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2.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3.xml" ContentType="application/vnd.openxmlformats-officedocument.drawing+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drawings/drawing4.xml" ContentType="application/vnd.openxmlformats-officedocument.drawing+xml"/>
  <Override PartName="/xl/charts/chartEx1.xml" ContentType="application/vnd.ms-office.chartex+xml"/>
  <Override PartName="/xl/charts/style40.xml" ContentType="application/vnd.ms-office.chartstyle+xml"/>
  <Override PartName="/xl/charts/colors40.xml" ContentType="application/vnd.ms-office.chartcolorstyle+xml"/>
  <Override PartName="/xl/charts/chart40.xml" ContentType="application/vnd.openxmlformats-officedocument.drawingml.chart+xml"/>
  <Override PartName="/xl/charts/style41.xml" ContentType="application/vnd.ms-office.chartstyle+xml"/>
  <Override PartName="/xl/charts/colors41.xml" ContentType="application/vnd.ms-office.chartcolorstyle+xml"/>
  <Override PartName="/xl/charts/chart41.xml" ContentType="application/vnd.openxmlformats-officedocument.drawingml.chart+xml"/>
  <Override PartName="/xl/charts/style42.xml" ContentType="application/vnd.ms-office.chartstyle+xml"/>
  <Override PartName="/xl/charts/colors42.xml" ContentType="application/vnd.ms-office.chartcolorstyle+xml"/>
  <Override PartName="/xl/charts/chart42.xml" ContentType="application/vnd.openxmlformats-officedocument.drawingml.chart+xml"/>
  <Override PartName="/xl/charts/style43.xml" ContentType="application/vnd.ms-office.chartstyle+xml"/>
  <Override PartName="/xl/charts/colors43.xml" ContentType="application/vnd.ms-office.chartcolorstyle+xml"/>
  <Override PartName="/xl/charts/chart43.xml" ContentType="application/vnd.openxmlformats-officedocument.drawingml.chart+xml"/>
  <Override PartName="/xl/charts/style44.xml" ContentType="application/vnd.ms-office.chartstyle+xml"/>
  <Override PartName="/xl/charts/colors44.xml" ContentType="application/vnd.ms-office.chartcolorstyle+xml"/>
  <Override PartName="/xl/charts/chart44.xml" ContentType="application/vnd.openxmlformats-officedocument.drawingml.chart+xml"/>
  <Override PartName="/xl/charts/style45.xml" ContentType="application/vnd.ms-office.chartstyle+xml"/>
  <Override PartName="/xl/charts/colors45.xml" ContentType="application/vnd.ms-office.chartcolorstyle+xml"/>
  <Override PartName="/xl/charts/chart45.xml" ContentType="application/vnd.openxmlformats-officedocument.drawingml.chart+xml"/>
  <Override PartName="/xl/charts/style46.xml" ContentType="application/vnd.ms-office.chartstyle+xml"/>
  <Override PartName="/xl/charts/colors46.xml" ContentType="application/vnd.ms-office.chartcolorstyle+xml"/>
  <Override PartName="/xl/charts/chart46.xml" ContentType="application/vnd.openxmlformats-officedocument.drawingml.chart+xml"/>
  <Override PartName="/xl/charts/style47.xml" ContentType="application/vnd.ms-office.chartstyle+xml"/>
  <Override PartName="/xl/charts/colors47.xml" ContentType="application/vnd.ms-office.chartcolorstyle+xml"/>
  <Override PartName="/xl/charts/chart47.xml" ContentType="application/vnd.openxmlformats-officedocument.drawingml.chart+xml"/>
  <Override PartName="/xl/charts/style48.xml" ContentType="application/vnd.ms-office.chartstyle+xml"/>
  <Override PartName="/xl/charts/colors48.xml" ContentType="application/vnd.ms-office.chartcolorstyle+xml"/>
  <Override PartName="/xl/charts/chart48.xml" ContentType="application/vnd.openxmlformats-officedocument.drawingml.chart+xml"/>
  <Override PartName="/xl/charts/style49.xml" ContentType="application/vnd.ms-office.chartstyle+xml"/>
  <Override PartName="/xl/charts/colors49.xml" ContentType="application/vnd.ms-office.chartcolorstyle+xml"/>
  <Override PartName="/xl/charts/chart49.xml" ContentType="application/vnd.openxmlformats-officedocument.drawingml.chart+xml"/>
  <Override PartName="/xl/charts/style50.xml" ContentType="application/vnd.ms-office.chartstyle+xml"/>
  <Override PartName="/xl/charts/colors50.xml" ContentType="application/vnd.ms-office.chartcolorstyle+xml"/>
  <Override PartName="/xl/charts/chart50.xml" ContentType="application/vnd.openxmlformats-officedocument.drawingml.chart+xml"/>
  <Override PartName="/xl/charts/style51.xml" ContentType="application/vnd.ms-office.chartstyle+xml"/>
  <Override PartName="/xl/charts/colors51.xml" ContentType="application/vnd.ms-office.chartcolorstyle+xml"/>
  <Override PartName="/xl/charts/chart51.xml" ContentType="application/vnd.openxmlformats-officedocument.drawingml.chart+xml"/>
  <Override PartName="/xl/charts/style52.xml" ContentType="application/vnd.ms-office.chartstyle+xml"/>
  <Override PartName="/xl/charts/colors52.xml" ContentType="application/vnd.ms-office.chartcolorstyle+xml"/>
  <Override PartName="/xl/charts/chart52.xml" ContentType="application/vnd.openxmlformats-officedocument.drawingml.chart+xml"/>
  <Override PartName="/xl/charts/style53.xml" ContentType="application/vnd.ms-office.chartstyle+xml"/>
  <Override PartName="/xl/charts/colors53.xml" ContentType="application/vnd.ms-office.chartcolorstyle+xml"/>
  <Override PartName="/xl/charts/chart53.xml" ContentType="application/vnd.openxmlformats-officedocument.drawingml.chart+xml"/>
  <Override PartName="/xl/charts/style54.xml" ContentType="application/vnd.ms-office.chartstyle+xml"/>
  <Override PartName="/xl/charts/colors54.xml" ContentType="application/vnd.ms-office.chartcolorstyle+xml"/>
  <Override PartName="/xl/charts/chart54.xml" ContentType="application/vnd.openxmlformats-officedocument.drawingml.chart+xml"/>
  <Override PartName="/xl/charts/style55.xml" ContentType="application/vnd.ms-office.chartstyle+xml"/>
  <Override PartName="/xl/charts/colors55.xml" ContentType="application/vnd.ms-office.chartcolorstyle+xml"/>
  <Override PartName="/xl/charts/chart55.xml" ContentType="application/vnd.openxmlformats-officedocument.drawingml.chart+xml"/>
  <Override PartName="/xl/charts/style56.xml" ContentType="application/vnd.ms-office.chartstyle+xml"/>
  <Override PartName="/xl/charts/colors56.xml" ContentType="application/vnd.ms-office.chartcolorstyle+xml"/>
  <Override PartName="/xl/charts/chart56.xml" ContentType="application/vnd.openxmlformats-officedocument.drawingml.chart+xml"/>
  <Override PartName="/xl/charts/style57.xml" ContentType="application/vnd.ms-office.chartstyle+xml"/>
  <Override PartName="/xl/charts/colors57.xml" ContentType="application/vnd.ms-office.chartcolorstyle+xml"/>
  <Override PartName="/xl/charts/chart57.xml" ContentType="application/vnd.openxmlformats-officedocument.drawingml.chart+xml"/>
  <Override PartName="/xl/charts/style58.xml" ContentType="application/vnd.ms-office.chartstyle+xml"/>
  <Override PartName="/xl/charts/colors58.xml" ContentType="application/vnd.ms-office.chartcolorstyle+xml"/>
  <Override PartName="/xl/charts/chart58.xml" ContentType="application/vnd.openxmlformats-officedocument.drawingml.chart+xml"/>
  <Override PartName="/xl/charts/style59.xml" ContentType="application/vnd.ms-office.chartstyle+xml"/>
  <Override PartName="/xl/charts/colors59.xml" ContentType="application/vnd.ms-office.chartcolorstyle+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928"/>
  <workbookPr filterPrivacy="1"/>
  <xr:revisionPtr revIDLastSave="0" documentId="13_ncr:1_{DC6B44FB-8476-4CD2-A02D-41704924A275}" xr6:coauthVersionLast="47" xr6:coauthVersionMax="47" xr10:uidLastSave="{00000000-0000-0000-0000-000000000000}"/>
  <bookViews>
    <workbookView xWindow="-108" yWindow="-108" windowWidth="23256" windowHeight="14016" tabRatio="811" xr2:uid="{00000000-000D-0000-FFFF-FFFF00000000}"/>
  </bookViews>
  <sheets>
    <sheet name="Overview" sheetId="14" r:id="rId1"/>
    <sheet name="Population" sheetId="6" r:id="rId2"/>
    <sheet name="Households" sheetId="11" r:id="rId3"/>
    <sheet name=" Economic Conditions" sheetId="8" r:id="rId4"/>
    <sheet name="Housing" sheetId="9" r:id="rId5"/>
    <sheet name="Glossary" sheetId="29" r:id="rId6"/>
    <sheet name="Ref. ACS-5-YR" sheetId="13" r:id="rId7"/>
    <sheet name="Ref. ACS-5-YR Add." sheetId="20" r:id="rId8"/>
    <sheet name="Ref. Permits" sheetId="28" r:id="rId9"/>
    <sheet name="Ref. DC-2020" sheetId="21" r:id="rId10"/>
    <sheet name="Ref. DC-2010" sheetId="15" r:id="rId11"/>
    <sheet name="Ref. DC-2000" sheetId="16" r:id="rId12"/>
    <sheet name="Ref. DC-1990" sheetId="17" r:id="rId13"/>
    <sheet name="Ref. DC-1980" sheetId="18" r:id="rId14"/>
    <sheet name="Ref. DC-1980(IPUMS)" sheetId="31" r:id="rId15"/>
    <sheet name="Ref. HCD-2020" sheetId="19" r:id="rId16"/>
    <sheet name="Ref. CHAS" sheetId="22" r:id="rId17"/>
    <sheet name="Ref. Ag" sheetId="24" r:id="rId18"/>
    <sheet name="Ref. DDS_Pivot" sheetId="27" r:id="rId19"/>
  </sheets>
  <externalReferences>
    <externalReference r:id="rId20"/>
  </externalReferences>
  <definedNames>
    <definedName name="_xlnm._FilterDatabase" localSheetId="14" hidden="1">'Ref. DC-1980(IPUMS)'!#REF!</definedName>
    <definedName name="_xlnm._FilterDatabase" localSheetId="15" hidden="1">'Ref. HCD-2020'!$A$2:$U$253</definedName>
    <definedName name="_xlchart.v1.0" hidden="1">Housing!$A$66:$A$71</definedName>
    <definedName name="_xlchart.v1.1" hidden="1">Housing!$G$66:$G$71</definedName>
    <definedName name="EconC1">' Economic Conditions'!$I$6</definedName>
    <definedName name="EconC10">' Economic Conditions'!$I$169</definedName>
    <definedName name="EconC11">' Economic Conditions'!$I$190</definedName>
    <definedName name="EconC2">' Economic Conditions'!$I$24</definedName>
    <definedName name="EconC3">' Economic Conditions'!$I$45</definedName>
    <definedName name="EconC4">' Economic Conditions'!$I$66</definedName>
    <definedName name="EconC5">' Economic Conditions'!$I$77</definedName>
    <definedName name="EconC6">' Economic Conditions'!$I$98</definedName>
    <definedName name="EconC7">' Economic Conditions'!$I$113</definedName>
    <definedName name="EconC8">' Economic Conditions'!$I$128</definedName>
    <definedName name="EconC9">' Economic Conditions'!$I$142</definedName>
    <definedName name="EconM1">' Economic Conditions'!#REF!</definedName>
    <definedName name="EconT1">' Economic Conditions'!$A$6</definedName>
    <definedName name="EconT10">' Economic Conditions'!$A$133</definedName>
    <definedName name="EconT11">' Economic Conditions'!$A$142</definedName>
    <definedName name="EconT12">' Economic Conditions'!$A$169</definedName>
    <definedName name="EconT13">' Economic Conditions'!$A$190</definedName>
    <definedName name="EconT2">' Economic Conditions'!$A$14</definedName>
    <definedName name="EconT3">' Economic Conditions'!$A$22</definedName>
    <definedName name="EconT4">' Economic Conditions'!$A$45</definedName>
    <definedName name="EconT5">' Economic Conditions'!$A$58</definedName>
    <definedName name="EconT6">' Economic Conditions'!$A$65</definedName>
    <definedName name="EconT7">' Economic Conditions'!$A$77</definedName>
    <definedName name="EconT8">' Economic Conditions'!$A$98</definedName>
    <definedName name="EconT9">' Economic Conditions'!$A$128</definedName>
    <definedName name="EnvM1">#REF!</definedName>
    <definedName name="EnvM2">#REF!</definedName>
    <definedName name="HouseholdsC1">Households!$I$7</definedName>
    <definedName name="HouseholdsC10">Households!$I$295</definedName>
    <definedName name="HouseholdsC11">Households!$I$314</definedName>
    <definedName name="HouseholdsC12">Households!$I$328</definedName>
    <definedName name="HouseholdsC13">Households!$I$345</definedName>
    <definedName name="HouseholdsC14">Households!$I$366</definedName>
    <definedName name="HouseholdsC15">Households!$I$378</definedName>
    <definedName name="HouseholdsC16">Households!$I$404</definedName>
    <definedName name="HouseholdsC17">Households!$I$422</definedName>
    <definedName name="HouseholdsC18">Households!$I$441</definedName>
    <definedName name="HouseholdsC2">Households!$I$23</definedName>
    <definedName name="HouseholdsC3">Households!$I$43</definedName>
    <definedName name="HouseholdsC4">Households!$I$80</definedName>
    <definedName name="HouseholdsC5">Households!$I$134</definedName>
    <definedName name="HouseholdsC6">Households!$I$208</definedName>
    <definedName name="HouseholdsC7">Households!$I$224</definedName>
    <definedName name="HouseholdsC8">Households!$I$242</definedName>
    <definedName name="HouseholdsC9">Households!$I$267</definedName>
    <definedName name="HouseholdsM1">Households!#REF!</definedName>
    <definedName name="HouseholdsM2">Households!#REF!</definedName>
    <definedName name="HouseholdsT1">Households!$A$6</definedName>
    <definedName name="HouseholdsT10">Households!$A$208</definedName>
    <definedName name="HouseholdsT11">Households!$A$223</definedName>
    <definedName name="HouseholdsT12">Households!$A$242</definedName>
    <definedName name="HouseholdsT13">Households!$A$267</definedName>
    <definedName name="HouseholdsT14">Households!$A$295</definedName>
    <definedName name="HouseholdsT15">Households!$A$303</definedName>
    <definedName name="HouseholdsT16">Households!$A$314</definedName>
    <definedName name="HouseholdsT17">Households!$A$327</definedName>
    <definedName name="HouseholdsT18">Households!$A$333</definedName>
    <definedName name="HouseholdsT19">Households!$A$345</definedName>
    <definedName name="HouseholdsT2">Households!$A$22</definedName>
    <definedName name="HouseholdsT20">Households!$A$352</definedName>
    <definedName name="HouseholdsT21">Households!$A$366</definedName>
    <definedName name="HouseholdsT22">Households!$A$378</definedName>
    <definedName name="HouseholdsT23">Households!$A$384</definedName>
    <definedName name="HouseholdsT24">Households!$A$403</definedName>
    <definedName name="HouseholdsT25">Households!$A$410</definedName>
    <definedName name="HouseholdsT26">Households!$A$421</definedName>
    <definedName name="HouseholdsT27">Households!$A$441</definedName>
    <definedName name="HouseholdsT3">Households!$A$43</definedName>
    <definedName name="HouseholdsT4">Households!$A$60</definedName>
    <definedName name="HouseholdsT5">Households!$A$80</definedName>
    <definedName name="HouseholdsT6">Households!$A$87</definedName>
    <definedName name="HouseholdsT7">Households!$A$95</definedName>
    <definedName name="HouseholdsT8">Households!$A$118</definedName>
    <definedName name="HouseholdsT9">Households!$A$134</definedName>
    <definedName name="HousingC1">Housing!$M$6</definedName>
    <definedName name="HousingC10">Housing!$M$217</definedName>
    <definedName name="HousingC11">Housing!$M$235</definedName>
    <definedName name="HousingC12">Housing!$M$260</definedName>
    <definedName name="HousingC13">Housing!$M$291</definedName>
    <definedName name="HousingC14">Housing!$M$310</definedName>
    <definedName name="HousingC15">Housing!$M$326</definedName>
    <definedName name="HousingC16">Housing!$M$338</definedName>
    <definedName name="HousingC17">Housing!$M$357</definedName>
    <definedName name="HousingC18">Housing!$M$386</definedName>
    <definedName name="HousingC19">Housing!$M$419</definedName>
    <definedName name="HousingC2">Housing!$M$22</definedName>
    <definedName name="HousingC3">Housing!$M$57</definedName>
    <definedName name="HousingC4">Housing!$M$75</definedName>
    <definedName name="HousingC5">Housing!$M$122</definedName>
    <definedName name="HousingC6">Housing!$M$133</definedName>
    <definedName name="HousingC7">Housing!$M$145</definedName>
    <definedName name="HousingC8">Housing!$M$163</definedName>
    <definedName name="HousingC9">Housing!$M$184</definedName>
    <definedName name="HousingM1">Housing!#REF!</definedName>
    <definedName name="HousingM2">Housing!#REF!</definedName>
    <definedName name="HousingM3">Housing!#REF!</definedName>
    <definedName name="HousingM4">Housing!#REF!</definedName>
    <definedName name="HousingT1">Housing!$A$6</definedName>
    <definedName name="HousingT10">Housing!$A$163</definedName>
    <definedName name="HousingT11">Housing!$A$184</definedName>
    <definedName name="HousingT12">Housing!$A$199</definedName>
    <definedName name="HousingT13">Housing!$A$217</definedName>
    <definedName name="HousingT14">Housing!$A$224</definedName>
    <definedName name="HousingT15">Housing!$A$235</definedName>
    <definedName name="HousingT16">Housing!$A$260</definedName>
    <definedName name="HousingT17">Housing!$A$288</definedName>
    <definedName name="HousingT18">Housing!$A$300</definedName>
    <definedName name="HousingT19">Housing!$A$310</definedName>
    <definedName name="HousingT2">Housing!$A$11</definedName>
    <definedName name="HousingT20">Housing!$A$321</definedName>
    <definedName name="HousingT21">Housing!$A$328</definedName>
    <definedName name="HousingT22">Housing!$A$338</definedName>
    <definedName name="HousingT23">Housing!$A$345</definedName>
    <definedName name="HousingT3">Housing!$A$22</definedName>
    <definedName name="HousingT4">Housing!$A$47</definedName>
    <definedName name="HousingT5">Housing!$A$63</definedName>
    <definedName name="HousingT6">Housing!$A$75</definedName>
    <definedName name="HousingT7">Housing!$A$121</definedName>
    <definedName name="HousingT8">Housing!$A$133</definedName>
    <definedName name="HousingT9">Housing!$A$145</definedName>
    <definedName name="PopC1">Population!$I$6</definedName>
    <definedName name="PopC2">Population!$I$66</definedName>
    <definedName name="PopC3">Population!$I$130</definedName>
    <definedName name="PopC4">Population!$I$160</definedName>
    <definedName name="PopC5">Population!$I$180</definedName>
    <definedName name="PopC6">Population!$I$201</definedName>
    <definedName name="PopC7">Population!$I$235</definedName>
    <definedName name="PopC8">Population!$I$260</definedName>
    <definedName name="PopT1">Population!$A$6</definedName>
    <definedName name="PopT10">Population!$A$179</definedName>
    <definedName name="PopT11">Population!$A$188</definedName>
    <definedName name="PopT12">Population!$A$199</definedName>
    <definedName name="PopT13">Population!$A$210</definedName>
    <definedName name="PopT14">Population!$A$218</definedName>
    <definedName name="PopT15">Population!$A$236</definedName>
    <definedName name="PopT16">Population!$A$254</definedName>
    <definedName name="PopT17">Population!$A$264</definedName>
    <definedName name="PopT18">Population!$A$271</definedName>
    <definedName name="PopT2">Population!$A$11</definedName>
    <definedName name="PopT3">Population!$A$22</definedName>
    <definedName name="PopT4">Population!$A$75</definedName>
    <definedName name="PopT5">Population!$A$91</definedName>
    <definedName name="PopT6">Population!$A$105</definedName>
    <definedName name="PopT7">Population!$A$130</definedName>
    <definedName name="PopT8">Population!$A$146</definedName>
    <definedName name="PopT9">Population!$A$159</definedName>
    <definedName name="TOC">Overview!$B$11</definedName>
  </definedNames>
  <calcPr calcId="191028"/>
  <pivotCaches>
    <pivotCache cacheId="0" r:id="rId21"/>
    <pivotCache cacheId="1" r:id="rId22"/>
    <pivotCache cacheId="2" r:id="rId23"/>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C213" i="9" l="1"/>
  <c r="C212" i="9"/>
  <c r="C211" i="9"/>
  <c r="C210" i="9"/>
  <c r="C209" i="9"/>
  <c r="D70" i="8"/>
  <c r="C70" i="8"/>
  <c r="G87" i="6"/>
  <c r="G86" i="6"/>
  <c r="G85" i="6"/>
  <c r="G84" i="6"/>
  <c r="G83" i="6"/>
  <c r="G82" i="6"/>
  <c r="G81" i="6"/>
  <c r="G80" i="6"/>
  <c r="G79" i="6"/>
  <c r="G78" i="6"/>
  <c r="F87" i="6"/>
  <c r="F86" i="6"/>
  <c r="F85" i="6"/>
  <c r="F84" i="6"/>
  <c r="F83" i="6"/>
  <c r="F82" i="6"/>
  <c r="F81" i="6"/>
  <c r="F80" i="6"/>
  <c r="F79" i="6"/>
  <c r="F78" i="6"/>
  <c r="E87" i="6"/>
  <c r="E86" i="6"/>
  <c r="E85" i="6"/>
  <c r="E84" i="6"/>
  <c r="E83" i="6"/>
  <c r="E82" i="6"/>
  <c r="E81" i="6"/>
  <c r="E80" i="6"/>
  <c r="E79" i="6"/>
  <c r="E78" i="6"/>
  <c r="D87" i="6"/>
  <c r="D86" i="6"/>
  <c r="D85" i="6"/>
  <c r="D84" i="6"/>
  <c r="D83" i="6"/>
  <c r="D82" i="6"/>
  <c r="D81" i="6"/>
  <c r="D80" i="6"/>
  <c r="D79" i="6"/>
  <c r="D78" i="6"/>
  <c r="C87" i="6"/>
  <c r="C86" i="6"/>
  <c r="C85" i="6"/>
  <c r="C84" i="6"/>
  <c r="C83" i="6"/>
  <c r="C82" i="6"/>
  <c r="C81" i="6"/>
  <c r="C80" i="6"/>
  <c r="C79" i="6"/>
  <c r="C78" i="6"/>
  <c r="E784" i="31"/>
  <c r="E783" i="31"/>
  <c r="E782" i="31"/>
  <c r="E781" i="31"/>
  <c r="E780" i="31"/>
  <c r="E779" i="31"/>
  <c r="E778" i="31"/>
  <c r="E777" i="31"/>
  <c r="E776" i="31"/>
  <c r="E775" i="31"/>
  <c r="E774" i="31"/>
  <c r="E773" i="31"/>
  <c r="E772" i="31"/>
  <c r="E771" i="31"/>
  <c r="E770" i="31"/>
  <c r="E769" i="31"/>
  <c r="E768" i="31"/>
  <c r="E767" i="31"/>
  <c r="E766" i="31"/>
  <c r="E765" i="31"/>
  <c r="E764" i="31"/>
  <c r="E763" i="31"/>
  <c r="E762" i="31"/>
  <c r="E761" i="31"/>
  <c r="E760" i="31"/>
  <c r="E759" i="31"/>
  <c r="E758" i="31"/>
  <c r="E757" i="31"/>
  <c r="E756" i="31"/>
  <c r="E755" i="31"/>
  <c r="E754" i="31"/>
  <c r="E753" i="31"/>
  <c r="E752" i="31"/>
  <c r="E751" i="31"/>
  <c r="E750" i="31"/>
  <c r="E749" i="31"/>
  <c r="E748" i="31"/>
  <c r="E747" i="31"/>
  <c r="E746" i="31"/>
  <c r="E745" i="31"/>
  <c r="E744" i="31"/>
  <c r="E743" i="31"/>
  <c r="E742" i="31"/>
  <c r="E741" i="31"/>
  <c r="E740" i="31"/>
  <c r="E739" i="31"/>
  <c r="E738" i="31"/>
  <c r="E737" i="31"/>
  <c r="E736" i="31"/>
  <c r="E735" i="31"/>
  <c r="E734" i="31"/>
  <c r="E733" i="31"/>
  <c r="E732" i="31"/>
  <c r="E731" i="31"/>
  <c r="E730" i="31"/>
  <c r="E729" i="31"/>
  <c r="E728" i="31"/>
  <c r="E727" i="31"/>
  <c r="E726" i="31"/>
  <c r="E725" i="31"/>
  <c r="E724" i="31"/>
  <c r="E723" i="31"/>
  <c r="E722" i="31"/>
  <c r="E721" i="31"/>
  <c r="E720" i="31"/>
  <c r="E719" i="31"/>
  <c r="E718" i="31"/>
  <c r="E717" i="31"/>
  <c r="E716" i="31"/>
  <c r="E715" i="31"/>
  <c r="E714" i="31"/>
  <c r="E713" i="31"/>
  <c r="E712" i="31"/>
  <c r="E711" i="31"/>
  <c r="E710" i="31"/>
  <c r="E709" i="31"/>
  <c r="E708" i="31"/>
  <c r="E707" i="31"/>
  <c r="E706" i="31"/>
  <c r="E705" i="31"/>
  <c r="E704" i="31"/>
  <c r="E703" i="31"/>
  <c r="E702" i="31"/>
  <c r="E701" i="31"/>
  <c r="E700" i="31"/>
  <c r="E699" i="31"/>
  <c r="E698" i="31"/>
  <c r="E697" i="31"/>
  <c r="E696" i="31"/>
  <c r="E695" i="31"/>
  <c r="E694" i="31"/>
  <c r="E693" i="31"/>
  <c r="E692" i="31"/>
  <c r="E691" i="31"/>
  <c r="E690" i="31"/>
  <c r="E689" i="31"/>
  <c r="E688" i="31"/>
  <c r="E687" i="31"/>
  <c r="E686" i="31"/>
  <c r="E685" i="31"/>
  <c r="E684" i="31"/>
  <c r="E683" i="31"/>
  <c r="E682" i="31"/>
  <c r="E681" i="31"/>
  <c r="E680" i="31"/>
  <c r="E679" i="31"/>
  <c r="E678" i="31"/>
  <c r="E677" i="31"/>
  <c r="E676" i="31"/>
  <c r="E675" i="31"/>
  <c r="E674" i="31"/>
  <c r="E673" i="31"/>
  <c r="E672" i="31"/>
  <c r="E671" i="31"/>
  <c r="E670" i="31"/>
  <c r="E669" i="31"/>
  <c r="E668" i="31"/>
  <c r="E667" i="31"/>
  <c r="E666" i="31"/>
  <c r="E665" i="31"/>
  <c r="E664" i="31"/>
  <c r="E663" i="31"/>
  <c r="E662" i="31"/>
  <c r="E661" i="31"/>
  <c r="E660" i="31"/>
  <c r="E659" i="31"/>
  <c r="E658" i="31"/>
  <c r="E657" i="31"/>
  <c r="E656" i="31"/>
  <c r="E655" i="31"/>
  <c r="E654" i="31"/>
  <c r="E653" i="31"/>
  <c r="E652" i="31"/>
  <c r="E651" i="31"/>
  <c r="E650" i="31"/>
  <c r="E649" i="31"/>
  <c r="E648" i="31"/>
  <c r="E647" i="31"/>
  <c r="E646" i="31"/>
  <c r="E645" i="31"/>
  <c r="E644" i="31"/>
  <c r="E643" i="31"/>
  <c r="E642" i="31"/>
  <c r="E641" i="31"/>
  <c r="E640" i="31"/>
  <c r="E639" i="31"/>
  <c r="E638" i="31"/>
  <c r="E637" i="31"/>
  <c r="E636" i="31"/>
  <c r="E635" i="31"/>
  <c r="E634" i="31"/>
  <c r="E633" i="31"/>
  <c r="E632" i="31"/>
  <c r="E631" i="31"/>
  <c r="E630" i="31"/>
  <c r="E629" i="31"/>
  <c r="E628" i="31"/>
  <c r="E627" i="31"/>
  <c r="E626" i="31"/>
  <c r="E625" i="31"/>
  <c r="E624" i="31"/>
  <c r="E623" i="31"/>
  <c r="E622" i="31"/>
  <c r="E621" i="31"/>
  <c r="E620" i="31"/>
  <c r="E619" i="31"/>
  <c r="E618" i="31"/>
  <c r="E617" i="31"/>
  <c r="E616" i="31"/>
  <c r="E615" i="31"/>
  <c r="E614" i="31"/>
  <c r="E613" i="31"/>
  <c r="E612" i="31"/>
  <c r="E611" i="31"/>
  <c r="E610" i="31"/>
  <c r="E609" i="31"/>
  <c r="E608" i="31"/>
  <c r="E607" i="31"/>
  <c r="E606" i="31"/>
  <c r="E605" i="31"/>
  <c r="E604" i="31"/>
  <c r="E603" i="31"/>
  <c r="E602" i="31"/>
  <c r="E601" i="31"/>
  <c r="E600" i="31"/>
  <c r="E599" i="31"/>
  <c r="E598" i="31"/>
  <c r="E597" i="31"/>
  <c r="E596" i="31"/>
  <c r="E595" i="31"/>
  <c r="E594" i="31"/>
  <c r="E593" i="31"/>
  <c r="E592" i="31"/>
  <c r="E591" i="31"/>
  <c r="E590" i="31"/>
  <c r="E589" i="31"/>
  <c r="E588" i="31"/>
  <c r="E587" i="31"/>
  <c r="E586" i="31"/>
  <c r="E585" i="31"/>
  <c r="E584" i="31"/>
  <c r="E583" i="31"/>
  <c r="E582" i="31"/>
  <c r="E581" i="31"/>
  <c r="E580" i="31"/>
  <c r="E579" i="31"/>
  <c r="E578" i="31"/>
  <c r="E577" i="31"/>
  <c r="E576" i="31"/>
  <c r="E575" i="31"/>
  <c r="E574" i="31"/>
  <c r="E573" i="31"/>
  <c r="E572" i="31"/>
  <c r="E571" i="31"/>
  <c r="E570" i="31"/>
  <c r="E569" i="31"/>
  <c r="E568" i="31"/>
  <c r="E567" i="31"/>
  <c r="E566" i="31"/>
  <c r="E565" i="31"/>
  <c r="E564" i="31"/>
  <c r="E563" i="31"/>
  <c r="E562" i="31"/>
  <c r="E561" i="31"/>
  <c r="E560" i="31"/>
  <c r="E559" i="31"/>
  <c r="E558" i="31"/>
  <c r="E557" i="31"/>
  <c r="E556" i="31"/>
  <c r="E555" i="31"/>
  <c r="E554" i="31"/>
  <c r="E553" i="31"/>
  <c r="E552" i="31"/>
  <c r="E551" i="31"/>
  <c r="E550" i="31"/>
  <c r="E549" i="31"/>
  <c r="E548" i="31"/>
  <c r="E547" i="31"/>
  <c r="E546" i="31"/>
  <c r="E545" i="31"/>
  <c r="E544" i="31"/>
  <c r="E543" i="31"/>
  <c r="E542" i="31"/>
  <c r="E541" i="31"/>
  <c r="E540" i="31"/>
  <c r="E539" i="31"/>
  <c r="E538" i="31"/>
  <c r="E537" i="31"/>
  <c r="E536" i="31"/>
  <c r="E535" i="31"/>
  <c r="E534" i="31"/>
  <c r="E533" i="31"/>
  <c r="E532" i="31"/>
  <c r="E531" i="31"/>
  <c r="E530" i="31"/>
  <c r="E529" i="31"/>
  <c r="E528" i="31"/>
  <c r="E527" i="31"/>
  <c r="E526" i="31"/>
  <c r="E525" i="31"/>
  <c r="E524" i="31"/>
  <c r="E523" i="31"/>
  <c r="E522" i="31"/>
  <c r="E521" i="31"/>
  <c r="E520" i="31"/>
  <c r="E519" i="31"/>
  <c r="E518" i="31"/>
  <c r="E517" i="31"/>
  <c r="E516" i="31"/>
  <c r="E515" i="31"/>
  <c r="E514" i="31"/>
  <c r="E513" i="31"/>
  <c r="E512" i="31"/>
  <c r="E511" i="31"/>
  <c r="E510" i="31"/>
  <c r="E509" i="31"/>
  <c r="E508" i="31"/>
  <c r="E507" i="31"/>
  <c r="E506" i="31"/>
  <c r="E505" i="31"/>
  <c r="E504" i="31"/>
  <c r="E503" i="31"/>
  <c r="E502" i="31"/>
  <c r="E501" i="31"/>
  <c r="E500" i="31"/>
  <c r="E499" i="31"/>
  <c r="E498" i="31"/>
  <c r="E497" i="31"/>
  <c r="E496" i="31"/>
  <c r="E495" i="31"/>
  <c r="E494" i="31"/>
  <c r="E493" i="31"/>
  <c r="E492" i="31"/>
  <c r="E491" i="31"/>
  <c r="E490" i="31"/>
  <c r="E489" i="31"/>
  <c r="E488" i="31"/>
  <c r="E487" i="31"/>
  <c r="E486" i="31"/>
  <c r="E485" i="31"/>
  <c r="E484" i="31"/>
  <c r="E483" i="31"/>
  <c r="E482" i="31"/>
  <c r="E481" i="31"/>
  <c r="E480" i="31"/>
  <c r="E479" i="31"/>
  <c r="E478" i="31"/>
  <c r="E477" i="31"/>
  <c r="E476" i="31"/>
  <c r="E475" i="31"/>
  <c r="E474" i="31"/>
  <c r="E473" i="31"/>
  <c r="E472" i="31"/>
  <c r="E471" i="31"/>
  <c r="E470" i="31"/>
  <c r="E469" i="31"/>
  <c r="E468" i="31"/>
  <c r="E467" i="31"/>
  <c r="E466" i="31"/>
  <c r="E465" i="31"/>
  <c r="E464" i="31"/>
  <c r="E463" i="31"/>
  <c r="E462" i="31"/>
  <c r="E461" i="31"/>
  <c r="E460" i="31"/>
  <c r="E459" i="31"/>
  <c r="E458" i="31"/>
  <c r="E457" i="31"/>
  <c r="E456" i="31"/>
  <c r="E455" i="31"/>
  <c r="E454" i="31"/>
  <c r="E453" i="31"/>
  <c r="E452" i="31"/>
  <c r="E451" i="31"/>
  <c r="E450" i="31"/>
  <c r="E449" i="31"/>
  <c r="E448" i="31"/>
  <c r="E447" i="31"/>
  <c r="E446" i="31"/>
  <c r="E445" i="31"/>
  <c r="E444" i="31"/>
  <c r="E443" i="31"/>
  <c r="E442" i="31"/>
  <c r="E441" i="31"/>
  <c r="E440" i="31"/>
  <c r="E439" i="31"/>
  <c r="E438" i="31"/>
  <c r="E437" i="31"/>
  <c r="E436" i="31"/>
  <c r="E435" i="31"/>
  <c r="E434" i="31"/>
  <c r="E433" i="31"/>
  <c r="E432" i="31"/>
  <c r="E431" i="31"/>
  <c r="E430" i="31"/>
  <c r="E429" i="31"/>
  <c r="E428" i="31"/>
  <c r="E427" i="31"/>
  <c r="E426" i="31"/>
  <c r="E425" i="31"/>
  <c r="E424" i="31"/>
  <c r="E423" i="31"/>
  <c r="E422" i="31"/>
  <c r="E421" i="31"/>
  <c r="E420" i="31"/>
  <c r="E419" i="31"/>
  <c r="E418" i="31"/>
  <c r="E417" i="31"/>
  <c r="E416" i="31"/>
  <c r="E415" i="31"/>
  <c r="E414" i="31"/>
  <c r="E413" i="31"/>
  <c r="E412" i="31"/>
  <c r="E411" i="31"/>
  <c r="E410" i="31"/>
  <c r="E409" i="31"/>
  <c r="E408" i="31"/>
  <c r="E407" i="31"/>
  <c r="E406" i="31"/>
  <c r="E405" i="31"/>
  <c r="E404" i="31"/>
  <c r="E403" i="31"/>
  <c r="E402" i="31"/>
  <c r="E401" i="31"/>
  <c r="E400" i="31"/>
  <c r="E399" i="31"/>
  <c r="E398" i="31"/>
  <c r="E397" i="31"/>
  <c r="E396" i="31"/>
  <c r="E395" i="31"/>
  <c r="E394" i="31"/>
  <c r="E393" i="31"/>
  <c r="E392" i="31"/>
  <c r="E391" i="31"/>
  <c r="E390" i="31"/>
  <c r="E389" i="31"/>
  <c r="E388" i="31"/>
  <c r="E387" i="31"/>
  <c r="E386" i="31"/>
  <c r="E385" i="31"/>
  <c r="E384" i="31"/>
  <c r="E383" i="31"/>
  <c r="E382" i="31"/>
  <c r="E381" i="31"/>
  <c r="E380" i="31"/>
  <c r="E379" i="31"/>
  <c r="E378" i="31"/>
  <c r="E377" i="31"/>
  <c r="E376" i="31"/>
  <c r="E375" i="31"/>
  <c r="E374" i="31"/>
  <c r="E373" i="31"/>
  <c r="E372" i="31"/>
  <c r="E371" i="31"/>
  <c r="E370" i="31"/>
  <c r="E369" i="31"/>
  <c r="E368" i="31"/>
  <c r="E367" i="31"/>
  <c r="E366" i="31"/>
  <c r="E365" i="31"/>
  <c r="E364" i="31"/>
  <c r="E363" i="31"/>
  <c r="E362" i="31"/>
  <c r="E361" i="31"/>
  <c r="E360" i="31"/>
  <c r="E359" i="31"/>
  <c r="E358" i="31"/>
  <c r="E357" i="31"/>
  <c r="E356" i="31"/>
  <c r="E355" i="31"/>
  <c r="E354" i="31"/>
  <c r="E353" i="31"/>
  <c r="E352" i="31"/>
  <c r="E351" i="31"/>
  <c r="E350" i="31"/>
  <c r="E349" i="31"/>
  <c r="E348" i="31"/>
  <c r="E347" i="31"/>
  <c r="E346" i="31"/>
  <c r="E345" i="31"/>
  <c r="E344" i="31"/>
  <c r="E343" i="31"/>
  <c r="E342" i="31"/>
  <c r="E341" i="31"/>
  <c r="E340" i="31"/>
  <c r="E339" i="31"/>
  <c r="E338" i="31"/>
  <c r="E337" i="31"/>
  <c r="E336" i="31"/>
  <c r="E335" i="31"/>
  <c r="E334" i="31"/>
  <c r="E333" i="31"/>
  <c r="E332" i="31"/>
  <c r="E331" i="31"/>
  <c r="E330" i="31"/>
  <c r="E329" i="31"/>
  <c r="E328" i="31"/>
  <c r="E327" i="31"/>
  <c r="E326" i="31"/>
  <c r="E325" i="31"/>
  <c r="E324" i="31"/>
  <c r="E323" i="31"/>
  <c r="E322" i="31"/>
  <c r="E321" i="31"/>
  <c r="E320" i="31"/>
  <c r="E319" i="31"/>
  <c r="E318" i="31"/>
  <c r="E317" i="31"/>
  <c r="E316" i="31"/>
  <c r="E315" i="31"/>
  <c r="E314" i="31"/>
  <c r="E313" i="31"/>
  <c r="E312" i="31"/>
  <c r="E311" i="31"/>
  <c r="E310" i="31"/>
  <c r="E309" i="31"/>
  <c r="E308" i="31"/>
  <c r="E307" i="31"/>
  <c r="E306" i="31"/>
  <c r="E305" i="31"/>
  <c r="E304" i="31"/>
  <c r="E303" i="31"/>
  <c r="E302" i="31"/>
  <c r="E301" i="31"/>
  <c r="E300" i="31"/>
  <c r="E299" i="31"/>
  <c r="E298" i="31"/>
  <c r="E297" i="31"/>
  <c r="E296" i="31"/>
  <c r="E295" i="31"/>
  <c r="E294" i="31"/>
  <c r="E293" i="31"/>
  <c r="E292" i="31"/>
  <c r="E291" i="31"/>
  <c r="E290" i="31"/>
  <c r="E289" i="31"/>
  <c r="E288" i="31"/>
  <c r="E287" i="31"/>
  <c r="E286" i="31"/>
  <c r="E285" i="31"/>
  <c r="E284" i="31"/>
  <c r="E283" i="31"/>
  <c r="E282" i="31"/>
  <c r="E281" i="31"/>
  <c r="E280" i="31"/>
  <c r="E279" i="31"/>
  <c r="E278" i="31"/>
  <c r="E277" i="31"/>
  <c r="E276" i="31"/>
  <c r="E275" i="31"/>
  <c r="E274" i="31"/>
  <c r="E273" i="31"/>
  <c r="E272" i="31"/>
  <c r="E271" i="31"/>
  <c r="E270" i="31"/>
  <c r="E269" i="31"/>
  <c r="E268" i="31"/>
  <c r="E267" i="31"/>
  <c r="E266" i="31"/>
  <c r="E265" i="31"/>
  <c r="E264" i="31"/>
  <c r="E263" i="31"/>
  <c r="E262" i="31"/>
  <c r="E261" i="31"/>
  <c r="E260" i="31"/>
  <c r="E259" i="31"/>
  <c r="E258" i="31"/>
  <c r="E257" i="31"/>
  <c r="E256" i="31"/>
  <c r="E255" i="31"/>
  <c r="E254" i="31"/>
  <c r="E253" i="31"/>
  <c r="E252" i="31"/>
  <c r="E251" i="31"/>
  <c r="E250" i="31"/>
  <c r="E249" i="31"/>
  <c r="E248" i="31"/>
  <c r="E247" i="31"/>
  <c r="E246" i="31"/>
  <c r="E245" i="31"/>
  <c r="E244" i="31"/>
  <c r="E243" i="31"/>
  <c r="E242" i="31"/>
  <c r="E241" i="31"/>
  <c r="E240" i="31"/>
  <c r="E239" i="31"/>
  <c r="E238" i="31"/>
  <c r="E237" i="31"/>
  <c r="E236" i="31"/>
  <c r="E235" i="31"/>
  <c r="E234" i="31"/>
  <c r="E233" i="31"/>
  <c r="E232" i="31"/>
  <c r="E231" i="31"/>
  <c r="E230" i="31"/>
  <c r="E229" i="31"/>
  <c r="E228" i="31"/>
  <c r="E227" i="31"/>
  <c r="E226" i="31"/>
  <c r="E225" i="31"/>
  <c r="E224" i="31"/>
  <c r="E223" i="31"/>
  <c r="E222" i="31"/>
  <c r="E221" i="31"/>
  <c r="E220" i="31"/>
  <c r="E219" i="31"/>
  <c r="E218" i="31"/>
  <c r="E217" i="31"/>
  <c r="E216" i="31"/>
  <c r="E215" i="31"/>
  <c r="E214" i="31"/>
  <c r="E213" i="31"/>
  <c r="E212" i="31"/>
  <c r="E211" i="31"/>
  <c r="E210" i="31"/>
  <c r="E209" i="31"/>
  <c r="E208" i="31"/>
  <c r="E207" i="31"/>
  <c r="E206" i="31"/>
  <c r="E205" i="31"/>
  <c r="E204" i="31"/>
  <c r="E203" i="31"/>
  <c r="E202" i="31"/>
  <c r="E201" i="31"/>
  <c r="E200" i="31"/>
  <c r="E199" i="31"/>
  <c r="E198" i="31"/>
  <c r="E197" i="31"/>
  <c r="E196" i="31"/>
  <c r="E195" i="31"/>
  <c r="E194" i="31"/>
  <c r="E193" i="31"/>
  <c r="E192" i="31"/>
  <c r="E191" i="31"/>
  <c r="E190" i="31"/>
  <c r="E189" i="31"/>
  <c r="E188" i="31"/>
  <c r="E187" i="31"/>
  <c r="E186" i="31"/>
  <c r="E185" i="31"/>
  <c r="E184" i="31"/>
  <c r="E183" i="31"/>
  <c r="E182" i="31"/>
  <c r="E181" i="31"/>
  <c r="E180" i="31"/>
  <c r="E179" i="31"/>
  <c r="E178" i="31"/>
  <c r="E177" i="31"/>
  <c r="E176" i="31"/>
  <c r="E175" i="31"/>
  <c r="E174" i="31"/>
  <c r="E173" i="31"/>
  <c r="E172" i="31"/>
  <c r="E171" i="31"/>
  <c r="E170" i="31"/>
  <c r="E169" i="31"/>
  <c r="E168" i="31"/>
  <c r="E167" i="31"/>
  <c r="E166" i="31"/>
  <c r="E165" i="31"/>
  <c r="E164" i="31"/>
  <c r="E163" i="31"/>
  <c r="E162" i="31"/>
  <c r="E161" i="31"/>
  <c r="E160" i="31"/>
  <c r="E159" i="31"/>
  <c r="E158" i="31"/>
  <c r="E157" i="31"/>
  <c r="E156" i="31"/>
  <c r="E155" i="31"/>
  <c r="E154" i="31"/>
  <c r="E153" i="31"/>
  <c r="E152" i="31"/>
  <c r="E151" i="31"/>
  <c r="E150" i="31"/>
  <c r="E149" i="31"/>
  <c r="E148" i="31"/>
  <c r="E147" i="31"/>
  <c r="E146" i="31"/>
  <c r="E145" i="31"/>
  <c r="E144" i="31"/>
  <c r="E143" i="31"/>
  <c r="E142" i="31"/>
  <c r="E141" i="31"/>
  <c r="E140" i="31"/>
  <c r="E139" i="31"/>
  <c r="E138" i="31"/>
  <c r="E137" i="31"/>
  <c r="E136" i="31"/>
  <c r="E135" i="31"/>
  <c r="E134" i="31"/>
  <c r="E133" i="31"/>
  <c r="E132" i="31"/>
  <c r="E131" i="31"/>
  <c r="E130" i="31"/>
  <c r="E129" i="31"/>
  <c r="E128" i="31"/>
  <c r="E127" i="31"/>
  <c r="E126" i="31"/>
  <c r="E125" i="31"/>
  <c r="E124" i="31"/>
  <c r="E123" i="31"/>
  <c r="E122" i="31"/>
  <c r="E121" i="31"/>
  <c r="E120" i="31"/>
  <c r="E119" i="31"/>
  <c r="E118" i="31"/>
  <c r="E117" i="31"/>
  <c r="E116" i="31"/>
  <c r="E115" i="31"/>
  <c r="E114" i="31"/>
  <c r="E113" i="31"/>
  <c r="E112" i="31"/>
  <c r="E111" i="31"/>
  <c r="E110" i="31"/>
  <c r="E109" i="31"/>
  <c r="E108" i="31"/>
  <c r="E107" i="31"/>
  <c r="E106" i="31"/>
  <c r="E105" i="31"/>
  <c r="E104" i="31"/>
  <c r="E103" i="31"/>
  <c r="E102" i="31"/>
  <c r="E101" i="31"/>
  <c r="E100" i="31"/>
  <c r="E99" i="31"/>
  <c r="E98" i="31"/>
  <c r="E97" i="31"/>
  <c r="E96" i="31"/>
  <c r="E95" i="31"/>
  <c r="E94" i="31"/>
  <c r="E93" i="31"/>
  <c r="E92" i="31"/>
  <c r="E91" i="31"/>
  <c r="E90" i="31"/>
  <c r="E89" i="31"/>
  <c r="E88" i="31"/>
  <c r="E87" i="31"/>
  <c r="E86" i="31"/>
  <c r="E85" i="31"/>
  <c r="E84" i="31"/>
  <c r="E83" i="31"/>
  <c r="E82" i="31"/>
  <c r="E81" i="31"/>
  <c r="E80" i="31"/>
  <c r="E79" i="31"/>
  <c r="E78" i="31"/>
  <c r="E77" i="31"/>
  <c r="E76" i="31"/>
  <c r="E75" i="31"/>
  <c r="E74" i="31"/>
  <c r="E73" i="31"/>
  <c r="E72" i="31"/>
  <c r="E71" i="31"/>
  <c r="E70" i="31"/>
  <c r="E69" i="31"/>
  <c r="E68" i="31"/>
  <c r="E67" i="31"/>
  <c r="E66" i="31"/>
  <c r="E65" i="31"/>
  <c r="E64" i="31"/>
  <c r="E63" i="31"/>
  <c r="E62" i="31"/>
  <c r="E61" i="31"/>
  <c r="E60" i="31"/>
  <c r="E59" i="31"/>
  <c r="E58" i="31"/>
  <c r="E57" i="31"/>
  <c r="E56" i="31"/>
  <c r="E55" i="31"/>
  <c r="E54" i="31"/>
  <c r="E53" i="31"/>
  <c r="E52" i="31"/>
  <c r="E51" i="31"/>
  <c r="E50" i="31"/>
  <c r="E49" i="31"/>
  <c r="E48" i="31"/>
  <c r="E47" i="31"/>
  <c r="E46" i="31"/>
  <c r="E45" i="31"/>
  <c r="E44" i="31"/>
  <c r="E43" i="31"/>
  <c r="E42" i="31"/>
  <c r="E41" i="31"/>
  <c r="E40" i="31"/>
  <c r="E39" i="31"/>
  <c r="E38" i="31"/>
  <c r="E37" i="31"/>
  <c r="E36" i="31"/>
  <c r="E35" i="31"/>
  <c r="E34" i="31"/>
  <c r="E33" i="31"/>
  <c r="E32" i="31"/>
  <c r="E31" i="31"/>
  <c r="E30" i="31"/>
  <c r="E29" i="31"/>
  <c r="E28" i="31"/>
  <c r="E27" i="31"/>
  <c r="E26" i="31"/>
  <c r="E25" i="31"/>
  <c r="E24" i="31"/>
  <c r="E23" i="31"/>
  <c r="E22" i="31"/>
  <c r="E21" i="31"/>
  <c r="E20" i="31"/>
  <c r="E19" i="31"/>
  <c r="E18" i="31"/>
  <c r="E17" i="31"/>
  <c r="E16" i="31"/>
  <c r="E15" i="31"/>
  <c r="E14" i="31"/>
  <c r="E13" i="31"/>
  <c r="E12" i="31"/>
  <c r="E11" i="31"/>
  <c r="E10" i="31"/>
  <c r="E9" i="31"/>
  <c r="E8" i="31"/>
  <c r="E7" i="31"/>
  <c r="E6" i="31"/>
  <c r="E5" i="31"/>
  <c r="E4" i="31"/>
  <c r="E445" i="11" l="1"/>
  <c r="E444" i="11"/>
  <c r="E443" i="11"/>
  <c r="F77" i="6"/>
  <c r="D77" i="6"/>
  <c r="E427" i="11"/>
  <c r="E428" i="11"/>
  <c r="E429" i="11"/>
  <c r="E424" i="11"/>
  <c r="E425" i="11"/>
  <c r="E426" i="11"/>
  <c r="E423" i="11"/>
  <c r="E405" i="11"/>
  <c r="C5" i="14"/>
  <c r="I239" i="11" l="1"/>
  <c r="E415" i="11"/>
  <c r="E414" i="11"/>
  <c r="E413" i="11"/>
  <c r="I292" i="11"/>
  <c r="I317" i="9"/>
  <c r="H317" i="9"/>
  <c r="H315" i="9"/>
  <c r="I315" i="9"/>
  <c r="D147" i="9"/>
  <c r="C147" i="9"/>
  <c r="B147" i="9"/>
  <c r="G261" i="6"/>
  <c r="F261" i="6"/>
  <c r="E261" i="6"/>
  <c r="D261" i="6"/>
  <c r="C261" i="6"/>
  <c r="B261" i="6"/>
  <c r="G260" i="6"/>
  <c r="F260" i="6"/>
  <c r="E260" i="6"/>
  <c r="D104" i="8"/>
  <c r="D260" i="6"/>
  <c r="C260" i="6"/>
  <c r="C104" i="8"/>
  <c r="B260" i="6"/>
  <c r="B104" i="8"/>
  <c r="G259" i="6"/>
  <c r="B102" i="8"/>
  <c r="F259" i="6"/>
  <c r="E259" i="6"/>
  <c r="D259" i="6"/>
  <c r="C259" i="6"/>
  <c r="B259" i="6"/>
  <c r="G258" i="6"/>
  <c r="F258" i="6"/>
  <c r="E258" i="6"/>
  <c r="D258" i="6"/>
  <c r="C258" i="6"/>
  <c r="B258" i="6"/>
  <c r="G257" i="6"/>
  <c r="E257" i="6"/>
  <c r="C257" i="6"/>
  <c r="D102" i="8"/>
  <c r="F257" i="6"/>
  <c r="D257" i="6"/>
  <c r="B257" i="6"/>
  <c r="C102" i="8"/>
  <c r="F256" i="6"/>
  <c r="D256" i="6"/>
  <c r="B256" i="6"/>
  <c r="D100" i="8"/>
  <c r="C100" i="8"/>
  <c r="B100" i="8"/>
  <c r="G240" i="6"/>
  <c r="G241" i="6"/>
  <c r="G242" i="6"/>
  <c r="G243" i="6"/>
  <c r="G244" i="6"/>
  <c r="G245" i="6"/>
  <c r="G246" i="6"/>
  <c r="G247" i="6"/>
  <c r="G248" i="6"/>
  <c r="G249" i="6"/>
  <c r="G250" i="6"/>
  <c r="G251" i="6"/>
  <c r="G239" i="6"/>
  <c r="F239" i="6"/>
  <c r="F240" i="6"/>
  <c r="F241" i="6"/>
  <c r="F242" i="6"/>
  <c r="F243" i="6"/>
  <c r="F244" i="6"/>
  <c r="F245" i="6"/>
  <c r="F246" i="6"/>
  <c r="F247" i="6"/>
  <c r="F248" i="6"/>
  <c r="F249" i="6"/>
  <c r="F250" i="6"/>
  <c r="F251" i="6"/>
  <c r="F238" i="6"/>
  <c r="E240" i="6"/>
  <c r="E241" i="6"/>
  <c r="E242" i="6"/>
  <c r="E243" i="6"/>
  <c r="E244" i="6"/>
  <c r="E245" i="6"/>
  <c r="E246" i="6"/>
  <c r="E247" i="6"/>
  <c r="E248" i="6"/>
  <c r="E249" i="6"/>
  <c r="E250" i="6"/>
  <c r="E251" i="6"/>
  <c r="E239" i="6"/>
  <c r="D239" i="6"/>
  <c r="D240" i="6"/>
  <c r="D241" i="6"/>
  <c r="D242" i="6"/>
  <c r="D243" i="6"/>
  <c r="D244" i="6"/>
  <c r="D245" i="6"/>
  <c r="D246" i="6"/>
  <c r="D247" i="6"/>
  <c r="D248" i="6"/>
  <c r="D249" i="6"/>
  <c r="D250" i="6"/>
  <c r="D251" i="6"/>
  <c r="D238" i="6"/>
  <c r="C240" i="6"/>
  <c r="C241" i="6"/>
  <c r="C242" i="6"/>
  <c r="C243" i="6"/>
  <c r="C244" i="6"/>
  <c r="C245" i="6"/>
  <c r="C246" i="6"/>
  <c r="C247" i="6"/>
  <c r="C248" i="6"/>
  <c r="C249" i="6"/>
  <c r="C250" i="6"/>
  <c r="C251" i="6"/>
  <c r="C239" i="6"/>
  <c r="B239" i="6"/>
  <c r="B240" i="6"/>
  <c r="B241" i="6"/>
  <c r="B242" i="6"/>
  <c r="B243" i="6"/>
  <c r="B244" i="6"/>
  <c r="B245" i="6"/>
  <c r="B246" i="6"/>
  <c r="B247" i="6"/>
  <c r="B248" i="6"/>
  <c r="B249" i="6"/>
  <c r="B250" i="6"/>
  <c r="B251" i="6"/>
  <c r="B238" i="6"/>
  <c r="D305" i="11"/>
  <c r="C305" i="11"/>
  <c r="F221" i="6"/>
  <c r="F222" i="6"/>
  <c r="F223" i="6"/>
  <c r="F224" i="6"/>
  <c r="F225" i="6"/>
  <c r="F226" i="6"/>
  <c r="F227" i="6"/>
  <c r="F228" i="6"/>
  <c r="F229" i="6"/>
  <c r="F230" i="6"/>
  <c r="F231" i="6"/>
  <c r="F232" i="6"/>
  <c r="F233" i="6"/>
  <c r="F220" i="6"/>
  <c r="D221" i="6"/>
  <c r="D222" i="6"/>
  <c r="D223" i="6"/>
  <c r="D224" i="6"/>
  <c r="D225" i="6"/>
  <c r="D226" i="6"/>
  <c r="D227" i="6"/>
  <c r="D228" i="6"/>
  <c r="D229" i="6"/>
  <c r="D230" i="6"/>
  <c r="D231" i="6"/>
  <c r="D232" i="6"/>
  <c r="D233" i="6"/>
  <c r="B305" i="11"/>
  <c r="D220" i="6"/>
  <c r="B221" i="6"/>
  <c r="B222" i="6"/>
  <c r="B223" i="6"/>
  <c r="B224" i="6"/>
  <c r="B225" i="6"/>
  <c r="B226" i="6"/>
  <c r="B227" i="6"/>
  <c r="B228" i="6"/>
  <c r="B229" i="6"/>
  <c r="B230" i="6"/>
  <c r="B231" i="6"/>
  <c r="B232" i="6"/>
  <c r="B233" i="6"/>
  <c r="B220" i="6"/>
  <c r="F354" i="11"/>
  <c r="E354" i="11"/>
  <c r="E18" i="8"/>
  <c r="D18" i="8"/>
  <c r="C18" i="8"/>
  <c r="B18" i="8"/>
  <c r="E17" i="8"/>
  <c r="D17" i="8"/>
  <c r="C17" i="8"/>
  <c r="B17" i="8"/>
  <c r="E16" i="8"/>
  <c r="D16" i="8"/>
  <c r="C16" i="8"/>
  <c r="B16" i="8"/>
  <c r="F305" i="9"/>
  <c r="F304" i="9"/>
  <c r="F303" i="9"/>
  <c r="F302" i="9"/>
  <c r="D302" i="9"/>
  <c r="D305" i="9"/>
  <c r="D304" i="9"/>
  <c r="D303" i="9"/>
  <c r="B302" i="9"/>
  <c r="B305" i="9"/>
  <c r="B304" i="9"/>
  <c r="B303" i="9"/>
  <c r="D79" i="9"/>
  <c r="D80" i="9"/>
  <c r="D81" i="9"/>
  <c r="D82" i="9"/>
  <c r="D83" i="9"/>
  <c r="D84" i="9"/>
  <c r="D85" i="9"/>
  <c r="D86" i="9"/>
  <c r="D87" i="9"/>
  <c r="G79" i="9"/>
  <c r="G80" i="9"/>
  <c r="G81" i="9"/>
  <c r="G82" i="9"/>
  <c r="G83" i="9"/>
  <c r="G84" i="9"/>
  <c r="G85" i="9"/>
  <c r="G86" i="9"/>
  <c r="G87" i="9"/>
  <c r="F79" i="9"/>
  <c r="F80" i="9"/>
  <c r="F81" i="9"/>
  <c r="F82" i="9"/>
  <c r="F83" i="9"/>
  <c r="F84" i="9"/>
  <c r="F85" i="9"/>
  <c r="F86" i="9"/>
  <c r="F87" i="9"/>
  <c r="G78" i="9"/>
  <c r="F78" i="9"/>
  <c r="E79" i="9"/>
  <c r="E80" i="9"/>
  <c r="E81" i="9"/>
  <c r="E82" i="9"/>
  <c r="E83" i="9"/>
  <c r="E84" i="9"/>
  <c r="E85" i="9"/>
  <c r="E86" i="9"/>
  <c r="E87" i="9"/>
  <c r="E78" i="9"/>
  <c r="D78" i="9"/>
  <c r="C79" i="9"/>
  <c r="C80" i="9"/>
  <c r="C81" i="9"/>
  <c r="C82" i="9"/>
  <c r="C83" i="9"/>
  <c r="C84" i="9"/>
  <c r="C85" i="9"/>
  <c r="C86" i="9"/>
  <c r="C87" i="9"/>
  <c r="C78" i="9"/>
  <c r="B78" i="9"/>
  <c r="B79" i="9"/>
  <c r="B80" i="9"/>
  <c r="B81" i="9"/>
  <c r="B82" i="9"/>
  <c r="B83" i="9"/>
  <c r="B84" i="9"/>
  <c r="B85" i="9"/>
  <c r="B86" i="9"/>
  <c r="B87" i="9"/>
  <c r="F77" i="9"/>
  <c r="D77" i="9"/>
  <c r="B77" i="9"/>
  <c r="B93" i="9"/>
  <c r="G95" i="9"/>
  <c r="G96" i="9"/>
  <c r="G97" i="9"/>
  <c r="G98" i="9"/>
  <c r="G99" i="9"/>
  <c r="G100" i="9"/>
  <c r="G101" i="9"/>
  <c r="G102" i="9"/>
  <c r="G103" i="9"/>
  <c r="G104" i="9"/>
  <c r="G105" i="9"/>
  <c r="G106" i="9"/>
  <c r="G107" i="9"/>
  <c r="G108" i="9"/>
  <c r="G109" i="9"/>
  <c r="G110" i="9"/>
  <c r="G111" i="9"/>
  <c r="G112" i="9"/>
  <c r="G113" i="9"/>
  <c r="G114" i="9"/>
  <c r="G115" i="9"/>
  <c r="G94" i="9"/>
  <c r="F94" i="9"/>
  <c r="F95" i="9"/>
  <c r="F96" i="9"/>
  <c r="F97" i="9"/>
  <c r="F98" i="9"/>
  <c r="F99" i="9"/>
  <c r="F100" i="9"/>
  <c r="F101" i="9"/>
  <c r="F102" i="9"/>
  <c r="F103" i="9"/>
  <c r="F104" i="9"/>
  <c r="F105" i="9"/>
  <c r="F106" i="9"/>
  <c r="F107" i="9"/>
  <c r="F108" i="9"/>
  <c r="F109" i="9"/>
  <c r="F110" i="9"/>
  <c r="F111" i="9"/>
  <c r="F112" i="9"/>
  <c r="F113" i="9"/>
  <c r="F114" i="9"/>
  <c r="F115" i="9"/>
  <c r="F93" i="9"/>
  <c r="E95" i="9"/>
  <c r="E96" i="9"/>
  <c r="E97" i="9"/>
  <c r="E98" i="9"/>
  <c r="E99" i="9"/>
  <c r="E100" i="9"/>
  <c r="E101" i="9"/>
  <c r="E102" i="9"/>
  <c r="E103" i="9"/>
  <c r="E104" i="9"/>
  <c r="E105" i="9"/>
  <c r="E106" i="9"/>
  <c r="E107" i="9"/>
  <c r="E108" i="9"/>
  <c r="E109" i="9"/>
  <c r="E110" i="9"/>
  <c r="E111" i="9"/>
  <c r="E112" i="9"/>
  <c r="E113" i="9"/>
  <c r="E114" i="9"/>
  <c r="E115" i="9"/>
  <c r="E94" i="9"/>
  <c r="D94" i="9"/>
  <c r="D95" i="9"/>
  <c r="D96" i="9"/>
  <c r="D97" i="9"/>
  <c r="D98" i="9"/>
  <c r="D99" i="9"/>
  <c r="D100" i="9"/>
  <c r="D101" i="9"/>
  <c r="D102" i="9"/>
  <c r="D103" i="9"/>
  <c r="D104" i="9"/>
  <c r="D105" i="9"/>
  <c r="D106" i="9"/>
  <c r="D107" i="9"/>
  <c r="D108" i="9"/>
  <c r="D109" i="9"/>
  <c r="D110" i="9"/>
  <c r="D111" i="9"/>
  <c r="D112" i="9"/>
  <c r="D113" i="9"/>
  <c r="D114" i="9"/>
  <c r="D115" i="9"/>
  <c r="D93" i="9"/>
  <c r="C95" i="9"/>
  <c r="C96" i="9"/>
  <c r="C97" i="9"/>
  <c r="C98" i="9"/>
  <c r="C99" i="9"/>
  <c r="C100" i="9"/>
  <c r="C101" i="9"/>
  <c r="C102" i="9"/>
  <c r="C103" i="9"/>
  <c r="C104" i="9"/>
  <c r="C105" i="9"/>
  <c r="C106" i="9"/>
  <c r="C107" i="9"/>
  <c r="C108" i="9"/>
  <c r="C109" i="9"/>
  <c r="C110" i="9"/>
  <c r="C111" i="9"/>
  <c r="C112" i="9"/>
  <c r="C113" i="9"/>
  <c r="C114" i="9"/>
  <c r="C115" i="9"/>
  <c r="C94" i="9"/>
  <c r="B94" i="9"/>
  <c r="B95" i="9"/>
  <c r="B96" i="9"/>
  <c r="B97" i="9"/>
  <c r="B98" i="9"/>
  <c r="B99" i="9"/>
  <c r="B100" i="9"/>
  <c r="B101" i="9"/>
  <c r="B102" i="9"/>
  <c r="B103" i="9"/>
  <c r="B104" i="9"/>
  <c r="B105" i="9"/>
  <c r="B106" i="9"/>
  <c r="B107" i="9"/>
  <c r="B108" i="9"/>
  <c r="B109" i="9"/>
  <c r="B110" i="9"/>
  <c r="B111" i="9"/>
  <c r="B112" i="9"/>
  <c r="B113" i="9"/>
  <c r="B114" i="9"/>
  <c r="B115" i="9"/>
  <c r="F46" i="11"/>
  <c r="F47" i="11"/>
  <c r="F48" i="11"/>
  <c r="F49" i="11"/>
  <c r="F45" i="11"/>
  <c r="D46" i="11"/>
  <c r="D47" i="11"/>
  <c r="D48" i="11"/>
  <c r="D49" i="11"/>
  <c r="D45" i="11"/>
  <c r="B46" i="11"/>
  <c r="B47" i="11"/>
  <c r="B48" i="11"/>
  <c r="B49" i="11"/>
  <c r="B45" i="11"/>
  <c r="B31" i="11"/>
  <c r="G26" i="11"/>
  <c r="G27" i="11"/>
  <c r="G28" i="11"/>
  <c r="G29" i="11"/>
  <c r="G30" i="11"/>
  <c r="G31" i="11"/>
  <c r="G32" i="11"/>
  <c r="G33" i="11"/>
  <c r="G34" i="11"/>
  <c r="G35" i="11"/>
  <c r="G36" i="11"/>
  <c r="G37" i="11"/>
  <c r="G38" i="11"/>
  <c r="G39" i="11"/>
  <c r="G40" i="11"/>
  <c r="G25" i="11"/>
  <c r="F25" i="11"/>
  <c r="F26" i="11"/>
  <c r="F27" i="11"/>
  <c r="F28" i="11"/>
  <c r="F29" i="11"/>
  <c r="F30" i="11"/>
  <c r="F31" i="11"/>
  <c r="F32" i="11"/>
  <c r="F33" i="11"/>
  <c r="F34" i="11"/>
  <c r="F35" i="11"/>
  <c r="F36" i="11"/>
  <c r="F37" i="11"/>
  <c r="F38" i="11"/>
  <c r="F39" i="11"/>
  <c r="F40" i="11"/>
  <c r="F24" i="11"/>
  <c r="E26" i="11"/>
  <c r="E27" i="11"/>
  <c r="E28" i="11"/>
  <c r="E29" i="11"/>
  <c r="E30" i="11"/>
  <c r="E31" i="11"/>
  <c r="E32" i="11"/>
  <c r="E33" i="11"/>
  <c r="E34" i="11"/>
  <c r="E35" i="11"/>
  <c r="E36" i="11"/>
  <c r="E37" i="11"/>
  <c r="E38" i="11"/>
  <c r="E39" i="11"/>
  <c r="E40" i="11"/>
  <c r="E25" i="11"/>
  <c r="D25" i="11"/>
  <c r="D26" i="11"/>
  <c r="D27" i="11"/>
  <c r="D28" i="11"/>
  <c r="D29" i="11"/>
  <c r="D30" i="11"/>
  <c r="D31" i="11"/>
  <c r="D32" i="11"/>
  <c r="D33" i="11"/>
  <c r="D34" i="11"/>
  <c r="D35" i="11"/>
  <c r="D36" i="11"/>
  <c r="D37" i="11"/>
  <c r="D38" i="11"/>
  <c r="D39" i="11"/>
  <c r="D40" i="11"/>
  <c r="D24" i="11"/>
  <c r="C26" i="11"/>
  <c r="C27" i="11"/>
  <c r="C28" i="11"/>
  <c r="C29" i="11"/>
  <c r="C30" i="11"/>
  <c r="C31" i="11"/>
  <c r="C32" i="11"/>
  <c r="C33" i="11"/>
  <c r="C34" i="11"/>
  <c r="C35" i="11"/>
  <c r="C36" i="11"/>
  <c r="C37" i="11"/>
  <c r="C38" i="11"/>
  <c r="C39" i="11"/>
  <c r="C40" i="11"/>
  <c r="C25" i="11"/>
  <c r="B25" i="11"/>
  <c r="B26" i="11"/>
  <c r="B27" i="11"/>
  <c r="B28" i="11"/>
  <c r="B29" i="11"/>
  <c r="B30" i="11"/>
  <c r="B32" i="11"/>
  <c r="B33" i="11"/>
  <c r="B34" i="11"/>
  <c r="B35" i="11"/>
  <c r="B36" i="11"/>
  <c r="B37" i="11"/>
  <c r="B38" i="11"/>
  <c r="B39" i="11"/>
  <c r="B40" i="11"/>
  <c r="B24" i="11"/>
  <c r="M307" i="9"/>
  <c r="C268" i="11"/>
  <c r="I274" i="6"/>
  <c r="A587" i="27"/>
  <c r="A586" i="27"/>
  <c r="A585" i="27"/>
  <c r="A584" i="27"/>
  <c r="A583" i="27"/>
  <c r="A582" i="27"/>
  <c r="A581" i="27"/>
  <c r="A580" i="27"/>
  <c r="A579" i="27"/>
  <c r="A578" i="27"/>
  <c r="A577" i="27"/>
  <c r="A576" i="27"/>
  <c r="A575" i="27"/>
  <c r="A574" i="27"/>
  <c r="A573" i="27"/>
  <c r="A572" i="27"/>
  <c r="A571" i="27"/>
  <c r="A570" i="27"/>
  <c r="A569" i="27"/>
  <c r="A568" i="27"/>
  <c r="A567" i="27"/>
  <c r="A566" i="27"/>
  <c r="A565" i="27"/>
  <c r="A564" i="27"/>
  <c r="A563" i="27"/>
  <c r="A562" i="27"/>
  <c r="A561" i="27"/>
  <c r="A560" i="27"/>
  <c r="A559" i="27"/>
  <c r="A558" i="27"/>
  <c r="A557" i="27"/>
  <c r="A556" i="27"/>
  <c r="A555" i="27"/>
  <c r="A554" i="27"/>
  <c r="A553" i="27"/>
  <c r="A552" i="27"/>
  <c r="A551" i="27"/>
  <c r="A550" i="27"/>
  <c r="A549" i="27"/>
  <c r="A548" i="27"/>
  <c r="A547" i="27"/>
  <c r="A546" i="27"/>
  <c r="A545" i="27"/>
  <c r="A544" i="27"/>
  <c r="A543" i="27"/>
  <c r="A542" i="27"/>
  <c r="A541" i="27"/>
  <c r="A540" i="27"/>
  <c r="A539" i="27"/>
  <c r="A538" i="27"/>
  <c r="A537" i="27"/>
  <c r="A536" i="27"/>
  <c r="A535" i="27"/>
  <c r="A534" i="27"/>
  <c r="A533" i="27"/>
  <c r="A532" i="27"/>
  <c r="A531" i="27"/>
  <c r="A526" i="27"/>
  <c r="A525" i="27"/>
  <c r="A524" i="27"/>
  <c r="A523" i="27"/>
  <c r="A522" i="27"/>
  <c r="A521" i="27"/>
  <c r="A520" i="27"/>
  <c r="A519" i="27"/>
  <c r="A518" i="27"/>
  <c r="A517" i="27"/>
  <c r="A516" i="27"/>
  <c r="A515" i="27"/>
  <c r="A514" i="27"/>
  <c r="A513" i="27"/>
  <c r="A512" i="27"/>
  <c r="A511" i="27"/>
  <c r="A510" i="27"/>
  <c r="A509" i="27"/>
  <c r="A508" i="27"/>
  <c r="A507" i="27"/>
  <c r="A506" i="27"/>
  <c r="A505" i="27"/>
  <c r="A504" i="27"/>
  <c r="A503" i="27"/>
  <c r="A502" i="27"/>
  <c r="A501" i="27"/>
  <c r="A500" i="27"/>
  <c r="A499" i="27"/>
  <c r="A498" i="27"/>
  <c r="A497" i="27"/>
  <c r="A496" i="27"/>
  <c r="A495" i="27"/>
  <c r="A494" i="27"/>
  <c r="A493" i="27"/>
  <c r="A492" i="27"/>
  <c r="A491" i="27"/>
  <c r="A490" i="27"/>
  <c r="A489" i="27"/>
  <c r="A488" i="27"/>
  <c r="A487" i="27"/>
  <c r="A486" i="27"/>
  <c r="A485" i="27"/>
  <c r="A484" i="27"/>
  <c r="A483" i="27"/>
  <c r="A482" i="27"/>
  <c r="A481" i="27"/>
  <c r="A480" i="27"/>
  <c r="A479" i="27"/>
  <c r="A478" i="27"/>
  <c r="A477" i="27"/>
  <c r="A476" i="27"/>
  <c r="A475" i="27"/>
  <c r="A474" i="27"/>
  <c r="A473" i="27"/>
  <c r="A472" i="27"/>
  <c r="A471" i="27"/>
  <c r="A470" i="27"/>
  <c r="A469" i="27"/>
  <c r="A468" i="27"/>
  <c r="D306" i="11" l="1"/>
  <c r="C306" i="11"/>
  <c r="D214" i="6"/>
  <c r="B274" i="6" l="1"/>
  <c r="B273" i="6"/>
  <c r="B267" i="6"/>
  <c r="B266" i="6"/>
  <c r="F55" i="11"/>
  <c r="F54" i="11"/>
  <c r="D55" i="11"/>
  <c r="D54" i="11"/>
  <c r="B54" i="11"/>
  <c r="B55" i="11"/>
  <c r="F53" i="11"/>
  <c r="F130" i="11"/>
  <c r="F129" i="11"/>
  <c r="F128" i="11"/>
  <c r="B130" i="11"/>
  <c r="B129" i="11"/>
  <c r="B128" i="11"/>
  <c r="D130" i="11"/>
  <c r="D129" i="11"/>
  <c r="D128" i="11"/>
  <c r="F122" i="11"/>
  <c r="F121" i="11"/>
  <c r="F120" i="11"/>
  <c r="D122" i="11"/>
  <c r="D121" i="11"/>
  <c r="D120" i="11"/>
  <c r="B122" i="11"/>
  <c r="B121" i="11"/>
  <c r="B120" i="11"/>
  <c r="F115" i="11"/>
  <c r="D115" i="11"/>
  <c r="B115" i="11"/>
  <c r="F109" i="11"/>
  <c r="F108" i="11"/>
  <c r="F107" i="11"/>
  <c r="D109" i="11"/>
  <c r="B109" i="11"/>
  <c r="D107" i="11"/>
  <c r="B107" i="11"/>
  <c r="D108" i="11"/>
  <c r="B108" i="11"/>
  <c r="F98" i="11"/>
  <c r="F99" i="11"/>
  <c r="F100" i="11"/>
  <c r="F97" i="11"/>
  <c r="D98" i="11"/>
  <c r="D99" i="11"/>
  <c r="D100" i="11"/>
  <c r="D97" i="11"/>
  <c r="B98" i="11"/>
  <c r="B99" i="11"/>
  <c r="B100" i="11"/>
  <c r="B97" i="11"/>
  <c r="F13" i="6"/>
  <c r="D155" i="6"/>
  <c r="D154" i="6"/>
  <c r="D153" i="6"/>
  <c r="D152" i="6"/>
  <c r="D151" i="6"/>
  <c r="D150" i="6"/>
  <c r="D149" i="6"/>
  <c r="D148" i="6"/>
  <c r="M142" i="9"/>
  <c r="M131" i="9"/>
  <c r="B56" i="11" l="1"/>
  <c r="C54" i="11" s="1"/>
  <c r="D56" i="11"/>
  <c r="E55" i="11" s="1"/>
  <c r="E121" i="11"/>
  <c r="G129" i="11"/>
  <c r="F56" i="11"/>
  <c r="E115" i="11"/>
  <c r="C128" i="11"/>
  <c r="C129" i="11"/>
  <c r="C108" i="11"/>
  <c r="E108" i="11"/>
  <c r="C107" i="11"/>
  <c r="C121" i="11"/>
  <c r="E107" i="11"/>
  <c r="E120" i="11"/>
  <c r="E129" i="11"/>
  <c r="G107" i="11"/>
  <c r="G120" i="11"/>
  <c r="G108" i="11"/>
  <c r="G121" i="11"/>
  <c r="G128" i="11"/>
  <c r="C120" i="11"/>
  <c r="E128" i="11"/>
  <c r="C115" i="11"/>
  <c r="B101" i="11"/>
  <c r="C100" i="11" s="1"/>
  <c r="D101" i="11"/>
  <c r="E100" i="11" s="1"/>
  <c r="F101" i="11"/>
  <c r="G99" i="11" s="1"/>
  <c r="C49" i="11"/>
  <c r="G47" i="11"/>
  <c r="G48" i="11"/>
  <c r="E47" i="11"/>
  <c r="G49" i="11"/>
  <c r="E48" i="11"/>
  <c r="C48" i="11"/>
  <c r="C47" i="11"/>
  <c r="G46" i="11"/>
  <c r="E46" i="11"/>
  <c r="C46" i="11"/>
  <c r="E49" i="11"/>
  <c r="I441" i="11"/>
  <c r="I422" i="11"/>
  <c r="I404" i="11"/>
  <c r="I452" i="11"/>
  <c r="D445" i="11"/>
  <c r="C445" i="11"/>
  <c r="B445" i="11"/>
  <c r="I438" i="11"/>
  <c r="D429" i="11"/>
  <c r="C429" i="11"/>
  <c r="B429" i="11"/>
  <c r="I420" i="11"/>
  <c r="E412" i="11"/>
  <c r="D412" i="11"/>
  <c r="C412" i="11"/>
  <c r="B412" i="11"/>
  <c r="C55" i="11" l="1"/>
  <c r="G54" i="11"/>
  <c r="G55" i="11"/>
  <c r="E54" i="11"/>
  <c r="G98" i="11"/>
  <c r="E99" i="11"/>
  <c r="C99" i="11"/>
  <c r="C98" i="11"/>
  <c r="C97" i="11"/>
  <c r="G97" i="11"/>
  <c r="G100" i="11"/>
  <c r="E98" i="11"/>
  <c r="E97" i="11"/>
  <c r="M214" i="9"/>
  <c r="B202" i="9"/>
  <c r="C202" i="9"/>
  <c r="D202" i="9"/>
  <c r="E202" i="9"/>
  <c r="F202" i="9"/>
  <c r="G202" i="9"/>
  <c r="B203" i="9"/>
  <c r="D203" i="9"/>
  <c r="F203" i="9"/>
  <c r="B204" i="9"/>
  <c r="D204" i="9"/>
  <c r="F204" i="9"/>
  <c r="B205" i="9"/>
  <c r="C205" i="9" s="1"/>
  <c r="D205" i="9"/>
  <c r="F205" i="9"/>
  <c r="B206" i="9"/>
  <c r="D206" i="9"/>
  <c r="F206" i="9"/>
  <c r="B207" i="9"/>
  <c r="D207" i="9"/>
  <c r="F207" i="9"/>
  <c r="B208" i="9"/>
  <c r="C208" i="9"/>
  <c r="D208" i="9"/>
  <c r="E208" i="9"/>
  <c r="F208" i="9"/>
  <c r="G208" i="9"/>
  <c r="B209" i="9"/>
  <c r="D209" i="9"/>
  <c r="F209" i="9"/>
  <c r="B210" i="9"/>
  <c r="D210" i="9"/>
  <c r="F210" i="9"/>
  <c r="B211" i="9"/>
  <c r="D211" i="9"/>
  <c r="F211" i="9"/>
  <c r="B212" i="9"/>
  <c r="D212" i="9"/>
  <c r="F212" i="9"/>
  <c r="B213" i="9"/>
  <c r="D213" i="9"/>
  <c r="F213" i="9"/>
  <c r="F201" i="9"/>
  <c r="D201" i="9"/>
  <c r="B201" i="9"/>
  <c r="B136" i="9"/>
  <c r="C136" i="9"/>
  <c r="D136" i="9"/>
  <c r="E136" i="9"/>
  <c r="F136" i="9"/>
  <c r="G136" i="9"/>
  <c r="B137" i="9"/>
  <c r="C137" i="9"/>
  <c r="D137" i="9"/>
  <c r="E137" i="9"/>
  <c r="F137" i="9"/>
  <c r="G137" i="9"/>
  <c r="B138" i="9"/>
  <c r="C138" i="9"/>
  <c r="D138" i="9"/>
  <c r="E138" i="9"/>
  <c r="F138" i="9"/>
  <c r="G138" i="9"/>
  <c r="B139" i="9"/>
  <c r="C139" i="9"/>
  <c r="D139" i="9"/>
  <c r="E139" i="9"/>
  <c r="F139" i="9"/>
  <c r="G139" i="9"/>
  <c r="B140" i="9"/>
  <c r="C140" i="9"/>
  <c r="D140" i="9"/>
  <c r="E140" i="9"/>
  <c r="F140" i="9"/>
  <c r="G140" i="9"/>
  <c r="B141" i="9"/>
  <c r="C141" i="9"/>
  <c r="D141" i="9"/>
  <c r="E141" i="9"/>
  <c r="F141" i="9"/>
  <c r="G141" i="9"/>
  <c r="G135" i="9"/>
  <c r="E135" i="9"/>
  <c r="C135" i="9"/>
  <c r="B124" i="9"/>
  <c r="C124" i="9"/>
  <c r="D124" i="9"/>
  <c r="E124" i="9"/>
  <c r="F124" i="9"/>
  <c r="G124" i="9"/>
  <c r="B125" i="9"/>
  <c r="C125" i="9"/>
  <c r="D125" i="9"/>
  <c r="E125" i="9"/>
  <c r="F125" i="9"/>
  <c r="G125" i="9"/>
  <c r="B126" i="9"/>
  <c r="C126" i="9"/>
  <c r="D126" i="9"/>
  <c r="E126" i="9"/>
  <c r="F126" i="9"/>
  <c r="G126" i="9"/>
  <c r="B127" i="9"/>
  <c r="C127" i="9"/>
  <c r="D127" i="9"/>
  <c r="E127" i="9"/>
  <c r="F127" i="9"/>
  <c r="G127" i="9"/>
  <c r="B128" i="9"/>
  <c r="C128" i="9"/>
  <c r="D128" i="9"/>
  <c r="E128" i="9"/>
  <c r="F128" i="9"/>
  <c r="G128" i="9"/>
  <c r="B129" i="9"/>
  <c r="C129" i="9"/>
  <c r="D129" i="9"/>
  <c r="E129" i="9"/>
  <c r="F129" i="9"/>
  <c r="G129" i="9"/>
  <c r="G123" i="9"/>
  <c r="E123" i="9"/>
  <c r="C123" i="9"/>
  <c r="F135" i="9"/>
  <c r="D135" i="9"/>
  <c r="B135" i="9"/>
  <c r="F123" i="9"/>
  <c r="D123" i="9"/>
  <c r="B123" i="9"/>
  <c r="M159" i="9"/>
  <c r="D148" i="9"/>
  <c r="C148" i="9"/>
  <c r="B148" i="9"/>
  <c r="G206" i="9" l="1"/>
  <c r="E204" i="9"/>
  <c r="C207" i="9"/>
  <c r="E206" i="9"/>
  <c r="C206" i="9"/>
  <c r="G213" i="9"/>
  <c r="G209" i="9"/>
  <c r="E213" i="9"/>
  <c r="E209" i="9"/>
  <c r="G212" i="9"/>
  <c r="E211" i="9"/>
  <c r="E212" i="9"/>
  <c r="E205" i="9"/>
  <c r="G205" i="9"/>
  <c r="G211" i="9"/>
  <c r="G204" i="9"/>
  <c r="C204" i="9"/>
  <c r="G210" i="9"/>
  <c r="G207" i="9"/>
  <c r="G203" i="9"/>
  <c r="E210" i="9"/>
  <c r="E207" i="9"/>
  <c r="E203" i="9"/>
  <c r="C203" i="9"/>
  <c r="D149" i="9"/>
  <c r="B149" i="9"/>
  <c r="C149" i="9"/>
  <c r="C220" i="6" l="1"/>
  <c r="E220" i="6"/>
  <c r="C221" i="6"/>
  <c r="C222" i="6"/>
  <c r="C223" i="6"/>
  <c r="C224" i="6"/>
  <c r="E224" i="6"/>
  <c r="C225" i="6"/>
  <c r="C226" i="6"/>
  <c r="C227" i="6"/>
  <c r="C228" i="6"/>
  <c r="C229" i="6"/>
  <c r="C230" i="6"/>
  <c r="C231" i="6"/>
  <c r="C232" i="6"/>
  <c r="C233" i="6"/>
  <c r="I229" i="6"/>
  <c r="I257" i="6"/>
  <c r="I396" i="11"/>
  <c r="F386" i="11"/>
  <c r="E386" i="11"/>
  <c r="D386" i="11"/>
  <c r="C386" i="11"/>
  <c r="G380" i="11"/>
  <c r="F380" i="11"/>
  <c r="E380" i="11"/>
  <c r="D380" i="11"/>
  <c r="C380" i="11"/>
  <c r="B380" i="11"/>
  <c r="I375" i="11"/>
  <c r="F368" i="11"/>
  <c r="D368" i="11"/>
  <c r="B368" i="11"/>
  <c r="G368" i="11" s="1"/>
  <c r="I363" i="11"/>
  <c r="D354" i="11"/>
  <c r="C354" i="11"/>
  <c r="F347" i="11"/>
  <c r="D347" i="11"/>
  <c r="B347" i="11"/>
  <c r="G347" i="11" s="1"/>
  <c r="I342" i="11"/>
  <c r="F335" i="11"/>
  <c r="E335" i="11"/>
  <c r="D335" i="11"/>
  <c r="C335" i="11"/>
  <c r="G329" i="11"/>
  <c r="F329" i="11"/>
  <c r="E329" i="11"/>
  <c r="D329" i="11"/>
  <c r="C329" i="11"/>
  <c r="B329" i="11"/>
  <c r="I325" i="11"/>
  <c r="F316" i="11"/>
  <c r="D316" i="11"/>
  <c r="B316" i="11"/>
  <c r="G316" i="11" s="1"/>
  <c r="I311" i="11"/>
  <c r="D297" i="11"/>
  <c r="C297" i="11"/>
  <c r="B297" i="11"/>
  <c r="B244" i="11"/>
  <c r="D244" i="11"/>
  <c r="F244" i="11"/>
  <c r="B249" i="11"/>
  <c r="C249" i="11"/>
  <c r="D249" i="11"/>
  <c r="E249" i="11"/>
  <c r="F249" i="11"/>
  <c r="G249" i="11"/>
  <c r="B250" i="11"/>
  <c r="C250" i="11"/>
  <c r="D250" i="11"/>
  <c r="E250" i="11"/>
  <c r="F250" i="11"/>
  <c r="G250" i="11"/>
  <c r="B251" i="11"/>
  <c r="C251" i="11"/>
  <c r="D251" i="11"/>
  <c r="E251" i="11"/>
  <c r="F251" i="11"/>
  <c r="G251" i="11"/>
  <c r="B252" i="11"/>
  <c r="C252" i="11"/>
  <c r="D252" i="11"/>
  <c r="E252" i="11"/>
  <c r="F252" i="11"/>
  <c r="G252" i="11"/>
  <c r="B253" i="11"/>
  <c r="C253" i="11"/>
  <c r="D253" i="11"/>
  <c r="E253" i="11"/>
  <c r="F253" i="11"/>
  <c r="G253" i="11"/>
  <c r="B254" i="11"/>
  <c r="C254" i="11"/>
  <c r="D254" i="11"/>
  <c r="E254" i="11"/>
  <c r="F254" i="11"/>
  <c r="G254" i="11"/>
  <c r="B255" i="11"/>
  <c r="C255" i="11"/>
  <c r="D255" i="11"/>
  <c r="E255" i="11"/>
  <c r="F255" i="11"/>
  <c r="G255" i="11"/>
  <c r="B256" i="11"/>
  <c r="C256" i="11"/>
  <c r="D256" i="11"/>
  <c r="E256" i="11"/>
  <c r="F256" i="11"/>
  <c r="G256" i="11"/>
  <c r="B257" i="11"/>
  <c r="C257" i="11"/>
  <c r="D257" i="11"/>
  <c r="E257" i="11"/>
  <c r="F257" i="11"/>
  <c r="G257" i="11"/>
  <c r="B258" i="11"/>
  <c r="C258" i="11"/>
  <c r="D258" i="11"/>
  <c r="E258" i="11"/>
  <c r="F258" i="11"/>
  <c r="G258" i="11"/>
  <c r="B259" i="11"/>
  <c r="C259" i="11"/>
  <c r="D259" i="11"/>
  <c r="E259" i="11"/>
  <c r="F259" i="11"/>
  <c r="G259" i="11"/>
  <c r="B260" i="11"/>
  <c r="C260" i="11"/>
  <c r="D260" i="11"/>
  <c r="E260" i="11"/>
  <c r="F260" i="11"/>
  <c r="G260" i="11"/>
  <c r="B261" i="11"/>
  <c r="C261" i="11"/>
  <c r="D261" i="11"/>
  <c r="E261" i="11"/>
  <c r="F261" i="11"/>
  <c r="G261" i="11"/>
  <c r="B262" i="11"/>
  <c r="C262" i="11"/>
  <c r="D262" i="11"/>
  <c r="E262" i="11"/>
  <c r="F262" i="11"/>
  <c r="G262" i="11"/>
  <c r="I262" i="11"/>
  <c r="B263" i="11"/>
  <c r="C263" i="11"/>
  <c r="D263" i="11"/>
  <c r="E263" i="11"/>
  <c r="F263" i="11"/>
  <c r="G263" i="11"/>
  <c r="B264" i="11"/>
  <c r="C264" i="11"/>
  <c r="D264" i="11"/>
  <c r="E264" i="11"/>
  <c r="F264" i="11"/>
  <c r="G264" i="11"/>
  <c r="E268" i="11"/>
  <c r="G268" i="11"/>
  <c r="B269" i="11"/>
  <c r="D269" i="11"/>
  <c r="F269" i="11"/>
  <c r="B277" i="11"/>
  <c r="C277" i="11"/>
  <c r="D277" i="11"/>
  <c r="E277" i="11"/>
  <c r="F277" i="11"/>
  <c r="G277" i="11"/>
  <c r="B278" i="11"/>
  <c r="C278" i="11"/>
  <c r="D278" i="11"/>
  <c r="E278" i="11"/>
  <c r="F278" i="11"/>
  <c r="G278" i="11"/>
  <c r="B279" i="11"/>
  <c r="C279" i="11"/>
  <c r="D279" i="11"/>
  <c r="E279" i="11"/>
  <c r="F279" i="11"/>
  <c r="G279" i="11"/>
  <c r="B280" i="11"/>
  <c r="C280" i="11"/>
  <c r="D280" i="11"/>
  <c r="E280" i="11"/>
  <c r="F280" i="11"/>
  <c r="G280" i="11"/>
  <c r="B281" i="11"/>
  <c r="C281" i="11"/>
  <c r="D281" i="11"/>
  <c r="E281" i="11"/>
  <c r="F281" i="11"/>
  <c r="G281" i="11"/>
  <c r="B282" i="11"/>
  <c r="C282" i="11"/>
  <c r="D282" i="11"/>
  <c r="E282" i="11"/>
  <c r="F282" i="11"/>
  <c r="G282" i="11"/>
  <c r="B283" i="11"/>
  <c r="C283" i="11"/>
  <c r="D283" i="11"/>
  <c r="E283" i="11"/>
  <c r="F283" i="11"/>
  <c r="G283" i="11"/>
  <c r="B284" i="11"/>
  <c r="C284" i="11"/>
  <c r="D284" i="11"/>
  <c r="E284" i="11"/>
  <c r="F284" i="11"/>
  <c r="G284" i="11"/>
  <c r="B285" i="11"/>
  <c r="C285" i="11"/>
  <c r="D285" i="11"/>
  <c r="E285" i="11"/>
  <c r="F285" i="11"/>
  <c r="G285" i="11"/>
  <c r="B286" i="11"/>
  <c r="C286" i="11"/>
  <c r="D286" i="11"/>
  <c r="E286" i="11"/>
  <c r="F286" i="11"/>
  <c r="G286" i="11"/>
  <c r="B287" i="11"/>
  <c r="C287" i="11"/>
  <c r="D287" i="11"/>
  <c r="E287" i="11"/>
  <c r="F287" i="11"/>
  <c r="G287" i="11"/>
  <c r="B288" i="11"/>
  <c r="C288" i="11"/>
  <c r="D288" i="11"/>
  <c r="E288" i="11"/>
  <c r="F288" i="11"/>
  <c r="G288" i="11"/>
  <c r="B289" i="11"/>
  <c r="C289" i="11"/>
  <c r="D289" i="11"/>
  <c r="E289" i="11"/>
  <c r="F289" i="11"/>
  <c r="G289" i="11"/>
  <c r="B290" i="11"/>
  <c r="C290" i="11"/>
  <c r="D290" i="11"/>
  <c r="E290" i="11"/>
  <c r="F290" i="11"/>
  <c r="G290" i="11"/>
  <c r="B291" i="11"/>
  <c r="C291" i="11"/>
  <c r="D291" i="11"/>
  <c r="E291" i="11"/>
  <c r="F291" i="11"/>
  <c r="G291" i="11"/>
  <c r="B292" i="11"/>
  <c r="C292" i="11"/>
  <c r="D292" i="11"/>
  <c r="E292" i="11"/>
  <c r="F292" i="11"/>
  <c r="G292" i="11"/>
  <c r="E347" i="9"/>
  <c r="D347" i="9"/>
  <c r="C347" i="9"/>
  <c r="G230" i="11"/>
  <c r="F230" i="11"/>
  <c r="E230" i="11"/>
  <c r="D230" i="11"/>
  <c r="C230" i="11"/>
  <c r="B230" i="11"/>
  <c r="G228" i="11"/>
  <c r="F228" i="11"/>
  <c r="E228" i="11"/>
  <c r="D228" i="11"/>
  <c r="C228" i="11"/>
  <c r="B228" i="11"/>
  <c r="G226" i="11"/>
  <c r="F226" i="11"/>
  <c r="E226" i="11"/>
  <c r="D226" i="11"/>
  <c r="B226" i="11"/>
  <c r="C226" i="11"/>
  <c r="E316" i="11" l="1"/>
  <c r="F387" i="11"/>
  <c r="E387" i="11"/>
  <c r="E355" i="11"/>
  <c r="B229" i="11"/>
  <c r="D336" i="11"/>
  <c r="E231" i="6"/>
  <c r="E227" i="6"/>
  <c r="E230" i="6"/>
  <c r="E228" i="6"/>
  <c r="E229" i="6"/>
  <c r="E232" i="6"/>
  <c r="G224" i="6"/>
  <c r="G227" i="6"/>
  <c r="G223" i="6"/>
  <c r="G232" i="6"/>
  <c r="E223" i="6"/>
  <c r="E225" i="6"/>
  <c r="G231" i="6"/>
  <c r="G225" i="6"/>
  <c r="G222" i="6"/>
  <c r="G229" i="6"/>
  <c r="E222" i="6"/>
  <c r="G233" i="6"/>
  <c r="G221" i="6"/>
  <c r="G226" i="6"/>
  <c r="G228" i="6"/>
  <c r="E226" i="6"/>
  <c r="E233" i="6"/>
  <c r="E221" i="6"/>
  <c r="G230" i="6"/>
  <c r="G220" i="6"/>
  <c r="E336" i="11"/>
  <c r="E248" i="11"/>
  <c r="E347" i="11"/>
  <c r="F355" i="11"/>
  <c r="E271" i="11"/>
  <c r="F336" i="11"/>
  <c r="D248" i="11"/>
  <c r="C246" i="11"/>
  <c r="E368" i="11"/>
  <c r="B248" i="11"/>
  <c r="B246" i="11"/>
  <c r="F247" i="11"/>
  <c r="D387" i="11"/>
  <c r="D247" i="11"/>
  <c r="D355" i="11"/>
  <c r="C227" i="11"/>
  <c r="B231" i="11"/>
  <c r="B274" i="11"/>
  <c r="G275" i="11"/>
  <c r="B276" i="11"/>
  <c r="G273" i="11"/>
  <c r="F273" i="11"/>
  <c r="E275" i="11"/>
  <c r="G248" i="11"/>
  <c r="C275" i="11"/>
  <c r="C273" i="11"/>
  <c r="C271" i="11"/>
  <c r="E246" i="11"/>
  <c r="D246" i="11"/>
  <c r="G270" i="11"/>
  <c r="F274" i="11"/>
  <c r="B273" i="11"/>
  <c r="B271" i="11"/>
  <c r="G274" i="11"/>
  <c r="F270" i="11"/>
  <c r="E276" i="11"/>
  <c r="E274" i="11"/>
  <c r="E272" i="11"/>
  <c r="E270" i="11"/>
  <c r="G247" i="11"/>
  <c r="G272" i="11"/>
  <c r="F272" i="11"/>
  <c r="F229" i="11"/>
  <c r="D276" i="11"/>
  <c r="D274" i="11"/>
  <c r="D272" i="11"/>
  <c r="D270" i="11"/>
  <c r="B275" i="11"/>
  <c r="G276" i="11"/>
  <c r="C248" i="11"/>
  <c r="F276" i="11"/>
  <c r="C276" i="11"/>
  <c r="C274" i="11"/>
  <c r="C272" i="11"/>
  <c r="C270" i="11"/>
  <c r="E247" i="11"/>
  <c r="B270" i="11"/>
  <c r="B272" i="11"/>
  <c r="B247" i="11"/>
  <c r="F275" i="11"/>
  <c r="G271" i="11"/>
  <c r="C247" i="11"/>
  <c r="F271" i="11"/>
  <c r="E273" i="11"/>
  <c r="G246" i="11"/>
  <c r="F227" i="11"/>
  <c r="F231" i="11"/>
  <c r="D275" i="11"/>
  <c r="D273" i="11"/>
  <c r="D271" i="11"/>
  <c r="F248" i="11"/>
  <c r="F246" i="11"/>
  <c r="C229" i="11"/>
  <c r="C231" i="11"/>
  <c r="B227" i="11"/>
  <c r="G229" i="11"/>
  <c r="D229" i="11"/>
  <c r="G227" i="11"/>
  <c r="E229" i="11"/>
  <c r="E227" i="11"/>
  <c r="E231" i="11"/>
  <c r="G231" i="11"/>
  <c r="D231" i="11"/>
  <c r="D227" i="11"/>
  <c r="D8" i="11"/>
  <c r="D132" i="6"/>
  <c r="M336" i="9"/>
  <c r="M323" i="9"/>
  <c r="B316" i="9"/>
  <c r="B314" i="9"/>
  <c r="B313" i="9"/>
  <c r="B312" i="9"/>
  <c r="B317" i="9" l="1"/>
  <c r="F245" i="11"/>
  <c r="C245" i="11"/>
  <c r="B245" i="11"/>
  <c r="G245" i="11"/>
  <c r="D245" i="11"/>
  <c r="E245" i="11"/>
  <c r="M333" i="9"/>
  <c r="G317" i="9" l="1"/>
  <c r="G316" i="9"/>
  <c r="G314" i="9"/>
  <c r="F317" i="9"/>
  <c r="F316" i="9"/>
  <c r="F314" i="9"/>
  <c r="E317" i="9"/>
  <c r="E316" i="9"/>
  <c r="E314" i="9"/>
  <c r="D317" i="9"/>
  <c r="D316" i="9"/>
  <c r="D314" i="9"/>
  <c r="C314" i="9"/>
  <c r="G313" i="9"/>
  <c r="F313" i="9"/>
  <c r="E313" i="9"/>
  <c r="D313" i="9"/>
  <c r="C313" i="9"/>
  <c r="C312" i="9"/>
  <c r="C316" i="9"/>
  <c r="G312" i="9"/>
  <c r="F312" i="9"/>
  <c r="E312" i="9"/>
  <c r="D312" i="9"/>
  <c r="E284" i="9"/>
  <c r="E285" i="9"/>
  <c r="D285" i="9"/>
  <c r="D284" i="9"/>
  <c r="C284" i="9"/>
  <c r="C297" i="9" s="1"/>
  <c r="C285" i="9"/>
  <c r="E297" i="9" s="1"/>
  <c r="B285" i="9"/>
  <c r="D297" i="9" s="1"/>
  <c r="B284" i="9"/>
  <c r="B297" i="9" s="1"/>
  <c r="G284" i="9"/>
  <c r="G285" i="9"/>
  <c r="F285" i="9"/>
  <c r="F284" i="9"/>
  <c r="G87" i="8"/>
  <c r="F87" i="8"/>
  <c r="E87" i="8"/>
  <c r="D87" i="8"/>
  <c r="C87" i="8"/>
  <c r="B87" i="8"/>
  <c r="I185" i="8"/>
  <c r="I211" i="8"/>
  <c r="M258" i="9"/>
  <c r="D91" i="11"/>
  <c r="C91" i="11"/>
  <c r="B91" i="11"/>
  <c r="D90" i="11"/>
  <c r="C90" i="11"/>
  <c r="B90" i="11"/>
  <c r="D89" i="11"/>
  <c r="I140" i="8"/>
  <c r="I126" i="8"/>
  <c r="J314" i="9" l="1"/>
  <c r="K314" i="9" s="1"/>
  <c r="J316" i="9"/>
  <c r="K316" i="9" s="1"/>
  <c r="J312" i="9"/>
  <c r="J313" i="9"/>
  <c r="K313" i="9" s="1"/>
  <c r="B315" i="9"/>
  <c r="D315" i="9"/>
  <c r="E315" i="9"/>
  <c r="F315" i="9"/>
  <c r="C317" i="9"/>
  <c r="J317" i="9" s="1"/>
  <c r="K317" i="9" s="1"/>
  <c r="G315" i="9"/>
  <c r="C315" i="9"/>
  <c r="K312" i="9" l="1"/>
  <c r="B324" i="9"/>
  <c r="B323" i="9"/>
  <c r="J315" i="9"/>
  <c r="K315" i="9" s="1"/>
  <c r="I111" i="8"/>
  <c r="A105" i="8"/>
  <c r="C101" i="8" l="1"/>
  <c r="D105" i="8"/>
  <c r="D103" i="8"/>
  <c r="D101" i="8"/>
  <c r="C105" i="8"/>
  <c r="C103" i="8"/>
  <c r="I40" i="8"/>
  <c r="D27" i="8"/>
  <c r="D26" i="8"/>
  <c r="D25" i="8"/>
  <c r="C27" i="8"/>
  <c r="C26" i="8"/>
  <c r="C25" i="8"/>
  <c r="B27" i="8"/>
  <c r="B26" i="8"/>
  <c r="B25" i="8"/>
  <c r="D24" i="8"/>
  <c r="C24" i="8"/>
  <c r="B24" i="8"/>
  <c r="I20" i="8"/>
  <c r="B4" i="6" l="1"/>
  <c r="B3" i="6"/>
  <c r="C229" i="9"/>
  <c r="C227" i="9"/>
  <c r="C13" i="9"/>
  <c r="C8" i="11"/>
  <c r="C13" i="6"/>
  <c r="M354" i="9"/>
  <c r="M281" i="9"/>
  <c r="M232" i="9"/>
  <c r="D13" i="9"/>
  <c r="D229" i="9"/>
  <c r="D227" i="9"/>
  <c r="E229" i="9"/>
  <c r="E227" i="9"/>
  <c r="E13" i="9"/>
  <c r="D135" i="6"/>
  <c r="C149" i="6" s="1"/>
  <c r="D136" i="6"/>
  <c r="C150" i="6" s="1"/>
  <c r="D137" i="6"/>
  <c r="C151" i="6" s="1"/>
  <c r="D138" i="6"/>
  <c r="C152" i="6" s="1"/>
  <c r="D139" i="6"/>
  <c r="C153" i="6" s="1"/>
  <c r="D140" i="6"/>
  <c r="C154" i="6" s="1"/>
  <c r="D141" i="6"/>
  <c r="C155" i="6" s="1"/>
  <c r="D134" i="6"/>
  <c r="D133" i="6"/>
  <c r="C148" i="6" s="1"/>
  <c r="E13" i="6"/>
  <c r="E8" i="11"/>
  <c r="M196" i="9"/>
  <c r="M178" i="9"/>
  <c r="M90" i="9"/>
  <c r="M72" i="9"/>
  <c r="M50" i="9"/>
  <c r="M19" i="9"/>
  <c r="I167" i="8"/>
  <c r="D47" i="8"/>
  <c r="C47" i="8"/>
  <c r="B47" i="8"/>
  <c r="G80" i="8"/>
  <c r="F80" i="8"/>
  <c r="E80" i="8"/>
  <c r="D80" i="8"/>
  <c r="I94" i="8"/>
  <c r="C80" i="8"/>
  <c r="B80" i="8"/>
  <c r="I75" i="8"/>
  <c r="D54" i="8"/>
  <c r="C54" i="8"/>
  <c r="B54" i="8"/>
  <c r="I63" i="8"/>
  <c r="F8" i="11"/>
  <c r="D13" i="6"/>
  <c r="C26" i="6"/>
  <c r="I222" i="11"/>
  <c r="I206" i="11"/>
  <c r="I93" i="11"/>
  <c r="I41" i="11"/>
  <c r="I19" i="11"/>
  <c r="I194" i="6"/>
  <c r="I178" i="6"/>
  <c r="I156" i="6"/>
  <c r="I100" i="6"/>
  <c r="I21" i="6"/>
  <c r="B133" i="6"/>
  <c r="B148" i="6" s="1"/>
  <c r="B134" i="6"/>
  <c r="B136" i="6"/>
  <c r="B150" i="6" s="1"/>
  <c r="B137" i="6"/>
  <c r="B151" i="6" s="1"/>
  <c r="B138" i="6"/>
  <c r="B152" i="6" s="1"/>
  <c r="B139" i="6"/>
  <c r="B153" i="6" s="1"/>
  <c r="B140" i="6"/>
  <c r="B154" i="6" s="1"/>
  <c r="B141" i="6"/>
  <c r="B155" i="6" s="1"/>
  <c r="B135" i="6"/>
  <c r="B149" i="6" s="1"/>
  <c r="B132" i="6"/>
  <c r="F108" i="6"/>
  <c r="G108" i="6"/>
  <c r="F109" i="6"/>
  <c r="G109" i="6"/>
  <c r="F110" i="6"/>
  <c r="G110" i="6"/>
  <c r="F111" i="6"/>
  <c r="G111" i="6"/>
  <c r="F112" i="6"/>
  <c r="G112" i="6"/>
  <c r="F113" i="6"/>
  <c r="G113" i="6"/>
  <c r="F114" i="6"/>
  <c r="G114" i="6"/>
  <c r="F115" i="6"/>
  <c r="G115" i="6"/>
  <c r="F116" i="6"/>
  <c r="G116" i="6"/>
  <c r="F117" i="6"/>
  <c r="G117" i="6"/>
  <c r="F118" i="6"/>
  <c r="G118" i="6"/>
  <c r="F119" i="6"/>
  <c r="G119" i="6"/>
  <c r="F120" i="6"/>
  <c r="G120" i="6"/>
  <c r="F121" i="6"/>
  <c r="G121" i="6"/>
  <c r="F122" i="6"/>
  <c r="G122" i="6"/>
  <c r="F123" i="6"/>
  <c r="G123" i="6"/>
  <c r="F124" i="6"/>
  <c r="G124" i="6"/>
  <c r="F125" i="6"/>
  <c r="G125" i="6"/>
  <c r="F126" i="6"/>
  <c r="G126" i="6"/>
  <c r="F127" i="6"/>
  <c r="G127" i="6"/>
  <c r="G107" i="6"/>
  <c r="F107" i="6"/>
  <c r="E108" i="6"/>
  <c r="E109" i="6"/>
  <c r="E110" i="6"/>
  <c r="E111" i="6"/>
  <c r="E112" i="6"/>
  <c r="E113" i="6"/>
  <c r="E114" i="6"/>
  <c r="E115" i="6"/>
  <c r="E116" i="6"/>
  <c r="E117" i="6"/>
  <c r="E118" i="6"/>
  <c r="E119" i="6"/>
  <c r="E120" i="6"/>
  <c r="E121" i="6"/>
  <c r="E122" i="6"/>
  <c r="E123" i="6"/>
  <c r="E124" i="6"/>
  <c r="E125" i="6"/>
  <c r="E126" i="6"/>
  <c r="E127" i="6"/>
  <c r="D108" i="6"/>
  <c r="D109" i="6"/>
  <c r="D110" i="6"/>
  <c r="D111" i="6"/>
  <c r="D112" i="6"/>
  <c r="D113" i="6"/>
  <c r="D114" i="6"/>
  <c r="D115" i="6"/>
  <c r="D116" i="6"/>
  <c r="D117" i="6"/>
  <c r="D118" i="6"/>
  <c r="D119" i="6"/>
  <c r="D120" i="6"/>
  <c r="D121" i="6"/>
  <c r="D122" i="6"/>
  <c r="D123" i="6"/>
  <c r="D124" i="6"/>
  <c r="D125" i="6"/>
  <c r="D126" i="6"/>
  <c r="D127" i="6"/>
  <c r="D107" i="6"/>
  <c r="B2" i="18" l="1"/>
  <c r="B2" i="13"/>
  <c r="B2" i="28"/>
  <c r="B2" i="17"/>
  <c r="B2" i="20"/>
  <c r="B2" i="16"/>
  <c r="B2" i="21"/>
  <c r="B2" i="15"/>
  <c r="D2" i="17"/>
  <c r="L2" i="20"/>
  <c r="L2" i="13"/>
  <c r="J2" i="21"/>
  <c r="D2" i="16"/>
  <c r="D2" i="18"/>
  <c r="D2" i="15"/>
  <c r="J2" i="28"/>
  <c r="B211" i="6"/>
  <c r="B200" i="6"/>
  <c r="C211" i="6"/>
  <c r="C200" i="6"/>
  <c r="B265" i="6"/>
  <c r="B272" i="6"/>
  <c r="E160" i="6"/>
  <c r="C76" i="6"/>
  <c r="C160" i="6"/>
  <c r="D106" i="6"/>
  <c r="E76" i="6"/>
  <c r="D348" i="9"/>
  <c r="D14" i="9"/>
  <c r="D9" i="11"/>
  <c r="D14" i="6"/>
  <c r="E226" i="9"/>
  <c r="F9" i="11"/>
  <c r="E9" i="11"/>
  <c r="C138" i="6"/>
  <c r="C136" i="6"/>
  <c r="E14" i="6"/>
  <c r="E141" i="6"/>
  <c r="E138" i="6"/>
  <c r="E139" i="6"/>
  <c r="C135" i="6"/>
  <c r="E135" i="6"/>
  <c r="C139" i="6"/>
  <c r="C140" i="6"/>
  <c r="C133" i="6"/>
  <c r="C134" i="6"/>
  <c r="C137" i="6"/>
  <c r="E133" i="6"/>
  <c r="E134" i="6"/>
  <c r="E137" i="6"/>
  <c r="C141" i="6"/>
  <c r="E140" i="6"/>
  <c r="E136" i="6"/>
  <c r="B4" i="9"/>
  <c r="D92" i="9" s="1"/>
  <c r="B3" i="9"/>
  <c r="B4" i="8"/>
  <c r="I113" i="8" s="1"/>
  <c r="B3" i="8"/>
  <c r="I98" i="8" s="1"/>
  <c r="B4" i="11"/>
  <c r="B3" i="11"/>
  <c r="D189" i="6"/>
  <c r="B189" i="6"/>
  <c r="D180" i="6"/>
  <c r="B180" i="6"/>
  <c r="D160" i="6"/>
  <c r="B160" i="6"/>
  <c r="B106" i="6"/>
  <c r="D92" i="6"/>
  <c r="B92" i="6"/>
  <c r="D76" i="6"/>
  <c r="B76" i="6"/>
  <c r="D23" i="6"/>
  <c r="B23" i="6"/>
  <c r="D7" i="6"/>
  <c r="B7" i="6"/>
  <c r="F347" i="9"/>
  <c r="E348" i="9"/>
  <c r="F340" i="9"/>
  <c r="D340" i="9"/>
  <c r="B340" i="9"/>
  <c r="G282" i="9"/>
  <c r="G281" i="9"/>
  <c r="F282" i="9"/>
  <c r="F281" i="9"/>
  <c r="E282" i="9"/>
  <c r="E281" i="9"/>
  <c r="D282" i="9"/>
  <c r="D281" i="9"/>
  <c r="C282" i="9"/>
  <c r="C281" i="9"/>
  <c r="B282" i="9"/>
  <c r="B281" i="9"/>
  <c r="G279" i="9"/>
  <c r="G278" i="9"/>
  <c r="F279" i="9"/>
  <c r="F278" i="9"/>
  <c r="E279" i="9"/>
  <c r="E278" i="9"/>
  <c r="D279" i="9"/>
  <c r="D278" i="9"/>
  <c r="C279" i="9"/>
  <c r="C278" i="9"/>
  <c r="B279" i="9"/>
  <c r="B278" i="9"/>
  <c r="G276" i="9"/>
  <c r="G275" i="9"/>
  <c r="F276" i="9"/>
  <c r="F275" i="9"/>
  <c r="E276" i="9"/>
  <c r="E275" i="9"/>
  <c r="D276" i="9"/>
  <c r="D275" i="9"/>
  <c r="C276" i="9"/>
  <c r="C275" i="9"/>
  <c r="B276" i="9"/>
  <c r="B275" i="9"/>
  <c r="E273" i="9"/>
  <c r="E272" i="9"/>
  <c r="D272" i="9"/>
  <c r="D273" i="9"/>
  <c r="G273" i="9"/>
  <c r="G272" i="9"/>
  <c r="F273" i="9"/>
  <c r="F272" i="9"/>
  <c r="C273" i="9"/>
  <c r="C272" i="9"/>
  <c r="B273" i="9"/>
  <c r="B272" i="9"/>
  <c r="G270" i="9"/>
  <c r="G269" i="9"/>
  <c r="F270" i="9"/>
  <c r="F269" i="9"/>
  <c r="E270" i="9"/>
  <c r="E269" i="9"/>
  <c r="D270" i="9"/>
  <c r="D269" i="9"/>
  <c r="C270" i="9"/>
  <c r="C269" i="9"/>
  <c r="B270" i="9"/>
  <c r="B269" i="9"/>
  <c r="G267" i="9"/>
  <c r="G266" i="9"/>
  <c r="E267" i="9"/>
  <c r="E266" i="9"/>
  <c r="F267" i="9"/>
  <c r="F266" i="9"/>
  <c r="D267" i="9"/>
  <c r="D266" i="9"/>
  <c r="C267" i="9"/>
  <c r="C266" i="9"/>
  <c r="B267" i="9"/>
  <c r="B266" i="9"/>
  <c r="G264" i="9"/>
  <c r="G263" i="9"/>
  <c r="F264" i="9"/>
  <c r="F263" i="9"/>
  <c r="E264" i="9"/>
  <c r="E263" i="9"/>
  <c r="D264" i="9"/>
  <c r="D263" i="9"/>
  <c r="C264" i="9"/>
  <c r="C263" i="9"/>
  <c r="B264" i="9"/>
  <c r="B263" i="9"/>
  <c r="B290" i="9" s="1"/>
  <c r="G257" i="9"/>
  <c r="G256" i="9"/>
  <c r="G255" i="9"/>
  <c r="G254" i="9"/>
  <c r="G253" i="9"/>
  <c r="G252" i="9"/>
  <c r="G251" i="9"/>
  <c r="G250" i="9"/>
  <c r="G249" i="9"/>
  <c r="G248" i="9"/>
  <c r="G247" i="9"/>
  <c r="G246" i="9"/>
  <c r="G245" i="9"/>
  <c r="G244" i="9"/>
  <c r="F244" i="9"/>
  <c r="F245" i="9"/>
  <c r="F246" i="9"/>
  <c r="F247" i="9"/>
  <c r="F248" i="9"/>
  <c r="F249" i="9"/>
  <c r="F250" i="9"/>
  <c r="F251" i="9"/>
  <c r="F252" i="9"/>
  <c r="F253" i="9"/>
  <c r="F254" i="9"/>
  <c r="F255" i="9"/>
  <c r="F256" i="9"/>
  <c r="F257" i="9"/>
  <c r="F237" i="9"/>
  <c r="E257" i="9"/>
  <c r="E256" i="9"/>
  <c r="E255" i="9"/>
  <c r="E254" i="9"/>
  <c r="E253" i="9"/>
  <c r="E252" i="9"/>
  <c r="E251" i="9"/>
  <c r="E250" i="9"/>
  <c r="E249" i="9"/>
  <c r="E248" i="9"/>
  <c r="E247" i="9"/>
  <c r="E246" i="9"/>
  <c r="E245" i="9"/>
  <c r="E244" i="9"/>
  <c r="D244" i="9"/>
  <c r="D245" i="9"/>
  <c r="D246" i="9"/>
  <c r="D247" i="9"/>
  <c r="D248" i="9"/>
  <c r="D249" i="9"/>
  <c r="D250" i="9"/>
  <c r="D251" i="9"/>
  <c r="D252" i="9"/>
  <c r="D253" i="9"/>
  <c r="D254" i="9"/>
  <c r="D255" i="9"/>
  <c r="D256" i="9"/>
  <c r="D257" i="9"/>
  <c r="D237" i="9"/>
  <c r="C257" i="9"/>
  <c r="C256" i="9"/>
  <c r="C255" i="9"/>
  <c r="C254" i="9"/>
  <c r="C253" i="9"/>
  <c r="C252" i="9"/>
  <c r="C251" i="9"/>
  <c r="C250" i="9"/>
  <c r="C249" i="9"/>
  <c r="C248" i="9"/>
  <c r="C247" i="9"/>
  <c r="C246" i="9"/>
  <c r="C245" i="9"/>
  <c r="C244" i="9"/>
  <c r="B251" i="9"/>
  <c r="B252" i="9"/>
  <c r="B253" i="9"/>
  <c r="B254" i="9"/>
  <c r="B255" i="9"/>
  <c r="B256" i="9"/>
  <c r="B257" i="9"/>
  <c r="B244" i="9"/>
  <c r="B245" i="9"/>
  <c r="B246" i="9"/>
  <c r="B247" i="9"/>
  <c r="B248" i="9"/>
  <c r="B249" i="9"/>
  <c r="B250" i="9"/>
  <c r="B237" i="9"/>
  <c r="F229" i="9"/>
  <c r="F227" i="9"/>
  <c r="F226" i="9"/>
  <c r="G221" i="9"/>
  <c r="G220" i="9"/>
  <c r="F221" i="9"/>
  <c r="F220" i="9"/>
  <c r="F219" i="9"/>
  <c r="E221" i="9"/>
  <c r="E220" i="9"/>
  <c r="D221" i="9"/>
  <c r="D220" i="9"/>
  <c r="D219" i="9"/>
  <c r="C221" i="9"/>
  <c r="C220" i="9"/>
  <c r="B221" i="9"/>
  <c r="B220" i="9"/>
  <c r="B219" i="9"/>
  <c r="G191" i="9"/>
  <c r="G190" i="9"/>
  <c r="G189" i="9"/>
  <c r="G188" i="9"/>
  <c r="G187" i="9"/>
  <c r="F188" i="9"/>
  <c r="F189" i="9"/>
  <c r="F190" i="9"/>
  <c r="F191" i="9"/>
  <c r="F187" i="9"/>
  <c r="F186" i="9"/>
  <c r="C191" i="9"/>
  <c r="C190" i="9"/>
  <c r="C189" i="9"/>
  <c r="C188" i="9"/>
  <c r="C187" i="9"/>
  <c r="E191" i="9"/>
  <c r="E190" i="9"/>
  <c r="E189" i="9"/>
  <c r="E188" i="9"/>
  <c r="E187" i="9"/>
  <c r="D188" i="9"/>
  <c r="D189" i="9"/>
  <c r="D190" i="9"/>
  <c r="D191" i="9"/>
  <c r="D187" i="9"/>
  <c r="D186" i="9"/>
  <c r="B188" i="9"/>
  <c r="B189" i="9"/>
  <c r="B190" i="9"/>
  <c r="B191" i="9"/>
  <c r="B187" i="9"/>
  <c r="B186" i="9"/>
  <c r="G172" i="9"/>
  <c r="G171" i="9"/>
  <c r="G170" i="9"/>
  <c r="G169" i="9"/>
  <c r="G168" i="9"/>
  <c r="G167" i="9"/>
  <c r="G166" i="9"/>
  <c r="F166" i="9"/>
  <c r="F167" i="9"/>
  <c r="F168" i="9"/>
  <c r="F169" i="9"/>
  <c r="F170" i="9"/>
  <c r="F171" i="9"/>
  <c r="F172" i="9"/>
  <c r="F165" i="9"/>
  <c r="E172" i="9"/>
  <c r="E171" i="9"/>
  <c r="E170" i="9"/>
  <c r="E169" i="9"/>
  <c r="E168" i="9"/>
  <c r="E167" i="9"/>
  <c r="E166" i="9"/>
  <c r="D166" i="9"/>
  <c r="D167" i="9"/>
  <c r="D168" i="9"/>
  <c r="D169" i="9"/>
  <c r="D170" i="9"/>
  <c r="D171" i="9"/>
  <c r="D172" i="9"/>
  <c r="D165" i="9"/>
  <c r="C172" i="9"/>
  <c r="C171" i="9"/>
  <c r="C170" i="9"/>
  <c r="C169" i="9"/>
  <c r="C168" i="9"/>
  <c r="C167" i="9"/>
  <c r="C166" i="9"/>
  <c r="B166" i="9"/>
  <c r="B167" i="9"/>
  <c r="B168" i="9"/>
  <c r="B169" i="9"/>
  <c r="B170" i="9"/>
  <c r="B171" i="9"/>
  <c r="B172" i="9"/>
  <c r="B165" i="9"/>
  <c r="G71" i="9"/>
  <c r="G70" i="9"/>
  <c r="G69" i="9"/>
  <c r="G68" i="9"/>
  <c r="G67" i="9"/>
  <c r="G66" i="9"/>
  <c r="F66" i="9"/>
  <c r="F67" i="9"/>
  <c r="F68" i="9"/>
  <c r="F69" i="9"/>
  <c r="F70" i="9"/>
  <c r="F71" i="9"/>
  <c r="F65" i="9"/>
  <c r="E71" i="9"/>
  <c r="E70" i="9"/>
  <c r="E69" i="9"/>
  <c r="E68" i="9"/>
  <c r="E67" i="9"/>
  <c r="E66" i="9"/>
  <c r="D66" i="9"/>
  <c r="D67" i="9"/>
  <c r="D68" i="9"/>
  <c r="D69" i="9"/>
  <c r="D70" i="9"/>
  <c r="D71" i="9"/>
  <c r="D65" i="9"/>
  <c r="C71" i="9"/>
  <c r="C70" i="9"/>
  <c r="C69" i="9"/>
  <c r="C68" i="9"/>
  <c r="C67" i="9"/>
  <c r="C66" i="9"/>
  <c r="B66" i="9"/>
  <c r="B67" i="9"/>
  <c r="B68" i="9"/>
  <c r="B69" i="9"/>
  <c r="B70" i="9"/>
  <c r="B71" i="9"/>
  <c r="B65" i="9"/>
  <c r="G59" i="9"/>
  <c r="G58" i="9"/>
  <c r="G57" i="9"/>
  <c r="G56" i="9"/>
  <c r="G55" i="9"/>
  <c r="G54" i="9"/>
  <c r="G53" i="9"/>
  <c r="G52" i="9"/>
  <c r="G51" i="9"/>
  <c r="G50" i="9"/>
  <c r="F50" i="9"/>
  <c r="F51" i="9"/>
  <c r="F52" i="9"/>
  <c r="F53" i="9"/>
  <c r="F54" i="9"/>
  <c r="F55" i="9"/>
  <c r="F56" i="9"/>
  <c r="F57" i="9"/>
  <c r="F58" i="9"/>
  <c r="F59" i="9"/>
  <c r="F49" i="9"/>
  <c r="E59" i="9"/>
  <c r="E58" i="9"/>
  <c r="E57" i="9"/>
  <c r="E56" i="9"/>
  <c r="E55" i="9"/>
  <c r="E54" i="9"/>
  <c r="E53" i="9"/>
  <c r="E52" i="9"/>
  <c r="E51" i="9"/>
  <c r="E50" i="9"/>
  <c r="D50" i="9"/>
  <c r="D51" i="9"/>
  <c r="D52" i="9"/>
  <c r="D53" i="9"/>
  <c r="D54" i="9"/>
  <c r="D55" i="9"/>
  <c r="D56" i="9"/>
  <c r="D57" i="9"/>
  <c r="D58" i="9"/>
  <c r="D59" i="9"/>
  <c r="D49" i="9"/>
  <c r="C59" i="9"/>
  <c r="C58" i="9"/>
  <c r="C57" i="9"/>
  <c r="C56" i="9"/>
  <c r="C55" i="9"/>
  <c r="C54" i="9"/>
  <c r="C53" i="9"/>
  <c r="C52" i="9"/>
  <c r="C51" i="9"/>
  <c r="C50" i="9"/>
  <c r="B50" i="9"/>
  <c r="B51" i="9"/>
  <c r="B52" i="9"/>
  <c r="B53" i="9"/>
  <c r="B54" i="9"/>
  <c r="B55" i="9"/>
  <c r="B56" i="9"/>
  <c r="B57" i="9"/>
  <c r="B58" i="9"/>
  <c r="B59" i="9"/>
  <c r="B49" i="9"/>
  <c r="G34" i="9"/>
  <c r="G33" i="9"/>
  <c r="G32" i="9"/>
  <c r="G31" i="9"/>
  <c r="G30" i="9"/>
  <c r="G29" i="9"/>
  <c r="G28" i="9"/>
  <c r="G27" i="9"/>
  <c r="G26" i="9"/>
  <c r="G25" i="9"/>
  <c r="F25" i="9"/>
  <c r="F26" i="9"/>
  <c r="F27" i="9"/>
  <c r="F28" i="9"/>
  <c r="F29" i="9"/>
  <c r="F30" i="9"/>
  <c r="F31" i="9"/>
  <c r="F32" i="9"/>
  <c r="F33" i="9"/>
  <c r="F34" i="9"/>
  <c r="F24" i="9"/>
  <c r="E34" i="9"/>
  <c r="E33" i="9"/>
  <c r="E32" i="9"/>
  <c r="E31" i="9"/>
  <c r="E30" i="9"/>
  <c r="E29" i="9"/>
  <c r="E28" i="9"/>
  <c r="E27" i="9"/>
  <c r="E26" i="9"/>
  <c r="E25" i="9"/>
  <c r="D25" i="9"/>
  <c r="D26" i="9"/>
  <c r="D27" i="9"/>
  <c r="D28" i="9"/>
  <c r="D29" i="9"/>
  <c r="D30" i="9"/>
  <c r="D31" i="9"/>
  <c r="D32" i="9"/>
  <c r="D33" i="9"/>
  <c r="D34" i="9"/>
  <c r="D24" i="9"/>
  <c r="C34" i="9"/>
  <c r="C33" i="9"/>
  <c r="C32" i="9"/>
  <c r="C31" i="9"/>
  <c r="C30" i="9"/>
  <c r="C29" i="9"/>
  <c r="C28" i="9"/>
  <c r="C27" i="9"/>
  <c r="C26" i="9"/>
  <c r="C25" i="9"/>
  <c r="B25" i="9"/>
  <c r="B26" i="9"/>
  <c r="B27" i="9"/>
  <c r="B28" i="9"/>
  <c r="B29" i="9"/>
  <c r="B30" i="9"/>
  <c r="B31" i="9"/>
  <c r="B32" i="9"/>
  <c r="B33" i="9"/>
  <c r="B34" i="9"/>
  <c r="B24" i="9"/>
  <c r="F13" i="9"/>
  <c r="F8" i="9"/>
  <c r="D8" i="9"/>
  <c r="B8" i="9"/>
  <c r="G208" i="8"/>
  <c r="G207" i="8"/>
  <c r="G205" i="8"/>
  <c r="G204" i="8"/>
  <c r="G203" i="8"/>
  <c r="G202" i="8"/>
  <c r="G200" i="8"/>
  <c r="G199" i="8"/>
  <c r="G198" i="8"/>
  <c r="G196" i="8"/>
  <c r="G195" i="8"/>
  <c r="G194" i="8"/>
  <c r="F194" i="8"/>
  <c r="F195" i="8"/>
  <c r="F196" i="8"/>
  <c r="F198" i="8"/>
  <c r="F199" i="8"/>
  <c r="F200" i="8"/>
  <c r="F202" i="8"/>
  <c r="F203" i="8"/>
  <c r="F204" i="8"/>
  <c r="F205" i="8"/>
  <c r="F207" i="8"/>
  <c r="F208" i="8"/>
  <c r="F192" i="8"/>
  <c r="E208" i="8"/>
  <c r="E207" i="8"/>
  <c r="E205" i="8"/>
  <c r="E204" i="8"/>
  <c r="E203" i="8"/>
  <c r="E202" i="8"/>
  <c r="E200" i="8"/>
  <c r="E199" i="8"/>
  <c r="E198" i="8"/>
  <c r="E196" i="8"/>
  <c r="E195" i="8"/>
  <c r="E194" i="8"/>
  <c r="D208" i="8"/>
  <c r="D194" i="8"/>
  <c r="D195" i="8"/>
  <c r="D196" i="8"/>
  <c r="D198" i="8"/>
  <c r="D199" i="8"/>
  <c r="D200" i="8"/>
  <c r="D202" i="8"/>
  <c r="D203" i="8"/>
  <c r="D204" i="8"/>
  <c r="D205" i="8"/>
  <c r="D207" i="8"/>
  <c r="D192" i="8"/>
  <c r="C208" i="8"/>
  <c r="C207" i="8"/>
  <c r="C205" i="8"/>
  <c r="C204" i="8"/>
  <c r="C203" i="8"/>
  <c r="C202" i="8"/>
  <c r="C200" i="8"/>
  <c r="C199" i="8"/>
  <c r="C198" i="8"/>
  <c r="C196" i="8"/>
  <c r="C195" i="8"/>
  <c r="C194" i="8"/>
  <c r="B194" i="8"/>
  <c r="B195" i="8"/>
  <c r="B196" i="8"/>
  <c r="B198" i="8"/>
  <c r="B199" i="8"/>
  <c r="B200" i="8"/>
  <c r="B202" i="8"/>
  <c r="B203" i="8"/>
  <c r="B204" i="8"/>
  <c r="B205" i="8"/>
  <c r="B207" i="8"/>
  <c r="B208" i="8"/>
  <c r="B192" i="8"/>
  <c r="G187" i="8"/>
  <c r="G186" i="8"/>
  <c r="G184" i="8"/>
  <c r="G183" i="8"/>
  <c r="G182" i="8"/>
  <c r="G181" i="8"/>
  <c r="G179" i="8"/>
  <c r="G178" i="8"/>
  <c r="G177" i="8"/>
  <c r="G175" i="8"/>
  <c r="G174" i="8"/>
  <c r="G173" i="8"/>
  <c r="F173" i="8"/>
  <c r="F174" i="8"/>
  <c r="F175" i="8"/>
  <c r="F177" i="8"/>
  <c r="F178" i="8"/>
  <c r="F179" i="8"/>
  <c r="F181" i="8"/>
  <c r="F182" i="8"/>
  <c r="F183" i="8"/>
  <c r="F184" i="8"/>
  <c r="F186" i="8"/>
  <c r="F187" i="8"/>
  <c r="F171" i="8"/>
  <c r="E187" i="8"/>
  <c r="E186" i="8"/>
  <c r="E184" i="8"/>
  <c r="E183" i="8"/>
  <c r="E182" i="8"/>
  <c r="E181" i="8"/>
  <c r="E179" i="8"/>
  <c r="E178" i="8"/>
  <c r="E177" i="8"/>
  <c r="E175" i="8"/>
  <c r="E174" i="8"/>
  <c r="E173" i="8"/>
  <c r="D173" i="8"/>
  <c r="D174" i="8"/>
  <c r="D175" i="8"/>
  <c r="D177" i="8"/>
  <c r="D178" i="8"/>
  <c r="D179" i="8"/>
  <c r="D181" i="8"/>
  <c r="D182" i="8"/>
  <c r="D183" i="8"/>
  <c r="D184" i="8"/>
  <c r="D186" i="8"/>
  <c r="D187" i="8"/>
  <c r="D171" i="8"/>
  <c r="C187" i="8"/>
  <c r="C186" i="8"/>
  <c r="C184" i="8"/>
  <c r="C183" i="8"/>
  <c r="C182" i="8"/>
  <c r="C181" i="8"/>
  <c r="C179" i="8"/>
  <c r="C178" i="8"/>
  <c r="C177" i="8"/>
  <c r="C175" i="8"/>
  <c r="C174" i="8"/>
  <c r="C173" i="8"/>
  <c r="B173" i="8"/>
  <c r="B174" i="8"/>
  <c r="B175" i="8"/>
  <c r="B177" i="8"/>
  <c r="B178" i="8"/>
  <c r="B179" i="8"/>
  <c r="B181" i="8"/>
  <c r="B182" i="8"/>
  <c r="B183" i="8"/>
  <c r="B184" i="8"/>
  <c r="B186" i="8"/>
  <c r="B187" i="8"/>
  <c r="B171" i="8"/>
  <c r="G166" i="8"/>
  <c r="G164" i="8"/>
  <c r="G162" i="8"/>
  <c r="G161" i="8"/>
  <c r="G160" i="8"/>
  <c r="G159" i="8"/>
  <c r="G158" i="8"/>
  <c r="G157" i="8"/>
  <c r="G156" i="8"/>
  <c r="G155" i="8"/>
  <c r="G154" i="8"/>
  <c r="G153" i="8"/>
  <c r="G152" i="8"/>
  <c r="G151" i="8"/>
  <c r="G150" i="8"/>
  <c r="G149" i="8"/>
  <c r="G148" i="8"/>
  <c r="G147" i="8"/>
  <c r="G146" i="8"/>
  <c r="G145" i="8"/>
  <c r="F145" i="8"/>
  <c r="F146" i="8"/>
  <c r="F147" i="8"/>
  <c r="F148" i="8"/>
  <c r="F149" i="8"/>
  <c r="F150" i="8"/>
  <c r="F151" i="8"/>
  <c r="F152" i="8"/>
  <c r="F153" i="8"/>
  <c r="F154" i="8"/>
  <c r="F155" i="8"/>
  <c r="F156" i="8"/>
  <c r="F157" i="8"/>
  <c r="F158" i="8"/>
  <c r="F159" i="8"/>
  <c r="F160" i="8"/>
  <c r="F161" i="8"/>
  <c r="F162" i="8"/>
  <c r="F164" i="8"/>
  <c r="F166" i="8"/>
  <c r="F144" i="8"/>
  <c r="E166" i="8"/>
  <c r="E164" i="8"/>
  <c r="E162" i="8"/>
  <c r="E161" i="8"/>
  <c r="E160" i="8"/>
  <c r="E159" i="8"/>
  <c r="E158" i="8"/>
  <c r="E157" i="8"/>
  <c r="E156" i="8"/>
  <c r="E155" i="8"/>
  <c r="E154" i="8"/>
  <c r="E153" i="8"/>
  <c r="E152" i="8"/>
  <c r="E151" i="8"/>
  <c r="E150" i="8"/>
  <c r="E149" i="8"/>
  <c r="E148" i="8"/>
  <c r="E147" i="8"/>
  <c r="E146" i="8"/>
  <c r="E145" i="8"/>
  <c r="D145" i="8"/>
  <c r="D146" i="8"/>
  <c r="D147" i="8"/>
  <c r="D148" i="8"/>
  <c r="D149" i="8"/>
  <c r="D150" i="8"/>
  <c r="D151" i="8"/>
  <c r="D152" i="8"/>
  <c r="D153" i="8"/>
  <c r="D154" i="8"/>
  <c r="D155" i="8"/>
  <c r="D156" i="8"/>
  <c r="D157" i="8"/>
  <c r="D158" i="8"/>
  <c r="D159" i="8"/>
  <c r="D160" i="8"/>
  <c r="D161" i="8"/>
  <c r="D162" i="8"/>
  <c r="D164" i="8"/>
  <c r="D166" i="8"/>
  <c r="D144" i="8"/>
  <c r="C166" i="8"/>
  <c r="C164" i="8"/>
  <c r="C162" i="8"/>
  <c r="C161" i="8"/>
  <c r="C160" i="8"/>
  <c r="C159" i="8"/>
  <c r="C158" i="8"/>
  <c r="C157" i="8"/>
  <c r="C156" i="8"/>
  <c r="C155" i="8"/>
  <c r="C154" i="8"/>
  <c r="C153" i="8"/>
  <c r="C152" i="8"/>
  <c r="C151" i="8"/>
  <c r="C150" i="8"/>
  <c r="C149" i="8"/>
  <c r="C148" i="8"/>
  <c r="C147" i="8"/>
  <c r="C146" i="8"/>
  <c r="C145" i="8"/>
  <c r="B154" i="8"/>
  <c r="B155" i="8"/>
  <c r="B156" i="8"/>
  <c r="B157" i="8"/>
  <c r="B158" i="8"/>
  <c r="B159" i="8"/>
  <c r="B160" i="8"/>
  <c r="B161" i="8"/>
  <c r="B162" i="8"/>
  <c r="B164" i="8"/>
  <c r="B166" i="8"/>
  <c r="B145" i="8"/>
  <c r="B146" i="8"/>
  <c r="B147" i="8"/>
  <c r="B148" i="8"/>
  <c r="B149" i="8"/>
  <c r="B150" i="8"/>
  <c r="B151" i="8"/>
  <c r="B152" i="8"/>
  <c r="B153" i="8"/>
  <c r="B144" i="8"/>
  <c r="B135" i="8"/>
  <c r="C135" i="8"/>
  <c r="D135" i="8"/>
  <c r="E130" i="8"/>
  <c r="C130" i="8"/>
  <c r="B130" i="8"/>
  <c r="G86" i="8"/>
  <c r="G85" i="8"/>
  <c r="G84" i="8"/>
  <c r="G83" i="8"/>
  <c r="G82" i="8"/>
  <c r="G81" i="8"/>
  <c r="F86" i="8"/>
  <c r="F85" i="8"/>
  <c r="F84" i="8"/>
  <c r="F83" i="8"/>
  <c r="F82" i="8"/>
  <c r="F81" i="8"/>
  <c r="F79" i="8"/>
  <c r="E86" i="8"/>
  <c r="E85" i="8"/>
  <c r="E84" i="8"/>
  <c r="E83" i="8"/>
  <c r="E82" i="8"/>
  <c r="E81" i="8"/>
  <c r="D86" i="8"/>
  <c r="D85" i="8"/>
  <c r="D84" i="8"/>
  <c r="D83" i="8"/>
  <c r="D82" i="8"/>
  <c r="D81" i="8"/>
  <c r="D79" i="8"/>
  <c r="C86" i="8"/>
  <c r="C85" i="8"/>
  <c r="C84" i="8"/>
  <c r="C83" i="8"/>
  <c r="C82" i="8"/>
  <c r="C81" i="8"/>
  <c r="B86" i="8"/>
  <c r="B85" i="8"/>
  <c r="B84" i="8"/>
  <c r="B83" i="8"/>
  <c r="B82" i="8"/>
  <c r="B81" i="8"/>
  <c r="B79" i="8"/>
  <c r="D68" i="8"/>
  <c r="C68" i="8"/>
  <c r="B68" i="8"/>
  <c r="D67" i="8"/>
  <c r="C67" i="8"/>
  <c r="B67" i="8"/>
  <c r="G60" i="8"/>
  <c r="F60" i="8"/>
  <c r="E60" i="8"/>
  <c r="D60" i="8"/>
  <c r="C60" i="8"/>
  <c r="B60" i="8"/>
  <c r="D53" i="8"/>
  <c r="D52" i="8"/>
  <c r="D51" i="8"/>
  <c r="D50" i="8"/>
  <c r="D49" i="8"/>
  <c r="D48" i="8"/>
  <c r="C53" i="8"/>
  <c r="C52" i="8"/>
  <c r="C51" i="8"/>
  <c r="C50" i="8"/>
  <c r="C49" i="8"/>
  <c r="C48" i="8"/>
  <c r="B53" i="8"/>
  <c r="B52" i="8"/>
  <c r="B51" i="8"/>
  <c r="B50" i="8"/>
  <c r="B49" i="8"/>
  <c r="B48" i="8"/>
  <c r="E8" i="8"/>
  <c r="C8" i="8"/>
  <c r="B8" i="8"/>
  <c r="F218" i="11"/>
  <c r="F217" i="11"/>
  <c r="F216" i="11"/>
  <c r="F214" i="11"/>
  <c r="F213" i="11"/>
  <c r="F212" i="11"/>
  <c r="D218" i="11"/>
  <c r="D217" i="11"/>
  <c r="D216" i="11"/>
  <c r="D214" i="11"/>
  <c r="D213" i="11"/>
  <c r="D212" i="11"/>
  <c r="B217" i="11"/>
  <c r="B218" i="11"/>
  <c r="B216" i="11"/>
  <c r="B213" i="11"/>
  <c r="B214" i="11"/>
  <c r="B212" i="11"/>
  <c r="F137" i="11"/>
  <c r="F138" i="11"/>
  <c r="F139" i="11"/>
  <c r="F140" i="11"/>
  <c r="F141" i="11"/>
  <c r="F142" i="11"/>
  <c r="F143" i="11"/>
  <c r="F144" i="11"/>
  <c r="F145" i="11"/>
  <c r="F146" i="11"/>
  <c r="F147" i="11"/>
  <c r="F148" i="11"/>
  <c r="F149" i="11"/>
  <c r="F150" i="11"/>
  <c r="F151" i="11"/>
  <c r="F152" i="11"/>
  <c r="F153" i="11"/>
  <c r="F154" i="11"/>
  <c r="F155" i="11"/>
  <c r="F156" i="11"/>
  <c r="F157" i="11"/>
  <c r="F158" i="11"/>
  <c r="F159" i="11"/>
  <c r="F160" i="11"/>
  <c r="F161" i="11"/>
  <c r="F162" i="11"/>
  <c r="F163" i="11"/>
  <c r="F164" i="11"/>
  <c r="F165" i="11"/>
  <c r="F166" i="11"/>
  <c r="F167" i="11"/>
  <c r="F168" i="11"/>
  <c r="F169" i="11"/>
  <c r="F170" i="11"/>
  <c r="F171" i="11"/>
  <c r="F172" i="11"/>
  <c r="F173" i="11"/>
  <c r="F174" i="11"/>
  <c r="F175" i="11"/>
  <c r="F176" i="11"/>
  <c r="F177" i="11"/>
  <c r="F178" i="11"/>
  <c r="F179" i="11"/>
  <c r="F180" i="11"/>
  <c r="F181" i="11"/>
  <c r="F182" i="11"/>
  <c r="F183" i="11"/>
  <c r="F184" i="11"/>
  <c r="F185" i="11"/>
  <c r="F186" i="11"/>
  <c r="F187" i="11"/>
  <c r="F188" i="11"/>
  <c r="F189" i="11"/>
  <c r="F190" i="11"/>
  <c r="F191" i="11"/>
  <c r="F192" i="11"/>
  <c r="F193" i="11"/>
  <c r="F194" i="11"/>
  <c r="F195" i="11"/>
  <c r="F196" i="11"/>
  <c r="F197" i="11"/>
  <c r="F198" i="11"/>
  <c r="F199" i="11"/>
  <c r="F200" i="11"/>
  <c r="F201" i="11"/>
  <c r="F202" i="11"/>
  <c r="F203" i="11"/>
  <c r="F204" i="11"/>
  <c r="F136" i="11"/>
  <c r="D137" i="11"/>
  <c r="D138" i="11"/>
  <c r="D139" i="11"/>
  <c r="D140" i="11"/>
  <c r="D141" i="11"/>
  <c r="D142" i="11"/>
  <c r="D143" i="11"/>
  <c r="D144" i="11"/>
  <c r="D145" i="11"/>
  <c r="D146" i="11"/>
  <c r="D147" i="11"/>
  <c r="D148" i="11"/>
  <c r="D149" i="11"/>
  <c r="D150" i="11"/>
  <c r="D151" i="11"/>
  <c r="D152" i="11"/>
  <c r="D153" i="11"/>
  <c r="D154" i="11"/>
  <c r="D155" i="11"/>
  <c r="D156" i="11"/>
  <c r="D157" i="11"/>
  <c r="D158" i="11"/>
  <c r="D159" i="11"/>
  <c r="D160" i="11"/>
  <c r="D161" i="11"/>
  <c r="D162" i="11"/>
  <c r="D163" i="11"/>
  <c r="D164" i="11"/>
  <c r="D165" i="11"/>
  <c r="D166" i="11"/>
  <c r="D167" i="11"/>
  <c r="D168" i="11"/>
  <c r="D169" i="11"/>
  <c r="D170" i="11"/>
  <c r="D171" i="11"/>
  <c r="D172" i="11"/>
  <c r="D173" i="11"/>
  <c r="D174" i="11"/>
  <c r="D175" i="11"/>
  <c r="D176" i="11"/>
  <c r="D177" i="11"/>
  <c r="D178" i="11"/>
  <c r="D179" i="11"/>
  <c r="D180" i="11"/>
  <c r="D181" i="11"/>
  <c r="D182" i="11"/>
  <c r="D183" i="11"/>
  <c r="D184" i="11"/>
  <c r="D185" i="11"/>
  <c r="D186" i="11"/>
  <c r="D187" i="11"/>
  <c r="D188" i="11"/>
  <c r="D189" i="11"/>
  <c r="D190" i="11"/>
  <c r="D191" i="11"/>
  <c r="D192" i="11"/>
  <c r="D193" i="11"/>
  <c r="D194" i="11"/>
  <c r="D195" i="11"/>
  <c r="D196" i="11"/>
  <c r="D197" i="11"/>
  <c r="D198" i="11"/>
  <c r="D199" i="11"/>
  <c r="D200" i="11"/>
  <c r="D201" i="11"/>
  <c r="D202" i="11"/>
  <c r="D203" i="11"/>
  <c r="D204" i="11"/>
  <c r="D136" i="11"/>
  <c r="B137" i="11"/>
  <c r="B138" i="11"/>
  <c r="B139" i="11"/>
  <c r="B140" i="11"/>
  <c r="B141" i="11"/>
  <c r="B142" i="11"/>
  <c r="B143" i="11"/>
  <c r="B144" i="11"/>
  <c r="B145" i="11"/>
  <c r="B146" i="11"/>
  <c r="B147" i="11"/>
  <c r="B148" i="11"/>
  <c r="B149" i="11"/>
  <c r="B150" i="11"/>
  <c r="B151" i="11"/>
  <c r="B152" i="11"/>
  <c r="B153" i="11"/>
  <c r="B154" i="11"/>
  <c r="B155" i="11"/>
  <c r="B156" i="11"/>
  <c r="B157" i="11"/>
  <c r="B158" i="11"/>
  <c r="B159" i="11"/>
  <c r="B160" i="11"/>
  <c r="B161" i="11"/>
  <c r="B162" i="11"/>
  <c r="B163" i="11"/>
  <c r="B164" i="11"/>
  <c r="B165" i="11"/>
  <c r="B166" i="11"/>
  <c r="B167" i="11"/>
  <c r="B168" i="11"/>
  <c r="B169" i="11"/>
  <c r="B170" i="11"/>
  <c r="B171" i="11"/>
  <c r="B172" i="11"/>
  <c r="B173" i="11"/>
  <c r="B174" i="11"/>
  <c r="B175" i="11"/>
  <c r="B176" i="11"/>
  <c r="B177" i="11"/>
  <c r="B178" i="11"/>
  <c r="B179" i="11"/>
  <c r="B180" i="11"/>
  <c r="B181" i="11"/>
  <c r="B182" i="11"/>
  <c r="B183" i="11"/>
  <c r="B184" i="11"/>
  <c r="B185" i="11"/>
  <c r="B186" i="11"/>
  <c r="B187" i="11"/>
  <c r="B188" i="11"/>
  <c r="B189" i="11"/>
  <c r="B190" i="11"/>
  <c r="B191" i="11"/>
  <c r="B192" i="11"/>
  <c r="B193" i="11"/>
  <c r="B194" i="11"/>
  <c r="B195" i="11"/>
  <c r="B196" i="11"/>
  <c r="B197" i="11"/>
  <c r="B198" i="11"/>
  <c r="B199" i="11"/>
  <c r="B200" i="11"/>
  <c r="B201" i="11"/>
  <c r="B202" i="11"/>
  <c r="B203" i="11"/>
  <c r="B204" i="11"/>
  <c r="B136" i="11"/>
  <c r="C89" i="11"/>
  <c r="B89" i="11"/>
  <c r="D83" i="11"/>
  <c r="D84" i="11"/>
  <c r="D82" i="11"/>
  <c r="C83" i="11"/>
  <c r="C84" i="11"/>
  <c r="C82" i="11"/>
  <c r="B83" i="11"/>
  <c r="B84" i="11"/>
  <c r="B82" i="11"/>
  <c r="G77" i="11"/>
  <c r="G76" i="11"/>
  <c r="G75" i="11"/>
  <c r="G74" i="11"/>
  <c r="G73" i="11"/>
  <c r="G72" i="11"/>
  <c r="G71" i="11"/>
  <c r="G70" i="11"/>
  <c r="G69" i="11"/>
  <c r="G68" i="11"/>
  <c r="G67" i="11"/>
  <c r="G66" i="11"/>
  <c r="G65" i="11"/>
  <c r="G64" i="11"/>
  <c r="G63" i="11"/>
  <c r="F63" i="11"/>
  <c r="F64" i="11"/>
  <c r="F65" i="11"/>
  <c r="F66" i="11"/>
  <c r="F67" i="11"/>
  <c r="F68" i="11"/>
  <c r="F69" i="11"/>
  <c r="F70" i="11"/>
  <c r="F71" i="11"/>
  <c r="F72" i="11"/>
  <c r="F73" i="11"/>
  <c r="F74" i="11"/>
  <c r="F75" i="11"/>
  <c r="F76" i="11"/>
  <c r="F77" i="11"/>
  <c r="F62" i="11"/>
  <c r="E77" i="11"/>
  <c r="E76" i="11"/>
  <c r="E75" i="11"/>
  <c r="E74" i="11"/>
  <c r="E73" i="11"/>
  <c r="E72" i="11"/>
  <c r="E71" i="11"/>
  <c r="E70" i="11"/>
  <c r="E69" i="11"/>
  <c r="E68" i="11"/>
  <c r="E67" i="11"/>
  <c r="E66" i="11"/>
  <c r="E65" i="11"/>
  <c r="E64" i="11"/>
  <c r="E63" i="11"/>
  <c r="D63" i="11"/>
  <c r="D64" i="11"/>
  <c r="D65" i="11"/>
  <c r="D66" i="11"/>
  <c r="D67" i="11"/>
  <c r="D68" i="11"/>
  <c r="D69" i="11"/>
  <c r="D70" i="11"/>
  <c r="D71" i="11"/>
  <c r="D72" i="11"/>
  <c r="D73" i="11"/>
  <c r="D74" i="11"/>
  <c r="D75" i="11"/>
  <c r="D76" i="11"/>
  <c r="D77" i="11"/>
  <c r="D62" i="11"/>
  <c r="C77" i="11"/>
  <c r="C76" i="11"/>
  <c r="C75" i="11"/>
  <c r="C74" i="11"/>
  <c r="C73" i="11"/>
  <c r="C72" i="11"/>
  <c r="C71" i="11"/>
  <c r="C70" i="11"/>
  <c r="C69" i="11"/>
  <c r="C68" i="11"/>
  <c r="C67" i="11"/>
  <c r="C66" i="11"/>
  <c r="C65" i="11"/>
  <c r="C64" i="11"/>
  <c r="C63" i="11"/>
  <c r="B63" i="11"/>
  <c r="B64" i="11"/>
  <c r="B65" i="11"/>
  <c r="B66" i="11"/>
  <c r="B67" i="11"/>
  <c r="B68" i="11"/>
  <c r="B69" i="11"/>
  <c r="B70" i="11"/>
  <c r="B71" i="11"/>
  <c r="B72" i="11"/>
  <c r="B73" i="11"/>
  <c r="B74" i="11"/>
  <c r="B75" i="11"/>
  <c r="B76" i="11"/>
  <c r="B77" i="11"/>
  <c r="B62" i="11"/>
  <c r="F196" i="6"/>
  <c r="D196" i="6"/>
  <c r="B196" i="6"/>
  <c r="F195" i="6"/>
  <c r="D195" i="6"/>
  <c r="B195" i="6"/>
  <c r="F194" i="6"/>
  <c r="D194" i="6"/>
  <c r="B194" i="6"/>
  <c r="F193" i="6"/>
  <c r="D193" i="6"/>
  <c r="B193" i="6"/>
  <c r="F192" i="6"/>
  <c r="D192" i="6"/>
  <c r="B192" i="6"/>
  <c r="F191" i="6"/>
  <c r="D191" i="6"/>
  <c r="B191" i="6"/>
  <c r="G170" i="6"/>
  <c r="G166" i="6"/>
  <c r="G162" i="6"/>
  <c r="F162" i="6"/>
  <c r="F163" i="6"/>
  <c r="G163" i="6" s="1"/>
  <c r="F164" i="6"/>
  <c r="F165" i="6"/>
  <c r="F166" i="6"/>
  <c r="F167" i="6"/>
  <c r="F168" i="6"/>
  <c r="F169" i="6"/>
  <c r="F170" i="6"/>
  <c r="F171" i="6"/>
  <c r="F172" i="6"/>
  <c r="F173" i="6"/>
  <c r="E170" i="6"/>
  <c r="E166" i="6"/>
  <c r="E162" i="6"/>
  <c r="D162" i="6"/>
  <c r="D163" i="6"/>
  <c r="D164" i="6"/>
  <c r="D165" i="6"/>
  <c r="D166" i="6"/>
  <c r="D167" i="6"/>
  <c r="D168" i="6"/>
  <c r="D169" i="6"/>
  <c r="D170" i="6"/>
  <c r="D171" i="6"/>
  <c r="D172" i="6"/>
  <c r="D173" i="6"/>
  <c r="F161" i="6"/>
  <c r="D161" i="6"/>
  <c r="C170" i="6"/>
  <c r="C166" i="6"/>
  <c r="C162" i="6"/>
  <c r="B162" i="6"/>
  <c r="B163" i="6"/>
  <c r="B164" i="6"/>
  <c r="B165" i="6"/>
  <c r="B166" i="6"/>
  <c r="B167" i="6"/>
  <c r="C167" i="6" s="1"/>
  <c r="B168" i="6"/>
  <c r="B169" i="6"/>
  <c r="B170" i="6"/>
  <c r="B171" i="6"/>
  <c r="B172" i="6"/>
  <c r="C172" i="6" s="1"/>
  <c r="B173" i="6"/>
  <c r="B161" i="6"/>
  <c r="G206" i="8" l="1"/>
  <c r="B94" i="18"/>
  <c r="B84" i="18"/>
  <c r="B75" i="18"/>
  <c r="B62" i="18"/>
  <c r="B50" i="18"/>
  <c r="B40" i="18"/>
  <c r="B31" i="18"/>
  <c r="B93" i="18"/>
  <c r="B83" i="18"/>
  <c r="B74" i="18"/>
  <c r="B58" i="18"/>
  <c r="B49" i="18"/>
  <c r="B39" i="18"/>
  <c r="B30" i="18"/>
  <c r="B92" i="18"/>
  <c r="B82" i="18"/>
  <c r="B72" i="18"/>
  <c r="B57" i="18"/>
  <c r="B48" i="18"/>
  <c r="B38" i="18"/>
  <c r="B25" i="18"/>
  <c r="B90" i="18"/>
  <c r="B81" i="18"/>
  <c r="B71" i="18"/>
  <c r="B56" i="18"/>
  <c r="B46" i="18"/>
  <c r="B37" i="18"/>
  <c r="B24" i="18"/>
  <c r="B89" i="18"/>
  <c r="B80" i="18"/>
  <c r="B70" i="18"/>
  <c r="B55" i="18"/>
  <c r="B45" i="18"/>
  <c r="B36" i="18"/>
  <c r="B23" i="18"/>
  <c r="B99" i="18"/>
  <c r="B354" i="11" s="1"/>
  <c r="C355" i="11" s="1"/>
  <c r="B88" i="18"/>
  <c r="B78" i="18"/>
  <c r="B69" i="18"/>
  <c r="B54" i="18"/>
  <c r="B44" i="18"/>
  <c r="B34" i="18"/>
  <c r="B22" i="18"/>
  <c r="B96" i="18"/>
  <c r="B87" i="18"/>
  <c r="B77" i="18"/>
  <c r="B68" i="18"/>
  <c r="B52" i="18"/>
  <c r="B43" i="18"/>
  <c r="B33" i="18"/>
  <c r="B18" i="18"/>
  <c r="B347" i="9" s="1"/>
  <c r="C348" i="9" s="1"/>
  <c r="B95" i="18"/>
  <c r="B86" i="18"/>
  <c r="B76" i="18"/>
  <c r="B63" i="18"/>
  <c r="B51" i="18"/>
  <c r="B42" i="18"/>
  <c r="B32" i="18"/>
  <c r="B7" i="18"/>
  <c r="B6" i="18"/>
  <c r="B15" i="18"/>
  <c r="B14" i="18"/>
  <c r="B10" i="18"/>
  <c r="B8" i="11" s="1"/>
  <c r="C9" i="11" s="1"/>
  <c r="B5" i="18"/>
  <c r="B13" i="6" s="1"/>
  <c r="C14" i="6" s="1"/>
  <c r="B13" i="18"/>
  <c r="B13" i="9" s="1"/>
  <c r="C14" i="9" s="1"/>
  <c r="G340" i="9"/>
  <c r="C185" i="9"/>
  <c r="B92" i="9"/>
  <c r="E8" i="9"/>
  <c r="E185" i="9"/>
  <c r="D7" i="9"/>
  <c r="C203" i="6"/>
  <c r="C212" i="6"/>
  <c r="C213" i="6"/>
  <c r="C202" i="6"/>
  <c r="C201" i="6"/>
  <c r="C206" i="6"/>
  <c r="C205" i="6"/>
  <c r="C204" i="6"/>
  <c r="B206" i="6"/>
  <c r="B213" i="6"/>
  <c r="B205" i="6"/>
  <c r="B201" i="6"/>
  <c r="B204" i="6"/>
  <c r="B203" i="6"/>
  <c r="B202" i="6"/>
  <c r="B212" i="6"/>
  <c r="G169" i="6"/>
  <c r="G168" i="6"/>
  <c r="C168" i="6"/>
  <c r="G164" i="6"/>
  <c r="E165" i="6"/>
  <c r="C169" i="6"/>
  <c r="G165" i="6"/>
  <c r="E167" i="6"/>
  <c r="E172" i="6"/>
  <c r="C173" i="6"/>
  <c r="E164" i="6"/>
  <c r="E163" i="6"/>
  <c r="E171" i="6"/>
  <c r="C165" i="6"/>
  <c r="G173" i="6"/>
  <c r="C164" i="6"/>
  <c r="E169" i="6"/>
  <c r="G172" i="6"/>
  <c r="C163" i="6"/>
  <c r="E168" i="6"/>
  <c r="G171" i="6"/>
  <c r="C171" i="6"/>
  <c r="G167" i="6"/>
  <c r="E173" i="6"/>
  <c r="E122" i="9"/>
  <c r="E134" i="9"/>
  <c r="C122" i="9"/>
  <c r="C134" i="9"/>
  <c r="A227" i="11"/>
  <c r="B44" i="11"/>
  <c r="C44" i="11"/>
  <c r="A229" i="11"/>
  <c r="E44" i="11"/>
  <c r="D44" i="11"/>
  <c r="G200" i="11"/>
  <c r="B122" i="9"/>
  <c r="B134" i="9"/>
  <c r="D134" i="9"/>
  <c r="D122" i="9"/>
  <c r="B255" i="6"/>
  <c r="C255" i="6"/>
  <c r="B237" i="6"/>
  <c r="C237" i="6"/>
  <c r="D255" i="6"/>
  <c r="E255" i="6"/>
  <c r="D237" i="6"/>
  <c r="E237" i="6"/>
  <c r="C296" i="11"/>
  <c r="D315" i="11"/>
  <c r="D367" i="11"/>
  <c r="D346" i="11"/>
  <c r="D328" i="11"/>
  <c r="D379" i="11"/>
  <c r="B379" i="11"/>
  <c r="B315" i="11"/>
  <c r="B296" i="11"/>
  <c r="B367" i="11"/>
  <c r="B346" i="11"/>
  <c r="B328" i="11"/>
  <c r="B243" i="11"/>
  <c r="C243" i="11"/>
  <c r="D243" i="11"/>
  <c r="E243" i="11"/>
  <c r="G199" i="11"/>
  <c r="A226" i="11"/>
  <c r="C209" i="11"/>
  <c r="G198" i="11"/>
  <c r="A228" i="11"/>
  <c r="E209" i="11"/>
  <c r="G194" i="11"/>
  <c r="G192" i="11"/>
  <c r="G204" i="11"/>
  <c r="G202" i="11"/>
  <c r="G190" i="11"/>
  <c r="B339" i="9"/>
  <c r="D339" i="9"/>
  <c r="C236" i="9"/>
  <c r="C301" i="9"/>
  <c r="B81" i="11"/>
  <c r="A89" i="11"/>
  <c r="C81" i="11"/>
  <c r="A90" i="11"/>
  <c r="E301" i="9"/>
  <c r="D301" i="9"/>
  <c r="G238" i="9"/>
  <c r="G239" i="9"/>
  <c r="G241" i="9"/>
  <c r="G242" i="9"/>
  <c r="G243" i="9"/>
  <c r="G240" i="9"/>
  <c r="B243" i="9"/>
  <c r="D243" i="9"/>
  <c r="E242" i="9"/>
  <c r="D238" i="9"/>
  <c r="F243" i="9"/>
  <c r="E239" i="9"/>
  <c r="C242" i="9"/>
  <c r="F239" i="9"/>
  <c r="E241" i="9"/>
  <c r="C143" i="8"/>
  <c r="E143" i="8"/>
  <c r="E206" i="8"/>
  <c r="D136" i="8"/>
  <c r="C136" i="8"/>
  <c r="C241" i="9"/>
  <c r="C243" i="9"/>
  <c r="E238" i="9"/>
  <c r="F240" i="9"/>
  <c r="F238" i="9"/>
  <c r="B242" i="9"/>
  <c r="D242" i="9"/>
  <c r="E243" i="9"/>
  <c r="D241" i="9"/>
  <c r="B241" i="9"/>
  <c r="B240" i="9"/>
  <c r="C238" i="9"/>
  <c r="D240" i="9"/>
  <c r="B239" i="9"/>
  <c r="C239" i="9"/>
  <c r="D239" i="9"/>
  <c r="C240" i="9"/>
  <c r="B238" i="9"/>
  <c r="F242" i="9"/>
  <c r="F241" i="9"/>
  <c r="E236" i="9"/>
  <c r="E240" i="9"/>
  <c r="E195" i="11"/>
  <c r="E202" i="11"/>
  <c r="E190" i="11"/>
  <c r="C192" i="11"/>
  <c r="E201" i="11"/>
  <c r="E189" i="11"/>
  <c r="B193" i="8"/>
  <c r="D193" i="8"/>
  <c r="C193" i="8"/>
  <c r="C201" i="8"/>
  <c r="C170" i="8"/>
  <c r="A100" i="8"/>
  <c r="A101" i="8" s="1"/>
  <c r="B201" i="8"/>
  <c r="D201" i="8"/>
  <c r="G197" i="8"/>
  <c r="E170" i="8"/>
  <c r="A102" i="8"/>
  <c r="A103" i="8" s="1"/>
  <c r="E201" i="8"/>
  <c r="B185" i="8"/>
  <c r="F197" i="8"/>
  <c r="F206" i="8"/>
  <c r="C206" i="8"/>
  <c r="E176" i="8"/>
  <c r="B206" i="8"/>
  <c r="D206" i="8"/>
  <c r="E193" i="8"/>
  <c r="F193" i="8"/>
  <c r="G193" i="8"/>
  <c r="C197" i="8"/>
  <c r="E197" i="8"/>
  <c r="F201" i="8"/>
  <c r="B197" i="8"/>
  <c r="D197" i="8"/>
  <c r="G201" i="8"/>
  <c r="F172" i="8"/>
  <c r="D185" i="8"/>
  <c r="E180" i="8"/>
  <c r="G180" i="8"/>
  <c r="B172" i="8"/>
  <c r="E172" i="8"/>
  <c r="F185" i="8"/>
  <c r="B180" i="8"/>
  <c r="C180" i="8"/>
  <c r="D180" i="8"/>
  <c r="F180" i="8"/>
  <c r="C185" i="8"/>
  <c r="E185" i="8"/>
  <c r="G185" i="8"/>
  <c r="G172" i="8"/>
  <c r="C176" i="8"/>
  <c r="G176" i="8"/>
  <c r="B176" i="8"/>
  <c r="D176" i="8"/>
  <c r="F176" i="8"/>
  <c r="C172" i="8"/>
  <c r="D172" i="8"/>
  <c r="B7" i="8"/>
  <c r="A16" i="8"/>
  <c r="C7" i="8"/>
  <c r="A17" i="8"/>
  <c r="B7" i="9"/>
  <c r="G193" i="11"/>
  <c r="C197" i="11"/>
  <c r="G203" i="11"/>
  <c r="G191" i="11"/>
  <c r="C196" i="11"/>
  <c r="C190" i="11"/>
  <c r="E194" i="11"/>
  <c r="E193" i="11"/>
  <c r="F348" i="9"/>
  <c r="E14" i="9"/>
  <c r="F14" i="9"/>
  <c r="C198" i="11"/>
  <c r="C195" i="11"/>
  <c r="C194" i="11"/>
  <c r="G188" i="11"/>
  <c r="C193" i="11"/>
  <c r="C204" i="11"/>
  <c r="C203" i="11"/>
  <c r="C191" i="11"/>
  <c r="C202" i="11"/>
  <c r="C201" i="11"/>
  <c r="C189" i="11"/>
  <c r="C200" i="11"/>
  <c r="C199" i="11"/>
  <c r="E204" i="11"/>
  <c r="E192" i="11"/>
  <c r="G201" i="11"/>
  <c r="G189" i="11"/>
  <c r="E188" i="11"/>
  <c r="G197" i="11"/>
  <c r="E199" i="11"/>
  <c r="G196" i="11"/>
  <c r="E198" i="11"/>
  <c r="G195" i="11"/>
  <c r="E200" i="11"/>
  <c r="C188" i="11"/>
  <c r="E197" i="11"/>
  <c r="G163" i="8"/>
  <c r="B165" i="8"/>
  <c r="E165" i="8"/>
  <c r="G165" i="8"/>
  <c r="F165" i="8"/>
  <c r="F163" i="8"/>
  <c r="C165" i="8"/>
  <c r="D165" i="8"/>
  <c r="B163" i="8"/>
  <c r="C163" i="8"/>
  <c r="E163" i="8"/>
  <c r="D163" i="8"/>
  <c r="E191" i="11"/>
  <c r="E203" i="11"/>
  <c r="E196" i="11"/>
  <c r="B129" i="8"/>
  <c r="D209" i="11"/>
  <c r="D135" i="11"/>
  <c r="D170" i="8"/>
  <c r="C129" i="8"/>
  <c r="B170" i="8"/>
  <c r="B301" i="9"/>
  <c r="B236" i="9"/>
  <c r="B261" i="9"/>
  <c r="D218" i="9"/>
  <c r="D261" i="9"/>
  <c r="D236" i="9"/>
  <c r="B218" i="9"/>
  <c r="B185" i="9"/>
  <c r="D185" i="9"/>
  <c r="B164" i="9"/>
  <c r="D164" i="9"/>
  <c r="B76" i="9"/>
  <c r="D76" i="9"/>
  <c r="B23" i="9"/>
  <c r="D23" i="9"/>
  <c r="B143" i="8"/>
  <c r="D143" i="8"/>
  <c r="D78" i="8"/>
  <c r="C46" i="8"/>
  <c r="D59" i="8"/>
  <c r="B46" i="8"/>
  <c r="B59" i="8"/>
  <c r="B78" i="8"/>
  <c r="B209" i="11"/>
  <c r="B135" i="11"/>
  <c r="B23" i="11"/>
  <c r="B53" i="11" s="1"/>
  <c r="D23" i="11"/>
  <c r="D53" i="11" s="1"/>
  <c r="C23" i="11"/>
  <c r="E23" i="11"/>
  <c r="B61" i="11"/>
  <c r="D61" i="11"/>
  <c r="B215" i="11"/>
  <c r="C217" i="11" s="1"/>
  <c r="D215" i="11"/>
  <c r="B211" i="11"/>
  <c r="D211" i="11"/>
  <c r="F211" i="11"/>
  <c r="G213" i="11" s="1"/>
  <c r="F215" i="11"/>
  <c r="G216" i="11" s="1"/>
  <c r="C230" i="9"/>
  <c r="D230" i="9"/>
  <c r="C228" i="9"/>
  <c r="D228" i="9"/>
  <c r="G303" i="9"/>
  <c r="G304" i="9"/>
  <c r="G305" i="9"/>
  <c r="G302" i="9"/>
  <c r="E303" i="9"/>
  <c r="E304" i="9"/>
  <c r="E305" i="9"/>
  <c r="E302" i="9"/>
  <c r="C303" i="9"/>
  <c r="C304" i="9"/>
  <c r="C305" i="9"/>
  <c r="C302" i="9"/>
  <c r="B386" i="11" l="1"/>
  <c r="C387" i="11" s="1"/>
  <c r="B41" i="18"/>
  <c r="B53" i="18"/>
  <c r="B103" i="18"/>
  <c r="C63" i="18"/>
  <c r="B67" i="18"/>
  <c r="B91" i="18"/>
  <c r="C14" i="18"/>
  <c r="B79" i="18"/>
  <c r="B29" i="18"/>
  <c r="B85" i="18"/>
  <c r="C25" i="18"/>
  <c r="B335" i="11"/>
  <c r="C336" i="11" s="1"/>
  <c r="B102" i="18"/>
  <c r="B61" i="18"/>
  <c r="C62" i="18" s="1"/>
  <c r="C15" i="18"/>
  <c r="B21" i="18"/>
  <c r="C22" i="18" s="1"/>
  <c r="B227" i="9"/>
  <c r="B47" i="18"/>
  <c r="B35" i="18"/>
  <c r="B73" i="18"/>
  <c r="B214" i="6"/>
  <c r="C214" i="6"/>
  <c r="G218" i="11"/>
  <c r="G217" i="11"/>
  <c r="G214" i="11"/>
  <c r="E217" i="11"/>
  <c r="E216" i="11"/>
  <c r="C218" i="11"/>
  <c r="B210" i="11"/>
  <c r="C211" i="11" s="1"/>
  <c r="C216" i="11"/>
  <c r="D210" i="11"/>
  <c r="E215" i="11" s="1"/>
  <c r="E214" i="11"/>
  <c r="C213" i="11"/>
  <c r="C214" i="11"/>
  <c r="C212" i="11"/>
  <c r="E218" i="11"/>
  <c r="F210" i="11"/>
  <c r="G215" i="11" s="1"/>
  <c r="G212" i="11"/>
  <c r="E213" i="11"/>
  <c r="E212" i="11"/>
  <c r="E296" i="9"/>
  <c r="C296" i="9"/>
  <c r="D296" i="9"/>
  <c r="B296" i="9"/>
  <c r="E295" i="9"/>
  <c r="C295" i="9"/>
  <c r="D295" i="9"/>
  <c r="B295" i="9"/>
  <c r="E294" i="9"/>
  <c r="C294" i="9"/>
  <c r="D294" i="9"/>
  <c r="B294" i="9"/>
  <c r="E293" i="9"/>
  <c r="C293" i="9"/>
  <c r="D293" i="9"/>
  <c r="B293" i="9"/>
  <c r="E292" i="9"/>
  <c r="C292" i="9"/>
  <c r="D292" i="9"/>
  <c r="B292" i="9"/>
  <c r="E291" i="9"/>
  <c r="C291" i="9"/>
  <c r="D291" i="9"/>
  <c r="B291" i="9"/>
  <c r="E290" i="9"/>
  <c r="C290" i="9"/>
  <c r="D290" i="9"/>
  <c r="F228" i="9"/>
  <c r="B66" i="18" l="1"/>
  <c r="C85" i="18" s="1"/>
  <c r="B28" i="18"/>
  <c r="C41" i="18" s="1"/>
  <c r="C23" i="18"/>
  <c r="B229" i="9"/>
  <c r="B230" i="9" s="1"/>
  <c r="C24" i="18"/>
  <c r="E211" i="11"/>
  <c r="G211" i="11"/>
  <c r="C215" i="11"/>
  <c r="E230" i="9"/>
  <c r="F230" i="9"/>
  <c r="E228" i="9"/>
  <c r="B228" i="9" l="1"/>
  <c r="C53" i="18"/>
  <c r="C29" i="18"/>
  <c r="C35" i="18"/>
  <c r="C44" i="18"/>
  <c r="C49" i="18"/>
  <c r="C36" i="18"/>
  <c r="C52" i="18"/>
  <c r="C58" i="18"/>
  <c r="C42" i="18"/>
  <c r="C51" i="18"/>
  <c r="C34" i="18"/>
  <c r="C45" i="18"/>
  <c r="C38" i="18"/>
  <c r="C56" i="18"/>
  <c r="C54" i="18"/>
  <c r="C30" i="18"/>
  <c r="C39" i="18"/>
  <c r="C40" i="18"/>
  <c r="C50" i="18"/>
  <c r="C37" i="18"/>
  <c r="C46" i="18"/>
  <c r="C55" i="18"/>
  <c r="C57" i="18"/>
  <c r="C33" i="18"/>
  <c r="C31" i="18"/>
  <c r="C43" i="18"/>
  <c r="C48" i="18"/>
  <c r="C32" i="18"/>
  <c r="C47" i="18"/>
  <c r="C88" i="18"/>
  <c r="C68" i="18"/>
  <c r="C80" i="18"/>
  <c r="C87" i="18"/>
  <c r="C96" i="18"/>
  <c r="C75" i="18"/>
  <c r="C84" i="18"/>
  <c r="C81" i="18"/>
  <c r="C72" i="18"/>
  <c r="C74" i="18"/>
  <c r="C69" i="18"/>
  <c r="C90" i="18"/>
  <c r="C89" i="18"/>
  <c r="C70" i="18"/>
  <c r="C93" i="18"/>
  <c r="C82" i="18"/>
  <c r="C76" i="18"/>
  <c r="C83" i="18"/>
  <c r="C92" i="18"/>
  <c r="C77" i="18"/>
  <c r="C71" i="18"/>
  <c r="C94" i="18"/>
  <c r="C78" i="18"/>
  <c r="C95" i="18"/>
  <c r="C86" i="18"/>
  <c r="C79" i="18"/>
  <c r="C67" i="18"/>
  <c r="C91" i="18"/>
  <c r="C73" i="18"/>
  <c r="C69" i="8"/>
  <c r="B69" i="8"/>
  <c r="D69" i="8"/>
  <c r="F181" i="6"/>
  <c r="D181" i="6"/>
  <c r="B181" i="6"/>
  <c r="C94" i="6"/>
  <c r="C109" i="6"/>
  <c r="G135" i="6" s="1"/>
  <c r="C110" i="6"/>
  <c r="G136" i="6" s="1"/>
  <c r="C111" i="6"/>
  <c r="G137" i="6" s="1"/>
  <c r="C112" i="6"/>
  <c r="G138" i="6" s="1"/>
  <c r="C113" i="6"/>
  <c r="G139" i="6" s="1"/>
  <c r="C114" i="6"/>
  <c r="G140" i="6" s="1"/>
  <c r="C115" i="6"/>
  <c r="G141" i="6" s="1"/>
  <c r="C116" i="6"/>
  <c r="G142" i="6" s="1"/>
  <c r="C117" i="6"/>
  <c r="G143" i="6" s="1"/>
  <c r="C118" i="6"/>
  <c r="G133" i="6" s="1"/>
  <c r="C119" i="6"/>
  <c r="C120" i="6"/>
  <c r="C121" i="6"/>
  <c r="C122" i="6"/>
  <c r="C123" i="6"/>
  <c r="C124" i="6"/>
  <c r="C125" i="6"/>
  <c r="C126" i="6"/>
  <c r="C127" i="6"/>
  <c r="C108" i="6"/>
  <c r="G134" i="6" s="1"/>
  <c r="B109" i="6"/>
  <c r="F135" i="6" s="1"/>
  <c r="B110" i="6"/>
  <c r="F136" i="6" s="1"/>
  <c r="B111" i="6"/>
  <c r="F137" i="6" s="1"/>
  <c r="B112" i="6"/>
  <c r="F138" i="6" s="1"/>
  <c r="B113" i="6"/>
  <c r="F139" i="6" s="1"/>
  <c r="B114" i="6"/>
  <c r="F140" i="6" s="1"/>
  <c r="B115" i="6"/>
  <c r="F141" i="6" s="1"/>
  <c r="B116" i="6"/>
  <c r="F142" i="6" s="1"/>
  <c r="B117" i="6"/>
  <c r="F143" i="6" s="1"/>
  <c r="B118" i="6"/>
  <c r="F133" i="6" s="1"/>
  <c r="B119" i="6"/>
  <c r="B120" i="6"/>
  <c r="B121" i="6"/>
  <c r="B122" i="6"/>
  <c r="B123" i="6"/>
  <c r="B124" i="6"/>
  <c r="B125" i="6"/>
  <c r="B126" i="6"/>
  <c r="B127" i="6"/>
  <c r="B108" i="6"/>
  <c r="F134" i="6" s="1"/>
  <c r="G95" i="6"/>
  <c r="G96" i="6"/>
  <c r="G97" i="6"/>
  <c r="G98" i="6"/>
  <c r="G99" i="6"/>
  <c r="G100" i="6"/>
  <c r="G101" i="6"/>
  <c r="G102" i="6"/>
  <c r="G94" i="6"/>
  <c r="F95" i="6"/>
  <c r="F96" i="6"/>
  <c r="F97" i="6"/>
  <c r="F98" i="6"/>
  <c r="F99" i="6"/>
  <c r="F100" i="6"/>
  <c r="F101" i="6"/>
  <c r="F102" i="6"/>
  <c r="F94" i="6"/>
  <c r="E95" i="6"/>
  <c r="E96" i="6"/>
  <c r="E97" i="6"/>
  <c r="E98" i="6"/>
  <c r="E99" i="6"/>
  <c r="E100" i="6"/>
  <c r="E101" i="6"/>
  <c r="E102" i="6"/>
  <c r="E94" i="6"/>
  <c r="D95" i="6"/>
  <c r="D96" i="6"/>
  <c r="D97" i="6"/>
  <c r="D98" i="6"/>
  <c r="D99" i="6"/>
  <c r="D100" i="6"/>
  <c r="D101" i="6"/>
  <c r="D102" i="6"/>
  <c r="D94" i="6"/>
  <c r="C95" i="6"/>
  <c r="C96" i="6"/>
  <c r="C97" i="6"/>
  <c r="C98" i="6"/>
  <c r="C99" i="6"/>
  <c r="C100" i="6"/>
  <c r="C101" i="6"/>
  <c r="C102" i="6"/>
  <c r="B95" i="6"/>
  <c r="B96" i="6"/>
  <c r="B97" i="6"/>
  <c r="B98" i="6"/>
  <c r="B99" i="6"/>
  <c r="B100" i="6"/>
  <c r="B101" i="6"/>
  <c r="B102" i="6"/>
  <c r="B94" i="6"/>
  <c r="F26" i="6"/>
  <c r="G26" i="6"/>
  <c r="F27" i="6"/>
  <c r="G27" i="6"/>
  <c r="F28" i="6"/>
  <c r="G28" i="6"/>
  <c r="F29" i="6"/>
  <c r="G29" i="6"/>
  <c r="F30" i="6"/>
  <c r="G30" i="6"/>
  <c r="F31" i="6"/>
  <c r="G31" i="6"/>
  <c r="F32" i="6"/>
  <c r="G32" i="6"/>
  <c r="F33" i="6"/>
  <c r="G33" i="6"/>
  <c r="F34" i="6"/>
  <c r="G34" i="6"/>
  <c r="F35" i="6"/>
  <c r="G35" i="6"/>
  <c r="F36" i="6"/>
  <c r="G36" i="6"/>
  <c r="F37" i="6"/>
  <c r="G37" i="6"/>
  <c r="F38" i="6"/>
  <c r="G38" i="6"/>
  <c r="F39" i="6"/>
  <c r="G39" i="6"/>
  <c r="F40" i="6"/>
  <c r="G40" i="6"/>
  <c r="F41" i="6"/>
  <c r="G41" i="6"/>
  <c r="F42" i="6"/>
  <c r="G42" i="6"/>
  <c r="F43" i="6"/>
  <c r="G43" i="6"/>
  <c r="F44" i="6"/>
  <c r="G44" i="6"/>
  <c r="F45" i="6"/>
  <c r="G45" i="6"/>
  <c r="F46" i="6"/>
  <c r="G46" i="6"/>
  <c r="F47" i="6"/>
  <c r="G47" i="6"/>
  <c r="F48" i="6"/>
  <c r="G48" i="6"/>
  <c r="F49" i="6"/>
  <c r="G49" i="6"/>
  <c r="F50" i="6"/>
  <c r="G50" i="6"/>
  <c r="F51" i="6"/>
  <c r="G51" i="6"/>
  <c r="F52" i="6"/>
  <c r="G52" i="6"/>
  <c r="F53" i="6"/>
  <c r="G53" i="6"/>
  <c r="F54" i="6"/>
  <c r="G54" i="6"/>
  <c r="F55" i="6"/>
  <c r="G55" i="6"/>
  <c r="F56" i="6"/>
  <c r="G56" i="6"/>
  <c r="F57" i="6"/>
  <c r="G57" i="6"/>
  <c r="F58" i="6"/>
  <c r="G58" i="6"/>
  <c r="F59" i="6"/>
  <c r="G59" i="6"/>
  <c r="F60" i="6"/>
  <c r="G60" i="6"/>
  <c r="F61" i="6"/>
  <c r="G61" i="6"/>
  <c r="F62" i="6"/>
  <c r="G62" i="6"/>
  <c r="F63" i="6"/>
  <c r="G63" i="6"/>
  <c r="F64" i="6"/>
  <c r="G64" i="6"/>
  <c r="F65" i="6"/>
  <c r="G65" i="6"/>
  <c r="F66" i="6"/>
  <c r="G66" i="6"/>
  <c r="F67" i="6"/>
  <c r="G67" i="6"/>
  <c r="F68" i="6"/>
  <c r="G68" i="6"/>
  <c r="F69" i="6"/>
  <c r="G69" i="6"/>
  <c r="F70" i="6"/>
  <c r="G70" i="6"/>
  <c r="F71" i="6"/>
  <c r="G71" i="6"/>
  <c r="F72" i="6"/>
  <c r="G72" i="6"/>
  <c r="G25" i="6"/>
  <c r="F25" i="6"/>
  <c r="E26" i="6"/>
  <c r="E27" i="6"/>
  <c r="E28" i="6"/>
  <c r="E29" i="6"/>
  <c r="E30" i="6"/>
  <c r="E31" i="6"/>
  <c r="E32" i="6"/>
  <c r="E33" i="6"/>
  <c r="E34" i="6"/>
  <c r="E35" i="6"/>
  <c r="E36" i="6"/>
  <c r="E37" i="6"/>
  <c r="E38" i="6"/>
  <c r="E39" i="6"/>
  <c r="E40" i="6"/>
  <c r="E41" i="6"/>
  <c r="E42" i="6"/>
  <c r="E43" i="6"/>
  <c r="E44" i="6"/>
  <c r="E45" i="6"/>
  <c r="E46" i="6"/>
  <c r="E47" i="6"/>
  <c r="E48" i="6"/>
  <c r="E49" i="6"/>
  <c r="E50" i="6"/>
  <c r="E51" i="6"/>
  <c r="E52" i="6"/>
  <c r="E53" i="6"/>
  <c r="E54" i="6"/>
  <c r="E55" i="6"/>
  <c r="E56" i="6"/>
  <c r="E57" i="6"/>
  <c r="E58" i="6"/>
  <c r="E59" i="6"/>
  <c r="E60" i="6"/>
  <c r="E61" i="6"/>
  <c r="E62" i="6"/>
  <c r="E63" i="6"/>
  <c r="E64" i="6"/>
  <c r="E65" i="6"/>
  <c r="E66" i="6"/>
  <c r="E67" i="6"/>
  <c r="E68" i="6"/>
  <c r="E69" i="6"/>
  <c r="E70" i="6"/>
  <c r="E71" i="6"/>
  <c r="E72" i="6"/>
  <c r="E25" i="6"/>
  <c r="D26" i="6"/>
  <c r="D27" i="6"/>
  <c r="D28" i="6"/>
  <c r="D29" i="6"/>
  <c r="D30" i="6"/>
  <c r="D31" i="6"/>
  <c r="D32" i="6"/>
  <c r="D33" i="6"/>
  <c r="D34" i="6"/>
  <c r="D35" i="6"/>
  <c r="D36" i="6"/>
  <c r="D37" i="6"/>
  <c r="D38" i="6"/>
  <c r="D39" i="6"/>
  <c r="D40" i="6"/>
  <c r="D41" i="6"/>
  <c r="D42" i="6"/>
  <c r="D43" i="6"/>
  <c r="D44" i="6"/>
  <c r="D45" i="6"/>
  <c r="D46" i="6"/>
  <c r="D47" i="6"/>
  <c r="D48" i="6"/>
  <c r="D49" i="6"/>
  <c r="D50" i="6"/>
  <c r="D51" i="6"/>
  <c r="D52" i="6"/>
  <c r="D53" i="6"/>
  <c r="D54" i="6"/>
  <c r="D55" i="6"/>
  <c r="D56" i="6"/>
  <c r="D57" i="6"/>
  <c r="D58" i="6"/>
  <c r="D59" i="6"/>
  <c r="D60" i="6"/>
  <c r="D61" i="6"/>
  <c r="D62" i="6"/>
  <c r="D63" i="6"/>
  <c r="D64" i="6"/>
  <c r="D65" i="6"/>
  <c r="D66" i="6"/>
  <c r="D67" i="6"/>
  <c r="D68" i="6"/>
  <c r="D69" i="6"/>
  <c r="D70" i="6"/>
  <c r="D71" i="6"/>
  <c r="D72" i="6"/>
  <c r="D25" i="6"/>
  <c r="C27" i="6"/>
  <c r="C28" i="6"/>
  <c r="C29" i="6"/>
  <c r="C30" i="6"/>
  <c r="C31" i="6"/>
  <c r="C32" i="6"/>
  <c r="C33" i="6"/>
  <c r="C34" i="6"/>
  <c r="C35" i="6"/>
  <c r="C36" i="6"/>
  <c r="C37" i="6"/>
  <c r="C38" i="6"/>
  <c r="C39" i="6"/>
  <c r="C40" i="6"/>
  <c r="C41" i="6"/>
  <c r="C42" i="6"/>
  <c r="C43" i="6"/>
  <c r="C44" i="6"/>
  <c r="C45" i="6"/>
  <c r="C46" i="6"/>
  <c r="C47" i="6"/>
  <c r="C48" i="6"/>
  <c r="C49" i="6"/>
  <c r="C50" i="6"/>
  <c r="C51" i="6"/>
  <c r="C52" i="6"/>
  <c r="C53" i="6"/>
  <c r="C54" i="6"/>
  <c r="C55" i="6"/>
  <c r="C56" i="6"/>
  <c r="C57" i="6"/>
  <c r="C58" i="6"/>
  <c r="C59" i="6"/>
  <c r="C60" i="6"/>
  <c r="C61" i="6"/>
  <c r="C62" i="6"/>
  <c r="C63" i="6"/>
  <c r="C64" i="6"/>
  <c r="C65" i="6"/>
  <c r="C66" i="6"/>
  <c r="C67" i="6"/>
  <c r="C68" i="6"/>
  <c r="C69" i="6"/>
  <c r="C70" i="6"/>
  <c r="C71" i="6"/>
  <c r="C72" i="6"/>
  <c r="C25" i="6"/>
  <c r="B50" i="6"/>
  <c r="B51" i="6"/>
  <c r="B52" i="6"/>
  <c r="B53" i="6"/>
  <c r="B54" i="6"/>
  <c r="B55" i="6"/>
  <c r="B56" i="6"/>
  <c r="B57" i="6"/>
  <c r="B58" i="6"/>
  <c r="B59" i="6"/>
  <c r="B60" i="6"/>
  <c r="B61" i="6"/>
  <c r="B62" i="6"/>
  <c r="B63" i="6"/>
  <c r="B64" i="6"/>
  <c r="B65" i="6"/>
  <c r="B66" i="6"/>
  <c r="B67" i="6"/>
  <c r="B68" i="6"/>
  <c r="B69" i="6"/>
  <c r="B70" i="6"/>
  <c r="B71" i="6"/>
  <c r="B72" i="6"/>
  <c r="B49" i="6"/>
  <c r="B26" i="6"/>
  <c r="B27" i="6"/>
  <c r="B28" i="6"/>
  <c r="B29" i="6"/>
  <c r="B30" i="6"/>
  <c r="B31" i="6"/>
  <c r="B32" i="6"/>
  <c r="B33" i="6"/>
  <c r="B34" i="6"/>
  <c r="B35" i="6"/>
  <c r="B36" i="6"/>
  <c r="B37" i="6"/>
  <c r="B38" i="6"/>
  <c r="B39" i="6"/>
  <c r="B40" i="6"/>
  <c r="B41" i="6"/>
  <c r="B42" i="6"/>
  <c r="B43" i="6"/>
  <c r="B44" i="6"/>
  <c r="B45" i="6"/>
  <c r="B46" i="6"/>
  <c r="B47" i="6"/>
  <c r="B48" i="6"/>
  <c r="B87" i="6" s="1"/>
  <c r="B25" i="6"/>
  <c r="F8" i="6"/>
  <c r="F93" i="6" s="1"/>
  <c r="D8" i="6"/>
  <c r="D93" i="6" s="1"/>
  <c r="B8" i="6"/>
  <c r="F130" i="8"/>
  <c r="D130" i="8"/>
  <c r="F14" i="6" l="1"/>
  <c r="B24" i="6"/>
  <c r="B77" i="6" s="1"/>
  <c r="B84" i="6"/>
  <c r="B79" i="6"/>
  <c r="B83" i="6"/>
  <c r="B86" i="6"/>
  <c r="B81" i="6"/>
  <c r="B85" i="6"/>
  <c r="B80" i="6"/>
  <c r="B82" i="6"/>
  <c r="D24" i="6"/>
  <c r="F24" i="6"/>
  <c r="B93" i="6"/>
  <c r="B107" i="6"/>
  <c r="F132" i="6" s="1"/>
  <c r="B226" i="9"/>
  <c r="C226" i="9"/>
  <c r="D226" i="9"/>
  <c r="E340" i="9"/>
  <c r="F184" i="6" l="1"/>
  <c r="G184" i="6" s="1"/>
  <c r="F183" i="6"/>
  <c r="G183" i="6" s="1"/>
  <c r="F182" i="6"/>
  <c r="G182" i="6" s="1"/>
  <c r="D184" i="6"/>
  <c r="E184" i="6" s="1"/>
  <c r="D183" i="6"/>
  <c r="E183" i="6" s="1"/>
  <c r="D182" i="6"/>
  <c r="E182" i="6" s="1"/>
  <c r="B183" i="6"/>
  <c r="C183" i="6" s="1"/>
  <c r="B184" i="6"/>
  <c r="C184" i="6" s="1"/>
  <c r="B182" i="6"/>
  <c r="C182" i="6" s="1"/>
  <c r="G8" i="9"/>
  <c r="B78" i="6"/>
  <c r="F8" i="8"/>
  <c r="D8" i="8"/>
  <c r="E8" i="6"/>
  <c r="C8" i="6"/>
  <c r="D190" i="6" l="1"/>
  <c r="E195" i="6" s="1"/>
  <c r="F190" i="6"/>
  <c r="G196" i="6" s="1"/>
  <c r="B190" i="6"/>
  <c r="E194" i="6" l="1"/>
  <c r="E192" i="6"/>
  <c r="E193" i="6"/>
  <c r="E196" i="6"/>
  <c r="E191" i="6"/>
  <c r="G193" i="6"/>
  <c r="G192" i="6"/>
  <c r="G191" i="6"/>
  <c r="G195" i="6"/>
  <c r="G194" i="6"/>
  <c r="C193" i="6"/>
  <c r="C191" i="6"/>
  <c r="C194" i="6"/>
  <c r="C192" i="6"/>
  <c r="C196" i="6"/>
  <c r="C195" i="6"/>
</calcChain>
</file>

<file path=xl/sharedStrings.xml><?xml version="1.0" encoding="utf-8"?>
<sst xmlns="http://schemas.openxmlformats.org/spreadsheetml/2006/main" count="16218" uniqueCount="4609">
  <si>
    <t>City:</t>
  </si>
  <si>
    <t>City of Fresno</t>
  </si>
  <si>
    <t>County:</t>
  </si>
  <si>
    <t>Fresno County</t>
  </si>
  <si>
    <t>Overview</t>
  </si>
  <si>
    <t>Table of Contents</t>
  </si>
  <si>
    <t>Tables</t>
  </si>
  <si>
    <t>Charts</t>
  </si>
  <si>
    <t>Population and Employment Metrics</t>
  </si>
  <si>
    <t>Total Population (City, County, and State)</t>
  </si>
  <si>
    <t>A. Population and Employment Trends</t>
  </si>
  <si>
    <t>Required</t>
  </si>
  <si>
    <t>Total Population Over Time (City)</t>
  </si>
  <si>
    <t>Recommended</t>
  </si>
  <si>
    <t>Total Population and Percent Change Over Time (1980 to 2020) (City)</t>
  </si>
  <si>
    <t xml:space="preserve">Population by Sex by Age, Detailed (City, County, and State) </t>
  </si>
  <si>
    <t>Population by Age, Detailed (City, County, and State)</t>
  </si>
  <si>
    <t>Population by Age (2020) (City)</t>
  </si>
  <si>
    <t>Population by Race (City, County, and State)</t>
  </si>
  <si>
    <t>Population by Race by Hispanic Origin (City, County, and State)</t>
  </si>
  <si>
    <t>Population by Race by Hispanic Origin, Over Time (City)</t>
  </si>
  <si>
    <t>Population by Race by Hispanic Origin Over Time (2000 to 2020) (City)</t>
  </si>
  <si>
    <t>Population by Race Over Time, Simplified (City)</t>
  </si>
  <si>
    <t>Disability by Type by Age for the Total Population (City, County, and State)</t>
  </si>
  <si>
    <t>D.1. Persons with Disabilities</t>
  </si>
  <si>
    <t xml:space="preserve">Population by Number of Disabilities (City, County, and State) </t>
  </si>
  <si>
    <t>Population by Number of Disabilities by Age (2020) (City, County, and State)</t>
  </si>
  <si>
    <t>Disability by Type for the Population with a Disability (City, County, and State)</t>
  </si>
  <si>
    <t>Disability by Type for Population with a Disability (2020) (City)</t>
  </si>
  <si>
    <t xml:space="preserve">DDS Data on People with Developmental Disabilities by Zip Code - Residence </t>
  </si>
  <si>
    <t>D.2. Persons with Developmental Disabilities</t>
  </si>
  <si>
    <t>DDS Data on People with Developmental Disabilities by Zip Code - Age</t>
  </si>
  <si>
    <t>Industry in which the Civilian Employed Population 16 Years and Over is Employed (City)</t>
  </si>
  <si>
    <t>Employment by Industry (City, County, and State)</t>
  </si>
  <si>
    <t>Total Employment by Industry Over Time (2010 to 2020)* (City)</t>
  </si>
  <si>
    <t>Percent Employment by industry (2020)* (City, County, and State)</t>
  </si>
  <si>
    <t>Employment by Occupation (City, County, and State)</t>
  </si>
  <si>
    <t>Total Employment by Occupation (2020)* (City, County, and State)</t>
  </si>
  <si>
    <t>D.5. Farmworkers (Seasonal and Permanent)</t>
  </si>
  <si>
    <t>Households Metrics</t>
  </si>
  <si>
    <t>Total Households Over Time (City)</t>
  </si>
  <si>
    <t>B.1. Number of Existing Households</t>
  </si>
  <si>
    <t>Total Households and Percent Change Over Time (1980 to 2020*) (City)</t>
  </si>
  <si>
    <t xml:space="preserve">Households by Type (City, County, and State) </t>
  </si>
  <si>
    <t>Households by Type (2020) (City)</t>
  </si>
  <si>
    <t>Female-Headed Households (City, County, and State)</t>
  </si>
  <si>
    <t>D.6. Female-Headed Households</t>
  </si>
  <si>
    <t>Female-Headed Households (2020) (City, County, and State)</t>
  </si>
  <si>
    <t>Female-Headed Households with Children, no Spouse Present, by Poverty Status</t>
  </si>
  <si>
    <t xml:space="preserve">Households by Size (City, County, and State) </t>
  </si>
  <si>
    <t>Average Household Size (City, County, and State)</t>
  </si>
  <si>
    <t>B. Household Characteristics</t>
  </si>
  <si>
    <t>Average Household Size Over Time (City)</t>
  </si>
  <si>
    <t>Average Household Size Over Time (2010 to 2020) (City)</t>
  </si>
  <si>
    <t>Overpayment by Tenure (City)</t>
  </si>
  <si>
    <t>B.2. Total Households Overpaying for Housing</t>
  </si>
  <si>
    <t>Lower Income Households Overpaying by Tenure</t>
  </si>
  <si>
    <t xml:space="preserve">B.3. Lower Income Households Overpaying </t>
  </si>
  <si>
    <t>Extremely Low Income Households by Tenure</t>
  </si>
  <si>
    <t>Extremely Low Income Households Overpaying by Tenure (City)</t>
  </si>
  <si>
    <t>Extremely Low Income Households Housing Situation by Tenure</t>
  </si>
  <si>
    <t>Senior Households by Income (City, County, and State)</t>
  </si>
  <si>
    <t>D.3. Elderly</t>
  </si>
  <si>
    <t>Senior Households by Income (2020) (City)</t>
  </si>
  <si>
    <t>Senior Households by Tenure (City, County, and State)</t>
  </si>
  <si>
    <t>Senior Households by Tenure (2020) (City)</t>
  </si>
  <si>
    <t>Senior Households by Tenure Over Time (City, County, and State)</t>
  </si>
  <si>
    <t>Senior Households by Tenure Over Time (2010 to 2020) (City, County, and State)</t>
  </si>
  <si>
    <t xml:space="preserve">Tenure by Household Size (City, County, and State) </t>
  </si>
  <si>
    <t>D.4. Large Households</t>
  </si>
  <si>
    <t>Tenure by Household Size Over Time (City)</t>
  </si>
  <si>
    <t>Median Selected Monthly Owner Costs (City, County, and State)</t>
  </si>
  <si>
    <t>C.3. Housing Costs</t>
  </si>
  <si>
    <t>Median Selected Monthly Owner Costs Over Time (2010-2020)* (City)</t>
  </si>
  <si>
    <t>Median Selected Monthly Owner Costs Over Time (City)</t>
  </si>
  <si>
    <t>Median Selected Monthly Owner Costs as a Percentage of Median Household Income (2020) (City, County, and State)</t>
  </si>
  <si>
    <t xml:space="preserve">Cost-Burdened Owner-Occupied Households (City, County, and State) </t>
  </si>
  <si>
    <t>Cost-Burdened Owner-Occupied Households Over Time (City)</t>
  </si>
  <si>
    <t>Total and Percent Change Cost-Burdened Owner-Occupied Households Over Time (1980-2020) (City)</t>
  </si>
  <si>
    <t xml:space="preserve">Median Gross Rent (City, County, and State) </t>
  </si>
  <si>
    <t>Median Gross Rent Over Time (City)</t>
  </si>
  <si>
    <t>Median Gross Rent and Percent Change Over Time (1980-2020)* (City)</t>
  </si>
  <si>
    <t>Median Gross Rent as a Percentage of Household Income (City, County, and State)</t>
  </si>
  <si>
    <t>Median Gross Rent and Percent Change Over Time (1980-2020)* (City, County, and State)</t>
  </si>
  <si>
    <t>Cost-Burdened Renter-Occupied Households (City, County, and State)</t>
  </si>
  <si>
    <t>Cost-Burdened Renter-Occupied Households Over Time (City)</t>
  </si>
  <si>
    <t>Total and Percent Change Cost-Burdened Renter Households Over Time (1980-2020)* (City)</t>
  </si>
  <si>
    <t xml:space="preserve">HUD CoC - Homelessness by Type </t>
  </si>
  <si>
    <t>D.7. Homeless Population</t>
  </si>
  <si>
    <t>HUD CoC - Homelessness by Type Over Time</t>
  </si>
  <si>
    <t>HUD CoC - Homelessness by Race</t>
  </si>
  <si>
    <t>HUD CoC - Homeless by Hispanic or Latino</t>
  </si>
  <si>
    <t>Economic Conditions Metrics</t>
  </si>
  <si>
    <t>Median Household Income (City, County, and State)</t>
  </si>
  <si>
    <t>Median Monthly Housing Costs Over Time (City)</t>
  </si>
  <si>
    <t xml:space="preserve">C.3. Housing Costs </t>
  </si>
  <si>
    <t>Median Monthly Housing Costs Over Time (2010 to 2020)* (City, County, and State)</t>
  </si>
  <si>
    <t>Median Monthly Housing Costs by Tenure as a Percentage of Household Income Over Time (City)</t>
  </si>
  <si>
    <t>Median Household Income by Race or Hispanic Origin (City, County, and State)</t>
  </si>
  <si>
    <t>Median Household Income by Race or Hispanic Origin (2020)* (City, County, and State)</t>
  </si>
  <si>
    <t>Total Households in Poverty (City, County, and State)</t>
  </si>
  <si>
    <t>Percent of Households in Poverty Over Time (City)</t>
  </si>
  <si>
    <t>Total Households in Poverty and Percent Change Over Time (2010 to 2020) (City)</t>
  </si>
  <si>
    <t>Household Poverty Status by Race or Hispanic Origin in the Past 12 Months (City, County, and State)</t>
  </si>
  <si>
    <t>Percent of Households in Poverty by Race or Hispanic Origin (2020) (City)</t>
  </si>
  <si>
    <t>Worker Population for Workplace Geography Over Time (City, County, and State)</t>
  </si>
  <si>
    <t>Worker Population for Workplace Geography Over Time (2010 to 2020) (City and County)</t>
  </si>
  <si>
    <t>Gini Index (City, County, and State)</t>
  </si>
  <si>
    <t>Gini Index Over Time (City)</t>
  </si>
  <si>
    <t>Gini Index and Percent Change Over Time (2010 to 2020) (City)</t>
  </si>
  <si>
    <t>Means of Transportation to Work (City, County, and State)</t>
  </si>
  <si>
    <t>Means of Transportation to Work (2020) (City, County, and State)</t>
  </si>
  <si>
    <t>Travel Time to Work (City, County, and State)</t>
  </si>
  <si>
    <t>Travel Time to Work (2020)* (City, County, and State)</t>
  </si>
  <si>
    <t>Travel Time to Work Over Time (City)</t>
  </si>
  <si>
    <t>Travel Time to Work Over Time (2020)* (City)</t>
  </si>
  <si>
    <t>Housing Stock Metrics</t>
  </si>
  <si>
    <t>Total Housing Units (City, County, and State)</t>
  </si>
  <si>
    <t xml:space="preserve">C. Housing Stock Characteristics </t>
  </si>
  <si>
    <t>Total Housing Units Over Time (City)</t>
  </si>
  <si>
    <t>Total Housing Units and Percent Change Over Time (1980 to 2020*) (City)</t>
  </si>
  <si>
    <t xml:space="preserve">Total Housing Units by Type (City, County, and State) </t>
  </si>
  <si>
    <t>C.4. Housing Units by Type</t>
  </si>
  <si>
    <t>Total Housing Units by Type Over Time (City)</t>
  </si>
  <si>
    <t>Total Housing Units by Type Over Time (2010 to 2020) (City)</t>
  </si>
  <si>
    <t>Total Housing Units by Number of Bedrooms Over Time (City)</t>
  </si>
  <si>
    <t>C. Housing Stock Characteristics</t>
  </si>
  <si>
    <t>Total Housing Units by Number of Bedrooms Over Time (2020) (City)</t>
  </si>
  <si>
    <t>C.1. Housing Conditions</t>
  </si>
  <si>
    <t>Total Occupied Housing Units by Year Built (2020) (City)</t>
  </si>
  <si>
    <t>Tenure by Year Structure Built (City, County, and State)</t>
  </si>
  <si>
    <t>Occupied Housing Units Lacking Complete Plumbing Facilities by Tenure (2020)</t>
  </si>
  <si>
    <t>Jobs-to-Housing Ratio Over Time (City)</t>
  </si>
  <si>
    <t>Total Jobs, Total Housing Units, and Jobs-to-Housing Ratio Over Time (2010 to 2020) (City)</t>
  </si>
  <si>
    <t>Vacancy Status by Type for Total Vacant Units (City, County, and State)</t>
  </si>
  <si>
    <t>C.4. Vacancy Rates</t>
  </si>
  <si>
    <t>Percent Total Vacant Units by Type (2020) (City)</t>
  </si>
  <si>
    <t xml:space="preserve">Occupied Housing Units by Occupants per Room (City, County, and State) </t>
  </si>
  <si>
    <t>C.2. Overcrowded Households</t>
  </si>
  <si>
    <t>Percent Occupied Housing Units by Occupants per Room (2020)* (City)</t>
  </si>
  <si>
    <t>Occupied Housing Units by Occupants per Room Over Time (City)</t>
  </si>
  <si>
    <t>Housing Units by Tenure (City, County, and State)</t>
  </si>
  <si>
    <t xml:space="preserve">B. Household Characteristics </t>
  </si>
  <si>
    <t>Housing Units by Tenure Over Time (City)</t>
  </si>
  <si>
    <t>Household Tenure Over Time (1980 to 2020) (City)</t>
  </si>
  <si>
    <t xml:space="preserve">Housing Tenure by Number of Bedrooms (City, County, and State) </t>
  </si>
  <si>
    <t>Housing Tenure by Number of Bedrooms (2020) (City, County, and State)</t>
  </si>
  <si>
    <t>Housing Tenure by Race or Hispanic Origin (City, County, and State)</t>
  </si>
  <si>
    <t>Housing Tenure by Race or Hispanic Origin (2020) (City)</t>
  </si>
  <si>
    <t>Housing Tenure by Race or Hispanic Origin (Simplified) (City)</t>
  </si>
  <si>
    <t xml:space="preserve">Building Permits by Number of Structures Authorized (City, County, and State) </t>
  </si>
  <si>
    <t>Percent Building Permits by Number of Structures Authorized (2020) (City)</t>
  </si>
  <si>
    <t>Progress Toward Meeting RHNA Allocation - Permitted Units by Year (City)</t>
  </si>
  <si>
    <t>Permitted Units by Affordability by Year in 5th Cycle RHNA (2015 to 2019) (City)</t>
  </si>
  <si>
    <t>Percent Permitted Units by Affordability Towards 5th Cycle RHNA Completion (2019) (City)</t>
  </si>
  <si>
    <t>RHNA - Total Existing Extremely Low Income Households (City and County)</t>
  </si>
  <si>
    <t>B.4. Total Number of Existing ELI Households</t>
  </si>
  <si>
    <t>RHNA - Total Projected Extremely Low Income Households (City and County)</t>
  </si>
  <si>
    <t xml:space="preserve">B.5. Total Number Projected ELI Households </t>
  </si>
  <si>
    <t>Median Housing Value (City, County, and State)</t>
  </si>
  <si>
    <t>Median Housing Value Over Time (City)</t>
  </si>
  <si>
    <t>Median Housing Value and Percent Change Over Time (1980-2020)* (City)</t>
  </si>
  <si>
    <t>Zillow: Market Rate Rent Trends for SJV Metropolitan Statistical Areas (2014 to 2021)</t>
  </si>
  <si>
    <t>Zillow: Median Sales Price for SJV Metropolitan Statistical Areas (2008 to 2021)</t>
  </si>
  <si>
    <t>Zillow: Home Values for All SJV Counties (1996 to 2021)</t>
  </si>
  <si>
    <t>Worksheet Name</t>
  </si>
  <si>
    <t>Description</t>
  </si>
  <si>
    <t>Notes</t>
  </si>
  <si>
    <t>References</t>
  </si>
  <si>
    <t>This workbook includes several reference tables that provide additional raw data from the sources used for the analysis. The reference tables are organized by source and year:</t>
  </si>
  <si>
    <t>Ref. ACS-5-YR</t>
  </si>
  <si>
    <t>Ref. DC-2020</t>
  </si>
  <si>
    <t>Decennial Census (DC) 2020</t>
  </si>
  <si>
    <t>Ref. DC-2010</t>
  </si>
  <si>
    <t>Decennial Census (DC) 2010</t>
  </si>
  <si>
    <t>Ref. DC-2000</t>
  </si>
  <si>
    <t>Decennial Census (DC) 2000</t>
  </si>
  <si>
    <t>Ref. DC-1990</t>
  </si>
  <si>
    <t>Decennial Census (DC) 1990</t>
  </si>
  <si>
    <t>Ref. DC-1980</t>
  </si>
  <si>
    <t>Decennial Census (DC) 1980</t>
  </si>
  <si>
    <t>Ref. HCD-2020</t>
  </si>
  <si>
    <t>Ref. CHAS</t>
  </si>
  <si>
    <t>Ref. Ag</t>
  </si>
  <si>
    <t>USDA's Agricultural Census from 2017</t>
  </si>
  <si>
    <t>Back to Table of Contents</t>
  </si>
  <si>
    <t>Total Population</t>
  </si>
  <si>
    <t>Total Population and Percent Change Over Time (1980 to 2020)</t>
  </si>
  <si>
    <t xml:space="preserve"> </t>
  </si>
  <si>
    <t>California</t>
  </si>
  <si>
    <t>Total</t>
  </si>
  <si>
    <t>Source: U.S. Census Bureau, ACS16-20 (5-year Estimates), Table B01003.</t>
  </si>
  <si>
    <t>Total Population Over Time (Decennial Census)</t>
  </si>
  <si>
    <t>Percent Change</t>
  </si>
  <si>
    <t>Population by Age Group (Detailed)</t>
  </si>
  <si>
    <t>Percent</t>
  </si>
  <si>
    <t>Total:</t>
  </si>
  <si>
    <t xml:space="preserve">   Male:</t>
  </si>
  <si>
    <t xml:space="preserve">      Under 5 Years</t>
  </si>
  <si>
    <t xml:space="preserve">      5 To 9 Years</t>
  </si>
  <si>
    <t xml:space="preserve">      10 To 14 Years</t>
  </si>
  <si>
    <t xml:space="preserve">      15 To 17 Years</t>
  </si>
  <si>
    <t xml:space="preserve">      18 And 19 Years</t>
  </si>
  <si>
    <t xml:space="preserve">      20 Years</t>
  </si>
  <si>
    <t xml:space="preserve">      21 Years</t>
  </si>
  <si>
    <t xml:space="preserve">      22 To 24 Years</t>
  </si>
  <si>
    <t xml:space="preserve">      25 To 29 Years</t>
  </si>
  <si>
    <t xml:space="preserve">      30 To 34 Years</t>
  </si>
  <si>
    <t xml:space="preserve">      35 To 39 Years</t>
  </si>
  <si>
    <t xml:space="preserve">      40 To 44 Years</t>
  </si>
  <si>
    <t xml:space="preserve">      45 To 49 Years</t>
  </si>
  <si>
    <t xml:space="preserve">      50 To 54 Years</t>
  </si>
  <si>
    <t xml:space="preserve">      55 To 59 Years</t>
  </si>
  <si>
    <t xml:space="preserve">      60 And 61 Years</t>
  </si>
  <si>
    <t xml:space="preserve">      62 To 64 Years</t>
  </si>
  <si>
    <t xml:space="preserve">      65 And 66 Years</t>
  </si>
  <si>
    <t xml:space="preserve">      67 To 69 Years</t>
  </si>
  <si>
    <t xml:space="preserve">      70 To 74 Years</t>
  </si>
  <si>
    <t xml:space="preserve">      75 To 79 Years</t>
  </si>
  <si>
    <t xml:space="preserve">      80 To 84 Years</t>
  </si>
  <si>
    <t xml:space="preserve">      85 Years And Over</t>
  </si>
  <si>
    <t xml:space="preserve">   Female:</t>
  </si>
  <si>
    <t>Population by Age (2020)</t>
  </si>
  <si>
    <t>Source: U.S. Census Bureau, ACS16-20 (5-year Estimates), Table B01001.</t>
  </si>
  <si>
    <t>Population by Age Groups (Total)</t>
  </si>
  <si>
    <t>Under 5 Years</t>
  </si>
  <si>
    <t>5 to 17 Years</t>
  </si>
  <si>
    <t>18 to 24 Years</t>
  </si>
  <si>
    <t>25 to 34 Years</t>
  </si>
  <si>
    <t>35 to 44 Years</t>
  </si>
  <si>
    <t>45 to 54 Years</t>
  </si>
  <si>
    <t>55 to 64 Years</t>
  </si>
  <si>
    <t>65 to 74 Years</t>
  </si>
  <si>
    <t>75 to 84 Years</t>
  </si>
  <si>
    <t>85 Years And Over</t>
  </si>
  <si>
    <t>Population by Race</t>
  </si>
  <si>
    <t xml:space="preserve">   White Alone</t>
  </si>
  <si>
    <t xml:space="preserve">   Black Or African American Alone</t>
  </si>
  <si>
    <t xml:space="preserve">   American Indian And Alaska Native Alone</t>
  </si>
  <si>
    <t xml:space="preserve">   Asian Alone</t>
  </si>
  <si>
    <t xml:space="preserve">   Native Hawaiian And Other Pacific Islander Alone</t>
  </si>
  <si>
    <t xml:space="preserve">   Some Other Race Alone</t>
  </si>
  <si>
    <t xml:space="preserve">   Two Or More Races:</t>
  </si>
  <si>
    <t xml:space="preserve">      Two Races Including Some Other Race</t>
  </si>
  <si>
    <t xml:space="preserve">Note: Percentages shown for respective geographies. For example, percent of age group in total state population, not by a specific smaller jurisdiction's share of the total state population. </t>
  </si>
  <si>
    <t xml:space="preserve">      Two Races Excluding Some Other Race, And Three Or More Races</t>
  </si>
  <si>
    <t>Source: U.S. Census Bureau, ACS16-20 (5-year Estimates), Table B02001.</t>
  </si>
  <si>
    <t>Population by Race by Hispanic Origin</t>
  </si>
  <si>
    <t xml:space="preserve">   Not Hispanic Or Latino:</t>
  </si>
  <si>
    <t xml:space="preserve">      White Alone</t>
  </si>
  <si>
    <t xml:space="preserve">      Black Or African American Alone</t>
  </si>
  <si>
    <t xml:space="preserve">      American Indian And Alaska Native Alone</t>
  </si>
  <si>
    <t xml:space="preserve">      Asian Alone</t>
  </si>
  <si>
    <t xml:space="preserve">      Native Hawaiian And Other Pacific Islander Alone</t>
  </si>
  <si>
    <t xml:space="preserve">      Some Other Race Alone</t>
  </si>
  <si>
    <t xml:space="preserve">      Two Or More Races:</t>
  </si>
  <si>
    <t xml:space="preserve">         Two Races Including Some Other Race</t>
  </si>
  <si>
    <t xml:space="preserve">         Two Races Excluding Some Other Race, And Three Or More Races</t>
  </si>
  <si>
    <t xml:space="preserve">   Hispanic Or Latino:</t>
  </si>
  <si>
    <t>Source: U.S. Census Bureau, ACS16-20 (5-year Estimates), Table B03002.</t>
  </si>
  <si>
    <t>Population by Race by Hispanic Origin Over Time</t>
  </si>
  <si>
    <t>Population by Race by Hispanic Origin Over Time (2000 to 2020)</t>
  </si>
  <si>
    <t xml:space="preserve">   Hispanic or Latino</t>
  </si>
  <si>
    <t>Source: U.S. Census Bureau, Census 2000 &amp; 2010, ACS16-20 (5-year Estimates), Table B03002.</t>
  </si>
  <si>
    <t>Population by Race by Hispanic Origin Over Time (Simplified)</t>
  </si>
  <si>
    <t>Hispanic or Latino of Any Race</t>
  </si>
  <si>
    <t>White Alone Non-Hispanic</t>
  </si>
  <si>
    <t>Black or African American Alone  Non-Hispanic</t>
  </si>
  <si>
    <t>American Indian and Alaska Native Alone Non-Hispanic</t>
  </si>
  <si>
    <t>Asian Alone Non-Hispanic</t>
  </si>
  <si>
    <t>Native Hawaiian and Other Pacific Islander Alone Non-Hispanic</t>
  </si>
  <si>
    <t>Some Other Race Non-Hispanic</t>
  </si>
  <si>
    <t>Two or More Races Non-Hispanic</t>
  </si>
  <si>
    <t>Disability by Type by Age for the Total Population</t>
  </si>
  <si>
    <t>Disability by Number of Types by Age for the Total Population (2020)</t>
  </si>
  <si>
    <t>Under 18 Years - Total Population</t>
  </si>
  <si>
    <t xml:space="preserve">Under 18 Years - One Type </t>
  </si>
  <si>
    <t>Under 18 Years - Two or More Types</t>
  </si>
  <si>
    <t>Under 18 Years - No Disability</t>
  </si>
  <si>
    <t>18 to 64 Years - Total Population</t>
  </si>
  <si>
    <t>18 to 64 Years - One Type</t>
  </si>
  <si>
    <t>18 to 64 Years - Two or More Types</t>
  </si>
  <si>
    <t>18 to 64 Years, No Disability</t>
  </si>
  <si>
    <t>65 Years and Older - Total Population</t>
  </si>
  <si>
    <t>65 Years and Older - One Type</t>
  </si>
  <si>
    <t>65 Years and Older - Two or More Types</t>
  </si>
  <si>
    <t>65 Years and Older - No Disability</t>
  </si>
  <si>
    <t>Source: U.S. Census Bureau, ACS16-20 (5-year Estimates), Table C18108</t>
  </si>
  <si>
    <t>Population by Number of Disabilities (Total Population)</t>
  </si>
  <si>
    <t>Disability by Type for Population with a Disability (2020)</t>
  </si>
  <si>
    <t xml:space="preserve">      With One Type Of Disability</t>
  </si>
  <si>
    <t xml:space="preserve">      With Two Or More Types Of Disability</t>
  </si>
  <si>
    <t xml:space="preserve">      No Disability</t>
  </si>
  <si>
    <t>Disability by Type for the Population with a Disability (Detailed)</t>
  </si>
  <si>
    <t>With One or More Types of Disability</t>
  </si>
  <si>
    <t>Hearing Difficulty</t>
  </si>
  <si>
    <t>Vision Difficulty</t>
  </si>
  <si>
    <t>Cognitive Difficulty</t>
  </si>
  <si>
    <t>Ambulatory Difficulty</t>
  </si>
  <si>
    <t>Self-Care Difficulty</t>
  </si>
  <si>
    <t>Independent Living Difficulty</t>
  </si>
  <si>
    <t>Source: U.S. Census Bureau, ACS16-20 (5-year Estimates), Table B18102 - B18107.</t>
  </si>
  <si>
    <t xml:space="preserve">DDS Data on People with Developmental Disabilities - Residence </t>
  </si>
  <si>
    <t>State</t>
  </si>
  <si>
    <t>Home of Parent /Family /Guardian</t>
  </si>
  <si>
    <t>Independent /Supported Living</t>
  </si>
  <si>
    <t>Community Care Facility</t>
  </si>
  <si>
    <t>Intermediate Care Facility</t>
  </si>
  <si>
    <t>Foster /Family Home</t>
  </si>
  <si>
    <t>Other</t>
  </si>
  <si>
    <t>DDS Data on People with Developmental Disabilities - Age</t>
  </si>
  <si>
    <t>00-17 yrs</t>
  </si>
  <si>
    <t>18+ yrs</t>
  </si>
  <si>
    <t>Industry in which the Civilian Employed Population 16 Years and Over is Employed</t>
  </si>
  <si>
    <t xml:space="preserve">   Agriculture, Forestry, Fishing And Hunting, And Mining</t>
  </si>
  <si>
    <t xml:space="preserve">   Construction</t>
  </si>
  <si>
    <t xml:space="preserve">   Manufacturing</t>
  </si>
  <si>
    <t xml:space="preserve">   Wholesale Trade</t>
  </si>
  <si>
    <t xml:space="preserve">   Retail Trade</t>
  </si>
  <si>
    <t xml:space="preserve">   Transportation And Warehousing, And Utilities</t>
  </si>
  <si>
    <t xml:space="preserve">   Information</t>
  </si>
  <si>
    <t xml:space="preserve">   Finance And Insurance, And Real Estate, And Rental And Leasing</t>
  </si>
  <si>
    <t xml:space="preserve">   Professional, Scientific, And Management, And Administrative, And Waste Management Services</t>
  </si>
  <si>
    <t xml:space="preserve">   Educational Services, And Health Care And Social Assistance</t>
  </si>
  <si>
    <t xml:space="preserve">   Arts, Entertainment, And Recreation, And Accommodation And Food Services</t>
  </si>
  <si>
    <t xml:space="preserve">   Other Services, Except Public Administration</t>
  </si>
  <si>
    <t xml:space="preserve">   Public Administration</t>
  </si>
  <si>
    <t>Source: U.S. Census Bureau, ACS16-20 (5-year Estimates), Table C24050.</t>
  </si>
  <si>
    <t>Employment by Industry</t>
  </si>
  <si>
    <t>Employment by Occupation</t>
  </si>
  <si>
    <t xml:space="preserve">   Management, Business, Science, And Arts Occupations:</t>
  </si>
  <si>
    <t xml:space="preserve">   Service Occupations:</t>
  </si>
  <si>
    <t xml:space="preserve">   Sales And Office Occupations:</t>
  </si>
  <si>
    <t xml:space="preserve">   Natural Resources, Construction, And Maintenance Occupations:</t>
  </si>
  <si>
    <t xml:space="preserve">   Production, Transportation, And Material Moving Occupations:</t>
  </si>
  <si>
    <t>Farms</t>
  </si>
  <si>
    <t>Workers</t>
  </si>
  <si>
    <t>Source: USDA Agricultural Census, Table 7, 2017</t>
  </si>
  <si>
    <t>150 Days or More</t>
  </si>
  <si>
    <t>Less than 150 Days</t>
  </si>
  <si>
    <t>City Name</t>
  </si>
  <si>
    <t>Row Labels</t>
  </si>
  <si>
    <t>Sum of 00-17 yrs</t>
  </si>
  <si>
    <t>Sum of 18+ yrs</t>
  </si>
  <si>
    <t>Sum of Home of Parent /Family /Guardian</t>
  </si>
  <si>
    <t>Sum of Independent /Supported Living</t>
  </si>
  <si>
    <t>Sum of Community Care Facility</t>
  </si>
  <si>
    <t>Sum of Intermediate Care Facility</t>
  </si>
  <si>
    <t>Sum of Foster /Family Home</t>
  </si>
  <si>
    <t>Sum of Other</t>
  </si>
  <si>
    <t>Sum of SE_ACS20_POP</t>
  </si>
  <si>
    <t>City of Adelanto</t>
  </si>
  <si>
    <t>Adelanto</t>
  </si>
  <si>
    <t>City of Agoura Hills</t>
  </si>
  <si>
    <t>Agoura Hills</t>
  </si>
  <si>
    <t>City of Alameda</t>
  </si>
  <si>
    <t>Alameda</t>
  </si>
  <si>
    <t>City of Albany</t>
  </si>
  <si>
    <t>Albany</t>
  </si>
  <si>
    <t>City of Alhambra</t>
  </si>
  <si>
    <t>Alhambra</t>
  </si>
  <si>
    <t>City of Aliso Viejo</t>
  </si>
  <si>
    <t>Aliso Viejo</t>
  </si>
  <si>
    <t>City of Alturas</t>
  </si>
  <si>
    <t>Alturas</t>
  </si>
  <si>
    <t>City of Amador City</t>
  </si>
  <si>
    <t>Amador City</t>
  </si>
  <si>
    <t>City of American Canyon</t>
  </si>
  <si>
    <t>American Canyon</t>
  </si>
  <si>
    <t>City of Anaheim</t>
  </si>
  <si>
    <t>Anaheim</t>
  </si>
  <si>
    <t>City of Anderson</t>
  </si>
  <si>
    <t>Anderson</t>
  </si>
  <si>
    <t>City of Angels</t>
  </si>
  <si>
    <t>Angels</t>
  </si>
  <si>
    <t>City of Antioch</t>
  </si>
  <si>
    <t>Antioch</t>
  </si>
  <si>
    <t>City of Apple Valley</t>
  </si>
  <si>
    <t>Apple Valley</t>
  </si>
  <si>
    <t>City of Arcadia</t>
  </si>
  <si>
    <t>Arcadia</t>
  </si>
  <si>
    <t>City of Arcata</t>
  </si>
  <si>
    <t>Arcata</t>
  </si>
  <si>
    <t>City of Arroyo Grande</t>
  </si>
  <si>
    <t>Arroyo Grande</t>
  </si>
  <si>
    <t>City of Artesia</t>
  </si>
  <si>
    <t>Artesia</t>
  </si>
  <si>
    <t>City of Arvin</t>
  </si>
  <si>
    <t>Arvin</t>
  </si>
  <si>
    <t>City of Atascadero</t>
  </si>
  <si>
    <t>Atascadero</t>
  </si>
  <si>
    <t>City of Atherton</t>
  </si>
  <si>
    <t>Atherton</t>
  </si>
  <si>
    <t>City of Atwater</t>
  </si>
  <si>
    <t>Atwater</t>
  </si>
  <si>
    <t>City of Auburn</t>
  </si>
  <si>
    <t>Auburn</t>
  </si>
  <si>
    <t>City of Avalon</t>
  </si>
  <si>
    <t>Avalon</t>
  </si>
  <si>
    <t>City of Avenal</t>
  </si>
  <si>
    <t>Avenal</t>
  </si>
  <si>
    <t>City of Azusa</t>
  </si>
  <si>
    <t>Azusa</t>
  </si>
  <si>
    <t>City of Bakersfield</t>
  </si>
  <si>
    <t>Bakersfield</t>
  </si>
  <si>
    <t>City of Banning</t>
  </si>
  <si>
    <t>Banning</t>
  </si>
  <si>
    <t>City of Barstow</t>
  </si>
  <si>
    <t>Barstow</t>
  </si>
  <si>
    <t>City of Beaumont</t>
  </si>
  <si>
    <t>Beaumont</t>
  </si>
  <si>
    <t>City of Bell Gardens</t>
  </si>
  <si>
    <t>Bell Gardens</t>
  </si>
  <si>
    <t>City of Bellflower</t>
  </si>
  <si>
    <t>Bellflower</t>
  </si>
  <si>
    <t>City of Belmont</t>
  </si>
  <si>
    <t>Belmont</t>
  </si>
  <si>
    <t>City of Benicia</t>
  </si>
  <si>
    <t>Benicia</t>
  </si>
  <si>
    <t>City of Berkeley</t>
  </si>
  <si>
    <t>Berkeley</t>
  </si>
  <si>
    <t>City of Beverly Hills</t>
  </si>
  <si>
    <t>Beverly Hills</t>
  </si>
  <si>
    <t>City of Big Bear Lake</t>
  </si>
  <si>
    <t>Big Bear Lake</t>
  </si>
  <si>
    <t>City of Biggs</t>
  </si>
  <si>
    <t>Biggs</t>
  </si>
  <si>
    <t>City of Bishop</t>
  </si>
  <si>
    <t>Bishop</t>
  </si>
  <si>
    <t>City of Blue Lake</t>
  </si>
  <si>
    <t>Blue Lake</t>
  </si>
  <si>
    <t>City of Blythe</t>
  </si>
  <si>
    <t>Blythe</t>
  </si>
  <si>
    <t>City of Bradbury</t>
  </si>
  <si>
    <t>Bradbury</t>
  </si>
  <si>
    <t>City of Brawley</t>
  </si>
  <si>
    <t>Brawley</t>
  </si>
  <si>
    <t>City of Brea</t>
  </si>
  <si>
    <t>Brea</t>
  </si>
  <si>
    <t>City of Brentwood</t>
  </si>
  <si>
    <t>Brentwood</t>
  </si>
  <si>
    <t>City of Brisbane</t>
  </si>
  <si>
    <t>Brisbane</t>
  </si>
  <si>
    <t>City of Buellton</t>
  </si>
  <si>
    <t>Buellton</t>
  </si>
  <si>
    <t>City of Buena Park</t>
  </si>
  <si>
    <t>Buena Park</t>
  </si>
  <si>
    <t>City of Burbank</t>
  </si>
  <si>
    <t>Burbank</t>
  </si>
  <si>
    <t>City of Calabasas</t>
  </si>
  <si>
    <t>Calabasas</t>
  </si>
  <si>
    <t>City of Calexico</t>
  </si>
  <si>
    <t>Calexico</t>
  </si>
  <si>
    <t>City of California</t>
  </si>
  <si>
    <t>City of Calimesa</t>
  </si>
  <si>
    <t>Calimesa</t>
  </si>
  <si>
    <t>City of Calipatria</t>
  </si>
  <si>
    <t>Calipatria</t>
  </si>
  <si>
    <t>City of Calistoga</t>
  </si>
  <si>
    <t>Calistoga</t>
  </si>
  <si>
    <t>City of Camarillo</t>
  </si>
  <si>
    <t>Camarillo</t>
  </si>
  <si>
    <t>City of Campbell</t>
  </si>
  <si>
    <t>Campbell</t>
  </si>
  <si>
    <t>City of Canyon Lake</t>
  </si>
  <si>
    <t>Canyon Lake</t>
  </si>
  <si>
    <t>City of Capitola</t>
  </si>
  <si>
    <t>Capitola</t>
  </si>
  <si>
    <t>City of Carlsbad</t>
  </si>
  <si>
    <t>Carlsbad</t>
  </si>
  <si>
    <t>City of Carmel-by-the-Sea</t>
  </si>
  <si>
    <t>Carmel-by-the-Sea</t>
  </si>
  <si>
    <t>City of Carpinteria</t>
  </si>
  <si>
    <t>Carpinteria</t>
  </si>
  <si>
    <t>City of Carson</t>
  </si>
  <si>
    <t>Carson</t>
  </si>
  <si>
    <t>City of Cathedral City</t>
  </si>
  <si>
    <t>Cathedral City</t>
  </si>
  <si>
    <t>City of Ceres</t>
  </si>
  <si>
    <t>Ceres</t>
  </si>
  <si>
    <t>City of Cerritos</t>
  </si>
  <si>
    <t>Cerritos</t>
  </si>
  <si>
    <t>City of Chico</t>
  </si>
  <si>
    <t>Chico</t>
  </si>
  <si>
    <t>City of Chino</t>
  </si>
  <si>
    <t>Chino</t>
  </si>
  <si>
    <t>City of Chino Hills</t>
  </si>
  <si>
    <t>Chino Hills</t>
  </si>
  <si>
    <t>City of Chowchilla</t>
  </si>
  <si>
    <t>Chowchilla</t>
  </si>
  <si>
    <t>City of Chula Vista</t>
  </si>
  <si>
    <t>Chula Vista</t>
  </si>
  <si>
    <t>City of Citrus Heights</t>
  </si>
  <si>
    <t>Citrus Heights</t>
  </si>
  <si>
    <t>City of Claremont</t>
  </si>
  <si>
    <t>Claremont</t>
  </si>
  <si>
    <t>City of Clayton</t>
  </si>
  <si>
    <t>Clayton</t>
  </si>
  <si>
    <t>City of Clearlake</t>
  </si>
  <si>
    <t>Clearlake</t>
  </si>
  <si>
    <t>City of Cloverdale</t>
  </si>
  <si>
    <t>Cloverdale</t>
  </si>
  <si>
    <t>City of Clovis</t>
  </si>
  <si>
    <t>Clovis</t>
  </si>
  <si>
    <t>City of Coachella</t>
  </si>
  <si>
    <t>Coachella</t>
  </si>
  <si>
    <t>City of Coalinga</t>
  </si>
  <si>
    <t>Coalinga</t>
  </si>
  <si>
    <t>City of Colfax</t>
  </si>
  <si>
    <t>Colfax</t>
  </si>
  <si>
    <t>City of Colton</t>
  </si>
  <si>
    <t>Colton</t>
  </si>
  <si>
    <t>City of Colusa</t>
  </si>
  <si>
    <t>Colusa</t>
  </si>
  <si>
    <t>City of Commerce</t>
  </si>
  <si>
    <t>Commerce</t>
  </si>
  <si>
    <t>City of Compton</t>
  </si>
  <si>
    <t>Compton</t>
  </si>
  <si>
    <t>City of Concord</t>
  </si>
  <si>
    <t>Concord</t>
  </si>
  <si>
    <t>City of Corcoran</t>
  </si>
  <si>
    <t>Corcoran</t>
  </si>
  <si>
    <t>City of Corning</t>
  </si>
  <si>
    <t>Corning</t>
  </si>
  <si>
    <t>City of Corona</t>
  </si>
  <si>
    <t>Corona</t>
  </si>
  <si>
    <t>City of Coronado</t>
  </si>
  <si>
    <t>Coronado</t>
  </si>
  <si>
    <t>City of Corte Madera</t>
  </si>
  <si>
    <t>Corte Madera</t>
  </si>
  <si>
    <t>City of Costa Mesa</t>
  </si>
  <si>
    <t>Costa Mesa</t>
  </si>
  <si>
    <t>City of Cotati</t>
  </si>
  <si>
    <t>Cotati</t>
  </si>
  <si>
    <t>City of Covina</t>
  </si>
  <si>
    <t>Covina</t>
  </si>
  <si>
    <t>City of Crescent City</t>
  </si>
  <si>
    <t>Crescent City</t>
  </si>
  <si>
    <t>City of Culver City</t>
  </si>
  <si>
    <t>Culver City</t>
  </si>
  <si>
    <t>City of Cupertino</t>
  </si>
  <si>
    <t>Cupertino</t>
  </si>
  <si>
    <t>City of Cypress</t>
  </si>
  <si>
    <t>Cypress</t>
  </si>
  <si>
    <t>City of Daly City</t>
  </si>
  <si>
    <t>Daly City</t>
  </si>
  <si>
    <t>City of Dana Point</t>
  </si>
  <si>
    <t>Dana Point</t>
  </si>
  <si>
    <t>City of Danville</t>
  </si>
  <si>
    <t>Danville</t>
  </si>
  <si>
    <t>City of Davis</t>
  </si>
  <si>
    <t>Davis</t>
  </si>
  <si>
    <t>City of Delano</t>
  </si>
  <si>
    <t>Delano</t>
  </si>
  <si>
    <t>City of Desert Hot Springs</t>
  </si>
  <si>
    <t>Desert Hot Springs</t>
  </si>
  <si>
    <t>City of Diamond Bar</t>
  </si>
  <si>
    <t>Diamond Bar</t>
  </si>
  <si>
    <t>City of Dinuba</t>
  </si>
  <si>
    <t>Dinuba</t>
  </si>
  <si>
    <t>City of Dixon</t>
  </si>
  <si>
    <t>Dixon</t>
  </si>
  <si>
    <t>City of Dorris</t>
  </si>
  <si>
    <t>Dorris</t>
  </si>
  <si>
    <t>City of Dos Palos</t>
  </si>
  <si>
    <t>Dos Palos</t>
  </si>
  <si>
    <t>City of Downey</t>
  </si>
  <si>
    <t>Downey</t>
  </si>
  <si>
    <t>City of Duarte</t>
  </si>
  <si>
    <t>Duarte</t>
  </si>
  <si>
    <t>City of Dublin</t>
  </si>
  <si>
    <t>Dublin</t>
  </si>
  <si>
    <t>City of Dunsmuir</t>
  </si>
  <si>
    <t>Dunsmuir</t>
  </si>
  <si>
    <t>City of Eastvale</t>
  </si>
  <si>
    <t>Eastvale</t>
  </si>
  <si>
    <t>City of El Cajon</t>
  </si>
  <si>
    <t>El Cajon</t>
  </si>
  <si>
    <t>City of El Centro</t>
  </si>
  <si>
    <t>El Centro</t>
  </si>
  <si>
    <t>City of El Cerrito</t>
  </si>
  <si>
    <t>El Cerrito</t>
  </si>
  <si>
    <t>City of El Monte</t>
  </si>
  <si>
    <t>El Monte</t>
  </si>
  <si>
    <t>City of El Segundo</t>
  </si>
  <si>
    <t>El Segundo</t>
  </si>
  <si>
    <t>City of Elk Grove</t>
  </si>
  <si>
    <t>Elk Grove</t>
  </si>
  <si>
    <t>City of Emeryville</t>
  </si>
  <si>
    <t>Emeryville</t>
  </si>
  <si>
    <t>City of Encinitas</t>
  </si>
  <si>
    <t>Encinitas</t>
  </si>
  <si>
    <t>City of Escalon</t>
  </si>
  <si>
    <t>Escalon</t>
  </si>
  <si>
    <t>City of Escondido</t>
  </si>
  <si>
    <t>Escondido</t>
  </si>
  <si>
    <t>City of Etna</t>
  </si>
  <si>
    <t>Etna</t>
  </si>
  <si>
    <t>City of Eureka</t>
  </si>
  <si>
    <t>Eureka</t>
  </si>
  <si>
    <t>City of Exeter</t>
  </si>
  <si>
    <t>Exeter</t>
  </si>
  <si>
    <t>City of Fairfax</t>
  </si>
  <si>
    <t>Fairfax</t>
  </si>
  <si>
    <t>City of Fairfield</t>
  </si>
  <si>
    <t>Fairfield</t>
  </si>
  <si>
    <t>City of Farmersville</t>
  </si>
  <si>
    <t>Farmersville</t>
  </si>
  <si>
    <t>City of Ferndale</t>
  </si>
  <si>
    <t>Ferndale</t>
  </si>
  <si>
    <t>City of Fillmore</t>
  </si>
  <si>
    <t>Fillmore</t>
  </si>
  <si>
    <t>City of Firebaugh</t>
  </si>
  <si>
    <t>Firebaugh</t>
  </si>
  <si>
    <t>City of Folsom</t>
  </si>
  <si>
    <t>Folsom</t>
  </si>
  <si>
    <t>City of Fontana</t>
  </si>
  <si>
    <t>Fontana</t>
  </si>
  <si>
    <t>City of Fort Bragg</t>
  </si>
  <si>
    <t>Fort Bragg</t>
  </si>
  <si>
    <t>City of Fort Jones</t>
  </si>
  <si>
    <t>Fort Jones</t>
  </si>
  <si>
    <t>City of Fortuna</t>
  </si>
  <si>
    <t>Fortuna</t>
  </si>
  <si>
    <t>City of Foster City</t>
  </si>
  <si>
    <t>Foster City</t>
  </si>
  <si>
    <t>City of Fountain Valley</t>
  </si>
  <si>
    <t>Fountain Valley</t>
  </si>
  <si>
    <t>City of Fowler</t>
  </si>
  <si>
    <t>Fowler</t>
  </si>
  <si>
    <t>City of Fremont</t>
  </si>
  <si>
    <t>Fremont</t>
  </si>
  <si>
    <t>Fresno</t>
  </si>
  <si>
    <t>City of Fullerton</t>
  </si>
  <si>
    <t>Fullerton</t>
  </si>
  <si>
    <t>City of Galt</t>
  </si>
  <si>
    <t>Galt</t>
  </si>
  <si>
    <t>City of Garden Grove</t>
  </si>
  <si>
    <t>Garden Grove</t>
  </si>
  <si>
    <t>City of Gardena</t>
  </si>
  <si>
    <t>Gardena</t>
  </si>
  <si>
    <t>City of Gilroy</t>
  </si>
  <si>
    <t>Gilroy</t>
  </si>
  <si>
    <t>City of Glendale</t>
  </si>
  <si>
    <t>Glendale</t>
  </si>
  <si>
    <t>City of Glendora</t>
  </si>
  <si>
    <t>Glendora</t>
  </si>
  <si>
    <t>City of Goleta</t>
  </si>
  <si>
    <t>Goleta</t>
  </si>
  <si>
    <t>City of Gonzales</t>
  </si>
  <si>
    <t>Gonzales</t>
  </si>
  <si>
    <t>City of Grand Terrace</t>
  </si>
  <si>
    <t>Grand Terrace</t>
  </si>
  <si>
    <t>City of Grass Valley</t>
  </si>
  <si>
    <t>Grass Valley</t>
  </si>
  <si>
    <t>City of Greenfield</t>
  </si>
  <si>
    <t>Greenfield</t>
  </si>
  <si>
    <t>City of Gridley</t>
  </si>
  <si>
    <t>Gridley</t>
  </si>
  <si>
    <t>City of Grover Beach</t>
  </si>
  <si>
    <t>Grover Beach</t>
  </si>
  <si>
    <t>City of Guadalupe</t>
  </si>
  <si>
    <t>Guadalupe</t>
  </si>
  <si>
    <t>City of Gustine</t>
  </si>
  <si>
    <t>Gustine</t>
  </si>
  <si>
    <t>City of Half Moon Bay</t>
  </si>
  <si>
    <t>Half Moon Bay</t>
  </si>
  <si>
    <t>City of Hanford</t>
  </si>
  <si>
    <t>Hanford</t>
  </si>
  <si>
    <t>City of Hawaiian Gardens</t>
  </si>
  <si>
    <t>Hawaiian Gardens</t>
  </si>
  <si>
    <t>City of Hawthorne</t>
  </si>
  <si>
    <t>Hawthorne</t>
  </si>
  <si>
    <t>City of Hayward</t>
  </si>
  <si>
    <t>Hayward</t>
  </si>
  <si>
    <t>City of Healdsburg</t>
  </si>
  <si>
    <t>Healdsburg</t>
  </si>
  <si>
    <t>City of Hemet</t>
  </si>
  <si>
    <t>Hemet</t>
  </si>
  <si>
    <t>City of Hercules</t>
  </si>
  <si>
    <t>Hercules</t>
  </si>
  <si>
    <t>City of Hermosa Beach</t>
  </si>
  <si>
    <t>Hermosa Beach</t>
  </si>
  <si>
    <t>City of Hesperia</t>
  </si>
  <si>
    <t>Hesperia</t>
  </si>
  <si>
    <t>City of Highland</t>
  </si>
  <si>
    <t>Highland</t>
  </si>
  <si>
    <t>City of Hillsborough</t>
  </si>
  <si>
    <t>Hillsborough</t>
  </si>
  <si>
    <t>City of Hollister</t>
  </si>
  <si>
    <t>Hollister</t>
  </si>
  <si>
    <t>City of Holtville</t>
  </si>
  <si>
    <t>Holtville</t>
  </si>
  <si>
    <t>City of Hughson</t>
  </si>
  <si>
    <t>Hughson</t>
  </si>
  <si>
    <t>City of Huntington Beach</t>
  </si>
  <si>
    <t>Huntington Beach</t>
  </si>
  <si>
    <t>City of Huntington Park</t>
  </si>
  <si>
    <t>Huntington Park</t>
  </si>
  <si>
    <t>City of Huron</t>
  </si>
  <si>
    <t>Huron</t>
  </si>
  <si>
    <t>City of Imperial</t>
  </si>
  <si>
    <t>Imperial</t>
  </si>
  <si>
    <t>City of Imperial Beach</t>
  </si>
  <si>
    <t>Imperial Beach</t>
  </si>
  <si>
    <t>City of Indian Wells</t>
  </si>
  <si>
    <t>Indian Wells</t>
  </si>
  <si>
    <t>City of Indio</t>
  </si>
  <si>
    <t>Indio</t>
  </si>
  <si>
    <t>City of Industry</t>
  </si>
  <si>
    <t>Industry</t>
  </si>
  <si>
    <t>City of Inglewood</t>
  </si>
  <si>
    <t>Inglewood</t>
  </si>
  <si>
    <t>City of Ione</t>
  </si>
  <si>
    <t>Ione</t>
  </si>
  <si>
    <t>City of Irvine</t>
  </si>
  <si>
    <t>Irvine</t>
  </si>
  <si>
    <t>City of Irwindale</t>
  </si>
  <si>
    <t>Irwindale</t>
  </si>
  <si>
    <t>City of Isleton</t>
  </si>
  <si>
    <t>Isleton</t>
  </si>
  <si>
    <t>City of Jackson</t>
  </si>
  <si>
    <t>Jackson</t>
  </si>
  <si>
    <t>City of Jurupa Valley</t>
  </si>
  <si>
    <t>Jurupa Valley</t>
  </si>
  <si>
    <t>City of Kerman</t>
  </si>
  <si>
    <t>Kerman</t>
  </si>
  <si>
    <t>City of King City</t>
  </si>
  <si>
    <t>King City</t>
  </si>
  <si>
    <t>City of Kingsburg</t>
  </si>
  <si>
    <t>Kingsburg</t>
  </si>
  <si>
    <t>City of La CaÃƒÆ’Ã†â€™Ãƒâ€ Ã¢â‚¬â„¢ÃƒÆ’Ã¢â‚¬Â ÃƒÂ¢Ã¢â€šÂ¬Ã¢â€žÂ¢ÃƒÆ’Ã†â€™ÃƒÂ¢Ã¢â€šÂ¬Ã…Â¡ÃƒÆ’Ã¢â‚¬Å¡Ãƒâ€šÃ‚Â±ada Flintridge</t>
  </si>
  <si>
    <t>La CaÃƒÆ’Ã†â€™Ãƒâ€ Ã¢â‚¬â„¢ÃƒÆ’Ã¢â‚¬Â ÃƒÂ¢Ã¢â€šÂ¬Ã¢â€žÂ¢ÃƒÆ’Ã†â€™ÃƒÂ¢Ã¢â€šÂ¬Ã…Â¡ÃƒÆ’Ã¢â‚¬Å¡Ãƒâ€šÃ‚Â±ada Flintridge</t>
  </si>
  <si>
    <t>City of La Habra</t>
  </si>
  <si>
    <t>La Habra</t>
  </si>
  <si>
    <t>City of La Mesa</t>
  </si>
  <si>
    <t>La Mesa</t>
  </si>
  <si>
    <t>City of La Mirada</t>
  </si>
  <si>
    <t>La Mirada</t>
  </si>
  <si>
    <t>City of La Palma</t>
  </si>
  <si>
    <t>La Palma</t>
  </si>
  <si>
    <t>City of La Puente</t>
  </si>
  <si>
    <t>La Puente</t>
  </si>
  <si>
    <t>City of La Quinta</t>
  </si>
  <si>
    <t>La Quinta</t>
  </si>
  <si>
    <t>City of La Verne</t>
  </si>
  <si>
    <t>La Verne</t>
  </si>
  <si>
    <t>City of Lafayette</t>
  </si>
  <si>
    <t>Lafayette</t>
  </si>
  <si>
    <t>City of Laguna Beach</t>
  </si>
  <si>
    <t>Laguna Beach</t>
  </si>
  <si>
    <t>City of Laguna Hills</t>
  </si>
  <si>
    <t>Laguna Hills</t>
  </si>
  <si>
    <t>City of Laguna Niguel</t>
  </si>
  <si>
    <t>Laguna Niguel</t>
  </si>
  <si>
    <t>City of Laguna Woods</t>
  </si>
  <si>
    <t>Laguna Woods</t>
  </si>
  <si>
    <t>City of Lake Elsinore</t>
  </si>
  <si>
    <t>Lake Elsinore</t>
  </si>
  <si>
    <t>City of Lake Forest</t>
  </si>
  <si>
    <t>Lake Forest</t>
  </si>
  <si>
    <t>City of Lakeport</t>
  </si>
  <si>
    <t>Lakeport</t>
  </si>
  <si>
    <t>City of Lakewood</t>
  </si>
  <si>
    <t>Lakewood</t>
  </si>
  <si>
    <t>City of Lancaster</t>
  </si>
  <si>
    <t>Lancaster</t>
  </si>
  <si>
    <t>City of Larkspur</t>
  </si>
  <si>
    <t>Larkspur</t>
  </si>
  <si>
    <t>City of Lathrop</t>
  </si>
  <si>
    <t>Lathrop</t>
  </si>
  <si>
    <t>City of Lawndale</t>
  </si>
  <si>
    <t>Lawndale</t>
  </si>
  <si>
    <t>City of Lemon Grove</t>
  </si>
  <si>
    <t>Lemon Grove</t>
  </si>
  <si>
    <t>City of Lemoore</t>
  </si>
  <si>
    <t>Lemoore</t>
  </si>
  <si>
    <t>City of Lincoln</t>
  </si>
  <si>
    <t>Lincoln</t>
  </si>
  <si>
    <t>City of Lindsay</t>
  </si>
  <si>
    <t>Lindsay</t>
  </si>
  <si>
    <t>City of Live Oak</t>
  </si>
  <si>
    <t>Live Oak</t>
  </si>
  <si>
    <t>City of Livermore</t>
  </si>
  <si>
    <t>Livermore</t>
  </si>
  <si>
    <t>City of Livingston</t>
  </si>
  <si>
    <t>Livingston</t>
  </si>
  <si>
    <t>City of Lodi</t>
  </si>
  <si>
    <t>Lodi</t>
  </si>
  <si>
    <t>City of Loma Linda</t>
  </si>
  <si>
    <t>Loma Linda</t>
  </si>
  <si>
    <t>City of Lomita</t>
  </si>
  <si>
    <t>Lomita</t>
  </si>
  <si>
    <t>City of Lompoc</t>
  </si>
  <si>
    <t>Lompoc</t>
  </si>
  <si>
    <t>City of Long Beach</t>
  </si>
  <si>
    <t>Long Beach</t>
  </si>
  <si>
    <t>City of Loomis</t>
  </si>
  <si>
    <t>Loomis</t>
  </si>
  <si>
    <t>City of Los Alamitos</t>
  </si>
  <si>
    <t>Los Alamitos</t>
  </si>
  <si>
    <t>City of Los Altos</t>
  </si>
  <si>
    <t>Los Altos</t>
  </si>
  <si>
    <t>City of Los Altos Hills</t>
  </si>
  <si>
    <t>Los Altos Hills</t>
  </si>
  <si>
    <t>City of Los Angeles</t>
  </si>
  <si>
    <t>Los Angeles</t>
  </si>
  <si>
    <t>City of Los Banos</t>
  </si>
  <si>
    <t>Los Banos</t>
  </si>
  <si>
    <t>City of Los Gatos</t>
  </si>
  <si>
    <t>Los Gatos</t>
  </si>
  <si>
    <t>City of Loyalton</t>
  </si>
  <si>
    <t>Loyalton</t>
  </si>
  <si>
    <t>City of Lynwood</t>
  </si>
  <si>
    <t>Lynwood</t>
  </si>
  <si>
    <t>City of Madera</t>
  </si>
  <si>
    <t>Madera</t>
  </si>
  <si>
    <t>City of Malibu</t>
  </si>
  <si>
    <t>Malibu</t>
  </si>
  <si>
    <t>City of Mammoth Lakes</t>
  </si>
  <si>
    <t>Mammoth Lakes</t>
  </si>
  <si>
    <t>City of Manhattan Beach</t>
  </si>
  <si>
    <t>Manhattan Beach</t>
  </si>
  <si>
    <t>City of Manteca</t>
  </si>
  <si>
    <t>Manteca</t>
  </si>
  <si>
    <t>City of Marina</t>
  </si>
  <si>
    <t>Marina</t>
  </si>
  <si>
    <t>City of Martinez</t>
  </si>
  <si>
    <t>Martinez</t>
  </si>
  <si>
    <t>City of Marysville</t>
  </si>
  <si>
    <t>Marysville</t>
  </si>
  <si>
    <t>City of Maywood</t>
  </si>
  <si>
    <t>Maywood</t>
  </si>
  <si>
    <t>City of McFarland</t>
  </si>
  <si>
    <t>McFarland</t>
  </si>
  <si>
    <t>City of Mendota</t>
  </si>
  <si>
    <t>Mendota</t>
  </si>
  <si>
    <t>City of Menifee</t>
  </si>
  <si>
    <t>Menifee</t>
  </si>
  <si>
    <t>City of Menlo Park</t>
  </si>
  <si>
    <t>Menlo Park</t>
  </si>
  <si>
    <t>City of Merced</t>
  </si>
  <si>
    <t>Merced</t>
  </si>
  <si>
    <t>City of Mill Valley</t>
  </si>
  <si>
    <t>Mill Valley</t>
  </si>
  <si>
    <t>City of Millbrae</t>
  </si>
  <si>
    <t>Millbrae</t>
  </si>
  <si>
    <t>City of Milpitas</t>
  </si>
  <si>
    <t>Milpitas</t>
  </si>
  <si>
    <t>City of Mission Viejo</t>
  </si>
  <si>
    <t>Mission Viejo</t>
  </si>
  <si>
    <t>City of Modesto</t>
  </si>
  <si>
    <t>Modesto</t>
  </si>
  <si>
    <t>City of Monrovia</t>
  </si>
  <si>
    <t>Monrovia</t>
  </si>
  <si>
    <t>City of Montague</t>
  </si>
  <si>
    <t>Montague</t>
  </si>
  <si>
    <t>City of Montclair</t>
  </si>
  <si>
    <t>Montclair</t>
  </si>
  <si>
    <t>City of Montebello</t>
  </si>
  <si>
    <t>Montebello</t>
  </si>
  <si>
    <t>City of Monterey</t>
  </si>
  <si>
    <t>Monterey</t>
  </si>
  <si>
    <t>City of Monterey Park</t>
  </si>
  <si>
    <t>Monterey Park</t>
  </si>
  <si>
    <t>City of Moorpark</t>
  </si>
  <si>
    <t>Moorpark</t>
  </si>
  <si>
    <t>City of Moraga</t>
  </si>
  <si>
    <t>Moraga</t>
  </si>
  <si>
    <t>City of Moreno Valley</t>
  </si>
  <si>
    <t>Moreno Valley</t>
  </si>
  <si>
    <t>City of Morro Bay</t>
  </si>
  <si>
    <t>Morro Bay</t>
  </si>
  <si>
    <t>City of Mount Shasta</t>
  </si>
  <si>
    <t>Mount Shasta</t>
  </si>
  <si>
    <t>City of Mountain View</t>
  </si>
  <si>
    <t>Mountain View</t>
  </si>
  <si>
    <t>City of Murrieta</t>
  </si>
  <si>
    <t>Murrieta</t>
  </si>
  <si>
    <t>City of Napa</t>
  </si>
  <si>
    <t>Napa</t>
  </si>
  <si>
    <t>City of National City</t>
  </si>
  <si>
    <t>National City</t>
  </si>
  <si>
    <t>City of Needles</t>
  </si>
  <si>
    <t>Needles</t>
  </si>
  <si>
    <t>City of Nevada City</t>
  </si>
  <si>
    <t>Nevada City</t>
  </si>
  <si>
    <t>City of Newark</t>
  </si>
  <si>
    <t>Newark</t>
  </si>
  <si>
    <t>City of Newman</t>
  </si>
  <si>
    <t>Newman</t>
  </si>
  <si>
    <t>City of Newport Beach</t>
  </si>
  <si>
    <t>Newport Beach</t>
  </si>
  <si>
    <t>City of Norco</t>
  </si>
  <si>
    <t>Norco</t>
  </si>
  <si>
    <t>City of Norwalk</t>
  </si>
  <si>
    <t>Norwalk</t>
  </si>
  <si>
    <t>City of Novato</t>
  </si>
  <si>
    <t>Novato</t>
  </si>
  <si>
    <t>City of Oakdale</t>
  </si>
  <si>
    <t>Oakdale</t>
  </si>
  <si>
    <t>City of Oakland</t>
  </si>
  <si>
    <t>Oakland</t>
  </si>
  <si>
    <t>City of Oakley</t>
  </si>
  <si>
    <t>Oakley</t>
  </si>
  <si>
    <t>City of Oceanside</t>
  </si>
  <si>
    <t>Oceanside</t>
  </si>
  <si>
    <t>City of Ojai</t>
  </si>
  <si>
    <t>Ojai</t>
  </si>
  <si>
    <t>City of Ontario</t>
  </si>
  <si>
    <t>Ontario</t>
  </si>
  <si>
    <t>City of Orange</t>
  </si>
  <si>
    <t>Orange</t>
  </si>
  <si>
    <t>City of Orange Cove</t>
  </si>
  <si>
    <t>Orange Cove</t>
  </si>
  <si>
    <t>City of Orinda</t>
  </si>
  <si>
    <t>Orinda</t>
  </si>
  <si>
    <t>City of Orland</t>
  </si>
  <si>
    <t>Orland</t>
  </si>
  <si>
    <t>City of Oroville</t>
  </si>
  <si>
    <t>Oroville</t>
  </si>
  <si>
    <t>City of Oxnard</t>
  </si>
  <si>
    <t>Oxnard</t>
  </si>
  <si>
    <t>City of Pacific Grove</t>
  </si>
  <si>
    <t>Pacific Grove</t>
  </si>
  <si>
    <t>City of Pacifica</t>
  </si>
  <si>
    <t>Pacifica</t>
  </si>
  <si>
    <t>City of Palm Desert</t>
  </si>
  <si>
    <t>Palm Desert</t>
  </si>
  <si>
    <t>City of Palm Springs</t>
  </si>
  <si>
    <t>Palm Springs</t>
  </si>
  <si>
    <t>City of Palmdale</t>
  </si>
  <si>
    <t>Palmdale</t>
  </si>
  <si>
    <t>City of Palo Alto</t>
  </si>
  <si>
    <t>Palo Alto</t>
  </si>
  <si>
    <t>City of Palos Verdes Estates</t>
  </si>
  <si>
    <t>Palos Verdes Estates</t>
  </si>
  <si>
    <t>City of Paradise</t>
  </si>
  <si>
    <t>Paradise</t>
  </si>
  <si>
    <t>City of Paramount</t>
  </si>
  <si>
    <t>Paramount</t>
  </si>
  <si>
    <t>City of Parlier</t>
  </si>
  <si>
    <t>Parlier</t>
  </si>
  <si>
    <t>City of Pasadena</t>
  </si>
  <si>
    <t>Pasadena</t>
  </si>
  <si>
    <t>City of Paso Robles</t>
  </si>
  <si>
    <t>Paso Robles</t>
  </si>
  <si>
    <t>City of Patterson</t>
  </si>
  <si>
    <t>Patterson</t>
  </si>
  <si>
    <t>City of Perris</t>
  </si>
  <si>
    <t>Perris</t>
  </si>
  <si>
    <t>City of Petaluma</t>
  </si>
  <si>
    <t>Petaluma</t>
  </si>
  <si>
    <t>City of Pico Rivera</t>
  </si>
  <si>
    <t>Pico Rivera</t>
  </si>
  <si>
    <t>City of Pinole</t>
  </si>
  <si>
    <t>Pinole</t>
  </si>
  <si>
    <t>City of Pismo Beach</t>
  </si>
  <si>
    <t>Pismo Beach</t>
  </si>
  <si>
    <t>City of Pittsburg</t>
  </si>
  <si>
    <t>Pittsburg</t>
  </si>
  <si>
    <t>City of Placentia</t>
  </si>
  <si>
    <t>Placentia</t>
  </si>
  <si>
    <t>City of Placerville</t>
  </si>
  <si>
    <t>Placerville</t>
  </si>
  <si>
    <t>City of Pleasant Hill</t>
  </si>
  <si>
    <t>Pleasant Hill</t>
  </si>
  <si>
    <t>City of Pleasanton</t>
  </si>
  <si>
    <t>Pleasanton</t>
  </si>
  <si>
    <t>City of Plymouth</t>
  </si>
  <si>
    <t>Plymouth</t>
  </si>
  <si>
    <t>City of Point Arena</t>
  </si>
  <si>
    <t>Point Arena</t>
  </si>
  <si>
    <t>City of Pomona</t>
  </si>
  <si>
    <t>Pomona</t>
  </si>
  <si>
    <t>City of Port Hueneme</t>
  </si>
  <si>
    <t>Port Hueneme</t>
  </si>
  <si>
    <t>City of Porterville</t>
  </si>
  <si>
    <t>Porterville</t>
  </si>
  <si>
    <t>City of Portola</t>
  </si>
  <si>
    <t>Portola</t>
  </si>
  <si>
    <t>City of Portola Valley</t>
  </si>
  <si>
    <t>Portola Valley</t>
  </si>
  <si>
    <t>City of Poway</t>
  </si>
  <si>
    <t>Poway</t>
  </si>
  <si>
    <t>City of Rancho Cordova</t>
  </si>
  <si>
    <t>Rancho Cordova</t>
  </si>
  <si>
    <t>City of Rancho Cucamonga</t>
  </si>
  <si>
    <t>Rancho Cucamonga</t>
  </si>
  <si>
    <t>City of Rancho Mirage</t>
  </si>
  <si>
    <t>Rancho Mirage</t>
  </si>
  <si>
    <t>City of Rancho Palos Verdes</t>
  </si>
  <si>
    <t>Rancho Palos Verdes</t>
  </si>
  <si>
    <t>City of Rancho Santa Margarita</t>
  </si>
  <si>
    <t>Rancho Santa Margarita</t>
  </si>
  <si>
    <t>City of Red Bluff</t>
  </si>
  <si>
    <t>Red Bluff</t>
  </si>
  <si>
    <t>City of Redding</t>
  </si>
  <si>
    <t>Redding</t>
  </si>
  <si>
    <t>City of Redlands</t>
  </si>
  <si>
    <t>Redlands</t>
  </si>
  <si>
    <t>City of Redondo Beach</t>
  </si>
  <si>
    <t>Redondo Beach</t>
  </si>
  <si>
    <t>City of Redwood City</t>
  </si>
  <si>
    <t>Redwood City</t>
  </si>
  <si>
    <t>City of Reedley</t>
  </si>
  <si>
    <t>Reedley</t>
  </si>
  <si>
    <t>City of Rialto</t>
  </si>
  <si>
    <t>Rialto</t>
  </si>
  <si>
    <t>City of Richmond</t>
  </si>
  <si>
    <t>Richmond</t>
  </si>
  <si>
    <t>City of Ridgecrest</t>
  </si>
  <si>
    <t>Ridgecrest</t>
  </si>
  <si>
    <t>City of Rio Dell</t>
  </si>
  <si>
    <t>Rio Dell</t>
  </si>
  <si>
    <t>City of Rio Vista</t>
  </si>
  <si>
    <t>Rio Vista</t>
  </si>
  <si>
    <t>City of Ripon</t>
  </si>
  <si>
    <t>Ripon</t>
  </si>
  <si>
    <t>City of Riverbank</t>
  </si>
  <si>
    <t>Riverbank</t>
  </si>
  <si>
    <t>City of Riverside</t>
  </si>
  <si>
    <t>Riverside</t>
  </si>
  <si>
    <t>City of Rocklin</t>
  </si>
  <si>
    <t>Rocklin</t>
  </si>
  <si>
    <t>City of Rohnert Park</t>
  </si>
  <si>
    <t>Rohnert Park</t>
  </si>
  <si>
    <t>City of Rosemead</t>
  </si>
  <si>
    <t>Rosemead</t>
  </si>
  <si>
    <t>City of Roseville</t>
  </si>
  <si>
    <t>Roseville</t>
  </si>
  <si>
    <t>City of Ross</t>
  </si>
  <si>
    <t>Ross</t>
  </si>
  <si>
    <t>City of Sacramento</t>
  </si>
  <si>
    <t>Sacramento</t>
  </si>
  <si>
    <t>City of Salinas</t>
  </si>
  <si>
    <t>Salinas</t>
  </si>
  <si>
    <t>City of San Anselmo</t>
  </si>
  <si>
    <t>San Anselmo</t>
  </si>
  <si>
    <t>City of San Bernardino</t>
  </si>
  <si>
    <t>San Bernardino</t>
  </si>
  <si>
    <t>City of San Bruno</t>
  </si>
  <si>
    <t>San Bruno</t>
  </si>
  <si>
    <t>City of San Carlos</t>
  </si>
  <si>
    <t>San Carlos</t>
  </si>
  <si>
    <t>City of San Clemente</t>
  </si>
  <si>
    <t>San Clemente</t>
  </si>
  <si>
    <t>City of San Diego</t>
  </si>
  <si>
    <t>San Diego</t>
  </si>
  <si>
    <t>City of San Dimas</t>
  </si>
  <si>
    <t>San Dimas</t>
  </si>
  <si>
    <t>City of San Fernando</t>
  </si>
  <si>
    <t>San Fernando</t>
  </si>
  <si>
    <t>City of San Francisco</t>
  </si>
  <si>
    <t>San Francisco</t>
  </si>
  <si>
    <t>City of San Gabriel</t>
  </si>
  <si>
    <t>San Gabriel</t>
  </si>
  <si>
    <t>City of San Jacinto</t>
  </si>
  <si>
    <t>San Jacinto</t>
  </si>
  <si>
    <t>City of San Joaquin</t>
  </si>
  <si>
    <t>San Joaquin</t>
  </si>
  <si>
    <t>City of San Jose</t>
  </si>
  <si>
    <t>San Jose</t>
  </si>
  <si>
    <t>City of San Juan Bautista</t>
  </si>
  <si>
    <t>San Juan Bautista</t>
  </si>
  <si>
    <t>City of San Juan Capistrano</t>
  </si>
  <si>
    <t>San Juan Capistrano</t>
  </si>
  <si>
    <t>City of San Leandro</t>
  </si>
  <si>
    <t>San Leandro</t>
  </si>
  <si>
    <t>City of San Luis Obispo</t>
  </si>
  <si>
    <t>San Luis Obispo</t>
  </si>
  <si>
    <t>City of San Marcos</t>
  </si>
  <si>
    <t>San Marcos</t>
  </si>
  <si>
    <t>City of San Marino</t>
  </si>
  <si>
    <t>San Marino</t>
  </si>
  <si>
    <t>City of San Mateo</t>
  </si>
  <si>
    <t>San Mateo</t>
  </si>
  <si>
    <t>City of San Rafael</t>
  </si>
  <si>
    <t>San Rafael</t>
  </si>
  <si>
    <t>City of San Ramon</t>
  </si>
  <si>
    <t>San Ramon</t>
  </si>
  <si>
    <t>City of Sanger</t>
  </si>
  <si>
    <t>Sanger</t>
  </si>
  <si>
    <t>City of Santa Ana</t>
  </si>
  <si>
    <t>Santa Ana</t>
  </si>
  <si>
    <t>City of Santa Barbara</t>
  </si>
  <si>
    <t>Santa Barbara</t>
  </si>
  <si>
    <t>City of Santa Clara</t>
  </si>
  <si>
    <t>Santa Clara</t>
  </si>
  <si>
    <t>City of Santa Clarita</t>
  </si>
  <si>
    <t>Santa Clarita</t>
  </si>
  <si>
    <t>City of Santa Cruz</t>
  </si>
  <si>
    <t>Santa Cruz</t>
  </si>
  <si>
    <t>City of Santa Fe Springs</t>
  </si>
  <si>
    <t>Santa Fe Springs</t>
  </si>
  <si>
    <t>City of Santa Maria</t>
  </si>
  <si>
    <t>Santa Maria</t>
  </si>
  <si>
    <t>City of Santa Monica</t>
  </si>
  <si>
    <t>Santa Monica</t>
  </si>
  <si>
    <t>City of Santa Paula</t>
  </si>
  <si>
    <t>Santa Paula</t>
  </si>
  <si>
    <t>City of Santa Rosa</t>
  </si>
  <si>
    <t>Santa Rosa</t>
  </si>
  <si>
    <t>City of Santee</t>
  </si>
  <si>
    <t>Santee</t>
  </si>
  <si>
    <t>City of Saratoga</t>
  </si>
  <si>
    <t>Saratoga</t>
  </si>
  <si>
    <t>City of Sausalito</t>
  </si>
  <si>
    <t>Sausalito</t>
  </si>
  <si>
    <t>City of Scotts Valley</t>
  </si>
  <si>
    <t>Scotts Valley</t>
  </si>
  <si>
    <t>City of Seal Beach</t>
  </si>
  <si>
    <t>Seal Beach</t>
  </si>
  <si>
    <t>City of Seaside</t>
  </si>
  <si>
    <t>Seaside</t>
  </si>
  <si>
    <t>City of Sebastopol</t>
  </si>
  <si>
    <t>Sebastopol</t>
  </si>
  <si>
    <t>City of Selma</t>
  </si>
  <si>
    <t>Selma</t>
  </si>
  <si>
    <t>City of Shafter</t>
  </si>
  <si>
    <t>Shafter</t>
  </si>
  <si>
    <t>City of Shasta Lake</t>
  </si>
  <si>
    <t>Shasta Lake</t>
  </si>
  <si>
    <t>City of Sierra Madre</t>
  </si>
  <si>
    <t>Sierra Madre</t>
  </si>
  <si>
    <t>City of Signal Hill</t>
  </si>
  <si>
    <t>Signal Hill</t>
  </si>
  <si>
    <t>City of Simi Valley</t>
  </si>
  <si>
    <t>Simi Valley</t>
  </si>
  <si>
    <t>City of Solana Beach</t>
  </si>
  <si>
    <t>Solana Beach</t>
  </si>
  <si>
    <t>City of Soledad</t>
  </si>
  <si>
    <t>Soledad</t>
  </si>
  <si>
    <t>City of Solvang</t>
  </si>
  <si>
    <t>Solvang</t>
  </si>
  <si>
    <t>City of Sonoma</t>
  </si>
  <si>
    <t>Sonoma</t>
  </si>
  <si>
    <t>City of Sonora</t>
  </si>
  <si>
    <t>Sonora</t>
  </si>
  <si>
    <t>City of South El Monte</t>
  </si>
  <si>
    <t>South El Monte</t>
  </si>
  <si>
    <t>City of South Gate</t>
  </si>
  <si>
    <t>South Gate</t>
  </si>
  <si>
    <t>City of South Lake Tahoe</t>
  </si>
  <si>
    <t>South Lake Tahoe</t>
  </si>
  <si>
    <t>City of South Pasadena</t>
  </si>
  <si>
    <t>South Pasadena</t>
  </si>
  <si>
    <t>City of South San Francisco</t>
  </si>
  <si>
    <t>South San Francisco</t>
  </si>
  <si>
    <t>City of St. Helena</t>
  </si>
  <si>
    <t>St. Helena</t>
  </si>
  <si>
    <t>City of Stanton</t>
  </si>
  <si>
    <t>Stanton</t>
  </si>
  <si>
    <t>City of Stockton</t>
  </si>
  <si>
    <t>Stockton</t>
  </si>
  <si>
    <t>City of Sunnyvale</t>
  </si>
  <si>
    <t>Sunnyvale</t>
  </si>
  <si>
    <t>City of Susanville</t>
  </si>
  <si>
    <t>Susanville</t>
  </si>
  <si>
    <t>City of Sutter Creek</t>
  </si>
  <si>
    <t>Sutter Creek</t>
  </si>
  <si>
    <t>City of Taft</t>
  </si>
  <si>
    <t>Taft</t>
  </si>
  <si>
    <t>City of Tehachapi</t>
  </si>
  <si>
    <t>Tehachapi</t>
  </si>
  <si>
    <t>City of Tehama</t>
  </si>
  <si>
    <t>Tehama</t>
  </si>
  <si>
    <t>City of Temecula</t>
  </si>
  <si>
    <t>Temecula</t>
  </si>
  <si>
    <t>City of Temple City</t>
  </si>
  <si>
    <t>Temple City</t>
  </si>
  <si>
    <t>City of Thousand Oaks</t>
  </si>
  <si>
    <t>Thousand Oaks</t>
  </si>
  <si>
    <t>City of Tiburon</t>
  </si>
  <si>
    <t>Tiburon</t>
  </si>
  <si>
    <t>City of Torrance</t>
  </si>
  <si>
    <t>Torrance</t>
  </si>
  <si>
    <t>City of Tracy</t>
  </si>
  <si>
    <t>Tracy</t>
  </si>
  <si>
    <t>City of Trinidad</t>
  </si>
  <si>
    <t>Trinidad</t>
  </si>
  <si>
    <t>City of Truckee</t>
  </si>
  <si>
    <t>Truckee</t>
  </si>
  <si>
    <t>City of Tulare</t>
  </si>
  <si>
    <t>Tulare</t>
  </si>
  <si>
    <t>City of Tulelake</t>
  </si>
  <si>
    <t>Tulelake</t>
  </si>
  <si>
    <t>City of Turlock</t>
  </si>
  <si>
    <t>Turlock</t>
  </si>
  <si>
    <t>City of Tustin</t>
  </si>
  <si>
    <t>Tustin</t>
  </si>
  <si>
    <t>City of Twentynine Palms</t>
  </si>
  <si>
    <t>Twentynine Palms</t>
  </si>
  <si>
    <t>City of Ukiah</t>
  </si>
  <si>
    <t>Ukiah</t>
  </si>
  <si>
    <t>City of Unincorporated Area</t>
  </si>
  <si>
    <t>Unincorporated Area</t>
  </si>
  <si>
    <t>City of Union City</t>
  </si>
  <si>
    <t>Union City</t>
  </si>
  <si>
    <t>City of Upland</t>
  </si>
  <si>
    <t>Upland</t>
  </si>
  <si>
    <t>City of Vacaville</t>
  </si>
  <si>
    <t>Vacaville</t>
  </si>
  <si>
    <t>City of Vallejo</t>
  </si>
  <si>
    <t>Vallejo</t>
  </si>
  <si>
    <t>City of Ventura</t>
  </si>
  <si>
    <t>Ventura</t>
  </si>
  <si>
    <t>City of Vernon</t>
  </si>
  <si>
    <t>Vernon</t>
  </si>
  <si>
    <t>City of Victorville</t>
  </si>
  <si>
    <t>Victorville</t>
  </si>
  <si>
    <t>City of Villa Park</t>
  </si>
  <si>
    <t>Villa Park</t>
  </si>
  <si>
    <t>City of Visalia</t>
  </si>
  <si>
    <t>Visalia</t>
  </si>
  <si>
    <t>City of Vista</t>
  </si>
  <si>
    <t>Vista</t>
  </si>
  <si>
    <t>City of Walnut</t>
  </si>
  <si>
    <t>Walnut</t>
  </si>
  <si>
    <t>City of Walnut Creek</t>
  </si>
  <si>
    <t>Walnut Creek</t>
  </si>
  <si>
    <t>City of Wasco</t>
  </si>
  <si>
    <t>Wasco</t>
  </si>
  <si>
    <t>City of Waterford</t>
  </si>
  <si>
    <t>Waterford</t>
  </si>
  <si>
    <t>City of Watsonville</t>
  </si>
  <si>
    <t>Watsonville</t>
  </si>
  <si>
    <t>City of Weed</t>
  </si>
  <si>
    <t>Weed</t>
  </si>
  <si>
    <t>City of West Covina</t>
  </si>
  <si>
    <t>West Covina</t>
  </si>
  <si>
    <t>City of West Sacramento</t>
  </si>
  <si>
    <t>West Sacramento</t>
  </si>
  <si>
    <t>City of Westminster</t>
  </si>
  <si>
    <t>Westminster</t>
  </si>
  <si>
    <t>City of Westmorland</t>
  </si>
  <si>
    <t>Westmorland</t>
  </si>
  <si>
    <t>City of Wheatland</t>
  </si>
  <si>
    <t>Wheatland</t>
  </si>
  <si>
    <t>City of Whittier</t>
  </si>
  <si>
    <t>Whittier</t>
  </si>
  <si>
    <t>City of Wildomar</t>
  </si>
  <si>
    <t>Wildomar</t>
  </si>
  <si>
    <t>City of Williams</t>
  </si>
  <si>
    <t>Williams</t>
  </si>
  <si>
    <t>City of Willits</t>
  </si>
  <si>
    <t>Willits</t>
  </si>
  <si>
    <t>City of Willows</t>
  </si>
  <si>
    <t>Willows</t>
  </si>
  <si>
    <t>City of Windsor</t>
  </si>
  <si>
    <t>Windsor</t>
  </si>
  <si>
    <t>City of Winters</t>
  </si>
  <si>
    <t>Winters</t>
  </si>
  <si>
    <t>City of Woodlake</t>
  </si>
  <si>
    <t>Woodlake</t>
  </si>
  <si>
    <t>City of Woodland</t>
  </si>
  <si>
    <t>Woodland</t>
  </si>
  <si>
    <t>City of Woodside</t>
  </si>
  <si>
    <t>Woodside</t>
  </si>
  <si>
    <t>City of Yorba Linda</t>
  </si>
  <si>
    <t>Yorba Linda</t>
  </si>
  <si>
    <t>City of Yountville</t>
  </si>
  <si>
    <t>Yountville</t>
  </si>
  <si>
    <t>City of Yreka</t>
  </si>
  <si>
    <t>Yreka</t>
  </si>
  <si>
    <t>City of Yuba City</t>
  </si>
  <si>
    <t>Yuba City</t>
  </si>
  <si>
    <t>City of Yucaipa</t>
  </si>
  <si>
    <t>Yucaipa</t>
  </si>
  <si>
    <t>City of Yucca Valley</t>
  </si>
  <si>
    <t>Yucca Valley</t>
  </si>
  <si>
    <t>City of #N/A</t>
  </si>
  <si>
    <t>#N/A</t>
  </si>
  <si>
    <t>Grand Total</t>
  </si>
  <si>
    <t>County Name</t>
  </si>
  <si>
    <t>Alpine</t>
  </si>
  <si>
    <t>Amador</t>
  </si>
  <si>
    <t>Butte</t>
  </si>
  <si>
    <t>Calaveras</t>
  </si>
  <si>
    <t>Contra Costa</t>
  </si>
  <si>
    <t>Del Norte</t>
  </si>
  <si>
    <t>El Dorado</t>
  </si>
  <si>
    <t>Glenn</t>
  </si>
  <si>
    <t>Humboldt</t>
  </si>
  <si>
    <t>Inyo</t>
  </si>
  <si>
    <t>Kern</t>
  </si>
  <si>
    <t>Kings</t>
  </si>
  <si>
    <t>Lake</t>
  </si>
  <si>
    <t>Lassen</t>
  </si>
  <si>
    <t>Marin</t>
  </si>
  <si>
    <t>Mariposa</t>
  </si>
  <si>
    <t>Mendocino</t>
  </si>
  <si>
    <t>Modoc</t>
  </si>
  <si>
    <t>Mono</t>
  </si>
  <si>
    <t>Nevada</t>
  </si>
  <si>
    <t>Placer</t>
  </si>
  <si>
    <t>Plumas</t>
  </si>
  <si>
    <t>San Benito</t>
  </si>
  <si>
    <t>Shasta</t>
  </si>
  <si>
    <t>Sierra</t>
  </si>
  <si>
    <t>Siskiyou</t>
  </si>
  <si>
    <t>Solano</t>
  </si>
  <si>
    <t>Stanislaus</t>
  </si>
  <si>
    <t>Sutter</t>
  </si>
  <si>
    <t>Trinity</t>
  </si>
  <si>
    <t>Tuolumne</t>
  </si>
  <si>
    <t>Yolo</t>
  </si>
  <si>
    <t>Yuba</t>
  </si>
  <si>
    <t>Household Metrics</t>
  </si>
  <si>
    <t>Total Households Over Time</t>
  </si>
  <si>
    <t>Total Households</t>
  </si>
  <si>
    <t>Source: U.S. Census Bureau, Census 1980(STF1:T3), 1990(SF1:P3), 2000(SF1:P15); ACS 16-20 (5-year Estimates), Table B25003</t>
  </si>
  <si>
    <t>Households by Type</t>
  </si>
  <si>
    <t>Households by Type (2020)</t>
  </si>
  <si>
    <t>Married-Couple Household</t>
  </si>
  <si>
    <t xml:space="preserve">      With Own Children Under 18 Years</t>
  </si>
  <si>
    <t xml:space="preserve">      With No Own Children Under 18 Years</t>
  </si>
  <si>
    <t>Cohabiting Couple Household</t>
  </si>
  <si>
    <t xml:space="preserve">      With Own Children Of The Householder Under 18 Years</t>
  </si>
  <si>
    <t xml:space="preserve">      With No Own Children Of The Householder Under 18 Years</t>
  </si>
  <si>
    <t>Female Householder, No Spouse Or Partner Present</t>
  </si>
  <si>
    <t xml:space="preserve">      Living Alone</t>
  </si>
  <si>
    <t xml:space="preserve">      With Relatives, No Own Children Under 18 Years</t>
  </si>
  <si>
    <t xml:space="preserve">      With Only Nonrelatives Present</t>
  </si>
  <si>
    <t>Male Householder, No Spouse Or Partner Present</t>
  </si>
  <si>
    <t>Source: U.S. Census Bureau, ACS16-20 (5-year Estimates), Table B11012</t>
  </si>
  <si>
    <t xml:space="preserve">Female-Headed Households </t>
  </si>
  <si>
    <t>Female-Headed Households (2020)</t>
  </si>
  <si>
    <t>Living Alone</t>
  </si>
  <si>
    <t>With Own Children Under 18 Years</t>
  </si>
  <si>
    <t>With Relatives, No Own Children Under 18 Years</t>
  </si>
  <si>
    <t>With Only Nonrelatives Present</t>
  </si>
  <si>
    <t>Female-Headed Households with Children, No Spouse Present, by Poverty Status</t>
  </si>
  <si>
    <t>Below Poverty Line</t>
  </si>
  <si>
    <t>Above Poverty Line</t>
  </si>
  <si>
    <t>Source: U.S. Census Bureau, ACS16-20 (5-year Estimates), Table B17010</t>
  </si>
  <si>
    <t>Note: The Census Bureau uses a federally defined poverty threshold that remains constant throughout the country and does not correspond to Area Median Income.</t>
  </si>
  <si>
    <t>Households by Size</t>
  </si>
  <si>
    <t xml:space="preserve">   Family Households:</t>
  </si>
  <si>
    <t xml:space="preserve">      2-Person Household</t>
  </si>
  <si>
    <t xml:space="preserve">      3-Person Household</t>
  </si>
  <si>
    <t xml:space="preserve">      4-Person Household</t>
  </si>
  <si>
    <t xml:space="preserve">      5-Person Household</t>
  </si>
  <si>
    <t xml:space="preserve">      6-Person Household</t>
  </si>
  <si>
    <t xml:space="preserve">      7-Or-More Person Household</t>
  </si>
  <si>
    <t xml:space="preserve">   Nonfamily Households:</t>
  </si>
  <si>
    <t xml:space="preserve">      1-Person Household</t>
  </si>
  <si>
    <t>Source: U.S. Census Bureau, ACS16-20 (5-year Estimates), Table B11016</t>
  </si>
  <si>
    <t>Average Household Size</t>
  </si>
  <si>
    <t>Average Household Size Over Time (2010 to 2020)</t>
  </si>
  <si>
    <t xml:space="preserve">      Owner Occupied</t>
  </si>
  <si>
    <t xml:space="preserve">      Renter Occupied</t>
  </si>
  <si>
    <t>Source: U.S. Census Bureau, ACS16-20 (5-year Estimates), Table B25010</t>
  </si>
  <si>
    <t>Average Household Size Over Time</t>
  </si>
  <si>
    <t>Source: U.S. Census Bureau, ACS 06-10, 11-15, 16-20 (5-year Estimates), Table B25010</t>
  </si>
  <si>
    <t>Overpayment by Tenure</t>
  </si>
  <si>
    <t>Owner Occupied</t>
  </si>
  <si>
    <t>Renter Occupied</t>
  </si>
  <si>
    <t>Cost Burden &lt;= 30%</t>
  </si>
  <si>
    <t>Cost Burden &gt;30% to &lt;=50%</t>
  </si>
  <si>
    <t>Cost Burden &gt;50%</t>
  </si>
  <si>
    <t>Cost Burden Not Available</t>
  </si>
  <si>
    <t xml:space="preserve">Source: US Housing and Urban Development, CHAS 2014-18 (5-Year Estimates) </t>
  </si>
  <si>
    <t>Lower Income Households Overpaying by Tenure (City)</t>
  </si>
  <si>
    <t>Cost Burden &gt; 30%</t>
  </si>
  <si>
    <t>Total Lower Income Households</t>
  </si>
  <si>
    <t>Total Extremely Low Income Households by Tenure (City)</t>
  </si>
  <si>
    <t>Income &lt;=30% HAMFI</t>
  </si>
  <si>
    <t>Total Extremely Low Income Households</t>
  </si>
  <si>
    <t>Extremely Low Income Households Housing Situations by Tenure (City)</t>
  </si>
  <si>
    <t>At least 1 Housing Problem</t>
  </si>
  <si>
    <t>No Housing Problem</t>
  </si>
  <si>
    <t>Senior Households by Income</t>
  </si>
  <si>
    <t>Senior (65 Years and Older) Households by Household Income (2020)</t>
  </si>
  <si>
    <t xml:space="preserve">   Householder Under 25 Years:</t>
  </si>
  <si>
    <t xml:space="preserve">      Less Than $10,000</t>
  </si>
  <si>
    <t xml:space="preserve">      $10,000 To $14,999</t>
  </si>
  <si>
    <t xml:space="preserve">      $15,000 To $19,999</t>
  </si>
  <si>
    <t xml:space="preserve">      $20,000 To $24,999</t>
  </si>
  <si>
    <t xml:space="preserve">      $25,000 To $29,999</t>
  </si>
  <si>
    <t xml:space="preserve">      $30,000 To $34,999</t>
  </si>
  <si>
    <t xml:space="preserve">      $35,000 To $39,999</t>
  </si>
  <si>
    <t xml:space="preserve">      $40,000 To $44,999</t>
  </si>
  <si>
    <t xml:space="preserve">      $45,000 To $49,999</t>
  </si>
  <si>
    <t xml:space="preserve">      $50,000 To $59,999</t>
  </si>
  <si>
    <t xml:space="preserve">      $60,000 To $74,999</t>
  </si>
  <si>
    <t xml:space="preserve">      $75,000 To $99,999</t>
  </si>
  <si>
    <t xml:space="preserve">      $100,000 To $124,999</t>
  </si>
  <si>
    <t xml:space="preserve">      $125,000 To $149,999</t>
  </si>
  <si>
    <t xml:space="preserve">      $150,000 To $199,999</t>
  </si>
  <si>
    <t xml:space="preserve">      $200,000 Or More</t>
  </si>
  <si>
    <t xml:space="preserve">   Householder 25 To 44 Years:</t>
  </si>
  <si>
    <t xml:space="preserve">   Householder 45 To 64 Years:</t>
  </si>
  <si>
    <t xml:space="preserve">   Householder 65 Years And Over:</t>
  </si>
  <si>
    <t>Source: U.S. Census Bureau, ACS16-20 (5-year Estimates), Table B19037</t>
  </si>
  <si>
    <t>Senior Households by Tenure</t>
  </si>
  <si>
    <t>Senior (65 Years and Older) Households by Tenure (2020)</t>
  </si>
  <si>
    <t xml:space="preserve">   Owner Occupied:</t>
  </si>
  <si>
    <t xml:space="preserve">      Householder 65 To 74 Years</t>
  </si>
  <si>
    <t xml:space="preserve">      Householder 75 To 84 Years</t>
  </si>
  <si>
    <t xml:space="preserve">      Householder 85 Years And Over</t>
  </si>
  <si>
    <t xml:space="preserve">   Renter Occupied:</t>
  </si>
  <si>
    <t>Source: U.S. Census Bureau, ACS16-20 (5-year Estimates), Table B25007</t>
  </si>
  <si>
    <t xml:space="preserve">Senior Households by Tenure Over Time </t>
  </si>
  <si>
    <t>Renter-Occupied</t>
  </si>
  <si>
    <t>Percent Renter-Occupied Senior Households Over Time (2010 to 2020)</t>
  </si>
  <si>
    <t>Source: U.S. Census Bureau, ACS 06-10, 11-15, 16-20 (5-year Estimates), Table B25007</t>
  </si>
  <si>
    <t>Tenure by Household Size</t>
  </si>
  <si>
    <t>Large Households by Tenure (2020)</t>
  </si>
  <si>
    <t>Total Occupied Housing Units</t>
  </si>
  <si>
    <t>Total Large Households (5 or More Persons)</t>
  </si>
  <si>
    <t xml:space="preserve">      7-or-More Person Household</t>
  </si>
  <si>
    <t>Owner-Occupied</t>
  </si>
  <si>
    <t>Source: U.S. Census Bureau, ACS 16-20 (5-year Estimates), Table B25009</t>
  </si>
  <si>
    <t>Tenure by Household Size Over Time</t>
  </si>
  <si>
    <t>Percent Occupied Housing Units by Household Size Over Time (2010 to 2020)</t>
  </si>
  <si>
    <t>Source: U.S. Census Bureau, ACS 06-10, 11-15, 16-20 (5-year Estimates), Table B25009</t>
  </si>
  <si>
    <t>Median Selected Monthly Owner Costs</t>
  </si>
  <si>
    <t>Source: U.S. Census Bureau, ACS 16-20 (5-year Estimates), Table B25088</t>
  </si>
  <si>
    <t>Median Selected Monthly Owner Costs Over Time</t>
  </si>
  <si>
    <t>Source: U.S. Census Bureau, ACS 06-10, 11-15, 16-20 (5-year Estimates), Table B25088</t>
  </si>
  <si>
    <t>Median Selected Monthly Owner Costs as Percentage of Household Income</t>
  </si>
  <si>
    <t>Median Selected Monthly Owner Costs as a Percentage of Median Household Income (2020)</t>
  </si>
  <si>
    <t>Percentage</t>
  </si>
  <si>
    <t>Source: U.S. Census Bureau, ACS 16-20 (5-year Estimates), Table B25092</t>
  </si>
  <si>
    <t>Cost-Burdened Owner-Occupied Households</t>
  </si>
  <si>
    <t>Total and Percent Change Cost-Burdened Owner Households Over Time (1980-2020)</t>
  </si>
  <si>
    <t>Source: U.S. Census Bureau, ACS 06-10, 11-15, 16-20 (5-year Estimates), Table B25091</t>
  </si>
  <si>
    <t>Cost-Burdened Owner-Occupied Households Over Time</t>
  </si>
  <si>
    <t>Cost-burdened Households</t>
  </si>
  <si>
    <t>Source: U.S. Census Bureau, Census 1980(STF3), 1990(STF3), 2000(SF3); ACS 06-10, 16-20 (5-year Estimates), Table B25091</t>
  </si>
  <si>
    <t>Median Gross Rent</t>
  </si>
  <si>
    <t>Median Gross Rent Over Time</t>
  </si>
  <si>
    <t>Source: U.S. Census Bureau, Census 1980(ORG STF3), 1990(STF3), 2000(SF3); ACS 06-10, 16-20 (5-year Estimates), Table B25064</t>
  </si>
  <si>
    <t>Median Gross Rent as Percentage of Household Income</t>
  </si>
  <si>
    <t>Median Gross Rent as a Percentage of Median Household Income (2020)</t>
  </si>
  <si>
    <t>Cost-Burdened Renter-Occupied Households</t>
  </si>
  <si>
    <t>Total and Percent Change Cost-Burdened Renter Households Over Time (1980-2020)</t>
  </si>
  <si>
    <t>Source: U.S. Census Bureau, ACS 06-10, 11-15, 16-20 (5-year Estimates), Table B25070</t>
  </si>
  <si>
    <t>Cost-Burdened Renter-Occupied Households Over Time</t>
  </si>
  <si>
    <t>Source: U.S. Census Bureau, Census 1980(STF3), 1990(STF3), 2000(SF3); ACS 06-10, 16-20 (5-year Estimates), Table B25070</t>
  </si>
  <si>
    <t>CA-514</t>
  </si>
  <si>
    <t>Fresno City and County/Madera County CoC</t>
  </si>
  <si>
    <t>Homelessness by Type</t>
  </si>
  <si>
    <t>Emergency Shelter</t>
  </si>
  <si>
    <t>Transitional Housing</t>
  </si>
  <si>
    <t>Unsheltered</t>
  </si>
  <si>
    <t xml:space="preserve">Total </t>
  </si>
  <si>
    <t>Source: U.S. HUD, CoC Homeless Populations and Subpopulations Reports (2020).</t>
  </si>
  <si>
    <t>Homelessness by Type Over Time (2005-2020)</t>
  </si>
  <si>
    <t>Source: U.S. HUD, CoC Homeless Populations and Subpopulations Reports (2005, 2010, 2015, 2020).</t>
  </si>
  <si>
    <t>Homelessness by Type by Race (2020)</t>
  </si>
  <si>
    <t>Black or African-American</t>
  </si>
  <si>
    <t xml:space="preserve">White </t>
  </si>
  <si>
    <t xml:space="preserve">Asian </t>
  </si>
  <si>
    <t>American Indian or Alaska Native</t>
  </si>
  <si>
    <t xml:space="preserve">Native Hawaiian or Other Pacific Islander </t>
  </si>
  <si>
    <t>Multiple Races</t>
  </si>
  <si>
    <t>Homelessness by Hispanic or Latino Ethnicity (2020)</t>
  </si>
  <si>
    <t>Hispanic / Latino</t>
  </si>
  <si>
    <t>Non-Hispanic / Non-Latino</t>
  </si>
  <si>
    <t>City % of County</t>
  </si>
  <si>
    <t>City % of State</t>
  </si>
  <si>
    <t>Source: U.S. Census Bureau, ACS16-20 (5-year Estimates), Table B19013.</t>
  </si>
  <si>
    <t>Source: U.S. Census Bureau, ACS16-20 (5-Year Estimates), Table B25105</t>
  </si>
  <si>
    <t>Median Monthly Housing Costs by Tenure as a Percentage of Household Income in the Past 12 Months</t>
  </si>
  <si>
    <t xml:space="preserve">Median Selected Monthly Owner Costs - Total </t>
  </si>
  <si>
    <t>Median Selected Monthly Owner Costs - Units with a Mortgage</t>
  </si>
  <si>
    <t>Median Selected Monthly Owner Costs - Units without a Mortgage</t>
  </si>
  <si>
    <t>Median Household Income by Race or Hispanic Origin</t>
  </si>
  <si>
    <t xml:space="preserve">White Alone Non-Hispanic </t>
  </si>
  <si>
    <t xml:space="preserve">Black Or African American Alone Non-Hispanic </t>
  </si>
  <si>
    <t xml:space="preserve">American Indian And Alaska Native Alone Non-Hispanic </t>
  </si>
  <si>
    <t xml:space="preserve">Asian Alone Non-Hispanic </t>
  </si>
  <si>
    <t>Native Hawaiian And Other Pacific Islander Alone Non-Hispanic</t>
  </si>
  <si>
    <t xml:space="preserve">Some Other Race Alone Non-Hispanic </t>
  </si>
  <si>
    <t xml:space="preserve">Two Or More Races Non-Hispanic </t>
  </si>
  <si>
    <t>Hispanic Or Latino of Any Race</t>
  </si>
  <si>
    <t>Total Households in Poverty</t>
  </si>
  <si>
    <t>Income Below Poverty Level</t>
  </si>
  <si>
    <t>Source: U.S. Census Bureau, ACS16-20 (5-year Estimates), Table B17019.</t>
  </si>
  <si>
    <t>Percent of Households in Poverty Over Time</t>
  </si>
  <si>
    <t>Total Households in Poverty and Percent Change Over Time (2010 to 2020)</t>
  </si>
  <si>
    <t>Percent of Households in Poverty</t>
  </si>
  <si>
    <t>Householder in Poverty by Race or Hispanic Origin</t>
  </si>
  <si>
    <t xml:space="preserve">Black Or African American Alone  </t>
  </si>
  <si>
    <t xml:space="preserve">American Indian And Alaska Native Alone  </t>
  </si>
  <si>
    <t xml:space="preserve">Asian Alone  </t>
  </si>
  <si>
    <t xml:space="preserve">Native Hawaiian And Other Pacific Islander Alone </t>
  </si>
  <si>
    <t xml:space="preserve">Some Other Race Alone  </t>
  </si>
  <si>
    <t xml:space="preserve">Two Or More Races  </t>
  </si>
  <si>
    <t>Source: U.S. Census Bureau, ACS16-20 (5-year Estimates), Table B17010A.</t>
  </si>
  <si>
    <t>Worker Population for Workplace Geography</t>
  </si>
  <si>
    <t>Source: U.S. Census Bureau, ACS 06-10, 11-15, 16-20 (5-year Estimates), Table B08604.</t>
  </si>
  <si>
    <t>Gini Index</t>
  </si>
  <si>
    <t>Gini Index and Percent Change Over Time (2010 to 2020)</t>
  </si>
  <si>
    <t>Source: U.S. Census Bureau, ACS16-20 (5-year Estimates), Table B19083</t>
  </si>
  <si>
    <t>Gini Index and Percent Change Over Time</t>
  </si>
  <si>
    <t>Source: U.S. Census Bureau, ACS 06-10, 11-15, 16-20 (5-year Estimates), Table B19083</t>
  </si>
  <si>
    <t>Means of Transportation to Work</t>
  </si>
  <si>
    <t>Means of Transportation to Work (2020)</t>
  </si>
  <si>
    <t xml:space="preserve">   Car, Truck, Or Van</t>
  </si>
  <si>
    <t>Drove Alone</t>
  </si>
  <si>
    <t>Carpooled</t>
  </si>
  <si>
    <t xml:space="preserve">         In 2-Person Carpool</t>
  </si>
  <si>
    <t xml:space="preserve">         In 3-Person Carpool</t>
  </si>
  <si>
    <t xml:space="preserve">         In 4-Person Carpool</t>
  </si>
  <si>
    <t xml:space="preserve">         In 5- Or 6-Person Carpool</t>
  </si>
  <si>
    <t xml:space="preserve">         In 7-Or-More-Person Carpool</t>
  </si>
  <si>
    <t>Public Transportation (Excluding Taxi)</t>
  </si>
  <si>
    <t xml:space="preserve">      Bus</t>
  </si>
  <si>
    <t xml:space="preserve">      Subway Or Elevated Rail</t>
  </si>
  <si>
    <t xml:space="preserve">      Long-Distance Train Or Commuter Rail</t>
  </si>
  <si>
    <t xml:space="preserve">      Light Rail, Streetcar Or Trolley (Carro Público In Puerto Rico)</t>
  </si>
  <si>
    <t xml:space="preserve">      Ferryboat</t>
  </si>
  <si>
    <t xml:space="preserve">   Taxicab</t>
  </si>
  <si>
    <t xml:space="preserve">   Motorcycle</t>
  </si>
  <si>
    <t xml:space="preserve">   Bicycle</t>
  </si>
  <si>
    <t xml:space="preserve">   Walked</t>
  </si>
  <si>
    <t>Bicycle or Walked</t>
  </si>
  <si>
    <t xml:space="preserve">   Other Means</t>
  </si>
  <si>
    <t>Other Means (+Taxi and Motorcycle)</t>
  </si>
  <si>
    <t>Worked From Home</t>
  </si>
  <si>
    <t>Source: U.S. Census Bureau, ACS 16-20 (5-year Estimates), Table B08301.</t>
  </si>
  <si>
    <t>Travel Time to Work</t>
  </si>
  <si>
    <t>Less than 15 Minutes</t>
  </si>
  <si>
    <t xml:space="preserve">   Less Than 5 Minutes</t>
  </si>
  <si>
    <t xml:space="preserve">   5 To 9 Minutes</t>
  </si>
  <si>
    <t xml:space="preserve">   10 To 14 Minutes</t>
  </si>
  <si>
    <t>15 to 29 Minutes</t>
  </si>
  <si>
    <t xml:space="preserve">   15 To 19 Minutes</t>
  </si>
  <si>
    <t xml:space="preserve">   20 To 24 Minutes</t>
  </si>
  <si>
    <t xml:space="preserve">   25 To 29 Minutes</t>
  </si>
  <si>
    <t>30 to 59 Minutes</t>
  </si>
  <si>
    <t xml:space="preserve">   30 To 34 Minutes</t>
  </si>
  <si>
    <t xml:space="preserve">   35 To 39 Minutes</t>
  </si>
  <si>
    <t xml:space="preserve">   40 To 44 Minutes</t>
  </si>
  <si>
    <t xml:space="preserve">   45 To 59 Minutes</t>
  </si>
  <si>
    <t>60 or More Minutes</t>
  </si>
  <si>
    <t xml:space="preserve">   60 To 89 Minutes</t>
  </si>
  <si>
    <t xml:space="preserve">   90 Or More Minutes</t>
  </si>
  <si>
    <t>Source: U.S. Census Bureau, ACS16-20 (5-year Estimates), Table B08303.</t>
  </si>
  <si>
    <t>Travel Time to Work Over Time</t>
  </si>
  <si>
    <t xml:space="preserve">   Less than 5 Minutes</t>
  </si>
  <si>
    <t xml:space="preserve">   5 to 9 Minutes</t>
  </si>
  <si>
    <t xml:space="preserve">   10 to 14 Minutes</t>
  </si>
  <si>
    <t xml:space="preserve">   15 to 19 Minutes</t>
  </si>
  <si>
    <t xml:space="preserve">   20 to 24 Minutes</t>
  </si>
  <si>
    <t xml:space="preserve">   25 to 29 Minutes</t>
  </si>
  <si>
    <t xml:space="preserve">   30 to 34 Minutes</t>
  </si>
  <si>
    <t xml:space="preserve">   35 to 39 Minutes</t>
  </si>
  <si>
    <t xml:space="preserve">   40 to 44 Minutes</t>
  </si>
  <si>
    <t xml:space="preserve">   45 to 59 Minutes</t>
  </si>
  <si>
    <t xml:space="preserve">   60 to 89 Minutes</t>
  </si>
  <si>
    <t xml:space="preserve">   90 or More Minutes</t>
  </si>
  <si>
    <t>Source: U.S. Census Bureau, ACS 06-10, 11-15, 16-20 (5-year Estimates), Table B08303.</t>
  </si>
  <si>
    <t>Housing Metrics</t>
  </si>
  <si>
    <t>Total Housing Units</t>
  </si>
  <si>
    <t>Total Housing Units and Percent Change Over Time (1980 to 2020)</t>
  </si>
  <si>
    <t>Total Units</t>
  </si>
  <si>
    <t>Source: U.S. Census Bureau, ACS 16-20 (5-year Estimates), Table B25001</t>
  </si>
  <si>
    <t>Total Housing Units Over Time</t>
  </si>
  <si>
    <t>Source: U.S. Census Bureau, Census 1980(STF1:T65), 1990(STF1:H1), 2000(SF1:H1); ACS 16-20 (5-year Estimates), Table B2001</t>
  </si>
  <si>
    <t>Total Housing Units by Type</t>
  </si>
  <si>
    <t>Total Housing Units by Type Over Time (2010 to 2020)</t>
  </si>
  <si>
    <t xml:space="preserve">   1, Detached</t>
  </si>
  <si>
    <t xml:space="preserve">   1, Attached</t>
  </si>
  <si>
    <t xml:space="preserve">   2</t>
  </si>
  <si>
    <t xml:space="preserve">   3 or 4</t>
  </si>
  <si>
    <t xml:space="preserve">   5 to 9</t>
  </si>
  <si>
    <t xml:space="preserve">   10 to 19</t>
  </si>
  <si>
    <t xml:space="preserve">   20 to 49</t>
  </si>
  <si>
    <t xml:space="preserve">   50 or More</t>
  </si>
  <si>
    <t xml:space="preserve">   Mobile Home</t>
  </si>
  <si>
    <t xml:space="preserve">   Boat, Rv, Van, Etc.</t>
  </si>
  <si>
    <t>Source: U.S. Census Bureau, ACS 16-20 (5-year Estimates), Table B25024</t>
  </si>
  <si>
    <t>Total Housing Units by Type Over Time</t>
  </si>
  <si>
    <t>Total Housing Units by Number of Bedrooms (2020)</t>
  </si>
  <si>
    <t>Source: U.S. Census Bureau, ACS 06-10, 11-15, 16-20 (5-year Estimates), Table B25024</t>
  </si>
  <si>
    <t>Housing Units by Number of Bedrooms Over Time</t>
  </si>
  <si>
    <t>% of Total</t>
  </si>
  <si>
    <t>No Bedroom (BR)</t>
  </si>
  <si>
    <t>1 BR</t>
  </si>
  <si>
    <t>2 BR</t>
  </si>
  <si>
    <t>3 BR</t>
  </si>
  <si>
    <t>4 BR</t>
  </si>
  <si>
    <t>5+ BR</t>
  </si>
  <si>
    <t>Source: U.S. Census Bureau, ACS 06-10, 11-15, 16-20 (5-year Estimates), Table B25041</t>
  </si>
  <si>
    <t>Total Occupied Housing Units by Year Built</t>
  </si>
  <si>
    <t>Total Occupied Housing Units by Year Built (2020)</t>
  </si>
  <si>
    <t>2014 Or Later</t>
  </si>
  <si>
    <t>2010 To 2013</t>
  </si>
  <si>
    <t>2000 To 2009</t>
  </si>
  <si>
    <t>1990 To 1999</t>
  </si>
  <si>
    <t>1980 To 1989</t>
  </si>
  <si>
    <t>1970 To 1979</t>
  </si>
  <si>
    <t>1960 To 1969</t>
  </si>
  <si>
    <t>1950 To 1959</t>
  </si>
  <si>
    <t>1940 To 1949</t>
  </si>
  <si>
    <t>1939 Or Earlier</t>
  </si>
  <si>
    <t>Source: U.S. Census Bureau, ACS 16-20 (5-year Estimates), Table B25036</t>
  </si>
  <si>
    <t>Tenure by Year Structure Built</t>
  </si>
  <si>
    <t xml:space="preserve">   Owner Occupied</t>
  </si>
  <si>
    <t xml:space="preserve">      Complete Plumbing Facilities</t>
  </si>
  <si>
    <t>Owner Occupied, Lacking Plumbing Facilities</t>
  </si>
  <si>
    <t xml:space="preserve">   Renter Occupied</t>
  </si>
  <si>
    <t>Renter Occupied, Lacking Plumbing Facilities</t>
  </si>
  <si>
    <t>Source: U.S. Census Bureau, ACS 16-20 (5-year Estimates), Table B25049</t>
  </si>
  <si>
    <t xml:space="preserve">      Complete Kitchen Facilities</t>
  </si>
  <si>
    <t>Owner Occupied, Lacking Complete Kitchen Facilities</t>
  </si>
  <si>
    <t xml:space="preserve">Renter Occupied, Lacking Complete Kitchen Facilities </t>
  </si>
  <si>
    <t>Source: U.S. Census Bureau, ACS 16-20 (5-year Estimates), Table B25053</t>
  </si>
  <si>
    <t>Jobs-to-Housing Ratio Over Time</t>
  </si>
  <si>
    <t>Total Jobs, Total Housing Units, and Jobs-to-Housing Ratio Over Time (2010 to 2020)</t>
  </si>
  <si>
    <t>Total Jobs</t>
  </si>
  <si>
    <t>Jobs-to-Housing Ratio</t>
  </si>
  <si>
    <t>Source: U.S. Census Bureau, ACS 06-10, 11-15, 16-20 (5-year Estimates), Table B25001, C24050.</t>
  </si>
  <si>
    <t>Percent Total Vacant Units by Type (2020)</t>
  </si>
  <si>
    <t>For Rent</t>
  </si>
  <si>
    <t>Rented, Not Occupied</t>
  </si>
  <si>
    <t>For Sale Only</t>
  </si>
  <si>
    <t>Sold, Not Occupied</t>
  </si>
  <si>
    <t>For Seasonal, Recreational, Or Occasional Use</t>
  </si>
  <si>
    <t>For Migrant Workers</t>
  </si>
  <si>
    <t>Other Vacant</t>
  </si>
  <si>
    <t>Source: U.S. Census Bureau, ACS 16-20 (5-year Estimates), Table B25004</t>
  </si>
  <si>
    <t>Housing Units by Occupants per Room</t>
  </si>
  <si>
    <t xml:space="preserve">      0.50 or Less</t>
  </si>
  <si>
    <t xml:space="preserve">      0.51 to 1.00</t>
  </si>
  <si>
    <t xml:space="preserve">      1.01 to 1.50</t>
  </si>
  <si>
    <t xml:space="preserve">      1.51 to 2.00</t>
  </si>
  <si>
    <t xml:space="preserve">      2.01 or More</t>
  </si>
  <si>
    <t>Housing Units by Occupants per Room Over Time</t>
  </si>
  <si>
    <t>Owner - 0.50 or Less</t>
  </si>
  <si>
    <t>Owner - 0.51 to 1.00</t>
  </si>
  <si>
    <t>Owner - 1.01 to 1.50</t>
  </si>
  <si>
    <t>Owner - 1.51 to 2.00</t>
  </si>
  <si>
    <t>Owner - 2.01 or More</t>
  </si>
  <si>
    <t>Renter - 0.50 or Less</t>
  </si>
  <si>
    <t>Renter - 0.51 to 1.00</t>
  </si>
  <si>
    <t>Renter - 1.01 to 1.50</t>
  </si>
  <si>
    <t>Renter - 1.51 to 2.00</t>
  </si>
  <si>
    <t>Renter - 2.01 or More</t>
  </si>
  <si>
    <t>Source: U.S. Census Bureau, ACS 06-10, 11-15, 16-20 (5-year Estimates), Table B25014</t>
  </si>
  <si>
    <t>Housing Units by Tenure</t>
  </si>
  <si>
    <t>Household Tenure Over Time (1980 to 2020)</t>
  </si>
  <si>
    <t>Source: U.S. Census Bureau, ACS 16-20 (5-year Estimates), Table B25042</t>
  </si>
  <si>
    <t>Housing Units by Tenure Over Time</t>
  </si>
  <si>
    <t>1980</t>
  </si>
  <si>
    <t>1990</t>
  </si>
  <si>
    <t>2000</t>
  </si>
  <si>
    <t>2010</t>
  </si>
  <si>
    <t>Source: U.S. Census Bureau, Census 1980(SF1), 1990(SF1), 2000(SF1); ACS 16-20 (5-year Estimates), Table B25042</t>
  </si>
  <si>
    <t>Housing Tenure by Number of Bedrooms</t>
  </si>
  <si>
    <t>Housing Tenure by Number of Bedrooms (2020)</t>
  </si>
  <si>
    <t>No Bedroom</t>
  </si>
  <si>
    <t>1 Bedroom</t>
  </si>
  <si>
    <t>2 Bedrooms</t>
  </si>
  <si>
    <t>3 Bedrooms</t>
  </si>
  <si>
    <t>4 Bedrooms</t>
  </si>
  <si>
    <t>5 Or More Bedrooms</t>
  </si>
  <si>
    <t>Owner - Total</t>
  </si>
  <si>
    <t>Owner - No Bedroom</t>
  </si>
  <si>
    <t>Owner - 1 Bedroom</t>
  </si>
  <si>
    <t xml:space="preserve">Owner - 2 Bedrooms </t>
  </si>
  <si>
    <t>Owner - 3 Bedrooms</t>
  </si>
  <si>
    <t>Owner - 4 Bedrooms</t>
  </si>
  <si>
    <t>Owner - 5 or More Bedrooms</t>
  </si>
  <si>
    <t>Renter - Total</t>
  </si>
  <si>
    <t>Renter - No Bedroom</t>
  </si>
  <si>
    <t>Renter - 1 Bedroom</t>
  </si>
  <si>
    <t xml:space="preserve">Renter - 2 Bedrooms </t>
  </si>
  <si>
    <t>Renter - 3 Bedrooms</t>
  </si>
  <si>
    <t>Renter - 4 Bedrooms</t>
  </si>
  <si>
    <t>Renter - 5 or More Bedrooms</t>
  </si>
  <si>
    <t>Housing Tenure by Race or Hispanic Origin</t>
  </si>
  <si>
    <t>Housing Tenure by Race or Hispanic Origin (2020)</t>
  </si>
  <si>
    <t xml:space="preserve">Black Or African American Alone </t>
  </si>
  <si>
    <t xml:space="preserve">American Indian And Alaska Native Alone </t>
  </si>
  <si>
    <t xml:space="preserve">Asian Alone </t>
  </si>
  <si>
    <t xml:space="preserve">Some Other Race Alone </t>
  </si>
  <si>
    <t xml:space="preserve">Two Or More Races </t>
  </si>
  <si>
    <t>Source: U.S. Census Bureau, ACS 16-20 (5-year Estimates), Table B25003</t>
  </si>
  <si>
    <t>Housing Tenure by Race or Hispanic Origin (Simplified)</t>
  </si>
  <si>
    <t>Percent Building Permits by Number of Structures Authorized (2020)</t>
  </si>
  <si>
    <t xml:space="preserve">Two Or More Races Householder </t>
  </si>
  <si>
    <t>Building Permits by Number of Structures Authorized</t>
  </si>
  <si>
    <t>Number of Structures Authorized</t>
  </si>
  <si>
    <t>One Housing Unit</t>
  </si>
  <si>
    <t>Two Housing Units</t>
  </si>
  <si>
    <t>Three and Four Housing Units</t>
  </si>
  <si>
    <t>Five or More Housing Units</t>
  </si>
  <si>
    <t>Source: U.S. Census Bureau, Building Permits Survey 2019, Table AD:T2</t>
  </si>
  <si>
    <t>HCD Jurisdiction:</t>
  </si>
  <si>
    <t>Permitted Units by Affordability by Year in 5th Cycle RHNA (2015 to 2019)</t>
  </si>
  <si>
    <t>Income Level</t>
  </si>
  <si>
    <t>2015-2023 RHNA Total</t>
  </si>
  <si>
    <t>Percent RHNA Completion</t>
  </si>
  <si>
    <t>Very Low</t>
  </si>
  <si>
    <t>Low</t>
  </si>
  <si>
    <t>Moderate</t>
  </si>
  <si>
    <t>Subtotal Affordable</t>
  </si>
  <si>
    <t>Above Moderate</t>
  </si>
  <si>
    <t>Source: California HCD, 5th Cycle Annual Progress Report Permit Summary (2020)</t>
  </si>
  <si>
    <t>Total Existing Extremely Low Income Households (5th Cycle RHNA)</t>
  </si>
  <si>
    <t>Very Low Income</t>
  </si>
  <si>
    <t>Percent Permitted Units by Affordability Towards 5th Cycle RHNA Completion (2019)</t>
  </si>
  <si>
    <t>Median Housing Value</t>
  </si>
  <si>
    <t>Median Value (Dollars)</t>
  </si>
  <si>
    <t>Source: U.S. Census Bureau, ACS 16-20 (5-year Estimates), Table B25077</t>
  </si>
  <si>
    <t>Median Housing Value Over Time (Owner-Occupied)</t>
  </si>
  <si>
    <t>Median Value (Dollars) of Owner Occupied Homes</t>
  </si>
  <si>
    <t>Source: U.S. Census Bureau, Census 1980(ORG STF1), 1990(STF3), 2000(SF3); ACS 06-10, 16-20 (5-year Estimates), Table B25077</t>
  </si>
  <si>
    <t>Source: Zillow Data accessed at https://www.zillow.com/research/data/</t>
  </si>
  <si>
    <t>Note from Zillow Data: "A smoothed measure of the typical observed market rate rent across a given region. The index is dollar-denominated by computing the mean of listed rents that fall into the 40th to 60th percentile range for all homes and apartments in a given region, which is once again weighted to reflect the rental housing stock."</t>
  </si>
  <si>
    <t>Note from Zillow: "The median price at which homes across various geographies were sold."</t>
  </si>
  <si>
    <t>Note from Zillow: "A smoothed, seasonally adjusted measure of the typical home value and market changes across a given region and housing type. It reflects the typical value for homes in the 35th to 65th percentile range."</t>
  </si>
  <si>
    <t>American Community Surveys (5-Year Estimates)</t>
  </si>
  <si>
    <t>Change (2010-2020)</t>
  </si>
  <si>
    <t>ACS10_5yr:B01001:Sex by Age</t>
  </si>
  <si>
    <t>Estimate</t>
  </si>
  <si>
    <t>Std. Error</t>
  </si>
  <si>
    <t xml:space="preserve">      5 to 9 Years</t>
  </si>
  <si>
    <t xml:space="preserve">      10 to 14 Years</t>
  </si>
  <si>
    <t xml:space="preserve">      15 to 17 Years</t>
  </si>
  <si>
    <t xml:space="preserve">      18 and 19 Years</t>
  </si>
  <si>
    <t xml:space="preserve">      22 to 24 Years</t>
  </si>
  <si>
    <t xml:space="preserve">      25 to 29 Years</t>
  </si>
  <si>
    <t xml:space="preserve">      30 to 34 Years</t>
  </si>
  <si>
    <t xml:space="preserve">      35 to 39 Years</t>
  </si>
  <si>
    <t xml:space="preserve">      40 to 44 Years</t>
  </si>
  <si>
    <t xml:space="preserve">      45 to 49 Years</t>
  </si>
  <si>
    <t xml:space="preserve">      50 to 54 Years</t>
  </si>
  <si>
    <t xml:space="preserve">      55 to 59 Years</t>
  </si>
  <si>
    <t xml:space="preserve">      60 and 61 Years</t>
  </si>
  <si>
    <t xml:space="preserve">      62 to 64 Years</t>
  </si>
  <si>
    <t xml:space="preserve">      65 and 66 Years</t>
  </si>
  <si>
    <t xml:space="preserve">      67 to 69 Years</t>
  </si>
  <si>
    <t xml:space="preserve">      70 to 74 Years</t>
  </si>
  <si>
    <t xml:space="preserve">      75 to 79 Years</t>
  </si>
  <si>
    <t xml:space="preserve">      80 to 84 Years</t>
  </si>
  <si>
    <t xml:space="preserve">      85 Years and Over</t>
  </si>
  <si>
    <t>ACS10_5yr:B01002:Median Age by Sex</t>
  </si>
  <si>
    <t>Median Age -- Total</t>
  </si>
  <si>
    <t xml:space="preserve">   Median Age -- Male</t>
  </si>
  <si>
    <t xml:space="preserve">   Median Age -- Female</t>
  </si>
  <si>
    <t>ACS10_5yr:B01003:Total Population</t>
  </si>
  <si>
    <t>ACS10_5yr:B02001:Race</t>
  </si>
  <si>
    <t xml:space="preserve">   Black or African American Alone</t>
  </si>
  <si>
    <t xml:space="preserve">   American Indian and Alaska Native Alone</t>
  </si>
  <si>
    <t xml:space="preserve">   Native Hawaiian and Other Pacific Islander Alone</t>
  </si>
  <si>
    <t xml:space="preserve">   Two or More Races</t>
  </si>
  <si>
    <t xml:space="preserve">      Two Races Excluding Some Other Race, and Three or More Races</t>
  </si>
  <si>
    <t>ACS10_5yr:B03002:Hispanic or Latino Origin by Race</t>
  </si>
  <si>
    <t xml:space="preserve">   Not Hispanic or Latino</t>
  </si>
  <si>
    <t xml:space="preserve">      Black or African American Alone</t>
  </si>
  <si>
    <t xml:space="preserve">      American Indian and Alaska Native Alone</t>
  </si>
  <si>
    <t xml:space="preserve">      Native Hawaiian and Other Pacific Islander Alone</t>
  </si>
  <si>
    <t xml:space="preserve">      Two or More Races</t>
  </si>
  <si>
    <t xml:space="preserve">         Two Races Excluding Some Other Race, and Three or More Races</t>
  </si>
  <si>
    <t>ACS10_5yr:B08301:Means of Transportation to Work</t>
  </si>
  <si>
    <t xml:space="preserve">   Car, Truck, or Van</t>
  </si>
  <si>
    <t xml:space="preserve">      Drove Alone</t>
  </si>
  <si>
    <t xml:space="preserve">      Carpooled</t>
  </si>
  <si>
    <t xml:space="preserve">         In 5- or 6-Person Carpool</t>
  </si>
  <si>
    <t xml:space="preserve">         In 7-or-More-Person Carpool</t>
  </si>
  <si>
    <t xml:space="preserve">   Public Transportation (Excluding Taxicab)</t>
  </si>
  <si>
    <t xml:space="preserve">      Bus or Trolley Bus</t>
  </si>
  <si>
    <t xml:space="preserve">      Streetcar or Trolley Car (Carro Publico in Puerto Rico)</t>
  </si>
  <si>
    <t xml:space="preserve">      Subway or Elevated</t>
  </si>
  <si>
    <t xml:space="preserve">      Railroad</t>
  </si>
  <si>
    <t xml:space="preserve">   Worked At Home</t>
  </si>
  <si>
    <t>ACS10_5yr:B08303:Travel Time to Work</t>
  </si>
  <si>
    <t>ACS10_5yr:B10063:Households with Grandparents Living with Own Grandchildren Under 18 Years by Responsibility for Own Grandchildren and Presence of Parent of Grandchildren</t>
  </si>
  <si>
    <t xml:space="preserve">   Household with Grandparents Living with Grandchildren</t>
  </si>
  <si>
    <t xml:space="preserve">      Household with Grandparent Responsible for Own Grandchildren Under 18 Years</t>
  </si>
  <si>
    <t xml:space="preserve">         Householder or Spouse with No Parent of Grandchildren Present</t>
  </si>
  <si>
    <t xml:space="preserve">         Other Grandparents</t>
  </si>
  <si>
    <t xml:space="preserve">      Household with Grandparent Not Responsible for Own Grandchildren Under 18 Years</t>
  </si>
  <si>
    <t xml:space="preserve">   Household Without Grandparents Living with Grandchildren</t>
  </si>
  <si>
    <t>ACS10_5yr:B11001:Household Type (Including Living Alone)</t>
  </si>
  <si>
    <t xml:space="preserve">   Family Households</t>
  </si>
  <si>
    <t xml:space="preserve">      Married-Couple Family:</t>
  </si>
  <si>
    <t xml:space="preserve">      Other Family:</t>
  </si>
  <si>
    <t xml:space="preserve">         Male Householder, No Wife Present</t>
  </si>
  <si>
    <t xml:space="preserve">         Female Householder, No Husband Present</t>
  </si>
  <si>
    <t xml:space="preserve">   Nonfamily Households</t>
  </si>
  <si>
    <t xml:space="preserve">      Householder Living Alone</t>
  </si>
  <si>
    <t xml:space="preserve">      Householder Not Living Alone</t>
  </si>
  <si>
    <t>ACS10_5yr:B11003:Family Type by Presence and Age of Own Children Under 18 Years</t>
  </si>
  <si>
    <t xml:space="preserve">   Married-Couple Family:</t>
  </si>
  <si>
    <t xml:space="preserve">         Under 6 Years Only</t>
  </si>
  <si>
    <t xml:space="preserve">         Under 6 Years and 6 to 17 Years</t>
  </si>
  <si>
    <t xml:space="preserve">         6 to 17 Years Only</t>
  </si>
  <si>
    <t xml:space="preserve">      No Own Children Under 18 Years</t>
  </si>
  <si>
    <t xml:space="preserve">   Other Family:</t>
  </si>
  <si>
    <t xml:space="preserve">      Male Householder, No Wife Present</t>
  </si>
  <si>
    <t xml:space="preserve">         With Own Children Under 18 Years</t>
  </si>
  <si>
    <t xml:space="preserve">            Under 6 Years Only</t>
  </si>
  <si>
    <t xml:space="preserve">            Under 6 Years and 6 to 17 Years</t>
  </si>
  <si>
    <t xml:space="preserve">            6 to 17 Years Only</t>
  </si>
  <si>
    <t xml:space="preserve">         No Own Children Under 18 Years</t>
  </si>
  <si>
    <t xml:space="preserve">      Female Householder, No Husband Present</t>
  </si>
  <si>
    <t>ACS10_5yr:B11007:Households by Presence of People 65 Years and Over, Household Size and Household Type</t>
  </si>
  <si>
    <t xml:space="preserve">   Households with One or More People 65 Years and Over</t>
  </si>
  <si>
    <t xml:space="preserve">      2-or-More-Person Household</t>
  </si>
  <si>
    <t xml:space="preserve">         Family Households</t>
  </si>
  <si>
    <t xml:space="preserve">         Nonfamily Households</t>
  </si>
  <si>
    <t xml:space="preserve">   Households with No People 65 Years and Over</t>
  </si>
  <si>
    <t xml:space="preserve">      1-Person Households</t>
  </si>
  <si>
    <t>ACS10_5yr:B11010:Nonfamily Households by Sex of Householder by Living Alone by Age of Householder</t>
  </si>
  <si>
    <t xml:space="preserve">   Male Householder</t>
  </si>
  <si>
    <t xml:space="preserve">         Householder 15 to 64 Years</t>
  </si>
  <si>
    <t xml:space="preserve">         Householder 65 Years and Over</t>
  </si>
  <si>
    <t xml:space="preserve">      Not Living Alone</t>
  </si>
  <si>
    <t xml:space="preserve">   Female Householder</t>
  </si>
  <si>
    <t>ACS10_5yr:B11016:Household Type by Household Size</t>
  </si>
  <si>
    <t>ACS10_5yr:B17001:Poverty Status in the Past 12 Months by Sex by Age</t>
  </si>
  <si>
    <t xml:space="preserve">   Income in the Past 12 Months Below Poverty Level:</t>
  </si>
  <si>
    <t xml:space="preserve">      Male:</t>
  </si>
  <si>
    <t xml:space="preserve">         Under 5 Years</t>
  </si>
  <si>
    <t xml:space="preserve">         5 Years</t>
  </si>
  <si>
    <t xml:space="preserve">         6 to 11 Years</t>
  </si>
  <si>
    <t xml:space="preserve">         12 to 14 Years</t>
  </si>
  <si>
    <t xml:space="preserve">         15 Years</t>
  </si>
  <si>
    <t xml:space="preserve">         16 and 17 Years</t>
  </si>
  <si>
    <t xml:space="preserve">         18 to 24 Years</t>
  </si>
  <si>
    <t xml:space="preserve">         25 to 34 Years</t>
  </si>
  <si>
    <t xml:space="preserve">         35 to 44 Years</t>
  </si>
  <si>
    <t xml:space="preserve">         45 to 54 Years</t>
  </si>
  <si>
    <t xml:space="preserve">         55 to 64 Years</t>
  </si>
  <si>
    <t xml:space="preserve">         65 to 74 Years</t>
  </si>
  <si>
    <t xml:space="preserve">         75 Years and Over</t>
  </si>
  <si>
    <t xml:space="preserve">      Female:</t>
  </si>
  <si>
    <t xml:space="preserve">   Income in the Past 12 Months At or Above Poverty Level:</t>
  </si>
  <si>
    <t>ACS10_5yr:B17010:Poverty Status in the Past 12 Months of Families by Family Type by Presence of Related Children Under 18 Years by Age of Related Children</t>
  </si>
  <si>
    <t xml:space="preserve">         With Related Children Under 18 Years:</t>
  </si>
  <si>
    <t xml:space="preserve">            Under 5 Years Only</t>
  </si>
  <si>
    <t xml:space="preserve">            Under 5 Years and 5 to 17 Years</t>
  </si>
  <si>
    <t xml:space="preserve">            5 to 17 Years Only</t>
  </si>
  <si>
    <t xml:space="preserve">         No Related Children Under 18 Years</t>
  </si>
  <si>
    <t xml:space="preserve">            With Related Children Under 18 Years:</t>
  </si>
  <si>
    <t xml:space="preserve">               Under 5 Years Only</t>
  </si>
  <si>
    <t xml:space="preserve">               Under 5 Years and 5 to 17 Years</t>
  </si>
  <si>
    <t xml:space="preserve">               5 to 17 Years Only</t>
  </si>
  <si>
    <t xml:space="preserve">            No Related Children Under 18 Years</t>
  </si>
  <si>
    <t>ACS10_5yr:B17010A:Poverty Status in the Past 12 Months of Families by Family Type by Presence of Related Children Under 18 Years by Age of Related Children (White Alone Householder)</t>
  </si>
  <si>
    <t>ACS10_5yr:B17010B:Poverty Status in the Past 12 Months of Families by Family Type by Presence of Related Children Under 18 Years by Age of Related Children (Black or African American Alone Householder)</t>
  </si>
  <si>
    <t>ACS10_5yr:B17010C:Poverty Status in the Past 12 Months of Families by Family Type by Presence of Related Children Under 18 Years by Age of Related Children (American Indian and Alaska Native Alone)</t>
  </si>
  <si>
    <t>ACS10_5yr:B17010D:Poverty Status in the Past 12 Months of Families by Family Type by Presence of Related Children Under 18 Years by Age of Related Children (Asian Alone Householder)</t>
  </si>
  <si>
    <t>ACS10_5yr:B17010E:Poverty Status in the Past 12 Months of Families by Family Type by Presence of Related Children Under 18 Years by Age of Related Children (Native Hawaiian and Other Pacific Islander Alone Householder)</t>
  </si>
  <si>
    <t>ACS10_5yr:B17010F:Poverty Status in the Past 12 Months of Families by Family Type by Presence of Related Children Under 18 Years by Age of Related Children (Some Other Race Alone Householder)</t>
  </si>
  <si>
    <t>ACS10_5yr:B17010G:Poverty Status in the Past 12 Months of Families by Family Type by Presence of Related Children Under 18 Years by Age of Related Children (Two or More Races Householder)</t>
  </si>
  <si>
    <t>ACS10_5yr:B17010H:Poverty Status in the Past 12 Months of Families by Family Type by Presence of Related Children Under 18 Years by Age of Related Children (White Alone, Not Hispanic or Latino Householder)</t>
  </si>
  <si>
    <t>ACS10_5yr:B17010I:Poverty Status in the Past 12 Months of Families by Family Type by Presence of Related Children Under 18 Years by Age of Related Children (Hispanic or Latino)</t>
  </si>
  <si>
    <t>ACS10_5yr:B17019:Poverty Status in the Past 12 Months of Families by Household Type by Tenure</t>
  </si>
  <si>
    <t xml:space="preserve">            Owner Occupied</t>
  </si>
  <si>
    <t xml:space="preserve">            Renter Occupied</t>
  </si>
  <si>
    <t xml:space="preserve">      Other Families</t>
  </si>
  <si>
    <t>ACS10_5yr:B17023:Poverty Status in the Past 12 Months of Families by Household Type by Number of Own Children Under 18 Years</t>
  </si>
  <si>
    <t xml:space="preserve">            No Own Child</t>
  </si>
  <si>
    <t xml:space="preserve">            1 or 2 Own Children</t>
  </si>
  <si>
    <t xml:space="preserve">            3 or 4 Own Children</t>
  </si>
  <si>
    <t xml:space="preserve">            5 or More Own Children</t>
  </si>
  <si>
    <t xml:space="preserve">         Married-Couple Family:</t>
  </si>
  <si>
    <t>ACS10_5yr:B19013:Median Household Income in the Past 12 Months (In  Inflation-Adjusted Dollars)</t>
  </si>
  <si>
    <t>Median Household Income in the Past 12 Months (in  Inflation-Adjusted Dollars)</t>
  </si>
  <si>
    <t>ACS10_5yr:B19013A:Median Household Income in the Past 12 Months (In  Inflation-Adjusted Dollars) (White Alone Householder)</t>
  </si>
  <si>
    <t>ACS10_5yr:B19013B:Median Household Income in the Past 12 Months (In  Inflation-Adjusted Dollars) (Black or African American Alone Householder)</t>
  </si>
  <si>
    <t>ACS10_5yr:B19013C:Median Household Income in the Past 12 Months (In  Inflation-Adjusted Dollars) (American Indian and Alaska Native Alone Householder)</t>
  </si>
  <si>
    <t>ACS10_5yr:B19013D:Median Household Income in the Past 12 Months (In  Inflation-Adjusted Dollars) (Asian Alone Householder)</t>
  </si>
  <si>
    <t>ACS10_5yr:B19013E:Median Household Income in the Past 12 Months (In  Inflation-Adjusted Dollars) (Native Hawaiian and Other Pacific Islander Alone Householder)</t>
  </si>
  <si>
    <t>ACS10_5yr:B19013F:Median Household Income in the Past 12 Months (In  Inflation-Adjusted Dollars) (Some Other Race Alone Householder)</t>
  </si>
  <si>
    <t>ACS10_5yr:B19013G:Median Household Income in the Past 12 Months (In  Inflation-Adjusted Dollars) (Two or More Races Householder)</t>
  </si>
  <si>
    <t>ACS10_5yr:B19013H:Median Household Income in the Past 12 Months (In  Inflation-Adjusted Dollars) (White Alone, Not Hispanic or Latino Householder)</t>
  </si>
  <si>
    <t>ACS10_5yr:B19013I:Median Household Income in the Past 12 Months (In  Inflation-Adjusted Dollars) (Hispanic or Latino Householder)</t>
  </si>
  <si>
    <t>ACS10_5yr:B19037:Age of Householder by Household Income in the Past 12 Months (In  Inflation-Adjusted Dollars)</t>
  </si>
  <si>
    <t xml:space="preserve">   Householder Under 25 Years</t>
  </si>
  <si>
    <t xml:space="preserve">      Less than $10,000</t>
  </si>
  <si>
    <t xml:space="preserve">      $10,000 to $14,999</t>
  </si>
  <si>
    <t xml:space="preserve">      $15,000 to $19,999</t>
  </si>
  <si>
    <t xml:space="preserve">      $20,000 to $24,999</t>
  </si>
  <si>
    <t xml:space="preserve">      $25,000 to $29,999</t>
  </si>
  <si>
    <t xml:space="preserve">      $30,000 to $34,999</t>
  </si>
  <si>
    <t xml:space="preserve">      $35,000 to $39,999</t>
  </si>
  <si>
    <t xml:space="preserve">      $40,000 to $44,999</t>
  </si>
  <si>
    <t xml:space="preserve">      $45,000 to $49,999</t>
  </si>
  <si>
    <t xml:space="preserve">      $50,000 to $59,999</t>
  </si>
  <si>
    <t xml:space="preserve">      $60,000 to $74,999</t>
  </si>
  <si>
    <t xml:space="preserve">      $75,000 to $99,999</t>
  </si>
  <si>
    <t xml:space="preserve">      $100,000 to $124,999</t>
  </si>
  <si>
    <t xml:space="preserve">      $125,000 to $149,999</t>
  </si>
  <si>
    <t xml:space="preserve">      $150,000 to $199,999</t>
  </si>
  <si>
    <t xml:space="preserve">      $200,000 or More</t>
  </si>
  <si>
    <t xml:space="preserve">   Householder 25 to 44 Years</t>
  </si>
  <si>
    <t xml:space="preserve">   Householder 45 to 64 Years</t>
  </si>
  <si>
    <t xml:space="preserve">   Householder 65 Years and Over</t>
  </si>
  <si>
    <t>ACS10_5yr:B19083:Gini Index of Income Inequality</t>
  </si>
  <si>
    <t>ACS10_5yr:B25001:Housing Units</t>
  </si>
  <si>
    <t>ACS10_5yr:B25003:Tenure</t>
  </si>
  <si>
    <t>ACS10_5yr:B25003A:Tenure (White Alone Householder)</t>
  </si>
  <si>
    <t>ACS10_5yr:B25003B:Tenure (Black or African American Alone Householder)</t>
  </si>
  <si>
    <t>ACS10_5yr:B25003C:Tenure (American Indian and Alaska Native Alone Householder)</t>
  </si>
  <si>
    <t>ACS10_5yr:B25003D:Tenure (Asian Alone Householder)</t>
  </si>
  <si>
    <t>ACS10_5yr:B25003E:Tenure (Native Hawaiian and Other Pacific Islander Alone Householder)</t>
  </si>
  <si>
    <t>ACS10_5yr:B25003F:Tenure (Some Other Race Alone Householder)</t>
  </si>
  <si>
    <t>ACS10_5yr:B25003G:Tenure (Two or More Races Householder)</t>
  </si>
  <si>
    <t>ACS10_5yr:B25003H:Tenure (White Alone, Not Hispanic or Latino Householder)</t>
  </si>
  <si>
    <t>ACS10_5yr:B25003I:Tenure (Hispanic or Latino Householder)</t>
  </si>
  <si>
    <t>ACS10_5yr:B25004:Vacancy Status</t>
  </si>
  <si>
    <t xml:space="preserve">   For Rent</t>
  </si>
  <si>
    <t xml:space="preserve">   Rented, Not Occupied</t>
  </si>
  <si>
    <t xml:space="preserve">   For Sale Only</t>
  </si>
  <si>
    <t xml:space="preserve">   Sold, Not Occupied</t>
  </si>
  <si>
    <t xml:space="preserve">   For Seasonal, Recreational, or Occasional Use</t>
  </si>
  <si>
    <t xml:space="preserve">   For Migrant Workers</t>
  </si>
  <si>
    <t xml:space="preserve">   Other Vacant</t>
  </si>
  <si>
    <t>ACS10_5yr:B25007:Tenure by Age of Householder</t>
  </si>
  <si>
    <t xml:space="preserve">      Householder 15 to 24 Years</t>
  </si>
  <si>
    <t xml:space="preserve">      Householder 25 to 34 Years</t>
  </si>
  <si>
    <t xml:space="preserve">      Householder 35 to 44 Years</t>
  </si>
  <si>
    <t xml:space="preserve">      Householder 45 to 54 Years</t>
  </si>
  <si>
    <t xml:space="preserve">      Householder 55 to 59 Years</t>
  </si>
  <si>
    <t xml:space="preserve">      Householder 60 to 64 Years</t>
  </si>
  <si>
    <t xml:space="preserve">      Householder 65 to 74 Years</t>
  </si>
  <si>
    <t xml:space="preserve">      Householder 75 to 84 Years</t>
  </si>
  <si>
    <t xml:space="preserve">      Householder 85 Years and Over</t>
  </si>
  <si>
    <t>ACS10_5yr:B25009:Tenure by Household Size</t>
  </si>
  <si>
    <t>ACS10_5yr:B25010:Average Household Size of Occupied Housing Units by Tenure</t>
  </si>
  <si>
    <t>Average Household Size -- Total</t>
  </si>
  <si>
    <t xml:space="preserve">   Average Household Size -- Owner Occupied</t>
  </si>
  <si>
    <t xml:space="preserve">   Average Household Size -- Renter Occupied</t>
  </si>
  <si>
    <t>ACS10_5yr:B25014:Tenure by Occupants Per Room</t>
  </si>
  <si>
    <t xml:space="preserve">      0.50 or Less Occupants Per Room</t>
  </si>
  <si>
    <t xml:space="preserve">      0.51 to 1.00 Occupants Per Room</t>
  </si>
  <si>
    <t xml:space="preserve">      1.01 to 1.50 Occupants Per Room</t>
  </si>
  <si>
    <t xml:space="preserve">      1.51 to 2.00 Occupants Per Room</t>
  </si>
  <si>
    <t xml:space="preserve">      2.01 or More Occupants Per Room</t>
  </si>
  <si>
    <t>ACS10_5yr:B25015:Tenure by Age of Householder by Occupants Per Room</t>
  </si>
  <si>
    <t xml:space="preserve">      Householder 15 to 34 Years</t>
  </si>
  <si>
    <t xml:space="preserve">         1.00 or Less Occupants Per Room</t>
  </si>
  <si>
    <t xml:space="preserve">         1.01 to 1.50 Occupants Per Room</t>
  </si>
  <si>
    <t xml:space="preserve">         1.51 or More Occupants Per Room</t>
  </si>
  <si>
    <t xml:space="preserve">      Householder 35 to 64 Years</t>
  </si>
  <si>
    <t xml:space="preserve">      Householder 65 Years and Over</t>
  </si>
  <si>
    <t>ACS10_5yr:B25024:Units in Structure</t>
  </si>
  <si>
    <t>ACS10_5yr:B25032:Tenure by Units in Structure</t>
  </si>
  <si>
    <t xml:space="preserve">   Owner-Occupied Housing Units</t>
  </si>
  <si>
    <t xml:space="preserve">      1, Detached</t>
  </si>
  <si>
    <t xml:space="preserve">      1, Attached</t>
  </si>
  <si>
    <t xml:space="preserve">      3 or 4</t>
  </si>
  <si>
    <t xml:space="preserve">      5 to 9</t>
  </si>
  <si>
    <t xml:space="preserve">      10 to 19</t>
  </si>
  <si>
    <t xml:space="preserve">      20 to 49</t>
  </si>
  <si>
    <t xml:space="preserve">      50 or More</t>
  </si>
  <si>
    <t xml:space="preserve">      Mobile Home</t>
  </si>
  <si>
    <t xml:space="preserve">      Boat, Rv, Van, Etc.</t>
  </si>
  <si>
    <t xml:space="preserve">   Renter-Occupied Housing Units</t>
  </si>
  <si>
    <t>ACS10_5yr:B25041:Bedrooms</t>
  </si>
  <si>
    <t xml:space="preserve">   No Bedroom</t>
  </si>
  <si>
    <t xml:space="preserve">   1 Bedroom</t>
  </si>
  <si>
    <t xml:space="preserve">   2 Bedrooms</t>
  </si>
  <si>
    <t xml:space="preserve">   3 Bedrooms</t>
  </si>
  <si>
    <t xml:space="preserve">   4 Bedrooms</t>
  </si>
  <si>
    <t xml:space="preserve">   5 or More Bedrooms</t>
  </si>
  <si>
    <t>ACS10_5yr:B25042:Tenure by Bedrooms</t>
  </si>
  <si>
    <t xml:space="preserve">      No Bedroom</t>
  </si>
  <si>
    <t xml:space="preserve">      1 Bedroom</t>
  </si>
  <si>
    <t xml:space="preserve">      2 Bedrooms</t>
  </si>
  <si>
    <t xml:space="preserve">      3 Bedrooms</t>
  </si>
  <si>
    <t xml:space="preserve">      4 Bedrooms</t>
  </si>
  <si>
    <t xml:space="preserve">      5 or More Bedrooms</t>
  </si>
  <si>
    <t>ACS10_5yr:B25049:Tenure by Plumbing Facilities</t>
  </si>
  <si>
    <t xml:space="preserve">      Lacking Plumbing Facilities</t>
  </si>
  <si>
    <t>ACS10_5yr:B25053:Tenure by Kitchen Facilities</t>
  </si>
  <si>
    <t xml:space="preserve">      Lacking Complete Kitchen Facilities</t>
  </si>
  <si>
    <t>ACS10_5yr:B25064:Median Gross Rent (Dollars)</t>
  </si>
  <si>
    <t>ACS10_5yr:B25070:Gross Rent as a Percentage of Household Income in the Past 12 Months</t>
  </si>
  <si>
    <t xml:space="preserve">   Less than 10.0 Percent</t>
  </si>
  <si>
    <t xml:space="preserve">   10.0 to 14.9 Percent</t>
  </si>
  <si>
    <t xml:space="preserve">   15.0 to 19.9 Percent</t>
  </si>
  <si>
    <t xml:space="preserve">   20.0 to 24.9 Percent</t>
  </si>
  <si>
    <t xml:space="preserve">   25.0 to 29.9 Percent</t>
  </si>
  <si>
    <t xml:space="preserve">   30.0 to 34.9 Percent</t>
  </si>
  <si>
    <t xml:space="preserve">   35.0 to 39.9 Percent</t>
  </si>
  <si>
    <t xml:space="preserve">   40.0 to 49.9 Percent</t>
  </si>
  <si>
    <t xml:space="preserve">   50.0 Percent or More</t>
  </si>
  <si>
    <t xml:space="preserve">   Not Computed</t>
  </si>
  <si>
    <t>ACS10_5yr:B25071:Median Gross Rent as a Percentage of Household Income in the Past 12 Months (Dollars)</t>
  </si>
  <si>
    <t>Median Gross Rent as a Percentage of Household Income</t>
  </si>
  <si>
    <t>ACS10_5yr:B25077:Median Value (Dollars)</t>
  </si>
  <si>
    <t>ACS10_5yr:B25088:Median Selected Monthly Owner Costs (Dollars) by Mortgage Status</t>
  </si>
  <si>
    <t>Median Selected Monthly Owner Costs (Dollars) -- Total</t>
  </si>
  <si>
    <t xml:space="preserve">   Median Selected Monthly Owner Costs (Dollars) -- Housing Units with a Mortgage (Dollars)</t>
  </si>
  <si>
    <t xml:space="preserve">   Median Selected Monthly Owner Costs (Dollars) -- Housing Units Without a Mortgage (Dollars)</t>
  </si>
  <si>
    <t>ACS10_5yr:B25091:Mortgage Status by Selected Monthly Owner Costs as a Percentage of Household Income in the Past 12 Months</t>
  </si>
  <si>
    <t xml:space="preserve">   Housing Units with a Mortgage</t>
  </si>
  <si>
    <t xml:space="preserve">      Less than 10.0 Percent</t>
  </si>
  <si>
    <t xml:space="preserve">      10.0 to 14.9 Percent</t>
  </si>
  <si>
    <t xml:space="preserve">      15.0 to 19.9 Percent</t>
  </si>
  <si>
    <t xml:space="preserve">      20.0 to 24.9 Percent</t>
  </si>
  <si>
    <t xml:space="preserve">      25.0 to 29.9 Percent</t>
  </si>
  <si>
    <t xml:space="preserve">      30.0 to 34.9 Percent</t>
  </si>
  <si>
    <t xml:space="preserve">      35.0 to 39.9 Percent</t>
  </si>
  <si>
    <t xml:space="preserve">      40.0 to 49.9 Percent</t>
  </si>
  <si>
    <t xml:space="preserve">      50.0 Percent or More</t>
  </si>
  <si>
    <t xml:space="preserve">      Not Computed</t>
  </si>
  <si>
    <t xml:space="preserve">   Housing Units Without a Mortgage</t>
  </si>
  <si>
    <t>ACS10_5yr:B25092:Median Selected Monthly Owner Costs as a Percentage of Household Income in the Past 12 Months</t>
  </si>
  <si>
    <t>Median Selected Monthly Owner Costs as a Percentage of Household Income in the Past 12 Months -- Total</t>
  </si>
  <si>
    <t xml:space="preserve">   Median Selected Monthly Owner Costs as a Percentage of Household Income in the Past 12 Months -- Housing Units with a Mortgage</t>
  </si>
  <si>
    <t xml:space="preserve">   Median Selected Monthly Owner Costs as a Percentage of Household Income in the Past 12 Months -- Housing Units Without a Mortgage</t>
  </si>
  <si>
    <t>ACS10_5yr:B25105:Median Monthly Housing Costs (Dollars)</t>
  </si>
  <si>
    <t>Median Monthly Housing Costs</t>
  </si>
  <si>
    <t>ACS10_5yr:B25118:Tenure by Household Income in the Past 12 Months (In  Inflation-Adjusted Dollars)</t>
  </si>
  <si>
    <t xml:space="preserve">      Less than $5,000</t>
  </si>
  <si>
    <t xml:space="preserve">      $5,000 to $9,999</t>
  </si>
  <si>
    <t xml:space="preserve">      $25,000 to $34,999</t>
  </si>
  <si>
    <t xml:space="preserve">      $35,000 to $49,999</t>
  </si>
  <si>
    <t xml:space="preserve">      $50,000 to $74,999</t>
  </si>
  <si>
    <t xml:space="preserve">      $100,000 to $149,999</t>
  </si>
  <si>
    <t xml:space="preserve">      $150,000 or More</t>
  </si>
  <si>
    <t>ACS10_5yr:B98031:Overall Person Characteristic Imputation Rate</t>
  </si>
  <si>
    <t>ACS10_5yr:B99253:Imputation of Vacancy Status</t>
  </si>
  <si>
    <t xml:space="preserve">   Imputed</t>
  </si>
  <si>
    <t xml:space="preserve">   Not Imputed</t>
  </si>
  <si>
    <t>ACS15_5yr:B09020:Relationship by Household Type (Including Living Alone) for the Population 65 Years and Over</t>
  </si>
  <si>
    <t xml:space="preserve">   In Households</t>
  </si>
  <si>
    <t xml:space="preserve">      In Family Households</t>
  </si>
  <si>
    <t xml:space="preserve">         Householder</t>
  </si>
  <si>
    <t xml:space="preserve">            Male</t>
  </si>
  <si>
    <t xml:space="preserve">            Female</t>
  </si>
  <si>
    <t xml:space="preserve">         Spouse</t>
  </si>
  <si>
    <t xml:space="preserve">         Parent</t>
  </si>
  <si>
    <t xml:space="preserve">         Parent-In-Law</t>
  </si>
  <si>
    <t xml:space="preserve">         Other Relatives</t>
  </si>
  <si>
    <t xml:space="preserve">         Nonrelatives</t>
  </si>
  <si>
    <t xml:space="preserve">      In Nonfamily Households</t>
  </si>
  <si>
    <t xml:space="preserve">               Living Alone</t>
  </si>
  <si>
    <t xml:space="preserve">               Not Living Alone</t>
  </si>
  <si>
    <t xml:space="preserve">   In Group Quarters</t>
  </si>
  <si>
    <t>ACS15_5yr:B18102:Sex by Age by Hearing Difficulty</t>
  </si>
  <si>
    <t xml:space="preserve">   Male</t>
  </si>
  <si>
    <t xml:space="preserve">         With a Hearing Difficulty</t>
  </si>
  <si>
    <t xml:space="preserve">         No Hearing Difficulty</t>
  </si>
  <si>
    <t xml:space="preserve">      5 to 17 Years</t>
  </si>
  <si>
    <t xml:space="preserve">      18 to 34 Years</t>
  </si>
  <si>
    <t xml:space="preserve">      35 to 64 Years</t>
  </si>
  <si>
    <t xml:space="preserve">      65 to 74 Years</t>
  </si>
  <si>
    <t xml:space="preserve">      75 Years and Over</t>
  </si>
  <si>
    <t xml:space="preserve">   Female</t>
  </si>
  <si>
    <t>ACS15_5yr:B18103:Sex by Age by Vision Difficulty</t>
  </si>
  <si>
    <t xml:space="preserve">         With a Vision Difficulty</t>
  </si>
  <si>
    <t xml:space="preserve">         No Vision Difficulty</t>
  </si>
  <si>
    <t>ACS15_5yr:B18104:Sex by Age by Cognitive Difficulty</t>
  </si>
  <si>
    <t xml:space="preserve">         With a Cognitive Difficulty</t>
  </si>
  <si>
    <t xml:space="preserve">         No Cognitive Difficulty</t>
  </si>
  <si>
    <t>ACS15_5yr:B18105:Sex by Age by Ambulatory Difficulty</t>
  </si>
  <si>
    <t xml:space="preserve">         With An Ambulatory Difficulty</t>
  </si>
  <si>
    <t xml:space="preserve">         No Ambulatory Difficulty</t>
  </si>
  <si>
    <t>ACS15_5yr:B18106:Sex by Age by Self-Care Difficulty</t>
  </si>
  <si>
    <t xml:space="preserve">         With a Self-Care Difficulty</t>
  </si>
  <si>
    <t xml:space="preserve">         No Self-Care Difficulty</t>
  </si>
  <si>
    <t>ACS15_5yr:B18107:Sex by Age by Independent Living Difficulty</t>
  </si>
  <si>
    <t xml:space="preserve">         With An Independent Living Difficulty</t>
  </si>
  <si>
    <t xml:space="preserve">         No Independent Living Difficulty</t>
  </si>
  <si>
    <t>ACS15_5yr:C18108:Age by Number of Disabilities</t>
  </si>
  <si>
    <t xml:space="preserve">   Under 18 Years</t>
  </si>
  <si>
    <t xml:space="preserve">      With One Type of Disability</t>
  </si>
  <si>
    <t xml:space="preserve">      With Two or More Types of Disability</t>
  </si>
  <si>
    <t xml:space="preserve">   18 to 64 Years</t>
  </si>
  <si>
    <t xml:space="preserve">   65 Years and Over</t>
  </si>
  <si>
    <t>ACS15_5yr:B25036:Tenure by Year Structure Built</t>
  </si>
  <si>
    <t xml:space="preserve">      Built 2014 or Later</t>
  </si>
  <si>
    <t xml:space="preserve">      Built 2010 to 2013</t>
  </si>
  <si>
    <t xml:space="preserve">      Built 2000 to 2009</t>
  </si>
  <si>
    <t xml:space="preserve">      Built 1990 to 1999</t>
  </si>
  <si>
    <t xml:space="preserve">      Built 1980 to 1989</t>
  </si>
  <si>
    <t xml:space="preserve">      Built 1970 to 1979</t>
  </si>
  <si>
    <t xml:space="preserve">      Built 1960 to 1969</t>
  </si>
  <si>
    <t xml:space="preserve">      Built 1950 to 1959</t>
  </si>
  <si>
    <t xml:space="preserve">      Built 1940 to 1949</t>
  </si>
  <si>
    <t xml:space="preserve">      Built 1939 or Earlier</t>
  </si>
  <si>
    <t>ACS20_5yr:B11012:Households By Type</t>
  </si>
  <si>
    <t xml:space="preserve">   Married-Couple Household:</t>
  </si>
  <si>
    <t xml:space="preserve">      With Children Of The Householder Under 18 Years</t>
  </si>
  <si>
    <t xml:space="preserve">      With No Children Of The Householder Under 18 Years</t>
  </si>
  <si>
    <t xml:space="preserve">   Cohabiting Couple Household:</t>
  </si>
  <si>
    <t xml:space="preserve">   Female Householder, No Spouse or Partner Present:</t>
  </si>
  <si>
    <t xml:space="preserve">      With Relatives, No Children Of The Householder Under 18 Years</t>
  </si>
  <si>
    <t xml:space="preserve">   Male Householder, No Spouse or Partner Present:</t>
  </si>
  <si>
    <t> </t>
  </si>
  <si>
    <t>Median Household Income (In  Inflation Adjusted Dollars)</t>
  </si>
  <si>
    <t>Median Household Income (In 2010 Inflation Adjusted Dollars):</t>
  </si>
  <si>
    <t xml:space="preserve">   White Alone Householder</t>
  </si>
  <si>
    <t xml:space="preserve">   Black or African American Alone Householder</t>
  </si>
  <si>
    <t xml:space="preserve">   American Indian and Alaska Native Alone  Householder</t>
  </si>
  <si>
    <t xml:space="preserve">   Native Hawaiian and Other Pacific Islander Alone  Householder</t>
  </si>
  <si>
    <t xml:space="preserve">   Some Other Race Alone Householder</t>
  </si>
  <si>
    <t xml:space="preserve">   Two or More Races Householder</t>
  </si>
  <si>
    <t xml:space="preserve">   Hispanic or Latino Householder</t>
  </si>
  <si>
    <t xml:space="preserve">   White Alone Householder, Not Hispanic or Latino</t>
  </si>
  <si>
    <t>SE:A10036:Median House Value for All Owner-Occupied Housing Units</t>
  </si>
  <si>
    <t>Median Value</t>
  </si>
  <si>
    <t>SE:A18009:Median Gross Rent</t>
  </si>
  <si>
    <t>ACS10_5yr:C24050:Industry by Occupation for the Civilian  Employed Population 16 Years and Over</t>
  </si>
  <si>
    <t xml:space="preserve">      Agriculture, Forestry, Fishing and Hunting, and Mining</t>
  </si>
  <si>
    <t xml:space="preserve">      Construction</t>
  </si>
  <si>
    <t xml:space="preserve">      Manufacturing</t>
  </si>
  <si>
    <t xml:space="preserve">      Wholesale Trade</t>
  </si>
  <si>
    <t xml:space="preserve">      Retail Trade</t>
  </si>
  <si>
    <t xml:space="preserve">      Transportation and Warehousing, and Utilities</t>
  </si>
  <si>
    <t xml:space="preserve">      Information</t>
  </si>
  <si>
    <t xml:space="preserve">      Finance and Insurance, and Real Estate and Rental and Leasing</t>
  </si>
  <si>
    <t xml:space="preserve">      Professional, Scientific, and Management, and Administrative and Waste Management Services</t>
  </si>
  <si>
    <t xml:space="preserve">      Educational Services, and Health Care and Social Assistance</t>
  </si>
  <si>
    <t xml:space="preserve">      Arts, Entertainment, and Recreation, and Accommodation and Food Services</t>
  </si>
  <si>
    <t xml:space="preserve">      Other Services, Except Public Administration</t>
  </si>
  <si>
    <t xml:space="preserve">      Public Administration</t>
  </si>
  <si>
    <t xml:space="preserve">   Management, Business, Science, and Arts Occupations</t>
  </si>
  <si>
    <t xml:space="preserve">   Service Occupations</t>
  </si>
  <si>
    <t xml:space="preserve">   Sales and Office Occupations</t>
  </si>
  <si>
    <t xml:space="preserve">   Natural Resources, Construction, and Maintenance Occupations</t>
  </si>
  <si>
    <t xml:space="preserve">   Production, Transportation, and Material Moving Occupations</t>
  </si>
  <si>
    <t>Census 2020 - Preliminary</t>
  </si>
  <si>
    <t>SE:T001:Population Density</t>
  </si>
  <si>
    <t>2010 Population Density</t>
  </si>
  <si>
    <t>2020 Population Density</t>
  </si>
  <si>
    <t>Population Density Change 2010 to 2020</t>
  </si>
  <si>
    <t>Population Density Change in Percentage 2010 to 2020</t>
  </si>
  <si>
    <t>SE:T002:Total Population</t>
  </si>
  <si>
    <t>2020 Total Population</t>
  </si>
  <si>
    <t>Total Population Change 2010 to 2020</t>
  </si>
  <si>
    <t>Total Population Change Percentage 2010 to 2020</t>
  </si>
  <si>
    <t>SE:T003:2020 Total Population - Race by Ethnicity</t>
  </si>
  <si>
    <t>2010 Total Population</t>
  </si>
  <si>
    <t>Change inTotal Population</t>
  </si>
  <si>
    <t>Change inTotal Population - Percentage</t>
  </si>
  <si>
    <t>Non Hispanic</t>
  </si>
  <si>
    <t>Non Hispanic White Alone</t>
  </si>
  <si>
    <t>Non Hispanic Black Alone</t>
  </si>
  <si>
    <t>Non Hispanic American Indian and Alaska Native Alone</t>
  </si>
  <si>
    <t>Non Hispanic Asian Alone</t>
  </si>
  <si>
    <t>Non Hispanic Native Hawaiian and Pacific Islander Alone</t>
  </si>
  <si>
    <t>Non Hispanic Other Alone</t>
  </si>
  <si>
    <t>Non Hispanic Multi Race</t>
  </si>
  <si>
    <t>Hispanic</t>
  </si>
  <si>
    <t>SE:T004:2020 Total Population under 18 - Race by Ethnicity</t>
  </si>
  <si>
    <t>2020 Total Population under 18</t>
  </si>
  <si>
    <t>2010 Total Population under 18</t>
  </si>
  <si>
    <t>Change in Total Population under 18</t>
  </si>
  <si>
    <t>Change in Total Population under 18 - Percentage</t>
  </si>
  <si>
    <t>SE:T005:2020 Total Population 18 and older - Race by Ethnicity</t>
  </si>
  <si>
    <t>2020 Total Population over 18</t>
  </si>
  <si>
    <t>2010 Total Population over 18</t>
  </si>
  <si>
    <t>Change inTotal Population over 18</t>
  </si>
  <si>
    <t>Change inTotal Population over 18 - Percentage</t>
  </si>
  <si>
    <t>Census 2010</t>
  </si>
  <si>
    <t>SF1:P1:Total Population</t>
  </si>
  <si>
    <t>SF1:P3:Race</t>
  </si>
  <si>
    <t>Total population:</t>
  </si>
  <si>
    <t xml:space="preserve">   White alone</t>
  </si>
  <si>
    <t xml:space="preserve">   Black or African American alone</t>
  </si>
  <si>
    <t xml:space="preserve">   American Indian and Alaska Native alone</t>
  </si>
  <si>
    <t xml:space="preserve">   Asian alone</t>
  </si>
  <si>
    <t xml:space="preserve">   Native Hawaiian and Other Pacific Islander alone</t>
  </si>
  <si>
    <t xml:space="preserve">   Some Other Race alone</t>
  </si>
  <si>
    <t>SF1:P5:Hispanic Or Latino Origin By Race</t>
  </si>
  <si>
    <t xml:space="preserve">   Not Hispanic or Latino:</t>
  </si>
  <si>
    <t xml:space="preserve">      White alone</t>
  </si>
  <si>
    <t xml:space="preserve">      Black or African American alone</t>
  </si>
  <si>
    <t xml:space="preserve">      American Indian and Alaska Native alone</t>
  </si>
  <si>
    <t xml:space="preserve">      Asian alone</t>
  </si>
  <si>
    <t xml:space="preserve">      Native Hawaiian and Other Pacific Islander alone</t>
  </si>
  <si>
    <t xml:space="preserve">      Some Other Race alone</t>
  </si>
  <si>
    <t xml:space="preserve">   Hispanic or Latino:</t>
  </si>
  <si>
    <t>SF1:P18:Household Type</t>
  </si>
  <si>
    <t>Households:</t>
  </si>
  <si>
    <t xml:space="preserve">   Family households:</t>
  </si>
  <si>
    <t xml:space="preserve">      Husband-wife family</t>
  </si>
  <si>
    <t xml:space="preserve">      Other family:</t>
  </si>
  <si>
    <t xml:space="preserve">         Male householder, no wife present</t>
  </si>
  <si>
    <t xml:space="preserve">         Female householder, no husband present</t>
  </si>
  <si>
    <t xml:space="preserve">   Nonfamily households:</t>
  </si>
  <si>
    <t xml:space="preserve">      Householder living alone</t>
  </si>
  <si>
    <t xml:space="preserve">      Householder not living alone</t>
  </si>
  <si>
    <t>SF1:H1:Housing Units</t>
  </si>
  <si>
    <t>SF1:H4:Tenure</t>
  </si>
  <si>
    <t>Occupied housing units:</t>
  </si>
  <si>
    <t xml:space="preserve">   Owned with a mortgage or a loan</t>
  </si>
  <si>
    <t xml:space="preserve">   Owned free and clear</t>
  </si>
  <si>
    <t xml:space="preserve">   Renter occupied</t>
  </si>
  <si>
    <t>Census 2000</t>
  </si>
  <si>
    <t>SF1:P7:Race</t>
  </si>
  <si>
    <t xml:space="preserve">   Some other race alone</t>
  </si>
  <si>
    <t xml:space="preserve">   Two or more races</t>
  </si>
  <si>
    <t>SF1:P8:Hispanic Or Latino By Race</t>
  </si>
  <si>
    <t xml:space="preserve">      Some other race alone</t>
  </si>
  <si>
    <t xml:space="preserve">      Two or more races</t>
  </si>
  <si>
    <t>SF1:P15:Households</t>
  </si>
  <si>
    <t xml:space="preserve">   Owner occupied</t>
  </si>
  <si>
    <t>SF3:H63:Median Gross Rent</t>
  </si>
  <si>
    <t>Median gross rent</t>
  </si>
  <si>
    <t>SF3:H69:Gross Rent As A Percentage Of Household Income In 1999</t>
  </si>
  <si>
    <t xml:space="preserve">   Less than 10 percent</t>
  </si>
  <si>
    <t xml:space="preserve">   10 to 14 percent</t>
  </si>
  <si>
    <t xml:space="preserve">   15 to 19 percent</t>
  </si>
  <si>
    <t xml:space="preserve">   20 to 24 percent</t>
  </si>
  <si>
    <t xml:space="preserve">   25 to 29 percent</t>
  </si>
  <si>
    <t xml:space="preserve">   30 to 34 percent</t>
  </si>
  <si>
    <t xml:space="preserve">   35 to 39 percent</t>
  </si>
  <si>
    <t xml:space="preserve">   40 to 49 percent</t>
  </si>
  <si>
    <t xml:space="preserve">   50 percent or more</t>
  </si>
  <si>
    <t xml:space="preserve">   Not computed</t>
  </si>
  <si>
    <t>SF3:H85:Median Value For All Owner-Occupied Housing Units</t>
  </si>
  <si>
    <t>Median value</t>
  </si>
  <si>
    <t>SF3:H94:Mortgage Status By Selected Monthly Owner Costs As A Percentage Of Household Income In 1999</t>
  </si>
  <si>
    <t xml:space="preserve">   Housing units with a mortgage</t>
  </si>
  <si>
    <t xml:space="preserve">      Less than 10 percent</t>
  </si>
  <si>
    <t xml:space="preserve">      10 to 14 percent</t>
  </si>
  <si>
    <t xml:space="preserve">      15 to 19 percent</t>
  </si>
  <si>
    <t xml:space="preserve">      20 to 24 percent</t>
  </si>
  <si>
    <t xml:space="preserve">      25 to 29 percent</t>
  </si>
  <si>
    <t xml:space="preserve">      30 to 34 percent</t>
  </si>
  <si>
    <t xml:space="preserve">      35 to 39 percent</t>
  </si>
  <si>
    <t xml:space="preserve">      40 to 49 percent</t>
  </si>
  <si>
    <t xml:space="preserve">      50 percent or more</t>
  </si>
  <si>
    <t xml:space="preserve">      Not computed</t>
  </si>
  <si>
    <t xml:space="preserve">   Housing units without a mortgage</t>
  </si>
  <si>
    <t>Census 1990</t>
  </si>
  <si>
    <t>STF1:P1:Persons</t>
  </si>
  <si>
    <t>Persons</t>
  </si>
  <si>
    <t>STF1:P3:Households</t>
  </si>
  <si>
    <t>Households</t>
  </si>
  <si>
    <t>STF1:H1:Housing Units</t>
  </si>
  <si>
    <t>Housing units</t>
  </si>
  <si>
    <t>STF1:H3:Tenure</t>
  </si>
  <si>
    <t>Occupied housing units</t>
  </si>
  <si>
    <t>STF3:H50:Household Income In 1989 By Gross Rent As A Percentage Of Household Income In 1989</t>
  </si>
  <si>
    <t>Specified renter-occupied housing units</t>
  </si>
  <si>
    <t xml:space="preserve">   Less than $10,000</t>
  </si>
  <si>
    <t xml:space="preserve">      Less than 20 percent</t>
  </si>
  <si>
    <t xml:space="preserve">      35 percent or more</t>
  </si>
  <si>
    <t xml:space="preserve">   $10,000 to $19,999</t>
  </si>
  <si>
    <t xml:space="preserve">   $20,000 to $34,999</t>
  </si>
  <si>
    <t xml:space="preserve">   $35,000 to $49,999</t>
  </si>
  <si>
    <t xml:space="preserve">   $50,000 or more</t>
  </si>
  <si>
    <t>STF3:H59:Household Income In 1989 By Selected Monthly Owner Costs As A Percentage Of Household Income In 1989</t>
  </si>
  <si>
    <t>Specified owner-occupied housing units</t>
  </si>
  <si>
    <t>STF3:H61A:Median Value</t>
  </si>
  <si>
    <t>Median value for Specified owner-occupied housing units</t>
  </si>
  <si>
    <t>STF3:H43A:Median Gross Rent</t>
  </si>
  <si>
    <t>Median Gross Rent for Specified renter-occupied housing units paying cash rent</t>
  </si>
  <si>
    <t>STF3:H52A:Median Selected Monthly Owner Costs By Mortgage Status</t>
  </si>
  <si>
    <t>With a mortgage</t>
  </si>
  <si>
    <t>Not mortgaged</t>
  </si>
  <si>
    <t>Note:</t>
  </si>
  <si>
    <t>For data sources, citations and notes please take a look at sheet in this workbook titled "Sources &amp; Notes."</t>
  </si>
  <si>
    <t>© Social Explorer 2005-2021</t>
  </si>
  <si>
    <t>Census 1980</t>
  </si>
  <si>
    <t>STF1:T1:Urban and Rural (Persons)</t>
  </si>
  <si>
    <t>Inside urbanized areas</t>
  </si>
  <si>
    <t>Rural</t>
  </si>
  <si>
    <t>STF1:T3:Households</t>
  </si>
  <si>
    <t>STF1:T30:Tenure (Housing Units)</t>
  </si>
  <si>
    <t>Occupied Housing Units:</t>
  </si>
  <si>
    <t>STF1:T65:Units At Address</t>
  </si>
  <si>
    <t>Year-Round Housing Units:</t>
  </si>
  <si>
    <t xml:space="preserve">   1</t>
  </si>
  <si>
    <t xml:space="preserve">   2 to 9</t>
  </si>
  <si>
    <t xml:space="preserve">   10 or more</t>
  </si>
  <si>
    <t xml:space="preserve">   Mobile home or trailer</t>
  </si>
  <si>
    <t>STF3:T154:Household Income In 1979 By Gross Rent As Percentage Of Income</t>
  </si>
  <si>
    <t>Specified Renter-Occupied Housing Units:</t>
  </si>
  <si>
    <t xml:space="preserve">   Less than $5,000:</t>
  </si>
  <si>
    <t xml:space="preserve">      25 to 34 percent</t>
  </si>
  <si>
    <t xml:space="preserve">   $5,000 to $9,999:</t>
  </si>
  <si>
    <t xml:space="preserve">   $10,000 to $14,999:</t>
  </si>
  <si>
    <t xml:space="preserve">   $15,000 to $19,999:</t>
  </si>
  <si>
    <t xml:space="preserve">   $20,000 or more:</t>
  </si>
  <si>
    <t>STF3:T156:Median Selected Monthly Owner Costs by Mortgage Status</t>
  </si>
  <si>
    <t>Specified Owner-Occupied Noncondominium Housing Units:</t>
  </si>
  <si>
    <t xml:space="preserve">   With a mortgage</t>
  </si>
  <si>
    <t xml:space="preserve">   Not mortgaged</t>
  </si>
  <si>
    <t>STF3:T161:Household Income In 1979 By Selected Monthly Owner Costs As Percentage Of Income</t>
  </si>
  <si>
    <t>ORG_STF3:T127:Median Gross Rent</t>
  </si>
  <si>
    <t>ORG_STF3:T134:Median Selected Monthly Owner Costs by Mortgage Status</t>
  </si>
  <si>
    <t>County</t>
  </si>
  <si>
    <t>Jurisdiction</t>
  </si>
  <si>
    <t>PLANNING PERIOD</t>
  </si>
  <si>
    <t>YEAR</t>
  </si>
  <si>
    <t>APR Status</t>
  </si>
  <si>
    <t>Very Low - RHNA Total</t>
  </si>
  <si>
    <t>Very Low - Permits</t>
  </si>
  <si>
    <t>Very Low - Deed Restricted</t>
  </si>
  <si>
    <t>Very Low - Not Deed Restricted</t>
  </si>
  <si>
    <t>Low - RHNA Total</t>
  </si>
  <si>
    <t>Low - Permits</t>
  </si>
  <si>
    <t>Low - Deed Restricted</t>
  </si>
  <si>
    <t>Low - Not Deed Restricted</t>
  </si>
  <si>
    <t>Moderate - RHNA Total</t>
  </si>
  <si>
    <t>Moderate - Permits</t>
  </si>
  <si>
    <t>Above Moderate - RHNA Total</t>
  </si>
  <si>
    <t>Above Moderate - Permits</t>
  </si>
  <si>
    <t>RHNA 2015-2023 - Total</t>
  </si>
  <si>
    <t>RHNA 2015-2023 - Permits</t>
  </si>
  <si>
    <t>APR YEAR (In planning period)</t>
  </si>
  <si>
    <t>1ST APR</t>
  </si>
  <si>
    <t>KERN</t>
  </si>
  <si>
    <t>ARVIN</t>
  </si>
  <si>
    <t>12/31/2015 - 12/31/2023</t>
  </si>
  <si>
    <t>Final</t>
  </si>
  <si>
    <t>31-DEC-15-31-DEC-23</t>
  </si>
  <si>
    <t>MERCED</t>
  </si>
  <si>
    <t>ATWATER</t>
  </si>
  <si>
    <t>03/31/2016 - 03/31/2024</t>
  </si>
  <si>
    <t>31-MAR-16-31-MAR-24</t>
  </si>
  <si>
    <t>KINGS</t>
  </si>
  <si>
    <t>AVENAL</t>
  </si>
  <si>
    <t>01/31/2016 - 01/31/2024</t>
  </si>
  <si>
    <t>31-JAN-16-31-JAN-24</t>
  </si>
  <si>
    <t>BAKERSFIELD</t>
  </si>
  <si>
    <t>STANISLAUS</t>
  </si>
  <si>
    <t>CERES</t>
  </si>
  <si>
    <t>MADERA</t>
  </si>
  <si>
    <t>CHOWCHILLA</t>
  </si>
  <si>
    <t>FRESNO</t>
  </si>
  <si>
    <t>CLOVIS</t>
  </si>
  <si>
    <t>COALINGA</t>
  </si>
  <si>
    <t>CORCORAN</t>
  </si>
  <si>
    <t>DELANO</t>
  </si>
  <si>
    <t>TULARE</t>
  </si>
  <si>
    <t>DINUBA</t>
  </si>
  <si>
    <t>DOS PALOS</t>
  </si>
  <si>
    <t>SAN JOAQUIN</t>
  </si>
  <si>
    <t>ESCALON</t>
  </si>
  <si>
    <t>EXETER</t>
  </si>
  <si>
    <t>FARMERSVILLE</t>
  </si>
  <si>
    <t>FIREBAUGH</t>
  </si>
  <si>
    <t>FOWLER</t>
  </si>
  <si>
    <t>FRESNO COUNTY</t>
  </si>
  <si>
    <t>GUSTINE</t>
  </si>
  <si>
    <t>HANFORD</t>
  </si>
  <si>
    <t>HUGHSON</t>
  </si>
  <si>
    <t>HURON</t>
  </si>
  <si>
    <t>KERMAN</t>
  </si>
  <si>
    <t>KERN COUNTY</t>
  </si>
  <si>
    <t>KINGS COUNTY</t>
  </si>
  <si>
    <t>KINGSBURG</t>
  </si>
  <si>
    <t>LATHROP</t>
  </si>
  <si>
    <t>LEMOORE</t>
  </si>
  <si>
    <t>LINDSAY</t>
  </si>
  <si>
    <t>LIVINGSTON</t>
  </si>
  <si>
    <t>LODI</t>
  </si>
  <si>
    <t>LOS BANOS</t>
  </si>
  <si>
    <t>06/30/2014 - 06/30/2019</t>
  </si>
  <si>
    <t>MADERA COUNTY</t>
  </si>
  <si>
    <t>MANTECA</t>
  </si>
  <si>
    <t>MARICOPA</t>
  </si>
  <si>
    <t>MCFARLAND</t>
  </si>
  <si>
    <t>MENDOTA</t>
  </si>
  <si>
    <t>MERCED COUNTY</t>
  </si>
  <si>
    <t>MODESTO</t>
  </si>
  <si>
    <t>NEWMAN</t>
  </si>
  <si>
    <t>OAKDALE</t>
  </si>
  <si>
    <t>ORANGE COVE</t>
  </si>
  <si>
    <t>PARLIER</t>
  </si>
  <si>
    <t>PORTERVILLE</t>
  </si>
  <si>
    <t>REEDLEY</t>
  </si>
  <si>
    <t>RIPON</t>
  </si>
  <si>
    <t>RIVERBANK</t>
  </si>
  <si>
    <t>SAN JOAQUIN COUNTY</t>
  </si>
  <si>
    <t>SANGER</t>
  </si>
  <si>
    <t>SELMA</t>
  </si>
  <si>
    <t>STANISLAUS COUNTY</t>
  </si>
  <si>
    <t>STOCKTON</t>
  </si>
  <si>
    <t>TAFT</t>
  </si>
  <si>
    <t>TEHACHAPI</t>
  </si>
  <si>
    <t>TRACY</t>
  </si>
  <si>
    <t>TULARE COUNTY</t>
  </si>
  <si>
    <t>TURLOCK</t>
  </si>
  <si>
    <t>VISALIA</t>
  </si>
  <si>
    <t>WASCO</t>
  </si>
  <si>
    <t>WATERFORD</t>
  </si>
  <si>
    <t>WOODLAKE</t>
  </si>
  <si>
    <t>Summary Level: City</t>
  </si>
  <si>
    <t>Year Selected: 2014-2018 ACS</t>
  </si>
  <si>
    <t>Income Distribution Overview</t>
  </si>
  <si>
    <t>Owner</t>
  </si>
  <si>
    <t>Renter</t>
  </si>
  <si>
    <t>Household Income &lt;= 30% HAMFI</t>
  </si>
  <si>
    <t>Household Income &gt;30% to &lt;=50% HAMFI</t>
  </si>
  <si>
    <t>Household Income &gt;50% to &lt;=80% HAMFI</t>
  </si>
  <si>
    <t>Household Income &gt;80% to &lt;=100% HAMFI</t>
  </si>
  <si>
    <t>Household Income &gt;100% HAMFI</t>
  </si>
  <si>
    <t>Housing Problems Overview 1</t>
  </si>
  <si>
    <t>Household has at least 1 of 4 Housing Problems</t>
  </si>
  <si>
    <t>Household has none of 4 Housing Problems OR cost burden not available no other problems</t>
  </si>
  <si>
    <t>Severe Housing Problems Overview 2</t>
  </si>
  <si>
    <t>Household has at least 1 of 4 Severe Housing Problems</t>
  </si>
  <si>
    <t>Household has none of 4 Severe Housing Problems OR cost burden not available no other problems</t>
  </si>
  <si>
    <t>Housing Cost Burden Overview 3</t>
  </si>
  <si>
    <t>Cost Burden &lt;=30%</t>
  </si>
  <si>
    <t>Cost Burden not available</t>
  </si>
  <si>
    <t>Income by Housing Problems (Owners and Renters)</t>
  </si>
  <si>
    <t>Income by Housing Problems (Renters only)</t>
  </si>
  <si>
    <t>Income by Housing Problems (Owners only)</t>
  </si>
  <si>
    <t xml:space="preserve"> Total</t>
  </si>
  <si>
    <t>Income by Cost Burden (Owners and Renters)</t>
  </si>
  <si>
    <t xml:space="preserve">Cost burden &gt; 30% </t>
  </si>
  <si>
    <t xml:space="preserve">Cost burden &gt; 50% </t>
  </si>
  <si>
    <t>Income by Cost Burden (Renters only)</t>
  </si>
  <si>
    <t>Income by Cost Burden (Owners only)</t>
  </si>
  <si>
    <t>1. The four housing problems are: incomplete kitchen facilities; incomplete  plumbing facilities  more than 1 person per room; and cost burden greater than 30%.</t>
  </si>
  <si>
    <t>2. The four severe housing problems are: incomplete kitchen facilities; incomplete plumbing facilities; more than 1 person per room; and cost burden greater than 50%.</t>
  </si>
  <si>
    <t>3. Cost burden is the ratio of housing costs to household income. For renters- housing cost is gross rent (contract rent plus utilities)</t>
  </si>
  <si>
    <t xml:space="preserve"> For owners- housing cost is "select monthly owner costs" which includes mortgage payment; utilities; association fees; insurance; and real estate taxes. </t>
  </si>
  <si>
    <t>UDSA, Agricultural Census, 2017</t>
  </si>
  <si>
    <t>state</t>
  </si>
  <si>
    <t>state fips</t>
  </si>
  <si>
    <t>county</t>
  </si>
  <si>
    <t>county code</t>
  </si>
  <si>
    <t>commodity</t>
  </si>
  <si>
    <t>data item</t>
  </si>
  <si>
    <t>domain category</t>
  </si>
  <si>
    <t>value</t>
  </si>
  <si>
    <t>CALIFORNIA</t>
  </si>
  <si>
    <t>LABOR</t>
  </si>
  <si>
    <t>LABOR, HIRED - OPERATIONS WITH WORKERS</t>
  </si>
  <si>
    <t>LABOR: (1 HIRED WORKERS)</t>
  </si>
  <si>
    <t>LABOR: (2 HIRED WORKERS)</t>
  </si>
  <si>
    <t>LABOR: (3 TO 4 HIRED WORKERS)</t>
  </si>
  <si>
    <t>LABOR: (5 TO 9 HIRED WORKERS)</t>
  </si>
  <si>
    <t>LABOR: (10 OR MORE HIRED WORKERS)</t>
  </si>
  <si>
    <t>LABOR: (HIRED WORKERS GE 150 DAYS &amp; LT 150 DAYS)</t>
  </si>
  <si>
    <t>LABOR, HIRED - NUMBER OF WORKERS</t>
  </si>
  <si>
    <t>LABOR, HIRED - EXPENSE, MEASURED IN $</t>
  </si>
  <si>
    <t>LABOR, HIRED, GE 150 DAYS - OPERATIONS WITH WORKERS</t>
  </si>
  <si>
    <t>LABOR: (HIRED WORKERS GE 150 DAYS)</t>
  </si>
  <si>
    <t>LABOR, HIRED, GE 150 DAYS - NUMBER OF WORKERS</t>
  </si>
  <si>
    <t>LABOR, HIRED, LT 150 DAYS - OPERATIONS WITH WORKERS</t>
  </si>
  <si>
    <t>LABOR: (HIRED WORKERS LT 150 DAYS)</t>
  </si>
  <si>
    <t>LABOR, HIRED, LT 150 DAYS - NUMBER OF WORKERS</t>
  </si>
  <si>
    <t>LABOR, HIRED, GE 150 DAYS - EXPENSE, MEASURED IN $</t>
  </si>
  <si>
    <t>LABOR, HIRED, LT 150 DAYS - EXPENSE, MEASURED IN $</t>
  </si>
  <si>
    <t>LABOR, MIGRANT - OPERATIONS WITH WORKERS</t>
  </si>
  <si>
    <t>LABOR: (INCL HIRED WORKERS)</t>
  </si>
  <si>
    <t>LABOR: (ONLY CONTRACT)</t>
  </si>
  <si>
    <t>LABOR, MIGRANT - NUMBER OF WORKERS</t>
  </si>
  <si>
    <t>LABOR, UNPAID - OPERATIONS WITH WORKERS</t>
  </si>
  <si>
    <t>LABOR, UNPAID - NUMBER OF WORKERS</t>
  </si>
  <si>
    <t>Source: U.S. Census Bureau, ACS 16-20 (5-year Estimates), Table B25014</t>
  </si>
  <si>
    <t>Ref. ACS-5-YR Add.</t>
  </si>
  <si>
    <t>Median Monthly Housing Costs Over Time</t>
  </si>
  <si>
    <t>Percent Change (2010 to 2020)</t>
  </si>
  <si>
    <t xml:space="preserve">Contains a select number of tables from the ACS 5-Year data to provide supplementary comparative economic analysis over time. </t>
  </si>
  <si>
    <t>Building Permits 2019</t>
  </si>
  <si>
    <t>AD:T2:New Privately Owned One Housing Unit Authorized (Without Imputation - Annual Data)</t>
  </si>
  <si>
    <t>Housing Units</t>
  </si>
  <si>
    <t>Valuation of Construction (In Thousands of Dollars)</t>
  </si>
  <si>
    <t>Average Value of Structures Authorized</t>
  </si>
  <si>
    <t>© Social Explorer 2005-2022</t>
  </si>
  <si>
    <t>Ref. Permits</t>
  </si>
  <si>
    <t>ACS10_5yr:B08601:Means of Transportation to Work for Workplace Geography</t>
  </si>
  <si>
    <t xml:space="preserve">Notes: Data for all racial groups, except White, are not available by Hispanic origin for this metric; therefore, only Black or African American Alone, American Indian And Alaska Native Alone, Asian Alone, Native Hawaiian And Other Pacific Islander Alone, Some Other Race Alone, and Two or More Races are not shown by Hispanic or Not Hispanic ethnicity. </t>
  </si>
  <si>
    <t xml:space="preserve">Median Household Income </t>
  </si>
  <si>
    <t xml:space="preserve">Median Household Income In The Past 12 Months </t>
  </si>
  <si>
    <t xml:space="preserve">Median Selected Monthly Owner Costs as a Percentage of Household Income (City, County, and State) </t>
  </si>
  <si>
    <t>Additional Local Data Required</t>
  </si>
  <si>
    <t>County % of State</t>
  </si>
  <si>
    <t>Source: U.S. Census Bureau, ACS 16-20 (5-year Estimates), Table B25064</t>
  </si>
  <si>
    <t>Source: U.S. Census Bureau, ACS 16-20 (5-year Estimates), Table B25071</t>
  </si>
  <si>
    <t>Projected Based on Existing Extremely Low Income Households (6th Cycle RHNA)</t>
  </si>
  <si>
    <t>Progress Toward Meeting 5th Cycle RHNA Allocation - Permitted Units by Year</t>
  </si>
  <si>
    <t>2023-2032 RHNA Total</t>
  </si>
  <si>
    <t>Total Permits (2015 to 2021)</t>
  </si>
  <si>
    <t>Source: Local MPOs</t>
  </si>
  <si>
    <t>HNA Pre-Certified Data Categories</t>
  </si>
  <si>
    <t>HCD Guidance</t>
  </si>
  <si>
    <t>Overview &amp; Contents</t>
  </si>
  <si>
    <t>Optional</t>
  </si>
  <si>
    <t>Hired Farm Labor (Countywide)</t>
  </si>
  <si>
    <t>Farmworkers by Days Worked (Countywide)</t>
  </si>
  <si>
    <t xml:space="preserve">Note: Farmworker counts are of countywide totals. Local jurisdictions must supplement with local data sources on number of farmworkers. </t>
  </si>
  <si>
    <t xml:space="preserve">Note: Local jurisdictions must supplement HUD's overpayment data with current data that reflect local market conditions. </t>
  </si>
  <si>
    <t>Continuum of Care Area Number</t>
  </si>
  <si>
    <t>Continuum of Care Area Name</t>
  </si>
  <si>
    <t>Note: Data are not inflation-adjusted to current 2022 dollars.</t>
  </si>
  <si>
    <t xml:space="preserve">Note: HUD collects homelessness data at the Continuum of Care (CoC) geographic scale. Local jurisdictions must supplement with data from the most recent local Point In Time (PIT) Count. </t>
  </si>
  <si>
    <t>Occupied Housing Units Lacking Complete Kitchen Facilities</t>
  </si>
  <si>
    <t>Occupied Housing Units Lacking Complete Plumbing Facilities</t>
  </si>
  <si>
    <t>Vacancy Status by Type for Total Vacant Units</t>
  </si>
  <si>
    <t>Note: The U.S. Census provides the following definitions: 
- For Seasonal, Recreational, or Occasional Use: These are vacant units used or intended for use only in certain seasons or for weekends or other occasional use throughout the year. Seasonal units include those used for summer or winter sports or recreation, such as beach cottages and hunting cabins. Seasonal units also may include quarters for such workers as herders and loggers. Interval ownership units, sometimes called shared-ownership or timesharing condominiums, also are included here.
- For Migrant Workers: These include vacant units intended for occupancy by migratory workers employed in farm work during the crop season. (Work in a cannery, a freezer plant, or a food-processing plant is not farm work.)
- Other Vacant: If a vacant unit does not fall into any of the categories specified above, it is classified as "Other vacant." For example, this category includes units held for occupancy by a caretaker or janitor, and units held for personal reasons of the owner.</t>
  </si>
  <si>
    <t xml:space="preserve">Note: Figure for Extremely Low Income presented here is based on dividing the 5th Cycle allocation for Very Low Income by two (2). </t>
  </si>
  <si>
    <t xml:space="preserve">Note: Figure for Extremely Low Income presented here is based on dividing the 6th Cycle allocation for Very Low Income by two (2). </t>
  </si>
  <si>
    <t>Hired Farm Labor - Countywide</t>
  </si>
  <si>
    <t>Farmworkers by Days Worked - Countywide</t>
  </si>
  <si>
    <t>Occupied Housing Units by Year Built (City, County, and State)</t>
  </si>
  <si>
    <t xml:space="preserve">Note: Local jurisdictions must supplement the ACS overpayment data with current data that reflect local market conditions. </t>
  </si>
  <si>
    <t xml:space="preserve">Note: Local jurisdictions must supplement the ACS housing conditions data with current data that reflect a local estimate of the number of units in need of rehabilitation or replacement. </t>
  </si>
  <si>
    <t>Note: Cost-burdened is defined as paying 30% or more of income towards housing costs.</t>
  </si>
  <si>
    <t>Notes: Percent Change axis and data show the change between 1980, 1990, and 2000 decennial census counts and 2010 and 2020 quinquennial (five-year) estimates. Five-year estimates for 2010 and 2020 from the American Community Survey (ACS) are shown in lieu of availability of 2010 decennial census data for this metric and 2020 decennial census data. For more methodological notes, see the full report.</t>
  </si>
  <si>
    <t>Notes: Cost-burdened is typically defined as paying 30% or more of income towards housing costs. For the purposes of consistent comparison from 1980 to 2020, cost-burdened is defined as paying 35% or more of income towards housing costs. Percent Change axis and data show the change between 1980, 1990, and 2000 decennial census counts and 2010 and 2020 quinquennial (five-year) estimates. Five-year estimates for 2010 and 2020 from the American Community Survey (ACS) are shown in lieu of availability of 2010 decennial census data for this metric and 2020 decennial census data. For more methodological notes, see the full report.</t>
  </si>
  <si>
    <t>Note: Data shown as a percentage of household income in the past 12 months for the relevant data years.</t>
  </si>
  <si>
    <t xml:space="preserve">Note: Data for all racial groups, except White, are not available by Hispanic origin for this metric; therefore, only Black or African American Alone, American Indian And Alaska Native Alone, Asian Alone, Native Hawaiian And Other Pacific Islander Alone, Some Other Race Alone, and Two or More Races are not shown by Hispanic or Not Hispanic ethnicity. </t>
  </si>
  <si>
    <t>Note: Data show all workers except those who worked from home.</t>
  </si>
  <si>
    <t>Travel Time to Work Over Time (2010 to 2020)</t>
  </si>
  <si>
    <t>Travel Time to Work (2020)</t>
  </si>
  <si>
    <t>Percent of Households in Poverty by Race or Hispanic Origin (2020)</t>
  </si>
  <si>
    <t>Median Household Income by Race or Hispanic Origin (2020)</t>
  </si>
  <si>
    <t>Median Monthly Housing Costs as a Percentage of Median Household Income Over Time (2010 to 2020)</t>
  </si>
  <si>
    <t>Median Monthly Housing Costs Over Time (2010 to 2020)</t>
  </si>
  <si>
    <t>Median Selected Monthly Owner Costs Over Time (2010-2020)</t>
  </si>
  <si>
    <t>Median Gross Rent and Percent Change Over Time (1980-2020)</t>
  </si>
  <si>
    <t>Total Households and Percent Change Over Time (1980 to 2020)</t>
  </si>
  <si>
    <t>Percent Occupied Housing Units by Occupants per Room (2020)</t>
  </si>
  <si>
    <t xml:space="preserve">Note: According to the California Housing and Community Development department, the U.S. Census defines an overcrowded unit as one occupied by 1.01 persons or more per room (excluding bathrooms and kitchens). Units with more than 1.5 persons per room are considered severely overcrowded. </t>
  </si>
  <si>
    <t>Notes: Percent Change axis and data show the change between 1980, 1990, 2000, and 2010 decennial census counts and 2019 quinquennial (five-year) estimates. Five-year estimates for 2019 from the American Community Survey (ACS) are shown in lieu of availability of 2020 decennial census data. For more methodological notes, see the full report.</t>
  </si>
  <si>
    <t>Notes: Percent Change axis and data show the change between 1980, 1990, 2000, and 2010 decennial census counts and 2020 quinquennial (five-year) estimates. Five-year estimates for 2020 from the American Community Survey (ACS) are shown in lieu of availability of 2020 decennial census data. For more methodological notes, see the full report.</t>
  </si>
  <si>
    <t>Total Employment by Industry Over Time (2010 to 2020)</t>
  </si>
  <si>
    <t>Percent Employment by Industry (2020)</t>
  </si>
  <si>
    <t>Note: Data show employment industry for resident civilian employed population 16 years and over.</t>
  </si>
  <si>
    <t>Total Employment by Occupation (2020)</t>
  </si>
  <si>
    <t>Extremely Low Income</t>
  </si>
  <si>
    <t>Overcrowded Households by Tenure Over Time (2010 to 2020)</t>
  </si>
  <si>
    <t>Median Housing Value and Percent Change Over Time (1980-2020)</t>
  </si>
  <si>
    <t>Housing and Community Development (HCD) Annual Progress Reports for all San Joaquin Valley Jurisdictions (as of Fall 2021)</t>
  </si>
  <si>
    <t>HUD Comprehensive Housing Affordability Strategy (CHAS) Data for the 2014-2018 Period</t>
  </si>
  <si>
    <t>Ref. DDS</t>
  </si>
  <si>
    <t>Department of Developmental Services (DDS), Quaterly Report, April 2022</t>
  </si>
  <si>
    <t>Glossary</t>
  </si>
  <si>
    <t>At the time of the data workbook’s production, the ACS 2016-2020 5-Year Estimates were the most current publicly available datasets. Data was reported at the city, county, and state levels.</t>
  </si>
  <si>
    <t>The U.S. Census Bureau’s Building Permit Survey provides regularly updated data on the number of new housing units authorized by building permits.</t>
  </si>
  <si>
    <t>Data available for a limited set of metrics.</t>
  </si>
  <si>
    <t>Data are not inflation-adjusted to current 2022 dollars.</t>
  </si>
  <si>
    <t>HCD gathers data summarizing annual progress reports for recent housing production by affordability.</t>
  </si>
  <si>
    <t>HUD's Comprehensive Housing Affordability Strategy (CHAS) dataset.</t>
  </si>
  <si>
    <t>At the time of the data workbook’s production, data from 2019 was the most current publicly available dataset. Data was available at the county and state levels.</t>
  </si>
  <si>
    <t>At the time of the data workbook's production, data from the 2017 agricultural census was the most current publicly available dataset.</t>
  </si>
  <si>
    <t>At the time of the data workbook's production, data for the 2014-2018 period was the most current publicly available dataset.</t>
  </si>
  <si>
    <t>At the time of the data workbook’s production, data up to 2019 was the most current publicly available dataset.</t>
  </si>
  <si>
    <t>At the time of the data workbook's production, data from December 2021 was the most current publicly available dataset.</t>
  </si>
  <si>
    <t>Department of Developmental Services (DDS) Quarterly Consumer Report by age group and residence type.</t>
  </si>
  <si>
    <t>Source: DDS Quarterly Consumer Report, December 2021</t>
  </si>
  <si>
    <t>Below are short descriptions for each of the units of geography used in the analysis of this report.</t>
  </si>
  <si>
    <r>
      <rPr>
        <b/>
        <sz val="11"/>
        <color theme="1"/>
        <rFont val="Calibri Light"/>
        <family val="2"/>
        <scheme val="minor"/>
      </rPr>
      <t>Metropolitan Statistical Area (MSAs):</t>
    </r>
    <r>
      <rPr>
        <sz val="11"/>
        <color theme="1"/>
        <rFont val="Calibri Light"/>
        <family val="2"/>
        <scheme val="minor"/>
      </rPr>
      <t xml:space="preserve"> A geographical region with a relatively high population density and with close economic and social ties across its region. Each MSA must have at least one urbanized area of 50,000 or more inhabitants. The U.S. Office of Management and Budget MSAs delineates MSAs every 10 years. The three largest MSAs in the San Joaquin Valley are Fresno, Bakersfield, and Stockton.</t>
    </r>
  </si>
  <si>
    <r>
      <rPr>
        <b/>
        <sz val="11"/>
        <color theme="1"/>
        <rFont val="Calibri Light"/>
        <family val="2"/>
        <scheme val="minor"/>
      </rPr>
      <t xml:space="preserve">County: </t>
    </r>
    <r>
      <rPr>
        <sz val="11"/>
        <color theme="1"/>
        <rFont val="Calibri Light"/>
        <family val="2"/>
        <scheme val="minor"/>
      </rPr>
      <t>A legal subdivision of a state. A county has a legally defined boundary and an active, functioning governmental structure, chartered by the state and administered by elected officials. A county usually contains incorporated cities and towns, which in most cases are dependent on county governments for certain public services.</t>
    </r>
  </si>
  <si>
    <r>
      <rPr>
        <b/>
        <sz val="11"/>
        <color theme="1"/>
        <rFont val="Calibri Light"/>
        <family val="2"/>
        <scheme val="minor"/>
      </rPr>
      <t>Incorporated Place:</t>
    </r>
    <r>
      <rPr>
        <sz val="11"/>
        <color theme="1"/>
        <rFont val="Calibri Light"/>
        <family val="2"/>
        <scheme val="minor"/>
      </rPr>
      <t xml:space="preserve"> A geographic area representing a closely settled, incorporated community that is a legally bound entity. Incorporated places are also known as cities, boroughs, towns, or villages depending on the state and local context. An incorporated place has a legally defined boundary and an active, functioning governmental structure, chartered by the state and administered by elected officials.</t>
    </r>
  </si>
  <si>
    <r>
      <rPr>
        <b/>
        <sz val="11"/>
        <color theme="1"/>
        <rFont val="Calibri Light"/>
        <family val="2"/>
        <scheme val="minor"/>
      </rPr>
      <t xml:space="preserve">Census Designated Place (CDP): </t>
    </r>
    <r>
      <rPr>
        <sz val="11"/>
        <color theme="1"/>
        <rFont val="Calibri Light"/>
        <family val="2"/>
        <scheme val="minor"/>
      </rPr>
      <t>A statistical geographic area representing a closely settled, unincorporated community that is locally recognized and identified by name. A CDP is the statistical equivalent of an incorporated place, with the primary differences being the lack of a legally defined boundary and an active, functioning governmental structure, chartered by the state and administered by elected officials. Note that not all unincorporated communities are defined as CDPs.</t>
    </r>
  </si>
  <si>
    <r>
      <rPr>
        <b/>
        <sz val="11"/>
        <color theme="1"/>
        <rFont val="Calibri Light"/>
        <family val="2"/>
        <scheme val="minor"/>
      </rPr>
      <t xml:space="preserve">Census Tract: </t>
    </r>
    <r>
      <rPr>
        <sz val="11"/>
        <color theme="1"/>
        <rFont val="Calibri Light"/>
        <family val="2"/>
        <scheme val="minor"/>
      </rPr>
      <t>A statistical subdivision of a county designated by the U.S. Census Bureau. A census tract generally has a population size between 1,200 and 8,000 people, with an optimum size of 4,000 people. Census tracts are often used in demographic analysis because their optimum size allows for community-level data with low margins of error.</t>
    </r>
  </si>
  <si>
    <r>
      <rPr>
        <b/>
        <sz val="11"/>
        <color theme="1"/>
        <rFont val="Calibri Light"/>
        <family val="2"/>
        <scheme val="minor"/>
      </rPr>
      <t>Census Block Group:</t>
    </r>
    <r>
      <rPr>
        <sz val="11"/>
        <color theme="1"/>
        <rFont val="Calibri Light"/>
        <family val="2"/>
        <scheme val="minor"/>
      </rPr>
      <t xml:space="preserve"> A small statistical subdivision of county designated by the U.S. Census Bureau. A block group generally has a population size between 600 and 3,000 people. Every census tract has at least one block group, and block groups are uniquely numbered within a census tract.</t>
    </r>
  </si>
  <si>
    <t>Median Monthly Housing Costs as  percentage of Median Household Income By Tenure Over Time (2010 to 2020)*</t>
  </si>
  <si>
    <t>American Community Survey (ACS) 5-Year Estimates for years 2006-2010, 2011-2015, and 2016-2020.</t>
  </si>
  <si>
    <t>Source: U.S. Census Bureau, Census 1980, 1990, 2000, 2010; Social Explorer tables for Census 2020.</t>
  </si>
  <si>
    <t>Source: U.S. Census Bureau, Census 2000, 2010; Social Explorer Table for Census 2020.</t>
  </si>
  <si>
    <t xml:space="preserve">Note: Local jurisdictions have the option of using this ACS housing costs data. However, local jurisdictions must provide current local market data on housing costs. </t>
  </si>
  <si>
    <t>Source: U.S. Census Bureau, ACS16-20 (5-Year Estimates), Tables B25071, B25092</t>
  </si>
  <si>
    <t>Note: Local jurisdictions must update this table with the most recent data on number of permitted units.</t>
  </si>
  <si>
    <t>Note: Local Jurisdictions must update this table based on the 6th Cycle Allocations.</t>
  </si>
  <si>
    <t>Reference Map: SJV Metropolitan Statistical Areas (MSAs)</t>
  </si>
  <si>
    <t>Note: Local jurisdictions have the option of using this Zillow housing costs data. However, local jurisdictions must provide current local market data on housing costs.</t>
  </si>
  <si>
    <t>For reference, a Glossary tab is included, which provides key definitions for the U.S. Census Bureau's statistical terms used in this data workbook (see the black tab to the right of the topic-focused tabs). In addition, the comprehensive data sets from each of the data sources are also included (see the black tabs to the right of the glossary tab), and each of these data sources are introduced at the bottom of the Table of Contents.</t>
  </si>
  <si>
    <t xml:space="preserve">Data in the workbook are organized by tabs that focus on four topics: Population and Employment, Households, Economic Conditions, and Housing Stock. Use the Table of Contents below to navigate to metrics within those tabs. The tables and charts in these detailed data tabs are formatted to facilitate their straightforward integration into analysis or reports that local jurisdictions may produce. </t>
  </si>
  <si>
    <r>
      <t xml:space="preserve">The Table of Contents below identifies specific metrics that may be used as pre-certified data for the 6th Cycle Housing Element Housing Needs Assessment (HNA); these data have been reviewed and pre-certified by the California Department of Housing and Community Development (HCD). Note that HCD requires that some metrics be included in the HNA; those are identified as "Required" in the Table of Contents below. Other metrics are "Recommended." Some metrics are "Optional" because </t>
    </r>
    <r>
      <rPr>
        <b/>
        <sz val="10"/>
        <rFont val="Calibri Light"/>
        <family val="2"/>
        <scheme val="minor"/>
      </rPr>
      <t>HCD requires that</t>
    </r>
    <r>
      <rPr>
        <sz val="10"/>
        <rFont val="Calibri Light"/>
        <family val="2"/>
        <scheme val="minor"/>
      </rPr>
      <t xml:space="preserve"> i</t>
    </r>
    <r>
      <rPr>
        <b/>
        <sz val="10"/>
        <rFont val="Calibri Light"/>
        <family val="2"/>
        <scheme val="minor"/>
      </rPr>
      <t xml:space="preserve">n order to have a complete HNA, each jurisdiction must provide more up-to-date or localized supplemental information for these metrics, as noted in the detailed tabs. Metrics that require supplemental data are identified in the "Additional Local Data Required" column of the Table of Contents and are highlighted in yellow throughout the four main tabs of this data workbook. </t>
    </r>
  </si>
  <si>
    <r>
      <t>Must supplement w</t>
    </r>
    <r>
      <rPr>
        <sz val="11"/>
        <rFont val="Calibri Light"/>
        <family val="2"/>
        <scheme val="minor"/>
      </rPr>
      <t>ith local</t>
    </r>
    <r>
      <rPr>
        <sz val="11"/>
        <color theme="1"/>
        <rFont val="Calibri Light"/>
        <family val="2"/>
        <scheme val="minor"/>
      </rPr>
      <t xml:space="preserve"> data on number of farmworkers.</t>
    </r>
  </si>
  <si>
    <t>Must supplement with local data on number of farmworkers.</t>
  </si>
  <si>
    <r>
      <t>Must supplement w</t>
    </r>
    <r>
      <rPr>
        <sz val="11"/>
        <rFont val="Calibri Light"/>
        <family val="2"/>
        <scheme val="minor"/>
      </rPr>
      <t>ith local</t>
    </r>
    <r>
      <rPr>
        <sz val="11"/>
        <color theme="1"/>
        <rFont val="Calibri Light"/>
        <family val="2"/>
        <scheme val="minor"/>
      </rPr>
      <t xml:space="preserve"> data on market conditions.</t>
    </r>
  </si>
  <si>
    <t>Must provide local market data.</t>
  </si>
  <si>
    <t>Must provide local point-in-time data.</t>
  </si>
  <si>
    <r>
      <t>Must supplement w</t>
    </r>
    <r>
      <rPr>
        <sz val="11"/>
        <rFont val="Calibri Light"/>
        <family val="2"/>
        <scheme val="minor"/>
      </rPr>
      <t>ith local</t>
    </r>
    <r>
      <rPr>
        <sz val="11"/>
        <color theme="1"/>
        <rFont val="Calibri Light"/>
        <family val="2"/>
        <scheme val="minor"/>
      </rPr>
      <t xml:space="preserve"> data on number of units in need of rehabilitation or replacement.</t>
    </r>
  </si>
  <si>
    <t>Must update with most recent data on permitted units.</t>
  </si>
  <si>
    <t>Must update with final RHNA allocation.</t>
  </si>
  <si>
    <t>GISJOIN</t>
  </si>
  <si>
    <t>STATE</t>
  </si>
  <si>
    <t>PLACE</t>
  </si>
  <si>
    <t>FULL NAME</t>
  </si>
  <si>
    <t>PLACEA</t>
  </si>
  <si>
    <t>AREANAME SF1</t>
  </si>
  <si>
    <t>C7L001</t>
  </si>
  <si>
    <t>C7M001</t>
  </si>
  <si>
    <t>C7M002</t>
  </si>
  <si>
    <t>C7M003</t>
  </si>
  <si>
    <t>C75001</t>
  </si>
  <si>
    <t>C7W001</t>
  </si>
  <si>
    <t>C7W002</t>
  </si>
  <si>
    <t>C8J001</t>
  </si>
  <si>
    <t>C85001</t>
  </si>
  <si>
    <t>C85002</t>
  </si>
  <si>
    <t>C85003</t>
  </si>
  <si>
    <t>C85004</t>
  </si>
  <si>
    <t>PLACE SF3</t>
  </si>
  <si>
    <t>check</t>
  </si>
  <si>
    <t>DFK001</t>
  </si>
  <si>
    <t>DFQ001</t>
  </si>
  <si>
    <t>DFQ002</t>
  </si>
  <si>
    <t>DFQ003</t>
  </si>
  <si>
    <t>DFQ004</t>
  </si>
  <si>
    <t>DFQ005</t>
  </si>
  <si>
    <t>DFQ006</t>
  </si>
  <si>
    <t>DFQ007</t>
  </si>
  <si>
    <t>DFQ008</t>
  </si>
  <si>
    <t>DFQ009</t>
  </si>
  <si>
    <t>DFQ010</t>
  </si>
  <si>
    <t>DFQ011</t>
  </si>
  <si>
    <t>DFQ012</t>
  </si>
  <si>
    <t>DFQ013</t>
  </si>
  <si>
    <t>DFQ014</t>
  </si>
  <si>
    <t>DFQ015</t>
  </si>
  <si>
    <t>DFQ016</t>
  </si>
  <si>
    <t>DFQ017</t>
  </si>
  <si>
    <t>DFQ018</t>
  </si>
  <si>
    <t>DFQ019</t>
  </si>
  <si>
    <t>DFQ020</t>
  </si>
  <si>
    <t>DFQ021</t>
  </si>
  <si>
    <t>DFQ022</t>
  </si>
  <si>
    <t>DFQ023</t>
  </si>
  <si>
    <t>DFQ024</t>
  </si>
  <si>
    <t>DFQ025</t>
  </si>
  <si>
    <t>DFS001</t>
  </si>
  <si>
    <t>DFS002</t>
  </si>
  <si>
    <t>DFX001</t>
  </si>
  <si>
    <t>DFX002</t>
  </si>
  <si>
    <t>DFX003</t>
  </si>
  <si>
    <t>DFX004</t>
  </si>
  <si>
    <t>DFX005</t>
  </si>
  <si>
    <t>DFX006</t>
  </si>
  <si>
    <t>DFX007</t>
  </si>
  <si>
    <t>DFX008</t>
  </si>
  <si>
    <t>DFX009</t>
  </si>
  <si>
    <t>DFX010</t>
  </si>
  <si>
    <t>DFX011</t>
  </si>
  <si>
    <t>DFX012</t>
  </si>
  <si>
    <t>DFX013</t>
  </si>
  <si>
    <t>DFX014</t>
  </si>
  <si>
    <t>DFX015</t>
  </si>
  <si>
    <t>DFX016</t>
  </si>
  <si>
    <t>DFX017</t>
  </si>
  <si>
    <t>DFX018</t>
  </si>
  <si>
    <t>DFX019</t>
  </si>
  <si>
    <t>DFX020</t>
  </si>
  <si>
    <t>DFX021</t>
  </si>
  <si>
    <t>DFX022</t>
  </si>
  <si>
    <t>DFX023</t>
  </si>
  <si>
    <t>DFX024</t>
  </si>
  <si>
    <t>DFX025</t>
  </si>
  <si>
    <t>GIS Join Match Code</t>
  </si>
  <si>
    <t>Data File Year</t>
  </si>
  <si>
    <t>State Name</t>
  </si>
  <si>
    <t>Place Name</t>
  </si>
  <si>
    <t>Full Name</t>
  </si>
  <si>
    <t>Place Code</t>
  </si>
  <si>
    <t>Area Name</t>
  </si>
  <si>
    <t>Total Pop</t>
  </si>
  <si>
    <t>Inside urbanized area</t>
  </si>
  <si>
    <t>Outside urbanized area</t>
  </si>
  <si>
    <t>Total Hhd</t>
  </si>
  <si>
    <t>Owner occupied</t>
  </si>
  <si>
    <t>Renter occupied</t>
  </si>
  <si>
    <t>Median Housing Unit value</t>
  </si>
  <si>
    <t>10 or more</t>
  </si>
  <si>
    <t>Mobile home or trailer</t>
  </si>
  <si>
    <t>Less than $5,000 &gt;&gt; Less than 20 percent</t>
  </si>
  <si>
    <t>Less than $5,000 &gt;&gt; 20-24 percent</t>
  </si>
  <si>
    <t>Less than $5,000 &gt;&gt; 25-34 percent</t>
  </si>
  <si>
    <t>Less than $5,000 &gt;&gt; 35 percent or more</t>
  </si>
  <si>
    <t>Less than $5,000 &gt;&gt; Not computed</t>
  </si>
  <si>
    <t>$5,000-$9,999 &gt;&gt; Less than 20 percent</t>
  </si>
  <si>
    <t>$5,000-$9,999 &gt;&gt; 20-24 percent</t>
  </si>
  <si>
    <t>$5,000-$9,999 &gt;&gt; 25-34 percent</t>
  </si>
  <si>
    <t>$5,000-$9,999 &gt;&gt; 35 percent or more</t>
  </si>
  <si>
    <t>$5,000-$9,999 &gt;&gt; Not computed</t>
  </si>
  <si>
    <t>$10,000-$14,999 &gt;&gt; Less than 20 percent</t>
  </si>
  <si>
    <t>$10,000-$14,999 &gt;&gt; 20-24 percent</t>
  </si>
  <si>
    <t>$10,000-$14,999 &gt;&gt; 25-34 percent</t>
  </si>
  <si>
    <t>$10,000-$14,999 &gt;&gt; 35 percent or more</t>
  </si>
  <si>
    <t>$10,000-$14,999 &gt;&gt; Not computed</t>
  </si>
  <si>
    <t>$15,000-$19,999 &gt;&gt; Less than 20 percent</t>
  </si>
  <si>
    <t>$15,000-$19,999 &gt;&gt; 20-24 percent</t>
  </si>
  <si>
    <t>$15,000-$19,999 &gt;&gt; 25-34 percent</t>
  </si>
  <si>
    <t>$15,000-$19,999 &gt;&gt; 35 percent or more</t>
  </si>
  <si>
    <t>$15,000-$19,999 &gt;&gt; Not computed</t>
  </si>
  <si>
    <t>$20,000 or more &gt;&gt; Less than 20 percent</t>
  </si>
  <si>
    <t>$20,000 or more &gt;&gt; 20-24 percent</t>
  </si>
  <si>
    <t>$20,000 or more &gt;&gt; 25-34 percent</t>
  </si>
  <si>
    <t>$20,000 or more &gt;&gt; 35 percent or more</t>
  </si>
  <si>
    <t>$20,000 or more &gt;&gt; Not computed</t>
  </si>
  <si>
    <t>Median selected monthly owner costs &gt;&gt; With a mortgage</t>
  </si>
  <si>
    <t>Median selected monthly owner costs &gt;&gt; Not mortgaged</t>
  </si>
  <si>
    <t>G0600003</t>
  </si>
  <si>
    <t>ADELANTO CITY</t>
  </si>
  <si>
    <t>G0600010</t>
  </si>
  <si>
    <t>ALAMEDA CITY</t>
  </si>
  <si>
    <t>G0600015</t>
  </si>
  <si>
    <t>Alamo</t>
  </si>
  <si>
    <t>ALAMO %CDP&lt;</t>
  </si>
  <si>
    <t>G0600020</t>
  </si>
  <si>
    <t>ALBANY CITY</t>
  </si>
  <si>
    <t>G0600025</t>
  </si>
  <si>
    <t>ALHAMBRA CITY</t>
  </si>
  <si>
    <t>G0600032</t>
  </si>
  <si>
    <t>Alondra Park</t>
  </si>
  <si>
    <t>ALONDRA PARK %CDP&lt;</t>
  </si>
  <si>
    <t>G0600035</t>
  </si>
  <si>
    <t>ALPINE %CDP&lt;</t>
  </si>
  <si>
    <t>G0600040</t>
  </si>
  <si>
    <t>Altadena</t>
  </si>
  <si>
    <t>ALTADENA %CDP&lt;</t>
  </si>
  <si>
    <t>G0600045</t>
  </si>
  <si>
    <t>Alta Hill</t>
  </si>
  <si>
    <t>ALTA HILL %CDP&lt;</t>
  </si>
  <si>
    <t>G0600047</t>
  </si>
  <si>
    <t>Alta Sierra</t>
  </si>
  <si>
    <t>ALTA SIERRA %CDP&lt;</t>
  </si>
  <si>
    <t>G0600050</t>
  </si>
  <si>
    <t>ALTURAS CITY</t>
  </si>
  <si>
    <t>G0600055</t>
  </si>
  <si>
    <t>Alum Rock</t>
  </si>
  <si>
    <t>ALUM ROCK %CDP&lt;</t>
  </si>
  <si>
    <t>G0600065</t>
  </si>
  <si>
    <t>AMADOR CITY CITY</t>
  </si>
  <si>
    <t>G0600067</t>
  </si>
  <si>
    <t>AMERICAN CANYON %CDP&lt;</t>
  </si>
  <si>
    <t>G0600070</t>
  </si>
  <si>
    <t>ANAHEIM CITY</t>
  </si>
  <si>
    <t>G0600075</t>
  </si>
  <si>
    <t>ANDERSON CITY</t>
  </si>
  <si>
    <t>G0600080</t>
  </si>
  <si>
    <t>ANGELS CITY</t>
  </si>
  <si>
    <t>G0600083</t>
  </si>
  <si>
    <t>Angwin</t>
  </si>
  <si>
    <t>ANGWIN %CDP&lt;</t>
  </si>
  <si>
    <t>G0600085</t>
  </si>
  <si>
    <t>ANTIOCH CITY</t>
  </si>
  <si>
    <t>G0600090</t>
  </si>
  <si>
    <t>APPLE VALLEY %CDP&lt;</t>
  </si>
  <si>
    <t>G0600092</t>
  </si>
  <si>
    <t>Aptos</t>
  </si>
  <si>
    <t>APTOS %CDP&lt;</t>
  </si>
  <si>
    <t>G0600100</t>
  </si>
  <si>
    <t>Arbuckle</t>
  </si>
  <si>
    <t>ARBUCKLE %CDP&lt;</t>
  </si>
  <si>
    <t>G0600105</t>
  </si>
  <si>
    <t>ARCADIA CITY</t>
  </si>
  <si>
    <t>G0600110</t>
  </si>
  <si>
    <t>ARCATA CITY</t>
  </si>
  <si>
    <t>G0600115</t>
  </si>
  <si>
    <t>Arden-Arcade</t>
  </si>
  <si>
    <t>ARDEN-ARCADE %CDP&lt;</t>
  </si>
  <si>
    <t>G0600125</t>
  </si>
  <si>
    <t>Armona</t>
  </si>
  <si>
    <t>ARMONA %CDP&lt;</t>
  </si>
  <si>
    <t>G0600128</t>
  </si>
  <si>
    <t>Arnold</t>
  </si>
  <si>
    <t>ARNOLD %CDP&lt;</t>
  </si>
  <si>
    <t>G0600130</t>
  </si>
  <si>
    <t>ARROYO GRANDE CITY</t>
  </si>
  <si>
    <t>G0600135</t>
  </si>
  <si>
    <t>ARTESIA CITY</t>
  </si>
  <si>
    <t>G0600139</t>
  </si>
  <si>
    <t>ARVIN CITY</t>
  </si>
  <si>
    <t>G0600143</t>
  </si>
  <si>
    <t>Ashland</t>
  </si>
  <si>
    <t>ASHLAND %CDP&lt;</t>
  </si>
  <si>
    <t>G0600145</t>
  </si>
  <si>
    <t>ATASCADERO CITY</t>
  </si>
  <si>
    <t>G0600150</t>
  </si>
  <si>
    <t>ATHERTON TOWN</t>
  </si>
  <si>
    <t>G0600155</t>
  </si>
  <si>
    <t>ATWATER CITY</t>
  </si>
  <si>
    <t>G0600160</t>
  </si>
  <si>
    <t>AUBURN CITY</t>
  </si>
  <si>
    <t>G0600162</t>
  </si>
  <si>
    <t>August</t>
  </si>
  <si>
    <t>AUGUST %CDP&lt;</t>
  </si>
  <si>
    <t>G0600165</t>
  </si>
  <si>
    <t>AVALON CITY</t>
  </si>
  <si>
    <t>G0600170</t>
  </si>
  <si>
    <t>AVENAL CITY</t>
  </si>
  <si>
    <t>G0600172</t>
  </si>
  <si>
    <t>Avocado Heights</t>
  </si>
  <si>
    <t>AVOCADO HEIGHTS %CDP&lt;</t>
  </si>
  <si>
    <t>G0600175</t>
  </si>
  <si>
    <t>AZUSA CITY</t>
  </si>
  <si>
    <t>G0600180</t>
  </si>
  <si>
    <t>BAKERSFIELD CITY</t>
  </si>
  <si>
    <t>G0600185</t>
  </si>
  <si>
    <t>Baldwin Park</t>
  </si>
  <si>
    <t>BALDWIN PARK CITY</t>
  </si>
  <si>
    <t>G0600190</t>
  </si>
  <si>
    <t>BANNING CITY</t>
  </si>
  <si>
    <t>G0600195</t>
  </si>
  <si>
    <t>BARSTOW CITY</t>
  </si>
  <si>
    <t>G0600202</t>
  </si>
  <si>
    <t>Baywood-Los Osos</t>
  </si>
  <si>
    <t>BAYWOOD-LOS OSOS %CDP&lt;</t>
  </si>
  <si>
    <t>G0600203</t>
  </si>
  <si>
    <t>Beale AFB East</t>
  </si>
  <si>
    <t>BEALE AFB EAST %CDP&lt;</t>
  </si>
  <si>
    <t>G0600205</t>
  </si>
  <si>
    <t>BEAUMONT CITY</t>
  </si>
  <si>
    <t>G0600210</t>
  </si>
  <si>
    <t>Bell</t>
  </si>
  <si>
    <t>BELL CITY</t>
  </si>
  <si>
    <t>G0600215</t>
  </si>
  <si>
    <t>BELLFLOWER CITY</t>
  </si>
  <si>
    <t>G0600220</t>
  </si>
  <si>
    <t>BELL GARDENS CITY</t>
  </si>
  <si>
    <t>G0600225</t>
  </si>
  <si>
    <t>BELMONT CITY</t>
  </si>
  <si>
    <t>G0600230</t>
  </si>
  <si>
    <t>Belvedere</t>
  </si>
  <si>
    <t>BELVEDERE CITY</t>
  </si>
  <si>
    <t>G0600235</t>
  </si>
  <si>
    <t>BENICIA CITY</t>
  </si>
  <si>
    <t>G0600240</t>
  </si>
  <si>
    <t>Ben Lomond</t>
  </si>
  <si>
    <t>BEN LOMOND %CDP&lt;</t>
  </si>
  <si>
    <t>G0600245</t>
  </si>
  <si>
    <t>BERKELEY CITY</t>
  </si>
  <si>
    <t>G0600249</t>
  </si>
  <si>
    <t>Bethel Island</t>
  </si>
  <si>
    <t>BETHEL ISLAND %CDP&lt;</t>
  </si>
  <si>
    <t>G0600250</t>
  </si>
  <si>
    <t>BEVERLY HILLS CITY</t>
  </si>
  <si>
    <t>G0600253</t>
  </si>
  <si>
    <t>Big Bear</t>
  </si>
  <si>
    <t>BIG BEAR %CDP&lt;</t>
  </si>
  <si>
    <t>G0600265</t>
  </si>
  <si>
    <t>BIGGS CITY</t>
  </si>
  <si>
    <t>G0600268</t>
  </si>
  <si>
    <t>Big Pine</t>
  </si>
  <si>
    <t>BIG PINE %CDP&lt;</t>
  </si>
  <si>
    <t>G0600275</t>
  </si>
  <si>
    <t>BISHOP CITY</t>
  </si>
  <si>
    <t>G0600277</t>
  </si>
  <si>
    <t>Bloomington</t>
  </si>
  <si>
    <t>BLOOMINGTON %CDP&lt;</t>
  </si>
  <si>
    <t>G0600280</t>
  </si>
  <si>
    <t>BLUE LAKE CITY</t>
  </si>
  <si>
    <t>G0600290</t>
  </si>
  <si>
    <t>BLYTHE CITY</t>
  </si>
  <si>
    <t>G0600292</t>
  </si>
  <si>
    <t>Bodfish</t>
  </si>
  <si>
    <t>BODFISH %CDP&lt;</t>
  </si>
  <si>
    <t>G0600293</t>
  </si>
  <si>
    <t>Bolinas</t>
  </si>
  <si>
    <t>BOLINAS %CDP&lt;</t>
  </si>
  <si>
    <t>G0600296</t>
  </si>
  <si>
    <t>Bonadelle Ranchos-Madera Ranchos</t>
  </si>
  <si>
    <t>BONADELLE RANCHOS-MADERA RANCHOS %CDP&lt;</t>
  </si>
  <si>
    <t>G0600297</t>
  </si>
  <si>
    <t>Bonita</t>
  </si>
  <si>
    <t>BONITA %CDP&lt;</t>
  </si>
  <si>
    <t>G0600302</t>
  </si>
  <si>
    <t>Boron</t>
  </si>
  <si>
    <t>BORON %CDP&lt;</t>
  </si>
  <si>
    <t>G0600303</t>
  </si>
  <si>
    <t>Borrego Springs</t>
  </si>
  <si>
    <t>BORREGO SPRINGS %CDP&lt;</t>
  </si>
  <si>
    <t>G0600305</t>
  </si>
  <si>
    <t>Boulder Creek</t>
  </si>
  <si>
    <t>BOULDER CREEK %CDP&lt;</t>
  </si>
  <si>
    <t>G0600308</t>
  </si>
  <si>
    <t>Boyes Hot Springs</t>
  </si>
  <si>
    <t>BOYES HOT SPRINGS %CDP&lt;</t>
  </si>
  <si>
    <t>G0600315</t>
  </si>
  <si>
    <t>BRADBURY CITY</t>
  </si>
  <si>
    <t>G0600320</t>
  </si>
  <si>
    <t>BRAWLEY CITY</t>
  </si>
  <si>
    <t>G0600325</t>
  </si>
  <si>
    <t>BREA CITY</t>
  </si>
  <si>
    <t>G0600327</t>
  </si>
  <si>
    <t>BRENTWOOD CITY</t>
  </si>
  <si>
    <t>G0600328</t>
  </si>
  <si>
    <t>BRISBANE CITY</t>
  </si>
  <si>
    <t>G0600332</t>
  </si>
  <si>
    <t>Broderick-Bryte</t>
  </si>
  <si>
    <t>BRODERICK-BRYTE %CDP&lt;</t>
  </si>
  <si>
    <t>G0600334</t>
  </si>
  <si>
    <t>BUELLTON %CDP&lt;</t>
  </si>
  <si>
    <t>G0600335</t>
  </si>
  <si>
    <t>BUENA PARK CITY</t>
  </si>
  <si>
    <t>G0600340</t>
  </si>
  <si>
    <t>BURBANK CITY</t>
  </si>
  <si>
    <t>G0600345</t>
  </si>
  <si>
    <t>Burlingame</t>
  </si>
  <si>
    <t>BURLINGAME CITY</t>
  </si>
  <si>
    <t>G0600350</t>
  </si>
  <si>
    <t>Burney</t>
  </si>
  <si>
    <t>BURNEY %CDP&lt;</t>
  </si>
  <si>
    <t>G0600356</t>
  </si>
  <si>
    <t>Buttonwillow</t>
  </si>
  <si>
    <t>BUTTONWILLOW %CDP&lt;</t>
  </si>
  <si>
    <t>G0600365</t>
  </si>
  <si>
    <t>CALEXICO CITY</t>
  </si>
  <si>
    <t>G0600367</t>
  </si>
  <si>
    <t>California City</t>
  </si>
  <si>
    <t>CALIFORNIA CITY CITY</t>
  </si>
  <si>
    <t>G0600370</t>
  </si>
  <si>
    <t>CALIPATRIA CITY</t>
  </si>
  <si>
    <t>G0600375</t>
  </si>
  <si>
    <t>CALISTOGA CITY</t>
  </si>
  <si>
    <t>G0600377</t>
  </si>
  <si>
    <t>Calwa</t>
  </si>
  <si>
    <t>CALWA %CDP&lt;</t>
  </si>
  <si>
    <t>G0600379</t>
  </si>
  <si>
    <t>CAMARILLO CITY</t>
  </si>
  <si>
    <t>G0600385</t>
  </si>
  <si>
    <t>Camarillo Heights</t>
  </si>
  <si>
    <t>CAMARILLO HEIGHTS %CDP&lt;</t>
  </si>
  <si>
    <t>G0600386</t>
  </si>
  <si>
    <t>Cambria</t>
  </si>
  <si>
    <t>CAMBRIA %CDP&lt;</t>
  </si>
  <si>
    <t>G0600388</t>
  </si>
  <si>
    <t>Cameron Park</t>
  </si>
  <si>
    <t>CAMERON PARK %CDP&lt;</t>
  </si>
  <si>
    <t>G0600390</t>
  </si>
  <si>
    <t>CAMPBELL CITY</t>
  </si>
  <si>
    <t>G0600392</t>
  </si>
  <si>
    <t>Camp Pendleton North</t>
  </si>
  <si>
    <t>CAMP PENDLETON NORTH %CDP&lt;</t>
  </si>
  <si>
    <t>G0600393</t>
  </si>
  <si>
    <t>Camp Pendleton South</t>
  </si>
  <si>
    <t>CAMP PENDLETON SOUTH %CDP&lt;</t>
  </si>
  <si>
    <t>G0600396</t>
  </si>
  <si>
    <t>Canyon Country</t>
  </si>
  <si>
    <t>CANYON COUNTRY %CDP&lt;</t>
  </si>
  <si>
    <t>G0600397</t>
  </si>
  <si>
    <t>CANYON LAKE %CDP&lt;</t>
  </si>
  <si>
    <t>G0600398</t>
  </si>
  <si>
    <t>Capistrano Beach</t>
  </si>
  <si>
    <t>CAPISTRANO BEACH %CDP&lt;</t>
  </si>
  <si>
    <t>G0600400</t>
  </si>
  <si>
    <t>CAPITOLA CITY</t>
  </si>
  <si>
    <t>G0600403</t>
  </si>
  <si>
    <t>Cardiff-By-The-Sea</t>
  </si>
  <si>
    <t>CARDIFF-BY-THE-SEA %CDP&lt;</t>
  </si>
  <si>
    <t>G0600405</t>
  </si>
  <si>
    <t>CARLSBAD CITY</t>
  </si>
  <si>
    <t>G0600410</t>
  </si>
  <si>
    <t>Carmel-By-The-Sea</t>
  </si>
  <si>
    <t>CARMEL-BY-THE-SEA CITY</t>
  </si>
  <si>
    <t>G0600420</t>
  </si>
  <si>
    <t>Carmel Valley</t>
  </si>
  <si>
    <t>CARMEL VALLEY %CDP&lt;</t>
  </si>
  <si>
    <t>G0600430</t>
  </si>
  <si>
    <t>Carmichael</t>
  </si>
  <si>
    <t>CARMICHAEL %CDP&lt;</t>
  </si>
  <si>
    <t>G0600433</t>
  </si>
  <si>
    <t>CARPINTERIA CITY</t>
  </si>
  <si>
    <t>G0600440</t>
  </si>
  <si>
    <t>CARSON CITY</t>
  </si>
  <si>
    <t>G0600442</t>
  </si>
  <si>
    <t>Caruthers</t>
  </si>
  <si>
    <t>CARUTHERS %CDP&lt;</t>
  </si>
  <si>
    <t>G0600446</t>
  </si>
  <si>
    <t>Casa de Oro-Mount Helix</t>
  </si>
  <si>
    <t>CASA DE ORO-MOUNT HELIX %CDP&lt;</t>
  </si>
  <si>
    <t>G0600451</t>
  </si>
  <si>
    <t>Casitas Springs</t>
  </si>
  <si>
    <t>CASITAS SPRINGS %CDP&lt;</t>
  </si>
  <si>
    <t>G0600453</t>
  </si>
  <si>
    <t>Castle Park-Otay</t>
  </si>
  <si>
    <t>CASTLE PARK-OTAY %CDP&lt;</t>
  </si>
  <si>
    <t>G0600455</t>
  </si>
  <si>
    <t>Castro Valley</t>
  </si>
  <si>
    <t>CASTRO VALLEY %CDP&lt;</t>
  </si>
  <si>
    <t>G0600460</t>
  </si>
  <si>
    <t>Castroville</t>
  </si>
  <si>
    <t>CASTROVILLE %CDP&lt;</t>
  </si>
  <si>
    <t>G0600465</t>
  </si>
  <si>
    <t>CATHEDRAL CITY %CDP&lt;</t>
  </si>
  <si>
    <t>G0600467</t>
  </si>
  <si>
    <t>Cayucos</t>
  </si>
  <si>
    <t>CAYUCOS %CDP&lt;</t>
  </si>
  <si>
    <t>G0600475</t>
  </si>
  <si>
    <t>Central Valley</t>
  </si>
  <si>
    <t>CENTRAL VALLEY %CDP&lt;</t>
  </si>
  <si>
    <t>G0600480</t>
  </si>
  <si>
    <t>CERES CITY</t>
  </si>
  <si>
    <t>G0600487</t>
  </si>
  <si>
    <t>CERRITOS CITY</t>
  </si>
  <si>
    <t>G0600489</t>
  </si>
  <si>
    <t>Charter Oak</t>
  </si>
  <si>
    <t>CHARTER OAK %CDP&lt;</t>
  </si>
  <si>
    <t>G0600490</t>
  </si>
  <si>
    <t>Chemeketa Park-Redwood Estates</t>
  </si>
  <si>
    <t>CHEMEKETA PARK-REDWOOD ESTATES %CDP&lt;</t>
  </si>
  <si>
    <t>G0600492</t>
  </si>
  <si>
    <t>Cherryland</t>
  </si>
  <si>
    <t>CHERRYLAND %CDP&lt;</t>
  </si>
  <si>
    <t>G0600493</t>
  </si>
  <si>
    <t>Cherry Valley</t>
  </si>
  <si>
    <t>CHERRY VALLEY %CDP&lt;</t>
  </si>
  <si>
    <t>G0600495</t>
  </si>
  <si>
    <t>Chester</t>
  </si>
  <si>
    <t>CHESTER %CDP&lt;</t>
  </si>
  <si>
    <t>G0600500</t>
  </si>
  <si>
    <t>CHICO CITY</t>
  </si>
  <si>
    <t>G0600502</t>
  </si>
  <si>
    <t>Chico North</t>
  </si>
  <si>
    <t>CHICO NORTH %CDP&lt;</t>
  </si>
  <si>
    <t>G0600507</t>
  </si>
  <si>
    <t>Chico West</t>
  </si>
  <si>
    <t>CHICO WEST %CDP&lt;</t>
  </si>
  <si>
    <t>G0600508</t>
  </si>
  <si>
    <t>China Lake</t>
  </si>
  <si>
    <t>CHINA LAKE %CDP&lt;</t>
  </si>
  <si>
    <t>G0600510</t>
  </si>
  <si>
    <t>CHINO CITY</t>
  </si>
  <si>
    <t>G0600515</t>
  </si>
  <si>
    <t>CHOWCHILLA CITY</t>
  </si>
  <si>
    <t>G0600525</t>
  </si>
  <si>
    <t>CHULA VISTA CITY</t>
  </si>
  <si>
    <t>G0600528</t>
  </si>
  <si>
    <t>Citrus</t>
  </si>
  <si>
    <t>CITRUS %CDP&lt;</t>
  </si>
  <si>
    <t>G0600530</t>
  </si>
  <si>
    <t>CITRUS HEIGHTS %CDP&lt;</t>
  </si>
  <si>
    <t>G0600535</t>
  </si>
  <si>
    <t>CLAREMONT CITY</t>
  </si>
  <si>
    <t>G0600537</t>
  </si>
  <si>
    <t>CLAYTON CITY</t>
  </si>
  <si>
    <t>G0600539</t>
  </si>
  <si>
    <t>Clearlake Highlands-Clearlake Park</t>
  </si>
  <si>
    <t>CLEARLAKE HIGHLANDS-CLEARLAKE PARK %CDP&lt;</t>
  </si>
  <si>
    <t>G0600540</t>
  </si>
  <si>
    <t>Clearlake Oaks</t>
  </si>
  <si>
    <t>CLEARLAKE OAKS %CDP&lt;</t>
  </si>
  <si>
    <t>G0600545</t>
  </si>
  <si>
    <t>CLOVERDALE CITY</t>
  </si>
  <si>
    <t>G0600550</t>
  </si>
  <si>
    <t>CLOVIS CITY</t>
  </si>
  <si>
    <t>G0600555</t>
  </si>
  <si>
    <t>COACHELLA CITY</t>
  </si>
  <si>
    <t>G0600560</t>
  </si>
  <si>
    <t>COALINGA CITY</t>
  </si>
  <si>
    <t>G0600565</t>
  </si>
  <si>
    <t>COLFAX CITY</t>
  </si>
  <si>
    <t>G0600575</t>
  </si>
  <si>
    <t>Colma</t>
  </si>
  <si>
    <t>COLMA TOWN</t>
  </si>
  <si>
    <t>G0600580</t>
  </si>
  <si>
    <t>COLTON CITY</t>
  </si>
  <si>
    <t>G0600585</t>
  </si>
  <si>
    <t>COLUSA CITY</t>
  </si>
  <si>
    <t>G0600587</t>
  </si>
  <si>
    <t>COMMERCE CITY</t>
  </si>
  <si>
    <t>G0600590</t>
  </si>
  <si>
    <t>COMPTON CITY</t>
  </si>
  <si>
    <t>G0600595</t>
  </si>
  <si>
    <t>CONCORD CITY</t>
  </si>
  <si>
    <t>G0600600</t>
  </si>
  <si>
    <t>CORCORAN CITY</t>
  </si>
  <si>
    <t>G0600605</t>
  </si>
  <si>
    <t>CORNING CITY</t>
  </si>
  <si>
    <t>G0600610</t>
  </si>
  <si>
    <t>CORONA CITY</t>
  </si>
  <si>
    <t>G0600615</t>
  </si>
  <si>
    <t>CORONADO CITY</t>
  </si>
  <si>
    <t>G0600620</t>
  </si>
  <si>
    <t>CORTE MADERA TOWN</t>
  </si>
  <si>
    <t>G0600625</t>
  </si>
  <si>
    <t>COSTA MESA CITY</t>
  </si>
  <si>
    <t>G0600628</t>
  </si>
  <si>
    <t>COTATI CITY</t>
  </si>
  <si>
    <t>G0600631</t>
  </si>
  <si>
    <t>Cottonwood</t>
  </si>
  <si>
    <t>COTTONWOOD %CDP&lt;</t>
  </si>
  <si>
    <t>G0600633</t>
  </si>
  <si>
    <t>Country Club</t>
  </si>
  <si>
    <t>COUNTRY CLUB %CDP&lt;</t>
  </si>
  <si>
    <t>G0600634</t>
  </si>
  <si>
    <t>Covelo</t>
  </si>
  <si>
    <t>COVELO %CDP&lt;</t>
  </si>
  <si>
    <t>G0600635</t>
  </si>
  <si>
    <t>COVINA CITY</t>
  </si>
  <si>
    <t>G0600640</t>
  </si>
  <si>
    <t>CRESCENT CITY CITY</t>
  </si>
  <si>
    <t>G0600647</t>
  </si>
  <si>
    <t>Crescent North</t>
  </si>
  <si>
    <t>CRESCENT NORTH %CDP&lt;</t>
  </si>
  <si>
    <t>G0600649</t>
  </si>
  <si>
    <t>Crestline</t>
  </si>
  <si>
    <t>CRESTLINE %CDP&lt;</t>
  </si>
  <si>
    <t>G0600658</t>
  </si>
  <si>
    <t>Cudahy</t>
  </si>
  <si>
    <t>CUDAHY CITY</t>
  </si>
  <si>
    <t>G0600665</t>
  </si>
  <si>
    <t>CULVER CITY CITY</t>
  </si>
  <si>
    <t>G0600670</t>
  </si>
  <si>
    <t>CUPERTINO CITY</t>
  </si>
  <si>
    <t>G0600675</t>
  </si>
  <si>
    <t>Cutler</t>
  </si>
  <si>
    <t>CUTLER %CDP&lt;</t>
  </si>
  <si>
    <t>G0600680</t>
  </si>
  <si>
    <t>Cutten</t>
  </si>
  <si>
    <t>CUTTEN %CDP&lt;</t>
  </si>
  <si>
    <t>G0600685</t>
  </si>
  <si>
    <t>CYPRESS CITY</t>
  </si>
  <si>
    <t>G0600700</t>
  </si>
  <si>
    <t>DALY CITY CITY</t>
  </si>
  <si>
    <t>G0600705</t>
  </si>
  <si>
    <t>DANA POINT %CDP&lt;</t>
  </si>
  <si>
    <t>G0600706</t>
  </si>
  <si>
    <t>DANVILLE %CDP&lt;</t>
  </si>
  <si>
    <t>G0600715</t>
  </si>
  <si>
    <t>DAVIS CITY</t>
  </si>
  <si>
    <t>G0600716</t>
  </si>
  <si>
    <t>Deer Park</t>
  </si>
  <si>
    <t>DEER PARK %CDP&lt;</t>
  </si>
  <si>
    <t>G0600717</t>
  </si>
  <si>
    <t>Del Aire</t>
  </si>
  <si>
    <t>DEL AIRE %CDP&lt;</t>
  </si>
  <si>
    <t>G0600725</t>
  </si>
  <si>
    <t>DELANO CITY</t>
  </si>
  <si>
    <t>G0600730</t>
  </si>
  <si>
    <t>Delhi</t>
  </si>
  <si>
    <t>DELHI %CDP&lt;</t>
  </si>
  <si>
    <t>G0600735</t>
  </si>
  <si>
    <t>Del Mar</t>
  </si>
  <si>
    <t>DEL MAR CITY</t>
  </si>
  <si>
    <t>G0600752</t>
  </si>
  <si>
    <t>Del Rey</t>
  </si>
  <si>
    <t>DEL REY %CDP&lt;</t>
  </si>
  <si>
    <t>G0600755</t>
  </si>
  <si>
    <t>Del Rey Oaks</t>
  </si>
  <si>
    <t>DEL REY OAKS CITY</t>
  </si>
  <si>
    <t>G0600760</t>
  </si>
  <si>
    <t>Denair</t>
  </si>
  <si>
    <t>DENAIR %CDP&lt;</t>
  </si>
  <si>
    <t>G0600765</t>
  </si>
  <si>
    <t>DESERT HOT SPRINGS CITY</t>
  </si>
  <si>
    <t>G0600767</t>
  </si>
  <si>
    <t>Desert View Highlands</t>
  </si>
  <si>
    <t>DESERT VIEW HIGHLANDS %CDP&lt;</t>
  </si>
  <si>
    <t>G0600771</t>
  </si>
  <si>
    <t>DIAMOND BAR %CDP&lt;</t>
  </si>
  <si>
    <t>G0600773</t>
  </si>
  <si>
    <t>Diamond Springs</t>
  </si>
  <si>
    <t>DIAMOND SPRINGS %CDP&lt;</t>
  </si>
  <si>
    <t>G0600775</t>
  </si>
  <si>
    <t>DINUBA CITY</t>
  </si>
  <si>
    <t>G0600777</t>
  </si>
  <si>
    <t>Discovery Bay</t>
  </si>
  <si>
    <t>DISCOVERY BAY %CDP&lt;</t>
  </si>
  <si>
    <t>G0600780</t>
  </si>
  <si>
    <t>DIXON CITY</t>
  </si>
  <si>
    <t>G0600785</t>
  </si>
  <si>
    <t>DORRIS CITY</t>
  </si>
  <si>
    <t>G0600790</t>
  </si>
  <si>
    <t>DOS PALOS CITY</t>
  </si>
  <si>
    <t>G0600795</t>
  </si>
  <si>
    <t>DOWNEY CITY</t>
  </si>
  <si>
    <t>G0600800</t>
  </si>
  <si>
    <t>DUARTE CITY</t>
  </si>
  <si>
    <t>G0600802</t>
  </si>
  <si>
    <t>DUBLIN %CDP&lt;</t>
  </si>
  <si>
    <t>G0600805</t>
  </si>
  <si>
    <t>DUNSMUIR CITY</t>
  </si>
  <si>
    <t>G0600807</t>
  </si>
  <si>
    <t>Eagle Mountain</t>
  </si>
  <si>
    <t>EAGLE MOUNTAIN %CDP&lt;</t>
  </si>
  <si>
    <t>G0600810</t>
  </si>
  <si>
    <t>Earlimart</t>
  </si>
  <si>
    <t>EARLIMART %CDP&lt;</t>
  </si>
  <si>
    <t>G0600811</t>
  </si>
  <si>
    <t>East Blythe</t>
  </si>
  <si>
    <t>EAST BLYTHE %CDP&lt;</t>
  </si>
  <si>
    <t>G0600812</t>
  </si>
  <si>
    <t>East Compton</t>
  </si>
  <si>
    <t>EAST COMPTON %CDP&lt;</t>
  </si>
  <si>
    <t>G0600814</t>
  </si>
  <si>
    <t>East Hemet</t>
  </si>
  <si>
    <t>EAST HEMET %CDP&lt;</t>
  </si>
  <si>
    <t>G0600818</t>
  </si>
  <si>
    <t>East La Mirada</t>
  </si>
  <si>
    <t>EAST LA MIRADA %CDP&lt;</t>
  </si>
  <si>
    <t>G0600820</t>
  </si>
  <si>
    <t>East Los Angeles</t>
  </si>
  <si>
    <t>EAST LOS ANGELES %CDP&lt;</t>
  </si>
  <si>
    <t>G0600825</t>
  </si>
  <si>
    <t>Easton</t>
  </si>
  <si>
    <t>EASTON %CDP&lt;</t>
  </si>
  <si>
    <t>G0600827</t>
  </si>
  <si>
    <t>East Palo Alto</t>
  </si>
  <si>
    <t>EAST PALO ALTO %CDP&lt;</t>
  </si>
  <si>
    <t>G0600830</t>
  </si>
  <si>
    <t>East Porterville</t>
  </si>
  <si>
    <t>EAST PORTERVILLE %CDP&lt;</t>
  </si>
  <si>
    <t>G0600844</t>
  </si>
  <si>
    <t>Edgemont</t>
  </si>
  <si>
    <t>EDGEMONT %CDP&lt;</t>
  </si>
  <si>
    <t>G0600847</t>
  </si>
  <si>
    <t>Edwards AFB</t>
  </si>
  <si>
    <t>EDWARDS AFB %CDP&lt;</t>
  </si>
  <si>
    <t>G0600850</t>
  </si>
  <si>
    <t>EL CAJON CITY</t>
  </si>
  <si>
    <t>G0600855</t>
  </si>
  <si>
    <t>EL CENTRO CITY</t>
  </si>
  <si>
    <t>G0600860</t>
  </si>
  <si>
    <t>EL CERRITO CITY</t>
  </si>
  <si>
    <t>G0600861</t>
  </si>
  <si>
    <t>El Dorado Hills</t>
  </si>
  <si>
    <t>EL DORADO HILLS %CDP&lt;</t>
  </si>
  <si>
    <t>G0600864</t>
  </si>
  <si>
    <t>El Granada</t>
  </si>
  <si>
    <t>EL GRANADA %CDP&lt;</t>
  </si>
  <si>
    <t>G0600870</t>
  </si>
  <si>
    <t>ELK GROVE %CDP&lt;</t>
  </si>
  <si>
    <t>G0600880</t>
  </si>
  <si>
    <t>EL MONTE CITY</t>
  </si>
  <si>
    <t>G0600885</t>
  </si>
  <si>
    <t>El Paso de Robles</t>
  </si>
  <si>
    <t>EL PASO DE ROBLES CITY</t>
  </si>
  <si>
    <t>G0600890</t>
  </si>
  <si>
    <t>El Rio</t>
  </si>
  <si>
    <t>EL RIO %CDP&lt;</t>
  </si>
  <si>
    <t>G0600895</t>
  </si>
  <si>
    <t>EL SEGUNDO CITY</t>
  </si>
  <si>
    <t>G0600902</t>
  </si>
  <si>
    <t>El Sobrante</t>
  </si>
  <si>
    <t>EL SOBRANTE %CDP&lt;</t>
  </si>
  <si>
    <t>G0600903</t>
  </si>
  <si>
    <t>El Toro</t>
  </si>
  <si>
    <t>EL TORO %CDP&lt;</t>
  </si>
  <si>
    <t>G0600904</t>
  </si>
  <si>
    <t>El Toro Station</t>
  </si>
  <si>
    <t>EL TORO STATION %CDP&lt;</t>
  </si>
  <si>
    <t>G0600905</t>
  </si>
  <si>
    <t>El Verano</t>
  </si>
  <si>
    <t>EL VERANO %CDP&lt;</t>
  </si>
  <si>
    <t>G0600910</t>
  </si>
  <si>
    <t>EMERYVILLE CITY</t>
  </si>
  <si>
    <t>G0600920</t>
  </si>
  <si>
    <t>ENCINITAS %CDP&lt;</t>
  </si>
  <si>
    <t>G0600930</t>
  </si>
  <si>
    <t>ESCALON CITY</t>
  </si>
  <si>
    <t>G0600935</t>
  </si>
  <si>
    <t>ESCONDIDO CITY</t>
  </si>
  <si>
    <t>G0600937</t>
  </si>
  <si>
    <t>Esparto</t>
  </si>
  <si>
    <t>ESPARTO %CDP&lt;</t>
  </si>
  <si>
    <t>G0600940</t>
  </si>
  <si>
    <t>ETNA CITY</t>
  </si>
  <si>
    <t>G0600945</t>
  </si>
  <si>
    <t>EUREKA CITY</t>
  </si>
  <si>
    <t>G0600950</t>
  </si>
  <si>
    <t>EXETER CITY</t>
  </si>
  <si>
    <t>G0600955</t>
  </si>
  <si>
    <t>FAIRFAX CITY</t>
  </si>
  <si>
    <t>G0600960</t>
  </si>
  <si>
    <t>FAIRFIELD CITY</t>
  </si>
  <si>
    <t>G0600965</t>
  </si>
  <si>
    <t>Fair Oaks</t>
  </si>
  <si>
    <t>FAIR OAKS %CDP&lt;</t>
  </si>
  <si>
    <t>G0600980</t>
  </si>
  <si>
    <t>Fallbrook</t>
  </si>
  <si>
    <t>FALLBROOK %CDP&lt;</t>
  </si>
  <si>
    <t>G0600986</t>
  </si>
  <si>
    <t>FARMERSVILLE CITY</t>
  </si>
  <si>
    <t>G0600995</t>
  </si>
  <si>
    <t>Felton</t>
  </si>
  <si>
    <t>FELTON %CDP&lt;</t>
  </si>
  <si>
    <t>G0601000</t>
  </si>
  <si>
    <t>FERNDALE CITY</t>
  </si>
  <si>
    <t>G0601002</t>
  </si>
  <si>
    <t>Fetters Hot Springs-Agua Caliente</t>
  </si>
  <si>
    <t>FETTERS HOT SPRINGS-AGUA CALIENTE %CDP&lt;</t>
  </si>
  <si>
    <t>G0601010</t>
  </si>
  <si>
    <t>FILLMORE CITY</t>
  </si>
  <si>
    <t>G0601015</t>
  </si>
  <si>
    <t>FIREBAUGH CITY</t>
  </si>
  <si>
    <t>G0601020</t>
  </si>
  <si>
    <t>Florence-Graham</t>
  </si>
  <si>
    <t>FLORENCE-GRAHAM %CDP&lt;</t>
  </si>
  <si>
    <t>G0601023</t>
  </si>
  <si>
    <t>Florin</t>
  </si>
  <si>
    <t>FLORIN %CDP&lt;</t>
  </si>
  <si>
    <t>G0601025</t>
  </si>
  <si>
    <t>FOLSOM CITY</t>
  </si>
  <si>
    <t>G0601030</t>
  </si>
  <si>
    <t>FONTANA CITY</t>
  </si>
  <si>
    <t>G0601032</t>
  </si>
  <si>
    <t>Foothill Farms</t>
  </si>
  <si>
    <t>FOOTHILL FARMS %CDP&lt;</t>
  </si>
  <si>
    <t>G0601035</t>
  </si>
  <si>
    <t>Ford City</t>
  </si>
  <si>
    <t>FORD CITY %CDP&lt;</t>
  </si>
  <si>
    <t>G0601039</t>
  </si>
  <si>
    <t>Foresthill</t>
  </si>
  <si>
    <t>FORESTHILL %CDP&lt;</t>
  </si>
  <si>
    <t>G0601050</t>
  </si>
  <si>
    <t>FORT BRAGG CITY</t>
  </si>
  <si>
    <t>G0601055</t>
  </si>
  <si>
    <t>FORT JONES TOWN</t>
  </si>
  <si>
    <t>G0601060</t>
  </si>
  <si>
    <t>FORTUNA CITY</t>
  </si>
  <si>
    <t>G0601062</t>
  </si>
  <si>
    <t>FOSTER CITY CITY</t>
  </si>
  <si>
    <t>G0601065</t>
  </si>
  <si>
    <t>FOUNTAIN VALLEY CITY</t>
  </si>
  <si>
    <t>G0601070</t>
  </si>
  <si>
    <t>FOWLER CITY</t>
  </si>
  <si>
    <t>G0601072</t>
  </si>
  <si>
    <t>Frazier Park</t>
  </si>
  <si>
    <t>FRAZIER PARK %CDP&lt;</t>
  </si>
  <si>
    <t>G0601075</t>
  </si>
  <si>
    <t>Freedom</t>
  </si>
  <si>
    <t>FREEDOM %CDP&lt;</t>
  </si>
  <si>
    <t>G0601080</t>
  </si>
  <si>
    <t>FREMONT CITY</t>
  </si>
  <si>
    <t>G0601090</t>
  </si>
  <si>
    <t>FRESNO CITY</t>
  </si>
  <si>
    <t>G0601095</t>
  </si>
  <si>
    <t>FULLERTON CITY</t>
  </si>
  <si>
    <t>G0601100</t>
  </si>
  <si>
    <t>GALT CITY</t>
  </si>
  <si>
    <t>G0601105</t>
  </si>
  <si>
    <t>GARDENA CITY</t>
  </si>
  <si>
    <t>G0601107</t>
  </si>
  <si>
    <t>Garden Acres</t>
  </si>
  <si>
    <t>GARDEN ACRES %CDP&lt;</t>
  </si>
  <si>
    <t>G0601110</t>
  </si>
  <si>
    <t>GARDEN GROVE CITY</t>
  </si>
  <si>
    <t>G0601111</t>
  </si>
  <si>
    <t>George AFB</t>
  </si>
  <si>
    <t>GEORGE AFB %CDP&lt;</t>
  </si>
  <si>
    <t>G0601115</t>
  </si>
  <si>
    <t>GILROY CITY</t>
  </si>
  <si>
    <t>G0601120</t>
  </si>
  <si>
    <t>Glen Avon</t>
  </si>
  <si>
    <t>GLEN AVON %CDP&lt;</t>
  </si>
  <si>
    <t>G0601130</t>
  </si>
  <si>
    <t>GLENDALE CITY</t>
  </si>
  <si>
    <t>G0601135</t>
  </si>
  <si>
    <t>GLENDORA CITY</t>
  </si>
  <si>
    <t>G0601137</t>
  </si>
  <si>
    <t>Glen Ellen</t>
  </si>
  <si>
    <t>GLEN ELLEN %CDP&lt;</t>
  </si>
  <si>
    <t>G0601140</t>
  </si>
  <si>
    <t>GONZALES CITY</t>
  </si>
  <si>
    <t>G0601145</t>
  </si>
  <si>
    <t>Goshen</t>
  </si>
  <si>
    <t>GOSHEN %CDP&lt;</t>
  </si>
  <si>
    <t>G0601147</t>
  </si>
  <si>
    <t>GRAND TERRACE CITY</t>
  </si>
  <si>
    <t>G0601150</t>
  </si>
  <si>
    <t>GRASS VALLEY CITY</t>
  </si>
  <si>
    <t>G0601153</t>
  </si>
  <si>
    <t>Graton</t>
  </si>
  <si>
    <t>GRATON %CDP&lt;</t>
  </si>
  <si>
    <t>G0601157</t>
  </si>
  <si>
    <t>Greenacres</t>
  </si>
  <si>
    <t>GREENACRES %CDP&lt;</t>
  </si>
  <si>
    <t>G0601160</t>
  </si>
  <si>
    <t>GREENFIELD CITY</t>
  </si>
  <si>
    <t>G0601165</t>
  </si>
  <si>
    <t>Greenville</t>
  </si>
  <si>
    <t>GREENVILLE %CDP&lt;</t>
  </si>
  <si>
    <t>G0601170</t>
  </si>
  <si>
    <t>GRIDLEY CITY</t>
  </si>
  <si>
    <t>G0601175</t>
  </si>
  <si>
    <t>Grover City</t>
  </si>
  <si>
    <t>GROVER CITY CITY</t>
  </si>
  <si>
    <t>G0601180</t>
  </si>
  <si>
    <t>GUADALUPE CITY</t>
  </si>
  <si>
    <t>G0601183</t>
  </si>
  <si>
    <t>Guerneville</t>
  </si>
  <si>
    <t>GUERNEVILLE %CDP&lt;</t>
  </si>
  <si>
    <t>G0601185</t>
  </si>
  <si>
    <t>GUSTINE CITY</t>
  </si>
  <si>
    <t>G0601188</t>
  </si>
  <si>
    <t>Hacienda Heights</t>
  </si>
  <si>
    <t>HACIENDA HEIGHTS %CDP&lt;</t>
  </si>
  <si>
    <t>G0601195</t>
  </si>
  <si>
    <t>HALF MOON BAY CITY</t>
  </si>
  <si>
    <t>G0601197</t>
  </si>
  <si>
    <t>Hamilton City</t>
  </si>
  <si>
    <t>HAMILTON CITY %CDP&lt;</t>
  </si>
  <si>
    <t>G0601200</t>
  </si>
  <si>
    <t>HANFORD CITY</t>
  </si>
  <si>
    <t>G0601209</t>
  </si>
  <si>
    <t>Happy Camp</t>
  </si>
  <si>
    <t>HAPPY CAMP %CDP&lt;</t>
  </si>
  <si>
    <t>G0601217</t>
  </si>
  <si>
    <t>HAWAIIAN GARDENS CITY</t>
  </si>
  <si>
    <t>G0601220</t>
  </si>
  <si>
    <t>HAWTHORNE CITY</t>
  </si>
  <si>
    <t>G0601223</t>
  </si>
  <si>
    <t>Hayfork</t>
  </si>
  <si>
    <t>HAYFORK %CDP&lt;</t>
  </si>
  <si>
    <t>G0601225</t>
  </si>
  <si>
    <t>HAYWARD CITY</t>
  </si>
  <si>
    <t>G0601230</t>
  </si>
  <si>
    <t>HEALDSBURG CITY</t>
  </si>
  <si>
    <t>G0601232</t>
  </si>
  <si>
    <t>Heber</t>
  </si>
  <si>
    <t>HEBER %CDP&lt;</t>
  </si>
  <si>
    <t>G0601235</t>
  </si>
  <si>
    <t>HEMET CITY</t>
  </si>
  <si>
    <t>G0601245</t>
  </si>
  <si>
    <t>HERCULES CITY</t>
  </si>
  <si>
    <t>G0601248</t>
  </si>
  <si>
    <t>Herlong</t>
  </si>
  <si>
    <t>HERLONG %CDP&lt;</t>
  </si>
  <si>
    <t>G0601250</t>
  </si>
  <si>
    <t>HERMOSA BEACH CITY</t>
  </si>
  <si>
    <t>G0601251</t>
  </si>
  <si>
    <t>HESPERIA %CDP&lt;</t>
  </si>
  <si>
    <t>G0601252</t>
  </si>
  <si>
    <t>Hidden Hills</t>
  </si>
  <si>
    <t>HIDDEN HILLS CITY</t>
  </si>
  <si>
    <t>G0601253</t>
  </si>
  <si>
    <t>HIGHLAND %CDP&lt;</t>
  </si>
  <si>
    <t>G0601265</t>
  </si>
  <si>
    <t>HILLSBOROUGH CITY</t>
  </si>
  <si>
    <t>G0601267</t>
  </si>
  <si>
    <t>Hilmar-Irwin</t>
  </si>
  <si>
    <t>HILMAR-IRWIN %CDP&lt;</t>
  </si>
  <si>
    <t>G0601270</t>
  </si>
  <si>
    <t>HOLLISTER CITY</t>
  </si>
  <si>
    <t>G0601280</t>
  </si>
  <si>
    <t>HOLTVILLE CITY</t>
  </si>
  <si>
    <t>G0601284</t>
  </si>
  <si>
    <t>Home Garden</t>
  </si>
  <si>
    <t>HOME GARDEN %CDP&lt;</t>
  </si>
  <si>
    <t>G0601285</t>
  </si>
  <si>
    <t>Home Gardens</t>
  </si>
  <si>
    <t>HOME GARDENS %CDP&lt;</t>
  </si>
  <si>
    <t>G0601286</t>
  </si>
  <si>
    <t>Homeland</t>
  </si>
  <si>
    <t>HOMELAND %CDP&lt;</t>
  </si>
  <si>
    <t>G0601295</t>
  </si>
  <si>
    <t>HUGHSON CITY</t>
  </si>
  <si>
    <t>G0601300</t>
  </si>
  <si>
    <t>HUNTINGTON BEACH CITY</t>
  </si>
  <si>
    <t>G0601305</t>
  </si>
  <si>
    <t>HUNTINGTON PARK CITY</t>
  </si>
  <si>
    <t>G0601310</t>
  </si>
  <si>
    <t>HURON CITY</t>
  </si>
  <si>
    <t>G0601314</t>
  </si>
  <si>
    <t>Idyllwild-Pine Cove</t>
  </si>
  <si>
    <t>IDYLLWILD-PINE COVE %CDP&lt;</t>
  </si>
  <si>
    <t>G0601317</t>
  </si>
  <si>
    <t>IMPERIAL CITY</t>
  </si>
  <si>
    <t>G0601320</t>
  </si>
  <si>
    <t>IMPERIAL BEACH CITY</t>
  </si>
  <si>
    <t>G0601327</t>
  </si>
  <si>
    <t>INDIAN WELLS CITY</t>
  </si>
  <si>
    <t>G0601330</t>
  </si>
  <si>
    <t>INDIO CITY</t>
  </si>
  <si>
    <t>G0601335</t>
  </si>
  <si>
    <t>INDUSTRY CITY</t>
  </si>
  <si>
    <t>G0601340</t>
  </si>
  <si>
    <t>INGLEWOOD CITY</t>
  </si>
  <si>
    <t>G0601345</t>
  </si>
  <si>
    <t>IONE CITY</t>
  </si>
  <si>
    <t>G0601347</t>
  </si>
  <si>
    <t>IRVINE CITY</t>
  </si>
  <si>
    <t>G0601350</t>
  </si>
  <si>
    <t>IRWINDALE CITY</t>
  </si>
  <si>
    <t>G0601355</t>
  </si>
  <si>
    <t>ISLETON CITY</t>
  </si>
  <si>
    <t>G0601360</t>
  </si>
  <si>
    <t>Ivanhoe</t>
  </si>
  <si>
    <t>IVANHOE %CDP&lt;</t>
  </si>
  <si>
    <t>G0601365</t>
  </si>
  <si>
    <t>JACKSON CITY</t>
  </si>
  <si>
    <t>G0601367</t>
  </si>
  <si>
    <t>Jamestown</t>
  </si>
  <si>
    <t>JAMESTOWN %CDP&lt;</t>
  </si>
  <si>
    <t>G0601368</t>
  </si>
  <si>
    <t>Jamul</t>
  </si>
  <si>
    <t>JAMUL %CDP&lt;</t>
  </si>
  <si>
    <t>G0601375</t>
  </si>
  <si>
    <t>Johnson Park</t>
  </si>
  <si>
    <t>JOHNSON PARK %CDP&lt;</t>
  </si>
  <si>
    <t>G0601377</t>
  </si>
  <si>
    <t>Joshua Tree</t>
  </si>
  <si>
    <t>JOSHUA TREE %CDP&lt;</t>
  </si>
  <si>
    <t>G0601379</t>
  </si>
  <si>
    <t>Julian</t>
  </si>
  <si>
    <t>JULIAN %CDP&lt;</t>
  </si>
  <si>
    <t>G0601380</t>
  </si>
  <si>
    <t>Kelseyville</t>
  </si>
  <si>
    <t>KELSEYVILLE %CDP&lt;</t>
  </si>
  <si>
    <t>G0601386</t>
  </si>
  <si>
    <t>Kensington</t>
  </si>
  <si>
    <t>KENSINGTON %CDP&lt;</t>
  </si>
  <si>
    <t>G0601390</t>
  </si>
  <si>
    <t>KERMAN CITY</t>
  </si>
  <si>
    <t>G0601392</t>
  </si>
  <si>
    <t>Kernville</t>
  </si>
  <si>
    <t>KERNVILLE %CDP&lt;</t>
  </si>
  <si>
    <t>G0601393</t>
  </si>
  <si>
    <t>Kettleman City</t>
  </si>
  <si>
    <t>KETTLEMAN CITY %CDP&lt;</t>
  </si>
  <si>
    <t>G0601400</t>
  </si>
  <si>
    <t>KING CITY CITY</t>
  </si>
  <si>
    <t>G0601403</t>
  </si>
  <si>
    <t>Kings Beach</t>
  </si>
  <si>
    <t>KINGS BEACH %CDP&lt;</t>
  </si>
  <si>
    <t>G0601405</t>
  </si>
  <si>
    <t>KINGSBURG CITY</t>
  </si>
  <si>
    <t>G0601410</t>
  </si>
  <si>
    <t>La Canada Flintridge</t>
  </si>
  <si>
    <t>LA CANADA FLINTRIDGE CITY</t>
  </si>
  <si>
    <t>G0601412</t>
  </si>
  <si>
    <t>La Crescenta-Montrose</t>
  </si>
  <si>
    <t>LA CRESCENTA-MONTROSE %CDP&lt;</t>
  </si>
  <si>
    <t>G0601413</t>
  </si>
  <si>
    <t>Ladera Heights</t>
  </si>
  <si>
    <t>LADERA HEIGHTS %CDP&lt;</t>
  </si>
  <si>
    <t>G0601415</t>
  </si>
  <si>
    <t>LAFAYETTE CITY</t>
  </si>
  <si>
    <t>G0601420</t>
  </si>
  <si>
    <t>LAGUNA BEACH CITY</t>
  </si>
  <si>
    <t>G0601423</t>
  </si>
  <si>
    <t>LAGUNA HILLS %CDP&lt;</t>
  </si>
  <si>
    <t>G0601424</t>
  </si>
  <si>
    <t>LAGUNA NIGUEL %CDP&lt;</t>
  </si>
  <si>
    <t>G0601426</t>
  </si>
  <si>
    <t>Lagunitas-Forest Knolls</t>
  </si>
  <si>
    <t>LAGUNITAS-FOREST KNOLLS %CDP&lt;</t>
  </si>
  <si>
    <t>G0601428</t>
  </si>
  <si>
    <t>LA HABRA CITY</t>
  </si>
  <si>
    <t>G0601429</t>
  </si>
  <si>
    <t>La Habra Heights</t>
  </si>
  <si>
    <t>LA HABRA HEIGHTS CITY</t>
  </si>
  <si>
    <t>G0601433</t>
  </si>
  <si>
    <t>Lake Arrowhead</t>
  </si>
  <si>
    <t>LAKE ARROWHEAD %CDP&lt;</t>
  </si>
  <si>
    <t>G0601434</t>
  </si>
  <si>
    <t>LAKE ELSINORE CITY</t>
  </si>
  <si>
    <t>G0601437</t>
  </si>
  <si>
    <t>Lake Isabella</t>
  </si>
  <si>
    <t>LAKE ISABELLA %CDP&lt;</t>
  </si>
  <si>
    <t>G0601440</t>
  </si>
  <si>
    <t>Lakeland Village</t>
  </si>
  <si>
    <t>LAKELAND VILLAGE %CDP&lt;</t>
  </si>
  <si>
    <t>G0601445</t>
  </si>
  <si>
    <t>LAKEPORT CITY</t>
  </si>
  <si>
    <t>G0601450</t>
  </si>
  <si>
    <t>Lakeside</t>
  </si>
  <si>
    <t>LAKESIDE %CDP&lt;</t>
  </si>
  <si>
    <t>G0601455</t>
  </si>
  <si>
    <t>LAKEWOOD CITY</t>
  </si>
  <si>
    <t>G0601460</t>
  </si>
  <si>
    <t>LA MESA CITY</t>
  </si>
  <si>
    <t>G0601462</t>
  </si>
  <si>
    <t>LA MIRADA CITY</t>
  </si>
  <si>
    <t>G0601470</t>
  </si>
  <si>
    <t>Lamont</t>
  </si>
  <si>
    <t>LAMONT %CDP&lt;</t>
  </si>
  <si>
    <t>G0601476</t>
  </si>
  <si>
    <t>LANCASTER CITY</t>
  </si>
  <si>
    <t>G0601477</t>
  </si>
  <si>
    <t>LA PALMA CITY</t>
  </si>
  <si>
    <t>G0601480</t>
  </si>
  <si>
    <t>LA PUENTE CITY</t>
  </si>
  <si>
    <t>G0601482</t>
  </si>
  <si>
    <t>LA QUINTA %CDP&lt;</t>
  </si>
  <si>
    <t>G0601483</t>
  </si>
  <si>
    <t>La Riviera</t>
  </si>
  <si>
    <t>LA RIVIERA %CDP&lt;</t>
  </si>
  <si>
    <t>G0601485</t>
  </si>
  <si>
    <t>LARKSPUR CITY</t>
  </si>
  <si>
    <t>G0601488</t>
  </si>
  <si>
    <t>La Selva Beach</t>
  </si>
  <si>
    <t>LA SELVA BEACH %CDP&lt;</t>
  </si>
  <si>
    <t>G0601489</t>
  </si>
  <si>
    <t>Las Lomas</t>
  </si>
  <si>
    <t>LAS LOMAS %CDP&lt;</t>
  </si>
  <si>
    <t>G0601490</t>
  </si>
  <si>
    <t>LATHROP %CDP&lt;</t>
  </si>
  <si>
    <t>G0601495</t>
  </si>
  <si>
    <t>Laton</t>
  </si>
  <si>
    <t>LATON %CDP&lt;</t>
  </si>
  <si>
    <t>G0601500</t>
  </si>
  <si>
    <t>LA VERNE CITY</t>
  </si>
  <si>
    <t>G0601505</t>
  </si>
  <si>
    <t>LAWNDALE CITY</t>
  </si>
  <si>
    <t>G0601507</t>
  </si>
  <si>
    <t>Laytonville</t>
  </si>
  <si>
    <t>LAYTONVILLE %CDP&lt;</t>
  </si>
  <si>
    <t>G0601510</t>
  </si>
  <si>
    <t>LEMON GROVE CITY</t>
  </si>
  <si>
    <t>G0601515</t>
  </si>
  <si>
    <t>LEMOORE CITY</t>
  </si>
  <si>
    <t>G0601517</t>
  </si>
  <si>
    <t>Lemoore Station</t>
  </si>
  <si>
    <t>LEMOORE STATION %CDP&lt;</t>
  </si>
  <si>
    <t>G0601520</t>
  </si>
  <si>
    <t>Lennox</t>
  </si>
  <si>
    <t>LENNOX %CDP&lt;</t>
  </si>
  <si>
    <t>G0601525</t>
  </si>
  <si>
    <t>Lenwood</t>
  </si>
  <si>
    <t>LENWOOD %CDP&lt;</t>
  </si>
  <si>
    <t>G0601529</t>
  </si>
  <si>
    <t>Leucadia</t>
  </si>
  <si>
    <t>LEUCADIA %CDP&lt;</t>
  </si>
  <si>
    <t>G0601535</t>
  </si>
  <si>
    <t>LINCOLN CITY</t>
  </si>
  <si>
    <t>G0601537</t>
  </si>
  <si>
    <t>Lincoln Village</t>
  </si>
  <si>
    <t>LINCOLN VILLAGE %CDP&lt;</t>
  </si>
  <si>
    <t>G0601540</t>
  </si>
  <si>
    <t>Linda</t>
  </si>
  <si>
    <t>LINDA %CDP&lt;</t>
  </si>
  <si>
    <t>G0601550</t>
  </si>
  <si>
    <t>LINDSAY CITY</t>
  </si>
  <si>
    <t>G0601561</t>
  </si>
  <si>
    <t>LIVE OAK CITY</t>
  </si>
  <si>
    <t>G0601566</t>
  </si>
  <si>
    <t>LIVE OAK %CDP&lt;</t>
  </si>
  <si>
    <t>G0601570</t>
  </si>
  <si>
    <t>LIVERMORE CITY</t>
  </si>
  <si>
    <t>G0601575</t>
  </si>
  <si>
    <t>LIVINGSTON CITY</t>
  </si>
  <si>
    <t>G0601581</t>
  </si>
  <si>
    <t>Lockeford</t>
  </si>
  <si>
    <t>LOCKEFORD %CDP&lt;</t>
  </si>
  <si>
    <t>G0601585</t>
  </si>
  <si>
    <t>LODI CITY</t>
  </si>
  <si>
    <t>G0601588</t>
  </si>
  <si>
    <t>LOMA LINDA CITY</t>
  </si>
  <si>
    <t>G0601590</t>
  </si>
  <si>
    <t>LOMITA CITY</t>
  </si>
  <si>
    <t>G0601600</t>
  </si>
  <si>
    <t>LOMPOC CITY</t>
  </si>
  <si>
    <t>G0601604</t>
  </si>
  <si>
    <t>London</t>
  </si>
  <si>
    <t>LONDON %CDP&lt;</t>
  </si>
  <si>
    <t>G0601605</t>
  </si>
  <si>
    <t>Lone Pine</t>
  </si>
  <si>
    <t>LONE PINE %CDP&lt;</t>
  </si>
  <si>
    <t>G0601610</t>
  </si>
  <si>
    <t>LONG BEACH CITY</t>
  </si>
  <si>
    <t>G0601612</t>
  </si>
  <si>
    <t>LOOMIS %CDP&lt;</t>
  </si>
  <si>
    <t>G0601615</t>
  </si>
  <si>
    <t>LOS ALAMITOS CITY</t>
  </si>
  <si>
    <t>G0601620</t>
  </si>
  <si>
    <t>LOS ALTOS CITY</t>
  </si>
  <si>
    <t>G0601625</t>
  </si>
  <si>
    <t>LOS ALTOS HILLS CITY</t>
  </si>
  <si>
    <t>G0601630</t>
  </si>
  <si>
    <t>LOS ANGELES CITY</t>
  </si>
  <si>
    <t>G0601635</t>
  </si>
  <si>
    <t>LOS BANOS CITY</t>
  </si>
  <si>
    <t>G0601640</t>
  </si>
  <si>
    <t>LOS GATOS TOWN</t>
  </si>
  <si>
    <t>G0601642</t>
  </si>
  <si>
    <t>Los Molinos</t>
  </si>
  <si>
    <t>LOS MOLINOS %CDP&lt;</t>
  </si>
  <si>
    <t>G0601650</t>
  </si>
  <si>
    <t>Lower Lake</t>
  </si>
  <si>
    <t>LOWER LAKE %CDP&lt;</t>
  </si>
  <si>
    <t>G0601652</t>
  </si>
  <si>
    <t>LOYALTON CITY</t>
  </si>
  <si>
    <t>G0601656</t>
  </si>
  <si>
    <t>Lucas Valley-Marinwood</t>
  </si>
  <si>
    <t>LUCAS VALLEY-MARINWOOD %CDP&lt;</t>
  </si>
  <si>
    <t>G0601657</t>
  </si>
  <si>
    <t>Lucerne</t>
  </si>
  <si>
    <t>LUCERNE %CDP&lt;</t>
  </si>
  <si>
    <t>G0601660</t>
  </si>
  <si>
    <t>LYNWOOD CITY</t>
  </si>
  <si>
    <t>G0601665</t>
  </si>
  <si>
    <t>Mccloud</t>
  </si>
  <si>
    <t>MCCLOUD %CDP&lt;</t>
  </si>
  <si>
    <t>G0601670</t>
  </si>
  <si>
    <t>Mcfarland</t>
  </si>
  <si>
    <t>MCFARLAND CITY</t>
  </si>
  <si>
    <t>G0601674</t>
  </si>
  <si>
    <t>Mckinleyville</t>
  </si>
  <si>
    <t>MCKINLEYVILLE %CDP&lt;</t>
  </si>
  <si>
    <t>G0601680</t>
  </si>
  <si>
    <t>MADERA CITY</t>
  </si>
  <si>
    <t>G0601681</t>
  </si>
  <si>
    <t>Madera Acres</t>
  </si>
  <si>
    <t>MADERA ACRES %CDP&lt;</t>
  </si>
  <si>
    <t>G0601687</t>
  </si>
  <si>
    <t>MAMMOTH LAKES %CDP&lt;</t>
  </si>
  <si>
    <t>G0601690</t>
  </si>
  <si>
    <t>MANHATTAN BEACH CITY</t>
  </si>
  <si>
    <t>G0601695</t>
  </si>
  <si>
    <t>MANTECA CITY</t>
  </si>
  <si>
    <t>G0601697</t>
  </si>
  <si>
    <t>March AFB</t>
  </si>
  <si>
    <t>MARCH AFB %CDP&lt;</t>
  </si>
  <si>
    <t>G0601700</t>
  </si>
  <si>
    <t>Maricopa</t>
  </si>
  <si>
    <t>MARICOPA CITY</t>
  </si>
  <si>
    <t>G0601705</t>
  </si>
  <si>
    <t>MARINA CITY</t>
  </si>
  <si>
    <t>G0601706</t>
  </si>
  <si>
    <t>Marina Del Rey</t>
  </si>
  <si>
    <t>MARINA DEL REY %CDP&lt;</t>
  </si>
  <si>
    <t>G0601708</t>
  </si>
  <si>
    <t>MARIPOSA %CDP&lt;</t>
  </si>
  <si>
    <t>G0601710</t>
  </si>
  <si>
    <t>MARTINEZ CITY</t>
  </si>
  <si>
    <t>G0601720</t>
  </si>
  <si>
    <t>MARYSVILLE CITY</t>
  </si>
  <si>
    <t>G0601722</t>
  </si>
  <si>
    <t>Mather AFB</t>
  </si>
  <si>
    <t>MATHER AFB %CDP&lt;</t>
  </si>
  <si>
    <t>G0601727</t>
  </si>
  <si>
    <t>Mayflower Village</t>
  </si>
  <si>
    <t>MAYFLOWER VILLAGE %CDP&lt;</t>
  </si>
  <si>
    <t>G0601730</t>
  </si>
  <si>
    <t>MAYWOOD CITY</t>
  </si>
  <si>
    <t>G0601734</t>
  </si>
  <si>
    <t>Meadow Vista</t>
  </si>
  <si>
    <t>MEADOW VISTA %CDP&lt;</t>
  </si>
  <si>
    <t>G0601735</t>
  </si>
  <si>
    <t>Mecca</t>
  </si>
  <si>
    <t>MECCA %CDP&lt;</t>
  </si>
  <si>
    <t>G0601736</t>
  </si>
  <si>
    <t>Meiners Oaks-Mira Monte</t>
  </si>
  <si>
    <t>MEINERS OAKS-MIRA MONTE %CDP&lt;</t>
  </si>
  <si>
    <t>G0601737</t>
  </si>
  <si>
    <t>MENDOCINO %CDP&lt;</t>
  </si>
  <si>
    <t>G0601740</t>
  </si>
  <si>
    <t>MENDOTA CITY</t>
  </si>
  <si>
    <t>G0601745</t>
  </si>
  <si>
    <t>MENLO PARK CITY</t>
  </si>
  <si>
    <t>G0601750</t>
  </si>
  <si>
    <t>MERCED CITY</t>
  </si>
  <si>
    <t>G0601760</t>
  </si>
  <si>
    <t>MILLBRAE CITY</t>
  </si>
  <si>
    <t>G0601765</t>
  </si>
  <si>
    <t>MILL VALLEY CITY</t>
  </si>
  <si>
    <t>G0601770</t>
  </si>
  <si>
    <t>MILPITAS CITY</t>
  </si>
  <si>
    <t>G0601780</t>
  </si>
  <si>
    <t>Mira Loma</t>
  </si>
  <si>
    <t>MIRA LOMA %CDP&lt;</t>
  </si>
  <si>
    <t>G0601784</t>
  </si>
  <si>
    <t>Mission Hills</t>
  </si>
  <si>
    <t>MISSION HILLS %CDP&lt;</t>
  </si>
  <si>
    <t>G0601786</t>
  </si>
  <si>
    <t>MISSION VIEJO %CDP&lt;</t>
  </si>
  <si>
    <t>G0601790</t>
  </si>
  <si>
    <t>MODESTO CITY</t>
  </si>
  <si>
    <t>G0601795</t>
  </si>
  <si>
    <t>Mojave</t>
  </si>
  <si>
    <t>MOJAVE %CDP&lt;</t>
  </si>
  <si>
    <t>G0601799</t>
  </si>
  <si>
    <t>Mono Vista</t>
  </si>
  <si>
    <t>MONO VISTA %CDP&lt;</t>
  </si>
  <si>
    <t>G0601800</t>
  </si>
  <si>
    <t>MONROVIA CITY</t>
  </si>
  <si>
    <t>G0601805</t>
  </si>
  <si>
    <t>MONTAGUE CITY</t>
  </si>
  <si>
    <t>G0601813</t>
  </si>
  <si>
    <t>Montara</t>
  </si>
  <si>
    <t>MONTARA %CDP&lt;</t>
  </si>
  <si>
    <t>G0601815</t>
  </si>
  <si>
    <t>MONTCLAIR CITY</t>
  </si>
  <si>
    <t>G0601820</t>
  </si>
  <si>
    <t>MONTEBELLO CITY</t>
  </si>
  <si>
    <t>G0601825</t>
  </si>
  <si>
    <t>MONTEREY CITY</t>
  </si>
  <si>
    <t>G0601830</t>
  </si>
  <si>
    <t>MONTEREY PARK CITY</t>
  </si>
  <si>
    <t>G0601832</t>
  </si>
  <si>
    <t>Monte Rio</t>
  </si>
  <si>
    <t>MONTE RIO %CDP&lt;</t>
  </si>
  <si>
    <t>G0601835</t>
  </si>
  <si>
    <t>Monte Sereno</t>
  </si>
  <si>
    <t>MONTE SERENO CITY</t>
  </si>
  <si>
    <t>G0601840</t>
  </si>
  <si>
    <t>MOORPARK %CDP&lt;</t>
  </si>
  <si>
    <t>G0601847</t>
  </si>
  <si>
    <t>Moraga Town</t>
  </si>
  <si>
    <t>MORAGA TOWN CITY</t>
  </si>
  <si>
    <t>G0601848</t>
  </si>
  <si>
    <t>Moreno</t>
  </si>
  <si>
    <t>MORENO %CDP&lt;</t>
  </si>
  <si>
    <t>G0601850</t>
  </si>
  <si>
    <t>Morgan Hill</t>
  </si>
  <si>
    <t>MORGAN HILL CITY</t>
  </si>
  <si>
    <t>G0601853</t>
  </si>
  <si>
    <t>Morongo Valley</t>
  </si>
  <si>
    <t>MORONGO VALLEY %CDP&lt;</t>
  </si>
  <si>
    <t>G0601855</t>
  </si>
  <si>
    <t>MORRO BAY CITY</t>
  </si>
  <si>
    <t>G0601857</t>
  </si>
  <si>
    <t>Moss Beach</t>
  </si>
  <si>
    <t>MOSS BEACH %CDP&lt;</t>
  </si>
  <si>
    <t>G0601860</t>
  </si>
  <si>
    <t>MOUNTAIN VIEW CITY</t>
  </si>
  <si>
    <t>G0601861</t>
  </si>
  <si>
    <t>Mountain View Acres</t>
  </si>
  <si>
    <t>MOUNTAIN VIEW ACRES %CDP&lt;</t>
  </si>
  <si>
    <t>G0601870</t>
  </si>
  <si>
    <t>MOUNT SHASTA CITY</t>
  </si>
  <si>
    <t>G0601875</t>
  </si>
  <si>
    <t>Mulberry</t>
  </si>
  <si>
    <t>MULBERRY %CDP&lt;</t>
  </si>
  <si>
    <t>G0601876</t>
  </si>
  <si>
    <t>Murphys</t>
  </si>
  <si>
    <t>MURPHYS %CDP&lt;</t>
  </si>
  <si>
    <t>G0601878</t>
  </si>
  <si>
    <t>Murrieta Hot Springs</t>
  </si>
  <si>
    <t>MURRIETA HOT SPRINGS %CDP&lt;</t>
  </si>
  <si>
    <t>G0601881</t>
  </si>
  <si>
    <t>Muscoy</t>
  </si>
  <si>
    <t>MUSCOY %CDP&lt;</t>
  </si>
  <si>
    <t>G0601883</t>
  </si>
  <si>
    <t>Myrtletown</t>
  </si>
  <si>
    <t>MYRTLETOWN %CDP&lt;</t>
  </si>
  <si>
    <t>G0601884</t>
  </si>
  <si>
    <t>NAPA CITY</t>
  </si>
  <si>
    <t>G0601885</t>
  </si>
  <si>
    <t>NATIONAL CITY CITY</t>
  </si>
  <si>
    <t>G0601887</t>
  </si>
  <si>
    <t>Nebo Center</t>
  </si>
  <si>
    <t>NEBO CENTER %CDP&lt;</t>
  </si>
  <si>
    <t>G0601890</t>
  </si>
  <si>
    <t>NEEDLES CITY</t>
  </si>
  <si>
    <t>G0601895</t>
  </si>
  <si>
    <t>NEVADA CITY CITY</t>
  </si>
  <si>
    <t>G0601900</t>
  </si>
  <si>
    <t>NEWARK CITY</t>
  </si>
  <si>
    <t>G0601905</t>
  </si>
  <si>
    <t>Newhall</t>
  </si>
  <si>
    <t>NEWHALL %CDP&lt;</t>
  </si>
  <si>
    <t>G0601910</t>
  </si>
  <si>
    <t>NEWMAN CITY</t>
  </si>
  <si>
    <t>G0601915</t>
  </si>
  <si>
    <t>NEWPORT BEACH CITY</t>
  </si>
  <si>
    <t>G0601916</t>
  </si>
  <si>
    <t>Niland</t>
  </si>
  <si>
    <t>NILAND %CDP&lt;</t>
  </si>
  <si>
    <t>G0601918</t>
  </si>
  <si>
    <t>Nipomo</t>
  </si>
  <si>
    <t>NIPOMO %CDP&lt;</t>
  </si>
  <si>
    <t>G0601919</t>
  </si>
  <si>
    <t>NORCO CITY</t>
  </si>
  <si>
    <t>G0601924</t>
  </si>
  <si>
    <t>North Auburn</t>
  </si>
  <si>
    <t>NORTH AUBURN %CDP&lt;</t>
  </si>
  <si>
    <t>G0601925</t>
  </si>
  <si>
    <t>North Edwards</t>
  </si>
  <si>
    <t>NORTH EDWARDS %CDP&lt;</t>
  </si>
  <si>
    <t>G0601927</t>
  </si>
  <si>
    <t>North Fair Oaks</t>
  </si>
  <si>
    <t>NORTH FAIR OAKS %CDP&lt;</t>
  </si>
  <si>
    <t>G0601935</t>
  </si>
  <si>
    <t>North Highlands</t>
  </si>
  <si>
    <t>NORTH HIGHLANDS %CDP&lt;</t>
  </si>
  <si>
    <t>G0601950</t>
  </si>
  <si>
    <t>NORWALK CITY</t>
  </si>
  <si>
    <t>G0601955</t>
  </si>
  <si>
    <t>NOVATO CITY</t>
  </si>
  <si>
    <t>G0601957</t>
  </si>
  <si>
    <t>Nuevo</t>
  </si>
  <si>
    <t>NUEVO %CDP&lt;</t>
  </si>
  <si>
    <t>G0601965</t>
  </si>
  <si>
    <t>OAKDALE CITY</t>
  </si>
  <si>
    <t>G0601967</t>
  </si>
  <si>
    <t>Oakhurst</t>
  </si>
  <si>
    <t>OAKHURST %CDP&lt;</t>
  </si>
  <si>
    <t>G0601970</t>
  </si>
  <si>
    <t>OAKLAND CITY</t>
  </si>
  <si>
    <t>G0601975</t>
  </si>
  <si>
    <t>OAKLEY %CDP&lt;</t>
  </si>
  <si>
    <t>G0601980</t>
  </si>
  <si>
    <t>Oak View</t>
  </si>
  <si>
    <t>OAK VIEW %CDP&lt;</t>
  </si>
  <si>
    <t>G0601985</t>
  </si>
  <si>
    <t>Oceano</t>
  </si>
  <si>
    <t>OCEANO %CDP&lt;</t>
  </si>
  <si>
    <t>G0601990</t>
  </si>
  <si>
    <t>OCEANSIDE CITY</t>
  </si>
  <si>
    <t>G0601992</t>
  </si>
  <si>
    <t>Oildale</t>
  </si>
  <si>
    <t>OILDALE %CDP&lt;</t>
  </si>
  <si>
    <t>G0601995</t>
  </si>
  <si>
    <t>OJAI CITY</t>
  </si>
  <si>
    <t>G0602000</t>
  </si>
  <si>
    <t>Olivehurst</t>
  </si>
  <si>
    <t>OLIVEHURST %CDP&lt;</t>
  </si>
  <si>
    <t>G0602005</t>
  </si>
  <si>
    <t>ONTARIO CITY</t>
  </si>
  <si>
    <t>G0602010</t>
  </si>
  <si>
    <t>Opal Cliffs</t>
  </si>
  <si>
    <t>OPAL CLIFFS %CDP&lt;</t>
  </si>
  <si>
    <t>G0602015</t>
  </si>
  <si>
    <t>ORANGE CITY</t>
  </si>
  <si>
    <t>G0602020</t>
  </si>
  <si>
    <t>ORANGE COVE CITY</t>
  </si>
  <si>
    <t>G0602022</t>
  </si>
  <si>
    <t>Orangevale</t>
  </si>
  <si>
    <t>ORANGEVALE %CDP&lt;</t>
  </si>
  <si>
    <t>G0602030</t>
  </si>
  <si>
    <t>ORINDA %CDP&lt;</t>
  </si>
  <si>
    <t>G0602035</t>
  </si>
  <si>
    <t>ORLAND CITY</t>
  </si>
  <si>
    <t>G0602040</t>
  </si>
  <si>
    <t>Orosi</t>
  </si>
  <si>
    <t>OROSI %CDP&lt;</t>
  </si>
  <si>
    <t>G0602045</t>
  </si>
  <si>
    <t>OROVILLE CITY</t>
  </si>
  <si>
    <t>G0602050</t>
  </si>
  <si>
    <t>OXNARD CITY</t>
  </si>
  <si>
    <t>G0602060</t>
  </si>
  <si>
    <t>PACIFICA CITY</t>
  </si>
  <si>
    <t>G0602065</t>
  </si>
  <si>
    <t>PACIFIC GROVE CITY</t>
  </si>
  <si>
    <t>G0602070</t>
  </si>
  <si>
    <t>Pajaro</t>
  </si>
  <si>
    <t>PAJARO %CDP&lt;</t>
  </si>
  <si>
    <t>G0602071</t>
  </si>
  <si>
    <t>Palermo</t>
  </si>
  <si>
    <t>PALERMO %CDP&lt;</t>
  </si>
  <si>
    <t>G0602072</t>
  </si>
  <si>
    <t>PALMDALE CITY</t>
  </si>
  <si>
    <t>G0602077</t>
  </si>
  <si>
    <t>Palmdale East</t>
  </si>
  <si>
    <t>PALMDALE EAST %CDP&lt;</t>
  </si>
  <si>
    <t>G0602080</t>
  </si>
  <si>
    <t>PALM DESERT CITY</t>
  </si>
  <si>
    <t>G0602085</t>
  </si>
  <si>
    <t>PALM SPRINGS CITY</t>
  </si>
  <si>
    <t>G0602090</t>
  </si>
  <si>
    <t>PALO ALTO CITY</t>
  </si>
  <si>
    <t>G0602095</t>
  </si>
  <si>
    <t>PALOS VERDES ESTATES CITY</t>
  </si>
  <si>
    <t>G0602100</t>
  </si>
  <si>
    <t>PARADISE CITY</t>
  </si>
  <si>
    <t>G0602115</t>
  </si>
  <si>
    <t>PARAMOUNT CITY</t>
  </si>
  <si>
    <t>G0602116</t>
  </si>
  <si>
    <t>Parksdale</t>
  </si>
  <si>
    <t>PARKSDALE %CDP&lt;</t>
  </si>
  <si>
    <t>G0602117</t>
  </si>
  <si>
    <t>Parkway-Sacramento South</t>
  </si>
  <si>
    <t>PARKWAY-SACRAMENTO SOUTH %CDP&lt;</t>
  </si>
  <si>
    <t>G0602118</t>
  </si>
  <si>
    <t>Parkwood</t>
  </si>
  <si>
    <t>PARKWOOD %CDP&lt;</t>
  </si>
  <si>
    <t>G0602120</t>
  </si>
  <si>
    <t>PARLIER CITY</t>
  </si>
  <si>
    <t>G0602125</t>
  </si>
  <si>
    <t>PASADENA CITY</t>
  </si>
  <si>
    <t>G0602130</t>
  </si>
  <si>
    <t>PATTERSON CITY</t>
  </si>
  <si>
    <t>G0602137</t>
  </si>
  <si>
    <t>Penn Valley</t>
  </si>
  <si>
    <t>PENN VALLEY %CDP&lt;</t>
  </si>
  <si>
    <t>G0602138</t>
  </si>
  <si>
    <t>PERRIS CITY</t>
  </si>
  <si>
    <t>G0602140</t>
  </si>
  <si>
    <t>PETALUMA CITY</t>
  </si>
  <si>
    <t>G0602145</t>
  </si>
  <si>
    <t>PICO RIVERA CITY</t>
  </si>
  <si>
    <t>G0602150</t>
  </si>
  <si>
    <t>Piedmont</t>
  </si>
  <si>
    <t>PIEDMONT CITY</t>
  </si>
  <si>
    <t>G0602158</t>
  </si>
  <si>
    <t>Pine Grove</t>
  </si>
  <si>
    <t>PINE GROVE %CDP&lt;</t>
  </si>
  <si>
    <t>G0602159</t>
  </si>
  <si>
    <t>Pine Hills</t>
  </si>
  <si>
    <t>PINE HILLS %CDP&lt;</t>
  </si>
  <si>
    <t>G0602160</t>
  </si>
  <si>
    <t>PINOLE CITY</t>
  </si>
  <si>
    <t>G0602166</t>
  </si>
  <si>
    <t>Piru</t>
  </si>
  <si>
    <t>PIRU %CDP&lt;</t>
  </si>
  <si>
    <t>G0602170</t>
  </si>
  <si>
    <t>PISMO BEACH CITY</t>
  </si>
  <si>
    <t>G0602175</t>
  </si>
  <si>
    <t>PITTSBURG CITY</t>
  </si>
  <si>
    <t>G0602190</t>
  </si>
  <si>
    <t>Pixley</t>
  </si>
  <si>
    <t>PIXLEY %CDP&lt;</t>
  </si>
  <si>
    <t>G0602195</t>
  </si>
  <si>
    <t>PLACENTIA CITY</t>
  </si>
  <si>
    <t>G0602200</t>
  </si>
  <si>
    <t>PLACERVILLE CITY</t>
  </si>
  <si>
    <t>G0602205</t>
  </si>
  <si>
    <t>Planada</t>
  </si>
  <si>
    <t>PLANADA %CDP&lt;</t>
  </si>
  <si>
    <t>G0602210</t>
  </si>
  <si>
    <t>PLEASANT HILL CITY</t>
  </si>
  <si>
    <t>G0602215</t>
  </si>
  <si>
    <t>PLEASANTON CITY</t>
  </si>
  <si>
    <t>G0602220</t>
  </si>
  <si>
    <t>PLYMOUTH CITY</t>
  </si>
  <si>
    <t>G0602223</t>
  </si>
  <si>
    <t>POINT ARENA CITY</t>
  </si>
  <si>
    <t>G0602224</t>
  </si>
  <si>
    <t>Point Dume</t>
  </si>
  <si>
    <t>POINT DUME %CDP&lt;</t>
  </si>
  <si>
    <t>G0602226</t>
  </si>
  <si>
    <t>Point Mugu</t>
  </si>
  <si>
    <t>POINT MUGU %CDP&lt;</t>
  </si>
  <si>
    <t>G0602229</t>
  </si>
  <si>
    <t>Pollock Pines</t>
  </si>
  <si>
    <t>POLLOCK PINES %CDP&lt;</t>
  </si>
  <si>
    <t>G0602230</t>
  </si>
  <si>
    <t>POMONA CITY</t>
  </si>
  <si>
    <t>G0602243</t>
  </si>
  <si>
    <t>Poplar-Cotton Center</t>
  </si>
  <si>
    <t>POPLAR-COTTON CENTER %CDP&lt;</t>
  </si>
  <si>
    <t>G0602245</t>
  </si>
  <si>
    <t>PORTERVILLE CITY</t>
  </si>
  <si>
    <t>G0602250</t>
  </si>
  <si>
    <t>PORT HUENEME CITY</t>
  </si>
  <si>
    <t>G0602255</t>
  </si>
  <si>
    <t>PORTOLA CITY</t>
  </si>
  <si>
    <t>G0602257</t>
  </si>
  <si>
    <t>PORTOLA VALLEY TOWN</t>
  </si>
  <si>
    <t>G0602260</t>
  </si>
  <si>
    <t>POWAY %CDP&lt;</t>
  </si>
  <si>
    <t>G0602262</t>
  </si>
  <si>
    <t>Project City</t>
  </si>
  <si>
    <t>PROJECT CITY %CDP&lt;</t>
  </si>
  <si>
    <t>G0602265</t>
  </si>
  <si>
    <t>Quartz Hill</t>
  </si>
  <si>
    <t>QUARTZ HILL %CDP&lt;</t>
  </si>
  <si>
    <t>G0602270</t>
  </si>
  <si>
    <t>Quincy-East Quincy</t>
  </si>
  <si>
    <t>QUINCY-EAST QUINCY %CDP&lt;</t>
  </si>
  <si>
    <t>G0602273</t>
  </si>
  <si>
    <t>Rainbow</t>
  </si>
  <si>
    <t>RAINBOW %CDP&lt;</t>
  </si>
  <si>
    <t>G0602275</t>
  </si>
  <si>
    <t>Ramona</t>
  </si>
  <si>
    <t>RAMONA %CDP&lt;</t>
  </si>
  <si>
    <t>G0602277</t>
  </si>
  <si>
    <t>RANCHO CORDOVA %CDP&lt;</t>
  </si>
  <si>
    <t>G0602278</t>
  </si>
  <si>
    <t>RANCHO CUCAMONGA CITY</t>
  </si>
  <si>
    <t>G0602281</t>
  </si>
  <si>
    <t>RANCHO MIRAGE CITY</t>
  </si>
  <si>
    <t>G0602284</t>
  </si>
  <si>
    <t>RANCHO PALOS VERDES CITY</t>
  </si>
  <si>
    <t>G0602287</t>
  </si>
  <si>
    <t>Rancho Santa Fe</t>
  </si>
  <si>
    <t>RANCHO SANTA FE %CDP&lt;</t>
  </si>
  <si>
    <t>G0602288</t>
  </si>
  <si>
    <t>RED BLUFF CITY</t>
  </si>
  <si>
    <t>G0602290</t>
  </si>
  <si>
    <t>REDDING CITY</t>
  </si>
  <si>
    <t>G0602295</t>
  </si>
  <si>
    <t>REDLANDS CITY</t>
  </si>
  <si>
    <t>G0602300</t>
  </si>
  <si>
    <t>REDONDO BEACH CITY</t>
  </si>
  <si>
    <t>G0602303</t>
  </si>
  <si>
    <t>Redway</t>
  </si>
  <si>
    <t>REDWAY %CDP&lt;</t>
  </si>
  <si>
    <t>G0602305</t>
  </si>
  <si>
    <t>REDWOOD CITY CITY</t>
  </si>
  <si>
    <t>G0602315</t>
  </si>
  <si>
    <t>REEDLEY CITY</t>
  </si>
  <si>
    <t>G0602320</t>
  </si>
  <si>
    <t>RIALTO CITY</t>
  </si>
  <si>
    <t>G0602325</t>
  </si>
  <si>
    <t>Richgrove</t>
  </si>
  <si>
    <t>RICHGROVE %CDP&lt;</t>
  </si>
  <si>
    <t>G0602330</t>
  </si>
  <si>
    <t>RICHMOND CITY</t>
  </si>
  <si>
    <t>G0602335</t>
  </si>
  <si>
    <t>RIDGECREST CITY</t>
  </si>
  <si>
    <t>G0602337</t>
  </si>
  <si>
    <t>RIO DELL CITY</t>
  </si>
  <si>
    <t>G0602340</t>
  </si>
  <si>
    <t>Rio Del Mar</t>
  </si>
  <si>
    <t>RIO DEL MAR %CDP&lt;</t>
  </si>
  <si>
    <t>G0602345</t>
  </si>
  <si>
    <t>Rio Linda</t>
  </si>
  <si>
    <t>RIO LINDA %CDP&lt;</t>
  </si>
  <si>
    <t>G0602350</t>
  </si>
  <si>
    <t>RIO VISTA CITY</t>
  </si>
  <si>
    <t>G0602355</t>
  </si>
  <si>
    <t>RIPON CITY</t>
  </si>
  <si>
    <t>G0602360</t>
  </si>
  <si>
    <t>RIVERBANK CITY</t>
  </si>
  <si>
    <t>G0602365</t>
  </si>
  <si>
    <t>Riverdale</t>
  </si>
  <si>
    <t>RIVERDALE %CDP&lt;</t>
  </si>
  <si>
    <t>G0602370</t>
  </si>
  <si>
    <t>RIVERSIDE CITY</t>
  </si>
  <si>
    <t>G0602375</t>
  </si>
  <si>
    <t>ROCKLIN CITY</t>
  </si>
  <si>
    <t>G0602376</t>
  </si>
  <si>
    <t>Rodeo</t>
  </si>
  <si>
    <t>RODEO %CDP&lt;</t>
  </si>
  <si>
    <t>G0602377</t>
  </si>
  <si>
    <t>ROHNERT PARK CITY</t>
  </si>
  <si>
    <t>G0602385</t>
  </si>
  <si>
    <t>Rolling Hills</t>
  </si>
  <si>
    <t>ROLLING HILLS CITY</t>
  </si>
  <si>
    <t>G0602390</t>
  </si>
  <si>
    <t>Rolling Hills Estates</t>
  </si>
  <si>
    <t>ROLLING HILLS ESTATES CITY</t>
  </si>
  <si>
    <t>G0602391</t>
  </si>
  <si>
    <t>Romoland</t>
  </si>
  <si>
    <t>ROMOLAND %CDP&lt;</t>
  </si>
  <si>
    <t>G0602392</t>
  </si>
  <si>
    <t>Rosamond</t>
  </si>
  <si>
    <t>ROSAMOND %CDP&lt;</t>
  </si>
  <si>
    <t>G0602395</t>
  </si>
  <si>
    <t>Roseland</t>
  </si>
  <si>
    <t>ROSELAND %CDP&lt;</t>
  </si>
  <si>
    <t>G0602400</t>
  </si>
  <si>
    <t>ROSEMEAD CITY</t>
  </si>
  <si>
    <t>G0602402</t>
  </si>
  <si>
    <t>Rosemont</t>
  </si>
  <si>
    <t>ROSEMONT %CDP&lt;</t>
  </si>
  <si>
    <t>G0602405</t>
  </si>
  <si>
    <t>ROSEVILLE CITY</t>
  </si>
  <si>
    <t>G0602410</t>
  </si>
  <si>
    <t>ROSS TOWN</t>
  </si>
  <si>
    <t>G0602411</t>
  </si>
  <si>
    <t>Rossmoor</t>
  </si>
  <si>
    <t>ROSSMOOR %CDP&lt;</t>
  </si>
  <si>
    <t>G0602412</t>
  </si>
  <si>
    <t>Rowland Heights</t>
  </si>
  <si>
    <t>ROWLAND HEIGHTS %CDP&lt;</t>
  </si>
  <si>
    <t>G0602414</t>
  </si>
  <si>
    <t>Rubidoux</t>
  </si>
  <si>
    <t>RUBIDOUX %CDP&lt;</t>
  </si>
  <si>
    <t>G0602420</t>
  </si>
  <si>
    <t>SACRAMENTO CITY</t>
  </si>
  <si>
    <t>G0602425</t>
  </si>
  <si>
    <t>ST. HELENA CITY</t>
  </si>
  <si>
    <t>G0602435</t>
  </si>
  <si>
    <t>SALINAS CITY</t>
  </si>
  <si>
    <t>G0602440</t>
  </si>
  <si>
    <t>San Andreas</t>
  </si>
  <si>
    <t>SAN ANDREAS %CDP&lt;</t>
  </si>
  <si>
    <t>G0602445</t>
  </si>
  <si>
    <t>SAN ANSELMO TOWN</t>
  </si>
  <si>
    <t>G0602450</t>
  </si>
  <si>
    <t>SAN BERNARDINO CITY</t>
  </si>
  <si>
    <t>G0602455</t>
  </si>
  <si>
    <t>SAN BRUNO CITY</t>
  </si>
  <si>
    <t>G0602460</t>
  </si>
  <si>
    <t>San Buenaventura %Ventura&lt;</t>
  </si>
  <si>
    <t>SAN BUENAVENTURA %VENTURA&lt; CITY</t>
  </si>
  <si>
    <t>G0602465</t>
  </si>
  <si>
    <t>SAN CARLOS CITY</t>
  </si>
  <si>
    <t>G0602470</t>
  </si>
  <si>
    <t>SAN CLEMENTE CITY</t>
  </si>
  <si>
    <t>G0602473</t>
  </si>
  <si>
    <t>Sand City</t>
  </si>
  <si>
    <t>SAND CITY CITY</t>
  </si>
  <si>
    <t>G0602474</t>
  </si>
  <si>
    <t>Sand Hill</t>
  </si>
  <si>
    <t>SAND HILL %CDP&lt;</t>
  </si>
  <si>
    <t>G0602475</t>
  </si>
  <si>
    <t>SAN DIEGO CITY</t>
  </si>
  <si>
    <t>G0602477</t>
  </si>
  <si>
    <t>SAN DIMAS CITY</t>
  </si>
  <si>
    <t>G0602480</t>
  </si>
  <si>
    <t>SAN FERNANDO CITY</t>
  </si>
  <si>
    <t>G0602485</t>
  </si>
  <si>
    <t>SAN FRANCISCO CITY</t>
  </si>
  <si>
    <t>G0602490</t>
  </si>
  <si>
    <t>SAN GABRIEL CITY</t>
  </si>
  <si>
    <t>G0602495</t>
  </si>
  <si>
    <t>SANGER CITY</t>
  </si>
  <si>
    <t>G0602500</t>
  </si>
  <si>
    <t>SAN JACINTO CITY</t>
  </si>
  <si>
    <t>G0602505</t>
  </si>
  <si>
    <t>SAN JOAQUIN CITY</t>
  </si>
  <si>
    <t>G0602510</t>
  </si>
  <si>
    <t>SAN JOSE CITY</t>
  </si>
  <si>
    <t>G0602515</t>
  </si>
  <si>
    <t>SAN JUAN BAUTISTA CITY</t>
  </si>
  <si>
    <t>G0602519</t>
  </si>
  <si>
    <t>SAN JUAN CAPISTRANO CITY</t>
  </si>
  <si>
    <t>G0602525</t>
  </si>
  <si>
    <t>SAN LEANDRO CITY</t>
  </si>
  <si>
    <t>G0602530</t>
  </si>
  <si>
    <t>San Lorenzo</t>
  </si>
  <si>
    <t>SAN LORENZO %CDP&lt;</t>
  </si>
  <si>
    <t>G0602535</t>
  </si>
  <si>
    <t>SAN LUIS OBISPO CITY</t>
  </si>
  <si>
    <t>G0602537</t>
  </si>
  <si>
    <t>SAN MARCOS CITY</t>
  </si>
  <si>
    <t>G0602545</t>
  </si>
  <si>
    <t>SAN MARINO CITY</t>
  </si>
  <si>
    <t>G0602550</t>
  </si>
  <si>
    <t>San Martin</t>
  </si>
  <si>
    <t>SAN MARTIN %CDP&lt;</t>
  </si>
  <si>
    <t>G0602555</t>
  </si>
  <si>
    <t>SAN MATEO CITY</t>
  </si>
  <si>
    <t>G0602560</t>
  </si>
  <si>
    <t>San Pablo</t>
  </si>
  <si>
    <t>SAN PABLO CITY</t>
  </si>
  <si>
    <t>G0602565</t>
  </si>
  <si>
    <t>SAN RAFAEL CITY</t>
  </si>
  <si>
    <t>G0602567</t>
  </si>
  <si>
    <t>SAN RAMON %CDP&lt;</t>
  </si>
  <si>
    <t>G0602570</t>
  </si>
  <si>
    <t>SANTA ANA CITY</t>
  </si>
  <si>
    <t>G0602575</t>
  </si>
  <si>
    <t>SANTA BARBARA CITY</t>
  </si>
  <si>
    <t>G0602580</t>
  </si>
  <si>
    <t>SANTA CLARA CITY</t>
  </si>
  <si>
    <t>G0602585</t>
  </si>
  <si>
    <t>SANTA CRUZ CITY</t>
  </si>
  <si>
    <t>G0602590</t>
  </si>
  <si>
    <t>SANTA FE SPRINGS CITY</t>
  </si>
  <si>
    <t>G0602595</t>
  </si>
  <si>
    <t>SANTA MARIA CITY</t>
  </si>
  <si>
    <t>G0602600</t>
  </si>
  <si>
    <t>SANTA MONICA CITY</t>
  </si>
  <si>
    <t>G0602605</t>
  </si>
  <si>
    <t>SANTA PAULA CITY</t>
  </si>
  <si>
    <t>G0602615</t>
  </si>
  <si>
    <t>SANTA ROSA CITY</t>
  </si>
  <si>
    <t>G0602619</t>
  </si>
  <si>
    <t>Santa Ynez</t>
  </si>
  <si>
    <t>SANTA YNEZ %CDP&lt;</t>
  </si>
  <si>
    <t>G0602623</t>
  </si>
  <si>
    <t>SANTEE %CDP&lt;</t>
  </si>
  <si>
    <t>G0602630</t>
  </si>
  <si>
    <t>SARATOGA CITY</t>
  </si>
  <si>
    <t>G0602635</t>
  </si>
  <si>
    <t>Saugus-Bouquet Canyon</t>
  </si>
  <si>
    <t>SAUGUS-BOUQUET CANYON %CDP&lt;</t>
  </si>
  <si>
    <t>G0602640</t>
  </si>
  <si>
    <t>SAUSALITO CITY</t>
  </si>
  <si>
    <t>G0602647</t>
  </si>
  <si>
    <t>SCOTTS VALLEY CITY</t>
  </si>
  <si>
    <t>G0602650</t>
  </si>
  <si>
    <t>SEAL BEACH CITY</t>
  </si>
  <si>
    <t>G0602653</t>
  </si>
  <si>
    <t>Searles Valley</t>
  </si>
  <si>
    <t>SEARLES VALLEY %CDP&lt;</t>
  </si>
  <si>
    <t>G0602655</t>
  </si>
  <si>
    <t>SEASIDE CITY</t>
  </si>
  <si>
    <t>G0602665</t>
  </si>
  <si>
    <t>SEBASTOPOL CITY</t>
  </si>
  <si>
    <t>G0602667</t>
  </si>
  <si>
    <t>Sedco Hills</t>
  </si>
  <si>
    <t>SEDCO HILLS %CDP&lt;</t>
  </si>
  <si>
    <t>G0602668</t>
  </si>
  <si>
    <t>Seeley</t>
  </si>
  <si>
    <t>SEELEY %CDP&lt;</t>
  </si>
  <si>
    <t>G0602670</t>
  </si>
  <si>
    <t>SELMA CITY</t>
  </si>
  <si>
    <t>G0602675</t>
  </si>
  <si>
    <t>SHAFTER CITY</t>
  </si>
  <si>
    <t>G0602679</t>
  </si>
  <si>
    <t>Shingle Springs</t>
  </si>
  <si>
    <t>SHINGLE SPRINGS %CDP&lt;</t>
  </si>
  <si>
    <t>G0602685</t>
  </si>
  <si>
    <t>Short Acres</t>
  </si>
  <si>
    <t>SHORT ACRES %CDP&lt;</t>
  </si>
  <si>
    <t>G0602690</t>
  </si>
  <si>
    <t>SIERRA MADRE CITY</t>
  </si>
  <si>
    <t>G0602693</t>
  </si>
  <si>
    <t>SIGNAL HILL CITY</t>
  </si>
  <si>
    <t>G0602702</t>
  </si>
  <si>
    <t>SIMI VALLEY CITY</t>
  </si>
  <si>
    <t>G0602704</t>
  </si>
  <si>
    <t>SOLANA BEACH %CDP&lt;</t>
  </si>
  <si>
    <t>G0602705</t>
  </si>
  <si>
    <t>SOLEDAD CITY</t>
  </si>
  <si>
    <t>G0602710</t>
  </si>
  <si>
    <t>SOLVANG %CDP&lt;</t>
  </si>
  <si>
    <t>G0602715</t>
  </si>
  <si>
    <t>SONOMA CITY</t>
  </si>
  <si>
    <t>G0602720</t>
  </si>
  <si>
    <t>SONORA CITY</t>
  </si>
  <si>
    <t>G0602722</t>
  </si>
  <si>
    <t>Soquel</t>
  </si>
  <si>
    <t>SOQUEL %CDP&lt;</t>
  </si>
  <si>
    <t>G0602725</t>
  </si>
  <si>
    <t>SOUTH EL MONTE CITY</t>
  </si>
  <si>
    <t>G0602730</t>
  </si>
  <si>
    <t>SOUTH GATE CITY</t>
  </si>
  <si>
    <t>G0602735</t>
  </si>
  <si>
    <t>South Laguna</t>
  </si>
  <si>
    <t>SOUTH LAGUNA %CDP&lt;</t>
  </si>
  <si>
    <t>G0602737</t>
  </si>
  <si>
    <t>SOUTH LAKE TAHOE CITY</t>
  </si>
  <si>
    <t>G0602740</t>
  </si>
  <si>
    <t>South Modesto</t>
  </si>
  <si>
    <t>SOUTH MODESTO %CDP&lt;</t>
  </si>
  <si>
    <t>G0602745</t>
  </si>
  <si>
    <t>South Oroville</t>
  </si>
  <si>
    <t>SOUTH OROVILLE %CDP&lt;</t>
  </si>
  <si>
    <t>G0602755</t>
  </si>
  <si>
    <t>SOUTH PASADENA CITY</t>
  </si>
  <si>
    <t>G0602765</t>
  </si>
  <si>
    <t>SOUTH SAN FRANCISCO CITY</t>
  </si>
  <si>
    <t>G0602770</t>
  </si>
  <si>
    <t>South San Gabriel</t>
  </si>
  <si>
    <t>SOUTH SAN GABRIEL %CDP&lt;</t>
  </si>
  <si>
    <t>G0602772</t>
  </si>
  <si>
    <t>South San Jose Hills</t>
  </si>
  <si>
    <t>SOUTH SAN JOSE HILLS %CDP&lt;</t>
  </si>
  <si>
    <t>G0602775</t>
  </si>
  <si>
    <t>South Taft</t>
  </si>
  <si>
    <t>SOUTH TAFT %CDP&lt;</t>
  </si>
  <si>
    <t>G0602780</t>
  </si>
  <si>
    <t>South Turlock</t>
  </si>
  <si>
    <t>SOUTH TURLOCK %CDP&lt;</t>
  </si>
  <si>
    <t>G0602782</t>
  </si>
  <si>
    <t>South Whittier</t>
  </si>
  <si>
    <t>SOUTH WHITTIER %CDP&lt;</t>
  </si>
  <si>
    <t>G0602785</t>
  </si>
  <si>
    <t>South Yuba City</t>
  </si>
  <si>
    <t>SOUTH YUBA CITY %CDP&lt;</t>
  </si>
  <si>
    <t>G0602795</t>
  </si>
  <si>
    <t>Spring Valley</t>
  </si>
  <si>
    <t>SPRING VALLEY %CDP&lt;</t>
  </si>
  <si>
    <t>G0602798</t>
  </si>
  <si>
    <t>Stanford</t>
  </si>
  <si>
    <t>STANFORD %CDP&lt;</t>
  </si>
  <si>
    <t>G0602800</t>
  </si>
  <si>
    <t>STANTON CITY</t>
  </si>
  <si>
    <t>G0602805</t>
  </si>
  <si>
    <t>STOCKTON CITY</t>
  </si>
  <si>
    <t>G0602815</t>
  </si>
  <si>
    <t>Strathmore</t>
  </si>
  <si>
    <t>STRATHMORE %CDP&lt;</t>
  </si>
  <si>
    <t>G0602820</t>
  </si>
  <si>
    <t>Suisun City</t>
  </si>
  <si>
    <t>SUISUN CITY CITY</t>
  </si>
  <si>
    <t>G0602822</t>
  </si>
  <si>
    <t>Summit City</t>
  </si>
  <si>
    <t>SUMMIT CITY %CDP&lt;</t>
  </si>
  <si>
    <t>G0602823</t>
  </si>
  <si>
    <t>Sun City</t>
  </si>
  <si>
    <t>SUN CITY %CDP&lt;</t>
  </si>
  <si>
    <t>G0602830</t>
  </si>
  <si>
    <t>Sunnymead</t>
  </si>
  <si>
    <t>SUNNYMEAD %CDP&lt;</t>
  </si>
  <si>
    <t>G0602833</t>
  </si>
  <si>
    <t>Sunnyside-Tahoe City</t>
  </si>
  <si>
    <t>SUNNYSIDE-TAHOE CITY %CDP&lt;</t>
  </si>
  <si>
    <t>G0602835</t>
  </si>
  <si>
    <t>SUNNYVALE CITY</t>
  </si>
  <si>
    <t>G0602845</t>
  </si>
  <si>
    <t>SUSANVILLE CITY</t>
  </si>
  <si>
    <t>G0602850</t>
  </si>
  <si>
    <t>SUTTER %CDP&lt;</t>
  </si>
  <si>
    <t>G0602855</t>
  </si>
  <si>
    <t>SUTTER CREEK CITY</t>
  </si>
  <si>
    <t>G0602860</t>
  </si>
  <si>
    <t>TAFT CITY</t>
  </si>
  <si>
    <t>G0602865</t>
  </si>
  <si>
    <t>Taft Heights</t>
  </si>
  <si>
    <t>TAFT HEIGHTS %CDP&lt;</t>
  </si>
  <si>
    <t>G0602867</t>
  </si>
  <si>
    <t>Talmage</t>
  </si>
  <si>
    <t>TALMAGE %CDP&lt;</t>
  </si>
  <si>
    <t>G0602869</t>
  </si>
  <si>
    <t>Tamalpais-Homestead Valley</t>
  </si>
  <si>
    <t>TAMALPAIS-HOMESTEAD VALLEY %CDP&lt;</t>
  </si>
  <si>
    <t>G0602871</t>
  </si>
  <si>
    <t>Tara Hills-Montalvin Manor</t>
  </si>
  <si>
    <t>TARA HILLS-MONTALVIN MANOR %CDP&lt;</t>
  </si>
  <si>
    <t>G0602873</t>
  </si>
  <si>
    <t>TEHACHAPI CITY</t>
  </si>
  <si>
    <t>G0602875</t>
  </si>
  <si>
    <t>TEHAMA CITY</t>
  </si>
  <si>
    <t>G0602878</t>
  </si>
  <si>
    <t>TEMECULA %CDP&lt;</t>
  </si>
  <si>
    <t>G0602880</t>
  </si>
  <si>
    <t>TEMPLE CITY CITY</t>
  </si>
  <si>
    <t>G0602885</t>
  </si>
  <si>
    <t>Terra Bella</t>
  </si>
  <si>
    <t>TERRA BELLA %CDP&lt;</t>
  </si>
  <si>
    <t>G0602892</t>
  </si>
  <si>
    <t>Thermalito</t>
  </si>
  <si>
    <t>THERMALITO %CDP&lt;</t>
  </si>
  <si>
    <t>G0602897</t>
  </si>
  <si>
    <t>THOUSAND OAKS CITY</t>
  </si>
  <si>
    <t>G0602899</t>
  </si>
  <si>
    <t>Thousand Palms</t>
  </si>
  <si>
    <t>THOUSAND PALMS %CDP&lt;</t>
  </si>
  <si>
    <t>G0602903</t>
  </si>
  <si>
    <t>TIBURON TOWN</t>
  </si>
  <si>
    <t>G0602906</t>
  </si>
  <si>
    <t>Tierra Buena</t>
  </si>
  <si>
    <t>TIERRA BUENA %CDP&lt;</t>
  </si>
  <si>
    <t>G0602908</t>
  </si>
  <si>
    <t>Tipton</t>
  </si>
  <si>
    <t>TIPTON %CDP&lt;</t>
  </si>
  <si>
    <t>G0602910</t>
  </si>
  <si>
    <t>TORRANCE CITY</t>
  </si>
  <si>
    <t>G0602915</t>
  </si>
  <si>
    <t>TRACY CITY</t>
  </si>
  <si>
    <t>G0602925</t>
  </si>
  <si>
    <t>TRINIDAD CITY</t>
  </si>
  <si>
    <t>G0602940</t>
  </si>
  <si>
    <t>TRUCKEE %CDP&lt;</t>
  </si>
  <si>
    <t>G0602945</t>
  </si>
  <si>
    <t>TULARE CITY</t>
  </si>
  <si>
    <t>G0602947</t>
  </si>
  <si>
    <t>Tulare East</t>
  </si>
  <si>
    <t>TULARE EAST %CDP&lt;</t>
  </si>
  <si>
    <t>G0602948</t>
  </si>
  <si>
    <t>Tulare Northwest</t>
  </si>
  <si>
    <t>TULARE NORTHWEST %CDP&lt;</t>
  </si>
  <si>
    <t>G0602950</t>
  </si>
  <si>
    <t>TULELAKE CITY</t>
  </si>
  <si>
    <t>G0602955</t>
  </si>
  <si>
    <t>Tuolumne City</t>
  </si>
  <si>
    <t>TUOLUMNE CITY %CDP&lt;</t>
  </si>
  <si>
    <t>G0602960</t>
  </si>
  <si>
    <t>TURLOCK CITY</t>
  </si>
  <si>
    <t>G0602965</t>
  </si>
  <si>
    <t>TUSTIN CITY</t>
  </si>
  <si>
    <t>G0602967</t>
  </si>
  <si>
    <t>Tustin Foothills</t>
  </si>
  <si>
    <t>TUSTIN FOOTHILLS %CDP&lt;</t>
  </si>
  <si>
    <t>G0602970</t>
  </si>
  <si>
    <t>Twain Harte</t>
  </si>
  <si>
    <t>TWAIN HARTE %CDP&lt;</t>
  </si>
  <si>
    <t>G0602971</t>
  </si>
  <si>
    <t>TWENTYNINE PALMS %CDP&lt;</t>
  </si>
  <si>
    <t>G0602972</t>
  </si>
  <si>
    <t>Twentynine Palms Base</t>
  </si>
  <si>
    <t>TWENTYNINE PALMS BASE %CDP&lt;</t>
  </si>
  <si>
    <t>G0602975</t>
  </si>
  <si>
    <t>Twin Lakes</t>
  </si>
  <si>
    <t>TWIN LAKES %CDP&lt;</t>
  </si>
  <si>
    <t>G0602980</t>
  </si>
  <si>
    <t>UKIAH CITY</t>
  </si>
  <si>
    <t>G0602985</t>
  </si>
  <si>
    <t>UNION CITY CITY</t>
  </si>
  <si>
    <t>G0602990</t>
  </si>
  <si>
    <t>UPLAND CITY</t>
  </si>
  <si>
    <t>G0602995</t>
  </si>
  <si>
    <t>VACAVILLE CITY</t>
  </si>
  <si>
    <t>G0602997</t>
  </si>
  <si>
    <t>Valencia</t>
  </si>
  <si>
    <t>VALENCIA %CDP&lt;</t>
  </si>
  <si>
    <t>G0602998</t>
  </si>
  <si>
    <t>Valinda</t>
  </si>
  <si>
    <t>VALINDA %CDP&lt;</t>
  </si>
  <si>
    <t>G0603000</t>
  </si>
  <si>
    <t>VALLEJO CITY</t>
  </si>
  <si>
    <t>G0603001</t>
  </si>
  <si>
    <t>Valle Vista</t>
  </si>
  <si>
    <t>VALLE VISTA %CDP&lt;</t>
  </si>
  <si>
    <t>G0603002</t>
  </si>
  <si>
    <t>Valley Center</t>
  </si>
  <si>
    <t>VALLEY CENTER %CDP&lt;</t>
  </si>
  <si>
    <t>G0603003</t>
  </si>
  <si>
    <t>Vandenberg AFB</t>
  </si>
  <si>
    <t>VANDENBERG AFB %CDP&lt;</t>
  </si>
  <si>
    <t>G0603004</t>
  </si>
  <si>
    <t>Vandenberg Village</t>
  </si>
  <si>
    <t>VANDENBERG VILLAGE %CDP&lt;</t>
  </si>
  <si>
    <t>G0603005</t>
  </si>
  <si>
    <t>VERNON CITY</t>
  </si>
  <si>
    <t>G0603007</t>
  </si>
  <si>
    <t>VICTORVILLE CITY</t>
  </si>
  <si>
    <t>G0603008</t>
  </si>
  <si>
    <t>View Park-Windsor Hills</t>
  </si>
  <si>
    <t>VIEW PARK-WINDSOR HILLS %CDP&lt;</t>
  </si>
  <si>
    <t>G0603009</t>
  </si>
  <si>
    <t>VILLA PARK CITY</t>
  </si>
  <si>
    <t>G0603013</t>
  </si>
  <si>
    <t>Vine Hill-Pacheco</t>
  </si>
  <si>
    <t>VINE HILL-PACHECO %CDP&lt;</t>
  </si>
  <si>
    <t>G0603015</t>
  </si>
  <si>
    <t>VISALIA CITY</t>
  </si>
  <si>
    <t>G0603017</t>
  </si>
  <si>
    <t>VISTA CITY</t>
  </si>
  <si>
    <t>G0603025</t>
  </si>
  <si>
    <t>WALNUT CITY</t>
  </si>
  <si>
    <t>G0603030</t>
  </si>
  <si>
    <t>WALNUT CREEK CITY</t>
  </si>
  <si>
    <t>G0603032</t>
  </si>
  <si>
    <t>Walnut Creek West</t>
  </si>
  <si>
    <t>WALNUT CREEK WEST %CDP&lt;</t>
  </si>
  <si>
    <t>G0603040</t>
  </si>
  <si>
    <t>Walnut Park</t>
  </si>
  <si>
    <t>WALNUT PARK %CDP&lt;</t>
  </si>
  <si>
    <t>G0603045</t>
  </si>
  <si>
    <t>WASCO CITY</t>
  </si>
  <si>
    <t>G0603050</t>
  </si>
  <si>
    <t>WATERFORD CITY</t>
  </si>
  <si>
    <t>G0603055</t>
  </si>
  <si>
    <t>WATSONVILLE CITY</t>
  </si>
  <si>
    <t>G0603060</t>
  </si>
  <si>
    <t>Weaverville</t>
  </si>
  <si>
    <t>WEAVERVILLE %CDP&lt;</t>
  </si>
  <si>
    <t>G0603063</t>
  </si>
  <si>
    <t>WEED CITY</t>
  </si>
  <si>
    <t>G0603064</t>
  </si>
  <si>
    <t>Weed Patch</t>
  </si>
  <si>
    <t>WEED PATCH %CDP&lt;</t>
  </si>
  <si>
    <t>G0603066</t>
  </si>
  <si>
    <t>West Athens</t>
  </si>
  <si>
    <t>WEST ATHENS %CDP&lt;</t>
  </si>
  <si>
    <t>G0603067</t>
  </si>
  <si>
    <t>West Carson</t>
  </si>
  <si>
    <t>WEST CARSON %CDP&lt;</t>
  </si>
  <si>
    <t>G0603068</t>
  </si>
  <si>
    <t>West Compton</t>
  </si>
  <si>
    <t>WEST COMPTON %CDP&lt;</t>
  </si>
  <si>
    <t>G0603070</t>
  </si>
  <si>
    <t>WEST COVINA CITY</t>
  </si>
  <si>
    <t>G0603080</t>
  </si>
  <si>
    <t>West Hollywood</t>
  </si>
  <si>
    <t>WEST HOLLYWOOD %CDP&lt;</t>
  </si>
  <si>
    <t>G0603085</t>
  </si>
  <si>
    <t>WESTMINSTER CITY</t>
  </si>
  <si>
    <t>G0603091</t>
  </si>
  <si>
    <t>Westmont</t>
  </si>
  <si>
    <t>WESTMONT %CDP&lt;</t>
  </si>
  <si>
    <t>G0603092</t>
  </si>
  <si>
    <t>WESTMORLAND CITY</t>
  </si>
  <si>
    <t>G0603093</t>
  </si>
  <si>
    <t>West Parlier</t>
  </si>
  <si>
    <t>WEST PARLIER %CDP&lt;</t>
  </si>
  <si>
    <t>G0603094</t>
  </si>
  <si>
    <t>West Pittsburg</t>
  </si>
  <si>
    <t>WEST PITTSBURG %CDP&lt;</t>
  </si>
  <si>
    <t>G0603097</t>
  </si>
  <si>
    <t>West Puente Valley</t>
  </si>
  <si>
    <t>WEST PUENTE VALLEY %CDP&lt;</t>
  </si>
  <si>
    <t>G0603098</t>
  </si>
  <si>
    <t>WEST SACRAMENTO %CDP&lt;</t>
  </si>
  <si>
    <t>G0603099</t>
  </si>
  <si>
    <t>West Whittier-Los Nietos</t>
  </si>
  <si>
    <t>WEST WHITTIER-LOS NIETOS %CDP&lt;</t>
  </si>
  <si>
    <t>G0603100</t>
  </si>
  <si>
    <t>Westwood</t>
  </si>
  <si>
    <t>WESTWOOD %CDP&lt;</t>
  </si>
  <si>
    <t>G0603105</t>
  </si>
  <si>
    <t>WHEATLAND CITY</t>
  </si>
  <si>
    <t>G0603110</t>
  </si>
  <si>
    <t>WHITTIER CITY</t>
  </si>
  <si>
    <t>G0603115</t>
  </si>
  <si>
    <t>WILLIAMS CITY</t>
  </si>
  <si>
    <t>G0603120</t>
  </si>
  <si>
    <t>WILLITS CITY</t>
  </si>
  <si>
    <t>G0603121</t>
  </si>
  <si>
    <t>Willowbrook</t>
  </si>
  <si>
    <t>WILLOWBROOK %CDP&lt;</t>
  </si>
  <si>
    <t>G0603125</t>
  </si>
  <si>
    <t>WILLOWS CITY</t>
  </si>
  <si>
    <t>G0603135</t>
  </si>
  <si>
    <t>WINTERS CITY</t>
  </si>
  <si>
    <t>G0603137</t>
  </si>
  <si>
    <t>Winton</t>
  </si>
  <si>
    <t>WINTON %CDP&lt;</t>
  </si>
  <si>
    <t>G0603138</t>
  </si>
  <si>
    <t>Wofford Heights</t>
  </si>
  <si>
    <t>WOFFORD HEIGHTS %CDP&lt;</t>
  </si>
  <si>
    <t>G0603139</t>
  </si>
  <si>
    <t>Woodacre</t>
  </si>
  <si>
    <t>WOODACRE %CDP&lt;</t>
  </si>
  <si>
    <t>G0603140</t>
  </si>
  <si>
    <t>Woodbridge</t>
  </si>
  <si>
    <t>WOODBRIDGE %CDP&lt;</t>
  </si>
  <si>
    <t>G0603145</t>
  </si>
  <si>
    <t>WOODLAKE CITY</t>
  </si>
  <si>
    <t>G0603150</t>
  </si>
  <si>
    <t>WOODLAND CITY</t>
  </si>
  <si>
    <t>G0603155</t>
  </si>
  <si>
    <t>WOODSIDE TOWN</t>
  </si>
  <si>
    <t>G0603160</t>
  </si>
  <si>
    <t>Woodville</t>
  </si>
  <si>
    <t>WOODVILLE %CDP&lt;</t>
  </si>
  <si>
    <t>G0603163</t>
  </si>
  <si>
    <t>Wrightwood</t>
  </si>
  <si>
    <t>WRIGHTWOOD %CDP&lt;</t>
  </si>
  <si>
    <t>G0603167</t>
  </si>
  <si>
    <t>Yermo</t>
  </si>
  <si>
    <t>YERMO %CDP&lt;</t>
  </si>
  <si>
    <t>G0603169</t>
  </si>
  <si>
    <t>YORBA LINDA CITY</t>
  </si>
  <si>
    <t>G0603176</t>
  </si>
  <si>
    <t>Yosemite Valley</t>
  </si>
  <si>
    <t>YOSEMITE VALLEY %CDP&lt;</t>
  </si>
  <si>
    <t>G0603177</t>
  </si>
  <si>
    <t>YOUNTVILLE CITY</t>
  </si>
  <si>
    <t>G0603180</t>
  </si>
  <si>
    <t>YREKA CITY</t>
  </si>
  <si>
    <t>G0603185</t>
  </si>
  <si>
    <t>YUBA CITY CITY</t>
  </si>
  <si>
    <t>G0603186</t>
  </si>
  <si>
    <t>YUCAIPA %CDP&lt;</t>
  </si>
  <si>
    <t>G0603187</t>
  </si>
  <si>
    <t>YUCCA VALLEY %CDP&lt;</t>
  </si>
  <si>
    <t>STF1:T47:Median Housing Unit Value (In 1979 Dollars)</t>
  </si>
  <si>
    <t>Median Housing Unit Value (In 1979 Dollars)</t>
  </si>
  <si>
    <t xml:space="preserve">      2</t>
  </si>
  <si>
    <t>SE:A14006:Median Household Income (In  Inflation Adjusted Dollars)</t>
  </si>
  <si>
    <t>SE:A14007:Median Household Income by Race (In  Inflation Adjusted Dollars)</t>
  </si>
  <si>
    <t>Change in Total Population</t>
  </si>
  <si>
    <t>Change in Total Population - Percentage</t>
  </si>
  <si>
    <t>Change in Total Population over 18</t>
  </si>
  <si>
    <t>Change in Total Population over 18 - Percentage</t>
  </si>
  <si>
    <t>Data for: Mendota city; California</t>
  </si>
  <si>
    <t>Note: This data was unavailable for City of Mendota. The local jurisdiction should update this table with the most recent data on the number of permitted units.</t>
  </si>
  <si>
    <r>
      <rPr>
        <b/>
        <sz val="10"/>
        <color rgb="FFFF0000"/>
        <rFont val="Calibri Light"/>
        <family val="2"/>
        <scheme val="minor"/>
      </rPr>
      <t>January 2023 Revisions.</t>
    </r>
    <r>
      <rPr>
        <sz val="10"/>
        <color rgb="FFFF0000"/>
        <rFont val="Calibri Light"/>
        <family val="2"/>
        <scheme val="minor"/>
      </rPr>
      <t xml:space="preserve"> The following three errors in the original dataset were corrected: 1) "Population by Age Groups (Total)" data table and chart (Population tab), 2) "Percent of Households in Poverty Over Time" data table and chart (Economic Conditions tab), and 3) "Housing Units by Occupants per Room Over Time" data table and chart (Housing tab).</t>
    </r>
  </si>
  <si>
    <t>Households With Income in the Past 12 Months Below Poverty Level</t>
  </si>
  <si>
    <t>Percent Change of Households in Poverty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</si>
</sst>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6" formatCode="&quot;$&quot;#,##0_);[Red]\(&quot;$&quot;#,##0\)"/>
    <numFmt numFmtId="44" formatCode="_(&quot;$&quot;* #,##0.00_);_(&quot;$&quot;* \(#,##0.00\);_(&quot;$&quot;* &quot;-&quot;??_);_(@_)"/>
    <numFmt numFmtId="43" formatCode="_(* #,##0.00_);_(* \(#,##0.00\);_(* &quot;-&quot;??_);_(@_)"/>
    <numFmt numFmtId="164" formatCode="#,##0.0%"/>
    <numFmt numFmtId="165" formatCode="0.0%"/>
    <numFmt numFmtId="166" formatCode="_(* #,##0_);_(* \(#,##0\);_(* &quot;-&quot;??_);_(@_)"/>
    <numFmt numFmtId="167" formatCode="_(&quot;$&quot;* #,##0_);_(&quot;$&quot;* \(#,##0\);_(&quot;$&quot;* &quot;-&quot;??_);_(@_)"/>
    <numFmt numFmtId="168" formatCode="#,##0.000"/>
    <numFmt numFmtId="169" formatCode="\$#,##0"/>
    <numFmt numFmtId="170" formatCode="#,##0%"/>
    <numFmt numFmtId="171" formatCode="0.0000000000000%"/>
    <numFmt numFmtId="172" formatCode="#,##0.00%"/>
  </numFmts>
  <fonts count="56" x14ac:knownFonts="1">
    <font>
      <sz val="11"/>
      <color theme="1"/>
      <name val="Calibri Light"/>
      <family val="2"/>
      <scheme val="minor"/>
    </font>
    <font>
      <b/>
      <sz val="11"/>
      <name val="Calibri"/>
      <family val="2"/>
    </font>
    <font>
      <sz val="11"/>
      <color theme="1"/>
      <name val="Calibri Light"/>
      <family val="2"/>
      <scheme val="minor"/>
    </font>
    <font>
      <b/>
      <sz val="11"/>
      <color theme="1"/>
      <name val="Calibri Light"/>
      <family val="2"/>
      <scheme val="minor"/>
    </font>
    <font>
      <sz val="11"/>
      <color theme="0"/>
      <name val="Calibri Light"/>
      <family val="2"/>
      <scheme val="minor"/>
    </font>
    <font>
      <b/>
      <sz val="16"/>
      <name val="Calibri"/>
      <family val="2"/>
    </font>
    <font>
      <i/>
      <sz val="11"/>
      <name val="Calibri"/>
      <family val="2"/>
    </font>
    <font>
      <b/>
      <i/>
      <sz val="11"/>
      <name val="Calibri"/>
      <family val="2"/>
    </font>
    <font>
      <sz val="9"/>
      <name val="Calibri"/>
      <family val="2"/>
    </font>
    <font>
      <sz val="11"/>
      <color theme="1"/>
      <name val="Calibri Light"/>
      <family val="2"/>
      <scheme val="minor"/>
    </font>
    <font>
      <b/>
      <sz val="11"/>
      <name val="Calibri Light"/>
      <family val="2"/>
      <scheme val="minor"/>
    </font>
    <font>
      <i/>
      <sz val="11"/>
      <color theme="1"/>
      <name val="Calibri Light"/>
      <family val="2"/>
      <scheme val="minor"/>
    </font>
    <font>
      <b/>
      <sz val="11"/>
      <color theme="1"/>
      <name val="Calibri Bold"/>
      <scheme val="major"/>
    </font>
    <font>
      <sz val="11"/>
      <color theme="0"/>
      <name val="Calibri Bold"/>
      <scheme val="major"/>
    </font>
    <font>
      <sz val="11"/>
      <color theme="1"/>
      <name val="Calibri Bold"/>
      <scheme val="major"/>
    </font>
    <font>
      <u/>
      <sz val="11"/>
      <color theme="10"/>
      <name val="Calibri Light"/>
      <family val="2"/>
      <scheme val="minor"/>
    </font>
    <font>
      <u/>
      <sz val="11"/>
      <color theme="0"/>
      <name val="Calibri Bold"/>
      <scheme val="major"/>
    </font>
    <font>
      <b/>
      <sz val="11"/>
      <color theme="3"/>
      <name val="Calibri Light"/>
      <family val="2"/>
      <scheme val="minor"/>
    </font>
    <font>
      <b/>
      <sz val="11"/>
      <color theme="0"/>
      <name val="Calibri Light"/>
      <family val="2"/>
      <scheme val="minor"/>
    </font>
    <font>
      <sz val="11"/>
      <name val="Calibri Light"/>
      <family val="2"/>
      <scheme val="minor"/>
    </font>
    <font>
      <b/>
      <sz val="14"/>
      <color theme="0"/>
      <name val="Calibri Light"/>
      <family val="2"/>
      <scheme val="minor"/>
    </font>
    <font>
      <sz val="11"/>
      <color theme="0" tint="-0.499984740745262"/>
      <name val="Calibri Light"/>
      <family val="2"/>
      <scheme val="minor"/>
    </font>
    <font>
      <i/>
      <sz val="11"/>
      <color theme="0" tint="-0.499984740745262"/>
      <name val="Calibri Light"/>
      <family val="2"/>
      <scheme val="minor"/>
    </font>
    <font>
      <u/>
      <sz val="11"/>
      <color theme="0"/>
      <name val="Calibri Light"/>
      <family val="2"/>
      <scheme val="minor"/>
    </font>
    <font>
      <b/>
      <sz val="11"/>
      <name val="Calibri"/>
      <family val="2"/>
    </font>
    <font>
      <i/>
      <sz val="11"/>
      <name val="Calibri"/>
      <family val="2"/>
    </font>
    <font>
      <b/>
      <sz val="11"/>
      <color theme="4"/>
      <name val="Calibri Light"/>
      <family val="2"/>
      <scheme val="minor"/>
    </font>
    <font>
      <b/>
      <sz val="14"/>
      <color theme="0"/>
      <name val="Calibri Bold"/>
      <scheme val="major"/>
    </font>
    <font>
      <sz val="8"/>
      <name val="Calibri Light"/>
      <family val="2"/>
      <scheme val="minor"/>
    </font>
    <font>
      <sz val="10"/>
      <color theme="1"/>
      <name val="Arial"/>
      <family val="2"/>
    </font>
    <font>
      <sz val="10"/>
      <color indexed="8"/>
      <name val="Arial"/>
      <family val="2"/>
    </font>
    <font>
      <sz val="10"/>
      <name val="MS Sans Serif"/>
      <family val="2"/>
    </font>
    <font>
      <sz val="10"/>
      <name val="Arial"/>
      <family val="2"/>
    </font>
    <font>
      <u/>
      <sz val="7.5"/>
      <color indexed="12"/>
      <name val="Arial"/>
      <family val="2"/>
    </font>
    <font>
      <u/>
      <sz val="10"/>
      <color indexed="12"/>
      <name val="MS Sans Serif"/>
      <family val="2"/>
    </font>
    <font>
      <sz val="11"/>
      <color rgb="FF9C0006"/>
      <name val="Arial"/>
      <family val="2"/>
    </font>
    <font>
      <sz val="11"/>
      <color rgb="FF006100"/>
      <name val="Arial"/>
      <family val="2"/>
    </font>
    <font>
      <u/>
      <sz val="11"/>
      <color theme="10"/>
      <name val="Arial"/>
      <family val="2"/>
    </font>
    <font>
      <sz val="11"/>
      <color rgb="FF9C6500"/>
      <name val="Arial"/>
      <family val="2"/>
    </font>
    <font>
      <sz val="11"/>
      <color theme="1"/>
      <name val="Arial"/>
      <family val="2"/>
    </font>
    <font>
      <b/>
      <sz val="16"/>
      <name val="Calibri"/>
      <family val="2"/>
    </font>
    <font>
      <b/>
      <i/>
      <sz val="11"/>
      <name val="Calibri"/>
      <family val="2"/>
    </font>
    <font>
      <sz val="9"/>
      <name val="Calibri"/>
      <family val="2"/>
    </font>
    <font>
      <sz val="10"/>
      <color theme="1"/>
      <name val="Calibri Light"/>
      <family val="2"/>
      <scheme val="minor"/>
    </font>
    <font>
      <sz val="11"/>
      <color rgb="FF000000"/>
      <name val="Calibri"/>
      <family val="2"/>
    </font>
    <font>
      <sz val="11"/>
      <color rgb="FF000000"/>
      <name val="Calibri"/>
      <family val="2"/>
    </font>
    <font>
      <b/>
      <sz val="11"/>
      <color rgb="FF000000"/>
      <name val="Calibri Light"/>
      <family val="2"/>
      <scheme val="minor"/>
    </font>
    <font>
      <sz val="10"/>
      <name val="Calibri Light"/>
      <family val="2"/>
      <scheme val="minor"/>
    </font>
    <font>
      <b/>
      <sz val="10"/>
      <name val="Calibri Light"/>
      <family val="2"/>
      <scheme val="minor"/>
    </font>
    <font>
      <b/>
      <sz val="16"/>
      <color theme="1"/>
      <name val="Calibri"/>
      <family val="2"/>
    </font>
    <font>
      <b/>
      <sz val="18"/>
      <color theme="1"/>
      <name val="Calibri"/>
      <family val="2"/>
    </font>
    <font>
      <b/>
      <sz val="11"/>
      <color rgb="FFFF0000"/>
      <name val="Calibri Light"/>
      <family val="2"/>
      <scheme val="minor"/>
    </font>
    <font>
      <sz val="11"/>
      <color rgb="FF000000"/>
      <name val="Calibri Light"/>
      <family val="2"/>
      <scheme val="minor"/>
    </font>
    <font>
      <i/>
      <sz val="11"/>
      <name val="Calibri Light"/>
      <family val="2"/>
      <scheme val="minor"/>
    </font>
    <font>
      <sz val="10"/>
      <color rgb="FFFF0000"/>
      <name val="Calibri Light"/>
      <family val="2"/>
      <scheme val="minor"/>
    </font>
    <font>
      <b/>
      <sz val="10"/>
      <color rgb="FFFF0000"/>
      <name val="Calibri Light"/>
      <family val="2"/>
      <scheme val="minor"/>
    </font>
  </fonts>
  <fills count="26">
    <fill>
      <patternFill patternType="none"/>
    </fill>
    <fill>
      <patternFill patternType="gray125"/>
    </fill>
    <fill>
      <patternFill patternType="solid">
        <fgColor rgb="FFDDDDDD"/>
      </patternFill>
    </fill>
    <fill>
      <patternFill patternType="solid">
        <fgColor theme="0" tint="-0.14999847407452621"/>
        <bgColor indexed="64"/>
      </patternFill>
    </fill>
    <fill>
      <patternFill patternType="solid">
        <fgColor theme="3"/>
        <bgColor indexed="64"/>
      </patternFill>
    </fill>
    <fill>
      <patternFill patternType="solid">
        <fgColor rgb="FFFFFF00"/>
        <bgColor indexed="64"/>
      </patternFill>
    </fill>
    <fill>
      <patternFill patternType="solid">
        <fgColor theme="6" tint="0.79998168889431442"/>
        <bgColor indexed="65"/>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6" tint="0.79998168889431442"/>
        <bgColor indexed="64"/>
      </patternFill>
    </fill>
    <fill>
      <patternFill patternType="solid">
        <fgColor theme="1"/>
        <bgColor indexed="64"/>
      </patternFill>
    </fill>
    <fill>
      <patternFill patternType="solid">
        <fgColor theme="0" tint="-0.14996795556505021"/>
        <bgColor indexed="64"/>
      </patternFill>
    </fill>
    <fill>
      <patternFill patternType="solid">
        <fgColor theme="4" tint="0.79998168889431442"/>
        <bgColor indexed="64"/>
      </patternFill>
    </fill>
    <fill>
      <patternFill patternType="solid">
        <fgColor theme="8"/>
        <bgColor indexed="64"/>
      </patternFill>
    </fill>
    <fill>
      <patternFill patternType="solid">
        <fgColor theme="0" tint="-0.49998474074526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DDDDDD"/>
        <bgColor rgb="FF000000"/>
      </patternFill>
    </fill>
    <fill>
      <patternFill patternType="solid">
        <fgColor rgb="FFFEFEE1"/>
        <bgColor rgb="FF000000"/>
      </patternFill>
    </fill>
    <fill>
      <patternFill patternType="solid">
        <fgColor rgb="FFFFFFFF"/>
        <bgColor indexed="64"/>
      </patternFill>
    </fill>
    <fill>
      <patternFill patternType="solid">
        <fgColor rgb="FFE1F1DA"/>
        <bgColor indexed="64"/>
      </patternFill>
    </fill>
    <fill>
      <patternFill patternType="solid">
        <fgColor theme="6" tint="0.79998168889431442"/>
        <bgColor rgb="FF000000"/>
      </patternFill>
    </fill>
    <fill>
      <patternFill patternType="solid">
        <fgColor rgb="FF92D050"/>
        <bgColor indexed="64"/>
      </patternFill>
    </fill>
    <fill>
      <patternFill patternType="solid">
        <fgColor rgb="FFFEFEE1"/>
      </patternFill>
    </fill>
  </fills>
  <borders count="77">
    <border>
      <left/>
      <right/>
      <top/>
      <bottom/>
      <diagonal/>
    </border>
    <border>
      <left style="thin">
        <color indexed="64"/>
      </left>
      <right style="thin">
        <color indexed="64"/>
      </right>
      <top style="thin">
        <color indexed="64"/>
      </top>
      <bottom style="thin">
        <color indexed="64"/>
      </bottom>
      <diagonal/>
    </border>
    <border>
      <left style="thin">
        <color theme="1"/>
      </left>
      <right style="thin">
        <color theme="1"/>
      </right>
      <top style="thin">
        <color theme="1"/>
      </top>
      <bottom style="thin">
        <color theme="1"/>
      </bottom>
      <diagonal/>
    </border>
    <border>
      <left/>
      <right/>
      <top style="thin">
        <color rgb="FF000000"/>
      </top>
      <bottom/>
      <diagonal/>
    </border>
    <border>
      <left/>
      <right/>
      <top style="thin">
        <color rgb="FF000000"/>
      </top>
      <bottom style="thin">
        <color rgb="FF000000"/>
      </bottom>
      <diagonal/>
    </border>
    <border>
      <left/>
      <right style="thin">
        <color rgb="FF000000"/>
      </right>
      <top/>
      <bottom/>
      <diagonal/>
    </border>
    <border>
      <left style="thin">
        <color indexed="64"/>
      </left>
      <right/>
      <top/>
      <bottom/>
      <diagonal/>
    </border>
    <border>
      <left style="thin">
        <color indexed="64"/>
      </left>
      <right/>
      <top style="thin">
        <color indexed="64"/>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right/>
      <top style="medium">
        <color theme="3"/>
      </top>
      <bottom/>
      <diagonal/>
    </border>
    <border>
      <left/>
      <right style="medium">
        <color theme="3"/>
      </right>
      <top style="medium">
        <color theme="3"/>
      </top>
      <bottom/>
      <diagonal/>
    </border>
    <border>
      <left/>
      <right style="medium">
        <color theme="3"/>
      </right>
      <top/>
      <bottom/>
      <diagonal/>
    </border>
    <border>
      <left style="thin">
        <color theme="3"/>
      </left>
      <right style="thin">
        <color theme="3"/>
      </right>
      <top style="thin">
        <color theme="3"/>
      </top>
      <bottom style="thin">
        <color theme="3"/>
      </bottom>
      <diagonal/>
    </border>
    <border>
      <left style="medium">
        <color theme="3"/>
      </left>
      <right/>
      <top/>
      <bottom/>
      <diagonal/>
    </border>
    <border>
      <left style="medium">
        <color theme="3"/>
      </left>
      <right/>
      <top/>
      <bottom style="medium">
        <color theme="3"/>
      </bottom>
      <diagonal/>
    </border>
    <border>
      <left style="medium">
        <color theme="3"/>
      </left>
      <right/>
      <top style="medium">
        <color theme="3"/>
      </top>
      <bottom/>
      <diagonal/>
    </border>
    <border>
      <left/>
      <right/>
      <top/>
      <bottom style="medium">
        <color theme="3"/>
      </bottom>
      <diagonal/>
    </border>
    <border>
      <left style="thin">
        <color theme="3"/>
      </left>
      <right/>
      <top style="thin">
        <color theme="3"/>
      </top>
      <bottom style="thin">
        <color theme="3"/>
      </bottom>
      <diagonal/>
    </border>
    <border>
      <left/>
      <right/>
      <top style="medium">
        <color theme="4"/>
      </top>
      <bottom/>
      <diagonal/>
    </border>
    <border>
      <left/>
      <right/>
      <top style="medium">
        <color theme="5"/>
      </top>
      <bottom/>
      <diagonal/>
    </border>
    <border>
      <left style="thin">
        <color indexed="64"/>
      </left>
      <right style="thin">
        <color indexed="64"/>
      </right>
      <top style="thin">
        <color indexed="64"/>
      </top>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style="thin">
        <color indexed="64"/>
      </right>
      <top/>
      <bottom/>
      <diagonal/>
    </border>
    <border>
      <left/>
      <right style="thin">
        <color indexed="64"/>
      </right>
      <top/>
      <bottom/>
      <diagonal/>
    </border>
    <border>
      <left style="medium">
        <color indexed="64"/>
      </left>
      <right/>
      <top style="medium">
        <color indexed="64"/>
      </top>
      <bottom/>
      <diagonal/>
    </border>
    <border>
      <left style="medium">
        <color indexed="64"/>
      </left>
      <right/>
      <top/>
      <bottom/>
      <diagonal/>
    </border>
    <border>
      <left style="medium">
        <color theme="4"/>
      </left>
      <right/>
      <top style="medium">
        <color theme="4"/>
      </top>
      <bottom/>
      <diagonal/>
    </border>
    <border>
      <left/>
      <right style="medium">
        <color theme="4"/>
      </right>
      <top style="medium">
        <color theme="4"/>
      </top>
      <bottom/>
      <diagonal/>
    </border>
    <border>
      <left style="medium">
        <color theme="4"/>
      </left>
      <right/>
      <top/>
      <bottom/>
      <diagonal/>
    </border>
    <border>
      <left/>
      <right style="medium">
        <color theme="4"/>
      </right>
      <top/>
      <bottom/>
      <diagonal/>
    </border>
    <border>
      <left style="medium">
        <color theme="4"/>
      </left>
      <right/>
      <top/>
      <bottom style="medium">
        <color theme="4"/>
      </bottom>
      <diagonal/>
    </border>
    <border>
      <left/>
      <right/>
      <top/>
      <bottom style="medium">
        <color theme="4"/>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theme="5"/>
      </left>
      <right/>
      <top style="medium">
        <color theme="5"/>
      </top>
      <bottom/>
      <diagonal/>
    </border>
    <border>
      <left style="medium">
        <color theme="5"/>
      </left>
      <right/>
      <top/>
      <bottom/>
      <diagonal/>
    </border>
    <border>
      <left style="medium">
        <color theme="5"/>
      </left>
      <right/>
      <top/>
      <bottom style="medium">
        <color theme="5"/>
      </bottom>
      <diagonal/>
    </border>
    <border>
      <left/>
      <right/>
      <top/>
      <bottom style="medium">
        <color theme="5"/>
      </bottom>
      <diagonal/>
    </border>
    <border>
      <left/>
      <right/>
      <top style="medium">
        <color theme="6"/>
      </top>
      <bottom/>
      <diagonal/>
    </border>
    <border>
      <left/>
      <right style="medium">
        <color theme="6"/>
      </right>
      <top style="medium">
        <color theme="6"/>
      </top>
      <bottom/>
      <diagonal/>
    </border>
    <border>
      <left style="medium">
        <color theme="6"/>
      </left>
      <right/>
      <top/>
      <bottom/>
      <diagonal/>
    </border>
    <border>
      <left/>
      <right style="medium">
        <color theme="6"/>
      </right>
      <top/>
      <bottom/>
      <diagonal/>
    </border>
    <border>
      <left/>
      <right/>
      <top/>
      <bottom style="medium">
        <color theme="6"/>
      </bottom>
      <diagonal/>
    </border>
    <border>
      <left style="medium">
        <color theme="6"/>
      </left>
      <right/>
      <top style="medium">
        <color theme="6"/>
      </top>
      <bottom/>
      <diagonal/>
    </border>
    <border>
      <left style="thin">
        <color indexed="64"/>
      </left>
      <right style="thin">
        <color indexed="64"/>
      </right>
      <top/>
      <bottom style="thin">
        <color indexed="64"/>
      </bottom>
      <diagonal/>
    </border>
    <border>
      <left/>
      <right/>
      <top/>
      <bottom style="thin">
        <color rgb="FF000000"/>
      </bottom>
      <diagonal/>
    </border>
    <border>
      <left style="thin">
        <color theme="3"/>
      </left>
      <right/>
      <top/>
      <bottom/>
      <diagonal/>
    </border>
    <border>
      <left/>
      <right/>
      <top/>
      <bottom style="medium">
        <color rgb="FFCB9731"/>
      </bottom>
      <diagonal/>
    </border>
    <border>
      <left/>
      <right/>
      <top/>
      <bottom style="medium">
        <color rgb="FF00354E"/>
      </bottom>
      <diagonal/>
    </border>
    <border>
      <left/>
      <right/>
      <top/>
      <bottom style="medium">
        <color rgb="FF68BD45"/>
      </bottom>
      <diagonal/>
    </border>
    <border>
      <left/>
      <right/>
      <top/>
      <bottom style="medium">
        <color rgb="FF169ABC"/>
      </bottom>
      <diagonal/>
    </border>
    <border>
      <left style="thin">
        <color rgb="FF000000"/>
      </left>
      <right/>
      <top/>
      <bottom/>
      <diagonal/>
    </border>
    <border>
      <left style="thin">
        <color rgb="FF000000"/>
      </left>
      <right/>
      <top/>
      <bottom style="thin">
        <color rgb="FF000000"/>
      </bottom>
      <diagonal/>
    </border>
    <border>
      <left/>
      <right style="thin">
        <color rgb="FF000000"/>
      </right>
      <top/>
      <bottom style="thin">
        <color rgb="FF000000"/>
      </bottom>
      <diagonal/>
    </border>
    <border>
      <left/>
      <right style="medium">
        <color rgb="FF00354E"/>
      </right>
      <top/>
      <bottom style="medium">
        <color theme="3"/>
      </bottom>
      <diagonal/>
    </border>
    <border>
      <left/>
      <right style="medium">
        <color rgb="FF00354E"/>
      </right>
      <top/>
      <bottom/>
      <diagonal/>
    </border>
    <border>
      <left/>
      <right style="medium">
        <color rgb="FF00354E"/>
      </right>
      <top style="medium">
        <color theme="3"/>
      </top>
      <bottom/>
      <diagonal/>
    </border>
    <border>
      <left/>
      <right style="medium">
        <color rgb="FF68BD45"/>
      </right>
      <top/>
      <bottom style="medium">
        <color theme="4"/>
      </bottom>
      <diagonal/>
    </border>
    <border>
      <left/>
      <right style="medium">
        <color rgb="FF68BD45"/>
      </right>
      <top/>
      <bottom/>
      <diagonal/>
    </border>
    <border>
      <left/>
      <right style="medium">
        <color rgb="FF68BD45"/>
      </right>
      <top style="medium">
        <color theme="4"/>
      </top>
      <bottom/>
      <diagonal/>
    </border>
    <border>
      <left/>
      <right style="medium">
        <color rgb="FF169ABC"/>
      </right>
      <top/>
      <bottom style="medium">
        <color theme="5"/>
      </bottom>
      <diagonal/>
    </border>
    <border>
      <left/>
      <right style="medium">
        <color rgb="FF169ABC"/>
      </right>
      <top/>
      <bottom/>
      <diagonal/>
    </border>
    <border>
      <left/>
      <right style="medium">
        <color rgb="FF169ABC"/>
      </right>
      <top style="medium">
        <color theme="5"/>
      </top>
      <bottom/>
      <diagonal/>
    </border>
    <border>
      <left/>
      <right style="medium">
        <color rgb="FFCB9731"/>
      </right>
      <top/>
      <bottom style="medium">
        <color theme="6"/>
      </bottom>
      <diagonal/>
    </border>
    <border>
      <left/>
      <right style="medium">
        <color rgb="FFCB9731"/>
      </right>
      <top/>
      <bottom/>
      <diagonal/>
    </border>
    <border>
      <left/>
      <right style="medium">
        <color rgb="FFCB9731"/>
      </right>
      <top style="medium">
        <color theme="6"/>
      </top>
      <bottom/>
      <diagonal/>
    </border>
    <border>
      <left style="thin">
        <color theme="0"/>
      </left>
      <right/>
      <top/>
      <bottom/>
      <diagonal/>
    </border>
    <border>
      <left/>
      <right style="thin">
        <color theme="0"/>
      </right>
      <top/>
      <bottom/>
      <diagonal/>
    </border>
  </borders>
  <cellStyleXfs count="31">
    <xf numFmtId="0" fontId="0"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15" fillId="0" borderId="0" applyNumberFormat="0" applyFill="0" applyBorder="0" applyAlignment="0" applyProtection="0"/>
    <xf numFmtId="0" fontId="29" fillId="0" borderId="0"/>
    <xf numFmtId="0" fontId="35" fillId="17"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0" fontId="36" fillId="16" borderId="0" applyNumberFormat="0" applyBorder="0" applyAlignment="0" applyProtection="0"/>
    <xf numFmtId="0" fontId="37" fillId="0" borderId="0" applyNumberFormat="0" applyFill="0" applyBorder="0" applyAlignment="0" applyProtection="0">
      <alignment vertical="top"/>
      <protection locked="0"/>
    </xf>
    <xf numFmtId="0" fontId="33" fillId="0" borderId="0" applyNumberFormat="0" applyFill="0" applyBorder="0" applyAlignment="0" applyProtection="0">
      <alignment vertical="top"/>
      <protection locked="0"/>
    </xf>
    <xf numFmtId="0" fontId="34" fillId="0" borderId="0" applyNumberFormat="0" applyFill="0" applyBorder="0" applyAlignment="0" applyProtection="0"/>
    <xf numFmtId="0" fontId="38" fillId="18" borderId="0" applyNumberFormat="0" applyBorder="0" applyAlignment="0" applyProtection="0"/>
    <xf numFmtId="0" fontId="31" fillId="0" borderId="0"/>
    <xf numFmtId="0" fontId="31" fillId="0" borderId="0"/>
    <xf numFmtId="0" fontId="32" fillId="0" borderId="0"/>
    <xf numFmtId="0" fontId="39" fillId="0" borderId="0"/>
    <xf numFmtId="0" fontId="30" fillId="0" borderId="0"/>
    <xf numFmtId="0" fontId="30" fillId="0" borderId="0"/>
    <xf numFmtId="0" fontId="29" fillId="0" borderId="0"/>
    <xf numFmtId="0" fontId="39" fillId="0" borderId="0"/>
    <xf numFmtId="0" fontId="30" fillId="0" borderId="0"/>
    <xf numFmtId="0" fontId="29" fillId="0" borderId="0"/>
    <xf numFmtId="0" fontId="2" fillId="0" borderId="0"/>
    <xf numFmtId="0" fontId="39" fillId="0" borderId="0"/>
    <xf numFmtId="0" fontId="29" fillId="0" borderId="0"/>
    <xf numFmtId="0" fontId="2" fillId="0" borderId="0"/>
    <xf numFmtId="9" fontId="2" fillId="0" borderId="0" applyFont="0" applyFill="0" applyBorder="0" applyAlignment="0" applyProtection="0"/>
    <xf numFmtId="9" fontId="39" fillId="0" borderId="0" applyFont="0" applyFill="0" applyBorder="0" applyAlignment="0" applyProtection="0"/>
    <xf numFmtId="9" fontId="29" fillId="0" borderId="0" applyFont="0" applyFill="0" applyBorder="0" applyAlignment="0" applyProtection="0"/>
  </cellStyleXfs>
  <cellXfs count="378">
    <xf numFmtId="0" fontId="0" fillId="0" borderId="0" xfId="0"/>
    <xf numFmtId="0" fontId="3" fillId="0" borderId="0" xfId="0" applyFont="1"/>
    <xf numFmtId="3" fontId="0" fillId="0" borderId="0" xfId="0" applyNumberFormat="1"/>
    <xf numFmtId="9" fontId="0" fillId="0" borderId="1" xfId="2" applyFont="1" applyBorder="1"/>
    <xf numFmtId="10" fontId="0" fillId="0" borderId="1" xfId="2" applyNumberFormat="1" applyFont="1" applyBorder="1"/>
    <xf numFmtId="165" fontId="0" fillId="0" borderId="1" xfId="2" applyNumberFormat="1" applyFont="1" applyBorder="1"/>
    <xf numFmtId="166" fontId="0" fillId="0" borderId="1" xfId="1" applyNumberFormat="1" applyFont="1" applyBorder="1"/>
    <xf numFmtId="0" fontId="3" fillId="0" borderId="1" xfId="0" applyFont="1" applyBorder="1"/>
    <xf numFmtId="165" fontId="0" fillId="0" borderId="0" xfId="2" applyNumberFormat="1" applyFont="1"/>
    <xf numFmtId="0" fontId="4" fillId="0" borderId="0" xfId="0" applyFont="1"/>
    <xf numFmtId="167" fontId="0" fillId="0" borderId="1" xfId="3" applyNumberFormat="1" applyFont="1" applyBorder="1"/>
    <xf numFmtId="168" fontId="0" fillId="0" borderId="1" xfId="1" applyNumberFormat="1" applyFont="1" applyBorder="1"/>
    <xf numFmtId="166" fontId="0" fillId="0" borderId="0" xfId="1" applyNumberFormat="1" applyFont="1" applyBorder="1"/>
    <xf numFmtId="0" fontId="0" fillId="0" borderId="1" xfId="0" applyBorder="1"/>
    <xf numFmtId="4" fontId="0" fillId="0" borderId="0" xfId="0" applyNumberFormat="1"/>
    <xf numFmtId="169" fontId="0" fillId="0" borderId="0" xfId="0" applyNumberFormat="1"/>
    <xf numFmtId="3" fontId="0" fillId="0" borderId="1" xfId="0" applyNumberFormat="1" applyBorder="1"/>
    <xf numFmtId="9" fontId="0" fillId="0" borderId="0" xfId="2" applyFont="1"/>
    <xf numFmtId="0" fontId="0" fillId="0" borderId="3" xfId="0" applyBorder="1"/>
    <xf numFmtId="10" fontId="0" fillId="0" borderId="0" xfId="2" applyNumberFormat="1" applyFont="1" applyFill="1" applyBorder="1"/>
    <xf numFmtId="9" fontId="0" fillId="0" borderId="1" xfId="2" applyFont="1" applyFill="1" applyBorder="1"/>
    <xf numFmtId="0" fontId="10" fillId="0" borderId="0" xfId="0" applyFont="1" applyAlignment="1">
      <alignment horizontal="center" vertical="center" wrapText="1"/>
    </xf>
    <xf numFmtId="0" fontId="9" fillId="0" borderId="0" xfId="0" applyFont="1" applyAlignment="1">
      <alignment wrapText="1"/>
    </xf>
    <xf numFmtId="0" fontId="3" fillId="0" borderId="0" xfId="0" applyFont="1" applyAlignment="1">
      <alignment horizontal="left" vertical="top"/>
    </xf>
    <xf numFmtId="167" fontId="0" fillId="0" borderId="0" xfId="3" applyNumberFormat="1" applyFont="1" applyFill="1" applyBorder="1"/>
    <xf numFmtId="0" fontId="3" fillId="0" borderId="0" xfId="0" applyFont="1" applyAlignment="1">
      <alignment horizontal="left"/>
    </xf>
    <xf numFmtId="0" fontId="0" fillId="0" borderId="0" xfId="0" applyAlignment="1">
      <alignment wrapText="1"/>
    </xf>
    <xf numFmtId="164" fontId="0" fillId="6" borderId="5" xfId="0" applyNumberFormat="1" applyFill="1" applyBorder="1"/>
    <xf numFmtId="170" fontId="0" fillId="6" borderId="5" xfId="0" applyNumberFormat="1" applyFill="1" applyBorder="1"/>
    <xf numFmtId="0" fontId="11" fillId="0" borderId="0" xfId="0" applyFont="1" applyAlignment="1">
      <alignment horizontal="left" vertical="center" wrapText="1"/>
    </xf>
    <xf numFmtId="10" fontId="0" fillId="0" borderId="1" xfId="2" applyNumberFormat="1" applyFont="1" applyFill="1" applyBorder="1"/>
    <xf numFmtId="0" fontId="7" fillId="0" borderId="0" xfId="0" applyFont="1"/>
    <xf numFmtId="0" fontId="8" fillId="0" borderId="0" xfId="0" applyFont="1" applyAlignment="1">
      <alignment horizontal="left" vertical="top" wrapText="1"/>
    </xf>
    <xf numFmtId="0" fontId="1" fillId="0" borderId="0" xfId="0" applyFont="1"/>
    <xf numFmtId="0" fontId="13" fillId="0" borderId="0" xfId="0" applyFont="1" applyAlignment="1">
      <alignment vertical="center" wrapText="1"/>
    </xf>
    <xf numFmtId="0" fontId="3" fillId="0" borderId="0" xfId="0" applyFont="1" applyAlignment="1">
      <alignment vertical="center" wrapText="1"/>
    </xf>
    <xf numFmtId="0" fontId="14" fillId="0" borderId="0" xfId="0" applyFont="1" applyAlignment="1">
      <alignment vertical="center" wrapText="1"/>
    </xf>
    <xf numFmtId="0" fontId="0" fillId="0" borderId="0" xfId="0" applyAlignment="1">
      <alignment horizontal="left" vertical="center" wrapText="1"/>
    </xf>
    <xf numFmtId="0" fontId="12" fillId="0" borderId="0" xfId="0" applyFont="1" applyAlignment="1">
      <alignment horizontal="center" vertical="center" wrapText="1"/>
    </xf>
    <xf numFmtId="0" fontId="10" fillId="3" borderId="2" xfId="0" applyFont="1" applyFill="1" applyBorder="1" applyAlignment="1">
      <alignment horizontal="center" vertical="center" wrapText="1"/>
    </xf>
    <xf numFmtId="0" fontId="3" fillId="3" borderId="1" xfId="0" applyFont="1" applyFill="1" applyBorder="1" applyAlignment="1">
      <alignment horizontal="center" vertical="center" wrapText="1"/>
    </xf>
    <xf numFmtId="0" fontId="3" fillId="3" borderId="1" xfId="0" applyFont="1" applyFill="1" applyBorder="1" applyAlignment="1">
      <alignment horizontal="center" vertical="center"/>
    </xf>
    <xf numFmtId="0" fontId="0" fillId="0" borderId="0" xfId="0" applyAlignment="1">
      <alignment horizontal="left" wrapText="1"/>
    </xf>
    <xf numFmtId="0" fontId="0" fillId="3" borderId="2" xfId="0" applyFill="1" applyBorder="1"/>
    <xf numFmtId="0" fontId="0" fillId="0" borderId="2" xfId="0" applyBorder="1"/>
    <xf numFmtId="3" fontId="0" fillId="0" borderId="2" xfId="0" applyNumberFormat="1" applyBorder="1"/>
    <xf numFmtId="164" fontId="0" fillId="10" borderId="2" xfId="0" applyNumberFormat="1" applyFill="1" applyBorder="1"/>
    <xf numFmtId="0" fontId="0" fillId="0" borderId="0" xfId="0" applyAlignment="1">
      <alignment vertical="center"/>
    </xf>
    <xf numFmtId="0" fontId="0" fillId="3" borderId="1" xfId="0" applyFill="1" applyBorder="1"/>
    <xf numFmtId="0" fontId="0" fillId="0" borderId="0" xfId="0" applyAlignment="1">
      <alignment horizontal="left" vertical="center"/>
    </xf>
    <xf numFmtId="171" fontId="0" fillId="0" borderId="0" xfId="0" applyNumberFormat="1"/>
    <xf numFmtId="0" fontId="10" fillId="3" borderId="1" xfId="0" applyFont="1" applyFill="1" applyBorder="1" applyAlignment="1">
      <alignment horizontal="center" vertical="center" wrapText="1"/>
    </xf>
    <xf numFmtId="0" fontId="10" fillId="0" borderId="0" xfId="0" applyFont="1" applyAlignment="1">
      <alignment horizontal="left" vertical="center" wrapText="1"/>
    </xf>
    <xf numFmtId="164" fontId="0" fillId="10" borderId="1" xfId="0" applyNumberFormat="1" applyFill="1" applyBorder="1"/>
    <xf numFmtId="164" fontId="0" fillId="0" borderId="0" xfId="0" applyNumberFormat="1"/>
    <xf numFmtId="164" fontId="0" fillId="6" borderId="1" xfId="0" applyNumberFormat="1" applyFill="1" applyBorder="1"/>
    <xf numFmtId="0" fontId="10" fillId="2" borderId="1" xfId="0" applyFont="1" applyFill="1" applyBorder="1"/>
    <xf numFmtId="0" fontId="0" fillId="3" borderId="1" xfId="0" applyFill="1" applyBorder="1" applyAlignment="1">
      <alignment horizontal="center" vertical="center"/>
    </xf>
    <xf numFmtId="0" fontId="10" fillId="0" borderId="0" xfId="0" applyFont="1" applyAlignment="1">
      <alignment vertical="center" wrapText="1"/>
    </xf>
    <xf numFmtId="0" fontId="10" fillId="3" borderId="1" xfId="0" applyFont="1" applyFill="1" applyBorder="1" applyAlignment="1">
      <alignment vertical="center" wrapText="1"/>
    </xf>
    <xf numFmtId="0" fontId="10" fillId="12" borderId="1" xfId="0" applyFont="1" applyFill="1" applyBorder="1" applyAlignment="1">
      <alignment horizontal="center" vertical="center" wrapText="1"/>
    </xf>
    <xf numFmtId="0" fontId="17" fillId="0" borderId="0" xfId="0" applyFont="1" applyAlignment="1">
      <alignment horizontal="left" vertical="center" wrapText="1"/>
    </xf>
    <xf numFmtId="0" fontId="0" fillId="0" borderId="0" xfId="0" applyAlignment="1">
      <alignment horizontal="center" vertical="center" wrapText="1"/>
    </xf>
    <xf numFmtId="4" fontId="0" fillId="0" borderId="1" xfId="0" applyNumberFormat="1" applyBorder="1"/>
    <xf numFmtId="0" fontId="18" fillId="4" borderId="0" xfId="0" applyFont="1" applyFill="1" applyAlignment="1">
      <alignment wrapText="1"/>
    </xf>
    <xf numFmtId="0" fontId="18" fillId="13" borderId="0" xfId="0" applyFont="1" applyFill="1" applyAlignment="1">
      <alignment vertical="center"/>
    </xf>
    <xf numFmtId="0" fontId="18" fillId="0" borderId="0" xfId="0" applyFont="1" applyAlignment="1">
      <alignment vertical="center"/>
    </xf>
    <xf numFmtId="0" fontId="18" fillId="0" borderId="0" xfId="0" applyFont="1" applyAlignment="1">
      <alignment wrapText="1"/>
    </xf>
    <xf numFmtId="0" fontId="3" fillId="12" borderId="1" xfId="0" applyFont="1" applyFill="1" applyBorder="1" applyAlignment="1">
      <alignment horizontal="center" vertical="center"/>
    </xf>
    <xf numFmtId="0" fontId="0" fillId="0" borderId="1" xfId="0" applyBorder="1" applyAlignment="1">
      <alignment horizontal="left"/>
    </xf>
    <xf numFmtId="6" fontId="0" fillId="0" borderId="1" xfId="0" applyNumberFormat="1" applyBorder="1" applyAlignment="1">
      <alignment horizontal="right" wrapText="1"/>
    </xf>
    <xf numFmtId="6" fontId="0" fillId="0" borderId="1" xfId="0" applyNumberFormat="1" applyBorder="1"/>
    <xf numFmtId="0" fontId="0" fillId="0" borderId="0" xfId="0" applyAlignment="1">
      <alignment horizontal="left"/>
    </xf>
    <xf numFmtId="168" fontId="0" fillId="0" borderId="1" xfId="0" applyNumberFormat="1" applyBorder="1"/>
    <xf numFmtId="0" fontId="19" fillId="0" borderId="0" xfId="0" applyFont="1" applyAlignment="1">
      <alignment vertical="center" wrapText="1"/>
    </xf>
    <xf numFmtId="0" fontId="18" fillId="0" borderId="0" xfId="0" applyFont="1" applyAlignment="1">
      <alignment horizontal="left" wrapText="1"/>
    </xf>
    <xf numFmtId="0" fontId="18" fillId="13" borderId="0" xfId="0" applyFont="1" applyFill="1" applyAlignment="1">
      <alignment horizontal="left" wrapText="1"/>
    </xf>
    <xf numFmtId="0" fontId="3" fillId="13" borderId="0" xfId="0" applyFont="1" applyFill="1" applyAlignment="1">
      <alignment vertical="center"/>
    </xf>
    <xf numFmtId="0" fontId="18" fillId="13" borderId="0" xfId="0" applyFont="1" applyFill="1" applyAlignment="1">
      <alignment wrapText="1"/>
    </xf>
    <xf numFmtId="0" fontId="3" fillId="12" borderId="1" xfId="0" applyFont="1" applyFill="1" applyBorder="1" applyAlignment="1">
      <alignment horizontal="center" vertical="center" wrapText="1"/>
    </xf>
    <xf numFmtId="0" fontId="0" fillId="3" borderId="1" xfId="0" applyFill="1" applyBorder="1" applyAlignment="1">
      <alignment horizontal="center"/>
    </xf>
    <xf numFmtId="0" fontId="0" fillId="0" borderId="1" xfId="0" applyBorder="1" applyAlignment="1">
      <alignment horizontal="left" vertical="top"/>
    </xf>
    <xf numFmtId="0" fontId="10" fillId="0" borderId="6" xfId="0" applyFont="1" applyBorder="1" applyAlignment="1">
      <alignment vertical="center" wrapText="1"/>
    </xf>
    <xf numFmtId="9" fontId="10" fillId="0" borderId="0" xfId="0" applyNumberFormat="1" applyFont="1" applyAlignment="1">
      <alignment horizontal="left" vertical="center" wrapText="1"/>
    </xf>
    <xf numFmtId="0" fontId="19" fillId="0" borderId="0" xfId="0" applyFont="1" applyAlignment="1">
      <alignment horizontal="left" vertical="center" wrapText="1"/>
    </xf>
    <xf numFmtId="0" fontId="19" fillId="0" borderId="0" xfId="0" applyFont="1" applyAlignment="1">
      <alignment horizontal="center" vertical="center" wrapText="1"/>
    </xf>
    <xf numFmtId="2" fontId="0" fillId="0" borderId="1" xfId="0" applyNumberFormat="1" applyBorder="1"/>
    <xf numFmtId="0" fontId="10" fillId="0" borderId="1" xfId="0" applyFont="1" applyBorder="1"/>
    <xf numFmtId="0" fontId="10" fillId="0" borderId="0" xfId="0" applyFont="1"/>
    <xf numFmtId="0" fontId="3" fillId="3" borderId="1" xfId="0" applyFont="1" applyFill="1" applyBorder="1" applyAlignment="1">
      <alignment horizontal="center"/>
    </xf>
    <xf numFmtId="0" fontId="10" fillId="3" borderId="1" xfId="0" quotePrefix="1" applyFont="1" applyFill="1" applyBorder="1" applyAlignment="1">
      <alignment horizontal="center" vertical="center" wrapText="1"/>
    </xf>
    <xf numFmtId="0" fontId="3" fillId="3" borderId="1" xfId="0" quotePrefix="1" applyFont="1" applyFill="1" applyBorder="1" applyAlignment="1">
      <alignment horizontal="center" vertical="center"/>
    </xf>
    <xf numFmtId="0" fontId="10" fillId="3" borderId="1" xfId="0" applyFont="1" applyFill="1" applyBorder="1" applyAlignment="1">
      <alignment horizontal="center" vertical="top" wrapText="1"/>
    </xf>
    <xf numFmtId="0" fontId="0" fillId="0" borderId="0" xfId="0" applyAlignment="1">
      <alignment vertical="center" wrapText="1"/>
    </xf>
    <xf numFmtId="0" fontId="3" fillId="13" borderId="0" xfId="0" applyFont="1" applyFill="1"/>
    <xf numFmtId="0" fontId="3" fillId="13" borderId="0" xfId="0" applyFont="1" applyFill="1" applyAlignment="1">
      <alignment horizontal="left" wrapText="1"/>
    </xf>
    <xf numFmtId="0" fontId="21" fillId="0" borderId="0" xfId="0" applyFont="1" applyAlignment="1">
      <alignment horizontal="left" vertical="center" wrapText="1"/>
    </xf>
    <xf numFmtId="0" fontId="22" fillId="0" borderId="0" xfId="0" applyFont="1" applyAlignment="1">
      <alignment horizontal="left" vertical="center" wrapText="1"/>
    </xf>
    <xf numFmtId="0" fontId="18" fillId="4" borderId="0" xfId="0" applyFont="1" applyFill="1" applyAlignment="1">
      <alignment horizontal="center" wrapText="1"/>
    </xf>
    <xf numFmtId="0" fontId="0" fillId="0" borderId="0" xfId="0" applyAlignment="1">
      <alignment horizontal="left" vertical="top" wrapText="1"/>
    </xf>
    <xf numFmtId="0" fontId="0" fillId="0" borderId="25" xfId="0" applyBorder="1"/>
    <xf numFmtId="6" fontId="0" fillId="0" borderId="25" xfId="0" applyNumberFormat="1" applyBorder="1" applyAlignment="1">
      <alignment horizontal="right" wrapText="1"/>
    </xf>
    <xf numFmtId="0" fontId="0" fillId="0" borderId="22" xfId="0" applyBorder="1"/>
    <xf numFmtId="0" fontId="0" fillId="0" borderId="17" xfId="0" applyBorder="1"/>
    <xf numFmtId="6" fontId="0" fillId="0" borderId="17" xfId="0" applyNumberFormat="1" applyBorder="1" applyAlignment="1">
      <alignment horizontal="right" wrapText="1"/>
    </xf>
    <xf numFmtId="6" fontId="0" fillId="0" borderId="7" xfId="0" applyNumberFormat="1" applyBorder="1" applyAlignment="1">
      <alignment horizontal="right" wrapText="1"/>
    </xf>
    <xf numFmtId="6" fontId="0" fillId="0" borderId="9" xfId="0" applyNumberFormat="1" applyBorder="1" applyAlignment="1">
      <alignment horizontal="right" wrapText="1"/>
    </xf>
    <xf numFmtId="6" fontId="0" fillId="0" borderId="22" xfId="0" applyNumberFormat="1" applyBorder="1" applyAlignment="1">
      <alignment horizontal="right" wrapText="1"/>
    </xf>
    <xf numFmtId="0" fontId="10" fillId="12" borderId="25" xfId="0" applyFont="1" applyFill="1" applyBorder="1" applyAlignment="1">
      <alignment horizontal="center" vertical="center" wrapText="1"/>
    </xf>
    <xf numFmtId="165" fontId="0" fillId="0" borderId="17" xfId="2" applyNumberFormat="1" applyFont="1" applyBorder="1"/>
    <xf numFmtId="0" fontId="0" fillId="0" borderId="7" xfId="0" applyBorder="1"/>
    <xf numFmtId="0" fontId="0" fillId="0" borderId="9" xfId="0" applyBorder="1"/>
    <xf numFmtId="0" fontId="3" fillId="12" borderId="25" xfId="0" applyFont="1" applyFill="1" applyBorder="1" applyAlignment="1">
      <alignment horizontal="center" vertical="center" wrapText="1"/>
    </xf>
    <xf numFmtId="165" fontId="0" fillId="0" borderId="17" xfId="2" applyNumberFormat="1" applyFont="1" applyBorder="1" applyAlignment="1">
      <alignment horizontal="right" wrapText="1"/>
    </xf>
    <xf numFmtId="0" fontId="0" fillId="0" borderId="0" xfId="0" applyAlignment="1">
      <alignment horizontal="center"/>
    </xf>
    <xf numFmtId="165" fontId="0" fillId="10" borderId="1" xfId="2" applyNumberFormat="1" applyFont="1" applyFill="1" applyBorder="1"/>
    <xf numFmtId="10" fontId="0" fillId="0" borderId="0" xfId="0" applyNumberFormat="1" applyAlignment="1">
      <alignment horizontal="right" wrapText="1"/>
    </xf>
    <xf numFmtId="165" fontId="0" fillId="0" borderId="1" xfId="0" applyNumberFormat="1" applyBorder="1" applyAlignment="1">
      <alignment horizontal="right" wrapText="1"/>
    </xf>
    <xf numFmtId="3" fontId="3" fillId="0" borderId="1" xfId="0" applyNumberFormat="1" applyFont="1" applyBorder="1"/>
    <xf numFmtId="164" fontId="3" fillId="6" borderId="1" xfId="0" applyNumberFormat="1" applyFont="1" applyFill="1" applyBorder="1"/>
    <xf numFmtId="0" fontId="21" fillId="0" borderId="0" xfId="0" applyFont="1" applyAlignment="1">
      <alignment horizontal="left" wrapText="1"/>
    </xf>
    <xf numFmtId="164" fontId="19" fillId="0" borderId="0" xfId="0" applyNumberFormat="1" applyFont="1" applyAlignment="1">
      <alignment horizontal="center" vertical="center" wrapText="1"/>
    </xf>
    <xf numFmtId="0" fontId="1" fillId="2" borderId="4" xfId="0" applyFont="1" applyFill="1" applyBorder="1"/>
    <xf numFmtId="0" fontId="0" fillId="0" borderId="4" xfId="0" applyBorder="1"/>
    <xf numFmtId="166" fontId="0" fillId="0" borderId="0" xfId="1" applyNumberFormat="1" applyFont="1"/>
    <xf numFmtId="0" fontId="18" fillId="4" borderId="6" xfId="0" applyFont="1" applyFill="1" applyBorder="1" applyAlignment="1">
      <alignment wrapText="1"/>
    </xf>
    <xf numFmtId="0" fontId="18" fillId="4" borderId="29" xfId="0" applyFont="1" applyFill="1" applyBorder="1" applyAlignment="1">
      <alignment wrapText="1"/>
    </xf>
    <xf numFmtId="0" fontId="0" fillId="0" borderId="6" xfId="0" applyBorder="1"/>
    <xf numFmtId="0" fontId="0" fillId="0" borderId="29" xfId="0" applyBorder="1"/>
    <xf numFmtId="0" fontId="0" fillId="0" borderId="11" xfId="0" applyBorder="1"/>
    <xf numFmtId="0" fontId="0" fillId="0" borderId="13" xfId="0" applyBorder="1"/>
    <xf numFmtId="0" fontId="0" fillId="0" borderId="12" xfId="0" applyBorder="1"/>
    <xf numFmtId="0" fontId="18" fillId="4" borderId="9" xfId="0" applyFont="1" applyFill="1" applyBorder="1" applyAlignment="1">
      <alignment wrapText="1"/>
    </xf>
    <xf numFmtId="0" fontId="18" fillId="4" borderId="8" xfId="0" applyFont="1" applyFill="1" applyBorder="1" applyAlignment="1">
      <alignment wrapText="1"/>
    </xf>
    <xf numFmtId="0" fontId="18" fillId="4" borderId="10" xfId="0" applyFont="1" applyFill="1" applyBorder="1" applyAlignment="1">
      <alignment wrapText="1"/>
    </xf>
    <xf numFmtId="166" fontId="10" fillId="0" borderId="0" xfId="1" applyNumberFormat="1" applyFont="1" applyFill="1" applyBorder="1" applyAlignment="1">
      <alignment horizontal="left" vertical="center" wrapText="1"/>
    </xf>
    <xf numFmtId="0" fontId="26" fillId="4" borderId="0" xfId="0" applyFont="1" applyFill="1" applyAlignment="1">
      <alignment wrapText="1"/>
    </xf>
    <xf numFmtId="0" fontId="11" fillId="0" borderId="1" xfId="0" applyFont="1" applyBorder="1"/>
    <xf numFmtId="166" fontId="11" fillId="0" borderId="1" xfId="1" applyNumberFormat="1" applyFont="1" applyBorder="1"/>
    <xf numFmtId="0" fontId="0" fillId="0" borderId="28" xfId="0" applyBorder="1"/>
    <xf numFmtId="10" fontId="0" fillId="10" borderId="1" xfId="2" applyNumberFormat="1" applyFont="1" applyFill="1" applyBorder="1"/>
    <xf numFmtId="3" fontId="0" fillId="0" borderId="0" xfId="0" applyNumberFormat="1" applyAlignment="1">
      <alignment horizontal="center"/>
    </xf>
    <xf numFmtId="0" fontId="18" fillId="7" borderId="0" xfId="0" applyFont="1" applyFill="1" applyAlignment="1">
      <alignment horizontal="center" wrapText="1"/>
    </xf>
    <xf numFmtId="0" fontId="18" fillId="8" borderId="0" xfId="0" applyFont="1" applyFill="1" applyAlignment="1">
      <alignment horizontal="center" wrapText="1"/>
    </xf>
    <xf numFmtId="0" fontId="21" fillId="0" borderId="0" xfId="0" applyFont="1"/>
    <xf numFmtId="0" fontId="18" fillId="9" borderId="0" xfId="0" applyFont="1" applyFill="1" applyAlignment="1">
      <alignment horizontal="center" wrapText="1"/>
    </xf>
    <xf numFmtId="0" fontId="15" fillId="0" borderId="0" xfId="4" applyBorder="1" applyAlignment="1">
      <alignment horizontal="left" vertical="top" wrapText="1"/>
    </xf>
    <xf numFmtId="0" fontId="15" fillId="0" borderId="32" xfId="4" applyBorder="1" applyAlignment="1">
      <alignment horizontal="left" vertical="center" wrapText="1"/>
    </xf>
    <xf numFmtId="0" fontId="15" fillId="0" borderId="34" xfId="4" applyBorder="1" applyAlignment="1">
      <alignment horizontal="left" vertical="center" wrapText="1"/>
    </xf>
    <xf numFmtId="0" fontId="15" fillId="0" borderId="36" xfId="4" applyBorder="1" applyAlignment="1">
      <alignment horizontal="left" vertical="center" wrapText="1"/>
    </xf>
    <xf numFmtId="0" fontId="15" fillId="0" borderId="31" xfId="4" applyFill="1" applyBorder="1" applyAlignment="1">
      <alignment vertical="center" wrapText="1"/>
    </xf>
    <xf numFmtId="0" fontId="10" fillId="12" borderId="53" xfId="0" applyFont="1" applyFill="1" applyBorder="1" applyAlignment="1">
      <alignment horizontal="center" vertical="center" wrapText="1"/>
    </xf>
    <xf numFmtId="166" fontId="0" fillId="0" borderId="1" xfId="1" applyNumberFormat="1" applyFont="1" applyFill="1" applyBorder="1"/>
    <xf numFmtId="0" fontId="21" fillId="0" borderId="0" xfId="0" applyFont="1" applyAlignment="1">
      <alignment horizontal="left"/>
    </xf>
    <xf numFmtId="0" fontId="16" fillId="8" borderId="0" xfId="4" applyFont="1" applyFill="1" applyBorder="1" applyAlignment="1">
      <alignment vertical="center" wrapText="1"/>
    </xf>
    <xf numFmtId="0" fontId="17" fillId="0" borderId="0" xfId="0" applyFont="1" applyAlignment="1">
      <alignment horizontal="left" wrapText="1"/>
    </xf>
    <xf numFmtId="0" fontId="0" fillId="3" borderId="1" xfId="0" applyFill="1" applyBorder="1" applyAlignment="1">
      <alignment horizontal="center" wrapText="1"/>
    </xf>
    <xf numFmtId="0" fontId="15" fillId="0" borderId="49" xfId="4" applyBorder="1" applyAlignment="1">
      <alignment horizontal="left" vertical="center" wrapText="1"/>
    </xf>
    <xf numFmtId="0" fontId="16" fillId="0" borderId="0" xfId="4" applyFont="1" applyFill="1" applyBorder="1" applyAlignment="1">
      <alignment vertical="center" wrapText="1"/>
    </xf>
    <xf numFmtId="6" fontId="0" fillId="0" borderId="0" xfId="0" applyNumberFormat="1"/>
    <xf numFmtId="0" fontId="15" fillId="0" borderId="43" xfId="4" applyBorder="1" applyAlignment="1">
      <alignment horizontal="left" vertical="center" wrapText="1"/>
    </xf>
    <xf numFmtId="0" fontId="0" fillId="0" borderId="24" xfId="0" applyBorder="1" applyAlignment="1">
      <alignment vertical="center" wrapText="1"/>
    </xf>
    <xf numFmtId="0" fontId="15" fillId="0" borderId="44" xfId="4" applyBorder="1" applyAlignment="1">
      <alignment horizontal="left" vertical="center" wrapText="1"/>
    </xf>
    <xf numFmtId="0" fontId="15" fillId="0" borderId="44" xfId="4" applyFill="1" applyBorder="1" applyAlignment="1">
      <alignment horizontal="left" vertical="center" wrapText="1"/>
    </xf>
    <xf numFmtId="0" fontId="15" fillId="0" borderId="45" xfId="4" applyBorder="1" applyAlignment="1">
      <alignment horizontal="left" vertical="center" wrapText="1"/>
    </xf>
    <xf numFmtId="0" fontId="0" fillId="0" borderId="46" xfId="0" applyBorder="1" applyAlignment="1">
      <alignment vertical="center" wrapText="1"/>
    </xf>
    <xf numFmtId="0" fontId="0" fillId="0" borderId="23" xfId="0" applyBorder="1" applyAlignment="1">
      <alignment vertical="center" wrapText="1"/>
    </xf>
    <xf numFmtId="0" fontId="15" fillId="0" borderId="34" xfId="4" applyFill="1" applyBorder="1" applyAlignment="1">
      <alignment vertical="center" wrapText="1"/>
    </xf>
    <xf numFmtId="0" fontId="15" fillId="0" borderId="0" xfId="4" applyFill="1" applyBorder="1" applyAlignment="1">
      <alignment vertical="center" wrapText="1"/>
    </xf>
    <xf numFmtId="0" fontId="0" fillId="0" borderId="37" xfId="0" applyBorder="1" applyAlignment="1">
      <alignment vertical="center" wrapText="1"/>
    </xf>
    <xf numFmtId="0" fontId="15" fillId="0" borderId="20" xfId="4" quotePrefix="1" applyBorder="1" applyAlignment="1">
      <alignment vertical="center" wrapText="1"/>
    </xf>
    <xf numFmtId="0" fontId="0" fillId="0" borderId="14" xfId="0" applyBorder="1" applyAlignment="1">
      <alignment vertical="center" wrapText="1"/>
    </xf>
    <xf numFmtId="0" fontId="15" fillId="0" borderId="18" xfId="4" quotePrefix="1" applyBorder="1" applyAlignment="1">
      <alignment vertical="center" wrapText="1"/>
    </xf>
    <xf numFmtId="0" fontId="15" fillId="0" borderId="18" xfId="4" applyFill="1" applyBorder="1" applyAlignment="1">
      <alignment vertical="center" wrapText="1"/>
    </xf>
    <xf numFmtId="0" fontId="15" fillId="0" borderId="18" xfId="4" applyFill="1" applyBorder="1" applyAlignment="1">
      <alignment horizontal="left" vertical="center" wrapText="1"/>
    </xf>
    <xf numFmtId="0" fontId="15" fillId="0" borderId="18" xfId="4" applyBorder="1" applyAlignment="1">
      <alignment horizontal="left" vertical="center" wrapText="1"/>
    </xf>
    <xf numFmtId="0" fontId="15" fillId="0" borderId="19" xfId="4" applyBorder="1" applyAlignment="1">
      <alignment horizontal="left" vertical="center" wrapText="1"/>
    </xf>
    <xf numFmtId="0" fontId="0" fillId="0" borderId="21" xfId="0" applyBorder="1" applyAlignment="1">
      <alignment vertical="center" wrapText="1"/>
    </xf>
    <xf numFmtId="0" fontId="15" fillId="0" borderId="52" xfId="4" applyBorder="1" applyAlignment="1">
      <alignment vertical="center" wrapText="1"/>
    </xf>
    <xf numFmtId="0" fontId="0" fillId="0" borderId="47" xfId="0" applyBorder="1" applyAlignment="1">
      <alignment vertical="center" wrapText="1"/>
    </xf>
    <xf numFmtId="0" fontId="15" fillId="0" borderId="49" xfId="4" applyBorder="1" applyAlignment="1">
      <alignment vertical="center" wrapText="1"/>
    </xf>
    <xf numFmtId="0" fontId="15" fillId="0" borderId="49" xfId="4" applyFill="1" applyBorder="1" applyAlignment="1">
      <alignment vertical="center" wrapText="1"/>
    </xf>
    <xf numFmtId="0" fontId="41" fillId="0" borderId="0" xfId="0" applyFont="1"/>
    <xf numFmtId="0" fontId="42" fillId="0" borderId="0" xfId="0" applyFont="1" applyAlignment="1">
      <alignment horizontal="left" vertical="top" wrapText="1"/>
    </xf>
    <xf numFmtId="0" fontId="24" fillId="0" borderId="0" xfId="0" applyFont="1"/>
    <xf numFmtId="172" fontId="0" fillId="6" borderId="5" xfId="0" applyNumberFormat="1" applyFill="1" applyBorder="1"/>
    <xf numFmtId="0" fontId="0" fillId="0" borderId="1" xfId="0" applyBorder="1" applyAlignment="1">
      <alignment horizontal="left" indent="1"/>
    </xf>
    <xf numFmtId="0" fontId="0" fillId="0" borderId="14" xfId="0" applyBorder="1" applyAlignment="1">
      <alignment wrapText="1"/>
    </xf>
    <xf numFmtId="0" fontId="0" fillId="0" borderId="21" xfId="0" applyBorder="1" applyAlignment="1">
      <alignment wrapText="1"/>
    </xf>
    <xf numFmtId="0" fontId="0" fillId="0" borderId="47" xfId="0" applyBorder="1" applyAlignment="1">
      <alignment wrapText="1"/>
    </xf>
    <xf numFmtId="0" fontId="0" fillId="0" borderId="46" xfId="0" applyBorder="1" applyAlignment="1">
      <alignment wrapText="1"/>
    </xf>
    <xf numFmtId="0" fontId="0" fillId="0" borderId="23" xfId="0" applyBorder="1" applyAlignment="1">
      <alignment wrapText="1"/>
    </xf>
    <xf numFmtId="0" fontId="0" fillId="0" borderId="58" xfId="0" applyBorder="1" applyAlignment="1">
      <alignment wrapText="1"/>
    </xf>
    <xf numFmtId="0" fontId="0" fillId="0" borderId="0" xfId="0" pivotButton="1"/>
    <xf numFmtId="0" fontId="0" fillId="0" borderId="0" xfId="0" applyAlignment="1">
      <alignment horizontal="left" indent="1"/>
    </xf>
    <xf numFmtId="0" fontId="2" fillId="0" borderId="0" xfId="0" applyFont="1" applyAlignment="1">
      <alignment wrapText="1"/>
    </xf>
    <xf numFmtId="0" fontId="24" fillId="0" borderId="0" xfId="0" applyFont="1" applyAlignment="1">
      <alignment horizontal="center" vertical="center" wrapText="1"/>
    </xf>
    <xf numFmtId="10" fontId="0" fillId="0" borderId="0" xfId="0" applyNumberFormat="1"/>
    <xf numFmtId="0" fontId="6" fillId="0" borderId="5" xfId="0" applyFont="1" applyBorder="1" applyAlignment="1">
      <alignment vertical="center" wrapText="1"/>
    </xf>
    <xf numFmtId="0" fontId="24" fillId="19" borderId="3" xfId="0" applyFont="1" applyFill="1" applyBorder="1"/>
    <xf numFmtId="0" fontId="24" fillId="2" borderId="4" xfId="0" applyFont="1" applyFill="1" applyBorder="1"/>
    <xf numFmtId="0" fontId="25" fillId="0" borderId="5" xfId="0" applyFont="1" applyBorder="1" applyAlignment="1">
      <alignment vertical="center" wrapText="1"/>
    </xf>
    <xf numFmtId="164" fontId="0" fillId="0" borderId="5" xfId="0" applyNumberFormat="1" applyBorder="1"/>
    <xf numFmtId="0" fontId="45" fillId="0" borderId="0" xfId="0" applyFont="1"/>
    <xf numFmtId="6" fontId="45" fillId="0" borderId="0" xfId="0" applyNumberFormat="1" applyFont="1"/>
    <xf numFmtId="10" fontId="45" fillId="20" borderId="5" xfId="0" applyNumberFormat="1" applyFont="1" applyFill="1" applyBorder="1"/>
    <xf numFmtId="0" fontId="46" fillId="0" borderId="0" xfId="0" applyFont="1"/>
    <xf numFmtId="0" fontId="10" fillId="21" borderId="0" xfId="0" applyFont="1" applyFill="1"/>
    <xf numFmtId="0" fontId="44" fillId="0" borderId="0" xfId="0" applyFont="1"/>
    <xf numFmtId="6" fontId="44" fillId="0" borderId="0" xfId="0" applyNumberFormat="1" applyFont="1"/>
    <xf numFmtId="10" fontId="44" fillId="20" borderId="5" xfId="0" applyNumberFormat="1" applyFont="1" applyFill="1" applyBorder="1"/>
    <xf numFmtId="0" fontId="6" fillId="0" borderId="0" xfId="0" applyFont="1" applyAlignment="1">
      <alignment wrapText="1"/>
    </xf>
    <xf numFmtId="0" fontId="6" fillId="0" borderId="5" xfId="0" applyFont="1" applyBorder="1" applyAlignment="1">
      <alignment wrapText="1"/>
    </xf>
    <xf numFmtId="3" fontId="44" fillId="0" borderId="0" xfId="0" applyNumberFormat="1" applyFont="1"/>
    <xf numFmtId="4" fontId="44" fillId="0" borderId="0" xfId="0" applyNumberFormat="1" applyFont="1"/>
    <xf numFmtId="0" fontId="3" fillId="21" borderId="0" xfId="0" applyFont="1" applyFill="1"/>
    <xf numFmtId="0" fontId="1" fillId="19" borderId="4" xfId="0" applyFont="1" applyFill="1" applyBorder="1"/>
    <xf numFmtId="0" fontId="45" fillId="0" borderId="3" xfId="0" applyFont="1" applyBorder="1"/>
    <xf numFmtId="0" fontId="24" fillId="19" borderId="4" xfId="0" applyFont="1" applyFill="1" applyBorder="1"/>
    <xf numFmtId="0" fontId="44" fillId="0" borderId="3" xfId="0" applyFont="1" applyBorder="1"/>
    <xf numFmtId="0" fontId="10" fillId="2" borderId="1" xfId="0" applyFont="1" applyFill="1" applyBorder="1" applyAlignment="1">
      <alignment horizontal="center"/>
    </xf>
    <xf numFmtId="0" fontId="0" fillId="0" borderId="57" xfId="0" applyBorder="1" applyAlignment="1">
      <alignment wrapText="1"/>
    </xf>
    <xf numFmtId="0" fontId="15" fillId="0" borderId="0" xfId="4" applyFill="1" applyAlignment="1">
      <alignment wrapText="1"/>
    </xf>
    <xf numFmtId="0" fontId="15" fillId="0" borderId="0" xfId="4" applyAlignment="1">
      <alignment wrapText="1"/>
    </xf>
    <xf numFmtId="0" fontId="0" fillId="0" borderId="59" xfId="0" applyBorder="1" applyAlignment="1">
      <alignment wrapText="1"/>
    </xf>
    <xf numFmtId="0" fontId="15" fillId="0" borderId="41" xfId="4" applyBorder="1" applyAlignment="1">
      <alignment wrapText="1"/>
    </xf>
    <xf numFmtId="0" fontId="18" fillId="4" borderId="64" xfId="0" applyFont="1" applyFill="1" applyBorder="1" applyAlignment="1">
      <alignment horizontal="center"/>
    </xf>
    <xf numFmtId="0" fontId="0" fillId="0" borderId="65" xfId="0" applyBorder="1" applyAlignment="1">
      <alignment vertical="center" wrapText="1"/>
    </xf>
    <xf numFmtId="0" fontId="15" fillId="0" borderId="64" xfId="4" applyBorder="1" applyAlignment="1">
      <alignment vertical="center" wrapText="1"/>
    </xf>
    <xf numFmtId="0" fontId="0" fillId="0" borderId="64" xfId="0" applyBorder="1" applyAlignment="1">
      <alignment vertical="center" wrapText="1"/>
    </xf>
    <xf numFmtId="0" fontId="0" fillId="0" borderId="64" xfId="0" applyBorder="1" applyAlignment="1">
      <alignment horizontal="left" vertical="center" wrapText="1"/>
    </xf>
    <xf numFmtId="0" fontId="15" fillId="0" borderId="64" xfId="4" applyBorder="1" applyAlignment="1">
      <alignment horizontal="left" vertical="center" wrapText="1"/>
    </xf>
    <xf numFmtId="0" fontId="15" fillId="0" borderId="63" xfId="4" applyBorder="1" applyAlignment="1">
      <alignment horizontal="left" vertical="center" wrapText="1"/>
    </xf>
    <xf numFmtId="0" fontId="18" fillId="7" borderId="67" xfId="0" applyFont="1" applyFill="1" applyBorder="1" applyAlignment="1">
      <alignment horizontal="center" wrapText="1"/>
    </xf>
    <xf numFmtId="0" fontId="15" fillId="0" borderId="68" xfId="4" applyBorder="1" applyAlignment="1">
      <alignment horizontal="left" vertical="center" wrapText="1"/>
    </xf>
    <xf numFmtId="0" fontId="15" fillId="0" borderId="67" xfId="4" applyBorder="1" applyAlignment="1">
      <alignment horizontal="left" vertical="center" wrapText="1"/>
    </xf>
    <xf numFmtId="0" fontId="0" fillId="0" borderId="67" xfId="0" applyBorder="1" applyAlignment="1">
      <alignment horizontal="left" vertical="center" wrapText="1"/>
    </xf>
    <xf numFmtId="0" fontId="15" fillId="0" borderId="67" xfId="4" applyFill="1" applyBorder="1" applyAlignment="1">
      <alignment vertical="center" wrapText="1"/>
    </xf>
    <xf numFmtId="0" fontId="0" fillId="0" borderId="67" xfId="0" applyBorder="1" applyAlignment="1">
      <alignment vertical="center" wrapText="1"/>
    </xf>
    <xf numFmtId="0" fontId="15" fillId="0" borderId="66" xfId="4" applyBorder="1" applyAlignment="1">
      <alignment vertical="center" wrapText="1"/>
    </xf>
    <xf numFmtId="0" fontId="18" fillId="8" borderId="70" xfId="0" applyFont="1" applyFill="1" applyBorder="1" applyAlignment="1">
      <alignment horizontal="center" wrapText="1"/>
    </xf>
    <xf numFmtId="0" fontId="0" fillId="0" borderId="71" xfId="0" applyBorder="1" applyAlignment="1">
      <alignment horizontal="left" vertical="center" wrapText="1"/>
    </xf>
    <xf numFmtId="0" fontId="15" fillId="0" borderId="70" xfId="4" applyBorder="1" applyAlignment="1">
      <alignment horizontal="left" vertical="center" wrapText="1"/>
    </xf>
    <xf numFmtId="0" fontId="0" fillId="0" borderId="70" xfId="0" applyBorder="1" applyAlignment="1">
      <alignment horizontal="left" vertical="center" wrapText="1"/>
    </xf>
    <xf numFmtId="0" fontId="15" fillId="0" borderId="70" xfId="4" applyBorder="1" applyAlignment="1">
      <alignment vertical="center" wrapText="1"/>
    </xf>
    <xf numFmtId="0" fontId="15" fillId="0" borderId="69" xfId="4" applyBorder="1" applyAlignment="1">
      <alignment horizontal="left" vertical="center" wrapText="1"/>
    </xf>
    <xf numFmtId="0" fontId="18" fillId="9" borderId="73" xfId="0" applyFont="1" applyFill="1" applyBorder="1" applyAlignment="1">
      <alignment horizontal="center" wrapText="1"/>
    </xf>
    <xf numFmtId="0" fontId="0" fillId="0" borderId="74" xfId="0" applyBorder="1" applyAlignment="1">
      <alignment vertical="center" wrapText="1"/>
    </xf>
    <xf numFmtId="0" fontId="15" fillId="0" borderId="73" xfId="4" applyBorder="1" applyAlignment="1">
      <alignment vertical="center" wrapText="1"/>
    </xf>
    <xf numFmtId="0" fontId="0" fillId="0" borderId="73" xfId="0" applyBorder="1" applyAlignment="1">
      <alignment vertical="center" wrapText="1"/>
    </xf>
    <xf numFmtId="0" fontId="15" fillId="0" borderId="73" xfId="4" applyFill="1" applyBorder="1" applyAlignment="1">
      <alignment vertical="center" wrapText="1"/>
    </xf>
    <xf numFmtId="0" fontId="15" fillId="0" borderId="73" xfId="4" applyBorder="1" applyAlignment="1">
      <alignment horizontal="left" vertical="center" wrapText="1"/>
    </xf>
    <xf numFmtId="0" fontId="15" fillId="0" borderId="72" xfId="4" applyFill="1" applyBorder="1" applyAlignment="1">
      <alignment vertical="center" wrapText="1"/>
    </xf>
    <xf numFmtId="0" fontId="18" fillId="11" borderId="0" xfId="0" applyFont="1" applyFill="1" applyAlignment="1">
      <alignment horizontal="center" wrapText="1"/>
    </xf>
    <xf numFmtId="3" fontId="0" fillId="0" borderId="6" xfId="0" applyNumberFormat="1" applyBorder="1"/>
    <xf numFmtId="0" fontId="10" fillId="0" borderId="6" xfId="0" applyFont="1" applyBorder="1" applyAlignment="1">
      <alignment horizontal="center" vertical="center" wrapText="1"/>
    </xf>
    <xf numFmtId="166" fontId="0" fillId="0" borderId="1" xfId="2" applyNumberFormat="1" applyFont="1" applyFill="1" applyBorder="1"/>
    <xf numFmtId="0" fontId="3" fillId="22" borderId="0" xfId="0" applyFont="1" applyFill="1" applyAlignment="1">
      <alignment vertical="center"/>
    </xf>
    <xf numFmtId="0" fontId="3" fillId="13" borderId="29" xfId="0" applyFont="1" applyFill="1" applyBorder="1"/>
    <xf numFmtId="0" fontId="3" fillId="0" borderId="29" xfId="0" applyFont="1" applyBorder="1" applyAlignment="1">
      <alignment horizontal="left" vertical="center"/>
    </xf>
    <xf numFmtId="3" fontId="0" fillId="0" borderId="29" xfId="0" applyNumberFormat="1" applyBorder="1"/>
    <xf numFmtId="10" fontId="0" fillId="0" borderId="29" xfId="2" applyNumberFormat="1" applyFont="1" applyFill="1" applyBorder="1"/>
    <xf numFmtId="0" fontId="10" fillId="0" borderId="29" xfId="0" applyFont="1" applyBorder="1" applyAlignment="1">
      <alignment horizontal="left" vertical="center" wrapText="1"/>
    </xf>
    <xf numFmtId="164" fontId="0" fillId="0" borderId="29" xfId="0" applyNumberFormat="1" applyBorder="1"/>
    <xf numFmtId="0" fontId="10" fillId="0" borderId="29" xfId="0" applyFont="1" applyBorder="1" applyAlignment="1">
      <alignment vertical="center" wrapText="1"/>
    </xf>
    <xf numFmtId="0" fontId="18" fillId="13" borderId="29" xfId="0" applyFont="1" applyFill="1" applyBorder="1" applyAlignment="1">
      <alignment vertical="center"/>
    </xf>
    <xf numFmtId="0" fontId="18" fillId="0" borderId="29" xfId="0" applyFont="1" applyBorder="1" applyAlignment="1">
      <alignment vertical="center"/>
    </xf>
    <xf numFmtId="0" fontId="0" fillId="0" borderId="29" xfId="0" applyBorder="1" applyAlignment="1">
      <alignment horizontal="left"/>
    </xf>
    <xf numFmtId="0" fontId="0" fillId="0" borderId="29" xfId="0" applyBorder="1" applyAlignment="1">
      <alignment horizontal="left" wrapText="1"/>
    </xf>
    <xf numFmtId="0" fontId="0" fillId="0" borderId="29" xfId="0" applyBorder="1" applyAlignment="1">
      <alignment horizontal="center"/>
    </xf>
    <xf numFmtId="0" fontId="3" fillId="0" borderId="29" xfId="0" applyFont="1" applyBorder="1" applyAlignment="1">
      <alignment horizontal="left"/>
    </xf>
    <xf numFmtId="167" fontId="0" fillId="0" borderId="29" xfId="3" applyNumberFormat="1" applyFont="1" applyFill="1" applyBorder="1"/>
    <xf numFmtId="9" fontId="0" fillId="0" borderId="29" xfId="2" applyFont="1" applyFill="1" applyBorder="1"/>
    <xf numFmtId="0" fontId="10" fillId="0" borderId="29" xfId="0" applyFont="1" applyBorder="1" applyAlignment="1">
      <alignment horizontal="center" vertical="center" wrapText="1"/>
    </xf>
    <xf numFmtId="0" fontId="3" fillId="0" borderId="29" xfId="0" applyFont="1" applyBorder="1" applyAlignment="1">
      <alignment horizontal="left" vertical="top"/>
    </xf>
    <xf numFmtId="9" fontId="10" fillId="0" borderId="29" xfId="0" applyNumberFormat="1" applyFont="1" applyBorder="1" applyAlignment="1">
      <alignment horizontal="left" vertical="center" wrapText="1"/>
    </xf>
    <xf numFmtId="0" fontId="19" fillId="0" borderId="29" xfId="0" applyFont="1" applyBorder="1" applyAlignment="1">
      <alignment horizontal="center" vertical="center" wrapText="1"/>
    </xf>
    <xf numFmtId="0" fontId="10" fillId="0" borderId="29" xfId="0" applyFont="1" applyBorder="1"/>
    <xf numFmtId="0" fontId="18" fillId="4" borderId="75" xfId="0" applyFont="1" applyFill="1" applyBorder="1" applyAlignment="1">
      <alignment horizontal="center" wrapText="1"/>
    </xf>
    <xf numFmtId="0" fontId="0" fillId="5" borderId="0" xfId="0" applyFill="1"/>
    <xf numFmtId="0" fontId="19" fillId="5" borderId="0" xfId="0" applyFont="1" applyFill="1" applyAlignment="1">
      <alignment horizontal="left"/>
    </xf>
    <xf numFmtId="0" fontId="0" fillId="0" borderId="0" xfId="0" applyAlignment="1">
      <alignment vertical="top" wrapText="1"/>
    </xf>
    <xf numFmtId="0" fontId="19" fillId="0" borderId="0" xfId="0" applyFont="1" applyAlignment="1">
      <alignment horizontal="left" wrapText="1"/>
    </xf>
    <xf numFmtId="0" fontId="19" fillId="0" borderId="0" xfId="0" applyFont="1" applyAlignment="1">
      <alignment wrapText="1"/>
    </xf>
    <xf numFmtId="0" fontId="19" fillId="5" borderId="0" xfId="0" applyFont="1" applyFill="1" applyAlignment="1">
      <alignment wrapText="1"/>
    </xf>
    <xf numFmtId="0" fontId="49" fillId="0" borderId="0" xfId="0" applyFont="1"/>
    <xf numFmtId="0" fontId="50" fillId="0" borderId="0" xfId="0" applyFont="1"/>
    <xf numFmtId="0" fontId="3" fillId="22" borderId="0" xfId="0" applyFont="1" applyFill="1"/>
    <xf numFmtId="0" fontId="51" fillId="0" borderId="0" xfId="0" applyFont="1"/>
    <xf numFmtId="0" fontId="3" fillId="24" borderId="0" xfId="0" applyFont="1" applyFill="1"/>
    <xf numFmtId="0" fontId="3" fillId="0" borderId="0" xfId="0" applyFont="1" applyAlignment="1">
      <alignment wrapText="1"/>
    </xf>
    <xf numFmtId="16" fontId="3" fillId="0" borderId="0" xfId="0" applyNumberFormat="1" applyFont="1" applyAlignment="1">
      <alignment wrapText="1"/>
    </xf>
    <xf numFmtId="164" fontId="0" fillId="25" borderId="5" xfId="0" applyNumberFormat="1" applyFill="1" applyBorder="1"/>
    <xf numFmtId="0" fontId="52" fillId="0" borderId="26" xfId="0" applyFont="1" applyBorder="1"/>
    <xf numFmtId="0" fontId="52" fillId="0" borderId="3" xfId="0" applyFont="1" applyBorder="1"/>
    <xf numFmtId="0" fontId="53" fillId="0" borderId="3" xfId="0" applyFont="1" applyBorder="1" applyAlignment="1">
      <alignment wrapText="1"/>
    </xf>
    <xf numFmtId="0" fontId="53" fillId="0" borderId="27" xfId="0" applyFont="1" applyBorder="1" applyAlignment="1">
      <alignment wrapText="1"/>
    </xf>
    <xf numFmtId="0" fontId="52" fillId="0" borderId="27" xfId="0" applyFont="1" applyBorder="1"/>
    <xf numFmtId="0" fontId="52" fillId="0" borderId="60" xfId="0" applyFont="1" applyBorder="1"/>
    <xf numFmtId="0" fontId="52" fillId="0" borderId="0" xfId="0" applyFont="1"/>
    <xf numFmtId="3" fontId="52" fillId="0" borderId="0" xfId="0" applyNumberFormat="1" applyFont="1"/>
    <xf numFmtId="4" fontId="52" fillId="0" borderId="0" xfId="0" applyNumberFormat="1" applyFont="1"/>
    <xf numFmtId="0" fontId="52" fillId="0" borderId="5" xfId="0" applyFont="1" applyBorder="1"/>
    <xf numFmtId="10" fontId="52" fillId="23" borderId="5" xfId="0" applyNumberFormat="1" applyFont="1" applyFill="1" applyBorder="1"/>
    <xf numFmtId="0" fontId="52" fillId="0" borderId="61" xfId="0" applyFont="1" applyBorder="1"/>
    <xf numFmtId="0" fontId="52" fillId="0" borderId="54" xfId="0" applyFont="1" applyBorder="1"/>
    <xf numFmtId="3" fontId="52" fillId="0" borderId="54" xfId="0" applyNumberFormat="1" applyFont="1" applyBorder="1"/>
    <xf numFmtId="10" fontId="52" fillId="23" borderId="62" xfId="0" applyNumberFormat="1" applyFont="1" applyFill="1" applyBorder="1"/>
    <xf numFmtId="4" fontId="52" fillId="0" borderId="54" xfId="0" applyNumberFormat="1" applyFont="1" applyBorder="1"/>
    <xf numFmtId="0" fontId="52" fillId="0" borderId="62" xfId="0" applyFont="1" applyBorder="1"/>
    <xf numFmtId="0" fontId="10" fillId="2" borderId="1" xfId="0" applyFont="1" applyFill="1" applyBorder="1" applyAlignment="1">
      <alignment horizontal="center" vertical="center" wrapText="1"/>
    </xf>
    <xf numFmtId="3" fontId="0" fillId="5" borderId="0" xfId="0" applyNumberFormat="1" applyFill="1"/>
    <xf numFmtId="0" fontId="47" fillId="0" borderId="6" xfId="0" applyFont="1" applyBorder="1" applyAlignment="1">
      <alignment horizontal="left" vertical="top" wrapText="1"/>
    </xf>
    <xf numFmtId="0" fontId="47" fillId="0" borderId="0" xfId="0" applyFont="1" applyAlignment="1">
      <alignment horizontal="left" vertical="top" wrapText="1"/>
    </xf>
    <xf numFmtId="0" fontId="20" fillId="15" borderId="0" xfId="0" applyFont="1" applyFill="1" applyAlignment="1">
      <alignment horizontal="center" vertical="center" wrapText="1"/>
    </xf>
    <xf numFmtId="0" fontId="0" fillId="13" borderId="0" xfId="0" applyFill="1" applyAlignment="1">
      <alignment horizontal="center"/>
    </xf>
    <xf numFmtId="0" fontId="43" fillId="0" borderId="6" xfId="0" applyFont="1" applyBorder="1" applyAlignment="1">
      <alignment horizontal="left" vertical="top" wrapText="1"/>
    </xf>
    <xf numFmtId="0" fontId="43" fillId="0" borderId="0" xfId="0" applyFont="1" applyAlignment="1">
      <alignment horizontal="left" vertical="top" wrapText="1"/>
    </xf>
    <xf numFmtId="0" fontId="12" fillId="0" borderId="9" xfId="0" applyFont="1" applyBorder="1" applyAlignment="1">
      <alignment horizontal="center" vertical="center" wrapText="1"/>
    </xf>
    <xf numFmtId="0" fontId="12" fillId="0" borderId="6" xfId="0" applyFont="1" applyBorder="1" applyAlignment="1">
      <alignment horizontal="center" vertical="center" wrapText="1"/>
    </xf>
    <xf numFmtId="0" fontId="54" fillId="0" borderId="6" xfId="0" applyFont="1" applyBorder="1" applyAlignment="1">
      <alignment horizontal="left" vertical="top" wrapText="1"/>
    </xf>
    <xf numFmtId="0" fontId="27" fillId="11" borderId="55" xfId="0" applyFont="1" applyFill="1" applyBorder="1" applyAlignment="1">
      <alignment horizontal="center" vertical="center" wrapText="1"/>
    </xf>
    <xf numFmtId="0" fontId="27" fillId="11" borderId="0" xfId="0" applyFont="1" applyFill="1" applyAlignment="1">
      <alignment horizontal="center" vertical="center" wrapText="1"/>
    </xf>
    <xf numFmtId="0" fontId="0" fillId="0" borderId="0" xfId="0" applyAlignment="1">
      <alignment horizontal="left" vertical="center" wrapText="1"/>
    </xf>
    <xf numFmtId="0" fontId="0" fillId="0" borderId="40" xfId="0" applyBorder="1" applyAlignment="1">
      <alignment horizontal="left" vertical="center" wrapText="1"/>
    </xf>
    <xf numFmtId="0" fontId="18" fillId="11" borderId="41" xfId="0" applyFont="1" applyFill="1" applyBorder="1" applyAlignment="1">
      <alignment horizontal="center" wrapText="1"/>
    </xf>
    <xf numFmtId="0" fontId="18" fillId="11" borderId="42" xfId="0" applyFont="1" applyFill="1" applyBorder="1" applyAlignment="1">
      <alignment horizontal="center" wrapText="1"/>
    </xf>
    <xf numFmtId="0" fontId="0" fillId="0" borderId="30" xfId="0" applyBorder="1" applyAlignment="1">
      <alignment horizontal="left" wrapText="1"/>
    </xf>
    <xf numFmtId="0" fontId="0" fillId="0" borderId="38" xfId="0" applyBorder="1" applyAlignment="1">
      <alignment horizontal="left" wrapText="1"/>
    </xf>
    <xf numFmtId="0" fontId="0" fillId="0" borderId="39" xfId="0" applyBorder="1" applyAlignment="1">
      <alignment horizontal="left" wrapText="1"/>
    </xf>
    <xf numFmtId="0" fontId="0" fillId="0" borderId="0" xfId="0" applyAlignment="1">
      <alignment vertical="center" wrapText="1"/>
    </xf>
    <xf numFmtId="0" fontId="13" fillId="11" borderId="38" xfId="0" applyFont="1" applyFill="1" applyBorder="1" applyAlignment="1">
      <alignment horizontal="center" vertical="center" wrapText="1"/>
    </xf>
    <xf numFmtId="0" fontId="13" fillId="11" borderId="0" xfId="0" applyFont="1" applyFill="1" applyAlignment="1">
      <alignment horizontal="center" vertical="center" wrapText="1"/>
    </xf>
    <xf numFmtId="0" fontId="16" fillId="4" borderId="15" xfId="4" applyFont="1" applyFill="1" applyBorder="1" applyAlignment="1">
      <alignment horizontal="center" vertical="center" wrapText="1"/>
    </xf>
    <xf numFmtId="0" fontId="16" fillId="4" borderId="16" xfId="4" applyFont="1" applyFill="1" applyBorder="1" applyAlignment="1">
      <alignment horizontal="center" vertical="center" wrapText="1"/>
    </xf>
    <xf numFmtId="0" fontId="16" fillId="9" borderId="48" xfId="4" applyFont="1" applyFill="1" applyBorder="1" applyAlignment="1">
      <alignment horizontal="center" vertical="center" wrapText="1"/>
    </xf>
    <xf numFmtId="0" fontId="16" fillId="9" borderId="50" xfId="4" applyFont="1" applyFill="1" applyBorder="1" applyAlignment="1">
      <alignment horizontal="center" vertical="center" wrapText="1"/>
    </xf>
    <xf numFmtId="0" fontId="16" fillId="9" borderId="0" xfId="4" applyFont="1" applyFill="1" applyBorder="1" applyAlignment="1">
      <alignment horizontal="center" vertical="center" wrapText="1"/>
    </xf>
    <xf numFmtId="0" fontId="16" fillId="7" borderId="33" xfId="4" applyFont="1" applyFill="1" applyBorder="1" applyAlignment="1">
      <alignment horizontal="center" vertical="center" wrapText="1"/>
    </xf>
    <xf numFmtId="0" fontId="16" fillId="7" borderId="35" xfId="4" applyFont="1" applyFill="1" applyBorder="1" applyAlignment="1">
      <alignment horizontal="center" vertical="center" wrapText="1"/>
    </xf>
    <xf numFmtId="0" fontId="0" fillId="0" borderId="41" xfId="0" applyBorder="1" applyAlignment="1">
      <alignment horizontal="left" vertical="center" wrapText="1"/>
    </xf>
    <xf numFmtId="0" fontId="15" fillId="0" borderId="18" xfId="4" applyFill="1" applyBorder="1" applyAlignment="1">
      <alignment horizontal="left" vertical="center" wrapText="1"/>
    </xf>
    <xf numFmtId="0" fontId="0" fillId="0" borderId="18" xfId="0" applyBorder="1" applyAlignment="1">
      <alignment horizontal="left" vertical="center" wrapText="1"/>
    </xf>
    <xf numFmtId="0" fontId="15" fillId="0" borderId="49" xfId="4" applyFill="1" applyBorder="1" applyAlignment="1">
      <alignment vertical="center" wrapText="1"/>
    </xf>
    <xf numFmtId="0" fontId="0" fillId="0" borderId="49" xfId="0" applyBorder="1" applyAlignment="1">
      <alignment vertical="center" wrapText="1"/>
    </xf>
    <xf numFmtId="0" fontId="15" fillId="0" borderId="0" xfId="4" applyFill="1" applyBorder="1" applyAlignment="1">
      <alignment vertical="center" wrapText="1"/>
    </xf>
    <xf numFmtId="0" fontId="0" fillId="0" borderId="51" xfId="0" applyBorder="1" applyAlignment="1">
      <alignment vertical="center" wrapText="1"/>
    </xf>
    <xf numFmtId="0" fontId="0" fillId="0" borderId="56" xfId="0" applyBorder="1" applyAlignment="1">
      <alignment vertical="center" wrapText="1"/>
    </xf>
    <xf numFmtId="0" fontId="0" fillId="0" borderId="42" xfId="0" applyBorder="1" applyAlignment="1">
      <alignment horizontal="left" vertical="center" wrapText="1"/>
    </xf>
    <xf numFmtId="0" fontId="16" fillId="8" borderId="24" xfId="4" applyFont="1" applyFill="1" applyBorder="1" applyAlignment="1">
      <alignment horizontal="center" vertical="center" wrapText="1"/>
    </xf>
    <xf numFmtId="0" fontId="16" fillId="8" borderId="0" xfId="4" applyFont="1" applyFill="1" applyBorder="1" applyAlignment="1">
      <alignment horizontal="center" vertical="center" wrapText="1"/>
    </xf>
    <xf numFmtId="0" fontId="20" fillId="4" borderId="0" xfId="0" applyFont="1" applyFill="1" applyAlignment="1">
      <alignment horizontal="center" vertical="center"/>
    </xf>
    <xf numFmtId="0" fontId="23" fillId="15" borderId="0" xfId="4" applyFont="1" applyFill="1" applyAlignment="1">
      <alignment horizontal="center" vertical="center" wrapText="1"/>
    </xf>
    <xf numFmtId="0" fontId="18" fillId="4" borderId="0" xfId="0" applyFont="1" applyFill="1" applyAlignment="1">
      <alignment horizontal="center" vertical="center"/>
    </xf>
    <xf numFmtId="0" fontId="0" fillId="0" borderId="0" xfId="0" applyAlignment="1">
      <alignment horizontal="center" vertical="center"/>
    </xf>
    <xf numFmtId="0" fontId="0" fillId="0" borderId="76" xfId="0" applyBorder="1" applyAlignment="1">
      <alignment horizontal="center" vertical="center"/>
    </xf>
    <xf numFmtId="0" fontId="10" fillId="0" borderId="0" xfId="0" applyFont="1" applyAlignment="1">
      <alignment horizontal="left" wrapText="1"/>
    </xf>
    <xf numFmtId="0" fontId="19" fillId="5" borderId="0" xfId="0" applyFont="1" applyFill="1" applyAlignment="1">
      <alignment horizontal="left" vertical="center" wrapText="1"/>
    </xf>
    <xf numFmtId="0" fontId="19" fillId="5" borderId="0" xfId="0" applyFont="1" applyFill="1" applyAlignment="1">
      <alignment horizontal="left" wrapText="1"/>
    </xf>
    <xf numFmtId="0" fontId="20" fillId="7" borderId="0" xfId="0" applyFont="1" applyFill="1" applyAlignment="1">
      <alignment horizontal="center" vertical="center" wrapText="1"/>
    </xf>
    <xf numFmtId="0" fontId="20" fillId="7" borderId="0" xfId="0" applyFont="1" applyFill="1" applyAlignment="1">
      <alignment horizontal="center" vertical="center"/>
    </xf>
    <xf numFmtId="0" fontId="19" fillId="0" borderId="0" xfId="0" applyFont="1" applyAlignment="1">
      <alignment horizontal="left" vertical="center" wrapText="1"/>
    </xf>
    <xf numFmtId="0" fontId="21" fillId="0" borderId="0" xfId="0" applyFont="1" applyAlignment="1">
      <alignment horizontal="left" vertical="center" wrapText="1"/>
    </xf>
    <xf numFmtId="0" fontId="21" fillId="0" borderId="0" xfId="0" applyFont="1" applyAlignment="1">
      <alignment horizontal="left" wrapText="1"/>
    </xf>
    <xf numFmtId="0" fontId="0" fillId="0" borderId="0" xfId="0"/>
    <xf numFmtId="0" fontId="20" fillId="14" borderId="0" xfId="0" applyFont="1" applyFill="1" applyAlignment="1">
      <alignment horizontal="center" vertical="center" wrapText="1"/>
    </xf>
    <xf numFmtId="0" fontId="0" fillId="0" borderId="0" xfId="0" applyAlignment="1">
      <alignment horizontal="center" vertical="center" wrapText="1"/>
    </xf>
    <xf numFmtId="0" fontId="19" fillId="0" borderId="0" xfId="0" applyFont="1" applyAlignment="1">
      <alignment horizontal="left" wrapText="1"/>
    </xf>
    <xf numFmtId="0" fontId="20" fillId="9" borderId="0" xfId="0" applyFont="1" applyFill="1" applyAlignment="1">
      <alignment horizontal="center" vertical="center" wrapText="1"/>
    </xf>
    <xf numFmtId="0" fontId="19" fillId="0" borderId="0" xfId="0" applyFont="1"/>
    <xf numFmtId="0" fontId="0" fillId="0" borderId="0" xfId="0" applyAlignment="1">
      <alignment vertical="top" wrapText="1"/>
    </xf>
    <xf numFmtId="0" fontId="0" fillId="0" borderId="0" xfId="0" applyAlignment="1">
      <alignment wrapText="1"/>
    </xf>
    <xf numFmtId="0" fontId="5" fillId="0" borderId="0" xfId="0" applyFont="1" applyAlignment="1">
      <alignment horizontal="center" vertical="center" wrapText="1"/>
    </xf>
    <xf numFmtId="0" fontId="1" fillId="0" borderId="0" xfId="0" applyFont="1" applyAlignment="1">
      <alignment horizontal="center" vertical="center" wrapText="1"/>
    </xf>
    <xf numFmtId="0" fontId="10" fillId="0" borderId="0" xfId="0" applyFont="1" applyAlignment="1">
      <alignment horizontal="center" vertical="center" wrapText="1"/>
    </xf>
    <xf numFmtId="0" fontId="40" fillId="0" borderId="0" xfId="0" applyFont="1" applyAlignment="1">
      <alignment horizontal="center" vertical="center" wrapText="1"/>
    </xf>
    <xf numFmtId="0" fontId="45" fillId="0" borderId="3" xfId="0" applyFont="1" applyBorder="1"/>
    <xf numFmtId="0" fontId="24" fillId="0" borderId="0" xfId="0" applyFont="1" applyAlignment="1">
      <alignment horizontal="center" vertical="center" wrapText="1"/>
    </xf>
  </cellXfs>
  <cellStyles count="31">
    <cellStyle name="Bad 2" xfId="6" xr:uid="{F35B0116-48FA-4DCC-A5B9-BE603D59F8A6}"/>
    <cellStyle name="Comma" xfId="1" builtinId="3"/>
    <cellStyle name="Comma 2" xfId="8" xr:uid="{23D43FDE-A24F-443A-A555-BE8775ADAED5}"/>
    <cellStyle name="Comma 3" xfId="7" xr:uid="{4D88E614-F88F-410B-8913-DD032D21B821}"/>
    <cellStyle name="Currency" xfId="3" builtinId="4"/>
    <cellStyle name="Good 2" xfId="9" xr:uid="{6C7C6C56-1060-4896-8CAA-948D0B6F7143}"/>
    <cellStyle name="Hyperlink" xfId="4" builtinId="8"/>
    <cellStyle name="Hyperlink 2" xfId="11" xr:uid="{3D0F2AAF-D453-4DDF-8F84-D2A8D0884880}"/>
    <cellStyle name="Hyperlink 3" xfId="12" xr:uid="{61E92E9B-DB88-4F21-AF23-C2E569694336}"/>
    <cellStyle name="Hyperlink 4" xfId="10" xr:uid="{5F3B466E-11C9-43EE-BF08-27EC81C34CBA}"/>
    <cellStyle name="Neutral 2" xfId="13" xr:uid="{284E14B0-1819-49FA-BC12-098587BA44E4}"/>
    <cellStyle name="Normal" xfId="0" builtinId="0"/>
    <cellStyle name="Normal 2" xfId="14" xr:uid="{C0D37E7C-C4B5-48BE-9F24-6512898FB192}"/>
    <cellStyle name="Normal 2 2" xfId="15" xr:uid="{E1BB2E3B-C3D8-4534-899E-81B0FC92BB2F}"/>
    <cellStyle name="Normal 2 2 2" xfId="16" xr:uid="{C95E5DBC-0E63-44FC-BFAF-30DA0868B84C}"/>
    <cellStyle name="Normal 2 3" xfId="17" xr:uid="{37F1E128-451D-4391-91E9-C706E933F16A}"/>
    <cellStyle name="Normal 2 4" xfId="18" xr:uid="{19C7C422-7EAE-4B10-8320-4EA3D807DDC7}"/>
    <cellStyle name="Normal 2 5" xfId="19" xr:uid="{240C72DD-EB75-44F4-B23D-5A0947415031}"/>
    <cellStyle name="Normal 2 6" xfId="20" xr:uid="{5D38C4F1-E4DA-4D7C-8008-0ADCDD1D057F}"/>
    <cellStyle name="Normal 3" xfId="21" xr:uid="{18DEDF8B-7BF3-4A73-9407-ADCEC1274E34}"/>
    <cellStyle name="Normal 3 2" xfId="22" xr:uid="{1E2717B1-4DD2-4856-9E29-7C7A2BC5E2B7}"/>
    <cellStyle name="Normal 4" xfId="23" xr:uid="{D0BC7958-A76D-4E08-98D5-334081A76016}"/>
    <cellStyle name="Normal 4 2" xfId="24" xr:uid="{3A70F82E-3CFD-428C-8451-6E9E2A4C4C00}"/>
    <cellStyle name="Normal 5" xfId="25" xr:uid="{857AB3AC-A81C-461D-95D6-0B92C07D4287}"/>
    <cellStyle name="Normal 5 2" xfId="26" xr:uid="{A8DCA21C-010D-41FB-A685-019487593BA5}"/>
    <cellStyle name="Normal 6" xfId="27" xr:uid="{3375735F-F06A-4759-9B01-287183B1384F}"/>
    <cellStyle name="Normal 7" xfId="5" xr:uid="{7CA07A2B-EF19-4B52-B93C-5B2865E03464}"/>
    <cellStyle name="Percent" xfId="2" builtinId="5"/>
    <cellStyle name="Percent 2" xfId="28" xr:uid="{06813DD0-73DF-468D-A33D-BF14EA8E9CEE}"/>
    <cellStyle name="Percent 2 2" xfId="29" xr:uid="{3FBB6D70-68FF-46C5-8DF1-3747C44F350C}"/>
    <cellStyle name="Percent 2 3" xfId="30" xr:uid="{F99DEE2D-1FF6-4800-B51C-A0E722FBFF5A}"/>
  </cellStyles>
  <dxfs count="0"/>
  <tableStyles count="0" defaultTableStyle="TableStyleMedium2" defaultPivotStyle="PivotStyleLight16"/>
  <colors>
    <mruColors>
      <color rgb="FFE1F1DA"/>
      <color rgb="FFCB9731"/>
      <color rgb="FF169ABC"/>
      <color rgb="FF68BD45"/>
      <color rgb="FF00354E"/>
      <color rgb="FFFEFEE1"/>
      <color rgb="FFFFFFE0"/>
      <color rgb="FFFFFFCC"/>
      <color rgb="FFE9B092"/>
      <color rgb="FFE7CEA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pivotCacheDefinition" Target="pivotCache/pivotCacheDefinition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pivotCacheDefinition" Target="pivotCache/pivotCacheDefinition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pivotCacheDefinition" Target="pivotCache/pivotCacheDefinition2.xml"/><Relationship Id="rId27"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1.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2.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3.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4.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5.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6.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47.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48.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49.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1.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52.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53.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54.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55.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56.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57.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58.xml.rels><?xml version="1.0" encoding="UTF-8" standalone="yes"?>
<Relationships xmlns="http://schemas.openxmlformats.org/package/2006/relationships"><Relationship Id="rId2" Type="http://schemas.microsoft.com/office/2011/relationships/chartColorStyle" Target="colors59.xml"/><Relationship Id="rId1" Type="http://schemas.microsoft.com/office/2011/relationships/chartStyle" Target="style59.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Ex1.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Population!$A$13</c:f>
              <c:strCache>
                <c:ptCount val="1"/>
                <c:pt idx="0">
                  <c:v>Total Population</c:v>
                </c:pt>
              </c:strCache>
            </c:strRef>
          </c:tx>
          <c:spPr>
            <a:solidFill>
              <a:schemeClr val="accent1"/>
            </a:solidFill>
            <a:ln>
              <a:noFill/>
            </a:ln>
            <a:effectLst/>
          </c:spPr>
          <c:invertIfNegative val="0"/>
          <c:dLbls>
            <c:dLbl>
              <c:idx val="3"/>
              <c:layout>
                <c:manualLayout>
                  <c:x val="0"/>
                  <c:y val="-6.431238020553195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D15-484C-B12F-324A5527EE9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Population!$B$12:$F$12</c:f>
              <c:numCache>
                <c:formatCode>General</c:formatCode>
                <c:ptCount val="5"/>
                <c:pt idx="0">
                  <c:v>1980</c:v>
                </c:pt>
                <c:pt idx="1">
                  <c:v>1990</c:v>
                </c:pt>
                <c:pt idx="2">
                  <c:v>2000</c:v>
                </c:pt>
                <c:pt idx="3">
                  <c:v>2010</c:v>
                </c:pt>
                <c:pt idx="4">
                  <c:v>2020</c:v>
                </c:pt>
              </c:numCache>
            </c:numRef>
          </c:cat>
          <c:val>
            <c:numRef>
              <c:f>Population!$B$13:$F$13</c:f>
              <c:numCache>
                <c:formatCode>#,##0</c:formatCode>
                <c:ptCount val="5"/>
                <c:pt idx="0">
                  <c:v>5038</c:v>
                </c:pt>
                <c:pt idx="1">
                  <c:v>6821</c:v>
                </c:pt>
                <c:pt idx="2">
                  <c:v>7890</c:v>
                </c:pt>
                <c:pt idx="3">
                  <c:v>11014</c:v>
                </c:pt>
                <c:pt idx="4">
                  <c:v>12595</c:v>
                </c:pt>
              </c:numCache>
            </c:numRef>
          </c:val>
          <c:extLst>
            <c:ext xmlns:c16="http://schemas.microsoft.com/office/drawing/2014/chart" uri="{C3380CC4-5D6E-409C-BE32-E72D297353CC}">
              <c16:uniqueId val="{00000000-94A0-4F11-903D-821D0A9C0782}"/>
            </c:ext>
          </c:extLst>
        </c:ser>
        <c:dLbls>
          <c:showLegendKey val="0"/>
          <c:showVal val="1"/>
          <c:showCatName val="0"/>
          <c:showSerName val="0"/>
          <c:showPercent val="0"/>
          <c:showBubbleSize val="0"/>
        </c:dLbls>
        <c:gapWidth val="40"/>
        <c:axId val="1148557679"/>
        <c:axId val="1148556015"/>
      </c:barChart>
      <c:lineChart>
        <c:grouping val="standard"/>
        <c:varyColors val="0"/>
        <c:ser>
          <c:idx val="1"/>
          <c:order val="1"/>
          <c:tx>
            <c:strRef>
              <c:f>Population!$A$14</c:f>
              <c:strCache>
                <c:ptCount val="1"/>
                <c:pt idx="0">
                  <c:v>Percent Change</c:v>
                </c:pt>
              </c:strCache>
            </c:strRef>
          </c:tx>
          <c:spPr>
            <a:ln w="31750" cap="rnd">
              <a:solidFill>
                <a:schemeClr val="tx2"/>
              </a:solidFill>
              <a:round/>
            </a:ln>
            <a:effectLst/>
          </c:spPr>
          <c:marker>
            <c:symbol val="none"/>
          </c:marker>
          <c:dLbls>
            <c:dLbl>
              <c:idx val="2"/>
              <c:layout>
                <c:manualLayout>
                  <c:x val="9.3118648630458878E-3"/>
                  <c:y val="-2.721086466873879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4A0-4F11-903D-821D0A9C0782}"/>
                </c:ext>
              </c:extLst>
            </c:dLbl>
            <c:dLbl>
              <c:idx val="3"/>
              <c:layout>
                <c:manualLayout>
                  <c:x val="1.8316172016959419E-2"/>
                  <c:y val="-9.594119432213557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4A0-4F11-903D-821D0A9C0782}"/>
                </c:ext>
              </c:extLst>
            </c:dLbl>
            <c:dLbl>
              <c:idx val="4"/>
              <c:layout>
                <c:manualLayout>
                  <c:x val="-1.0376134889753662E-2"/>
                  <c:y val="-4.081632653061224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4A0-4F11-903D-821D0A9C0782}"/>
                </c:ext>
              </c:extLst>
            </c:dLbl>
            <c:dLbl>
              <c:idx val="5"/>
              <c:delete val="1"/>
              <c:extLst>
                <c:ext xmlns:c15="http://schemas.microsoft.com/office/drawing/2012/chart" uri="{CE6537A1-D6FC-4f65-9D91-7224C49458BB}"/>
                <c:ext xmlns:c16="http://schemas.microsoft.com/office/drawing/2014/chart" uri="{C3380CC4-5D6E-409C-BE32-E72D297353CC}">
                  <c16:uniqueId val="{00000004-94A0-4F11-903D-821D0A9C0782}"/>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Population!$B$12:$F$12</c:f>
              <c:numCache>
                <c:formatCode>General</c:formatCode>
                <c:ptCount val="5"/>
                <c:pt idx="0">
                  <c:v>1980</c:v>
                </c:pt>
                <c:pt idx="1">
                  <c:v>1990</c:v>
                </c:pt>
                <c:pt idx="2">
                  <c:v>2000</c:v>
                </c:pt>
                <c:pt idx="3">
                  <c:v>2010</c:v>
                </c:pt>
                <c:pt idx="4">
                  <c:v>2020</c:v>
                </c:pt>
              </c:numCache>
            </c:numRef>
          </c:cat>
          <c:val>
            <c:numRef>
              <c:f>Population!$B$14:$F$14</c:f>
              <c:numCache>
                <c:formatCode>0.00%</c:formatCode>
                <c:ptCount val="5"/>
                <c:pt idx="1">
                  <c:v>0.35391028185788009</c:v>
                </c:pt>
                <c:pt idx="2">
                  <c:v>0.15672188828617506</c:v>
                </c:pt>
                <c:pt idx="3">
                  <c:v>0.39594423320659061</c:v>
                </c:pt>
                <c:pt idx="4">
                  <c:v>0.14354457962593065</c:v>
                </c:pt>
              </c:numCache>
            </c:numRef>
          </c:val>
          <c:smooth val="0"/>
          <c:extLst>
            <c:ext xmlns:c16="http://schemas.microsoft.com/office/drawing/2014/chart" uri="{C3380CC4-5D6E-409C-BE32-E72D297353CC}">
              <c16:uniqueId val="{00000005-94A0-4F11-903D-821D0A9C0782}"/>
            </c:ext>
          </c:extLst>
        </c:ser>
        <c:dLbls>
          <c:showLegendKey val="0"/>
          <c:showVal val="0"/>
          <c:showCatName val="0"/>
          <c:showSerName val="0"/>
          <c:showPercent val="0"/>
          <c:showBubbleSize val="0"/>
        </c:dLbls>
        <c:marker val="1"/>
        <c:smooth val="0"/>
        <c:axId val="682315088"/>
        <c:axId val="682310512"/>
      </c:lineChart>
      <c:catAx>
        <c:axId val="1148557679"/>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48556015"/>
        <c:crosses val="autoZero"/>
        <c:auto val="1"/>
        <c:lblAlgn val="ctr"/>
        <c:lblOffset val="100"/>
        <c:noMultiLvlLbl val="1"/>
      </c:catAx>
      <c:valAx>
        <c:axId val="1148556015"/>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 Population</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out"/>
        <c:minorTickMark val="none"/>
        <c:tickLblPos val="low"/>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48557679"/>
        <c:crossesAt val="1980"/>
        <c:crossBetween val="between"/>
      </c:valAx>
      <c:valAx>
        <c:axId val="682310512"/>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Change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82315088"/>
        <c:crosses val="max"/>
        <c:crossBetween val="between"/>
      </c:valAx>
      <c:dateAx>
        <c:axId val="682315088"/>
        <c:scaling>
          <c:orientation val="minMax"/>
        </c:scaling>
        <c:delete val="1"/>
        <c:axPos val="t"/>
        <c:numFmt formatCode="General" sourceLinked="1"/>
        <c:majorTickMark val="out"/>
        <c:minorTickMark val="none"/>
        <c:tickLblPos val="nextTo"/>
        <c:crossAx val="682310512"/>
        <c:crosses val="max"/>
        <c:auto val="0"/>
        <c:lblOffset val="100"/>
        <c:baseTimeUnit val="days"/>
      </c:date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Households!$C$135</c:f>
              <c:strCache>
                <c:ptCount val="1"/>
                <c:pt idx="0">
                  <c:v>Percent</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Households!$A$136:$A$204</c15:sqref>
                  </c15:fullRef>
                </c:ext>
              </c:extLst>
              <c:f>(Households!$A$137:$A$187,Households!$A$189:$A$204)</c:f>
              <c:strCache>
                <c:ptCount val="16"/>
                <c:pt idx="0">
                  <c:v>      Less Than $10,000</c:v>
                </c:pt>
                <c:pt idx="1">
                  <c:v>      $10,000 To $14,999</c:v>
                </c:pt>
                <c:pt idx="2">
                  <c:v>      $15,000 To $19,999</c:v>
                </c:pt>
                <c:pt idx="3">
                  <c:v>      $20,000 To $24,999</c:v>
                </c:pt>
                <c:pt idx="4">
                  <c:v>      $25,000 To $29,999</c:v>
                </c:pt>
                <c:pt idx="5">
                  <c:v>      $30,000 To $34,999</c:v>
                </c:pt>
                <c:pt idx="6">
                  <c:v>      $35,000 To $39,999</c:v>
                </c:pt>
                <c:pt idx="7">
                  <c:v>      $40,000 To $44,999</c:v>
                </c:pt>
                <c:pt idx="8">
                  <c:v>      $45,000 To $49,999</c:v>
                </c:pt>
                <c:pt idx="9">
                  <c:v>      $50,000 To $59,999</c:v>
                </c:pt>
                <c:pt idx="10">
                  <c:v>      $60,000 To $74,999</c:v>
                </c:pt>
                <c:pt idx="11">
                  <c:v>      $75,000 To $99,999</c:v>
                </c:pt>
                <c:pt idx="12">
                  <c:v>      $100,000 To $124,999</c:v>
                </c:pt>
                <c:pt idx="13">
                  <c:v>      $125,000 To $149,999</c:v>
                </c:pt>
                <c:pt idx="14">
                  <c:v>      $150,000 To $199,999</c:v>
                </c:pt>
                <c:pt idx="15">
                  <c:v>      $200,000 Or More</c:v>
                </c:pt>
              </c:strCache>
            </c:strRef>
          </c:cat>
          <c:val>
            <c:numRef>
              <c:extLst>
                <c:ext xmlns:c15="http://schemas.microsoft.com/office/drawing/2012/chart" uri="{02D57815-91ED-43cb-92C2-25804820EDAC}">
                  <c15:fullRef>
                    <c15:sqref>Households!$C$136:$C$204</c15:sqref>
                  </c15:fullRef>
                </c:ext>
              </c:extLst>
              <c:f>(Households!$C$137:$C$187,Households!$C$189:$C$204)</c:f>
              <c:numCache>
                <c:formatCode>#,##0.0%</c:formatCode>
                <c:ptCount val="16"/>
                <c:pt idx="0">
                  <c:v>0</c:v>
                </c:pt>
                <c:pt idx="1">
                  <c:v>0.21718377088305491</c:v>
                </c:pt>
                <c:pt idx="2">
                  <c:v>0.11455847255369929</c:v>
                </c:pt>
                <c:pt idx="3">
                  <c:v>0.11933174224343675</c:v>
                </c:pt>
                <c:pt idx="4">
                  <c:v>0.21241050119331742</c:v>
                </c:pt>
                <c:pt idx="5">
                  <c:v>2.6252983293556086E-2</c:v>
                </c:pt>
                <c:pt idx="6">
                  <c:v>0</c:v>
                </c:pt>
                <c:pt idx="7">
                  <c:v>0</c:v>
                </c:pt>
                <c:pt idx="8">
                  <c:v>0</c:v>
                </c:pt>
                <c:pt idx="9">
                  <c:v>5.0119331742243436E-2</c:v>
                </c:pt>
                <c:pt idx="10">
                  <c:v>0.14558472553699284</c:v>
                </c:pt>
                <c:pt idx="11">
                  <c:v>1.9093078758949882E-2</c:v>
                </c:pt>
                <c:pt idx="12">
                  <c:v>7.1599045346062054E-2</c:v>
                </c:pt>
                <c:pt idx="13">
                  <c:v>0</c:v>
                </c:pt>
                <c:pt idx="14">
                  <c:v>0</c:v>
                </c:pt>
                <c:pt idx="15">
                  <c:v>2.386634844868735E-2</c:v>
                </c:pt>
              </c:numCache>
            </c:numRef>
          </c:val>
          <c:extLst>
            <c:ext xmlns:c16="http://schemas.microsoft.com/office/drawing/2014/chart" uri="{C3380CC4-5D6E-409C-BE32-E72D297353CC}">
              <c16:uniqueId val="{00000001-E75F-4900-81F3-0CE47DED403D}"/>
            </c:ext>
          </c:extLst>
        </c:ser>
        <c:dLbls>
          <c:dLblPos val="outEnd"/>
          <c:showLegendKey val="0"/>
          <c:showVal val="1"/>
          <c:showCatName val="0"/>
          <c:showSerName val="0"/>
          <c:showPercent val="0"/>
          <c:showBubbleSize val="0"/>
        </c:dLbls>
        <c:gapWidth val="40"/>
        <c:overlap val="-27"/>
        <c:axId val="331433120"/>
        <c:axId val="331437280"/>
        <c:extLst>
          <c:ext xmlns:c15="http://schemas.microsoft.com/office/drawing/2012/chart" uri="{02D57815-91ED-43cb-92C2-25804820EDAC}">
            <c15:filteredBarSeries>
              <c15:ser>
                <c:idx val="0"/>
                <c:order val="0"/>
                <c:tx>
                  <c:strRef>
                    <c:extLst>
                      <c:ext uri="{02D57815-91ED-43cb-92C2-25804820EDAC}">
                        <c15:formulaRef>
                          <c15:sqref>Households!$B$135</c15:sqref>
                        </c15:formulaRef>
                      </c:ext>
                    </c:extLst>
                    <c:strCache>
                      <c:ptCount val="1"/>
                      <c:pt idx="0">
                        <c:v>City of Mendota</c:v>
                      </c:pt>
                    </c:strCache>
                  </c:strRef>
                </c:tx>
                <c:spPr>
                  <a:solidFill>
                    <a:schemeClr val="accent1"/>
                  </a:solidFill>
                  <a:ln w="31750">
                    <a:solidFill>
                      <a:schemeClr val="accen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Households!$A$136:$A$204</c15:sqref>
                        </c15:fullRef>
                        <c15:formulaRef>
                          <c15:sqref>(Households!$A$137:$A$187,Households!$A$189:$A$204)</c15:sqref>
                        </c15:formulaRef>
                      </c:ext>
                    </c:extLst>
                    <c:strCache>
                      <c:ptCount val="16"/>
                      <c:pt idx="0">
                        <c:v>      Less Than $10,000</c:v>
                      </c:pt>
                      <c:pt idx="1">
                        <c:v>      $10,000 To $14,999</c:v>
                      </c:pt>
                      <c:pt idx="2">
                        <c:v>      $15,000 To $19,999</c:v>
                      </c:pt>
                      <c:pt idx="3">
                        <c:v>      $20,000 To $24,999</c:v>
                      </c:pt>
                      <c:pt idx="4">
                        <c:v>      $25,000 To $29,999</c:v>
                      </c:pt>
                      <c:pt idx="5">
                        <c:v>      $30,000 To $34,999</c:v>
                      </c:pt>
                      <c:pt idx="6">
                        <c:v>      $35,000 To $39,999</c:v>
                      </c:pt>
                      <c:pt idx="7">
                        <c:v>      $40,000 To $44,999</c:v>
                      </c:pt>
                      <c:pt idx="8">
                        <c:v>      $45,000 To $49,999</c:v>
                      </c:pt>
                      <c:pt idx="9">
                        <c:v>      $50,000 To $59,999</c:v>
                      </c:pt>
                      <c:pt idx="10">
                        <c:v>      $60,000 To $74,999</c:v>
                      </c:pt>
                      <c:pt idx="11">
                        <c:v>      $75,000 To $99,999</c:v>
                      </c:pt>
                      <c:pt idx="12">
                        <c:v>      $100,000 To $124,999</c:v>
                      </c:pt>
                      <c:pt idx="13">
                        <c:v>      $125,000 To $149,999</c:v>
                      </c:pt>
                      <c:pt idx="14">
                        <c:v>      $150,000 To $199,999</c:v>
                      </c:pt>
                      <c:pt idx="15">
                        <c:v>      $200,000 Or More</c:v>
                      </c:pt>
                    </c:strCache>
                  </c:strRef>
                </c:cat>
                <c:val>
                  <c:numRef>
                    <c:extLst>
                      <c:ext uri="{02D57815-91ED-43cb-92C2-25804820EDAC}">
                        <c15:fullRef>
                          <c15:sqref>Households!$B$136:$B$204</c15:sqref>
                        </c15:fullRef>
                        <c15:formulaRef>
                          <c15:sqref>(Households!$B$137:$B$187,Households!$B$189:$B$204)</c15:sqref>
                        </c15:formulaRef>
                      </c:ext>
                    </c:extLst>
                    <c:numCache>
                      <c:formatCode>#,##0</c:formatCode>
                      <c:ptCount val="16"/>
                      <c:pt idx="0">
                        <c:v>0</c:v>
                      </c:pt>
                      <c:pt idx="1">
                        <c:v>91</c:v>
                      </c:pt>
                      <c:pt idx="2">
                        <c:v>48</c:v>
                      </c:pt>
                      <c:pt idx="3">
                        <c:v>50</c:v>
                      </c:pt>
                      <c:pt idx="4">
                        <c:v>89</c:v>
                      </c:pt>
                      <c:pt idx="5">
                        <c:v>11</c:v>
                      </c:pt>
                      <c:pt idx="6">
                        <c:v>0</c:v>
                      </c:pt>
                      <c:pt idx="7">
                        <c:v>0</c:v>
                      </c:pt>
                      <c:pt idx="8">
                        <c:v>0</c:v>
                      </c:pt>
                      <c:pt idx="9">
                        <c:v>21</c:v>
                      </c:pt>
                      <c:pt idx="10">
                        <c:v>61</c:v>
                      </c:pt>
                      <c:pt idx="11">
                        <c:v>8</c:v>
                      </c:pt>
                      <c:pt idx="12">
                        <c:v>30</c:v>
                      </c:pt>
                      <c:pt idx="13">
                        <c:v>0</c:v>
                      </c:pt>
                      <c:pt idx="14">
                        <c:v>0</c:v>
                      </c:pt>
                      <c:pt idx="15">
                        <c:v>10</c:v>
                      </c:pt>
                    </c:numCache>
                  </c:numRef>
                </c:val>
                <c:extLst>
                  <c:ext xmlns:c16="http://schemas.microsoft.com/office/drawing/2014/chart" uri="{C3380CC4-5D6E-409C-BE32-E72D297353CC}">
                    <c16:uniqueId val="{00000000-0108-4D9A-B23D-1DF33E73C842}"/>
                  </c:ext>
                </c:extLst>
              </c15:ser>
            </c15:filteredBarSeries>
          </c:ext>
        </c:extLst>
      </c:barChart>
      <c:catAx>
        <c:axId val="3314331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1437280"/>
        <c:crosses val="autoZero"/>
        <c:auto val="1"/>
        <c:lblAlgn val="ctr"/>
        <c:lblOffset val="100"/>
        <c:noMultiLvlLbl val="0"/>
      </c:catAx>
      <c:valAx>
        <c:axId val="33143728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of Total Senior Households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143312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Households!$A$89</c:f>
              <c:strCache>
                <c:ptCount val="1"/>
                <c:pt idx="0">
                  <c:v>City of Mendota</c:v>
                </c:pt>
              </c:strCache>
            </c:strRef>
          </c:tx>
          <c:spPr>
            <a:solidFill>
              <a:schemeClr val="accent1"/>
            </a:solidFill>
            <a:ln>
              <a:noFill/>
            </a:ln>
            <a:effectLst/>
          </c:spPr>
          <c:invertIfNegative val="0"/>
          <c:dPt>
            <c:idx val="0"/>
            <c:invertIfNegative val="0"/>
            <c:bubble3D val="0"/>
            <c:spPr>
              <a:solidFill>
                <a:schemeClr val="accent1"/>
              </a:solidFill>
              <a:ln w="28575" cap="rnd">
                <a:solidFill>
                  <a:schemeClr val="accent1"/>
                </a:solidFill>
                <a:round/>
              </a:ln>
              <a:effectLst/>
            </c:spPr>
            <c:extLst>
              <c:ext xmlns:c16="http://schemas.microsoft.com/office/drawing/2014/chart" uri="{C3380CC4-5D6E-409C-BE32-E72D297353CC}">
                <c16:uniqueId val="{00000001-9F17-4F17-B703-D371076C3339}"/>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Households!$B$88:$D$88</c:f>
              <c:numCache>
                <c:formatCode>General</c:formatCode>
                <c:ptCount val="3"/>
                <c:pt idx="0">
                  <c:v>2010</c:v>
                </c:pt>
                <c:pt idx="1">
                  <c:v>2015</c:v>
                </c:pt>
                <c:pt idx="2">
                  <c:v>2020</c:v>
                </c:pt>
              </c:numCache>
            </c:numRef>
          </c:cat>
          <c:val>
            <c:numRef>
              <c:f>Households!$B$89:$D$89</c:f>
              <c:numCache>
                <c:formatCode>#,##0.00</c:formatCode>
                <c:ptCount val="3"/>
                <c:pt idx="0">
                  <c:v>4.0599999999999996</c:v>
                </c:pt>
                <c:pt idx="1">
                  <c:v>3.91</c:v>
                </c:pt>
                <c:pt idx="2">
                  <c:v>4.29</c:v>
                </c:pt>
              </c:numCache>
            </c:numRef>
          </c:val>
          <c:extLst>
            <c:ext xmlns:c16="http://schemas.microsoft.com/office/drawing/2014/chart" uri="{C3380CC4-5D6E-409C-BE32-E72D297353CC}">
              <c16:uniqueId val="{00000000-BE6D-4A21-A59E-3DDF8AE3F5C8}"/>
            </c:ext>
          </c:extLst>
        </c:ser>
        <c:ser>
          <c:idx val="1"/>
          <c:order val="1"/>
          <c:tx>
            <c:strRef>
              <c:f>Households!$A$90</c:f>
              <c:strCache>
                <c:ptCount val="1"/>
                <c:pt idx="0">
                  <c:v>Fresno County</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Households!$B$88:$D$88</c:f>
              <c:numCache>
                <c:formatCode>General</c:formatCode>
                <c:ptCount val="3"/>
                <c:pt idx="0">
                  <c:v>2010</c:v>
                </c:pt>
                <c:pt idx="1">
                  <c:v>2015</c:v>
                </c:pt>
                <c:pt idx="2">
                  <c:v>2020</c:v>
                </c:pt>
              </c:numCache>
            </c:numRef>
          </c:cat>
          <c:val>
            <c:numRef>
              <c:f>Households!$B$90:$D$90</c:f>
              <c:numCache>
                <c:formatCode>#,##0.00</c:formatCode>
                <c:ptCount val="3"/>
                <c:pt idx="0">
                  <c:v>3.14</c:v>
                </c:pt>
                <c:pt idx="1">
                  <c:v>3.17</c:v>
                </c:pt>
                <c:pt idx="2">
                  <c:v>3.14</c:v>
                </c:pt>
              </c:numCache>
            </c:numRef>
          </c:val>
          <c:extLst>
            <c:ext xmlns:c16="http://schemas.microsoft.com/office/drawing/2014/chart" uri="{C3380CC4-5D6E-409C-BE32-E72D297353CC}">
              <c16:uniqueId val="{00000003-3446-40AF-AEB6-8828FBB5E1A0}"/>
            </c:ext>
          </c:extLst>
        </c:ser>
        <c:ser>
          <c:idx val="2"/>
          <c:order val="2"/>
          <c:tx>
            <c:strRef>
              <c:f>Households!$A$91</c:f>
              <c:strCache>
                <c:ptCount val="1"/>
                <c:pt idx="0">
                  <c:v>California</c:v>
                </c:pt>
              </c:strCache>
            </c:strRef>
          </c:tx>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Households!$B$88:$D$88</c:f>
              <c:numCache>
                <c:formatCode>General</c:formatCode>
                <c:ptCount val="3"/>
                <c:pt idx="0">
                  <c:v>2010</c:v>
                </c:pt>
                <c:pt idx="1">
                  <c:v>2015</c:v>
                </c:pt>
                <c:pt idx="2">
                  <c:v>2020</c:v>
                </c:pt>
              </c:numCache>
            </c:numRef>
          </c:cat>
          <c:val>
            <c:numRef>
              <c:f>Households!$B$91:$D$91</c:f>
              <c:numCache>
                <c:formatCode>#,##0.00</c:formatCode>
                <c:ptCount val="3"/>
                <c:pt idx="0">
                  <c:v>2.89</c:v>
                </c:pt>
                <c:pt idx="1">
                  <c:v>2.96</c:v>
                </c:pt>
                <c:pt idx="2">
                  <c:v>2.94</c:v>
                </c:pt>
              </c:numCache>
            </c:numRef>
          </c:val>
          <c:extLst>
            <c:ext xmlns:c16="http://schemas.microsoft.com/office/drawing/2014/chart" uri="{C3380CC4-5D6E-409C-BE32-E72D297353CC}">
              <c16:uniqueId val="{00000004-3446-40AF-AEB6-8828FBB5E1A0}"/>
            </c:ext>
          </c:extLst>
        </c:ser>
        <c:dLbls>
          <c:dLblPos val="outEnd"/>
          <c:showLegendKey val="0"/>
          <c:showVal val="1"/>
          <c:showCatName val="0"/>
          <c:showSerName val="0"/>
          <c:showPercent val="0"/>
          <c:showBubbleSize val="0"/>
        </c:dLbls>
        <c:gapWidth val="60"/>
        <c:axId val="347251712"/>
        <c:axId val="347248384"/>
      </c:barChart>
      <c:catAx>
        <c:axId val="3472517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47248384"/>
        <c:crosses val="autoZero"/>
        <c:auto val="1"/>
        <c:lblAlgn val="ctr"/>
        <c:lblOffset val="100"/>
        <c:noMultiLvlLbl val="0"/>
      </c:catAx>
      <c:valAx>
        <c:axId val="347248384"/>
        <c:scaling>
          <c:orientation val="minMax"/>
          <c:max val="4.5"/>
          <c:min val="0"/>
        </c:scaling>
        <c:delete val="0"/>
        <c:axPos val="l"/>
        <c:majorGridlines>
          <c:spPr>
            <a:ln w="9525" cap="flat" cmpd="sng" algn="ctr">
              <a:solidFill>
                <a:schemeClr val="tx1">
                  <a:lumMod val="15000"/>
                  <a:lumOff val="85000"/>
                </a:schemeClr>
              </a:solidFill>
              <a:round/>
            </a:ln>
            <a:effectLst/>
          </c:spPr>
        </c:majorGridlines>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4725171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Households!$A$8</c:f>
              <c:strCache>
                <c:ptCount val="1"/>
                <c:pt idx="0">
                  <c:v>Total Households</c:v>
                </c:pt>
              </c:strCache>
            </c:strRef>
          </c:tx>
          <c:spPr>
            <a:solidFill>
              <a:schemeClr val="accent1"/>
            </a:solidFill>
            <a:ln>
              <a:noFill/>
            </a:ln>
            <a:effectLst/>
          </c:spPr>
          <c:invertIfNegative val="0"/>
          <c:dLbls>
            <c:dLbl>
              <c:idx val="3"/>
              <c:layout>
                <c:manualLayout>
                  <c:x val="0"/>
                  <c:y val="7.85597381342062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097-422F-A25F-C7EF5DC86D9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Households!$B$7:$F$7</c15:sqref>
                  </c15:fullRef>
                </c:ext>
              </c:extLst>
              <c:f>Households!$B$7:$F$7</c:f>
              <c:numCache>
                <c:formatCode>General</c:formatCode>
                <c:ptCount val="5"/>
                <c:pt idx="0">
                  <c:v>1980</c:v>
                </c:pt>
                <c:pt idx="1">
                  <c:v>1990</c:v>
                </c:pt>
                <c:pt idx="2">
                  <c:v>2000</c:v>
                </c:pt>
                <c:pt idx="3">
                  <c:v>2010</c:v>
                </c:pt>
                <c:pt idx="4">
                  <c:v>2020</c:v>
                </c:pt>
              </c:numCache>
            </c:numRef>
          </c:cat>
          <c:val>
            <c:numRef>
              <c:extLst>
                <c:ext xmlns:c15="http://schemas.microsoft.com/office/drawing/2012/chart" uri="{02D57815-91ED-43cb-92C2-25804820EDAC}">
                  <c15:fullRef>
                    <c15:sqref>Households!$B$8:$F$8</c15:sqref>
                  </c15:fullRef>
                </c:ext>
              </c:extLst>
              <c:f>Households!$B$8:$F$8</c:f>
              <c:numCache>
                <c:formatCode>#,##0</c:formatCode>
                <c:ptCount val="5"/>
                <c:pt idx="0">
                  <c:v>1318</c:v>
                </c:pt>
                <c:pt idx="1">
                  <c:v>1683</c:v>
                </c:pt>
                <c:pt idx="2">
                  <c:v>1825</c:v>
                </c:pt>
                <c:pt idx="3">
                  <c:v>2424</c:v>
                </c:pt>
                <c:pt idx="4">
                  <c:v>2838</c:v>
                </c:pt>
              </c:numCache>
            </c:numRef>
          </c:val>
          <c:extLst>
            <c:ext xmlns:c16="http://schemas.microsoft.com/office/drawing/2014/chart" uri="{C3380CC4-5D6E-409C-BE32-E72D297353CC}">
              <c16:uniqueId val="{00000000-1029-43CD-BA5A-B3E625A3332C}"/>
            </c:ext>
          </c:extLst>
        </c:ser>
        <c:dLbls>
          <c:showLegendKey val="0"/>
          <c:showVal val="0"/>
          <c:showCatName val="0"/>
          <c:showSerName val="0"/>
          <c:showPercent val="0"/>
          <c:showBubbleSize val="0"/>
        </c:dLbls>
        <c:gapWidth val="40"/>
        <c:axId val="2022841344"/>
        <c:axId val="2022841760"/>
      </c:barChart>
      <c:lineChart>
        <c:grouping val="standard"/>
        <c:varyColors val="0"/>
        <c:ser>
          <c:idx val="1"/>
          <c:order val="1"/>
          <c:tx>
            <c:strRef>
              <c:f>Households!$A$9</c:f>
              <c:strCache>
                <c:ptCount val="1"/>
                <c:pt idx="0">
                  <c:v>Percent Change</c:v>
                </c:pt>
              </c:strCache>
            </c:strRef>
          </c:tx>
          <c:spPr>
            <a:ln w="31750" cap="rnd">
              <a:solidFill>
                <a:schemeClr val="tx2"/>
              </a:solidFill>
              <a:round/>
            </a:ln>
            <a:effectLst/>
          </c:spPr>
          <c:marker>
            <c:symbol val="none"/>
          </c:marker>
          <c:dLbls>
            <c:dLbl>
              <c:idx val="1"/>
              <c:tx>
                <c:rich>
                  <a:bodyPr/>
                  <a:lstStyle/>
                  <a:p>
                    <a:fld id="{4D3F429C-FC64-4716-8C81-318C84939257}" type="VALUE">
                      <a:rPr lang="en-US">
                        <a:solidFill>
                          <a:schemeClr val="tx2"/>
                        </a:solidFill>
                      </a:rPr>
                      <a:pPr/>
                      <a:t>[VALUE]</a:t>
                    </a:fld>
                    <a:endParaRPr lang="en-US"/>
                  </a:p>
                </c:rich>
              </c:tx>
              <c:dLblPos val="t"/>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CB99-419A-A7D9-53C8BF0BFF56}"/>
                </c:ext>
              </c:extLst>
            </c:dLbl>
            <c:dLbl>
              <c:idx val="2"/>
              <c:layout>
                <c:manualLayout>
                  <c:x val="-5.2616724735745746E-2"/>
                  <c:y val="-0.11864919059030665"/>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3E1-419A-8426-4A17AED516EA}"/>
                </c:ext>
              </c:extLst>
            </c:dLbl>
            <c:dLbl>
              <c:idx val="4"/>
              <c:layout>
                <c:manualLayout>
                  <c:x val="-4.5113745594360939E-2"/>
                  <c:y val="-8.138210984496503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3E1-419A-8426-4A17AED516EA}"/>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noFill/>
                      <a:round/>
                    </a:ln>
                    <a:effectLst/>
                  </c:spPr>
                </c15:leaderLines>
              </c:ext>
            </c:extLst>
          </c:dLbls>
          <c:cat>
            <c:numRef>
              <c:extLst>
                <c:ext xmlns:c15="http://schemas.microsoft.com/office/drawing/2012/chart" uri="{02D57815-91ED-43cb-92C2-25804820EDAC}">
                  <c15:fullRef>
                    <c15:sqref>Households!$B$7:$G$7</c15:sqref>
                  </c15:fullRef>
                </c:ext>
              </c:extLst>
              <c:f>Households!$B$7:$F$7</c:f>
              <c:numCache>
                <c:formatCode>General</c:formatCode>
                <c:ptCount val="5"/>
                <c:pt idx="0">
                  <c:v>1980</c:v>
                </c:pt>
                <c:pt idx="1">
                  <c:v>1990</c:v>
                </c:pt>
                <c:pt idx="2">
                  <c:v>2000</c:v>
                </c:pt>
                <c:pt idx="3">
                  <c:v>2010</c:v>
                </c:pt>
                <c:pt idx="4">
                  <c:v>2020</c:v>
                </c:pt>
              </c:numCache>
            </c:numRef>
          </c:cat>
          <c:val>
            <c:numRef>
              <c:extLst>
                <c:ext xmlns:c15="http://schemas.microsoft.com/office/drawing/2012/chart" uri="{02D57815-91ED-43cb-92C2-25804820EDAC}">
                  <c15:fullRef>
                    <c15:sqref>Households!$B$9:$G$9</c15:sqref>
                  </c15:fullRef>
                </c:ext>
              </c:extLst>
              <c:f>Households!$B$9:$F$9</c:f>
              <c:numCache>
                <c:formatCode>0.00%</c:formatCode>
                <c:ptCount val="5"/>
                <c:pt idx="1">
                  <c:v>0.27693474962063735</c:v>
                </c:pt>
                <c:pt idx="2">
                  <c:v>8.4373143196672606E-2</c:v>
                </c:pt>
                <c:pt idx="3">
                  <c:v>0.32821917808219175</c:v>
                </c:pt>
                <c:pt idx="4">
                  <c:v>0.1707920792079208</c:v>
                </c:pt>
              </c:numCache>
            </c:numRef>
          </c:val>
          <c:smooth val="0"/>
          <c:extLst>
            <c:ext xmlns:c16="http://schemas.microsoft.com/office/drawing/2014/chart" uri="{C3380CC4-5D6E-409C-BE32-E72D297353CC}">
              <c16:uniqueId val="{00000001-1029-43CD-BA5A-B3E625A3332C}"/>
            </c:ext>
          </c:extLst>
        </c:ser>
        <c:dLbls>
          <c:showLegendKey val="0"/>
          <c:showVal val="0"/>
          <c:showCatName val="0"/>
          <c:showSerName val="0"/>
          <c:showPercent val="0"/>
          <c:showBubbleSize val="0"/>
        </c:dLbls>
        <c:marker val="1"/>
        <c:smooth val="0"/>
        <c:axId val="2022847168"/>
        <c:axId val="2022846336"/>
      </c:lineChart>
      <c:catAx>
        <c:axId val="20228413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2841760"/>
        <c:crosses val="autoZero"/>
        <c:auto val="1"/>
        <c:lblAlgn val="ctr"/>
        <c:lblOffset val="100"/>
        <c:noMultiLvlLbl val="0"/>
      </c:catAx>
      <c:valAx>
        <c:axId val="202284176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 Households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2841344"/>
        <c:crosses val="autoZero"/>
        <c:crossBetween val="between"/>
      </c:valAx>
      <c:valAx>
        <c:axId val="2022846336"/>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Change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2847168"/>
        <c:crosses val="max"/>
        <c:crossBetween val="between"/>
      </c:valAx>
      <c:catAx>
        <c:axId val="2022847168"/>
        <c:scaling>
          <c:orientation val="minMax"/>
        </c:scaling>
        <c:delete val="1"/>
        <c:axPos val="b"/>
        <c:numFmt formatCode="General" sourceLinked="1"/>
        <c:majorTickMark val="out"/>
        <c:minorTickMark val="none"/>
        <c:tickLblPos val="nextTo"/>
        <c:crossAx val="202284633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1"/>
          <c:order val="1"/>
          <c:tx>
            <c:strRef>
              <c:f>Households!$A$25</c:f>
              <c:strCache>
                <c:ptCount val="1"/>
                <c:pt idx="0">
                  <c:v>Married-Couple Household</c:v>
                </c:pt>
              </c:strCache>
            </c:strRef>
          </c:tx>
          <c:spPr>
            <a:solidFill>
              <a:schemeClr val="accent2"/>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ext>
              </c:extLst>
              <c:f>(Households!$C$23,Households!$E$23,Households!$G$23)</c:f>
              <c:strCache>
                <c:ptCount val="3"/>
                <c:pt idx="0">
                  <c:v>City of Mendota</c:v>
                </c:pt>
                <c:pt idx="1">
                  <c:v>Fresno County</c:v>
                </c:pt>
                <c:pt idx="2">
                  <c:v>California</c:v>
                </c:pt>
              </c:strCache>
            </c:strRef>
          </c:cat>
          <c:val>
            <c:numRef>
              <c:extLst>
                <c:ext xmlns:c15="http://schemas.microsoft.com/office/drawing/2012/chart" uri="{02D57815-91ED-43cb-92C2-25804820EDAC}">
                  <c15:fullRef>
                    <c15:sqref>Households!$B$25:$G$25</c15:sqref>
                  </c15:fullRef>
                </c:ext>
              </c:extLst>
              <c:f>(Households!$C$25,Households!$E$25,Households!$G$25)</c:f>
              <c:numCache>
                <c:formatCode>#,##0.0%</c:formatCode>
                <c:ptCount val="3"/>
                <c:pt idx="0">
                  <c:v>0.55250176180408739</c:v>
                </c:pt>
                <c:pt idx="1">
                  <c:v>0.47299999999999998</c:v>
                </c:pt>
                <c:pt idx="2">
                  <c:v>0.497</c:v>
                </c:pt>
              </c:numCache>
            </c:numRef>
          </c:val>
          <c:extLst>
            <c:ext xmlns:c16="http://schemas.microsoft.com/office/drawing/2014/chart" uri="{C3380CC4-5D6E-409C-BE32-E72D297353CC}">
              <c16:uniqueId val="{00000009-665A-4DD4-8FAF-88A191F368FF}"/>
            </c:ext>
          </c:extLst>
        </c:ser>
        <c:ser>
          <c:idx val="4"/>
          <c:order val="4"/>
          <c:tx>
            <c:strRef>
              <c:f>Households!$A$28</c:f>
              <c:strCache>
                <c:ptCount val="1"/>
                <c:pt idx="0">
                  <c:v>Cohabiting Couple Household</c:v>
                </c:pt>
              </c:strCache>
            </c:strRef>
          </c:tx>
          <c:spPr>
            <a:solidFill>
              <a:schemeClr val="accent5"/>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ext>
              </c:extLst>
              <c:f>(Households!$C$23,Households!$E$23,Households!$G$23)</c:f>
              <c:strCache>
                <c:ptCount val="3"/>
                <c:pt idx="0">
                  <c:v>City of Mendota</c:v>
                </c:pt>
                <c:pt idx="1">
                  <c:v>Fresno County</c:v>
                </c:pt>
                <c:pt idx="2">
                  <c:v>California</c:v>
                </c:pt>
              </c:strCache>
            </c:strRef>
          </c:cat>
          <c:val>
            <c:numRef>
              <c:extLst>
                <c:ext xmlns:c15="http://schemas.microsoft.com/office/drawing/2012/chart" uri="{02D57815-91ED-43cb-92C2-25804820EDAC}">
                  <c15:fullRef>
                    <c15:sqref>Households!$B$28:$G$28</c15:sqref>
                  </c15:fullRef>
                </c:ext>
              </c:extLst>
              <c:f>(Households!$C$28,Households!$E$28,Households!$G$28)</c:f>
              <c:numCache>
                <c:formatCode>#,##0.0%</c:formatCode>
                <c:ptCount val="3"/>
                <c:pt idx="0">
                  <c:v>0.11205073995771671</c:v>
                </c:pt>
                <c:pt idx="1">
                  <c:v>8.3000000000000004E-2</c:v>
                </c:pt>
                <c:pt idx="2">
                  <c:v>6.8000000000000005E-2</c:v>
                </c:pt>
              </c:numCache>
            </c:numRef>
          </c:val>
          <c:extLst>
            <c:ext xmlns:c16="http://schemas.microsoft.com/office/drawing/2014/chart" uri="{C3380CC4-5D6E-409C-BE32-E72D297353CC}">
              <c16:uniqueId val="{00000009-9BE5-4641-9734-F209C714D0E9}"/>
            </c:ext>
          </c:extLst>
        </c:ser>
        <c:ser>
          <c:idx val="7"/>
          <c:order val="7"/>
          <c:tx>
            <c:strRef>
              <c:f>Households!$A$31</c:f>
              <c:strCache>
                <c:ptCount val="1"/>
                <c:pt idx="0">
                  <c:v>Female Householder, No Spouse Or Partner Present</c:v>
                </c:pt>
              </c:strCache>
            </c:strRef>
          </c:tx>
          <c:spPr>
            <a:solidFill>
              <a:schemeClr val="accent2">
                <a:lumMod val="60000"/>
              </a:schemeClr>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ext>
              </c:extLst>
              <c:f>(Households!$C$23,Households!$E$23,Households!$G$23)</c:f>
              <c:strCache>
                <c:ptCount val="3"/>
                <c:pt idx="0">
                  <c:v>City of Mendota</c:v>
                </c:pt>
                <c:pt idx="1">
                  <c:v>Fresno County</c:v>
                </c:pt>
                <c:pt idx="2">
                  <c:v>California</c:v>
                </c:pt>
              </c:strCache>
            </c:strRef>
          </c:cat>
          <c:val>
            <c:numRef>
              <c:extLst>
                <c:ext xmlns:c15="http://schemas.microsoft.com/office/drawing/2012/chart" uri="{02D57815-91ED-43cb-92C2-25804820EDAC}">
                  <c15:fullRef>
                    <c15:sqref>Households!$B$31:$G$31</c15:sqref>
                  </c15:fullRef>
                </c:ext>
              </c:extLst>
              <c:f>(Households!$C$31,Households!$E$31,Households!$G$31)</c:f>
              <c:numCache>
                <c:formatCode>#,##0.0%</c:formatCode>
                <c:ptCount val="3"/>
                <c:pt idx="0">
                  <c:v>0.20648343904157856</c:v>
                </c:pt>
                <c:pt idx="1">
                  <c:v>0.27400000000000002</c:v>
                </c:pt>
                <c:pt idx="2">
                  <c:v>0.26200000000000001</c:v>
                </c:pt>
              </c:numCache>
            </c:numRef>
          </c:val>
          <c:extLst>
            <c:ext xmlns:c16="http://schemas.microsoft.com/office/drawing/2014/chart" uri="{C3380CC4-5D6E-409C-BE32-E72D297353CC}">
              <c16:uniqueId val="{0000000C-9BE5-4641-9734-F209C714D0E9}"/>
            </c:ext>
          </c:extLst>
        </c:ser>
        <c:ser>
          <c:idx val="12"/>
          <c:order val="12"/>
          <c:tx>
            <c:strRef>
              <c:f>Households!$A$36</c:f>
              <c:strCache>
                <c:ptCount val="1"/>
                <c:pt idx="0">
                  <c:v>Male Householder, No Spouse Or Partner Present</c:v>
                </c:pt>
              </c:strCache>
            </c:strRef>
          </c:tx>
          <c:spPr>
            <a:solidFill>
              <a:schemeClr val="accent1">
                <a:lumMod val="80000"/>
                <a:lumOff val="20000"/>
              </a:schemeClr>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ext>
              </c:extLst>
              <c:f>(Households!$C$23,Households!$E$23,Households!$G$23)</c:f>
              <c:strCache>
                <c:ptCount val="3"/>
                <c:pt idx="0">
                  <c:v>City of Mendota</c:v>
                </c:pt>
                <c:pt idx="1">
                  <c:v>Fresno County</c:v>
                </c:pt>
                <c:pt idx="2">
                  <c:v>California</c:v>
                </c:pt>
              </c:strCache>
            </c:strRef>
          </c:cat>
          <c:val>
            <c:numRef>
              <c:extLst>
                <c:ext xmlns:c15="http://schemas.microsoft.com/office/drawing/2012/chart" uri="{02D57815-91ED-43cb-92C2-25804820EDAC}">
                  <c15:fullRef>
                    <c15:sqref>Households!$B$36:$G$36</c15:sqref>
                  </c15:fullRef>
                </c:ext>
              </c:extLst>
              <c:f>(Households!$C$36,Households!$E$36,Households!$G$36)</c:f>
              <c:numCache>
                <c:formatCode>#,##0.0%</c:formatCode>
                <c:ptCount val="3"/>
                <c:pt idx="0">
                  <c:v>0.12896405919661733</c:v>
                </c:pt>
                <c:pt idx="1">
                  <c:v>0.17</c:v>
                </c:pt>
                <c:pt idx="2">
                  <c:v>0.17299999999999999</c:v>
                </c:pt>
              </c:numCache>
            </c:numRef>
          </c:val>
          <c:extLst>
            <c:ext xmlns:c16="http://schemas.microsoft.com/office/drawing/2014/chart" uri="{C3380CC4-5D6E-409C-BE32-E72D297353CC}">
              <c16:uniqueId val="{00000011-9BE5-4641-9734-F209C714D0E9}"/>
            </c:ext>
          </c:extLst>
        </c:ser>
        <c:dLbls>
          <c:dLblPos val="ctr"/>
          <c:showLegendKey val="0"/>
          <c:showVal val="1"/>
          <c:showCatName val="0"/>
          <c:showSerName val="0"/>
          <c:showPercent val="0"/>
          <c:showBubbleSize val="0"/>
        </c:dLbls>
        <c:gapWidth val="40"/>
        <c:overlap val="100"/>
        <c:axId val="1455316015"/>
        <c:axId val="1455296879"/>
        <c:extLst>
          <c:ext xmlns:c15="http://schemas.microsoft.com/office/drawing/2012/chart" uri="{02D57815-91ED-43cb-92C2-25804820EDAC}">
            <c15:filteredBarSeries>
              <c15:ser>
                <c:idx val="0"/>
                <c:order val="0"/>
                <c:tx>
                  <c:strRef>
                    <c:extLst>
                      <c:ext uri="{02D57815-91ED-43cb-92C2-25804820EDAC}">
                        <c15:formulaRef>
                          <c15:sqref>Households!$A$24</c15:sqref>
                        </c15:formulaRef>
                      </c:ext>
                    </c:extLst>
                    <c:strCache>
                      <c:ptCount val="1"/>
                      <c:pt idx="0">
                        <c:v>Total:</c:v>
                      </c:pt>
                    </c:strCache>
                  </c:strRef>
                </c:tx>
                <c:spPr>
                  <a:solidFill>
                    <a:schemeClr val="accent1"/>
                  </a:solidFill>
                  <a:ln w="19050">
                    <a:solidFill>
                      <a:schemeClr val="lt1"/>
                    </a:solidFill>
                  </a:ln>
                  <a:effectLst/>
                </c:spPr>
                <c:invertIfNegative val="0"/>
                <c:dPt>
                  <c:idx val="0"/>
                  <c:invertIfNegative val="0"/>
                  <c:bubble3D val="0"/>
                  <c:extLst>
                    <c:ext xmlns:c16="http://schemas.microsoft.com/office/drawing/2014/chart" uri="{C3380CC4-5D6E-409C-BE32-E72D297353CC}">
                      <c16:uniqueId val="{00000002-D765-4323-8CF2-F1A4E2D131A5}"/>
                    </c:ext>
                  </c:extLst>
                </c:dPt>
                <c:dPt>
                  <c:idx val="1"/>
                  <c:invertIfNegative val="0"/>
                  <c:bubble3D val="0"/>
                  <c:extLst>
                    <c:ext xmlns:c16="http://schemas.microsoft.com/office/drawing/2014/chart" uri="{C3380CC4-5D6E-409C-BE32-E72D297353CC}">
                      <c16:uniqueId val="{00000003-D765-4323-8CF2-F1A4E2D131A5}"/>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Households!$B$23:$G$23</c15:sqref>
                        </c15:fullRef>
                        <c15:formulaRef>
                          <c15:sqref>(Households!$C$23,Households!$E$23,Households!$G$23)</c15:sqref>
                        </c15:formulaRef>
                      </c:ext>
                    </c:extLst>
                    <c:strCache>
                      <c:ptCount val="3"/>
                      <c:pt idx="0">
                        <c:v>City of Mendota</c:v>
                      </c:pt>
                      <c:pt idx="1">
                        <c:v>Fresno County</c:v>
                      </c:pt>
                      <c:pt idx="2">
                        <c:v>California</c:v>
                      </c:pt>
                    </c:strCache>
                  </c:strRef>
                </c:cat>
                <c:val>
                  <c:numRef>
                    <c:extLst>
                      <c:ext uri="{02D57815-91ED-43cb-92C2-25804820EDAC}">
                        <c15:fullRef>
                          <c15:sqref>Households!$B$24:$G$24</c15:sqref>
                        </c15:fullRef>
                        <c15:formulaRef>
                          <c15:sqref>(Households!$C$24,Households!$E$24,Households!$G$24)</c15:sqref>
                        </c15:formulaRef>
                      </c:ext>
                    </c:extLst>
                    <c:numCache>
                      <c:formatCode>#,##0.0%</c:formatCode>
                      <c:ptCount val="3"/>
                    </c:numCache>
                  </c:numRef>
                </c:val>
                <c:extLst>
                  <c:ext uri="{02D57815-91ED-43cb-92C2-25804820EDAC}">
                    <c15:categoryFilterExceptions>
                      <c15:categoryFilterException>
                        <c15:sqref>Households!$B$24</c15:sqref>
                        <c15:spPr xmlns:c15="http://schemas.microsoft.com/office/drawing/2012/chart">
                          <a:solidFill>
                            <a:schemeClr val="accent1"/>
                          </a:solidFill>
                          <a:ln w="19050">
                            <a:solidFill>
                              <a:schemeClr val="lt1"/>
                            </a:solidFill>
                          </a:ln>
                          <a:effectLst/>
                        </c15:spPr>
                        <c15:invertIfNegative val="0"/>
                        <c15:bubble3D val="0"/>
                      </c15:categoryFilterException>
                      <c15:categoryFilterException>
                        <c15:sqref>Households!$D$24</c15:sqref>
                        <c15:spPr xmlns:c15="http://schemas.microsoft.com/office/drawing/2012/chart">
                          <a:solidFill>
                            <a:schemeClr val="accent1"/>
                          </a:solidFill>
                          <a:ln w="19050">
                            <a:solidFill>
                              <a:schemeClr val="lt1"/>
                            </a:solidFill>
                          </a:ln>
                          <a:effectLst/>
                        </c15:spPr>
                        <c15:invertIfNegative val="0"/>
                        <c15:bubble3D val="0"/>
                      </c15:categoryFilterException>
                    </c15:categoryFilterExceptions>
                  </c:ext>
                  <c:ext xmlns:c16="http://schemas.microsoft.com/office/drawing/2014/chart" uri="{C3380CC4-5D6E-409C-BE32-E72D297353CC}">
                    <c16:uniqueId val="{00000000-D765-4323-8CF2-F1A4E2D131A5}"/>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Households!$A$26</c15:sqref>
                        </c15:formulaRef>
                      </c:ext>
                    </c:extLst>
                    <c:strCache>
                      <c:ptCount val="1"/>
                      <c:pt idx="0">
                        <c:v>      With Own Children Under 18 Years</c:v>
                      </c:pt>
                    </c:strCache>
                  </c:strRef>
                </c:tx>
                <c:spPr>
                  <a:solidFill>
                    <a:schemeClr val="accent3"/>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Mendota</c:v>
                      </c:pt>
                      <c:pt idx="1">
                        <c:v>Fresno County</c:v>
                      </c:pt>
                      <c:pt idx="2">
                        <c:v>California</c:v>
                      </c:pt>
                    </c:strCache>
                  </c:strRef>
                </c:cat>
                <c:val>
                  <c:numRef>
                    <c:extLst>
                      <c:ext xmlns:c15="http://schemas.microsoft.com/office/drawing/2012/chart" uri="{02D57815-91ED-43cb-92C2-25804820EDAC}">
                        <c15:fullRef>
                          <c15:sqref>Households!$B$26:$G$26</c15:sqref>
                        </c15:fullRef>
                        <c15:formulaRef>
                          <c15:sqref>(Households!$C$26,Households!$E$26,Households!$G$26)</c15:sqref>
                        </c15:formulaRef>
                      </c:ext>
                    </c:extLst>
                    <c:numCache>
                      <c:formatCode>#,##0.0%</c:formatCode>
                      <c:ptCount val="3"/>
                      <c:pt idx="0">
                        <c:v>0.40239605355884428</c:v>
                      </c:pt>
                      <c:pt idx="1">
                        <c:v>0.221</c:v>
                      </c:pt>
                      <c:pt idx="2">
                        <c:v>0.21199999999999999</c:v>
                      </c:pt>
                    </c:numCache>
                  </c:numRef>
                </c:val>
                <c:extLst xmlns:c15="http://schemas.microsoft.com/office/drawing/2012/chart">
                  <c:ext xmlns:c16="http://schemas.microsoft.com/office/drawing/2014/chart" uri="{C3380CC4-5D6E-409C-BE32-E72D297353CC}">
                    <c16:uniqueId val="{0000000A-665A-4DD4-8FAF-88A191F368FF}"/>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Households!$A$27</c15:sqref>
                        </c15:formulaRef>
                      </c:ext>
                    </c:extLst>
                    <c:strCache>
                      <c:ptCount val="1"/>
                      <c:pt idx="0">
                        <c:v>      With No Own Children Under 18 Years</c:v>
                      </c:pt>
                    </c:strCache>
                  </c:strRef>
                </c:tx>
                <c:spPr>
                  <a:solidFill>
                    <a:schemeClr val="accent4"/>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Mendota</c:v>
                      </c:pt>
                      <c:pt idx="1">
                        <c:v>Fresno County</c:v>
                      </c:pt>
                      <c:pt idx="2">
                        <c:v>California</c:v>
                      </c:pt>
                    </c:strCache>
                  </c:strRef>
                </c:cat>
                <c:val>
                  <c:numRef>
                    <c:extLst>
                      <c:ext xmlns:c15="http://schemas.microsoft.com/office/drawing/2012/chart" uri="{02D57815-91ED-43cb-92C2-25804820EDAC}">
                        <c15:fullRef>
                          <c15:sqref>Households!$B$27:$G$27</c15:sqref>
                        </c15:fullRef>
                        <c15:formulaRef>
                          <c15:sqref>(Households!$C$27,Households!$E$27,Households!$G$27)</c15:sqref>
                        </c15:formulaRef>
                      </c:ext>
                    </c:extLst>
                    <c:numCache>
                      <c:formatCode>#,##0.0%</c:formatCode>
                      <c:ptCount val="3"/>
                      <c:pt idx="0">
                        <c:v>0.15010570824524314</c:v>
                      </c:pt>
                      <c:pt idx="1">
                        <c:v>0.253</c:v>
                      </c:pt>
                      <c:pt idx="2">
                        <c:v>0.28399999999999997</c:v>
                      </c:pt>
                    </c:numCache>
                  </c:numRef>
                </c:val>
                <c:extLst xmlns:c15="http://schemas.microsoft.com/office/drawing/2012/chart">
                  <c:ext xmlns:c16="http://schemas.microsoft.com/office/drawing/2014/chart" uri="{C3380CC4-5D6E-409C-BE32-E72D297353CC}">
                    <c16:uniqueId val="{0000000B-665A-4DD4-8FAF-88A191F368FF}"/>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Households!$A$29</c15:sqref>
                        </c15:formulaRef>
                      </c:ext>
                    </c:extLst>
                    <c:strCache>
                      <c:ptCount val="1"/>
                      <c:pt idx="0">
                        <c:v>      With Own Children Of The Householder Under 18 Years</c:v>
                      </c:pt>
                    </c:strCache>
                  </c:strRef>
                </c:tx>
                <c:spPr>
                  <a:solidFill>
                    <a:schemeClr val="accent6"/>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Mendota</c:v>
                      </c:pt>
                      <c:pt idx="1">
                        <c:v>Fresno County</c:v>
                      </c:pt>
                      <c:pt idx="2">
                        <c:v>California</c:v>
                      </c:pt>
                    </c:strCache>
                  </c:strRef>
                </c:cat>
                <c:val>
                  <c:numRef>
                    <c:extLst>
                      <c:ext xmlns:c15="http://schemas.microsoft.com/office/drawing/2012/chart" uri="{02D57815-91ED-43cb-92C2-25804820EDAC}">
                        <c15:fullRef>
                          <c15:sqref>Households!$B$29:$G$29</c15:sqref>
                        </c15:fullRef>
                        <c15:formulaRef>
                          <c15:sqref>(Households!$C$29,Households!$E$29,Households!$G$29)</c15:sqref>
                        </c15:formulaRef>
                      </c:ext>
                    </c:extLst>
                    <c:numCache>
                      <c:formatCode>#,##0.0%</c:formatCode>
                      <c:ptCount val="3"/>
                      <c:pt idx="0">
                        <c:v>7.7871740662438335E-2</c:v>
                      </c:pt>
                      <c:pt idx="1">
                        <c:v>4.4999999999999998E-2</c:v>
                      </c:pt>
                      <c:pt idx="2">
                        <c:v>2.5000000000000001E-2</c:v>
                      </c:pt>
                    </c:numCache>
                  </c:numRef>
                </c:val>
                <c:extLst xmlns:c15="http://schemas.microsoft.com/office/drawing/2012/chart">
                  <c:ext xmlns:c16="http://schemas.microsoft.com/office/drawing/2014/chart" uri="{C3380CC4-5D6E-409C-BE32-E72D297353CC}">
                    <c16:uniqueId val="{0000000A-9BE5-4641-9734-F209C714D0E9}"/>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Households!$A$30</c15:sqref>
                        </c15:formulaRef>
                      </c:ext>
                    </c:extLst>
                    <c:strCache>
                      <c:ptCount val="1"/>
                      <c:pt idx="0">
                        <c:v>      With No Own Children Of The Householder Under 18 Years</c:v>
                      </c:pt>
                    </c:strCache>
                  </c:strRef>
                </c:tx>
                <c:spPr>
                  <a:solidFill>
                    <a:schemeClr val="accent1">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Mendota</c:v>
                      </c:pt>
                      <c:pt idx="1">
                        <c:v>Fresno County</c:v>
                      </c:pt>
                      <c:pt idx="2">
                        <c:v>California</c:v>
                      </c:pt>
                    </c:strCache>
                  </c:strRef>
                </c:cat>
                <c:val>
                  <c:numRef>
                    <c:extLst>
                      <c:ext xmlns:c15="http://schemas.microsoft.com/office/drawing/2012/chart" uri="{02D57815-91ED-43cb-92C2-25804820EDAC}">
                        <c15:fullRef>
                          <c15:sqref>Households!$B$30:$G$30</c15:sqref>
                        </c15:fullRef>
                        <c15:formulaRef>
                          <c15:sqref>(Households!$C$30,Households!$E$30,Households!$G$30)</c15:sqref>
                        </c15:formulaRef>
                      </c:ext>
                    </c:extLst>
                    <c:numCache>
                      <c:formatCode>#,##0.0%</c:formatCode>
                      <c:ptCount val="3"/>
                      <c:pt idx="0">
                        <c:v>3.4178999295278366E-2</c:v>
                      </c:pt>
                      <c:pt idx="1">
                        <c:v>3.7999999999999999E-2</c:v>
                      </c:pt>
                      <c:pt idx="2">
                        <c:v>4.2999999999999997E-2</c:v>
                      </c:pt>
                    </c:numCache>
                  </c:numRef>
                </c:val>
                <c:extLst xmlns:c15="http://schemas.microsoft.com/office/drawing/2012/chart">
                  <c:ext xmlns:c16="http://schemas.microsoft.com/office/drawing/2014/chart" uri="{C3380CC4-5D6E-409C-BE32-E72D297353CC}">
                    <c16:uniqueId val="{0000000B-9BE5-4641-9734-F209C714D0E9}"/>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Households!$A$32</c15:sqref>
                        </c15:formulaRef>
                      </c:ext>
                    </c:extLst>
                    <c:strCache>
                      <c:ptCount val="1"/>
                      <c:pt idx="0">
                        <c:v>      Living Alone</c:v>
                      </c:pt>
                    </c:strCache>
                  </c:strRef>
                </c:tx>
                <c:spPr>
                  <a:solidFill>
                    <a:schemeClr val="accent3">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Mendota</c:v>
                      </c:pt>
                      <c:pt idx="1">
                        <c:v>Fresno County</c:v>
                      </c:pt>
                      <c:pt idx="2">
                        <c:v>California</c:v>
                      </c:pt>
                    </c:strCache>
                  </c:strRef>
                </c:cat>
                <c:val>
                  <c:numRef>
                    <c:extLst>
                      <c:ext xmlns:c15="http://schemas.microsoft.com/office/drawing/2012/chart" uri="{02D57815-91ED-43cb-92C2-25804820EDAC}">
                        <c15:fullRef>
                          <c15:sqref>Households!$B$32:$G$32</c15:sqref>
                        </c15:fullRef>
                        <c15:formulaRef>
                          <c15:sqref>(Households!$C$32,Households!$E$32,Households!$G$32)</c15:sqref>
                        </c15:formulaRef>
                      </c:ext>
                    </c:extLst>
                    <c:numCache>
                      <c:formatCode>#,##0.0%</c:formatCode>
                      <c:ptCount val="3"/>
                      <c:pt idx="0">
                        <c:v>5.0387596899224806E-2</c:v>
                      </c:pt>
                      <c:pt idx="1">
                        <c:v>0.121</c:v>
                      </c:pt>
                      <c:pt idx="2">
                        <c:v>0.13100000000000001</c:v>
                      </c:pt>
                    </c:numCache>
                  </c:numRef>
                </c:val>
                <c:extLst xmlns:c15="http://schemas.microsoft.com/office/drawing/2012/chart">
                  <c:ext xmlns:c16="http://schemas.microsoft.com/office/drawing/2014/chart" uri="{C3380CC4-5D6E-409C-BE32-E72D297353CC}">
                    <c16:uniqueId val="{0000000D-9BE5-4641-9734-F209C714D0E9}"/>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Households!$A$33</c15:sqref>
                        </c15:formulaRef>
                      </c:ext>
                    </c:extLst>
                    <c:strCache>
                      <c:ptCount val="1"/>
                      <c:pt idx="0">
                        <c:v>      With Own Children Under 18 Years</c:v>
                      </c:pt>
                    </c:strCache>
                  </c:strRef>
                </c:tx>
                <c:spPr>
                  <a:solidFill>
                    <a:schemeClr val="accent4">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Mendota</c:v>
                      </c:pt>
                      <c:pt idx="1">
                        <c:v>Fresno County</c:v>
                      </c:pt>
                      <c:pt idx="2">
                        <c:v>California</c:v>
                      </c:pt>
                    </c:strCache>
                  </c:strRef>
                </c:cat>
                <c:val>
                  <c:numRef>
                    <c:extLst>
                      <c:ext xmlns:c15="http://schemas.microsoft.com/office/drawing/2012/chart" uri="{02D57815-91ED-43cb-92C2-25804820EDAC}">
                        <c15:fullRef>
                          <c15:sqref>Households!$B$33:$G$33</c15:sqref>
                        </c15:fullRef>
                        <c15:formulaRef>
                          <c15:sqref>(Households!$C$33,Households!$E$33,Households!$G$33)</c15:sqref>
                        </c15:formulaRef>
                      </c:ext>
                    </c:extLst>
                    <c:numCache>
                      <c:formatCode>#,##0.0%</c:formatCode>
                      <c:ptCount val="3"/>
                      <c:pt idx="0">
                        <c:v>0.1018322762508809</c:v>
                      </c:pt>
                      <c:pt idx="1">
                        <c:v>7.2999999999999995E-2</c:v>
                      </c:pt>
                      <c:pt idx="2">
                        <c:v>4.7E-2</c:v>
                      </c:pt>
                    </c:numCache>
                  </c:numRef>
                </c:val>
                <c:extLst xmlns:c15="http://schemas.microsoft.com/office/drawing/2012/chart">
                  <c:ext xmlns:c16="http://schemas.microsoft.com/office/drawing/2014/chart" uri="{C3380CC4-5D6E-409C-BE32-E72D297353CC}">
                    <c16:uniqueId val="{0000000E-9BE5-4641-9734-F209C714D0E9}"/>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Households!$A$34</c15:sqref>
                        </c15:formulaRef>
                      </c:ext>
                    </c:extLst>
                    <c:strCache>
                      <c:ptCount val="1"/>
                      <c:pt idx="0">
                        <c:v>      With Relatives, No Own Children Under 18 Years</c:v>
                      </c:pt>
                    </c:strCache>
                  </c:strRef>
                </c:tx>
                <c:spPr>
                  <a:solidFill>
                    <a:schemeClr val="accent5">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Mendota</c:v>
                      </c:pt>
                      <c:pt idx="1">
                        <c:v>Fresno County</c:v>
                      </c:pt>
                      <c:pt idx="2">
                        <c:v>California</c:v>
                      </c:pt>
                    </c:strCache>
                  </c:strRef>
                </c:cat>
                <c:val>
                  <c:numRef>
                    <c:extLst>
                      <c:ext xmlns:c15="http://schemas.microsoft.com/office/drawing/2012/chart" uri="{02D57815-91ED-43cb-92C2-25804820EDAC}">
                        <c15:fullRef>
                          <c15:sqref>Households!$B$34:$G$34</c15:sqref>
                        </c15:fullRef>
                        <c15:formulaRef>
                          <c15:sqref>(Households!$C$34,Households!$E$34,Households!$G$34)</c15:sqref>
                        </c15:formulaRef>
                      </c:ext>
                    </c:extLst>
                    <c:numCache>
                      <c:formatCode>#,##0.0%</c:formatCode>
                      <c:ptCount val="3"/>
                      <c:pt idx="0">
                        <c:v>4.5454545454545456E-2</c:v>
                      </c:pt>
                      <c:pt idx="1">
                        <c:v>6.9000000000000006E-2</c:v>
                      </c:pt>
                      <c:pt idx="2">
                        <c:v>6.6000000000000003E-2</c:v>
                      </c:pt>
                    </c:numCache>
                  </c:numRef>
                </c:val>
                <c:extLst xmlns:c15="http://schemas.microsoft.com/office/drawing/2012/chart">
                  <c:ext xmlns:c16="http://schemas.microsoft.com/office/drawing/2014/chart" uri="{C3380CC4-5D6E-409C-BE32-E72D297353CC}">
                    <c16:uniqueId val="{0000000F-9BE5-4641-9734-F209C714D0E9}"/>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Households!$A$35</c15:sqref>
                        </c15:formulaRef>
                      </c:ext>
                    </c:extLst>
                    <c:strCache>
                      <c:ptCount val="1"/>
                      <c:pt idx="0">
                        <c:v>      With Only Nonrelatives Present</c:v>
                      </c:pt>
                    </c:strCache>
                  </c:strRef>
                </c:tx>
                <c:spPr>
                  <a:solidFill>
                    <a:schemeClr val="accent6">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Mendota</c:v>
                      </c:pt>
                      <c:pt idx="1">
                        <c:v>Fresno County</c:v>
                      </c:pt>
                      <c:pt idx="2">
                        <c:v>California</c:v>
                      </c:pt>
                    </c:strCache>
                  </c:strRef>
                </c:cat>
                <c:val>
                  <c:numRef>
                    <c:extLst>
                      <c:ext xmlns:c15="http://schemas.microsoft.com/office/drawing/2012/chart" uri="{02D57815-91ED-43cb-92C2-25804820EDAC}">
                        <c15:fullRef>
                          <c15:sqref>Households!$B$35:$G$35</c15:sqref>
                        </c15:fullRef>
                        <c15:formulaRef>
                          <c15:sqref>(Households!$C$35,Households!$E$35,Households!$G$35)</c15:sqref>
                        </c15:formulaRef>
                      </c:ext>
                    </c:extLst>
                    <c:numCache>
                      <c:formatCode>#,##0.0%</c:formatCode>
                      <c:ptCount val="3"/>
                      <c:pt idx="0">
                        <c:v>8.8090204369274134E-3</c:v>
                      </c:pt>
                      <c:pt idx="1">
                        <c:v>1.0999999999999999E-2</c:v>
                      </c:pt>
                      <c:pt idx="2">
                        <c:v>1.7999999999999999E-2</c:v>
                      </c:pt>
                    </c:numCache>
                  </c:numRef>
                </c:val>
                <c:extLst xmlns:c15="http://schemas.microsoft.com/office/drawing/2012/chart">
                  <c:ext xmlns:c16="http://schemas.microsoft.com/office/drawing/2014/chart" uri="{C3380CC4-5D6E-409C-BE32-E72D297353CC}">
                    <c16:uniqueId val="{00000010-9BE5-4641-9734-F209C714D0E9}"/>
                  </c:ext>
                </c:extLst>
              </c15:ser>
            </c15:filteredBarSeries>
            <c15:filteredBarSeries>
              <c15:ser>
                <c:idx val="13"/>
                <c:order val="13"/>
                <c:tx>
                  <c:strRef>
                    <c:extLst xmlns:c15="http://schemas.microsoft.com/office/drawing/2012/chart">
                      <c:ext xmlns:c15="http://schemas.microsoft.com/office/drawing/2012/chart" uri="{02D57815-91ED-43cb-92C2-25804820EDAC}">
                        <c15:formulaRef>
                          <c15:sqref>Households!$A$37</c15:sqref>
                        </c15:formulaRef>
                      </c:ext>
                    </c:extLst>
                    <c:strCache>
                      <c:ptCount val="1"/>
                      <c:pt idx="0">
                        <c:v>      Living Alone</c:v>
                      </c:pt>
                    </c:strCache>
                  </c:strRef>
                </c:tx>
                <c:spPr>
                  <a:solidFill>
                    <a:schemeClr val="accent2">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Mendota</c:v>
                      </c:pt>
                      <c:pt idx="1">
                        <c:v>Fresno County</c:v>
                      </c:pt>
                      <c:pt idx="2">
                        <c:v>California</c:v>
                      </c:pt>
                    </c:strCache>
                  </c:strRef>
                </c:cat>
                <c:val>
                  <c:numRef>
                    <c:extLst>
                      <c:ext xmlns:c15="http://schemas.microsoft.com/office/drawing/2012/chart" uri="{02D57815-91ED-43cb-92C2-25804820EDAC}">
                        <c15:fullRef>
                          <c15:sqref>Households!$B$37:$G$37</c15:sqref>
                        </c15:fullRef>
                        <c15:formulaRef>
                          <c15:sqref>(Households!$C$37,Households!$E$37,Households!$G$37)</c15:sqref>
                        </c15:formulaRef>
                      </c:ext>
                    </c:extLst>
                    <c:numCache>
                      <c:formatCode>#,##0.0%</c:formatCode>
                      <c:ptCount val="3"/>
                      <c:pt idx="0">
                        <c:v>4.827343199436223E-2</c:v>
                      </c:pt>
                      <c:pt idx="1">
                        <c:v>0.10100000000000001</c:v>
                      </c:pt>
                      <c:pt idx="2">
                        <c:v>0.106</c:v>
                      </c:pt>
                    </c:numCache>
                  </c:numRef>
                </c:val>
                <c:extLst xmlns:c15="http://schemas.microsoft.com/office/drawing/2012/chart">
                  <c:ext xmlns:c16="http://schemas.microsoft.com/office/drawing/2014/chart" uri="{C3380CC4-5D6E-409C-BE32-E72D297353CC}">
                    <c16:uniqueId val="{00000012-9BE5-4641-9734-F209C714D0E9}"/>
                  </c:ext>
                </c:extLst>
              </c15:ser>
            </c15:filteredBarSeries>
            <c15:filteredBarSeries>
              <c15:ser>
                <c:idx val="14"/>
                <c:order val="14"/>
                <c:tx>
                  <c:strRef>
                    <c:extLst xmlns:c15="http://schemas.microsoft.com/office/drawing/2012/chart">
                      <c:ext xmlns:c15="http://schemas.microsoft.com/office/drawing/2012/chart" uri="{02D57815-91ED-43cb-92C2-25804820EDAC}">
                        <c15:formulaRef>
                          <c15:sqref>Households!$A$38</c15:sqref>
                        </c15:formulaRef>
                      </c:ext>
                    </c:extLst>
                    <c:strCache>
                      <c:ptCount val="1"/>
                      <c:pt idx="0">
                        <c:v>      With Own Children Under 18 Years</c:v>
                      </c:pt>
                    </c:strCache>
                  </c:strRef>
                </c:tx>
                <c:spPr>
                  <a:solidFill>
                    <a:schemeClr val="accent3">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Mendota</c:v>
                      </c:pt>
                      <c:pt idx="1">
                        <c:v>Fresno County</c:v>
                      </c:pt>
                      <c:pt idx="2">
                        <c:v>California</c:v>
                      </c:pt>
                    </c:strCache>
                  </c:strRef>
                </c:cat>
                <c:val>
                  <c:numRef>
                    <c:extLst>
                      <c:ext xmlns:c15="http://schemas.microsoft.com/office/drawing/2012/chart" uri="{02D57815-91ED-43cb-92C2-25804820EDAC}">
                        <c15:fullRef>
                          <c15:sqref>Households!$B$38:$G$38</c15:sqref>
                        </c15:fullRef>
                        <c15:formulaRef>
                          <c15:sqref>(Households!$C$38,Households!$E$38,Households!$G$38)</c15:sqref>
                        </c15:formulaRef>
                      </c:ext>
                    </c:extLst>
                    <c:numCache>
                      <c:formatCode>#,##0.0%</c:formatCode>
                      <c:ptCount val="3"/>
                      <c:pt idx="0">
                        <c:v>3.875968992248062E-3</c:v>
                      </c:pt>
                      <c:pt idx="1">
                        <c:v>1.6E-2</c:v>
                      </c:pt>
                      <c:pt idx="2">
                        <c:v>1.2999999999999999E-2</c:v>
                      </c:pt>
                    </c:numCache>
                  </c:numRef>
                </c:val>
                <c:extLst xmlns:c15="http://schemas.microsoft.com/office/drawing/2012/chart">
                  <c:ext xmlns:c16="http://schemas.microsoft.com/office/drawing/2014/chart" uri="{C3380CC4-5D6E-409C-BE32-E72D297353CC}">
                    <c16:uniqueId val="{00000013-9BE5-4641-9734-F209C714D0E9}"/>
                  </c:ext>
                </c:extLst>
              </c15:ser>
            </c15:filteredBarSeries>
            <c15:filteredBarSeries>
              <c15:ser>
                <c:idx val="15"/>
                <c:order val="15"/>
                <c:tx>
                  <c:strRef>
                    <c:extLst xmlns:c15="http://schemas.microsoft.com/office/drawing/2012/chart">
                      <c:ext xmlns:c15="http://schemas.microsoft.com/office/drawing/2012/chart" uri="{02D57815-91ED-43cb-92C2-25804820EDAC}">
                        <c15:formulaRef>
                          <c15:sqref>Households!$A$39</c15:sqref>
                        </c15:formulaRef>
                      </c:ext>
                    </c:extLst>
                    <c:strCache>
                      <c:ptCount val="1"/>
                      <c:pt idx="0">
                        <c:v>      With Relatives, No Own Children Under 18 Years</c:v>
                      </c:pt>
                    </c:strCache>
                  </c:strRef>
                </c:tx>
                <c:spPr>
                  <a:solidFill>
                    <a:schemeClr val="accent4">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Mendota</c:v>
                      </c:pt>
                      <c:pt idx="1">
                        <c:v>Fresno County</c:v>
                      </c:pt>
                      <c:pt idx="2">
                        <c:v>California</c:v>
                      </c:pt>
                    </c:strCache>
                  </c:strRef>
                </c:cat>
                <c:val>
                  <c:numRef>
                    <c:extLst>
                      <c:ext xmlns:c15="http://schemas.microsoft.com/office/drawing/2012/chart" uri="{02D57815-91ED-43cb-92C2-25804820EDAC}">
                        <c15:fullRef>
                          <c15:sqref>Households!$B$39:$G$39</c15:sqref>
                        </c15:fullRef>
                        <c15:formulaRef>
                          <c15:sqref>(Households!$C$39,Households!$E$39,Households!$G$39)</c15:sqref>
                        </c15:formulaRef>
                      </c:ext>
                    </c:extLst>
                    <c:numCache>
                      <c:formatCode>#,##0.0%</c:formatCode>
                      <c:ptCount val="3"/>
                      <c:pt idx="0">
                        <c:v>5.637773079633545E-2</c:v>
                      </c:pt>
                      <c:pt idx="1">
                        <c:v>3.6999999999999998E-2</c:v>
                      </c:pt>
                      <c:pt idx="2">
                        <c:v>3.2000000000000001E-2</c:v>
                      </c:pt>
                    </c:numCache>
                  </c:numRef>
                </c:val>
                <c:extLst xmlns:c15="http://schemas.microsoft.com/office/drawing/2012/chart">
                  <c:ext xmlns:c16="http://schemas.microsoft.com/office/drawing/2014/chart" uri="{C3380CC4-5D6E-409C-BE32-E72D297353CC}">
                    <c16:uniqueId val="{00000014-9BE5-4641-9734-F209C714D0E9}"/>
                  </c:ext>
                </c:extLst>
              </c15:ser>
            </c15:filteredBarSeries>
            <c15:filteredBarSeries>
              <c15:ser>
                <c:idx val="16"/>
                <c:order val="16"/>
                <c:tx>
                  <c:strRef>
                    <c:extLst xmlns:c15="http://schemas.microsoft.com/office/drawing/2012/chart">
                      <c:ext xmlns:c15="http://schemas.microsoft.com/office/drawing/2012/chart" uri="{02D57815-91ED-43cb-92C2-25804820EDAC}">
                        <c15:formulaRef>
                          <c15:sqref>Households!$A$40</c15:sqref>
                        </c15:formulaRef>
                      </c:ext>
                    </c:extLst>
                    <c:strCache>
                      <c:ptCount val="1"/>
                      <c:pt idx="0">
                        <c:v>      With Only Nonrelatives Present</c:v>
                      </c:pt>
                    </c:strCache>
                  </c:strRef>
                </c:tx>
                <c:spPr>
                  <a:solidFill>
                    <a:schemeClr val="accent5">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Mendota</c:v>
                      </c:pt>
                      <c:pt idx="1">
                        <c:v>Fresno County</c:v>
                      </c:pt>
                      <c:pt idx="2">
                        <c:v>California</c:v>
                      </c:pt>
                    </c:strCache>
                  </c:strRef>
                </c:cat>
                <c:val>
                  <c:numRef>
                    <c:extLst>
                      <c:ext xmlns:c15="http://schemas.microsoft.com/office/drawing/2012/chart" uri="{02D57815-91ED-43cb-92C2-25804820EDAC}">
                        <c15:fullRef>
                          <c15:sqref>Households!$B$40:$G$40</c15:sqref>
                        </c15:fullRef>
                        <c15:formulaRef>
                          <c15:sqref>(Households!$C$40,Households!$E$40,Households!$G$40)</c15:sqref>
                        </c15:formulaRef>
                      </c:ext>
                    </c:extLst>
                    <c:numCache>
                      <c:formatCode>#,##0.0%</c:formatCode>
                      <c:ptCount val="3"/>
                      <c:pt idx="0">
                        <c:v>2.0436927413671601E-2</c:v>
                      </c:pt>
                      <c:pt idx="1">
                        <c:v>1.6E-2</c:v>
                      </c:pt>
                      <c:pt idx="2">
                        <c:v>2.1999999999999999E-2</c:v>
                      </c:pt>
                    </c:numCache>
                  </c:numRef>
                </c:val>
                <c:extLst xmlns:c15="http://schemas.microsoft.com/office/drawing/2012/chart">
                  <c:ext xmlns:c16="http://schemas.microsoft.com/office/drawing/2014/chart" uri="{C3380CC4-5D6E-409C-BE32-E72D297353CC}">
                    <c16:uniqueId val="{00000015-9BE5-4641-9734-F209C714D0E9}"/>
                  </c:ext>
                </c:extLst>
              </c15:ser>
            </c15:filteredBarSeries>
          </c:ext>
        </c:extLst>
      </c:barChart>
      <c:valAx>
        <c:axId val="1455296879"/>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55316015"/>
        <c:crosses val="autoZero"/>
        <c:crossBetween val="between"/>
      </c:valAx>
      <c:catAx>
        <c:axId val="1455316015"/>
        <c:scaling>
          <c:orientation val="minMax"/>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55296879"/>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Households!$A$227</c:f>
              <c:strCache>
                <c:ptCount val="1"/>
                <c:pt idx="0">
                  <c:v>City of Mendota</c:v>
                </c:pt>
              </c:strCache>
            </c:strRef>
          </c:tx>
          <c:spPr>
            <a:solidFill>
              <a:schemeClr val="accent1"/>
            </a:solidFill>
            <a:ln>
              <a:noFill/>
            </a:ln>
            <a:effectLst/>
          </c:spPr>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7-1A85-4509-9367-45A24AA293CB}"/>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Households!$B$225:$G$225</c15:sqref>
                  </c15:fullRef>
                </c:ext>
              </c:extLst>
              <c:f>(Households!$B$225,Households!$D$225,Households!$F$225)</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Households!$B$227:$G$227</c15:sqref>
                  </c15:fullRef>
                </c:ext>
              </c:extLst>
              <c:f>(Households!$B$227,Households!$D$227,Households!$F$227)</c:f>
              <c:numCache>
                <c:formatCode>0.0%</c:formatCode>
                <c:ptCount val="3"/>
                <c:pt idx="0">
                  <c:v>9.6525096525096526E-2</c:v>
                </c:pt>
                <c:pt idx="1">
                  <c:v>0.37854889589905361</c:v>
                </c:pt>
                <c:pt idx="2">
                  <c:v>0.44391408114558473</c:v>
                </c:pt>
              </c:numCache>
            </c:numRef>
          </c:val>
          <c:extLst>
            <c:ext xmlns:c16="http://schemas.microsoft.com/office/drawing/2014/chart" uri="{C3380CC4-5D6E-409C-BE32-E72D297353CC}">
              <c16:uniqueId val="{00000001-1A85-4509-9367-45A24AA293CB}"/>
            </c:ext>
          </c:extLst>
        </c:ser>
        <c:ser>
          <c:idx val="3"/>
          <c:order val="3"/>
          <c:tx>
            <c:strRef>
              <c:f>Households!$A$229</c:f>
              <c:strCache>
                <c:ptCount val="1"/>
                <c:pt idx="0">
                  <c:v>Fresno County</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Households!$B$225:$G$225</c15:sqref>
                  </c15:fullRef>
                </c:ext>
              </c:extLst>
              <c:f>(Households!$B$225,Households!$D$225,Households!$F$225)</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Households!$B$229:$G$229</c15:sqref>
                  </c15:fullRef>
                </c:ext>
              </c:extLst>
              <c:f>(Households!$B$229,Households!$D$229,Households!$F$229)</c:f>
              <c:numCache>
                <c:formatCode>0.0%</c:formatCode>
                <c:ptCount val="3"/>
                <c:pt idx="0">
                  <c:v>0.27238620267217944</c:v>
                </c:pt>
                <c:pt idx="1">
                  <c:v>0.27108907001865856</c:v>
                </c:pt>
                <c:pt idx="2">
                  <c:v>0.28639809096013474</c:v>
                </c:pt>
              </c:numCache>
            </c:numRef>
          </c:val>
          <c:extLst>
            <c:ext xmlns:c16="http://schemas.microsoft.com/office/drawing/2014/chart" uri="{C3380CC4-5D6E-409C-BE32-E72D297353CC}">
              <c16:uniqueId val="{00000003-1A85-4509-9367-45A24AA293CB}"/>
            </c:ext>
          </c:extLst>
        </c:ser>
        <c:ser>
          <c:idx val="5"/>
          <c:order val="5"/>
          <c:tx>
            <c:strRef>
              <c:f>Households!$A$231</c:f>
              <c:strCache>
                <c:ptCount val="1"/>
                <c:pt idx="0">
                  <c:v>California</c:v>
                </c:pt>
              </c:strCache>
            </c:strRef>
          </c:tx>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Households!$B$225:$G$225</c15:sqref>
                  </c15:fullRef>
                </c:ext>
              </c:extLst>
              <c:f>(Households!$B$225,Households!$D$225,Households!$F$225)</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Households!$B$231:$G$231</c15:sqref>
                  </c15:fullRef>
                </c:ext>
              </c:extLst>
              <c:f>(Households!$B$231,Households!$D$231,Households!$F$231)</c:f>
              <c:numCache>
                <c:formatCode>0.0%</c:formatCode>
                <c:ptCount val="3"/>
                <c:pt idx="0">
                  <c:v>0.25547728551745552</c:v>
                </c:pt>
                <c:pt idx="1">
                  <c:v>0.26890275997719582</c:v>
                </c:pt>
                <c:pt idx="2">
                  <c:v>0.26827172265032745</c:v>
                </c:pt>
              </c:numCache>
            </c:numRef>
          </c:val>
          <c:extLst>
            <c:ext xmlns:c16="http://schemas.microsoft.com/office/drawing/2014/chart" uri="{C3380CC4-5D6E-409C-BE32-E72D297353CC}">
              <c16:uniqueId val="{00000005-1A85-4509-9367-45A24AA293CB}"/>
            </c:ext>
          </c:extLst>
        </c:ser>
        <c:dLbls>
          <c:showLegendKey val="0"/>
          <c:showVal val="1"/>
          <c:showCatName val="0"/>
          <c:showSerName val="0"/>
          <c:showPercent val="0"/>
          <c:showBubbleSize val="0"/>
        </c:dLbls>
        <c:gapWidth val="150"/>
        <c:axId val="40827376"/>
        <c:axId val="40821968"/>
        <c:extLst>
          <c:ext xmlns:c15="http://schemas.microsoft.com/office/drawing/2012/chart" uri="{02D57815-91ED-43cb-92C2-25804820EDAC}">
            <c15:filteredBarSeries>
              <c15:ser>
                <c:idx val="0"/>
                <c:order val="0"/>
                <c:tx>
                  <c:strRef>
                    <c:extLst>
                      <c:ext uri="{02D57815-91ED-43cb-92C2-25804820EDAC}">
                        <c15:formulaRef>
                          <c15:sqref>Households!$A$226</c15:sqref>
                        </c15:formulaRef>
                      </c:ext>
                    </c:extLst>
                    <c:strCache>
                      <c:ptCount val="1"/>
                      <c:pt idx="0">
                        <c:v>City of Mendota</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ullRef>
                          <c15:sqref>Households!$B$225:$G$225</c15:sqref>
                        </c15:fullRef>
                        <c15:formulaRef>
                          <c15:sqref>(Households!$B$225,Households!$D$225,Households!$F$225)</c15:sqref>
                        </c15:formulaRef>
                      </c:ext>
                    </c:extLst>
                    <c:numCache>
                      <c:formatCode>General</c:formatCode>
                      <c:ptCount val="3"/>
                      <c:pt idx="0">
                        <c:v>2010</c:v>
                      </c:pt>
                      <c:pt idx="1">
                        <c:v>2015</c:v>
                      </c:pt>
                      <c:pt idx="2">
                        <c:v>2020</c:v>
                      </c:pt>
                    </c:numCache>
                  </c:numRef>
                </c:cat>
                <c:val>
                  <c:numRef>
                    <c:extLst>
                      <c:ext uri="{02D57815-91ED-43cb-92C2-25804820EDAC}">
                        <c15:fullRef>
                          <c15:sqref>Households!$B$226:$G$226</c15:sqref>
                        </c15:fullRef>
                        <c15:formulaRef>
                          <c15:sqref>(Households!$B$226,Households!$D$226,Households!$F$226)</c15:sqref>
                        </c15:formulaRef>
                      </c:ext>
                    </c:extLst>
                    <c:numCache>
                      <c:formatCode>#,##0.00</c:formatCode>
                      <c:ptCount val="3"/>
                      <c:pt idx="0">
                        <c:v>25</c:v>
                      </c:pt>
                      <c:pt idx="1">
                        <c:v>120</c:v>
                      </c:pt>
                      <c:pt idx="2" formatCode="#,##0">
                        <c:v>186</c:v>
                      </c:pt>
                    </c:numCache>
                  </c:numRef>
                </c:val>
                <c:extLst>
                  <c:ext xmlns:c16="http://schemas.microsoft.com/office/drawing/2014/chart" uri="{C3380CC4-5D6E-409C-BE32-E72D297353CC}">
                    <c16:uniqueId val="{00000000-1A85-4509-9367-45A24AA293CB}"/>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Households!$A$228</c15:sqref>
                        </c15:formulaRef>
                      </c:ext>
                    </c:extLst>
                    <c:strCache>
                      <c:ptCount val="1"/>
                      <c:pt idx="0">
                        <c:v>Fresno County</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Households!$B$225:$G$225</c15:sqref>
                        </c15:fullRef>
                        <c15:formulaRef>
                          <c15:sqref>(Households!$B$225,Households!$D$225,Households!$F$225)</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Households!$B$228:$G$228</c15:sqref>
                        </c15:fullRef>
                        <c15:formulaRef>
                          <c15:sqref>(Households!$B$228,Households!$D$228,Households!$F$228)</c15:sqref>
                        </c15:formulaRef>
                      </c:ext>
                    </c:extLst>
                    <c:numCache>
                      <c:formatCode>#,##0.00</c:formatCode>
                      <c:ptCount val="3"/>
                      <c:pt idx="0">
                        <c:v>14230</c:v>
                      </c:pt>
                      <c:pt idx="1">
                        <c:v>16563</c:v>
                      </c:pt>
                      <c:pt idx="2" formatCode="#,##0">
                        <c:v>20403</c:v>
                      </c:pt>
                    </c:numCache>
                  </c:numRef>
                </c:val>
                <c:extLst xmlns:c15="http://schemas.microsoft.com/office/drawing/2012/chart">
                  <c:ext xmlns:c16="http://schemas.microsoft.com/office/drawing/2014/chart" uri="{C3380CC4-5D6E-409C-BE32-E72D297353CC}">
                    <c16:uniqueId val="{00000002-1A85-4509-9367-45A24AA293CB}"/>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Households!$A$230</c15:sqref>
                        </c15:formulaRef>
                      </c:ext>
                    </c:extLst>
                    <c:strCache>
                      <c:ptCount val="1"/>
                      <c:pt idx="0">
                        <c:v>California</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Households!$B$225:$G$225</c15:sqref>
                        </c15:fullRef>
                        <c15:formulaRef>
                          <c15:sqref>(Households!$B$225,Households!$D$225,Households!$F$225)</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Households!$B$230:$G$230</c15:sqref>
                        </c15:fullRef>
                        <c15:formulaRef>
                          <c15:sqref>(Households!$B$230,Households!$D$230,Households!$F$230)</c15:sqref>
                        </c15:formulaRef>
                      </c:ext>
                    </c:extLst>
                    <c:numCache>
                      <c:formatCode>#,##0.00</c:formatCode>
                      <c:ptCount val="3"/>
                      <c:pt idx="0">
                        <c:v>605590</c:v>
                      </c:pt>
                      <c:pt idx="1">
                        <c:v>737696</c:v>
                      </c:pt>
                      <c:pt idx="2" formatCode="#,##0">
                        <c:v>858161</c:v>
                      </c:pt>
                    </c:numCache>
                  </c:numRef>
                </c:val>
                <c:extLst xmlns:c15="http://schemas.microsoft.com/office/drawing/2012/chart">
                  <c:ext xmlns:c16="http://schemas.microsoft.com/office/drawing/2014/chart" uri="{C3380CC4-5D6E-409C-BE32-E72D297353CC}">
                    <c16:uniqueId val="{00000004-1A85-4509-9367-45A24AA293CB}"/>
                  </c:ext>
                </c:extLst>
              </c15:ser>
            </c15:filteredBarSeries>
          </c:ext>
        </c:extLst>
      </c:barChart>
      <c:catAx>
        <c:axId val="4082737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0821968"/>
        <c:crosses val="autoZero"/>
        <c:auto val="1"/>
        <c:lblAlgn val="ctr"/>
        <c:lblOffset val="100"/>
        <c:noMultiLvlLbl val="0"/>
      </c:catAx>
      <c:valAx>
        <c:axId val="40821968"/>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08273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Households!$C$243</c:f>
              <c:strCache>
                <c:ptCount val="1"/>
                <c:pt idx="0">
                  <c:v>City of Mendota</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Households!$A$244:$A$264</c15:sqref>
                  </c15:fullRef>
                </c:ext>
              </c:extLst>
              <c:f>Households!$A$246:$A$248</c:f>
              <c:strCache>
                <c:ptCount val="3"/>
                <c:pt idx="0">
                  <c:v>      5-Person Household</c:v>
                </c:pt>
                <c:pt idx="1">
                  <c:v>      6-Person Household</c:v>
                </c:pt>
                <c:pt idx="2">
                  <c:v>      7-or-More Person Household</c:v>
                </c:pt>
              </c:strCache>
            </c:strRef>
          </c:cat>
          <c:val>
            <c:numRef>
              <c:extLst>
                <c:ext xmlns:c15="http://schemas.microsoft.com/office/drawing/2012/chart" uri="{02D57815-91ED-43cb-92C2-25804820EDAC}">
                  <c15:fullRef>
                    <c15:sqref>Households!$C$244:$C$264</c15:sqref>
                  </c15:fullRef>
                </c:ext>
              </c:extLst>
              <c:f>Households!$C$246:$C$248</c:f>
              <c:numCache>
                <c:formatCode>#,##0.0%</c:formatCode>
                <c:ptCount val="3"/>
                <c:pt idx="0">
                  <c:v>0.11874559548978153</c:v>
                </c:pt>
                <c:pt idx="1">
                  <c:v>0.11839323467230445</c:v>
                </c:pt>
                <c:pt idx="2">
                  <c:v>0.14517265680056377</c:v>
                </c:pt>
              </c:numCache>
            </c:numRef>
          </c:val>
          <c:extLst>
            <c:ext xmlns:c16="http://schemas.microsoft.com/office/drawing/2014/chart" uri="{C3380CC4-5D6E-409C-BE32-E72D297353CC}">
              <c16:uniqueId val="{00000000-C673-4E85-B29F-25B32667192F}"/>
            </c:ext>
          </c:extLst>
        </c:ser>
        <c:ser>
          <c:idx val="3"/>
          <c:order val="3"/>
          <c:tx>
            <c:strRef>
              <c:f>Households!$E$243</c:f>
              <c:strCache>
                <c:ptCount val="1"/>
                <c:pt idx="0">
                  <c:v>Fresno County</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Households!$A$244:$A$264</c15:sqref>
                  </c15:fullRef>
                </c:ext>
              </c:extLst>
              <c:f>Households!$A$246:$A$248</c:f>
              <c:strCache>
                <c:ptCount val="3"/>
                <c:pt idx="0">
                  <c:v>      5-Person Household</c:v>
                </c:pt>
                <c:pt idx="1">
                  <c:v>      6-Person Household</c:v>
                </c:pt>
                <c:pt idx="2">
                  <c:v>      7-or-More Person Household</c:v>
                </c:pt>
              </c:strCache>
            </c:strRef>
          </c:cat>
          <c:val>
            <c:numRef>
              <c:extLst>
                <c:ext xmlns:c15="http://schemas.microsoft.com/office/drawing/2012/chart" uri="{02D57815-91ED-43cb-92C2-25804820EDAC}">
                  <c15:fullRef>
                    <c15:sqref>Households!$E$244:$E$264</c15:sqref>
                  </c15:fullRef>
                </c:ext>
              </c:extLst>
              <c:f>Households!$E$246:$E$248</c:f>
              <c:numCache>
                <c:formatCode>#,##0.0%</c:formatCode>
                <c:ptCount val="3"/>
                <c:pt idx="0">
                  <c:v>9.5000000000000001E-2</c:v>
                </c:pt>
                <c:pt idx="1">
                  <c:v>4.7E-2</c:v>
                </c:pt>
                <c:pt idx="2">
                  <c:v>3.9E-2</c:v>
                </c:pt>
              </c:numCache>
            </c:numRef>
          </c:val>
          <c:extLst>
            <c:ext xmlns:c16="http://schemas.microsoft.com/office/drawing/2014/chart" uri="{C3380CC4-5D6E-409C-BE32-E72D297353CC}">
              <c16:uniqueId val="{00000001-C673-4E85-B29F-25B32667192F}"/>
            </c:ext>
          </c:extLst>
        </c:ser>
        <c:ser>
          <c:idx val="5"/>
          <c:order val="5"/>
          <c:tx>
            <c:strRef>
              <c:f>Households!$G$243</c:f>
              <c:strCache>
                <c:ptCount val="1"/>
                <c:pt idx="0">
                  <c:v>California</c:v>
                </c:pt>
              </c:strCache>
            </c:strRef>
          </c:tx>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Households!$A$244:$A$264</c15:sqref>
                  </c15:fullRef>
                </c:ext>
              </c:extLst>
              <c:f>Households!$A$246:$A$248</c:f>
              <c:strCache>
                <c:ptCount val="3"/>
                <c:pt idx="0">
                  <c:v>      5-Person Household</c:v>
                </c:pt>
                <c:pt idx="1">
                  <c:v>      6-Person Household</c:v>
                </c:pt>
                <c:pt idx="2">
                  <c:v>      7-or-More Person Household</c:v>
                </c:pt>
              </c:strCache>
            </c:strRef>
          </c:cat>
          <c:val>
            <c:numRef>
              <c:extLst>
                <c:ext xmlns:c15="http://schemas.microsoft.com/office/drawing/2012/chart" uri="{02D57815-91ED-43cb-92C2-25804820EDAC}">
                  <c15:fullRef>
                    <c15:sqref>Households!$G$244:$G$264</c15:sqref>
                  </c15:fullRef>
                </c:ext>
              </c:extLst>
              <c:f>Households!$G$246:$G$248</c:f>
              <c:numCache>
                <c:formatCode>#,##0.0%</c:formatCode>
                <c:ptCount val="3"/>
                <c:pt idx="0">
                  <c:v>7.8E-2</c:v>
                </c:pt>
                <c:pt idx="1">
                  <c:v>3.3000000000000002E-2</c:v>
                </c:pt>
                <c:pt idx="2">
                  <c:v>2.5999999999999999E-2</c:v>
                </c:pt>
              </c:numCache>
            </c:numRef>
          </c:val>
          <c:extLst>
            <c:ext xmlns:c16="http://schemas.microsoft.com/office/drawing/2014/chart" uri="{C3380CC4-5D6E-409C-BE32-E72D297353CC}">
              <c16:uniqueId val="{00000002-C673-4E85-B29F-25B32667192F}"/>
            </c:ext>
          </c:extLst>
        </c:ser>
        <c:dLbls>
          <c:dLblPos val="outEnd"/>
          <c:showLegendKey val="0"/>
          <c:showVal val="1"/>
          <c:showCatName val="0"/>
          <c:showSerName val="0"/>
          <c:showPercent val="0"/>
          <c:showBubbleSize val="0"/>
        </c:dLbls>
        <c:gapWidth val="40"/>
        <c:axId val="2027743408"/>
        <c:axId val="2027742160"/>
        <c:extLst>
          <c:ext xmlns:c15="http://schemas.microsoft.com/office/drawing/2012/chart" uri="{02D57815-91ED-43cb-92C2-25804820EDAC}">
            <c15:filteredBarSeries>
              <c15:ser>
                <c:idx val="0"/>
                <c:order val="0"/>
                <c:tx>
                  <c:strRef>
                    <c:extLst>
                      <c:ext uri="{02D57815-91ED-43cb-92C2-25804820EDAC}">
                        <c15:formulaRef>
                          <c15:sqref>Households!$B$243</c15:sqref>
                        </c15:formulaRef>
                      </c:ext>
                    </c:extLst>
                    <c:strCache>
                      <c:ptCount val="1"/>
                      <c:pt idx="0">
                        <c:v>City of Mendota</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Households!$A$244:$A$264</c15:sqref>
                        </c15:fullRef>
                        <c15:formulaRef>
                          <c15:sqref>Households!$A$246:$A$248</c15:sqref>
                        </c15:formulaRef>
                      </c:ext>
                    </c:extLst>
                    <c:strCache>
                      <c:ptCount val="3"/>
                      <c:pt idx="0">
                        <c:v>      5-Person Household</c:v>
                      </c:pt>
                      <c:pt idx="1">
                        <c:v>      6-Person Household</c:v>
                      </c:pt>
                      <c:pt idx="2">
                        <c:v>      7-or-More Person Household</c:v>
                      </c:pt>
                    </c:strCache>
                  </c:strRef>
                </c:cat>
                <c:val>
                  <c:numRef>
                    <c:extLst>
                      <c:ext uri="{02D57815-91ED-43cb-92C2-25804820EDAC}">
                        <c15:fullRef>
                          <c15:sqref>Households!$B$244:$B$264</c15:sqref>
                        </c15:fullRef>
                        <c15:formulaRef>
                          <c15:sqref>Households!$B$246:$B$248</c15:sqref>
                        </c15:formulaRef>
                      </c:ext>
                    </c:extLst>
                    <c:numCache>
                      <c:formatCode>#,##0</c:formatCode>
                      <c:ptCount val="3"/>
                      <c:pt idx="0">
                        <c:v>337</c:v>
                      </c:pt>
                      <c:pt idx="1">
                        <c:v>336</c:v>
                      </c:pt>
                      <c:pt idx="2">
                        <c:v>412</c:v>
                      </c:pt>
                    </c:numCache>
                  </c:numRef>
                </c:val>
                <c:extLst>
                  <c:ext xmlns:c16="http://schemas.microsoft.com/office/drawing/2014/chart" uri="{C3380CC4-5D6E-409C-BE32-E72D297353CC}">
                    <c16:uniqueId val="{00000003-C673-4E85-B29F-25B32667192F}"/>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Households!$D$243</c15:sqref>
                        </c15:formulaRef>
                      </c:ext>
                    </c:extLst>
                    <c:strCache>
                      <c:ptCount val="1"/>
                      <c:pt idx="0">
                        <c:v>Fresno County</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Households!$A$244:$A$264</c15:sqref>
                        </c15:fullRef>
                        <c15:formulaRef>
                          <c15:sqref>Households!$A$246:$A$248</c15:sqref>
                        </c15:formulaRef>
                      </c:ext>
                    </c:extLst>
                    <c:strCache>
                      <c:ptCount val="3"/>
                      <c:pt idx="0">
                        <c:v>      5-Person Household</c:v>
                      </c:pt>
                      <c:pt idx="1">
                        <c:v>      6-Person Household</c:v>
                      </c:pt>
                      <c:pt idx="2">
                        <c:v>      7-or-More Person Household</c:v>
                      </c:pt>
                    </c:strCache>
                  </c:strRef>
                </c:cat>
                <c:val>
                  <c:numRef>
                    <c:extLst>
                      <c:ext xmlns:c15="http://schemas.microsoft.com/office/drawing/2012/chart" uri="{02D57815-91ED-43cb-92C2-25804820EDAC}">
                        <c15:fullRef>
                          <c15:sqref>Households!$D$244:$D$264</c15:sqref>
                        </c15:fullRef>
                        <c15:formulaRef>
                          <c15:sqref>Households!$D$246:$D$248</c15:sqref>
                        </c15:formulaRef>
                      </c:ext>
                    </c:extLst>
                    <c:numCache>
                      <c:formatCode>#,##0</c:formatCode>
                      <c:ptCount val="3"/>
                      <c:pt idx="0">
                        <c:v>29647</c:v>
                      </c:pt>
                      <c:pt idx="1">
                        <c:v>14692</c:v>
                      </c:pt>
                      <c:pt idx="2">
                        <c:v>12097</c:v>
                      </c:pt>
                    </c:numCache>
                  </c:numRef>
                </c:val>
                <c:extLst xmlns:c15="http://schemas.microsoft.com/office/drawing/2012/chart">
                  <c:ext xmlns:c16="http://schemas.microsoft.com/office/drawing/2014/chart" uri="{C3380CC4-5D6E-409C-BE32-E72D297353CC}">
                    <c16:uniqueId val="{00000004-C673-4E85-B29F-25B32667192F}"/>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Households!$F$243</c15:sqref>
                        </c15:formulaRef>
                      </c:ext>
                    </c:extLst>
                    <c:strCache>
                      <c:ptCount val="1"/>
                      <c:pt idx="0">
                        <c:v>California</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Households!$A$244:$A$264</c15:sqref>
                        </c15:fullRef>
                        <c15:formulaRef>
                          <c15:sqref>Households!$A$246:$A$248</c15:sqref>
                        </c15:formulaRef>
                      </c:ext>
                    </c:extLst>
                    <c:strCache>
                      <c:ptCount val="3"/>
                      <c:pt idx="0">
                        <c:v>      5-Person Household</c:v>
                      </c:pt>
                      <c:pt idx="1">
                        <c:v>      6-Person Household</c:v>
                      </c:pt>
                      <c:pt idx="2">
                        <c:v>      7-or-More Person Household</c:v>
                      </c:pt>
                    </c:strCache>
                  </c:strRef>
                </c:cat>
                <c:val>
                  <c:numRef>
                    <c:extLst>
                      <c:ext xmlns:c15="http://schemas.microsoft.com/office/drawing/2012/chart" uri="{02D57815-91ED-43cb-92C2-25804820EDAC}">
                        <c15:fullRef>
                          <c15:sqref>Households!$F$244:$F$264</c15:sqref>
                        </c15:fullRef>
                        <c15:formulaRef>
                          <c15:sqref>Households!$F$246:$F$248</c15:sqref>
                        </c15:formulaRef>
                      </c:ext>
                    </c:extLst>
                    <c:numCache>
                      <c:formatCode>#,##0</c:formatCode>
                      <c:ptCount val="3"/>
                      <c:pt idx="0">
                        <c:v>1025856</c:v>
                      </c:pt>
                      <c:pt idx="1">
                        <c:v>440129</c:v>
                      </c:pt>
                      <c:pt idx="2">
                        <c:v>343533</c:v>
                      </c:pt>
                    </c:numCache>
                  </c:numRef>
                </c:val>
                <c:extLst xmlns:c15="http://schemas.microsoft.com/office/drawing/2012/chart">
                  <c:ext xmlns:c16="http://schemas.microsoft.com/office/drawing/2014/chart" uri="{C3380CC4-5D6E-409C-BE32-E72D297353CC}">
                    <c16:uniqueId val="{00000005-C673-4E85-B29F-25B32667192F}"/>
                  </c:ext>
                </c:extLst>
              </c15:ser>
            </c15:filteredBarSeries>
          </c:ext>
        </c:extLst>
      </c:barChart>
      <c:catAx>
        <c:axId val="20277434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7742160"/>
        <c:crosses val="autoZero"/>
        <c:auto val="1"/>
        <c:lblAlgn val="ctr"/>
        <c:lblOffset val="100"/>
        <c:noMultiLvlLbl val="0"/>
      </c:catAx>
      <c:valAx>
        <c:axId val="2027742160"/>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774340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1"/>
          <c:order val="1"/>
          <c:tx>
            <c:strRef>
              <c:f>Households!$A$270</c:f>
              <c:strCache>
                <c:ptCount val="1"/>
                <c:pt idx="0">
                  <c:v>      1-Person Household</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ext>
              </c:extLst>
              <c:f>(Households!$C$268,Households!$E$268,Households!$G$268)</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Households!$B$270:$G$270</c15:sqref>
                  </c15:fullRef>
                </c:ext>
              </c:extLst>
              <c:f>(Households!$C$270,Households!$E$270,Households!$G$270)</c:f>
              <c:numCache>
                <c:formatCode>#,##0.0%</c:formatCode>
                <c:ptCount val="3"/>
                <c:pt idx="0">
                  <c:v>0.14724164724164723</c:v>
                </c:pt>
                <c:pt idx="1">
                  <c:v>9.7837281153450056E-2</c:v>
                </c:pt>
                <c:pt idx="2">
                  <c:v>9.8661028893587036E-2</c:v>
                </c:pt>
              </c:numCache>
            </c:numRef>
          </c:val>
          <c:extLst>
            <c:ext xmlns:c16="http://schemas.microsoft.com/office/drawing/2014/chart" uri="{C3380CC4-5D6E-409C-BE32-E72D297353CC}">
              <c16:uniqueId val="{00000000-1263-43D2-8254-A52A4736FC63}"/>
            </c:ext>
          </c:extLst>
        </c:ser>
        <c:ser>
          <c:idx val="2"/>
          <c:order val="2"/>
          <c:tx>
            <c:strRef>
              <c:f>Households!$A$271</c:f>
              <c:strCache>
                <c:ptCount val="1"/>
                <c:pt idx="0">
                  <c:v>      2-Person Household</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ext>
              </c:extLst>
              <c:f>(Households!$C$268,Households!$E$268,Households!$G$268)</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Households!$B$271:$G$271</c15:sqref>
                  </c15:fullRef>
                </c:ext>
              </c:extLst>
              <c:f>(Households!$C$271,Households!$E$271,Households!$G$271)</c:f>
              <c:numCache>
                <c:formatCode>#,##0.0%</c:formatCode>
                <c:ptCount val="3"/>
                <c:pt idx="0">
                  <c:v>0.10178710178710179</c:v>
                </c:pt>
                <c:pt idx="1">
                  <c:v>0.20494335736354274</c:v>
                </c:pt>
                <c:pt idx="2">
                  <c:v>0.16701902748414377</c:v>
                </c:pt>
              </c:numCache>
            </c:numRef>
          </c:val>
          <c:extLst>
            <c:ext xmlns:c16="http://schemas.microsoft.com/office/drawing/2014/chart" uri="{C3380CC4-5D6E-409C-BE32-E72D297353CC}">
              <c16:uniqueId val="{00000001-1263-43D2-8254-A52A4736FC63}"/>
            </c:ext>
          </c:extLst>
        </c:ser>
        <c:ser>
          <c:idx val="3"/>
          <c:order val="3"/>
          <c:tx>
            <c:strRef>
              <c:f>Households!$A$272</c:f>
              <c:strCache>
                <c:ptCount val="1"/>
                <c:pt idx="0">
                  <c:v>      3-Person Household</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ext>
              </c:extLst>
              <c:f>(Households!$C$268,Households!$E$268,Households!$G$268)</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Households!$B$272:$G$272</c15:sqref>
                  </c15:fullRef>
                </c:ext>
              </c:extLst>
              <c:f>(Households!$C$272,Households!$E$272,Households!$G$272)</c:f>
              <c:numCache>
                <c:formatCode>#,##0.0%</c:formatCode>
                <c:ptCount val="3"/>
                <c:pt idx="0">
                  <c:v>0.17404817404817402</c:v>
                </c:pt>
                <c:pt idx="1">
                  <c:v>0.19842087195331273</c:v>
                </c:pt>
                <c:pt idx="2">
                  <c:v>0.1546863988724454</c:v>
                </c:pt>
              </c:numCache>
            </c:numRef>
          </c:val>
          <c:extLst>
            <c:ext xmlns:c16="http://schemas.microsoft.com/office/drawing/2014/chart" uri="{C3380CC4-5D6E-409C-BE32-E72D297353CC}">
              <c16:uniqueId val="{00000002-1263-43D2-8254-A52A4736FC63}"/>
            </c:ext>
          </c:extLst>
        </c:ser>
        <c:ser>
          <c:idx val="4"/>
          <c:order val="4"/>
          <c:tx>
            <c:strRef>
              <c:f>Households!$A$273</c:f>
              <c:strCache>
                <c:ptCount val="1"/>
                <c:pt idx="0">
                  <c:v>      4-Person Household</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ext>
              </c:extLst>
              <c:f>(Households!$C$268,Households!$E$268,Households!$G$268)</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Households!$B$273:$G$273</c15:sqref>
                  </c15:fullRef>
                </c:ext>
              </c:extLst>
              <c:f>(Households!$C$273,Households!$E$273,Households!$G$273)</c:f>
              <c:numCache>
                <c:formatCode>#,##0.0%</c:formatCode>
                <c:ptCount val="3"/>
                <c:pt idx="0">
                  <c:v>0.24825174825174823</c:v>
                </c:pt>
                <c:pt idx="1">
                  <c:v>0.18091314795743219</c:v>
                </c:pt>
                <c:pt idx="2">
                  <c:v>0.19732205778717404</c:v>
                </c:pt>
              </c:numCache>
            </c:numRef>
          </c:val>
          <c:extLst>
            <c:ext xmlns:c16="http://schemas.microsoft.com/office/drawing/2014/chart" uri="{C3380CC4-5D6E-409C-BE32-E72D297353CC}">
              <c16:uniqueId val="{00000003-1263-43D2-8254-A52A4736FC63}"/>
            </c:ext>
          </c:extLst>
        </c:ser>
        <c:ser>
          <c:idx val="5"/>
          <c:order val="5"/>
          <c:tx>
            <c:strRef>
              <c:f>Households!$A$274</c:f>
              <c:strCache>
                <c:ptCount val="1"/>
                <c:pt idx="0">
                  <c:v>      5-Person Household</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ext>
              </c:extLst>
              <c:f>(Households!$C$268,Households!$E$268,Households!$G$268)</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Households!$B$274:$G$274</c15:sqref>
                  </c15:fullRef>
                </c:ext>
              </c:extLst>
              <c:f>(Households!$C$274,Households!$E$274,Households!$G$274)</c:f>
              <c:numCache>
                <c:formatCode>#,##0.0%</c:formatCode>
                <c:ptCount val="3"/>
                <c:pt idx="0">
                  <c:v>0.11655011655011656</c:v>
                </c:pt>
                <c:pt idx="1">
                  <c:v>0.17336079642979746</c:v>
                </c:pt>
                <c:pt idx="2">
                  <c:v>0.11874559548978153</c:v>
                </c:pt>
              </c:numCache>
            </c:numRef>
          </c:val>
          <c:extLst>
            <c:ext xmlns:c16="http://schemas.microsoft.com/office/drawing/2014/chart" uri="{C3380CC4-5D6E-409C-BE32-E72D297353CC}">
              <c16:uniqueId val="{00000004-1263-43D2-8254-A52A4736FC63}"/>
            </c:ext>
          </c:extLst>
        </c:ser>
        <c:ser>
          <c:idx val="6"/>
          <c:order val="6"/>
          <c:tx>
            <c:strRef>
              <c:f>Households!$A$275</c:f>
              <c:strCache>
                <c:ptCount val="1"/>
                <c:pt idx="0">
                  <c:v>      6-Person Household</c:v>
                </c:pt>
              </c:strCache>
            </c:strRef>
          </c:tx>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ext>
              </c:extLst>
              <c:f>(Households!$C$268,Households!$E$268,Households!$G$268)</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Households!$B$275:$G$275</c15:sqref>
                  </c15:fullRef>
                </c:ext>
              </c:extLst>
              <c:f>(Households!$C$275,Households!$E$275,Households!$G$275)</c:f>
              <c:numCache>
                <c:formatCode>#,##0.0%</c:formatCode>
                <c:ptCount val="3"/>
                <c:pt idx="0">
                  <c:v>0.13325563325563325</c:v>
                </c:pt>
                <c:pt idx="1">
                  <c:v>9.1658084449021626E-2</c:v>
                </c:pt>
                <c:pt idx="2">
                  <c:v>0.11839323467230445</c:v>
                </c:pt>
              </c:numCache>
            </c:numRef>
          </c:val>
          <c:extLst>
            <c:ext xmlns:c16="http://schemas.microsoft.com/office/drawing/2014/chart" uri="{C3380CC4-5D6E-409C-BE32-E72D297353CC}">
              <c16:uniqueId val="{00000005-1263-43D2-8254-A52A4736FC63}"/>
            </c:ext>
          </c:extLst>
        </c:ser>
        <c:ser>
          <c:idx val="7"/>
          <c:order val="7"/>
          <c:tx>
            <c:strRef>
              <c:f>Households!$A$276</c:f>
              <c:strCache>
                <c:ptCount val="1"/>
                <c:pt idx="0">
                  <c:v>      7-or-More Person Household</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ext>
              </c:extLst>
              <c:f>(Households!$C$268,Households!$E$268,Households!$G$268)</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Households!$B$276:$G$276</c15:sqref>
                  </c15:fullRef>
                </c:ext>
              </c:extLst>
              <c:f>(Households!$C$276,Households!$E$276,Households!$G$276)</c:f>
              <c:numCache>
                <c:formatCode>#,##0.0%</c:formatCode>
                <c:ptCount val="3"/>
                <c:pt idx="0">
                  <c:v>7.8865578865578864E-2</c:v>
                </c:pt>
                <c:pt idx="1">
                  <c:v>5.2866460693443182E-2</c:v>
                </c:pt>
                <c:pt idx="2">
                  <c:v>0.14517265680056377</c:v>
                </c:pt>
              </c:numCache>
            </c:numRef>
          </c:val>
          <c:extLst>
            <c:ext xmlns:c16="http://schemas.microsoft.com/office/drawing/2014/chart" uri="{C3380CC4-5D6E-409C-BE32-E72D297353CC}">
              <c16:uniqueId val="{00000006-1263-43D2-8254-A52A4736FC63}"/>
            </c:ext>
          </c:extLst>
        </c:ser>
        <c:dLbls>
          <c:dLblPos val="ctr"/>
          <c:showLegendKey val="0"/>
          <c:showVal val="1"/>
          <c:showCatName val="0"/>
          <c:showSerName val="0"/>
          <c:showPercent val="0"/>
          <c:showBubbleSize val="0"/>
        </c:dLbls>
        <c:gapWidth val="40"/>
        <c:overlap val="100"/>
        <c:serLines>
          <c:spPr>
            <a:ln w="9525" cap="flat" cmpd="sng" algn="ctr">
              <a:solidFill>
                <a:schemeClr val="tx1">
                  <a:lumMod val="35000"/>
                  <a:lumOff val="65000"/>
                </a:schemeClr>
              </a:solidFill>
              <a:round/>
            </a:ln>
            <a:effectLst/>
          </c:spPr>
        </c:serLines>
        <c:axId val="1314428399"/>
        <c:axId val="1314442543"/>
        <c:extLst>
          <c:ext xmlns:c15="http://schemas.microsoft.com/office/drawing/2012/chart" uri="{02D57815-91ED-43cb-92C2-25804820EDAC}">
            <c15:filteredBarSeries>
              <c15:ser>
                <c:idx val="0"/>
                <c:order val="0"/>
                <c:tx>
                  <c:strRef>
                    <c:extLst>
                      <c:ext uri="{02D57815-91ED-43cb-92C2-25804820EDAC}">
                        <c15:formulaRef>
                          <c15:sqref>Households!$A$269</c15:sqref>
                        </c15:formulaRef>
                      </c:ext>
                    </c:extLst>
                    <c:strCache>
                      <c:ptCount val="1"/>
                      <c:pt idx="0">
                        <c:v>Total Occupied Housing Units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uri="{02D57815-91ED-43cb-92C2-25804820EDAC}">
                        <c15:fullRef>
                          <c15:sqref>Households!$B$269:$G$269</c15:sqref>
                        </c15:fullRef>
                        <c15:formulaRef>
                          <c15:sqref>(Households!$C$269,Households!$E$269,Households!$G$269)</c15:sqref>
                        </c15:formulaRef>
                      </c:ext>
                    </c:extLst>
                    <c:numCache>
                      <c:formatCode>#,##0.0%</c:formatCode>
                      <c:ptCount val="3"/>
                    </c:numCache>
                  </c:numRef>
                </c:val>
                <c:extLst>
                  <c:ext xmlns:c16="http://schemas.microsoft.com/office/drawing/2014/chart" uri="{C3380CC4-5D6E-409C-BE32-E72D297353CC}">
                    <c16:uniqueId val="{00000007-1263-43D2-8254-A52A4736FC63}"/>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Households!$A$277</c15:sqref>
                        </c15:formulaRef>
                      </c:ext>
                    </c:extLst>
                    <c:strCache>
                      <c:ptCount val="1"/>
                      <c:pt idx="0">
                        <c:v>Owner-Occupied</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Households!$B$277:$G$277</c15:sqref>
                        </c15:fullRef>
                        <c15:formulaRef>
                          <c15:sqref>(Households!$C$277,Households!$E$277,Households!$G$277)</c15:sqref>
                        </c15:formulaRef>
                      </c:ext>
                    </c:extLst>
                    <c:numCache>
                      <c:formatCode>#,##0.0%</c:formatCode>
                      <c:ptCount val="3"/>
                      <c:pt idx="0">
                        <c:v>0.45299145299145299</c:v>
                      </c:pt>
                      <c:pt idx="1">
                        <c:v>0.37178166838311022</c:v>
                      </c:pt>
                      <c:pt idx="2">
                        <c:v>0.47463002114164904</c:v>
                      </c:pt>
                    </c:numCache>
                  </c:numRef>
                </c:val>
                <c:extLst xmlns:c15="http://schemas.microsoft.com/office/drawing/2012/chart">
                  <c:ext xmlns:c16="http://schemas.microsoft.com/office/drawing/2014/chart" uri="{C3380CC4-5D6E-409C-BE32-E72D297353CC}">
                    <c16:uniqueId val="{00000008-1263-43D2-8254-A52A4736FC63}"/>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Households!$A$278</c15:sqref>
                        </c15:formulaRef>
                      </c:ext>
                    </c:extLst>
                    <c:strCache>
                      <c:ptCount val="1"/>
                      <c:pt idx="0">
                        <c:v>      1-Person Household</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Households!$B$278:$G$278</c15:sqref>
                        </c15:fullRef>
                        <c15:formulaRef>
                          <c15:sqref>(Households!$C$278,Households!$E$278,Households!$G$278)</c15:sqref>
                        </c15:formulaRef>
                      </c:ext>
                    </c:extLst>
                    <c:numCache>
                      <c:formatCode>#,##0.0%</c:formatCode>
                      <c:ptCount val="3"/>
                      <c:pt idx="0">
                        <c:v>4.7008547008547008E-2</c:v>
                      </c:pt>
                      <c:pt idx="1">
                        <c:v>2.8492962581531067E-2</c:v>
                      </c:pt>
                      <c:pt idx="2">
                        <c:v>3.0303030303030304E-2</c:v>
                      </c:pt>
                    </c:numCache>
                  </c:numRef>
                </c:val>
                <c:extLst xmlns:c15="http://schemas.microsoft.com/office/drawing/2012/chart">
                  <c:ext xmlns:c16="http://schemas.microsoft.com/office/drawing/2014/chart" uri="{C3380CC4-5D6E-409C-BE32-E72D297353CC}">
                    <c16:uniqueId val="{00000009-1263-43D2-8254-A52A4736FC63}"/>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Households!$A$279</c15:sqref>
                        </c15:formulaRef>
                      </c:ext>
                    </c:extLst>
                    <c:strCache>
                      <c:ptCount val="1"/>
                      <c:pt idx="0">
                        <c:v>      2-Person Household</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Households!$B$279:$G$279</c15:sqref>
                        </c15:fullRef>
                        <c15:formulaRef>
                          <c15:sqref>(Households!$C$279,Households!$E$279,Households!$G$279)</c15:sqref>
                        </c15:formulaRef>
                      </c:ext>
                    </c:extLst>
                    <c:numCache>
                      <c:formatCode>#,##0.0%</c:formatCode>
                      <c:ptCount val="3"/>
                      <c:pt idx="0">
                        <c:v>5.6332556332556336E-2</c:v>
                      </c:pt>
                      <c:pt idx="1">
                        <c:v>7.1404050806728459E-2</c:v>
                      </c:pt>
                      <c:pt idx="2">
                        <c:v>3.8407329105003524E-2</c:v>
                      </c:pt>
                    </c:numCache>
                  </c:numRef>
                </c:val>
                <c:extLst xmlns:c15="http://schemas.microsoft.com/office/drawing/2012/chart">
                  <c:ext xmlns:c16="http://schemas.microsoft.com/office/drawing/2014/chart" uri="{C3380CC4-5D6E-409C-BE32-E72D297353CC}">
                    <c16:uniqueId val="{0000000A-1263-43D2-8254-A52A4736FC63}"/>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Households!$A$280</c15:sqref>
                        </c15:formulaRef>
                      </c:ext>
                    </c:extLst>
                    <c:strCache>
                      <c:ptCount val="1"/>
                      <c:pt idx="0">
                        <c:v>      3-Person Household</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Households!$B$280:$G$280</c15:sqref>
                        </c15:fullRef>
                        <c15:formulaRef>
                          <c15:sqref>(Households!$C$280,Households!$E$280,Households!$G$280)</c15:sqref>
                        </c15:formulaRef>
                      </c:ext>
                    </c:extLst>
                    <c:numCache>
                      <c:formatCode>#,##0.0%</c:formatCode>
                      <c:ptCount val="3"/>
                      <c:pt idx="0">
                        <c:v>4.584304584304584E-2</c:v>
                      </c:pt>
                      <c:pt idx="1">
                        <c:v>0.11465842773772743</c:v>
                      </c:pt>
                      <c:pt idx="2">
                        <c:v>7.5052854122621568E-2</c:v>
                      </c:pt>
                    </c:numCache>
                  </c:numRef>
                </c:val>
                <c:extLst xmlns:c15="http://schemas.microsoft.com/office/drawing/2012/chart">
                  <c:ext xmlns:c16="http://schemas.microsoft.com/office/drawing/2014/chart" uri="{C3380CC4-5D6E-409C-BE32-E72D297353CC}">
                    <c16:uniqueId val="{0000000B-1263-43D2-8254-A52A4736FC63}"/>
                  </c:ext>
                </c:extLst>
              </c15:ser>
            </c15:filteredBarSeries>
            <c15:filteredBarSeries>
              <c15:ser>
                <c:idx val="12"/>
                <c:order val="12"/>
                <c:tx>
                  <c:strRef>
                    <c:extLst xmlns:c15="http://schemas.microsoft.com/office/drawing/2012/chart">
                      <c:ext xmlns:c15="http://schemas.microsoft.com/office/drawing/2012/chart" uri="{02D57815-91ED-43cb-92C2-25804820EDAC}">
                        <c15:formulaRef>
                          <c15:sqref>Households!$A$281</c15:sqref>
                        </c15:formulaRef>
                      </c:ext>
                    </c:extLst>
                    <c:strCache>
                      <c:ptCount val="1"/>
                      <c:pt idx="0">
                        <c:v>      4-Person Household</c:v>
                      </c:pt>
                    </c:strCache>
                  </c:strRef>
                </c:tx>
                <c:spPr>
                  <a:solidFill>
                    <a:schemeClr val="accent1">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Households!$B$281:$G$281</c15:sqref>
                        </c15:fullRef>
                        <c15:formulaRef>
                          <c15:sqref>(Households!$C$281,Households!$E$281,Households!$G$281)</c15:sqref>
                        </c15:formulaRef>
                      </c:ext>
                    </c:extLst>
                    <c:numCache>
                      <c:formatCode>#,##0.0%</c:formatCode>
                      <c:ptCount val="3"/>
                      <c:pt idx="0">
                        <c:v>0.12742812742812742</c:v>
                      </c:pt>
                      <c:pt idx="1">
                        <c:v>4.4284243048403706E-2</c:v>
                      </c:pt>
                      <c:pt idx="2">
                        <c:v>9.5137420718816063E-2</c:v>
                      </c:pt>
                    </c:numCache>
                  </c:numRef>
                </c:val>
                <c:extLst xmlns:c15="http://schemas.microsoft.com/office/drawing/2012/chart">
                  <c:ext xmlns:c16="http://schemas.microsoft.com/office/drawing/2014/chart" uri="{C3380CC4-5D6E-409C-BE32-E72D297353CC}">
                    <c16:uniqueId val="{0000000C-1263-43D2-8254-A52A4736FC63}"/>
                  </c:ext>
                </c:extLst>
              </c15:ser>
            </c15:filteredBarSeries>
            <c15:filteredBarSeries>
              <c15:ser>
                <c:idx val="13"/>
                <c:order val="13"/>
                <c:tx>
                  <c:strRef>
                    <c:extLst xmlns:c15="http://schemas.microsoft.com/office/drawing/2012/chart">
                      <c:ext xmlns:c15="http://schemas.microsoft.com/office/drawing/2012/chart" uri="{02D57815-91ED-43cb-92C2-25804820EDAC}">
                        <c15:formulaRef>
                          <c15:sqref>Households!$A$282</c15:sqref>
                        </c15:formulaRef>
                      </c:ext>
                    </c:extLst>
                    <c:strCache>
                      <c:ptCount val="1"/>
                      <c:pt idx="0">
                        <c:v>      5-Person Household</c:v>
                      </c:pt>
                    </c:strCache>
                  </c:strRef>
                </c:tx>
                <c:spPr>
                  <a:solidFill>
                    <a:schemeClr val="accent2">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Households!$B$282:$G$282</c15:sqref>
                        </c15:fullRef>
                        <c15:formulaRef>
                          <c15:sqref>(Households!$C$282,Households!$E$282,Households!$G$282)</c15:sqref>
                        </c15:formulaRef>
                      </c:ext>
                    </c:extLst>
                    <c:numCache>
                      <c:formatCode>#,##0.0%</c:formatCode>
                      <c:ptCount val="3"/>
                      <c:pt idx="0">
                        <c:v>8.2362082362082367E-2</c:v>
                      </c:pt>
                      <c:pt idx="1">
                        <c:v>3.7418468932372127E-2</c:v>
                      </c:pt>
                      <c:pt idx="2">
                        <c:v>7.9633544749823815E-2</c:v>
                      </c:pt>
                    </c:numCache>
                  </c:numRef>
                </c:val>
                <c:extLst xmlns:c15="http://schemas.microsoft.com/office/drawing/2012/chart">
                  <c:ext xmlns:c16="http://schemas.microsoft.com/office/drawing/2014/chart" uri="{C3380CC4-5D6E-409C-BE32-E72D297353CC}">
                    <c16:uniqueId val="{0000000D-1263-43D2-8254-A52A4736FC63}"/>
                  </c:ext>
                </c:extLst>
              </c15:ser>
            </c15:filteredBarSeries>
            <c15:filteredBarSeries>
              <c15:ser>
                <c:idx val="14"/>
                <c:order val="14"/>
                <c:tx>
                  <c:strRef>
                    <c:extLst xmlns:c15="http://schemas.microsoft.com/office/drawing/2012/chart">
                      <c:ext xmlns:c15="http://schemas.microsoft.com/office/drawing/2012/chart" uri="{02D57815-91ED-43cb-92C2-25804820EDAC}">
                        <c15:formulaRef>
                          <c15:sqref>Households!$A$283</c15:sqref>
                        </c15:formulaRef>
                      </c:ext>
                    </c:extLst>
                    <c:strCache>
                      <c:ptCount val="1"/>
                      <c:pt idx="0">
                        <c:v>      6-Person Household</c:v>
                      </c:pt>
                    </c:strCache>
                  </c:strRef>
                </c:tx>
                <c:spPr>
                  <a:solidFill>
                    <a:schemeClr val="accent3">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Households!$B$283:$G$283</c15:sqref>
                        </c15:fullRef>
                        <c15:formulaRef>
                          <c15:sqref>(Households!$C$283,Households!$E$283,Households!$G$283)</c15:sqref>
                        </c15:formulaRef>
                      </c:ext>
                    </c:extLst>
                    <c:numCache>
                      <c:formatCode>#,##0.0%</c:formatCode>
                      <c:ptCount val="3"/>
                      <c:pt idx="0">
                        <c:v>4.0404040404040407E-2</c:v>
                      </c:pt>
                      <c:pt idx="1">
                        <c:v>5.2523171987641608E-2</c:v>
                      </c:pt>
                      <c:pt idx="2">
                        <c:v>9.7251585623678652E-2</c:v>
                      </c:pt>
                    </c:numCache>
                  </c:numRef>
                </c:val>
                <c:extLst xmlns:c15="http://schemas.microsoft.com/office/drawing/2012/chart">
                  <c:ext xmlns:c16="http://schemas.microsoft.com/office/drawing/2014/chart" uri="{C3380CC4-5D6E-409C-BE32-E72D297353CC}">
                    <c16:uniqueId val="{0000000E-1263-43D2-8254-A52A4736FC63}"/>
                  </c:ext>
                </c:extLst>
              </c15:ser>
            </c15:filteredBarSeries>
            <c15:filteredBarSeries>
              <c15:ser>
                <c:idx val="15"/>
                <c:order val="15"/>
                <c:tx>
                  <c:strRef>
                    <c:extLst xmlns:c15="http://schemas.microsoft.com/office/drawing/2012/chart">
                      <c:ext xmlns:c15="http://schemas.microsoft.com/office/drawing/2012/chart" uri="{02D57815-91ED-43cb-92C2-25804820EDAC}">
                        <c15:formulaRef>
                          <c15:sqref>Households!$A$284</c15:sqref>
                        </c15:formulaRef>
                      </c:ext>
                    </c:extLst>
                    <c:strCache>
                      <c:ptCount val="1"/>
                      <c:pt idx="0">
                        <c:v>      7-or-More Person Household</c:v>
                      </c:pt>
                    </c:strCache>
                  </c:strRef>
                </c:tx>
                <c:spPr>
                  <a:solidFill>
                    <a:schemeClr val="accent4">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Households!$B$284:$G$284</c15:sqref>
                        </c15:fullRef>
                        <c15:formulaRef>
                          <c15:sqref>(Households!$C$284,Households!$E$284,Households!$G$284)</c15:sqref>
                        </c15:formulaRef>
                      </c:ext>
                    </c:extLst>
                    <c:numCache>
                      <c:formatCode>#,##0.0%</c:formatCode>
                      <c:ptCount val="3"/>
                      <c:pt idx="0">
                        <c:v>5.3613053613053616E-2</c:v>
                      </c:pt>
                      <c:pt idx="1">
                        <c:v>2.3000343288705802E-2</c:v>
                      </c:pt>
                      <c:pt idx="2">
                        <c:v>5.8844256518675121E-2</c:v>
                      </c:pt>
                    </c:numCache>
                  </c:numRef>
                </c:val>
                <c:extLst xmlns:c15="http://schemas.microsoft.com/office/drawing/2012/chart">
                  <c:ext xmlns:c16="http://schemas.microsoft.com/office/drawing/2014/chart" uri="{C3380CC4-5D6E-409C-BE32-E72D297353CC}">
                    <c16:uniqueId val="{0000000F-1263-43D2-8254-A52A4736FC63}"/>
                  </c:ext>
                </c:extLst>
              </c15:ser>
            </c15:filteredBarSeries>
            <c15:filteredBarSeries>
              <c15:ser>
                <c:idx val="16"/>
                <c:order val="16"/>
                <c:tx>
                  <c:strRef>
                    <c:extLst xmlns:c15="http://schemas.microsoft.com/office/drawing/2012/chart">
                      <c:ext xmlns:c15="http://schemas.microsoft.com/office/drawing/2012/chart" uri="{02D57815-91ED-43cb-92C2-25804820EDAC}">
                        <c15:formulaRef>
                          <c15:sqref>Households!$A$285</c15:sqref>
                        </c15:formulaRef>
                      </c:ext>
                    </c:extLst>
                    <c:strCache>
                      <c:ptCount val="1"/>
                      <c:pt idx="0">
                        <c:v>Renter-Occupied</c:v>
                      </c:pt>
                    </c:strCache>
                  </c:strRef>
                </c:tx>
                <c:spPr>
                  <a:solidFill>
                    <a:schemeClr val="accent5">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Households!$B$285:$G$285</c15:sqref>
                        </c15:fullRef>
                        <c15:formulaRef>
                          <c15:sqref>(Households!$C$285,Households!$E$285,Households!$G$285)</c15:sqref>
                        </c15:formulaRef>
                      </c:ext>
                    </c:extLst>
                    <c:numCache>
                      <c:formatCode>#,##0.0%</c:formatCode>
                      <c:ptCount val="3"/>
                      <c:pt idx="0">
                        <c:v>0.54700854700854706</c:v>
                      </c:pt>
                      <c:pt idx="1">
                        <c:v>0.62821833161688978</c:v>
                      </c:pt>
                      <c:pt idx="2">
                        <c:v>0.52536997885835091</c:v>
                      </c:pt>
                    </c:numCache>
                  </c:numRef>
                </c:val>
                <c:extLst xmlns:c15="http://schemas.microsoft.com/office/drawing/2012/chart">
                  <c:ext xmlns:c16="http://schemas.microsoft.com/office/drawing/2014/chart" uri="{C3380CC4-5D6E-409C-BE32-E72D297353CC}">
                    <c16:uniqueId val="{00000010-1263-43D2-8254-A52A4736FC63}"/>
                  </c:ext>
                </c:extLst>
              </c15:ser>
            </c15:filteredBarSeries>
            <c15:filteredBarSeries>
              <c15:ser>
                <c:idx val="17"/>
                <c:order val="17"/>
                <c:tx>
                  <c:strRef>
                    <c:extLst xmlns:c15="http://schemas.microsoft.com/office/drawing/2012/chart">
                      <c:ext xmlns:c15="http://schemas.microsoft.com/office/drawing/2012/chart" uri="{02D57815-91ED-43cb-92C2-25804820EDAC}">
                        <c15:formulaRef>
                          <c15:sqref>Households!$A$286</c15:sqref>
                        </c15:formulaRef>
                      </c:ext>
                    </c:extLst>
                    <c:strCache>
                      <c:ptCount val="1"/>
                      <c:pt idx="0">
                        <c:v>      1-Person Household</c:v>
                      </c:pt>
                    </c:strCache>
                  </c:strRef>
                </c:tx>
                <c:spPr>
                  <a:solidFill>
                    <a:schemeClr val="accent6">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Households!$B$286:$G$286</c15:sqref>
                        </c15:fullRef>
                        <c15:formulaRef>
                          <c15:sqref>(Households!$C$286,Households!$E$286,Households!$G$286)</c15:sqref>
                        </c15:formulaRef>
                      </c:ext>
                    </c:extLst>
                    <c:numCache>
                      <c:formatCode>#,##0.0%</c:formatCode>
                      <c:ptCount val="3"/>
                      <c:pt idx="0">
                        <c:v>0.10023310023310024</c:v>
                      </c:pt>
                      <c:pt idx="1">
                        <c:v>6.9344318571918986E-2</c:v>
                      </c:pt>
                      <c:pt idx="2">
                        <c:v>6.8357998590556732E-2</c:v>
                      </c:pt>
                    </c:numCache>
                  </c:numRef>
                </c:val>
                <c:extLst xmlns:c15="http://schemas.microsoft.com/office/drawing/2012/chart">
                  <c:ext xmlns:c16="http://schemas.microsoft.com/office/drawing/2014/chart" uri="{C3380CC4-5D6E-409C-BE32-E72D297353CC}">
                    <c16:uniqueId val="{00000011-1263-43D2-8254-A52A4736FC63}"/>
                  </c:ext>
                </c:extLst>
              </c15:ser>
            </c15:filteredBarSeries>
            <c15:filteredBarSeries>
              <c15:ser>
                <c:idx val="18"/>
                <c:order val="18"/>
                <c:tx>
                  <c:strRef>
                    <c:extLst xmlns:c15="http://schemas.microsoft.com/office/drawing/2012/chart">
                      <c:ext xmlns:c15="http://schemas.microsoft.com/office/drawing/2012/chart" uri="{02D57815-91ED-43cb-92C2-25804820EDAC}">
                        <c15:formulaRef>
                          <c15:sqref>Households!$A$287</c15:sqref>
                        </c15:formulaRef>
                      </c:ext>
                    </c:extLst>
                    <c:strCache>
                      <c:ptCount val="1"/>
                      <c:pt idx="0">
                        <c:v>      2-Person Household</c:v>
                      </c:pt>
                    </c:strCache>
                  </c:strRef>
                </c:tx>
                <c:spPr>
                  <a:solidFill>
                    <a:schemeClr val="accent1">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Households!$B$287:$G$287</c15:sqref>
                        </c15:fullRef>
                        <c15:formulaRef>
                          <c15:sqref>(Households!$C$287,Households!$E$287,Households!$G$287)</c15:sqref>
                        </c15:formulaRef>
                      </c:ext>
                    </c:extLst>
                    <c:numCache>
                      <c:formatCode>#,##0.0%</c:formatCode>
                      <c:ptCount val="3"/>
                      <c:pt idx="0">
                        <c:v>4.5454545454545456E-2</c:v>
                      </c:pt>
                      <c:pt idx="1">
                        <c:v>0.13353930655681429</c:v>
                      </c:pt>
                      <c:pt idx="2">
                        <c:v>0.12861169837914024</c:v>
                      </c:pt>
                    </c:numCache>
                  </c:numRef>
                </c:val>
                <c:extLst xmlns:c15="http://schemas.microsoft.com/office/drawing/2012/chart">
                  <c:ext xmlns:c16="http://schemas.microsoft.com/office/drawing/2014/chart" uri="{C3380CC4-5D6E-409C-BE32-E72D297353CC}">
                    <c16:uniqueId val="{00000012-1263-43D2-8254-A52A4736FC63}"/>
                  </c:ext>
                </c:extLst>
              </c15:ser>
            </c15:filteredBarSeries>
            <c15:filteredBarSeries>
              <c15:ser>
                <c:idx val="19"/>
                <c:order val="19"/>
                <c:tx>
                  <c:strRef>
                    <c:extLst xmlns:c15="http://schemas.microsoft.com/office/drawing/2012/chart">
                      <c:ext xmlns:c15="http://schemas.microsoft.com/office/drawing/2012/chart" uri="{02D57815-91ED-43cb-92C2-25804820EDAC}">
                        <c15:formulaRef>
                          <c15:sqref>Households!$A$288</c15:sqref>
                        </c15:formulaRef>
                      </c:ext>
                    </c:extLst>
                    <c:strCache>
                      <c:ptCount val="1"/>
                      <c:pt idx="0">
                        <c:v>      3-Person Household</c:v>
                      </c:pt>
                    </c:strCache>
                  </c:strRef>
                </c:tx>
                <c:spPr>
                  <a:solidFill>
                    <a:schemeClr val="accent2">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Households!$B$288:$G$288</c15:sqref>
                        </c15:fullRef>
                        <c15:formulaRef>
                          <c15:sqref>(Households!$C$288,Households!$E$288,Households!$G$288)</c15:sqref>
                        </c15:formulaRef>
                      </c:ext>
                    </c:extLst>
                    <c:numCache>
                      <c:formatCode>#,##0.0%</c:formatCode>
                      <c:ptCount val="3"/>
                      <c:pt idx="0">
                        <c:v>0.12820512820512819</c:v>
                      </c:pt>
                      <c:pt idx="1">
                        <c:v>8.3762444215585305E-2</c:v>
                      </c:pt>
                      <c:pt idx="2">
                        <c:v>7.9633544749823815E-2</c:v>
                      </c:pt>
                    </c:numCache>
                  </c:numRef>
                </c:val>
                <c:extLst xmlns:c15="http://schemas.microsoft.com/office/drawing/2012/chart">
                  <c:ext xmlns:c16="http://schemas.microsoft.com/office/drawing/2014/chart" uri="{C3380CC4-5D6E-409C-BE32-E72D297353CC}">
                    <c16:uniqueId val="{00000013-1263-43D2-8254-A52A4736FC63}"/>
                  </c:ext>
                </c:extLst>
              </c15:ser>
            </c15:filteredBarSeries>
            <c15:filteredBarSeries>
              <c15:ser>
                <c:idx val="20"/>
                <c:order val="20"/>
                <c:tx>
                  <c:strRef>
                    <c:extLst xmlns:c15="http://schemas.microsoft.com/office/drawing/2012/chart">
                      <c:ext xmlns:c15="http://schemas.microsoft.com/office/drawing/2012/chart" uri="{02D57815-91ED-43cb-92C2-25804820EDAC}">
                        <c15:formulaRef>
                          <c15:sqref>Households!$A$289</c15:sqref>
                        </c15:formulaRef>
                      </c:ext>
                    </c:extLst>
                    <c:strCache>
                      <c:ptCount val="1"/>
                      <c:pt idx="0">
                        <c:v>      4-Person Household</c:v>
                      </c:pt>
                    </c:strCache>
                  </c:strRef>
                </c:tx>
                <c:spPr>
                  <a:solidFill>
                    <a:schemeClr val="accent3">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Households!$B$289:$G$289</c15:sqref>
                        </c15:fullRef>
                        <c15:formulaRef>
                          <c15:sqref>(Households!$C$289,Households!$E$289,Households!$G$289)</c15:sqref>
                        </c15:formulaRef>
                      </c:ext>
                    </c:extLst>
                    <c:numCache>
                      <c:formatCode>#,##0.0%</c:formatCode>
                      <c:ptCount val="3"/>
                      <c:pt idx="0">
                        <c:v>0.12082362082362082</c:v>
                      </c:pt>
                      <c:pt idx="1">
                        <c:v>0.13662890490902849</c:v>
                      </c:pt>
                      <c:pt idx="2">
                        <c:v>0.10218463706835799</c:v>
                      </c:pt>
                    </c:numCache>
                  </c:numRef>
                </c:val>
                <c:extLst xmlns:c15="http://schemas.microsoft.com/office/drawing/2012/chart">
                  <c:ext xmlns:c16="http://schemas.microsoft.com/office/drawing/2014/chart" uri="{C3380CC4-5D6E-409C-BE32-E72D297353CC}">
                    <c16:uniqueId val="{00000014-1263-43D2-8254-A52A4736FC63}"/>
                  </c:ext>
                </c:extLst>
              </c15:ser>
            </c15:filteredBarSeries>
            <c15:filteredBarSeries>
              <c15:ser>
                <c:idx val="21"/>
                <c:order val="21"/>
                <c:tx>
                  <c:strRef>
                    <c:extLst xmlns:c15="http://schemas.microsoft.com/office/drawing/2012/chart">
                      <c:ext xmlns:c15="http://schemas.microsoft.com/office/drawing/2012/chart" uri="{02D57815-91ED-43cb-92C2-25804820EDAC}">
                        <c15:formulaRef>
                          <c15:sqref>Households!$A$290</c15:sqref>
                        </c15:formulaRef>
                      </c:ext>
                    </c:extLst>
                    <c:strCache>
                      <c:ptCount val="1"/>
                      <c:pt idx="0">
                        <c:v>      5-Person Household</c:v>
                      </c:pt>
                    </c:strCache>
                  </c:strRef>
                </c:tx>
                <c:spPr>
                  <a:solidFill>
                    <a:schemeClr val="accent4">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Households!$B$290:$G$290</c15:sqref>
                        </c15:fullRef>
                        <c15:formulaRef>
                          <c15:sqref>(Households!$C$290,Households!$E$290,Households!$G$290)</c15:sqref>
                        </c15:formulaRef>
                      </c:ext>
                    </c:extLst>
                    <c:numCache>
                      <c:formatCode>#,##0.0%</c:formatCode>
                      <c:ptCount val="3"/>
                      <c:pt idx="0">
                        <c:v>3.4188034188034191E-2</c:v>
                      </c:pt>
                      <c:pt idx="1">
                        <c:v>0.13594232749742532</c:v>
                      </c:pt>
                      <c:pt idx="2">
                        <c:v>3.9112050739957716E-2</c:v>
                      </c:pt>
                    </c:numCache>
                  </c:numRef>
                </c:val>
                <c:extLst xmlns:c15="http://schemas.microsoft.com/office/drawing/2012/chart">
                  <c:ext xmlns:c16="http://schemas.microsoft.com/office/drawing/2014/chart" uri="{C3380CC4-5D6E-409C-BE32-E72D297353CC}">
                    <c16:uniqueId val="{00000015-1263-43D2-8254-A52A4736FC63}"/>
                  </c:ext>
                </c:extLst>
              </c15:ser>
            </c15:filteredBarSeries>
            <c15:filteredBarSeries>
              <c15:ser>
                <c:idx val="22"/>
                <c:order val="22"/>
                <c:tx>
                  <c:strRef>
                    <c:extLst xmlns:c15="http://schemas.microsoft.com/office/drawing/2012/chart">
                      <c:ext xmlns:c15="http://schemas.microsoft.com/office/drawing/2012/chart" uri="{02D57815-91ED-43cb-92C2-25804820EDAC}">
                        <c15:formulaRef>
                          <c15:sqref>Households!$A$291</c15:sqref>
                        </c15:formulaRef>
                      </c:ext>
                    </c:extLst>
                    <c:strCache>
                      <c:ptCount val="1"/>
                      <c:pt idx="0">
                        <c:v>      6-Person Household</c:v>
                      </c:pt>
                    </c:strCache>
                  </c:strRef>
                </c:tx>
                <c:spPr>
                  <a:solidFill>
                    <a:schemeClr val="accent5">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Households!$B$291:$G$291</c15:sqref>
                        </c15:fullRef>
                        <c15:formulaRef>
                          <c15:sqref>(Households!$C$291,Households!$E$291,Households!$G$291)</c15:sqref>
                        </c15:formulaRef>
                      </c:ext>
                    </c:extLst>
                    <c:numCache>
                      <c:formatCode>#,##0.0%</c:formatCode>
                      <c:ptCount val="3"/>
                      <c:pt idx="0">
                        <c:v>9.2851592851592848E-2</c:v>
                      </c:pt>
                      <c:pt idx="1">
                        <c:v>3.9134912461380018E-2</c:v>
                      </c:pt>
                      <c:pt idx="2">
                        <c:v>2.1141649048625793E-2</c:v>
                      </c:pt>
                    </c:numCache>
                  </c:numRef>
                </c:val>
                <c:extLst xmlns:c15="http://schemas.microsoft.com/office/drawing/2012/chart">
                  <c:ext xmlns:c16="http://schemas.microsoft.com/office/drawing/2014/chart" uri="{C3380CC4-5D6E-409C-BE32-E72D297353CC}">
                    <c16:uniqueId val="{00000016-1263-43D2-8254-A52A4736FC63}"/>
                  </c:ext>
                </c:extLst>
              </c15:ser>
            </c15:filteredBarSeries>
            <c15:filteredBarSeries>
              <c15:ser>
                <c:idx val="23"/>
                <c:order val="23"/>
                <c:tx>
                  <c:strRef>
                    <c:extLst xmlns:c15="http://schemas.microsoft.com/office/drawing/2012/chart">
                      <c:ext xmlns:c15="http://schemas.microsoft.com/office/drawing/2012/chart" uri="{02D57815-91ED-43cb-92C2-25804820EDAC}">
                        <c15:formulaRef>
                          <c15:sqref>Households!$A$292</c15:sqref>
                        </c15:formulaRef>
                      </c:ext>
                    </c:extLst>
                    <c:strCache>
                      <c:ptCount val="1"/>
                      <c:pt idx="0">
                        <c:v>      7-or-More Person Household</c:v>
                      </c:pt>
                    </c:strCache>
                  </c:strRef>
                </c:tx>
                <c:spPr>
                  <a:solidFill>
                    <a:schemeClr val="accent6">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Households!$B$292:$G$292</c15:sqref>
                        </c15:fullRef>
                        <c15:formulaRef>
                          <c15:sqref>(Households!$C$292,Households!$E$292,Households!$G$292)</c15:sqref>
                        </c15:formulaRef>
                      </c:ext>
                    </c:extLst>
                    <c:numCache>
                      <c:formatCode>#,##0.0%</c:formatCode>
                      <c:ptCount val="3"/>
                      <c:pt idx="0">
                        <c:v>2.5252525252525252E-2</c:v>
                      </c:pt>
                      <c:pt idx="1">
                        <c:v>2.9866117404737384E-2</c:v>
                      </c:pt>
                      <c:pt idx="2">
                        <c:v>8.6328400281888651E-2</c:v>
                      </c:pt>
                    </c:numCache>
                  </c:numRef>
                </c:val>
                <c:extLst xmlns:c15="http://schemas.microsoft.com/office/drawing/2012/chart">
                  <c:ext xmlns:c16="http://schemas.microsoft.com/office/drawing/2014/chart" uri="{C3380CC4-5D6E-409C-BE32-E72D297353CC}">
                    <c16:uniqueId val="{00000017-1263-43D2-8254-A52A4736FC63}"/>
                  </c:ext>
                </c:extLst>
              </c15:ser>
            </c15:filteredBarSeries>
          </c:ext>
        </c:extLst>
      </c:barChart>
      <c:catAx>
        <c:axId val="131442839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14442543"/>
        <c:crosses val="autoZero"/>
        <c:auto val="1"/>
        <c:lblAlgn val="ctr"/>
        <c:lblOffset val="100"/>
        <c:noMultiLvlLbl val="0"/>
      </c:catAx>
      <c:valAx>
        <c:axId val="1314442543"/>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14428399"/>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Households!$A$305</c:f>
              <c:strCache>
                <c:ptCount val="1"/>
                <c:pt idx="0">
                  <c:v>Median Selected Monthly Owner Costs</c:v>
                </c:pt>
              </c:strCache>
            </c:strRef>
          </c:tx>
          <c:spPr>
            <a:solidFill>
              <a:schemeClr val="accent1"/>
            </a:solidFill>
            <a:ln>
              <a:noFill/>
            </a:ln>
            <a:effectLst/>
          </c:spPr>
          <c:invertIfNegative val="0"/>
          <c:dLbls>
            <c:dLbl>
              <c:idx val="2"/>
              <c:layout>
                <c:manualLayout>
                  <c:x val="2.1367521367521368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F6C-48CA-AE61-75F2301B64B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Households!$B$304:$D$304</c:f>
              <c:numCache>
                <c:formatCode>General</c:formatCode>
                <c:ptCount val="3"/>
                <c:pt idx="0">
                  <c:v>2010</c:v>
                </c:pt>
                <c:pt idx="1">
                  <c:v>2015</c:v>
                </c:pt>
                <c:pt idx="2">
                  <c:v>2020</c:v>
                </c:pt>
              </c:numCache>
            </c:numRef>
          </c:cat>
          <c:val>
            <c:numRef>
              <c:f>Households!$B$305:$D$305</c:f>
              <c:numCache>
                <c:formatCode>_("$"* #,##0_);_("$"* \(#,##0\);_("$"* "-"??_);_(@_)</c:formatCode>
                <c:ptCount val="3"/>
                <c:pt idx="0">
                  <c:v>888</c:v>
                </c:pt>
                <c:pt idx="1">
                  <c:v>878</c:v>
                </c:pt>
                <c:pt idx="2">
                  <c:v>1154</c:v>
                </c:pt>
              </c:numCache>
            </c:numRef>
          </c:val>
          <c:extLst>
            <c:ext xmlns:c16="http://schemas.microsoft.com/office/drawing/2014/chart" uri="{C3380CC4-5D6E-409C-BE32-E72D297353CC}">
              <c16:uniqueId val="{00000000-E8AC-4F04-AFEF-2D49DE630ABC}"/>
            </c:ext>
          </c:extLst>
        </c:ser>
        <c:dLbls>
          <c:showLegendKey val="0"/>
          <c:showVal val="0"/>
          <c:showCatName val="0"/>
          <c:showSerName val="0"/>
          <c:showPercent val="0"/>
          <c:showBubbleSize val="0"/>
        </c:dLbls>
        <c:gapWidth val="80"/>
        <c:overlap val="-27"/>
        <c:axId val="1220663919"/>
        <c:axId val="1220657679"/>
      </c:barChart>
      <c:lineChart>
        <c:grouping val="standard"/>
        <c:varyColors val="0"/>
        <c:ser>
          <c:idx val="1"/>
          <c:order val="1"/>
          <c:tx>
            <c:strRef>
              <c:f>Households!$A$306</c:f>
              <c:strCache>
                <c:ptCount val="1"/>
                <c:pt idx="0">
                  <c:v>Percent Change</c:v>
                </c:pt>
              </c:strCache>
            </c:strRef>
          </c:tx>
          <c:spPr>
            <a:ln w="31750" cap="rnd">
              <a:solidFill>
                <a:schemeClr val="tx2"/>
              </a:solidFill>
              <a:round/>
            </a:ln>
            <a:effectLst/>
          </c:spPr>
          <c:marker>
            <c:symbol val="none"/>
          </c:marker>
          <c:dLbls>
            <c:dLbl>
              <c:idx val="2"/>
              <c:layout>
                <c:manualLayout>
                  <c:x val="-2.136752136752137E-3"/>
                  <c:y val="-3.87986580163526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F6C-48CA-AE61-75F2301B64B4}"/>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Households!$B$304:$D$304</c:f>
              <c:numCache>
                <c:formatCode>General</c:formatCode>
                <c:ptCount val="3"/>
                <c:pt idx="0">
                  <c:v>2010</c:v>
                </c:pt>
                <c:pt idx="1">
                  <c:v>2015</c:v>
                </c:pt>
                <c:pt idx="2">
                  <c:v>2020</c:v>
                </c:pt>
              </c:numCache>
            </c:numRef>
          </c:cat>
          <c:val>
            <c:numRef>
              <c:f>Households!$B$306:$D$306</c:f>
              <c:numCache>
                <c:formatCode>0.00%</c:formatCode>
                <c:ptCount val="3"/>
                <c:pt idx="1">
                  <c:v>-1.1261261261261261E-2</c:v>
                </c:pt>
                <c:pt idx="2">
                  <c:v>0.31435079726651483</c:v>
                </c:pt>
              </c:numCache>
            </c:numRef>
          </c:val>
          <c:smooth val="0"/>
          <c:extLst>
            <c:ext xmlns:c16="http://schemas.microsoft.com/office/drawing/2014/chart" uri="{C3380CC4-5D6E-409C-BE32-E72D297353CC}">
              <c16:uniqueId val="{00000001-E8AC-4F04-AFEF-2D49DE630ABC}"/>
            </c:ext>
          </c:extLst>
        </c:ser>
        <c:dLbls>
          <c:showLegendKey val="0"/>
          <c:showVal val="0"/>
          <c:showCatName val="0"/>
          <c:showSerName val="0"/>
          <c:showPercent val="0"/>
          <c:showBubbleSize val="0"/>
        </c:dLbls>
        <c:marker val="1"/>
        <c:smooth val="0"/>
        <c:axId val="1220657263"/>
        <c:axId val="1220664335"/>
      </c:lineChart>
      <c:catAx>
        <c:axId val="122066391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20657679"/>
        <c:crosses val="autoZero"/>
        <c:auto val="1"/>
        <c:lblAlgn val="ctr"/>
        <c:lblOffset val="100"/>
        <c:noMultiLvlLbl val="0"/>
      </c:catAx>
      <c:valAx>
        <c:axId val="122065767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Costs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20663919"/>
        <c:crosses val="autoZero"/>
        <c:crossBetween val="between"/>
      </c:valAx>
      <c:valAx>
        <c:axId val="1220664335"/>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Change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20657263"/>
        <c:crosses val="max"/>
        <c:crossBetween val="between"/>
      </c:valAx>
      <c:catAx>
        <c:axId val="1220657263"/>
        <c:scaling>
          <c:orientation val="minMax"/>
        </c:scaling>
        <c:delete val="1"/>
        <c:axPos val="b"/>
        <c:numFmt formatCode="General" sourceLinked="1"/>
        <c:majorTickMark val="none"/>
        <c:minorTickMark val="none"/>
        <c:tickLblPos val="nextTo"/>
        <c:crossAx val="1220664335"/>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Households!$A$316</c:f>
              <c:strCache>
                <c:ptCount val="1"/>
                <c:pt idx="0">
                  <c:v>Percentage</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(Households!$B$315,Households!$D$315,Households!$F$315)</c:f>
              <c:strCache>
                <c:ptCount val="3"/>
                <c:pt idx="0">
                  <c:v>City of Mendota</c:v>
                </c:pt>
                <c:pt idx="1">
                  <c:v>Fresno County</c:v>
                </c:pt>
                <c:pt idx="2">
                  <c:v>California</c:v>
                </c:pt>
              </c:strCache>
            </c:strRef>
          </c:cat>
          <c:val>
            <c:numRef>
              <c:f>(Households!$B$316,Households!$D$316,Households!$F$316)</c:f>
              <c:numCache>
                <c:formatCode>0.0%</c:formatCode>
                <c:ptCount val="3"/>
                <c:pt idx="0">
                  <c:v>0.26300000000000001</c:v>
                </c:pt>
                <c:pt idx="1">
                  <c:v>0.193</c:v>
                </c:pt>
                <c:pt idx="2">
                  <c:v>0.214</c:v>
                </c:pt>
              </c:numCache>
            </c:numRef>
          </c:val>
          <c:extLst>
            <c:ext xmlns:c16="http://schemas.microsoft.com/office/drawing/2014/chart" uri="{C3380CC4-5D6E-409C-BE32-E72D297353CC}">
              <c16:uniqueId val="{00000000-51F2-4C1E-99B1-C88D295FBD57}"/>
            </c:ext>
          </c:extLst>
        </c:ser>
        <c:dLbls>
          <c:showLegendKey val="0"/>
          <c:showVal val="0"/>
          <c:showCatName val="0"/>
          <c:showSerName val="0"/>
          <c:showPercent val="0"/>
          <c:showBubbleSize val="0"/>
        </c:dLbls>
        <c:gapWidth val="80"/>
        <c:overlap val="-27"/>
        <c:axId val="705464127"/>
        <c:axId val="705461215"/>
      </c:barChart>
      <c:catAx>
        <c:axId val="70546412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05461215"/>
        <c:crosses val="autoZero"/>
        <c:auto val="1"/>
        <c:lblAlgn val="ctr"/>
        <c:lblOffset val="100"/>
        <c:noMultiLvlLbl val="0"/>
      </c:catAx>
      <c:valAx>
        <c:axId val="705461215"/>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05464127"/>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Households!$A$354</c:f>
              <c:strCache>
                <c:ptCount val="1"/>
                <c:pt idx="0">
                  <c:v>Median Gross Rent</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Households!$B$353:$F$353</c:f>
              <c:numCache>
                <c:formatCode>General</c:formatCode>
                <c:ptCount val="5"/>
                <c:pt idx="0">
                  <c:v>1980</c:v>
                </c:pt>
                <c:pt idx="1">
                  <c:v>1990</c:v>
                </c:pt>
                <c:pt idx="2">
                  <c:v>2000</c:v>
                </c:pt>
                <c:pt idx="3">
                  <c:v>2010</c:v>
                </c:pt>
                <c:pt idx="4">
                  <c:v>2020</c:v>
                </c:pt>
              </c:numCache>
            </c:numRef>
          </c:cat>
          <c:val>
            <c:numRef>
              <c:f>Households!$B$354:$F$354</c:f>
              <c:numCache>
                <c:formatCode>_("$"* #,##0_);_("$"* \(#,##0\);_("$"* "-"??_);_(@_)</c:formatCode>
                <c:ptCount val="5"/>
                <c:pt idx="0">
                  <c:v>171</c:v>
                </c:pt>
                <c:pt idx="1">
                  <c:v>340</c:v>
                </c:pt>
                <c:pt idx="2">
                  <c:v>447</c:v>
                </c:pt>
                <c:pt idx="3">
                  <c:v>603</c:v>
                </c:pt>
                <c:pt idx="4">
                  <c:v>764</c:v>
                </c:pt>
              </c:numCache>
            </c:numRef>
          </c:val>
          <c:extLst>
            <c:ext xmlns:c16="http://schemas.microsoft.com/office/drawing/2014/chart" uri="{C3380CC4-5D6E-409C-BE32-E72D297353CC}">
              <c16:uniqueId val="{00000000-C18D-4572-B192-50D56057823E}"/>
            </c:ext>
          </c:extLst>
        </c:ser>
        <c:dLbls>
          <c:showLegendKey val="0"/>
          <c:showVal val="0"/>
          <c:showCatName val="0"/>
          <c:showSerName val="0"/>
          <c:showPercent val="0"/>
          <c:showBubbleSize val="0"/>
        </c:dLbls>
        <c:gapWidth val="80"/>
        <c:overlap val="-27"/>
        <c:axId val="1122910111"/>
        <c:axId val="1122899295"/>
      </c:barChart>
      <c:lineChart>
        <c:grouping val="standard"/>
        <c:varyColors val="0"/>
        <c:ser>
          <c:idx val="1"/>
          <c:order val="1"/>
          <c:tx>
            <c:strRef>
              <c:f>Households!$A$355</c:f>
              <c:strCache>
                <c:ptCount val="1"/>
                <c:pt idx="0">
                  <c:v>Percent Change</c:v>
                </c:pt>
              </c:strCache>
            </c:strRef>
          </c:tx>
          <c:spPr>
            <a:ln w="31750" cap="rnd">
              <a:solidFill>
                <a:schemeClr val="tx2"/>
              </a:solidFill>
              <a:round/>
            </a:ln>
            <a:effectLst/>
          </c:spPr>
          <c:marker>
            <c:symbol val="none"/>
          </c:marker>
          <c:dLbls>
            <c:dLbl>
              <c:idx val="2"/>
              <c:layout>
                <c:manualLayout>
                  <c:x val="-4.1492944290814925E-2"/>
                  <c:y val="-8.507878978227365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07C-4DD5-9DCD-5990BE622C44}"/>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noFill/>
                      <a:round/>
                    </a:ln>
                    <a:effectLst/>
                  </c:spPr>
                </c15:leaderLines>
              </c:ext>
            </c:extLst>
          </c:dLbls>
          <c:cat>
            <c:numRef>
              <c:f>Households!$B$353:$F$353</c:f>
              <c:numCache>
                <c:formatCode>General</c:formatCode>
                <c:ptCount val="5"/>
                <c:pt idx="0">
                  <c:v>1980</c:v>
                </c:pt>
                <c:pt idx="1">
                  <c:v>1990</c:v>
                </c:pt>
                <c:pt idx="2">
                  <c:v>2000</c:v>
                </c:pt>
                <c:pt idx="3">
                  <c:v>2010</c:v>
                </c:pt>
                <c:pt idx="4">
                  <c:v>2020</c:v>
                </c:pt>
              </c:numCache>
            </c:numRef>
          </c:cat>
          <c:val>
            <c:numRef>
              <c:f>Households!$B$355:$F$355</c:f>
              <c:numCache>
                <c:formatCode>0.00%</c:formatCode>
                <c:ptCount val="5"/>
                <c:pt idx="1">
                  <c:v>0.98830409356725146</c:v>
                </c:pt>
                <c:pt idx="2">
                  <c:v>0.31470588235294117</c:v>
                </c:pt>
                <c:pt idx="3">
                  <c:v>0.34899328859060402</c:v>
                </c:pt>
                <c:pt idx="4">
                  <c:v>0.2669983416252073</c:v>
                </c:pt>
              </c:numCache>
            </c:numRef>
          </c:val>
          <c:smooth val="0"/>
          <c:extLst>
            <c:ext xmlns:c16="http://schemas.microsoft.com/office/drawing/2014/chart" uri="{C3380CC4-5D6E-409C-BE32-E72D297353CC}">
              <c16:uniqueId val="{00000001-C18D-4572-B192-50D56057823E}"/>
            </c:ext>
          </c:extLst>
        </c:ser>
        <c:dLbls>
          <c:showLegendKey val="0"/>
          <c:showVal val="0"/>
          <c:showCatName val="0"/>
          <c:showSerName val="0"/>
          <c:showPercent val="0"/>
          <c:showBubbleSize val="0"/>
        </c:dLbls>
        <c:marker val="1"/>
        <c:smooth val="0"/>
        <c:axId val="1122903871"/>
        <c:axId val="1122890143"/>
      </c:lineChart>
      <c:catAx>
        <c:axId val="112291011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22899295"/>
        <c:crosses val="autoZero"/>
        <c:auto val="1"/>
        <c:lblAlgn val="ctr"/>
        <c:lblOffset val="100"/>
        <c:noMultiLvlLbl val="0"/>
      </c:catAx>
      <c:valAx>
        <c:axId val="1122899295"/>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Median Gross Rent</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22910111"/>
        <c:crosses val="autoZero"/>
        <c:crossBetween val="between"/>
      </c:valAx>
      <c:valAx>
        <c:axId val="1122890143"/>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Change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22903871"/>
        <c:crosses val="max"/>
        <c:crossBetween val="between"/>
      </c:valAx>
      <c:catAx>
        <c:axId val="1122903871"/>
        <c:scaling>
          <c:orientation val="minMax"/>
        </c:scaling>
        <c:delete val="1"/>
        <c:axPos val="b"/>
        <c:numFmt formatCode="General" sourceLinked="1"/>
        <c:majorTickMark val="none"/>
        <c:minorTickMark val="none"/>
        <c:tickLblPos val="nextTo"/>
        <c:crossAx val="1122890143"/>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areaChart>
        <c:grouping val="stacked"/>
        <c:varyColors val="0"/>
        <c:ser>
          <c:idx val="0"/>
          <c:order val="0"/>
          <c:tx>
            <c:strRef>
              <c:f>Population!$A$148</c:f>
              <c:strCache>
                <c:ptCount val="1"/>
                <c:pt idx="0">
                  <c:v>Hispanic or Latino of Any Race</c:v>
                </c:pt>
              </c:strCache>
            </c:strRef>
          </c:tx>
          <c:spPr>
            <a:solidFill>
              <a:schemeClr val="accent1"/>
            </a:solidFill>
            <a:ln>
              <a:noFill/>
            </a:ln>
            <a:effectLst/>
          </c:spPr>
          <c:cat>
            <c:numRef>
              <c:f>Population!$B$147:$D$147</c:f>
              <c:numCache>
                <c:formatCode>General</c:formatCode>
                <c:ptCount val="3"/>
                <c:pt idx="0">
                  <c:v>2000</c:v>
                </c:pt>
                <c:pt idx="1">
                  <c:v>2010</c:v>
                </c:pt>
                <c:pt idx="2">
                  <c:v>2020</c:v>
                </c:pt>
              </c:numCache>
            </c:numRef>
          </c:cat>
          <c:val>
            <c:numRef>
              <c:f>Population!$B$148:$D$148</c:f>
              <c:numCache>
                <c:formatCode>#,##0</c:formatCode>
                <c:ptCount val="3"/>
                <c:pt idx="0">
                  <c:v>7468</c:v>
                </c:pt>
                <c:pt idx="1">
                  <c:v>10643</c:v>
                </c:pt>
                <c:pt idx="2">
                  <c:v>12169</c:v>
                </c:pt>
              </c:numCache>
            </c:numRef>
          </c:val>
          <c:extLst>
            <c:ext xmlns:c16="http://schemas.microsoft.com/office/drawing/2014/chart" uri="{C3380CC4-5D6E-409C-BE32-E72D297353CC}">
              <c16:uniqueId val="{00000000-278B-4B15-8264-5D0A39AAE1AA}"/>
            </c:ext>
          </c:extLst>
        </c:ser>
        <c:ser>
          <c:idx val="1"/>
          <c:order val="1"/>
          <c:tx>
            <c:strRef>
              <c:f>Population!$A$149</c:f>
              <c:strCache>
                <c:ptCount val="1"/>
                <c:pt idx="0">
                  <c:v>White Alone Non-Hispanic</c:v>
                </c:pt>
              </c:strCache>
            </c:strRef>
          </c:tx>
          <c:spPr>
            <a:solidFill>
              <a:schemeClr val="accent2"/>
            </a:solidFill>
            <a:ln>
              <a:noFill/>
            </a:ln>
            <a:effectLst/>
          </c:spPr>
          <c:cat>
            <c:numRef>
              <c:f>Population!$B$147:$D$147</c:f>
              <c:numCache>
                <c:formatCode>General</c:formatCode>
                <c:ptCount val="3"/>
                <c:pt idx="0">
                  <c:v>2000</c:v>
                </c:pt>
                <c:pt idx="1">
                  <c:v>2010</c:v>
                </c:pt>
                <c:pt idx="2">
                  <c:v>2020</c:v>
                </c:pt>
              </c:numCache>
            </c:numRef>
          </c:cat>
          <c:val>
            <c:numRef>
              <c:f>Population!$B$149:$D$149</c:f>
              <c:numCache>
                <c:formatCode>#,##0</c:formatCode>
                <c:ptCount val="3"/>
                <c:pt idx="0">
                  <c:v>248</c:v>
                </c:pt>
                <c:pt idx="1">
                  <c:v>243</c:v>
                </c:pt>
                <c:pt idx="2">
                  <c:v>297</c:v>
                </c:pt>
              </c:numCache>
            </c:numRef>
          </c:val>
          <c:extLst>
            <c:ext xmlns:c16="http://schemas.microsoft.com/office/drawing/2014/chart" uri="{C3380CC4-5D6E-409C-BE32-E72D297353CC}">
              <c16:uniqueId val="{00000001-278B-4B15-8264-5D0A39AAE1AA}"/>
            </c:ext>
          </c:extLst>
        </c:ser>
        <c:ser>
          <c:idx val="2"/>
          <c:order val="2"/>
          <c:tx>
            <c:strRef>
              <c:f>Population!$A$150</c:f>
              <c:strCache>
                <c:ptCount val="1"/>
                <c:pt idx="0">
                  <c:v>Black or African American Alone  Non-Hispanic</c:v>
                </c:pt>
              </c:strCache>
            </c:strRef>
          </c:tx>
          <c:spPr>
            <a:solidFill>
              <a:schemeClr val="accent3"/>
            </a:solidFill>
            <a:ln>
              <a:noFill/>
            </a:ln>
            <a:effectLst/>
          </c:spPr>
          <c:cat>
            <c:numRef>
              <c:f>Population!$B$147:$D$147</c:f>
              <c:numCache>
                <c:formatCode>General</c:formatCode>
                <c:ptCount val="3"/>
                <c:pt idx="0">
                  <c:v>2000</c:v>
                </c:pt>
                <c:pt idx="1">
                  <c:v>2010</c:v>
                </c:pt>
                <c:pt idx="2">
                  <c:v>2020</c:v>
                </c:pt>
              </c:numCache>
            </c:numRef>
          </c:cat>
          <c:val>
            <c:numRef>
              <c:f>Population!$B$150:$D$150</c:f>
              <c:numCache>
                <c:formatCode>#,##0</c:formatCode>
                <c:ptCount val="3"/>
                <c:pt idx="0">
                  <c:v>38</c:v>
                </c:pt>
                <c:pt idx="1">
                  <c:v>28</c:v>
                </c:pt>
                <c:pt idx="2">
                  <c:v>6</c:v>
                </c:pt>
              </c:numCache>
            </c:numRef>
          </c:val>
          <c:extLst>
            <c:ext xmlns:c16="http://schemas.microsoft.com/office/drawing/2014/chart" uri="{C3380CC4-5D6E-409C-BE32-E72D297353CC}">
              <c16:uniqueId val="{00000002-278B-4B15-8264-5D0A39AAE1AA}"/>
            </c:ext>
          </c:extLst>
        </c:ser>
        <c:ser>
          <c:idx val="3"/>
          <c:order val="3"/>
          <c:tx>
            <c:strRef>
              <c:f>Population!$A$151</c:f>
              <c:strCache>
                <c:ptCount val="1"/>
                <c:pt idx="0">
                  <c:v>American Indian and Alaska Native Alone Non-Hispanic</c:v>
                </c:pt>
              </c:strCache>
            </c:strRef>
          </c:tx>
          <c:spPr>
            <a:solidFill>
              <a:schemeClr val="accent4"/>
            </a:solidFill>
            <a:ln w="25400">
              <a:noFill/>
            </a:ln>
            <a:effectLst/>
          </c:spPr>
          <c:cat>
            <c:numRef>
              <c:f>Population!$B$147:$D$147</c:f>
              <c:numCache>
                <c:formatCode>General</c:formatCode>
                <c:ptCount val="3"/>
                <c:pt idx="0">
                  <c:v>2000</c:v>
                </c:pt>
                <c:pt idx="1">
                  <c:v>2010</c:v>
                </c:pt>
                <c:pt idx="2">
                  <c:v>2020</c:v>
                </c:pt>
              </c:numCache>
            </c:numRef>
          </c:cat>
          <c:val>
            <c:numRef>
              <c:f>Population!$B$151:$D$151</c:f>
              <c:numCache>
                <c:formatCode>#,##0</c:formatCode>
                <c:ptCount val="3"/>
                <c:pt idx="0">
                  <c:v>32</c:v>
                </c:pt>
                <c:pt idx="1">
                  <c:v>26</c:v>
                </c:pt>
                <c:pt idx="2">
                  <c:v>22</c:v>
                </c:pt>
              </c:numCache>
            </c:numRef>
          </c:val>
          <c:extLst>
            <c:ext xmlns:c16="http://schemas.microsoft.com/office/drawing/2014/chart" uri="{C3380CC4-5D6E-409C-BE32-E72D297353CC}">
              <c16:uniqueId val="{00000003-278B-4B15-8264-5D0A39AAE1AA}"/>
            </c:ext>
          </c:extLst>
        </c:ser>
        <c:ser>
          <c:idx val="4"/>
          <c:order val="4"/>
          <c:tx>
            <c:strRef>
              <c:f>Population!$A$152</c:f>
              <c:strCache>
                <c:ptCount val="1"/>
                <c:pt idx="0">
                  <c:v>Asian Alone Non-Hispanic</c:v>
                </c:pt>
              </c:strCache>
            </c:strRef>
          </c:tx>
          <c:spPr>
            <a:solidFill>
              <a:schemeClr val="accent5"/>
            </a:solidFill>
            <a:ln w="25400">
              <a:noFill/>
            </a:ln>
            <a:effectLst/>
          </c:spPr>
          <c:cat>
            <c:numRef>
              <c:f>Population!$B$147:$D$147</c:f>
              <c:numCache>
                <c:formatCode>General</c:formatCode>
                <c:ptCount val="3"/>
                <c:pt idx="0">
                  <c:v>2000</c:v>
                </c:pt>
                <c:pt idx="1">
                  <c:v>2010</c:v>
                </c:pt>
                <c:pt idx="2">
                  <c:v>2020</c:v>
                </c:pt>
              </c:numCache>
            </c:numRef>
          </c:cat>
          <c:val>
            <c:numRef>
              <c:f>Population!$B$152:$D$152</c:f>
              <c:numCache>
                <c:formatCode>#,##0</c:formatCode>
                <c:ptCount val="3"/>
                <c:pt idx="0">
                  <c:v>57</c:v>
                </c:pt>
                <c:pt idx="1">
                  <c:v>43</c:v>
                </c:pt>
                <c:pt idx="2">
                  <c:v>15</c:v>
                </c:pt>
              </c:numCache>
            </c:numRef>
          </c:val>
          <c:extLst>
            <c:ext xmlns:c16="http://schemas.microsoft.com/office/drawing/2014/chart" uri="{C3380CC4-5D6E-409C-BE32-E72D297353CC}">
              <c16:uniqueId val="{00000004-278B-4B15-8264-5D0A39AAE1AA}"/>
            </c:ext>
          </c:extLst>
        </c:ser>
        <c:ser>
          <c:idx val="5"/>
          <c:order val="5"/>
          <c:tx>
            <c:strRef>
              <c:f>Population!$A$153</c:f>
              <c:strCache>
                <c:ptCount val="1"/>
                <c:pt idx="0">
                  <c:v>Native Hawaiian and Other Pacific Islander Alone Non-Hispanic</c:v>
                </c:pt>
              </c:strCache>
            </c:strRef>
          </c:tx>
          <c:spPr>
            <a:solidFill>
              <a:srgbClr val="E7CEA2"/>
            </a:solidFill>
            <a:ln w="25400">
              <a:noFill/>
            </a:ln>
            <a:effectLst/>
          </c:spPr>
          <c:cat>
            <c:numRef>
              <c:f>Population!$B$147:$D$147</c:f>
              <c:numCache>
                <c:formatCode>General</c:formatCode>
                <c:ptCount val="3"/>
                <c:pt idx="0">
                  <c:v>2000</c:v>
                </c:pt>
                <c:pt idx="1">
                  <c:v>2010</c:v>
                </c:pt>
                <c:pt idx="2">
                  <c:v>2020</c:v>
                </c:pt>
              </c:numCache>
            </c:numRef>
          </c:cat>
          <c:val>
            <c:numRef>
              <c:f>Population!$B$153:$D$153</c:f>
              <c:numCache>
                <c:formatCode>#,##0</c:formatCode>
                <c:ptCount val="3"/>
                <c:pt idx="0">
                  <c:v>0</c:v>
                </c:pt>
                <c:pt idx="1">
                  <c:v>1</c:v>
                </c:pt>
                <c:pt idx="2">
                  <c:v>1</c:v>
                </c:pt>
              </c:numCache>
            </c:numRef>
          </c:val>
          <c:extLst>
            <c:ext xmlns:c16="http://schemas.microsoft.com/office/drawing/2014/chart" uri="{C3380CC4-5D6E-409C-BE32-E72D297353CC}">
              <c16:uniqueId val="{00000005-278B-4B15-8264-5D0A39AAE1AA}"/>
            </c:ext>
          </c:extLst>
        </c:ser>
        <c:ser>
          <c:idx val="6"/>
          <c:order val="6"/>
          <c:tx>
            <c:strRef>
              <c:f>Population!$A$155</c:f>
              <c:strCache>
                <c:ptCount val="1"/>
                <c:pt idx="0">
                  <c:v>Two or More Races Non-Hispanic</c:v>
                </c:pt>
              </c:strCache>
            </c:strRef>
          </c:tx>
          <c:spPr>
            <a:solidFill>
              <a:srgbClr val="ACCDDE"/>
            </a:solidFill>
            <a:ln w="25400">
              <a:noFill/>
            </a:ln>
            <a:effectLst/>
          </c:spPr>
          <c:cat>
            <c:numRef>
              <c:f>Population!$B$147:$D$147</c:f>
              <c:numCache>
                <c:formatCode>General</c:formatCode>
                <c:ptCount val="3"/>
                <c:pt idx="0">
                  <c:v>2000</c:v>
                </c:pt>
                <c:pt idx="1">
                  <c:v>2010</c:v>
                </c:pt>
                <c:pt idx="2">
                  <c:v>2020</c:v>
                </c:pt>
              </c:numCache>
            </c:numRef>
          </c:cat>
          <c:val>
            <c:numRef>
              <c:f>Population!$B$155:$D$155</c:f>
              <c:numCache>
                <c:formatCode>#,##0</c:formatCode>
                <c:ptCount val="3"/>
                <c:pt idx="0">
                  <c:v>40</c:v>
                </c:pt>
                <c:pt idx="1">
                  <c:v>10</c:v>
                </c:pt>
                <c:pt idx="2">
                  <c:v>46</c:v>
                </c:pt>
              </c:numCache>
            </c:numRef>
          </c:val>
          <c:extLst>
            <c:ext xmlns:c16="http://schemas.microsoft.com/office/drawing/2014/chart" uri="{C3380CC4-5D6E-409C-BE32-E72D297353CC}">
              <c16:uniqueId val="{00000006-278B-4B15-8264-5D0A39AAE1AA}"/>
            </c:ext>
          </c:extLst>
        </c:ser>
        <c:dLbls>
          <c:showLegendKey val="0"/>
          <c:showVal val="0"/>
          <c:showCatName val="0"/>
          <c:showSerName val="0"/>
          <c:showPercent val="0"/>
          <c:showBubbleSize val="0"/>
        </c:dLbls>
        <c:axId val="824722063"/>
        <c:axId val="824722479"/>
      </c:areaChart>
      <c:catAx>
        <c:axId val="824722063"/>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24722479"/>
        <c:crosses val="autoZero"/>
        <c:auto val="1"/>
        <c:lblAlgn val="ctr"/>
        <c:lblOffset val="100"/>
        <c:noMultiLvlLbl val="0"/>
      </c:catAx>
      <c:valAx>
        <c:axId val="82472247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24722063"/>
        <c:crosses val="autoZero"/>
        <c:crossBetween val="midCat"/>
      </c:valAx>
      <c:spPr>
        <a:noFill/>
        <a:ln>
          <a:noFill/>
        </a:ln>
        <a:effectLst/>
      </c:spPr>
    </c:plotArea>
    <c:legend>
      <c:legendPos val="r"/>
      <c:layout>
        <c:manualLayout>
          <c:xMode val="edge"/>
          <c:yMode val="edge"/>
          <c:x val="0.65042700989528468"/>
          <c:y val="0.14705989228940503"/>
          <c:w val="0.33143013424812945"/>
          <c:h val="0.7915571834857689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showDLblsOverMax val="0"/>
  </c:chart>
  <c:spPr>
    <a:solidFill>
      <a:schemeClr val="bg1"/>
    </a:solidFill>
    <a:ln w="9525" cap="flat" cmpd="sng" algn="ctr">
      <a:solidFill>
        <a:schemeClr val="bg1">
          <a:lumMod val="85000"/>
        </a:schemeClr>
      </a:solidFill>
      <a:round/>
    </a:ln>
    <a:effectLst/>
  </c:spPr>
  <c:txPr>
    <a:bodyPr rot="5400000" vert="horz"/>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Households!$A$368</c:f>
              <c:strCache>
                <c:ptCount val="1"/>
                <c:pt idx="0">
                  <c:v>Percentage</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(Households!$B$367,Households!$D$367,Households!$F$367)</c:f>
              <c:strCache>
                <c:ptCount val="3"/>
                <c:pt idx="0">
                  <c:v>City of Mendota</c:v>
                </c:pt>
                <c:pt idx="1">
                  <c:v>Fresno County</c:v>
                </c:pt>
                <c:pt idx="2">
                  <c:v>California</c:v>
                </c:pt>
              </c:strCache>
            </c:strRef>
          </c:cat>
          <c:val>
            <c:numRef>
              <c:f>(Households!$B$368,Households!$D$368,Households!$F$368)</c:f>
              <c:numCache>
                <c:formatCode>0.0%</c:formatCode>
                <c:ptCount val="3"/>
                <c:pt idx="0">
                  <c:v>0.32899999999999996</c:v>
                </c:pt>
                <c:pt idx="1">
                  <c:v>0.33100000000000002</c:v>
                </c:pt>
                <c:pt idx="2">
                  <c:v>0.32200000000000001</c:v>
                </c:pt>
              </c:numCache>
            </c:numRef>
          </c:val>
          <c:extLst>
            <c:ext xmlns:c16="http://schemas.microsoft.com/office/drawing/2014/chart" uri="{C3380CC4-5D6E-409C-BE32-E72D297353CC}">
              <c16:uniqueId val="{00000000-9F17-4EAC-9D60-B265845272BE}"/>
            </c:ext>
          </c:extLst>
        </c:ser>
        <c:dLbls>
          <c:showLegendKey val="0"/>
          <c:showVal val="0"/>
          <c:showCatName val="0"/>
          <c:showSerName val="0"/>
          <c:showPercent val="0"/>
          <c:showBubbleSize val="0"/>
        </c:dLbls>
        <c:gapWidth val="219"/>
        <c:overlap val="-27"/>
        <c:axId val="1122905535"/>
        <c:axId val="1122899711"/>
      </c:barChart>
      <c:catAx>
        <c:axId val="112290553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22899711"/>
        <c:crosses val="autoZero"/>
        <c:auto val="1"/>
        <c:lblAlgn val="ctr"/>
        <c:lblOffset val="100"/>
        <c:noMultiLvlLbl val="0"/>
      </c:catAx>
      <c:valAx>
        <c:axId val="1122899711"/>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22905535"/>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Households!$A$386</c:f>
              <c:strCache>
                <c:ptCount val="1"/>
                <c:pt idx="0">
                  <c:v>Cost-burdened Households</c:v>
                </c:pt>
              </c:strCache>
            </c:strRef>
          </c:tx>
          <c:spPr>
            <a:solidFill>
              <a:schemeClr val="accent1"/>
            </a:solidFill>
            <a:ln>
              <a:noFill/>
            </a:ln>
            <a:effectLst/>
          </c:spPr>
          <c:invertIfNegative val="0"/>
          <c:dLbls>
            <c:dLbl>
              <c:idx val="3"/>
              <c:layout>
                <c:manualLayout>
                  <c:x val="-7.9627470342455525E-17"/>
                  <c:y val="-2.293739535942176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CED-4494-A83D-42D765B3DD34}"/>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Households!$B$385:$F$385</c:f>
              <c:numCache>
                <c:formatCode>General</c:formatCode>
                <c:ptCount val="5"/>
                <c:pt idx="0">
                  <c:v>1980</c:v>
                </c:pt>
                <c:pt idx="1">
                  <c:v>1990</c:v>
                </c:pt>
                <c:pt idx="2">
                  <c:v>2000</c:v>
                </c:pt>
                <c:pt idx="3">
                  <c:v>2010</c:v>
                </c:pt>
                <c:pt idx="4">
                  <c:v>2020</c:v>
                </c:pt>
              </c:numCache>
            </c:numRef>
          </c:cat>
          <c:val>
            <c:numRef>
              <c:f>Households!$B$386:$F$386</c:f>
              <c:numCache>
                <c:formatCode>#,##0</c:formatCode>
                <c:ptCount val="5"/>
                <c:pt idx="0">
                  <c:v>216</c:v>
                </c:pt>
                <c:pt idx="1">
                  <c:v>317</c:v>
                </c:pt>
                <c:pt idx="2">
                  <c:v>250</c:v>
                </c:pt>
                <c:pt idx="3">
                  <c:v>609</c:v>
                </c:pt>
                <c:pt idx="4">
                  <c:v>659</c:v>
                </c:pt>
              </c:numCache>
            </c:numRef>
          </c:val>
          <c:extLst>
            <c:ext xmlns:c16="http://schemas.microsoft.com/office/drawing/2014/chart" uri="{C3380CC4-5D6E-409C-BE32-E72D297353CC}">
              <c16:uniqueId val="{00000000-DE28-497E-B9E7-646E1C1C21EF}"/>
            </c:ext>
          </c:extLst>
        </c:ser>
        <c:dLbls>
          <c:showLegendKey val="0"/>
          <c:showVal val="0"/>
          <c:showCatName val="0"/>
          <c:showSerName val="0"/>
          <c:showPercent val="0"/>
          <c:showBubbleSize val="0"/>
        </c:dLbls>
        <c:gapWidth val="80"/>
        <c:overlap val="-27"/>
        <c:axId val="1291849951"/>
        <c:axId val="1291846623"/>
      </c:barChart>
      <c:lineChart>
        <c:grouping val="standard"/>
        <c:varyColors val="0"/>
        <c:ser>
          <c:idx val="1"/>
          <c:order val="1"/>
          <c:tx>
            <c:strRef>
              <c:f>Households!$A$387</c:f>
              <c:strCache>
                <c:ptCount val="1"/>
                <c:pt idx="0">
                  <c:v>Percent Change</c:v>
                </c:pt>
              </c:strCache>
            </c:strRef>
          </c:tx>
          <c:spPr>
            <a:ln w="31750" cap="rnd">
              <a:solidFill>
                <a:schemeClr val="tx2"/>
              </a:solidFill>
              <a:round/>
            </a:ln>
            <a:effectLst/>
          </c:spPr>
          <c:marker>
            <c:symbol val="none"/>
          </c:marker>
          <c:dLbls>
            <c:dLbl>
              <c:idx val="2"/>
              <c:layout>
                <c:manualLayout>
                  <c:x val="9.9495050865473032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E28-497E-B9E7-646E1C1C21EF}"/>
                </c:ext>
              </c:extLst>
            </c:dLbl>
            <c:dLbl>
              <c:idx val="3"/>
              <c:layout>
                <c:manualLayout>
                  <c:x val="1.3929382328790206E-2"/>
                  <c:y val="2.233114072352633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E28-497E-B9E7-646E1C1C21EF}"/>
                </c:ext>
              </c:extLst>
            </c:dLbl>
            <c:dLbl>
              <c:idx val="4"/>
              <c:layout>
                <c:manualLayout>
                  <c:x val="9.949505086547376E-3"/>
                  <c:y val="-2.122718773748264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E28-497E-B9E7-646E1C1C21EF}"/>
                </c:ext>
              </c:extLst>
            </c:dLbl>
            <c:dLbl>
              <c:idx val="5"/>
              <c:layout>
                <c:manualLayout>
                  <c:x val="9.949505086547376E-3"/>
                  <c:y val="-3.537864622913774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E28-497E-B9E7-646E1C1C21EF}"/>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Households!$B$385:$F$385</c:f>
              <c:numCache>
                <c:formatCode>General</c:formatCode>
                <c:ptCount val="5"/>
                <c:pt idx="0">
                  <c:v>1980</c:v>
                </c:pt>
                <c:pt idx="1">
                  <c:v>1990</c:v>
                </c:pt>
                <c:pt idx="2">
                  <c:v>2000</c:v>
                </c:pt>
                <c:pt idx="3">
                  <c:v>2010</c:v>
                </c:pt>
                <c:pt idx="4">
                  <c:v>2020</c:v>
                </c:pt>
              </c:numCache>
            </c:numRef>
          </c:cat>
          <c:val>
            <c:numRef>
              <c:f>Households!$B$387:$F$387</c:f>
              <c:numCache>
                <c:formatCode>0.00%</c:formatCode>
                <c:ptCount val="5"/>
                <c:pt idx="1">
                  <c:v>0.46759259259259262</c:v>
                </c:pt>
                <c:pt idx="2">
                  <c:v>-0.2113564668769716</c:v>
                </c:pt>
                <c:pt idx="3">
                  <c:v>1.4359999999999999</c:v>
                </c:pt>
                <c:pt idx="4">
                  <c:v>8.2101806239737271E-2</c:v>
                </c:pt>
              </c:numCache>
            </c:numRef>
          </c:val>
          <c:smooth val="0"/>
          <c:extLst>
            <c:ext xmlns:c16="http://schemas.microsoft.com/office/drawing/2014/chart" uri="{C3380CC4-5D6E-409C-BE32-E72D297353CC}">
              <c16:uniqueId val="{00000005-DE28-497E-B9E7-646E1C1C21EF}"/>
            </c:ext>
          </c:extLst>
        </c:ser>
        <c:dLbls>
          <c:showLegendKey val="0"/>
          <c:showVal val="0"/>
          <c:showCatName val="0"/>
          <c:showSerName val="0"/>
          <c:showPercent val="0"/>
          <c:showBubbleSize val="0"/>
        </c:dLbls>
        <c:marker val="1"/>
        <c:smooth val="0"/>
        <c:axId val="1291851615"/>
        <c:axId val="1291830399"/>
      </c:lineChart>
      <c:catAx>
        <c:axId val="129184995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1846623"/>
        <c:crosses val="autoZero"/>
        <c:auto val="1"/>
        <c:lblAlgn val="ctr"/>
        <c:lblOffset val="100"/>
        <c:noMultiLvlLbl val="0"/>
      </c:catAx>
      <c:valAx>
        <c:axId val="1291846623"/>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1849951"/>
        <c:crosses val="autoZero"/>
        <c:crossBetween val="between"/>
      </c:valAx>
      <c:valAx>
        <c:axId val="1291830399"/>
        <c:scaling>
          <c:orientation val="minMax"/>
        </c:scaling>
        <c:delete val="0"/>
        <c:axPos val="r"/>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1851615"/>
        <c:crosses val="max"/>
        <c:crossBetween val="between"/>
      </c:valAx>
      <c:catAx>
        <c:axId val="1291851615"/>
        <c:scaling>
          <c:orientation val="minMax"/>
        </c:scaling>
        <c:delete val="1"/>
        <c:axPos val="b"/>
        <c:numFmt formatCode="General" sourceLinked="1"/>
        <c:majorTickMark val="none"/>
        <c:minorTickMark val="none"/>
        <c:tickLblPos val="nextTo"/>
        <c:crossAx val="1291830399"/>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Households!$A$335</c:f>
              <c:strCache>
                <c:ptCount val="1"/>
                <c:pt idx="0">
                  <c:v>Cost-burdened Households</c:v>
                </c:pt>
              </c:strCache>
            </c:strRef>
          </c:tx>
          <c:spPr>
            <a:solidFill>
              <a:schemeClr val="accent1"/>
            </a:solidFill>
            <a:ln>
              <a:noFill/>
            </a:ln>
            <a:effectLst/>
          </c:spPr>
          <c:invertIfNegative val="0"/>
          <c:dLbls>
            <c:dLbl>
              <c:idx val="3"/>
              <c:layout>
                <c:manualLayout>
                  <c:x val="-1.5669334656024605E-16"/>
                  <c:y val="-4.447594337371919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588-41DE-84B9-0A2A00AE3E5C}"/>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Households!$B$334:$F$334</c:f>
              <c:numCache>
                <c:formatCode>General</c:formatCode>
                <c:ptCount val="5"/>
                <c:pt idx="0">
                  <c:v>1980</c:v>
                </c:pt>
                <c:pt idx="1">
                  <c:v>1990</c:v>
                </c:pt>
                <c:pt idx="2">
                  <c:v>2000</c:v>
                </c:pt>
                <c:pt idx="3">
                  <c:v>2010</c:v>
                </c:pt>
                <c:pt idx="4">
                  <c:v>2020</c:v>
                </c:pt>
              </c:numCache>
            </c:numRef>
          </c:cat>
          <c:val>
            <c:numRef>
              <c:f>Households!$B$335:$F$335</c:f>
              <c:numCache>
                <c:formatCode>#,##0</c:formatCode>
                <c:ptCount val="5"/>
                <c:pt idx="0">
                  <c:v>45</c:v>
                </c:pt>
                <c:pt idx="1">
                  <c:v>97</c:v>
                </c:pt>
                <c:pt idx="2">
                  <c:v>223</c:v>
                </c:pt>
                <c:pt idx="3">
                  <c:v>494</c:v>
                </c:pt>
                <c:pt idx="4">
                  <c:v>398</c:v>
                </c:pt>
              </c:numCache>
            </c:numRef>
          </c:val>
          <c:extLst>
            <c:ext xmlns:c16="http://schemas.microsoft.com/office/drawing/2014/chart" uri="{C3380CC4-5D6E-409C-BE32-E72D297353CC}">
              <c16:uniqueId val="{00000000-BE37-4619-A77A-5E062CEC7B48}"/>
            </c:ext>
          </c:extLst>
        </c:ser>
        <c:dLbls>
          <c:showLegendKey val="0"/>
          <c:showVal val="0"/>
          <c:showCatName val="0"/>
          <c:showSerName val="0"/>
          <c:showPercent val="0"/>
          <c:showBubbleSize val="0"/>
        </c:dLbls>
        <c:gapWidth val="80"/>
        <c:overlap val="-27"/>
        <c:axId val="1668135647"/>
        <c:axId val="1668134399"/>
      </c:barChart>
      <c:lineChart>
        <c:grouping val="standard"/>
        <c:varyColors val="0"/>
        <c:ser>
          <c:idx val="1"/>
          <c:order val="1"/>
          <c:tx>
            <c:strRef>
              <c:f>Households!$A$336</c:f>
              <c:strCache>
                <c:ptCount val="1"/>
                <c:pt idx="0">
                  <c:v>Percent Change</c:v>
                </c:pt>
              </c:strCache>
            </c:strRef>
          </c:tx>
          <c:spPr>
            <a:ln w="31750" cap="rnd">
              <a:solidFill>
                <a:schemeClr val="tx2"/>
              </a:solidFill>
              <a:round/>
            </a:ln>
            <a:effectLst/>
          </c:spPr>
          <c:marker>
            <c:symbol val="none"/>
          </c:marker>
          <c:dLbls>
            <c:dLbl>
              <c:idx val="3"/>
              <c:layout>
                <c:manualLayout>
                  <c:x val="-7.8221280032303733E-2"/>
                  <c:y val="0.12843829466275544"/>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588-41DE-84B9-0A2A00AE3E5C}"/>
                </c:ext>
              </c:extLst>
            </c:dLbl>
            <c:dLbl>
              <c:idx val="4"/>
              <c:layout>
                <c:manualLayout>
                  <c:x val="-2.056632344033919E-2"/>
                  <c:y val="-8.488119976483782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E37-4619-A77A-5E062CEC7B48}"/>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Households!$B$334:$F$334</c:f>
              <c:numCache>
                <c:formatCode>General</c:formatCode>
                <c:ptCount val="5"/>
                <c:pt idx="0">
                  <c:v>1980</c:v>
                </c:pt>
                <c:pt idx="1">
                  <c:v>1990</c:v>
                </c:pt>
                <c:pt idx="2">
                  <c:v>2000</c:v>
                </c:pt>
                <c:pt idx="3">
                  <c:v>2010</c:v>
                </c:pt>
                <c:pt idx="4">
                  <c:v>2020</c:v>
                </c:pt>
              </c:numCache>
            </c:numRef>
          </c:cat>
          <c:val>
            <c:numRef>
              <c:f>Households!$B$336:$F$336</c:f>
              <c:numCache>
                <c:formatCode>0.00%</c:formatCode>
                <c:ptCount val="5"/>
                <c:pt idx="1">
                  <c:v>1.1555555555555554</c:v>
                </c:pt>
                <c:pt idx="2">
                  <c:v>1.2989690721649485</c:v>
                </c:pt>
                <c:pt idx="3">
                  <c:v>1.2152466367713004</c:v>
                </c:pt>
                <c:pt idx="4">
                  <c:v>-0.19433198380566802</c:v>
                </c:pt>
              </c:numCache>
            </c:numRef>
          </c:val>
          <c:smooth val="0"/>
          <c:extLst>
            <c:ext xmlns:c16="http://schemas.microsoft.com/office/drawing/2014/chart" uri="{C3380CC4-5D6E-409C-BE32-E72D297353CC}">
              <c16:uniqueId val="{00000002-BE37-4619-A77A-5E062CEC7B48}"/>
            </c:ext>
          </c:extLst>
        </c:ser>
        <c:dLbls>
          <c:showLegendKey val="0"/>
          <c:showVal val="0"/>
          <c:showCatName val="0"/>
          <c:showSerName val="0"/>
          <c:showPercent val="0"/>
          <c:showBubbleSize val="0"/>
        </c:dLbls>
        <c:marker val="1"/>
        <c:smooth val="0"/>
        <c:axId val="1668136895"/>
        <c:axId val="1668131903"/>
      </c:lineChart>
      <c:catAx>
        <c:axId val="166813564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68134399"/>
        <c:crosses val="autoZero"/>
        <c:auto val="1"/>
        <c:lblAlgn val="ctr"/>
        <c:lblOffset val="100"/>
        <c:noMultiLvlLbl val="0"/>
      </c:catAx>
      <c:valAx>
        <c:axId val="166813439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 Households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68135647"/>
        <c:crosses val="autoZero"/>
        <c:crossBetween val="between"/>
      </c:valAx>
      <c:valAx>
        <c:axId val="1668131903"/>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Change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68136895"/>
        <c:crosses val="max"/>
        <c:crossBetween val="between"/>
      </c:valAx>
      <c:catAx>
        <c:axId val="1668136895"/>
        <c:scaling>
          <c:orientation val="minMax"/>
        </c:scaling>
        <c:delete val="1"/>
        <c:axPos val="b"/>
        <c:numFmt formatCode="General" sourceLinked="1"/>
        <c:majorTickMark val="none"/>
        <c:minorTickMark val="none"/>
        <c:tickLblPos val="nextTo"/>
        <c:crossAx val="1668131903"/>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Households!$B$422</c:f>
              <c:strCache>
                <c:ptCount val="1"/>
                <c:pt idx="0">
                  <c:v>Emergency Shelter</c:v>
                </c:pt>
              </c:strCache>
            </c:strRef>
          </c:tx>
          <c:spPr>
            <a:solidFill>
              <a:schemeClr val="accent1"/>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Households!$A$423:$A$429</c15:sqref>
                  </c15:fullRef>
                </c:ext>
              </c:extLst>
              <c:f>Households!$A$423:$A$428</c:f>
              <c:strCache>
                <c:ptCount val="6"/>
                <c:pt idx="0">
                  <c:v>Black or African-American</c:v>
                </c:pt>
                <c:pt idx="1">
                  <c:v>White </c:v>
                </c:pt>
                <c:pt idx="2">
                  <c:v>Asian </c:v>
                </c:pt>
                <c:pt idx="3">
                  <c:v>American Indian or Alaska Native</c:v>
                </c:pt>
                <c:pt idx="4">
                  <c:v>Native Hawaiian or Other Pacific Islander </c:v>
                </c:pt>
                <c:pt idx="5">
                  <c:v>Multiple Races</c:v>
                </c:pt>
              </c:strCache>
            </c:strRef>
          </c:cat>
          <c:val>
            <c:numRef>
              <c:extLst>
                <c:ext xmlns:c15="http://schemas.microsoft.com/office/drawing/2012/chart" uri="{02D57815-91ED-43cb-92C2-25804820EDAC}">
                  <c15:fullRef>
                    <c15:sqref>Households!$B$423:$B$429</c15:sqref>
                  </c15:fullRef>
                </c:ext>
              </c:extLst>
              <c:f>Households!$B$423:$B$428</c:f>
              <c:numCache>
                <c:formatCode>_(* #,##0_);_(* \(#,##0\);_(* "-"??_);_(@_)</c:formatCode>
                <c:ptCount val="6"/>
                <c:pt idx="0">
                  <c:v>205</c:v>
                </c:pt>
                <c:pt idx="1">
                  <c:v>504</c:v>
                </c:pt>
                <c:pt idx="2">
                  <c:v>12</c:v>
                </c:pt>
                <c:pt idx="3">
                  <c:v>72</c:v>
                </c:pt>
                <c:pt idx="4">
                  <c:v>11</c:v>
                </c:pt>
                <c:pt idx="5">
                  <c:v>11</c:v>
                </c:pt>
              </c:numCache>
            </c:numRef>
          </c:val>
          <c:extLst>
            <c:ext xmlns:c16="http://schemas.microsoft.com/office/drawing/2014/chart" uri="{C3380CC4-5D6E-409C-BE32-E72D297353CC}">
              <c16:uniqueId val="{00000000-29F9-42BB-AFC1-FDDB828A08BB}"/>
            </c:ext>
          </c:extLst>
        </c:ser>
        <c:ser>
          <c:idx val="1"/>
          <c:order val="1"/>
          <c:tx>
            <c:strRef>
              <c:f>Households!$C$422</c:f>
              <c:strCache>
                <c:ptCount val="1"/>
                <c:pt idx="0">
                  <c:v>Transitional Housing</c:v>
                </c:pt>
              </c:strCache>
            </c:strRef>
          </c:tx>
          <c:spPr>
            <a:solidFill>
              <a:schemeClr val="accent4"/>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Households!$A$423:$A$429</c15:sqref>
                  </c15:fullRef>
                </c:ext>
              </c:extLst>
              <c:f>Households!$A$423:$A$428</c:f>
              <c:strCache>
                <c:ptCount val="6"/>
                <c:pt idx="0">
                  <c:v>Black or African-American</c:v>
                </c:pt>
                <c:pt idx="1">
                  <c:v>White </c:v>
                </c:pt>
                <c:pt idx="2">
                  <c:v>Asian </c:v>
                </c:pt>
                <c:pt idx="3">
                  <c:v>American Indian or Alaska Native</c:v>
                </c:pt>
                <c:pt idx="4">
                  <c:v>Native Hawaiian or Other Pacific Islander </c:v>
                </c:pt>
                <c:pt idx="5">
                  <c:v>Multiple Races</c:v>
                </c:pt>
              </c:strCache>
            </c:strRef>
          </c:cat>
          <c:val>
            <c:numRef>
              <c:extLst>
                <c:ext xmlns:c15="http://schemas.microsoft.com/office/drawing/2012/chart" uri="{02D57815-91ED-43cb-92C2-25804820EDAC}">
                  <c15:fullRef>
                    <c15:sqref>Households!$C$423:$C$429</c15:sqref>
                  </c15:fullRef>
                </c:ext>
              </c:extLst>
              <c:f>Households!$C$423:$C$428</c:f>
              <c:numCache>
                <c:formatCode>_(* #,##0_);_(* \(#,##0\);_(* "-"??_);_(@_)</c:formatCode>
                <c:ptCount val="6"/>
                <c:pt idx="0">
                  <c:v>32</c:v>
                </c:pt>
                <c:pt idx="1">
                  <c:v>99</c:v>
                </c:pt>
                <c:pt idx="2">
                  <c:v>6</c:v>
                </c:pt>
                <c:pt idx="3">
                  <c:v>1</c:v>
                </c:pt>
                <c:pt idx="4">
                  <c:v>0</c:v>
                </c:pt>
                <c:pt idx="5">
                  <c:v>7</c:v>
                </c:pt>
              </c:numCache>
            </c:numRef>
          </c:val>
          <c:extLst>
            <c:ext xmlns:c16="http://schemas.microsoft.com/office/drawing/2014/chart" uri="{C3380CC4-5D6E-409C-BE32-E72D297353CC}">
              <c16:uniqueId val="{00000001-29F9-42BB-AFC1-FDDB828A08BB}"/>
            </c:ext>
          </c:extLst>
        </c:ser>
        <c:ser>
          <c:idx val="2"/>
          <c:order val="2"/>
          <c:tx>
            <c:strRef>
              <c:f>Households!$D$422</c:f>
              <c:strCache>
                <c:ptCount val="1"/>
                <c:pt idx="0">
                  <c:v>Unsheltered</c:v>
                </c:pt>
              </c:strCache>
            </c:strRef>
          </c:tx>
          <c:spPr>
            <a:solidFill>
              <a:schemeClr val="accent3"/>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Households!$A$423:$A$429</c15:sqref>
                  </c15:fullRef>
                </c:ext>
              </c:extLst>
              <c:f>Households!$A$423:$A$428</c:f>
              <c:strCache>
                <c:ptCount val="6"/>
                <c:pt idx="0">
                  <c:v>Black or African-American</c:v>
                </c:pt>
                <c:pt idx="1">
                  <c:v>White </c:v>
                </c:pt>
                <c:pt idx="2">
                  <c:v>Asian </c:v>
                </c:pt>
                <c:pt idx="3">
                  <c:v>American Indian or Alaska Native</c:v>
                </c:pt>
                <c:pt idx="4">
                  <c:v>Native Hawaiian or Other Pacific Islander </c:v>
                </c:pt>
                <c:pt idx="5">
                  <c:v>Multiple Races</c:v>
                </c:pt>
              </c:strCache>
            </c:strRef>
          </c:cat>
          <c:val>
            <c:numRef>
              <c:extLst>
                <c:ext xmlns:c15="http://schemas.microsoft.com/office/drawing/2012/chart" uri="{02D57815-91ED-43cb-92C2-25804820EDAC}">
                  <c15:fullRef>
                    <c15:sqref>Households!$D$423:$D$429</c15:sqref>
                  </c15:fullRef>
                </c:ext>
              </c:extLst>
              <c:f>Households!$D$423:$D$428</c:f>
              <c:numCache>
                <c:formatCode>_(* #,##0_);_(* \(#,##0\);_(* "-"??_);_(@_)</c:formatCode>
                <c:ptCount val="6"/>
                <c:pt idx="0">
                  <c:v>432</c:v>
                </c:pt>
                <c:pt idx="1">
                  <c:v>1543</c:v>
                </c:pt>
                <c:pt idx="2">
                  <c:v>46</c:v>
                </c:pt>
                <c:pt idx="3">
                  <c:v>274</c:v>
                </c:pt>
                <c:pt idx="4">
                  <c:v>26</c:v>
                </c:pt>
                <c:pt idx="5">
                  <c:v>360</c:v>
                </c:pt>
              </c:numCache>
            </c:numRef>
          </c:val>
          <c:extLst>
            <c:ext xmlns:c16="http://schemas.microsoft.com/office/drawing/2014/chart" uri="{C3380CC4-5D6E-409C-BE32-E72D297353CC}">
              <c16:uniqueId val="{00000002-29F9-42BB-AFC1-FDDB828A08BB}"/>
            </c:ext>
          </c:extLst>
        </c:ser>
        <c:dLbls>
          <c:dLblPos val="outEnd"/>
          <c:showLegendKey val="0"/>
          <c:showVal val="1"/>
          <c:showCatName val="0"/>
          <c:showSerName val="0"/>
          <c:showPercent val="0"/>
          <c:showBubbleSize val="0"/>
        </c:dLbls>
        <c:gapWidth val="80"/>
        <c:axId val="1373983087"/>
        <c:axId val="1373985999"/>
        <c:extLst>
          <c:ext xmlns:c15="http://schemas.microsoft.com/office/drawing/2012/chart" uri="{02D57815-91ED-43cb-92C2-25804820EDAC}">
            <c15:filteredBarSeries>
              <c15:ser>
                <c:idx val="3"/>
                <c:order val="3"/>
                <c:tx>
                  <c:strRef>
                    <c:extLst>
                      <c:ext uri="{02D57815-91ED-43cb-92C2-25804820EDAC}">
                        <c15:formulaRef>
                          <c15:sqref>Households!$E$422</c15:sqref>
                        </c15:formulaRef>
                      </c:ext>
                    </c:extLst>
                    <c:strCache>
                      <c:ptCount val="1"/>
                      <c:pt idx="0">
                        <c:v>Total</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Households!$A$423:$A$429</c15:sqref>
                        </c15:fullRef>
                        <c15:formulaRef>
                          <c15:sqref>Households!$A$423:$A$428</c15:sqref>
                        </c15:formulaRef>
                      </c:ext>
                    </c:extLst>
                    <c:strCache>
                      <c:ptCount val="6"/>
                      <c:pt idx="0">
                        <c:v>Black or African-American</c:v>
                      </c:pt>
                      <c:pt idx="1">
                        <c:v>White </c:v>
                      </c:pt>
                      <c:pt idx="2">
                        <c:v>Asian </c:v>
                      </c:pt>
                      <c:pt idx="3">
                        <c:v>American Indian or Alaska Native</c:v>
                      </c:pt>
                      <c:pt idx="4">
                        <c:v>Native Hawaiian or Other Pacific Islander </c:v>
                      </c:pt>
                      <c:pt idx="5">
                        <c:v>Multiple Races</c:v>
                      </c:pt>
                    </c:strCache>
                  </c:strRef>
                </c:cat>
                <c:val>
                  <c:numRef>
                    <c:extLst>
                      <c:ext uri="{02D57815-91ED-43cb-92C2-25804820EDAC}">
                        <c15:fullRef>
                          <c15:sqref>Households!$E$423:$E$429</c15:sqref>
                        </c15:fullRef>
                        <c15:formulaRef>
                          <c15:sqref>Households!$E$423:$E$428</c15:sqref>
                        </c15:formulaRef>
                      </c:ext>
                    </c:extLst>
                    <c:numCache>
                      <c:formatCode>_(* #,##0_);_(* \(#,##0\);_(* "-"??_);_(@_)</c:formatCode>
                      <c:ptCount val="6"/>
                      <c:pt idx="0">
                        <c:v>669</c:v>
                      </c:pt>
                      <c:pt idx="1">
                        <c:v>2146</c:v>
                      </c:pt>
                      <c:pt idx="2">
                        <c:v>64</c:v>
                      </c:pt>
                      <c:pt idx="3">
                        <c:v>347</c:v>
                      </c:pt>
                      <c:pt idx="4">
                        <c:v>37</c:v>
                      </c:pt>
                      <c:pt idx="5">
                        <c:v>378</c:v>
                      </c:pt>
                    </c:numCache>
                  </c:numRef>
                </c:val>
                <c:extLst>
                  <c:ext xmlns:c16="http://schemas.microsoft.com/office/drawing/2014/chart" uri="{C3380CC4-5D6E-409C-BE32-E72D297353CC}">
                    <c16:uniqueId val="{00000007-29F9-42BB-AFC1-FDDB828A08BB}"/>
                  </c:ext>
                </c:extLst>
              </c15:ser>
            </c15:filteredBarSeries>
          </c:ext>
        </c:extLst>
      </c:barChart>
      <c:catAx>
        <c:axId val="137398308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73985999"/>
        <c:crosses val="autoZero"/>
        <c:auto val="1"/>
        <c:lblAlgn val="ctr"/>
        <c:lblOffset val="100"/>
        <c:noMultiLvlLbl val="0"/>
      </c:catAx>
      <c:valAx>
        <c:axId val="1373985999"/>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7398308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Households!$A$443</c:f>
              <c:strCache>
                <c:ptCount val="1"/>
                <c:pt idx="0">
                  <c:v>Hispanic / Latino</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Households!$B$442:$E$442</c15:sqref>
                  </c15:fullRef>
                </c:ext>
              </c:extLst>
              <c:f>Households!$B$442:$D$442</c:f>
              <c:strCache>
                <c:ptCount val="3"/>
                <c:pt idx="0">
                  <c:v>Emergency Shelter</c:v>
                </c:pt>
                <c:pt idx="1">
                  <c:v>Transitional Housing</c:v>
                </c:pt>
                <c:pt idx="2">
                  <c:v>Unsheltered</c:v>
                </c:pt>
              </c:strCache>
            </c:strRef>
          </c:cat>
          <c:val>
            <c:numRef>
              <c:extLst>
                <c:ext xmlns:c15="http://schemas.microsoft.com/office/drawing/2012/chart" uri="{02D57815-91ED-43cb-92C2-25804820EDAC}">
                  <c15:fullRef>
                    <c15:sqref>Households!$B$443:$E$443</c15:sqref>
                  </c15:fullRef>
                </c:ext>
              </c:extLst>
              <c:f>Households!$B$443:$D$443</c:f>
              <c:numCache>
                <c:formatCode>_(* #,##0_);_(* \(#,##0\);_(* "-"??_);_(@_)</c:formatCode>
                <c:ptCount val="3"/>
                <c:pt idx="0" formatCode="#,##0">
                  <c:v>348</c:v>
                </c:pt>
                <c:pt idx="1">
                  <c:v>68</c:v>
                </c:pt>
                <c:pt idx="2">
                  <c:v>1482</c:v>
                </c:pt>
              </c:numCache>
            </c:numRef>
          </c:val>
          <c:extLst>
            <c:ext xmlns:c16="http://schemas.microsoft.com/office/drawing/2014/chart" uri="{C3380CC4-5D6E-409C-BE32-E72D297353CC}">
              <c16:uniqueId val="{00000000-57DA-46B1-A125-BBA9F68CC688}"/>
            </c:ext>
          </c:extLst>
        </c:ser>
        <c:ser>
          <c:idx val="1"/>
          <c:order val="1"/>
          <c:tx>
            <c:strRef>
              <c:f>Households!$A$444</c:f>
              <c:strCache>
                <c:ptCount val="1"/>
                <c:pt idx="0">
                  <c:v>Non-Hispanic / Non-Latino</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Households!$B$442:$E$442</c15:sqref>
                  </c15:fullRef>
                </c:ext>
              </c:extLst>
              <c:f>Households!$B$442:$D$442</c:f>
              <c:strCache>
                <c:ptCount val="3"/>
                <c:pt idx="0">
                  <c:v>Emergency Shelter</c:v>
                </c:pt>
                <c:pt idx="1">
                  <c:v>Transitional Housing</c:v>
                </c:pt>
                <c:pt idx="2">
                  <c:v>Unsheltered</c:v>
                </c:pt>
              </c:strCache>
            </c:strRef>
          </c:cat>
          <c:val>
            <c:numRef>
              <c:extLst>
                <c:ext xmlns:c15="http://schemas.microsoft.com/office/drawing/2012/chart" uri="{02D57815-91ED-43cb-92C2-25804820EDAC}">
                  <c15:fullRef>
                    <c15:sqref>Households!$B$444:$E$444</c15:sqref>
                  </c15:fullRef>
                </c:ext>
              </c:extLst>
              <c:f>Households!$B$444:$D$444</c:f>
              <c:numCache>
                <c:formatCode>_(* #,##0_);_(* \(#,##0\);_(* "-"??_);_(@_)</c:formatCode>
                <c:ptCount val="3"/>
                <c:pt idx="0" formatCode="#,##0">
                  <c:v>467</c:v>
                </c:pt>
                <c:pt idx="1">
                  <c:v>77</c:v>
                </c:pt>
                <c:pt idx="2">
                  <c:v>1199</c:v>
                </c:pt>
              </c:numCache>
            </c:numRef>
          </c:val>
          <c:extLst>
            <c:ext xmlns:c16="http://schemas.microsoft.com/office/drawing/2014/chart" uri="{C3380CC4-5D6E-409C-BE32-E72D297353CC}">
              <c16:uniqueId val="{00000001-57DA-46B1-A125-BBA9F68CC688}"/>
            </c:ext>
          </c:extLst>
        </c:ser>
        <c:dLbls>
          <c:dLblPos val="outEnd"/>
          <c:showLegendKey val="0"/>
          <c:showVal val="1"/>
          <c:showCatName val="0"/>
          <c:showSerName val="0"/>
          <c:showPercent val="0"/>
          <c:showBubbleSize val="0"/>
        </c:dLbls>
        <c:gapWidth val="80"/>
        <c:axId val="1029131919"/>
        <c:axId val="1029132335"/>
        <c:extLst>
          <c:ext xmlns:c15="http://schemas.microsoft.com/office/drawing/2012/chart" uri="{02D57815-91ED-43cb-92C2-25804820EDAC}">
            <c15:filteredBarSeries>
              <c15:ser>
                <c:idx val="2"/>
                <c:order val="2"/>
                <c:tx>
                  <c:strRef>
                    <c:extLst>
                      <c:ext uri="{02D57815-91ED-43cb-92C2-25804820EDAC}">
                        <c15:formulaRef>
                          <c15:sqref>Households!$A$445</c15:sqref>
                        </c15:formulaRef>
                      </c:ext>
                    </c:extLst>
                    <c:strCache>
                      <c:ptCount val="1"/>
                      <c:pt idx="0">
                        <c:v>Total </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Households!$B$442:$E$442</c15:sqref>
                        </c15:fullRef>
                        <c15:formulaRef>
                          <c15:sqref>Households!$B$442:$D$442</c15:sqref>
                        </c15:formulaRef>
                      </c:ext>
                    </c:extLst>
                    <c:strCache>
                      <c:ptCount val="3"/>
                      <c:pt idx="0">
                        <c:v>Emergency Shelter</c:v>
                      </c:pt>
                      <c:pt idx="1">
                        <c:v>Transitional Housing</c:v>
                      </c:pt>
                      <c:pt idx="2">
                        <c:v>Unsheltered</c:v>
                      </c:pt>
                    </c:strCache>
                  </c:strRef>
                </c:cat>
                <c:val>
                  <c:numRef>
                    <c:extLst>
                      <c:ext uri="{02D57815-91ED-43cb-92C2-25804820EDAC}">
                        <c15:fullRef>
                          <c15:sqref>Households!$B$445:$E$445</c15:sqref>
                        </c15:fullRef>
                        <c15:formulaRef>
                          <c15:sqref>Households!$B$445:$D$445</c15:sqref>
                        </c15:formulaRef>
                      </c:ext>
                    </c:extLst>
                    <c:numCache>
                      <c:formatCode>#,##0</c:formatCode>
                      <c:ptCount val="3"/>
                      <c:pt idx="0">
                        <c:v>815</c:v>
                      </c:pt>
                      <c:pt idx="1">
                        <c:v>145</c:v>
                      </c:pt>
                      <c:pt idx="2">
                        <c:v>2681</c:v>
                      </c:pt>
                    </c:numCache>
                  </c:numRef>
                </c:val>
                <c:extLst>
                  <c:ext xmlns:c16="http://schemas.microsoft.com/office/drawing/2014/chart" uri="{C3380CC4-5D6E-409C-BE32-E72D297353CC}">
                    <c16:uniqueId val="{00000003-57DA-46B1-A125-BBA9F68CC688}"/>
                  </c:ext>
                </c:extLst>
              </c15:ser>
            </c15:filteredBarSeries>
          </c:ext>
        </c:extLst>
      </c:barChart>
      <c:catAx>
        <c:axId val="102913191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29132335"/>
        <c:crosses val="autoZero"/>
        <c:auto val="1"/>
        <c:lblAlgn val="ctr"/>
        <c:lblOffset val="100"/>
        <c:noMultiLvlLbl val="0"/>
      </c:catAx>
      <c:valAx>
        <c:axId val="1029132335"/>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2913191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areaChart>
        <c:grouping val="stacked"/>
        <c:varyColors val="0"/>
        <c:ser>
          <c:idx val="1"/>
          <c:order val="1"/>
          <c:tx>
            <c:strRef>
              <c:f>Households!$A$413</c:f>
              <c:strCache>
                <c:ptCount val="1"/>
                <c:pt idx="0">
                  <c:v>Emergency Shelter</c:v>
                </c:pt>
              </c:strCache>
            </c:strRef>
          </c:tx>
          <c:spPr>
            <a:solidFill>
              <a:schemeClr val="accent2"/>
            </a:solidFill>
            <a:ln>
              <a:noFill/>
            </a:ln>
            <a:effectLst/>
          </c:spPr>
          <c:dLbls>
            <c:dLbl>
              <c:idx val="2"/>
              <c:layout>
                <c:manualLayout>
                  <c:x val="-7.893135440611367E-17"/>
                  <c:y val="-2.49650489314959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9FFC-4F9F-95B9-B5CBE8D9BC0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Households!$B$411:$E$411</c:f>
              <c:numCache>
                <c:formatCode>General</c:formatCode>
                <c:ptCount val="4"/>
                <c:pt idx="0">
                  <c:v>2005</c:v>
                </c:pt>
                <c:pt idx="1">
                  <c:v>2010</c:v>
                </c:pt>
                <c:pt idx="2">
                  <c:v>2015</c:v>
                </c:pt>
                <c:pt idx="3">
                  <c:v>2020</c:v>
                </c:pt>
              </c:numCache>
            </c:numRef>
          </c:cat>
          <c:val>
            <c:numRef>
              <c:f>Households!$B$413:$E$413</c:f>
              <c:numCache>
                <c:formatCode>#,##0</c:formatCode>
                <c:ptCount val="4"/>
                <c:pt idx="0">
                  <c:v>2261</c:v>
                </c:pt>
                <c:pt idx="1">
                  <c:v>787</c:v>
                </c:pt>
                <c:pt idx="2">
                  <c:v>129</c:v>
                </c:pt>
                <c:pt idx="3" formatCode="_(* #,##0_);_(* \(#,##0\);_(* &quot;-&quot;??_);_(@_)">
                  <c:v>815</c:v>
                </c:pt>
              </c:numCache>
            </c:numRef>
          </c:val>
          <c:extLst>
            <c:ext xmlns:c16="http://schemas.microsoft.com/office/drawing/2014/chart" uri="{C3380CC4-5D6E-409C-BE32-E72D297353CC}">
              <c16:uniqueId val="{00000001-9FFC-4F9F-95B9-B5CBE8D9BC01}"/>
            </c:ext>
          </c:extLst>
        </c:ser>
        <c:ser>
          <c:idx val="2"/>
          <c:order val="2"/>
          <c:tx>
            <c:strRef>
              <c:f>Households!$A$414</c:f>
              <c:strCache>
                <c:ptCount val="1"/>
                <c:pt idx="0">
                  <c:v>Transitional Housing</c:v>
                </c:pt>
              </c:strCache>
            </c:strRef>
          </c:tx>
          <c:spPr>
            <a:solidFill>
              <a:schemeClr val="accent3"/>
            </a:solidFill>
            <a:ln>
              <a:noFill/>
            </a:ln>
            <a:effectLst/>
          </c:spPr>
          <c:dLbls>
            <c:dLbl>
              <c:idx val="2"/>
              <c:layout>
                <c:manualLayout>
                  <c:x val="-7.893135440611367E-17"/>
                  <c:y val="-3.495106850409417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FFC-4F9F-95B9-B5CBE8D9BC01}"/>
                </c:ext>
              </c:extLst>
            </c:dLbl>
            <c:spPr>
              <a:noFill/>
              <a:ln>
                <a:noFill/>
              </a:ln>
              <a:effectLst/>
            </c:spPr>
            <c:txPr>
              <a:bodyPr rot="0" spcFirstLastPara="1" vertOverflow="ellipsis" vert="horz" wrap="square" lIns="38100" tIns="19050" rIns="38100" bIns="19050" anchor="t" anchorCtr="0">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Households!$B$411:$E$411</c:f>
              <c:numCache>
                <c:formatCode>General</c:formatCode>
                <c:ptCount val="4"/>
                <c:pt idx="0">
                  <c:v>2005</c:v>
                </c:pt>
                <c:pt idx="1">
                  <c:v>2010</c:v>
                </c:pt>
                <c:pt idx="2">
                  <c:v>2015</c:v>
                </c:pt>
                <c:pt idx="3">
                  <c:v>2020</c:v>
                </c:pt>
              </c:numCache>
            </c:numRef>
          </c:cat>
          <c:val>
            <c:numRef>
              <c:f>Households!$B$414:$E$414</c:f>
              <c:numCache>
                <c:formatCode>#,##0</c:formatCode>
                <c:ptCount val="4"/>
                <c:pt idx="0">
                  <c:v>2649</c:v>
                </c:pt>
                <c:pt idx="1">
                  <c:v>420</c:v>
                </c:pt>
                <c:pt idx="2">
                  <c:v>193</c:v>
                </c:pt>
                <c:pt idx="3" formatCode="_(* #,##0_);_(* \(#,##0\);_(* &quot;-&quot;??_);_(@_)">
                  <c:v>145</c:v>
                </c:pt>
              </c:numCache>
            </c:numRef>
          </c:val>
          <c:extLst>
            <c:ext xmlns:c16="http://schemas.microsoft.com/office/drawing/2014/chart" uri="{C3380CC4-5D6E-409C-BE32-E72D297353CC}">
              <c16:uniqueId val="{00000006-9FFC-4F9F-95B9-B5CBE8D9BC01}"/>
            </c:ext>
          </c:extLst>
        </c:ser>
        <c:ser>
          <c:idx val="3"/>
          <c:order val="3"/>
          <c:tx>
            <c:strRef>
              <c:f>Households!$A$415</c:f>
              <c:strCache>
                <c:ptCount val="1"/>
                <c:pt idx="0">
                  <c:v>Unsheltered</c:v>
                </c:pt>
              </c:strCache>
            </c:strRef>
          </c:tx>
          <c:spPr>
            <a:solidFill>
              <a:schemeClr val="accent4"/>
            </a:solidFill>
            <a:ln w="25400">
              <a:noFill/>
            </a:ln>
            <a:effectLst/>
          </c:spPr>
          <c:dLbls>
            <c:dLbl>
              <c:idx val="2"/>
              <c:layout>
                <c:manualLayout>
                  <c:x val="-7.893135440611367E-17"/>
                  <c:y val="-5.059319525507535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9FFC-4F9F-95B9-B5CBE8D9BC0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Households!$B$411:$E$411</c:f>
              <c:numCache>
                <c:formatCode>General</c:formatCode>
                <c:ptCount val="4"/>
                <c:pt idx="0">
                  <c:v>2005</c:v>
                </c:pt>
                <c:pt idx="1">
                  <c:v>2010</c:v>
                </c:pt>
                <c:pt idx="2">
                  <c:v>2015</c:v>
                </c:pt>
                <c:pt idx="3">
                  <c:v>2020</c:v>
                </c:pt>
              </c:numCache>
            </c:numRef>
          </c:cat>
          <c:val>
            <c:numRef>
              <c:f>Households!$B$415:$E$415</c:f>
              <c:numCache>
                <c:formatCode>#,##0</c:formatCode>
                <c:ptCount val="4"/>
                <c:pt idx="0">
                  <c:v>6734</c:v>
                </c:pt>
                <c:pt idx="1">
                  <c:v>2342</c:v>
                </c:pt>
                <c:pt idx="2">
                  <c:v>1061</c:v>
                </c:pt>
                <c:pt idx="3" formatCode="_(* #,##0_);_(* \(#,##0\);_(* &quot;-&quot;??_);_(@_)">
                  <c:v>2681</c:v>
                </c:pt>
              </c:numCache>
            </c:numRef>
          </c:val>
          <c:extLst>
            <c:ext xmlns:c16="http://schemas.microsoft.com/office/drawing/2014/chart" uri="{C3380CC4-5D6E-409C-BE32-E72D297353CC}">
              <c16:uniqueId val="{00000009-9FFC-4F9F-95B9-B5CBE8D9BC01}"/>
            </c:ext>
          </c:extLst>
        </c:ser>
        <c:dLbls>
          <c:showLegendKey val="0"/>
          <c:showVal val="1"/>
          <c:showCatName val="0"/>
          <c:showSerName val="0"/>
          <c:showPercent val="0"/>
          <c:showBubbleSize val="0"/>
        </c:dLbls>
        <c:axId val="1528485663"/>
        <c:axId val="1528486911"/>
        <c:extLst>
          <c:ext xmlns:c15="http://schemas.microsoft.com/office/drawing/2012/chart" uri="{02D57815-91ED-43cb-92C2-25804820EDAC}">
            <c15:filteredAreaSeries>
              <c15:ser>
                <c:idx val="0"/>
                <c:order val="0"/>
                <c:tx>
                  <c:strRef>
                    <c:extLst>
                      <c:ext uri="{02D57815-91ED-43cb-92C2-25804820EDAC}">
                        <c15:formulaRef>
                          <c15:sqref>Households!$A$412</c15:sqref>
                        </c15:formulaRef>
                      </c:ext>
                    </c:extLst>
                    <c:strCache>
                      <c:ptCount val="1"/>
                      <c:pt idx="0">
                        <c:v>Total</c:v>
                      </c:pt>
                    </c:strCache>
                  </c:strRef>
                </c:tx>
                <c:spPr>
                  <a:solidFill>
                    <a:schemeClr val="accent1"/>
                  </a:solidFill>
                  <a:ln>
                    <a:noFill/>
                  </a:ln>
                  <a:effectLst/>
                </c:spP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ormulaRef>
                          <c15:sqref>Households!$B$411:$E$411</c15:sqref>
                        </c15:formulaRef>
                      </c:ext>
                    </c:extLst>
                    <c:numCache>
                      <c:formatCode>General</c:formatCode>
                      <c:ptCount val="4"/>
                      <c:pt idx="0">
                        <c:v>2005</c:v>
                      </c:pt>
                      <c:pt idx="1">
                        <c:v>2010</c:v>
                      </c:pt>
                      <c:pt idx="2">
                        <c:v>2015</c:v>
                      </c:pt>
                      <c:pt idx="3">
                        <c:v>2020</c:v>
                      </c:pt>
                    </c:numCache>
                  </c:numRef>
                </c:cat>
                <c:val>
                  <c:numRef>
                    <c:extLst>
                      <c:ext uri="{02D57815-91ED-43cb-92C2-25804820EDAC}">
                        <c15:formulaRef>
                          <c15:sqref>Households!$B$412:$E$412</c15:sqref>
                        </c15:formulaRef>
                      </c:ext>
                    </c:extLst>
                    <c:numCache>
                      <c:formatCode>#,##0</c:formatCode>
                      <c:ptCount val="4"/>
                      <c:pt idx="0">
                        <c:v>11644</c:v>
                      </c:pt>
                      <c:pt idx="1">
                        <c:v>3549</c:v>
                      </c:pt>
                      <c:pt idx="2">
                        <c:v>1383</c:v>
                      </c:pt>
                      <c:pt idx="3">
                        <c:v>3641</c:v>
                      </c:pt>
                    </c:numCache>
                  </c:numRef>
                </c:val>
                <c:extLst>
                  <c:ext xmlns:c16="http://schemas.microsoft.com/office/drawing/2014/chart" uri="{C3380CC4-5D6E-409C-BE32-E72D297353CC}">
                    <c16:uniqueId val="{00000000-9FFC-4F9F-95B9-B5CBE8D9BC01}"/>
                  </c:ext>
                </c:extLst>
              </c15:ser>
            </c15:filteredAreaSeries>
          </c:ext>
        </c:extLst>
      </c:areaChart>
      <c:catAx>
        <c:axId val="1528485663"/>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28486911"/>
        <c:crosses val="autoZero"/>
        <c:auto val="1"/>
        <c:lblAlgn val="ctr"/>
        <c:lblOffset val="100"/>
        <c:noMultiLvlLbl val="0"/>
      </c:catAx>
      <c:valAx>
        <c:axId val="1528486911"/>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28485663"/>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1"/>
          <c:order val="1"/>
          <c:tx>
            <c:strRef>
              <c:f>Households!$A$46</c:f>
              <c:strCache>
                <c:ptCount val="1"/>
                <c:pt idx="0">
                  <c:v>Living Alone</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Households!$B$44:$G$44</c15:sqref>
                  </c15:fullRef>
                </c:ext>
              </c:extLst>
              <c:f>(Households!$C$44,Households!$E$44,Households!$G$44)</c:f>
              <c:strCache>
                <c:ptCount val="3"/>
                <c:pt idx="0">
                  <c:v>City of Mendota</c:v>
                </c:pt>
                <c:pt idx="1">
                  <c:v>Fresno County</c:v>
                </c:pt>
                <c:pt idx="2">
                  <c:v>California</c:v>
                </c:pt>
              </c:strCache>
            </c:strRef>
          </c:cat>
          <c:val>
            <c:numRef>
              <c:extLst>
                <c:ext xmlns:c15="http://schemas.microsoft.com/office/drawing/2012/chart" uri="{02D57815-91ED-43cb-92C2-25804820EDAC}">
                  <c15:fullRef>
                    <c15:sqref>Households!$B$46:$G$46</c15:sqref>
                  </c15:fullRef>
                </c:ext>
              </c:extLst>
              <c:f>(Households!$C$46,Households!$E$46,Households!$G$46)</c:f>
              <c:numCache>
                <c:formatCode>#,##0.0%</c:formatCode>
                <c:ptCount val="3"/>
                <c:pt idx="0">
                  <c:v>0.24402730375426621</c:v>
                </c:pt>
                <c:pt idx="1">
                  <c:v>0.44168664504301225</c:v>
                </c:pt>
                <c:pt idx="2">
                  <c:v>0.50215337686922845</c:v>
                </c:pt>
              </c:numCache>
            </c:numRef>
          </c:val>
          <c:extLst>
            <c:ext xmlns:c16="http://schemas.microsoft.com/office/drawing/2014/chart" uri="{C3380CC4-5D6E-409C-BE32-E72D297353CC}">
              <c16:uniqueId val="{00000001-8F9B-4751-A16A-2BB8A90E9157}"/>
            </c:ext>
          </c:extLst>
        </c:ser>
        <c:ser>
          <c:idx val="2"/>
          <c:order val="2"/>
          <c:tx>
            <c:strRef>
              <c:f>Households!$A$47</c:f>
              <c:strCache>
                <c:ptCount val="1"/>
                <c:pt idx="0">
                  <c:v>With Own Children Under 18 Years</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Households!$B$44:$G$44</c15:sqref>
                  </c15:fullRef>
                </c:ext>
              </c:extLst>
              <c:f>(Households!$C$44,Households!$E$44,Households!$G$44)</c:f>
              <c:strCache>
                <c:ptCount val="3"/>
                <c:pt idx="0">
                  <c:v>City of Mendota</c:v>
                </c:pt>
                <c:pt idx="1">
                  <c:v>Fresno County</c:v>
                </c:pt>
                <c:pt idx="2">
                  <c:v>California</c:v>
                </c:pt>
              </c:strCache>
            </c:strRef>
          </c:cat>
          <c:val>
            <c:numRef>
              <c:extLst>
                <c:ext xmlns:c15="http://schemas.microsoft.com/office/drawing/2012/chart" uri="{02D57815-91ED-43cb-92C2-25804820EDAC}">
                  <c15:fullRef>
                    <c15:sqref>Households!$B$47:$G$47</c15:sqref>
                  </c15:fullRef>
                </c:ext>
              </c:extLst>
              <c:f>(Households!$C$47,Households!$E$47,Households!$G$47)</c:f>
              <c:numCache>
                <c:formatCode>#,##0.0%</c:formatCode>
                <c:ptCount val="3"/>
                <c:pt idx="0">
                  <c:v>0.49317406143344711</c:v>
                </c:pt>
                <c:pt idx="1">
                  <c:v>0.26443143891317633</c:v>
                </c:pt>
                <c:pt idx="2">
                  <c:v>0.17949199312272004</c:v>
                </c:pt>
              </c:numCache>
            </c:numRef>
          </c:val>
          <c:extLst>
            <c:ext xmlns:c16="http://schemas.microsoft.com/office/drawing/2014/chart" uri="{C3380CC4-5D6E-409C-BE32-E72D297353CC}">
              <c16:uniqueId val="{00000002-8F9B-4751-A16A-2BB8A90E9157}"/>
            </c:ext>
          </c:extLst>
        </c:ser>
        <c:ser>
          <c:idx val="3"/>
          <c:order val="3"/>
          <c:tx>
            <c:strRef>
              <c:f>Households!$A$48</c:f>
              <c:strCache>
                <c:ptCount val="1"/>
                <c:pt idx="0">
                  <c:v>With Relatives, No Own Children Under 18 Years</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Households!$B$44:$G$44</c15:sqref>
                  </c15:fullRef>
                </c:ext>
              </c:extLst>
              <c:f>(Households!$C$44,Households!$E$44,Households!$G$44)</c:f>
              <c:strCache>
                <c:ptCount val="3"/>
                <c:pt idx="0">
                  <c:v>City of Mendota</c:v>
                </c:pt>
                <c:pt idx="1">
                  <c:v>Fresno County</c:v>
                </c:pt>
                <c:pt idx="2">
                  <c:v>California</c:v>
                </c:pt>
              </c:strCache>
            </c:strRef>
          </c:cat>
          <c:val>
            <c:numRef>
              <c:extLst>
                <c:ext xmlns:c15="http://schemas.microsoft.com/office/drawing/2012/chart" uri="{02D57815-91ED-43cb-92C2-25804820EDAC}">
                  <c15:fullRef>
                    <c15:sqref>Households!$B$48:$G$48</c15:sqref>
                  </c15:fullRef>
                </c:ext>
              </c:extLst>
              <c:f>(Households!$C$48,Households!$E$48,Households!$G$48)</c:f>
              <c:numCache>
                <c:formatCode>#,##0.0%</c:formatCode>
                <c:ptCount val="3"/>
                <c:pt idx="0">
                  <c:v>0.22013651877133106</c:v>
                </c:pt>
                <c:pt idx="1">
                  <c:v>0.25324354815963895</c:v>
                </c:pt>
                <c:pt idx="2">
                  <c:v>0.25039426590166936</c:v>
                </c:pt>
              </c:numCache>
            </c:numRef>
          </c:val>
          <c:extLst>
            <c:ext xmlns:c16="http://schemas.microsoft.com/office/drawing/2014/chart" uri="{C3380CC4-5D6E-409C-BE32-E72D297353CC}">
              <c16:uniqueId val="{00000003-8F9B-4751-A16A-2BB8A90E9157}"/>
            </c:ext>
          </c:extLst>
        </c:ser>
        <c:ser>
          <c:idx val="4"/>
          <c:order val="4"/>
          <c:tx>
            <c:strRef>
              <c:f>Households!$A$49</c:f>
              <c:strCache>
                <c:ptCount val="1"/>
                <c:pt idx="0">
                  <c:v>With Only Nonrelatives Present</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Households!$B$44:$G$44</c15:sqref>
                  </c15:fullRef>
                </c:ext>
              </c:extLst>
              <c:f>(Households!$C$44,Households!$E$44,Households!$G$44)</c:f>
              <c:strCache>
                <c:ptCount val="3"/>
                <c:pt idx="0">
                  <c:v>City of Mendota</c:v>
                </c:pt>
                <c:pt idx="1">
                  <c:v>Fresno County</c:v>
                </c:pt>
                <c:pt idx="2">
                  <c:v>California</c:v>
                </c:pt>
              </c:strCache>
            </c:strRef>
          </c:cat>
          <c:val>
            <c:numRef>
              <c:extLst>
                <c:ext xmlns:c15="http://schemas.microsoft.com/office/drawing/2012/chart" uri="{02D57815-91ED-43cb-92C2-25804820EDAC}">
                  <c15:fullRef>
                    <c15:sqref>Households!$B$49:$G$49</c15:sqref>
                  </c15:fullRef>
                </c:ext>
              </c:extLst>
              <c:f>(Households!$C$49,Households!$E$49,Households!$G$49)</c:f>
              <c:numCache>
                <c:formatCode>#,##0.0%</c:formatCode>
                <c:ptCount val="3"/>
                <c:pt idx="0">
                  <c:v>4.2662116040955635E-2</c:v>
                </c:pt>
                <c:pt idx="1">
                  <c:v>4.0638367884172424E-2</c:v>
                </c:pt>
                <c:pt idx="2">
                  <c:v>6.7960364106382121E-2</c:v>
                </c:pt>
              </c:numCache>
            </c:numRef>
          </c:val>
          <c:extLst>
            <c:ext xmlns:c16="http://schemas.microsoft.com/office/drawing/2014/chart" uri="{C3380CC4-5D6E-409C-BE32-E72D297353CC}">
              <c16:uniqueId val="{00000004-8F9B-4751-A16A-2BB8A90E9157}"/>
            </c:ext>
          </c:extLst>
        </c:ser>
        <c:dLbls>
          <c:dLblPos val="ctr"/>
          <c:showLegendKey val="0"/>
          <c:showVal val="1"/>
          <c:showCatName val="0"/>
          <c:showSerName val="0"/>
          <c:showPercent val="0"/>
          <c:showBubbleSize val="0"/>
        </c:dLbls>
        <c:gapWidth val="40"/>
        <c:overlap val="100"/>
        <c:axId val="980298272"/>
        <c:axId val="980319904"/>
        <c:extLst>
          <c:ext xmlns:c15="http://schemas.microsoft.com/office/drawing/2012/chart" uri="{02D57815-91ED-43cb-92C2-25804820EDAC}">
            <c15:filteredBarSeries>
              <c15:ser>
                <c:idx val="0"/>
                <c:order val="0"/>
                <c:tx>
                  <c:strRef>
                    <c:extLst>
                      <c:ext uri="{02D57815-91ED-43cb-92C2-25804820EDAC}">
                        <c15:formulaRef>
                          <c15:sqref>Households!$A$45</c15:sqref>
                        </c15:formulaRef>
                      </c:ext>
                    </c:extLst>
                    <c:strCache>
                      <c:ptCount val="1"/>
                      <c:pt idx="0">
                        <c:v>Female Householder, No Spouse Or Partner Present</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Households!$B$44:$G$44</c15:sqref>
                        </c15:fullRef>
                        <c15:formulaRef>
                          <c15:sqref>(Households!$C$44,Households!$E$44,Households!$G$44)</c15:sqref>
                        </c15:formulaRef>
                      </c:ext>
                    </c:extLst>
                    <c:strCache>
                      <c:ptCount val="3"/>
                      <c:pt idx="0">
                        <c:v>City of Mendota</c:v>
                      </c:pt>
                      <c:pt idx="1">
                        <c:v>Fresno County</c:v>
                      </c:pt>
                      <c:pt idx="2">
                        <c:v>California</c:v>
                      </c:pt>
                    </c:strCache>
                  </c:strRef>
                </c:cat>
                <c:val>
                  <c:numRef>
                    <c:extLst>
                      <c:ext uri="{02D57815-91ED-43cb-92C2-25804820EDAC}">
                        <c15:fullRef>
                          <c15:sqref>Households!$B$45:$G$45</c15:sqref>
                        </c15:fullRef>
                        <c15:formulaRef>
                          <c15:sqref>(Households!$C$45,Households!$E$45,Households!$G$45)</c15:sqref>
                        </c15:formulaRef>
                      </c:ext>
                    </c:extLst>
                    <c:numCache>
                      <c:formatCode>#,##0.0%</c:formatCode>
                      <c:ptCount val="3"/>
                    </c:numCache>
                  </c:numRef>
                </c:val>
                <c:extLst>
                  <c:ext xmlns:c16="http://schemas.microsoft.com/office/drawing/2014/chart" uri="{C3380CC4-5D6E-409C-BE32-E72D297353CC}">
                    <c16:uniqueId val="{00000000-8F9B-4751-A16A-2BB8A90E9157}"/>
                  </c:ext>
                </c:extLst>
              </c15:ser>
            </c15:filteredBarSeries>
          </c:ext>
        </c:extLst>
      </c:barChart>
      <c:catAx>
        <c:axId val="9802982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80319904"/>
        <c:crosses val="autoZero"/>
        <c:auto val="1"/>
        <c:lblAlgn val="ctr"/>
        <c:lblOffset val="100"/>
        <c:noMultiLvlLbl val="0"/>
      </c:catAx>
      <c:valAx>
        <c:axId val="98031990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8029827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Households!$A$97</c:f>
              <c:strCache>
                <c:ptCount val="1"/>
                <c:pt idx="0">
                  <c:v>Cost Burden &lt;= 30%</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Households!$B$96:$G$96</c15:sqref>
                  </c15:fullRef>
                </c:ext>
              </c:extLst>
              <c:f>(Households!$C$96,Households!$E$96,Households!$G$96)</c:f>
              <c:strCache>
                <c:ptCount val="3"/>
                <c:pt idx="0">
                  <c:v>Owner Occupied</c:v>
                </c:pt>
                <c:pt idx="1">
                  <c:v>Renter Occupied</c:v>
                </c:pt>
                <c:pt idx="2">
                  <c:v>Total</c:v>
                </c:pt>
              </c:strCache>
            </c:strRef>
          </c:cat>
          <c:val>
            <c:numRef>
              <c:extLst>
                <c:ext xmlns:c15="http://schemas.microsoft.com/office/drawing/2012/chart" uri="{02D57815-91ED-43cb-92C2-25804820EDAC}">
                  <c15:fullRef>
                    <c15:sqref>Households!$B$97:$G$97</c15:sqref>
                  </c15:fullRef>
                </c:ext>
              </c:extLst>
              <c:f>(Households!$C$97,Households!$E$97,Households!$G$97)</c:f>
              <c:numCache>
                <c:formatCode>#,##0.0%</c:formatCode>
                <c:ptCount val="3"/>
                <c:pt idx="0">
                  <c:v>0.61855670103092786</c:v>
                </c:pt>
                <c:pt idx="1">
                  <c:v>0.4606741573033708</c:v>
                </c:pt>
                <c:pt idx="2">
                  <c:v>0.51636363636363636</c:v>
                </c:pt>
              </c:numCache>
            </c:numRef>
          </c:val>
          <c:extLst>
            <c:ext xmlns:c16="http://schemas.microsoft.com/office/drawing/2014/chart" uri="{C3380CC4-5D6E-409C-BE32-E72D297353CC}">
              <c16:uniqueId val="{00000000-C360-4B0D-A8BA-0C329C1C1254}"/>
            </c:ext>
          </c:extLst>
        </c:ser>
        <c:ser>
          <c:idx val="1"/>
          <c:order val="1"/>
          <c:tx>
            <c:strRef>
              <c:f>Households!$A$98</c:f>
              <c:strCache>
                <c:ptCount val="1"/>
                <c:pt idx="0">
                  <c:v>Cost Burden &gt;30% to &lt;=50%</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Households!$B$96:$G$96</c15:sqref>
                  </c15:fullRef>
                </c:ext>
              </c:extLst>
              <c:f>(Households!$C$96,Households!$E$96,Households!$G$96)</c:f>
              <c:strCache>
                <c:ptCount val="3"/>
                <c:pt idx="0">
                  <c:v>Owner Occupied</c:v>
                </c:pt>
                <c:pt idx="1">
                  <c:v>Renter Occupied</c:v>
                </c:pt>
                <c:pt idx="2">
                  <c:v>Total</c:v>
                </c:pt>
              </c:strCache>
            </c:strRef>
          </c:cat>
          <c:val>
            <c:numRef>
              <c:extLst>
                <c:ext xmlns:c15="http://schemas.microsoft.com/office/drawing/2012/chart" uri="{02D57815-91ED-43cb-92C2-25804820EDAC}">
                  <c15:fullRef>
                    <c15:sqref>Households!$B$98:$G$98</c15:sqref>
                  </c15:fullRef>
                </c:ext>
              </c:extLst>
              <c:f>(Households!$C$98,Households!$E$98,Households!$G$98)</c:f>
              <c:numCache>
                <c:formatCode>#,##0.0%</c:formatCode>
                <c:ptCount val="3"/>
                <c:pt idx="0">
                  <c:v>0.2422680412371134</c:v>
                </c:pt>
                <c:pt idx="1">
                  <c:v>0.2247191011235955</c:v>
                </c:pt>
                <c:pt idx="2">
                  <c:v>0.2309090909090909</c:v>
                </c:pt>
              </c:numCache>
            </c:numRef>
          </c:val>
          <c:extLst>
            <c:ext xmlns:c16="http://schemas.microsoft.com/office/drawing/2014/chart" uri="{C3380CC4-5D6E-409C-BE32-E72D297353CC}">
              <c16:uniqueId val="{00000001-C360-4B0D-A8BA-0C329C1C1254}"/>
            </c:ext>
          </c:extLst>
        </c:ser>
        <c:ser>
          <c:idx val="2"/>
          <c:order val="2"/>
          <c:tx>
            <c:strRef>
              <c:f>Households!$A$99</c:f>
              <c:strCache>
                <c:ptCount val="1"/>
                <c:pt idx="0">
                  <c:v>Cost Burden &gt;50%</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Households!$B$96:$G$96</c15:sqref>
                  </c15:fullRef>
                </c:ext>
              </c:extLst>
              <c:f>(Households!$C$96,Households!$E$96,Households!$G$96)</c:f>
              <c:strCache>
                <c:ptCount val="3"/>
                <c:pt idx="0">
                  <c:v>Owner Occupied</c:v>
                </c:pt>
                <c:pt idx="1">
                  <c:v>Renter Occupied</c:v>
                </c:pt>
                <c:pt idx="2">
                  <c:v>Total</c:v>
                </c:pt>
              </c:strCache>
            </c:strRef>
          </c:cat>
          <c:val>
            <c:numRef>
              <c:extLst>
                <c:ext xmlns:c15="http://schemas.microsoft.com/office/drawing/2012/chart" uri="{02D57815-91ED-43cb-92C2-25804820EDAC}">
                  <c15:fullRef>
                    <c15:sqref>Households!$B$99:$G$99</c15:sqref>
                  </c15:fullRef>
                </c:ext>
              </c:extLst>
              <c:f>(Households!$C$99,Households!$E$99,Households!$G$99)</c:f>
              <c:numCache>
                <c:formatCode>#,##0.0%</c:formatCode>
                <c:ptCount val="3"/>
                <c:pt idx="0">
                  <c:v>0.13917525773195877</c:v>
                </c:pt>
                <c:pt idx="1">
                  <c:v>0.28651685393258425</c:v>
                </c:pt>
                <c:pt idx="2">
                  <c:v>0.23454545454545456</c:v>
                </c:pt>
              </c:numCache>
            </c:numRef>
          </c:val>
          <c:extLst>
            <c:ext xmlns:c16="http://schemas.microsoft.com/office/drawing/2014/chart" uri="{C3380CC4-5D6E-409C-BE32-E72D297353CC}">
              <c16:uniqueId val="{00000002-C360-4B0D-A8BA-0C329C1C1254}"/>
            </c:ext>
          </c:extLst>
        </c:ser>
        <c:ser>
          <c:idx val="3"/>
          <c:order val="3"/>
          <c:tx>
            <c:strRef>
              <c:f>Households!$A$100</c:f>
              <c:strCache>
                <c:ptCount val="1"/>
                <c:pt idx="0">
                  <c:v>Cost Burden Not Available</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Households!$B$96:$G$96</c15:sqref>
                  </c15:fullRef>
                </c:ext>
              </c:extLst>
              <c:f>(Households!$C$96,Households!$E$96,Households!$G$96)</c:f>
              <c:strCache>
                <c:ptCount val="3"/>
                <c:pt idx="0">
                  <c:v>Owner Occupied</c:v>
                </c:pt>
                <c:pt idx="1">
                  <c:v>Renter Occupied</c:v>
                </c:pt>
                <c:pt idx="2">
                  <c:v>Total</c:v>
                </c:pt>
              </c:strCache>
            </c:strRef>
          </c:cat>
          <c:val>
            <c:numRef>
              <c:extLst>
                <c:ext xmlns:c15="http://schemas.microsoft.com/office/drawing/2012/chart" uri="{02D57815-91ED-43cb-92C2-25804820EDAC}">
                  <c15:fullRef>
                    <c15:sqref>Households!$B$100:$G$100</c15:sqref>
                  </c15:fullRef>
                </c:ext>
              </c:extLst>
              <c:f>(Households!$C$100,Households!$E$100,Households!$G$100)</c:f>
              <c:numCache>
                <c:formatCode>#,##0.0%</c:formatCode>
                <c:ptCount val="3"/>
                <c:pt idx="0">
                  <c:v>0</c:v>
                </c:pt>
                <c:pt idx="1">
                  <c:v>2.8089887640449437E-2</c:v>
                </c:pt>
                <c:pt idx="2">
                  <c:v>1.8181818181818181E-2</c:v>
                </c:pt>
              </c:numCache>
            </c:numRef>
          </c:val>
          <c:extLst>
            <c:ext xmlns:c16="http://schemas.microsoft.com/office/drawing/2014/chart" uri="{C3380CC4-5D6E-409C-BE32-E72D297353CC}">
              <c16:uniqueId val="{00000003-C360-4B0D-A8BA-0C329C1C1254}"/>
            </c:ext>
          </c:extLst>
        </c:ser>
        <c:dLbls>
          <c:dLblPos val="outEnd"/>
          <c:showLegendKey val="0"/>
          <c:showVal val="1"/>
          <c:showCatName val="0"/>
          <c:showSerName val="0"/>
          <c:showPercent val="0"/>
          <c:showBubbleSize val="0"/>
        </c:dLbls>
        <c:gapWidth val="219"/>
        <c:overlap val="-27"/>
        <c:axId val="2067159104"/>
        <c:axId val="2067143712"/>
      </c:barChart>
      <c:catAx>
        <c:axId val="20671591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67143712"/>
        <c:crosses val="autoZero"/>
        <c:auto val="1"/>
        <c:lblAlgn val="ctr"/>
        <c:lblOffset val="100"/>
        <c:noMultiLvlLbl val="0"/>
      </c:catAx>
      <c:valAx>
        <c:axId val="20671437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671591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Households!$A$107</c:f>
              <c:strCache>
                <c:ptCount val="1"/>
                <c:pt idx="0">
                  <c:v>Cost Burden &gt; 30%</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Households!$B$106:$G$106</c15:sqref>
                  </c15:fullRef>
                </c:ext>
              </c:extLst>
              <c:f>(Households!$C$106,Households!$E$106,Households!$G$106)</c:f>
              <c:strCache>
                <c:ptCount val="3"/>
                <c:pt idx="0">
                  <c:v>Owner Occupied</c:v>
                </c:pt>
                <c:pt idx="1">
                  <c:v>Renter Occupied</c:v>
                </c:pt>
                <c:pt idx="2">
                  <c:v>Total</c:v>
                </c:pt>
              </c:strCache>
            </c:strRef>
          </c:cat>
          <c:val>
            <c:numRef>
              <c:extLst>
                <c:ext xmlns:c15="http://schemas.microsoft.com/office/drawing/2012/chart" uri="{02D57815-91ED-43cb-92C2-25804820EDAC}">
                  <c15:fullRef>
                    <c15:sqref>Households!$B$107:$G$107</c15:sqref>
                  </c15:fullRef>
                </c:ext>
              </c:extLst>
              <c:f>(Households!$C$107,Households!$E$107,Households!$G$107)</c:f>
              <c:numCache>
                <c:formatCode>#,##0.0%</c:formatCode>
                <c:ptCount val="3"/>
                <c:pt idx="0">
                  <c:v>0.68085106382978722</c:v>
                </c:pt>
                <c:pt idx="1">
                  <c:v>0.58520900321543412</c:v>
                </c:pt>
                <c:pt idx="2">
                  <c:v>0.60493827160493829</c:v>
                </c:pt>
              </c:numCache>
            </c:numRef>
          </c:val>
          <c:extLst>
            <c:ext xmlns:c16="http://schemas.microsoft.com/office/drawing/2014/chart" uri="{C3380CC4-5D6E-409C-BE32-E72D297353CC}">
              <c16:uniqueId val="{00000000-5DEB-4E37-A796-32C30DFDA504}"/>
            </c:ext>
          </c:extLst>
        </c:ser>
        <c:ser>
          <c:idx val="1"/>
          <c:order val="1"/>
          <c:tx>
            <c:strRef>
              <c:f>Households!$A$108</c:f>
              <c:strCache>
                <c:ptCount val="1"/>
                <c:pt idx="0">
                  <c:v>Cost Burden &gt;50%</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Households!$B$106:$G$106</c15:sqref>
                  </c15:fullRef>
                </c:ext>
              </c:extLst>
              <c:f>(Households!$C$106,Households!$E$106,Households!$G$106)</c:f>
              <c:strCache>
                <c:ptCount val="3"/>
                <c:pt idx="0">
                  <c:v>Owner Occupied</c:v>
                </c:pt>
                <c:pt idx="1">
                  <c:v>Renter Occupied</c:v>
                </c:pt>
                <c:pt idx="2">
                  <c:v>Total</c:v>
                </c:pt>
              </c:strCache>
            </c:strRef>
          </c:cat>
          <c:val>
            <c:numRef>
              <c:extLst>
                <c:ext xmlns:c15="http://schemas.microsoft.com/office/drawing/2012/chart" uri="{02D57815-91ED-43cb-92C2-25804820EDAC}">
                  <c15:fullRef>
                    <c15:sqref>Households!$B$108:$G$108</c15:sqref>
                  </c15:fullRef>
                </c:ext>
              </c:extLst>
              <c:f>(Households!$C$108,Households!$E$108,Households!$G$108)</c:f>
              <c:numCache>
                <c:formatCode>#,##0.0%</c:formatCode>
                <c:ptCount val="3"/>
                <c:pt idx="0">
                  <c:v>0.28723404255319152</c:v>
                </c:pt>
                <c:pt idx="1">
                  <c:v>0.32797427652733119</c:v>
                </c:pt>
                <c:pt idx="2">
                  <c:v>0.31851851851851853</c:v>
                </c:pt>
              </c:numCache>
            </c:numRef>
          </c:val>
          <c:extLst>
            <c:ext xmlns:c16="http://schemas.microsoft.com/office/drawing/2014/chart" uri="{C3380CC4-5D6E-409C-BE32-E72D297353CC}">
              <c16:uniqueId val="{00000001-5DEB-4E37-A796-32C30DFDA504}"/>
            </c:ext>
          </c:extLst>
        </c:ser>
        <c:dLbls>
          <c:dLblPos val="outEnd"/>
          <c:showLegendKey val="0"/>
          <c:showVal val="1"/>
          <c:showCatName val="0"/>
          <c:showSerName val="0"/>
          <c:showPercent val="0"/>
          <c:showBubbleSize val="0"/>
        </c:dLbls>
        <c:gapWidth val="219"/>
        <c:overlap val="-27"/>
        <c:axId val="65693136"/>
        <c:axId val="65697712"/>
      </c:barChart>
      <c:catAx>
        <c:axId val="656931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5697712"/>
        <c:crosses val="autoZero"/>
        <c:auto val="1"/>
        <c:lblAlgn val="ctr"/>
        <c:lblOffset val="100"/>
        <c:noMultiLvlLbl val="0"/>
      </c:catAx>
      <c:valAx>
        <c:axId val="656977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569313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480600982569488"/>
          <c:y val="5.8149771667449904E-2"/>
          <c:w val="0.73087943334006322"/>
          <c:h val="0.66458945303833594"/>
        </c:manualLayout>
      </c:layout>
      <c:barChart>
        <c:barDir val="col"/>
        <c:grouping val="clustered"/>
        <c:varyColors val="0"/>
        <c:ser>
          <c:idx val="0"/>
          <c:order val="0"/>
          <c:tx>
            <c:strRef>
              <c:f>' Economic Conditions'!$A$16</c:f>
              <c:strCache>
                <c:ptCount val="1"/>
                <c:pt idx="0">
                  <c:v>City of Mendota</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Conditions'!$B$15:$D$15</c:f>
              <c:numCache>
                <c:formatCode>General</c:formatCode>
                <c:ptCount val="3"/>
                <c:pt idx="0">
                  <c:v>2010</c:v>
                </c:pt>
                <c:pt idx="1">
                  <c:v>2015</c:v>
                </c:pt>
                <c:pt idx="2">
                  <c:v>2020</c:v>
                </c:pt>
              </c:numCache>
            </c:numRef>
          </c:cat>
          <c:val>
            <c:numRef>
              <c:f>' Economic Conditions'!$B$16:$D$16</c:f>
              <c:numCache>
                <c:formatCode>"$"#,##0_);[Red]\("$"#,##0\)</c:formatCode>
                <c:ptCount val="3"/>
                <c:pt idx="0">
                  <c:v>640</c:v>
                </c:pt>
                <c:pt idx="1">
                  <c:v>717</c:v>
                </c:pt>
                <c:pt idx="2">
                  <c:v>948</c:v>
                </c:pt>
              </c:numCache>
            </c:numRef>
          </c:val>
          <c:extLst>
            <c:ext xmlns:c16="http://schemas.microsoft.com/office/drawing/2014/chart" uri="{C3380CC4-5D6E-409C-BE32-E72D297353CC}">
              <c16:uniqueId val="{00000000-6D33-4831-99BC-43EACC24C25B}"/>
            </c:ext>
          </c:extLst>
        </c:ser>
        <c:ser>
          <c:idx val="1"/>
          <c:order val="1"/>
          <c:tx>
            <c:strRef>
              <c:f>' Economic Conditions'!$A$17</c:f>
              <c:strCache>
                <c:ptCount val="1"/>
                <c:pt idx="0">
                  <c:v>Fresno County</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Conditions'!$B$15:$D$15</c:f>
              <c:numCache>
                <c:formatCode>General</c:formatCode>
                <c:ptCount val="3"/>
                <c:pt idx="0">
                  <c:v>2010</c:v>
                </c:pt>
                <c:pt idx="1">
                  <c:v>2015</c:v>
                </c:pt>
                <c:pt idx="2">
                  <c:v>2020</c:v>
                </c:pt>
              </c:numCache>
            </c:numRef>
          </c:cat>
          <c:val>
            <c:numRef>
              <c:f>' Economic Conditions'!$B$17:$D$17</c:f>
              <c:numCache>
                <c:formatCode>"$"#,##0_);[Red]\("$"#,##0\)</c:formatCode>
                <c:ptCount val="3"/>
                <c:pt idx="0">
                  <c:v>983</c:v>
                </c:pt>
                <c:pt idx="1">
                  <c:v>992</c:v>
                </c:pt>
                <c:pt idx="2">
                  <c:v>1135</c:v>
                </c:pt>
              </c:numCache>
            </c:numRef>
          </c:val>
          <c:extLst>
            <c:ext xmlns:c16="http://schemas.microsoft.com/office/drawing/2014/chart" uri="{C3380CC4-5D6E-409C-BE32-E72D297353CC}">
              <c16:uniqueId val="{00000001-6D33-4831-99BC-43EACC24C25B}"/>
            </c:ext>
          </c:extLst>
        </c:ser>
        <c:ser>
          <c:idx val="2"/>
          <c:order val="2"/>
          <c:tx>
            <c:strRef>
              <c:f>' Economic Conditions'!$A$18</c:f>
              <c:strCache>
                <c:ptCount val="1"/>
                <c:pt idx="0">
                  <c:v>California</c:v>
                </c:pt>
              </c:strCache>
            </c:strRef>
          </c:tx>
          <c:spPr>
            <a:solidFill>
              <a:srgbClr val="C2E0AE"/>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Conditions'!$B$15:$D$15</c:f>
              <c:numCache>
                <c:formatCode>General</c:formatCode>
                <c:ptCount val="3"/>
                <c:pt idx="0">
                  <c:v>2010</c:v>
                </c:pt>
                <c:pt idx="1">
                  <c:v>2015</c:v>
                </c:pt>
                <c:pt idx="2">
                  <c:v>2020</c:v>
                </c:pt>
              </c:numCache>
            </c:numRef>
          </c:cat>
          <c:val>
            <c:numRef>
              <c:f>' Economic Conditions'!$B$18:$D$18</c:f>
              <c:numCache>
                <c:formatCode>"$"#,##0_);[Red]\("$"#,##0\)</c:formatCode>
                <c:ptCount val="3"/>
                <c:pt idx="0">
                  <c:v>1409</c:v>
                </c:pt>
                <c:pt idx="1">
                  <c:v>1419</c:v>
                </c:pt>
                <c:pt idx="2">
                  <c:v>1688</c:v>
                </c:pt>
              </c:numCache>
            </c:numRef>
          </c:val>
          <c:extLst>
            <c:ext xmlns:c16="http://schemas.microsoft.com/office/drawing/2014/chart" uri="{C3380CC4-5D6E-409C-BE32-E72D297353CC}">
              <c16:uniqueId val="{00000002-6D33-4831-99BC-43EACC24C25B}"/>
            </c:ext>
          </c:extLst>
        </c:ser>
        <c:dLbls>
          <c:dLblPos val="inEnd"/>
          <c:showLegendKey val="0"/>
          <c:showVal val="1"/>
          <c:showCatName val="0"/>
          <c:showSerName val="0"/>
          <c:showPercent val="0"/>
          <c:showBubbleSize val="0"/>
        </c:dLbls>
        <c:gapWidth val="40"/>
        <c:axId val="959112319"/>
        <c:axId val="959113151"/>
      </c:barChart>
      <c:catAx>
        <c:axId val="95911231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59113151"/>
        <c:crosses val="autoZero"/>
        <c:auto val="1"/>
        <c:lblAlgn val="ctr"/>
        <c:lblOffset val="100"/>
        <c:noMultiLvlLbl val="0"/>
      </c:catAx>
      <c:valAx>
        <c:axId val="95911315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baseline="0"/>
                  <a:t>Total Costs and Income</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quot;$&quot;#,##0_);[Red]\(&quot;$&quot;#,##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59112319"/>
        <c:crosses val="autoZero"/>
        <c:crossBetween val="between"/>
      </c:valAx>
      <c:spPr>
        <a:noFill/>
        <a:ln>
          <a:noFill/>
        </a:ln>
        <a:effectLst/>
      </c:spPr>
    </c:plotArea>
    <c:legend>
      <c:legendPos val="b"/>
      <c:layout>
        <c:manualLayout>
          <c:xMode val="edge"/>
          <c:yMode val="edge"/>
          <c:x val="1.2508580658186967E-2"/>
          <c:y val="0.7977961361412278"/>
          <c:w val="0.96002557372636133"/>
          <c:h val="0.17048580658561774"/>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0"/>
          <c:order val="0"/>
          <c:tx>
            <c:strRef>
              <c:f>Population!$A$78</c:f>
              <c:strCache>
                <c:ptCount val="1"/>
                <c:pt idx="0">
                  <c:v>Under 5 Years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Mendota</c:v>
                </c:pt>
                <c:pt idx="1">
                  <c:v>Fresno County</c:v>
                </c:pt>
                <c:pt idx="2">
                  <c:v>California</c:v>
                </c:pt>
              </c:strCache>
            </c:strRef>
          </c:cat>
          <c:val>
            <c:numRef>
              <c:extLst>
                <c:ext xmlns:c15="http://schemas.microsoft.com/office/drawing/2012/chart" uri="{02D57815-91ED-43cb-92C2-25804820EDAC}">
                  <c15:fullRef>
                    <c15:sqref>Population!$B$78:$G$78</c15:sqref>
                  </c15:fullRef>
                </c:ext>
              </c:extLst>
              <c:f>(Population!$C$78,Population!$E$78,Population!$G$78)</c:f>
              <c:numCache>
                <c:formatCode>#,##0.0%</c:formatCode>
                <c:ptCount val="3"/>
                <c:pt idx="0">
                  <c:v>0.1059722336318081</c:v>
                </c:pt>
                <c:pt idx="1">
                  <c:v>7.6999999999999999E-2</c:v>
                </c:pt>
                <c:pt idx="2">
                  <c:v>6.0999999999999999E-2</c:v>
                </c:pt>
              </c:numCache>
            </c:numRef>
          </c:val>
          <c:extLst xmlns:c15="http://schemas.microsoft.com/office/drawing/2012/chart">
            <c:ext xmlns:c16="http://schemas.microsoft.com/office/drawing/2014/chart" uri="{C3380CC4-5D6E-409C-BE32-E72D297353CC}">
              <c16:uniqueId val="{00000000-A863-43CF-9CFE-55B66F5E674F}"/>
            </c:ext>
          </c:extLst>
        </c:ser>
        <c:ser>
          <c:idx val="1"/>
          <c:order val="1"/>
          <c:tx>
            <c:strRef>
              <c:f>Population!$A$79</c:f>
              <c:strCache>
                <c:ptCount val="1"/>
                <c:pt idx="0">
                  <c:v>5 to 17 Years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Mendota</c:v>
                </c:pt>
                <c:pt idx="1">
                  <c:v>Fresno County</c:v>
                </c:pt>
                <c:pt idx="2">
                  <c:v>California</c:v>
                </c:pt>
              </c:strCache>
            </c:strRef>
          </c:cat>
          <c:val>
            <c:numRef>
              <c:extLst>
                <c:ext xmlns:c15="http://schemas.microsoft.com/office/drawing/2012/chart" uri="{02D57815-91ED-43cb-92C2-25804820EDAC}">
                  <c15:fullRef>
                    <c15:sqref>Population!$B$79:$G$79</c15:sqref>
                  </c15:fullRef>
                </c:ext>
              </c:extLst>
              <c:f>(Population!$C$79,Population!$E$79,Population!$G$79)</c:f>
              <c:numCache>
                <c:formatCode>#,##0.0%</c:formatCode>
                <c:ptCount val="3"/>
                <c:pt idx="0">
                  <c:v>0.2850570935677319</c:v>
                </c:pt>
                <c:pt idx="1">
                  <c:v>0.20699999999999999</c:v>
                </c:pt>
                <c:pt idx="2">
                  <c:v>0.16700000000000001</c:v>
                </c:pt>
              </c:numCache>
            </c:numRef>
          </c:val>
          <c:extLst>
            <c:ext xmlns:c16="http://schemas.microsoft.com/office/drawing/2014/chart" uri="{C3380CC4-5D6E-409C-BE32-E72D297353CC}">
              <c16:uniqueId val="{00000001-A863-43CF-9CFE-55B66F5E674F}"/>
            </c:ext>
          </c:extLst>
        </c:ser>
        <c:ser>
          <c:idx val="2"/>
          <c:order val="2"/>
          <c:tx>
            <c:strRef>
              <c:f>Population!$A$80</c:f>
              <c:strCache>
                <c:ptCount val="1"/>
                <c:pt idx="0">
                  <c:v>18 to 24 Years</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Mendota</c:v>
                </c:pt>
                <c:pt idx="1">
                  <c:v>Fresno County</c:v>
                </c:pt>
                <c:pt idx="2">
                  <c:v>California</c:v>
                </c:pt>
              </c:strCache>
            </c:strRef>
          </c:cat>
          <c:val>
            <c:numRef>
              <c:extLst>
                <c:ext xmlns:c15="http://schemas.microsoft.com/office/drawing/2012/chart" uri="{02D57815-91ED-43cb-92C2-25804820EDAC}">
                  <c15:fullRef>
                    <c15:sqref>Population!$B$80:$G$80</c15:sqref>
                  </c15:fullRef>
                </c:ext>
              </c:extLst>
              <c:f>(Population!$C$80,Population!$E$80,Population!$G$80)</c:f>
              <c:numCache>
                <c:formatCode>#,##0.0%</c:formatCode>
                <c:ptCount val="3"/>
                <c:pt idx="0">
                  <c:v>0.11024398258440811</c:v>
                </c:pt>
                <c:pt idx="1">
                  <c:v>9.8000000000000018E-2</c:v>
                </c:pt>
                <c:pt idx="2">
                  <c:v>9.5000000000000015E-2</c:v>
                </c:pt>
              </c:numCache>
            </c:numRef>
          </c:val>
          <c:extLst xmlns:c15="http://schemas.microsoft.com/office/drawing/2012/chart">
            <c:ext xmlns:c16="http://schemas.microsoft.com/office/drawing/2014/chart" uri="{C3380CC4-5D6E-409C-BE32-E72D297353CC}">
              <c16:uniqueId val="{00000002-A863-43CF-9CFE-55B66F5E674F}"/>
            </c:ext>
          </c:extLst>
        </c:ser>
        <c:ser>
          <c:idx val="3"/>
          <c:order val="3"/>
          <c:tx>
            <c:strRef>
              <c:f>Population!$A$81</c:f>
              <c:strCache>
                <c:ptCount val="1"/>
                <c:pt idx="0">
                  <c:v>25 to 34 Years</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Mendota</c:v>
                </c:pt>
                <c:pt idx="1">
                  <c:v>Fresno County</c:v>
                </c:pt>
                <c:pt idx="2">
                  <c:v>California</c:v>
                </c:pt>
              </c:strCache>
            </c:strRef>
          </c:cat>
          <c:val>
            <c:numRef>
              <c:extLst>
                <c:ext xmlns:c15="http://schemas.microsoft.com/office/drawing/2012/chart" uri="{02D57815-91ED-43cb-92C2-25804820EDAC}">
                  <c15:fullRef>
                    <c15:sqref>Population!$B$81:$G$81</c15:sqref>
                  </c15:fullRef>
                </c:ext>
              </c:extLst>
              <c:f>(Population!$C$81,Population!$E$81,Population!$G$81)</c:f>
              <c:numCache>
                <c:formatCode>#,##0.0%</c:formatCode>
                <c:ptCount val="3"/>
                <c:pt idx="0">
                  <c:v>0.10457570032038116</c:v>
                </c:pt>
                <c:pt idx="1">
                  <c:v>0.154</c:v>
                </c:pt>
                <c:pt idx="2">
                  <c:v>0.153</c:v>
                </c:pt>
              </c:numCache>
            </c:numRef>
          </c:val>
          <c:extLst>
            <c:ext xmlns:c16="http://schemas.microsoft.com/office/drawing/2014/chart" uri="{C3380CC4-5D6E-409C-BE32-E72D297353CC}">
              <c16:uniqueId val="{00000003-A863-43CF-9CFE-55B66F5E674F}"/>
            </c:ext>
          </c:extLst>
        </c:ser>
        <c:ser>
          <c:idx val="4"/>
          <c:order val="4"/>
          <c:tx>
            <c:strRef>
              <c:f>Population!$A$82</c:f>
              <c:strCache>
                <c:ptCount val="1"/>
                <c:pt idx="0">
                  <c:v>35 to 44 Years</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Mendota</c:v>
                </c:pt>
                <c:pt idx="1">
                  <c:v>Fresno County</c:v>
                </c:pt>
                <c:pt idx="2">
                  <c:v>California</c:v>
                </c:pt>
              </c:strCache>
            </c:strRef>
          </c:cat>
          <c:val>
            <c:numRef>
              <c:extLst>
                <c:ext xmlns:c15="http://schemas.microsoft.com/office/drawing/2012/chart" uri="{02D57815-91ED-43cb-92C2-25804820EDAC}">
                  <c15:fullRef>
                    <c15:sqref>Population!$B$82:$G$82</c15:sqref>
                  </c15:fullRef>
                </c:ext>
              </c:extLst>
              <c:f>(Population!$C$82,Population!$E$82,Population!$G$82)</c:f>
              <c:numCache>
                <c:formatCode>#,##0.0%</c:formatCode>
                <c:ptCount val="3"/>
                <c:pt idx="0">
                  <c:v>0.13587447630000821</c:v>
                </c:pt>
                <c:pt idx="1">
                  <c:v>0.126</c:v>
                </c:pt>
                <c:pt idx="2">
                  <c:v>0.13300000000000001</c:v>
                </c:pt>
              </c:numCache>
            </c:numRef>
          </c:val>
          <c:extLst xmlns:c15="http://schemas.microsoft.com/office/drawing/2012/chart">
            <c:ext xmlns:c16="http://schemas.microsoft.com/office/drawing/2014/chart" uri="{C3380CC4-5D6E-409C-BE32-E72D297353CC}">
              <c16:uniqueId val="{00000004-A863-43CF-9CFE-55B66F5E674F}"/>
            </c:ext>
          </c:extLst>
        </c:ser>
        <c:ser>
          <c:idx val="5"/>
          <c:order val="5"/>
          <c:tx>
            <c:strRef>
              <c:f>Population!$A$83</c:f>
              <c:strCache>
                <c:ptCount val="1"/>
                <c:pt idx="0">
                  <c:v>45 to 54 Years</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Mendota</c:v>
                </c:pt>
                <c:pt idx="1">
                  <c:v>Fresno County</c:v>
                </c:pt>
                <c:pt idx="2">
                  <c:v>California</c:v>
                </c:pt>
              </c:strCache>
            </c:strRef>
          </c:cat>
          <c:val>
            <c:numRef>
              <c:extLst>
                <c:ext xmlns:c15="http://schemas.microsoft.com/office/drawing/2012/chart" uri="{02D57815-91ED-43cb-92C2-25804820EDAC}">
                  <c15:fullRef>
                    <c15:sqref>Population!$B$83:$G$83</c15:sqref>
                  </c15:fullRef>
                </c:ext>
              </c:extLst>
              <c:f>(Population!$C$83,Population!$E$83,Population!$G$83)</c:f>
              <c:numCache>
                <c:formatCode>#,##0.0%</c:formatCode>
                <c:ptCount val="3"/>
                <c:pt idx="0">
                  <c:v>0.10966893945617351</c:v>
                </c:pt>
                <c:pt idx="1">
                  <c:v>0.11</c:v>
                </c:pt>
                <c:pt idx="2">
                  <c:v>0.128</c:v>
                </c:pt>
              </c:numCache>
            </c:numRef>
          </c:val>
          <c:extLst>
            <c:ext xmlns:c16="http://schemas.microsoft.com/office/drawing/2014/chart" uri="{C3380CC4-5D6E-409C-BE32-E72D297353CC}">
              <c16:uniqueId val="{00000005-A863-43CF-9CFE-55B66F5E674F}"/>
            </c:ext>
          </c:extLst>
        </c:ser>
        <c:ser>
          <c:idx val="6"/>
          <c:order val="6"/>
          <c:tx>
            <c:strRef>
              <c:f>Population!$A$84</c:f>
              <c:strCache>
                <c:ptCount val="1"/>
                <c:pt idx="0">
                  <c:v>55 to 64 Years</c:v>
                </c:pt>
              </c:strCache>
            </c:strRef>
          </c:tx>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Mendota</c:v>
                </c:pt>
                <c:pt idx="1">
                  <c:v>Fresno County</c:v>
                </c:pt>
                <c:pt idx="2">
                  <c:v>California</c:v>
                </c:pt>
              </c:strCache>
            </c:strRef>
          </c:cat>
          <c:val>
            <c:numRef>
              <c:extLst>
                <c:ext xmlns:c15="http://schemas.microsoft.com/office/drawing/2012/chart" uri="{02D57815-91ED-43cb-92C2-25804820EDAC}">
                  <c15:fullRef>
                    <c15:sqref>Population!$B$84:$G$84</c15:sqref>
                  </c15:fullRef>
                </c:ext>
              </c:extLst>
              <c:f>(Population!$C$84,Population!$E$84,Population!$G$84)</c:f>
              <c:numCache>
                <c:formatCode>#,##0.0%</c:formatCode>
                <c:ptCount val="3"/>
                <c:pt idx="0">
                  <c:v>7.9848845806292604E-2</c:v>
                </c:pt>
                <c:pt idx="1">
                  <c:v>0.104</c:v>
                </c:pt>
                <c:pt idx="2">
                  <c:v>0.121</c:v>
                </c:pt>
              </c:numCache>
            </c:numRef>
          </c:val>
          <c:extLst>
            <c:ext xmlns:c16="http://schemas.microsoft.com/office/drawing/2014/chart" uri="{C3380CC4-5D6E-409C-BE32-E72D297353CC}">
              <c16:uniqueId val="{00000001-2B77-44DD-85C6-86538A8D9ADF}"/>
            </c:ext>
          </c:extLst>
        </c:ser>
        <c:ser>
          <c:idx val="7"/>
          <c:order val="7"/>
          <c:tx>
            <c:strRef>
              <c:f>Population!$A$85</c:f>
              <c:strCache>
                <c:ptCount val="1"/>
                <c:pt idx="0">
                  <c:v>65 to 74 Years</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Mendota</c:v>
                </c:pt>
                <c:pt idx="1">
                  <c:v>Fresno County</c:v>
                </c:pt>
                <c:pt idx="2">
                  <c:v>California</c:v>
                </c:pt>
              </c:strCache>
            </c:strRef>
          </c:cat>
          <c:val>
            <c:numRef>
              <c:extLst>
                <c:ext xmlns:c15="http://schemas.microsoft.com/office/drawing/2012/chart" uri="{02D57815-91ED-43cb-92C2-25804820EDAC}">
                  <c15:fullRef>
                    <c15:sqref>Population!$B$85:$G$85</c15:sqref>
                  </c15:fullRef>
                </c:ext>
              </c:extLst>
              <c:f>(Population!$C$85,Population!$E$85,Population!$G$85)</c:f>
              <c:numCache>
                <c:formatCode>#,##0.0%</c:formatCode>
                <c:ptCount val="3"/>
                <c:pt idx="0">
                  <c:v>4.0417317013061692E-2</c:v>
                </c:pt>
                <c:pt idx="1">
                  <c:v>7.2999999999999995E-2</c:v>
                </c:pt>
                <c:pt idx="2">
                  <c:v>8.3000000000000004E-2</c:v>
                </c:pt>
              </c:numCache>
            </c:numRef>
          </c:val>
          <c:extLst>
            <c:ext xmlns:c16="http://schemas.microsoft.com/office/drawing/2014/chart" uri="{C3380CC4-5D6E-409C-BE32-E72D297353CC}">
              <c16:uniqueId val="{00000002-2B77-44DD-85C6-86538A8D9ADF}"/>
            </c:ext>
          </c:extLst>
        </c:ser>
        <c:ser>
          <c:idx val="8"/>
          <c:order val="8"/>
          <c:tx>
            <c:strRef>
              <c:f>Population!$A$86</c:f>
              <c:strCache>
                <c:ptCount val="1"/>
                <c:pt idx="0">
                  <c:v>75 to 84 Years</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Mendota</c:v>
                </c:pt>
                <c:pt idx="1">
                  <c:v>Fresno County</c:v>
                </c:pt>
                <c:pt idx="2">
                  <c:v>California</c:v>
                </c:pt>
              </c:strCache>
            </c:strRef>
          </c:cat>
          <c:val>
            <c:numRef>
              <c:extLst>
                <c:ext xmlns:c15="http://schemas.microsoft.com/office/drawing/2012/chart" uri="{02D57815-91ED-43cb-92C2-25804820EDAC}">
                  <c15:fullRef>
                    <c15:sqref>Population!$B$86:$G$86</c15:sqref>
                  </c15:fullRef>
                </c:ext>
              </c:extLst>
              <c:f>(Population!$C$86,Population!$E$86,Population!$G$86)</c:f>
              <c:numCache>
                <c:formatCode>#,##0.0%</c:formatCode>
                <c:ptCount val="3"/>
                <c:pt idx="0">
                  <c:v>2.7191325063665488E-2</c:v>
                </c:pt>
                <c:pt idx="1">
                  <c:v>3.3000000000000002E-2</c:v>
                </c:pt>
                <c:pt idx="2">
                  <c:v>4.1000000000000002E-2</c:v>
                </c:pt>
              </c:numCache>
            </c:numRef>
          </c:val>
          <c:extLst>
            <c:ext xmlns:c16="http://schemas.microsoft.com/office/drawing/2014/chart" uri="{C3380CC4-5D6E-409C-BE32-E72D297353CC}">
              <c16:uniqueId val="{00000003-2B77-44DD-85C6-86538A8D9ADF}"/>
            </c:ext>
          </c:extLst>
        </c:ser>
        <c:ser>
          <c:idx val="9"/>
          <c:order val="9"/>
          <c:tx>
            <c:strRef>
              <c:f>Population!$A$87</c:f>
              <c:strCache>
                <c:ptCount val="1"/>
                <c:pt idx="0">
                  <c:v>85 Years And Over</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Mendota</c:v>
                </c:pt>
                <c:pt idx="1">
                  <c:v>Fresno County</c:v>
                </c:pt>
                <c:pt idx="2">
                  <c:v>California</c:v>
                </c:pt>
              </c:strCache>
            </c:strRef>
          </c:cat>
          <c:val>
            <c:numRef>
              <c:extLst>
                <c:ext xmlns:c15="http://schemas.microsoft.com/office/drawing/2012/chart" uri="{02D57815-91ED-43cb-92C2-25804820EDAC}">
                  <c15:fullRef>
                    <c15:sqref>Population!$B$87:$G$87</c15:sqref>
                  </c15:fullRef>
                </c:ext>
              </c:extLst>
              <c:f>(Population!$C$87,Population!$E$87,Population!$G$87)</c:f>
              <c:numCache>
                <c:formatCode>#,##0.0%</c:formatCode>
                <c:ptCount val="3"/>
                <c:pt idx="0">
                  <c:v>1.1500862564692352E-3</c:v>
                </c:pt>
                <c:pt idx="1">
                  <c:v>1.7000000000000001E-2</c:v>
                </c:pt>
                <c:pt idx="2">
                  <c:v>1.9E-2</c:v>
                </c:pt>
              </c:numCache>
            </c:numRef>
          </c:val>
          <c:extLst>
            <c:ext xmlns:c16="http://schemas.microsoft.com/office/drawing/2014/chart" uri="{C3380CC4-5D6E-409C-BE32-E72D297353CC}">
              <c16:uniqueId val="{00000004-2B77-44DD-85C6-86538A8D9ADF}"/>
            </c:ext>
          </c:extLst>
        </c:ser>
        <c:dLbls>
          <c:dLblPos val="ctr"/>
          <c:showLegendKey val="0"/>
          <c:showVal val="1"/>
          <c:showCatName val="0"/>
          <c:showSerName val="0"/>
          <c:showPercent val="0"/>
          <c:showBubbleSize val="0"/>
        </c:dLbls>
        <c:gapWidth val="40"/>
        <c:overlap val="100"/>
        <c:axId val="353120223"/>
        <c:axId val="353121471"/>
        <c:extLst/>
      </c:barChart>
      <c:catAx>
        <c:axId val="3531202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53121471"/>
        <c:crosses val="autoZero"/>
        <c:auto val="1"/>
        <c:lblAlgn val="ctr"/>
        <c:lblOffset val="100"/>
        <c:noMultiLvlLbl val="0"/>
      </c:catAx>
      <c:valAx>
        <c:axId val="353121471"/>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53120223"/>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 Economic Conditions'!$B$46</c:f>
              <c:strCache>
                <c:ptCount val="1"/>
                <c:pt idx="0">
                  <c:v>City of Mendota</c:v>
                </c:pt>
              </c:strCache>
            </c:strRef>
          </c:tx>
          <c:spPr>
            <a:solidFill>
              <a:schemeClr val="accent1"/>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 Economic Conditions'!$A$47:$A$54</c:f>
              <c:strCache>
                <c:ptCount val="8"/>
                <c:pt idx="0">
                  <c:v>White Alone Non-Hispanic </c:v>
                </c:pt>
                <c:pt idx="1">
                  <c:v>Black Or African American Alone Non-Hispanic </c:v>
                </c:pt>
                <c:pt idx="2">
                  <c:v>American Indian And Alaska Native Alone Non-Hispanic </c:v>
                </c:pt>
                <c:pt idx="3">
                  <c:v>Asian Alone Non-Hispanic </c:v>
                </c:pt>
                <c:pt idx="4">
                  <c:v>Native Hawaiian And Other Pacific Islander Alone Non-Hispanic</c:v>
                </c:pt>
                <c:pt idx="5">
                  <c:v>Some Other Race Alone Non-Hispanic </c:v>
                </c:pt>
                <c:pt idx="6">
                  <c:v>Two Or More Races Non-Hispanic </c:v>
                </c:pt>
                <c:pt idx="7">
                  <c:v>Hispanic Or Latino of Any Race</c:v>
                </c:pt>
              </c:strCache>
            </c:strRef>
          </c:cat>
          <c:val>
            <c:numRef>
              <c:f>' Economic Conditions'!$B$47:$B$54</c:f>
              <c:numCache>
                <c:formatCode>"$"#,##0_);[Red]\("$"#,##0\)</c:formatCode>
                <c:ptCount val="8"/>
                <c:pt idx="0">
                  <c:v>0</c:v>
                </c:pt>
                <c:pt idx="1">
                  <c:v>0</c:v>
                </c:pt>
                <c:pt idx="2">
                  <c:v>0</c:v>
                </c:pt>
                <c:pt idx="3">
                  <c:v>0</c:v>
                </c:pt>
                <c:pt idx="4">
                  <c:v>0</c:v>
                </c:pt>
                <c:pt idx="5">
                  <c:v>35246</c:v>
                </c:pt>
                <c:pt idx="6">
                  <c:v>0</c:v>
                </c:pt>
                <c:pt idx="7">
                  <c:v>36804</c:v>
                </c:pt>
              </c:numCache>
            </c:numRef>
          </c:val>
          <c:extLst>
            <c:ext xmlns:c16="http://schemas.microsoft.com/office/drawing/2014/chart" uri="{C3380CC4-5D6E-409C-BE32-E72D297353CC}">
              <c16:uniqueId val="{00000000-D71F-494B-821F-9052DAF3945F}"/>
            </c:ext>
          </c:extLst>
        </c:ser>
        <c:ser>
          <c:idx val="1"/>
          <c:order val="1"/>
          <c:tx>
            <c:strRef>
              <c:f>' Economic Conditions'!$C$46</c:f>
              <c:strCache>
                <c:ptCount val="1"/>
                <c:pt idx="0">
                  <c:v>Fresno County</c:v>
                </c:pt>
              </c:strCache>
            </c:strRef>
          </c:tx>
          <c:spPr>
            <a:solidFill>
              <a:schemeClr val="accent2"/>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 Economic Conditions'!$A$47:$A$54</c:f>
              <c:strCache>
                <c:ptCount val="8"/>
                <c:pt idx="0">
                  <c:v>White Alone Non-Hispanic </c:v>
                </c:pt>
                <c:pt idx="1">
                  <c:v>Black Or African American Alone Non-Hispanic </c:v>
                </c:pt>
                <c:pt idx="2">
                  <c:v>American Indian And Alaska Native Alone Non-Hispanic </c:v>
                </c:pt>
                <c:pt idx="3">
                  <c:v>Asian Alone Non-Hispanic </c:v>
                </c:pt>
                <c:pt idx="4">
                  <c:v>Native Hawaiian And Other Pacific Islander Alone Non-Hispanic</c:v>
                </c:pt>
                <c:pt idx="5">
                  <c:v>Some Other Race Alone Non-Hispanic </c:v>
                </c:pt>
                <c:pt idx="6">
                  <c:v>Two Or More Races Non-Hispanic </c:v>
                </c:pt>
                <c:pt idx="7">
                  <c:v>Hispanic Or Latino of Any Race</c:v>
                </c:pt>
              </c:strCache>
            </c:strRef>
          </c:cat>
          <c:val>
            <c:numRef>
              <c:f>' Economic Conditions'!$C$47:$C$54</c:f>
              <c:numCache>
                <c:formatCode>"$"#,##0_);[Red]\("$"#,##0\)</c:formatCode>
                <c:ptCount val="8"/>
                <c:pt idx="0">
                  <c:v>70763</c:v>
                </c:pt>
                <c:pt idx="1">
                  <c:v>39621</c:v>
                </c:pt>
                <c:pt idx="2">
                  <c:v>52511</c:v>
                </c:pt>
                <c:pt idx="3">
                  <c:v>68274</c:v>
                </c:pt>
                <c:pt idx="4">
                  <c:v>45595</c:v>
                </c:pt>
                <c:pt idx="5">
                  <c:v>45525</c:v>
                </c:pt>
                <c:pt idx="6">
                  <c:v>57763</c:v>
                </c:pt>
                <c:pt idx="7">
                  <c:v>47141</c:v>
                </c:pt>
              </c:numCache>
            </c:numRef>
          </c:val>
          <c:extLst>
            <c:ext xmlns:c16="http://schemas.microsoft.com/office/drawing/2014/chart" uri="{C3380CC4-5D6E-409C-BE32-E72D297353CC}">
              <c16:uniqueId val="{00000001-D71F-494B-821F-9052DAF3945F}"/>
            </c:ext>
          </c:extLst>
        </c:ser>
        <c:ser>
          <c:idx val="2"/>
          <c:order val="2"/>
          <c:tx>
            <c:strRef>
              <c:f>' Economic Conditions'!$D$46</c:f>
              <c:strCache>
                <c:ptCount val="1"/>
                <c:pt idx="0">
                  <c:v>California</c:v>
                </c:pt>
              </c:strCache>
            </c:strRef>
          </c:tx>
          <c:spPr>
            <a:solidFill>
              <a:schemeClr val="accent1">
                <a:lumMod val="60000"/>
                <a:lumOff val="40000"/>
              </a:schemeClr>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 Economic Conditions'!$A$47:$A$54</c:f>
              <c:strCache>
                <c:ptCount val="8"/>
                <c:pt idx="0">
                  <c:v>White Alone Non-Hispanic </c:v>
                </c:pt>
                <c:pt idx="1">
                  <c:v>Black Or African American Alone Non-Hispanic </c:v>
                </c:pt>
                <c:pt idx="2">
                  <c:v>American Indian And Alaska Native Alone Non-Hispanic </c:v>
                </c:pt>
                <c:pt idx="3">
                  <c:v>Asian Alone Non-Hispanic </c:v>
                </c:pt>
                <c:pt idx="4">
                  <c:v>Native Hawaiian And Other Pacific Islander Alone Non-Hispanic</c:v>
                </c:pt>
                <c:pt idx="5">
                  <c:v>Some Other Race Alone Non-Hispanic </c:v>
                </c:pt>
                <c:pt idx="6">
                  <c:v>Two Or More Races Non-Hispanic </c:v>
                </c:pt>
                <c:pt idx="7">
                  <c:v>Hispanic Or Latino of Any Race</c:v>
                </c:pt>
              </c:strCache>
            </c:strRef>
          </c:cat>
          <c:val>
            <c:numRef>
              <c:f>' Economic Conditions'!$D$47:$D$54</c:f>
              <c:numCache>
                <c:formatCode>"$"#,##0_);[Red]\("$"#,##0\)</c:formatCode>
                <c:ptCount val="8"/>
                <c:pt idx="0">
                  <c:v>90496</c:v>
                </c:pt>
                <c:pt idx="1">
                  <c:v>54976</c:v>
                </c:pt>
                <c:pt idx="2">
                  <c:v>60182</c:v>
                </c:pt>
                <c:pt idx="3">
                  <c:v>101380</c:v>
                </c:pt>
                <c:pt idx="4">
                  <c:v>81682</c:v>
                </c:pt>
                <c:pt idx="5">
                  <c:v>59287</c:v>
                </c:pt>
                <c:pt idx="6">
                  <c:v>76733</c:v>
                </c:pt>
                <c:pt idx="7">
                  <c:v>62330</c:v>
                </c:pt>
              </c:numCache>
            </c:numRef>
          </c:val>
          <c:extLst>
            <c:ext xmlns:c16="http://schemas.microsoft.com/office/drawing/2014/chart" uri="{C3380CC4-5D6E-409C-BE32-E72D297353CC}">
              <c16:uniqueId val="{00000002-D71F-494B-821F-9052DAF3945F}"/>
            </c:ext>
          </c:extLst>
        </c:ser>
        <c:dLbls>
          <c:dLblPos val="outEnd"/>
          <c:showLegendKey val="0"/>
          <c:showVal val="1"/>
          <c:showCatName val="0"/>
          <c:showSerName val="0"/>
          <c:showPercent val="0"/>
          <c:showBubbleSize val="0"/>
        </c:dLbls>
        <c:gapWidth val="40"/>
        <c:axId val="1806998927"/>
        <c:axId val="1806997263"/>
      </c:barChart>
      <c:catAx>
        <c:axId val="180699892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06997263"/>
        <c:crosses val="autoZero"/>
        <c:auto val="1"/>
        <c:lblAlgn val="ctr"/>
        <c:lblOffset val="100"/>
        <c:noMultiLvlLbl val="0"/>
      </c:catAx>
      <c:valAx>
        <c:axId val="1806997263"/>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quot;$&quot;#,##0_);[Red]\(&quot;$&quot;#,##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0699892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 Economic Conditions'!$A$67</c:f>
              <c:strCache>
                <c:ptCount val="1"/>
                <c:pt idx="0">
                  <c:v>Households With Income in the Past 12 Months Below Poverty Level</c:v>
                </c:pt>
              </c:strCache>
            </c:strRef>
          </c:tx>
          <c:spPr>
            <a:solidFill>
              <a:schemeClr val="accent2"/>
            </a:solidFill>
            <a:ln>
              <a:noFill/>
            </a:ln>
            <a:effectLst/>
          </c:spPr>
          <c:invertIfNegative val="0"/>
          <c:dLbls>
            <c:dLbl>
              <c:idx val="1"/>
              <c:layout>
                <c:manualLayout>
                  <c:x val="0"/>
                  <c:y val="-4.28632661808829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279-4E71-AAF4-A65F349D442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Conditions'!$B$66:$D$66</c:f>
              <c:numCache>
                <c:formatCode>General</c:formatCode>
                <c:ptCount val="3"/>
                <c:pt idx="0">
                  <c:v>2010</c:v>
                </c:pt>
                <c:pt idx="1">
                  <c:v>2015</c:v>
                </c:pt>
                <c:pt idx="2">
                  <c:v>2020</c:v>
                </c:pt>
              </c:numCache>
            </c:numRef>
          </c:cat>
          <c:val>
            <c:numRef>
              <c:f>' Economic Conditions'!$B$67:$D$67</c:f>
              <c:numCache>
                <c:formatCode>#,##0</c:formatCode>
                <c:ptCount val="3"/>
                <c:pt idx="0">
                  <c:v>889</c:v>
                </c:pt>
                <c:pt idx="1">
                  <c:v>947</c:v>
                </c:pt>
                <c:pt idx="2">
                  <c:v>802</c:v>
                </c:pt>
              </c:numCache>
            </c:numRef>
          </c:val>
          <c:extLst>
            <c:ext xmlns:c16="http://schemas.microsoft.com/office/drawing/2014/chart" uri="{C3380CC4-5D6E-409C-BE32-E72D297353CC}">
              <c16:uniqueId val="{00000001-2B3C-498B-8CF4-4B2050668616}"/>
            </c:ext>
          </c:extLst>
        </c:ser>
        <c:dLbls>
          <c:showLegendKey val="0"/>
          <c:showVal val="0"/>
          <c:showCatName val="0"/>
          <c:showSerName val="0"/>
          <c:showPercent val="0"/>
          <c:showBubbleSize val="0"/>
        </c:dLbls>
        <c:gapWidth val="40"/>
        <c:axId val="204099056"/>
        <c:axId val="204104048"/>
        <c:extLst>
          <c:ext xmlns:c15="http://schemas.microsoft.com/office/drawing/2012/chart" uri="{02D57815-91ED-43cb-92C2-25804820EDAC}">
            <c15:filteredBarSeries>
              <c15:ser>
                <c:idx val="0"/>
                <c:order val="0"/>
                <c:tx>
                  <c:strRef>
                    <c:extLst>
                      <c:ext uri="{02D57815-91ED-43cb-92C2-25804820EDAC}">
                        <c15:formulaRef>
                          <c15:sqref>' Economic Conditions'!$A$67</c15:sqref>
                        </c15:formulaRef>
                      </c:ext>
                    </c:extLst>
                    <c:strCache>
                      <c:ptCount val="1"/>
                      <c:pt idx="0">
                        <c:v>Households With Income in the Past 12 Months Below Poverty Level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ormulaRef>
                          <c15:sqref>' Economic Conditions'!$B$66:$D$66</c15:sqref>
                        </c15:formulaRef>
                      </c:ext>
                    </c:extLst>
                    <c:numCache>
                      <c:formatCode>General</c:formatCode>
                      <c:ptCount val="3"/>
                      <c:pt idx="0">
                        <c:v>2010</c:v>
                      </c:pt>
                      <c:pt idx="1">
                        <c:v>2015</c:v>
                      </c:pt>
                      <c:pt idx="2">
                        <c:v>2020</c:v>
                      </c:pt>
                    </c:numCache>
                  </c:numRef>
                </c:cat>
                <c:val>
                  <c:numRef>
                    <c:extLst>
                      <c:ext uri="{02D57815-91ED-43cb-92C2-25804820EDAC}">
                        <c15:formulaRef>
                          <c15:sqref>' Economic Conditions'!$B$67:$D$67</c15:sqref>
                        </c15:formulaRef>
                      </c:ext>
                    </c:extLst>
                    <c:numCache>
                      <c:formatCode>#,##0</c:formatCode>
                      <c:ptCount val="3"/>
                      <c:pt idx="0">
                        <c:v>889</c:v>
                      </c:pt>
                      <c:pt idx="1">
                        <c:v>947</c:v>
                      </c:pt>
                      <c:pt idx="2">
                        <c:v>802</c:v>
                      </c:pt>
                    </c:numCache>
                  </c:numRef>
                </c:val>
                <c:extLst>
                  <c:ext xmlns:c16="http://schemas.microsoft.com/office/drawing/2014/chart" uri="{C3380CC4-5D6E-409C-BE32-E72D297353CC}">
                    <c16:uniqueId val="{00000000-15FC-4326-86E5-2ED55B4C47D1}"/>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 Economic Conditions'!$A$69</c15:sqref>
                        </c15:formulaRef>
                      </c:ext>
                    </c:extLst>
                    <c:strCache>
                      <c:ptCount val="1"/>
                      <c:pt idx="0">
                        <c:v>Percent of Households in Poverty</c:v>
                      </c:pt>
                    </c:strCache>
                  </c:strRef>
                </c:tx>
                <c:spPr>
                  <a:solidFill>
                    <a:schemeClr val="accent3"/>
                  </a:solidFill>
                  <a:ln>
                    <a:noFill/>
                  </a:ln>
                  <a:effectLst/>
                </c:spPr>
                <c:invertIfNegative val="0"/>
                <c:cat>
                  <c:numRef>
                    <c:extLst xmlns:c15="http://schemas.microsoft.com/office/drawing/2012/chart">
                      <c:ext xmlns:c15="http://schemas.microsoft.com/office/drawing/2012/chart" uri="{02D57815-91ED-43cb-92C2-25804820EDAC}">
                        <c15:formulaRef>
                          <c15:sqref>' Economic Conditions'!$B$66:$D$66</c15:sqref>
                        </c15:formulaRef>
                      </c:ext>
                    </c:extLst>
                    <c:numCache>
                      <c:formatCode>General</c:formatCode>
                      <c:ptCount val="3"/>
                      <c:pt idx="0">
                        <c:v>2010</c:v>
                      </c:pt>
                      <c:pt idx="1">
                        <c:v>2015</c:v>
                      </c:pt>
                      <c:pt idx="2">
                        <c:v>2020</c:v>
                      </c:pt>
                    </c:numCache>
                  </c:numRef>
                </c:cat>
                <c:val>
                  <c:numRef>
                    <c:extLst xmlns:c15="http://schemas.microsoft.com/office/drawing/2012/chart">
                      <c:ext xmlns:c15="http://schemas.microsoft.com/office/drawing/2012/chart" uri="{02D57815-91ED-43cb-92C2-25804820EDAC}">
                        <c15:formulaRef>
                          <c15:sqref>' Economic Conditions'!$B$69:$D$69</c15:sqref>
                        </c15:formulaRef>
                      </c:ext>
                    </c:extLst>
                    <c:numCache>
                      <c:formatCode>0.0%</c:formatCode>
                      <c:ptCount val="3"/>
                      <c:pt idx="0">
                        <c:v>0.41291221551323737</c:v>
                      </c:pt>
                      <c:pt idx="1">
                        <c:v>0.40907127429805618</c:v>
                      </c:pt>
                      <c:pt idx="2">
                        <c:v>0.3330564784053156</c:v>
                      </c:pt>
                    </c:numCache>
                  </c:numRef>
                </c:val>
                <c:extLst xmlns:c15="http://schemas.microsoft.com/office/drawing/2012/chart">
                  <c:ext xmlns:c16="http://schemas.microsoft.com/office/drawing/2014/chart" uri="{C3380CC4-5D6E-409C-BE32-E72D297353CC}">
                    <c16:uniqueId val="{00000002-2B3C-498B-8CF4-4B2050668616}"/>
                  </c:ext>
                </c:extLst>
              </c15:ser>
            </c15:filteredBarSeries>
          </c:ext>
        </c:extLst>
      </c:barChart>
      <c:lineChart>
        <c:grouping val="standard"/>
        <c:varyColors val="0"/>
        <c:ser>
          <c:idx val="3"/>
          <c:order val="3"/>
          <c:tx>
            <c:strRef>
              <c:f>' Economic Conditions'!$A$70</c:f>
              <c:strCache>
                <c:ptCount val="1"/>
                <c:pt idx="0">
                  <c:v>Percent Change of Households in Poverty</c:v>
                </c:pt>
              </c:strCache>
            </c:strRef>
          </c:tx>
          <c:spPr>
            <a:ln w="28575" cap="rnd">
              <a:solidFill>
                <a:schemeClr val="accent4"/>
              </a:solidFill>
              <a:round/>
            </a:ln>
            <a:effectLst/>
          </c:spPr>
          <c:marker>
            <c:symbol val="none"/>
          </c:marker>
          <c:dLbls>
            <c:dLbl>
              <c:idx val="1"/>
              <c:layout>
                <c:manualLayout>
                  <c:x val="-6.0219059156067033E-2"/>
                  <c:y val="0.1225296943814226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279-4E71-AAF4-A65F349D4429}"/>
                </c:ext>
              </c:extLst>
            </c:dLbl>
            <c:dLbl>
              <c:idx val="2"/>
              <c:layout>
                <c:manualLayout>
                  <c:x val="-3.244128137828925E-2"/>
                  <c:y val="-9.11911117042573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7A7-4C32-95D7-2FF8E60E1ED9}"/>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Conditions'!$B$66:$D$66</c:f>
              <c:numCache>
                <c:formatCode>General</c:formatCode>
                <c:ptCount val="3"/>
                <c:pt idx="0">
                  <c:v>2010</c:v>
                </c:pt>
                <c:pt idx="1">
                  <c:v>2015</c:v>
                </c:pt>
                <c:pt idx="2">
                  <c:v>2020</c:v>
                </c:pt>
              </c:numCache>
            </c:numRef>
          </c:cat>
          <c:val>
            <c:numRef>
              <c:f>' Economic Conditions'!$B$70:$D$70</c:f>
              <c:numCache>
                <c:formatCode>0.0%</c:formatCode>
                <c:ptCount val="3"/>
                <c:pt idx="1">
                  <c:v>-9.3020769811980961E-3</c:v>
                </c:pt>
                <c:pt idx="2">
                  <c:v>-0.18582286429957171</c:v>
                </c:pt>
              </c:numCache>
            </c:numRef>
          </c:val>
          <c:smooth val="0"/>
          <c:extLst>
            <c:ext xmlns:c16="http://schemas.microsoft.com/office/drawing/2014/chart" uri="{C3380CC4-5D6E-409C-BE32-E72D297353CC}">
              <c16:uniqueId val="{00000003-2B3C-498B-8CF4-4B2050668616}"/>
            </c:ext>
          </c:extLst>
        </c:ser>
        <c:dLbls>
          <c:showLegendKey val="0"/>
          <c:showVal val="0"/>
          <c:showCatName val="0"/>
          <c:showSerName val="0"/>
          <c:showPercent val="0"/>
          <c:showBubbleSize val="0"/>
        </c:dLbls>
        <c:marker val="1"/>
        <c:smooth val="0"/>
        <c:axId val="606002127"/>
        <c:axId val="605992975"/>
      </c:lineChart>
      <c:catAx>
        <c:axId val="2040990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4104048"/>
        <c:crosses val="autoZero"/>
        <c:auto val="1"/>
        <c:lblAlgn val="ctr"/>
        <c:lblOffset val="100"/>
        <c:noMultiLvlLbl val="0"/>
      </c:catAx>
      <c:valAx>
        <c:axId val="204104048"/>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4099056"/>
        <c:crosses val="autoZero"/>
        <c:crossBetween val="between"/>
      </c:valAx>
      <c:valAx>
        <c:axId val="605992975"/>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a:t>
                </a:r>
              </a:p>
              <a:p>
                <a:pPr>
                  <a:defRPr/>
                </a:pP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6002127"/>
        <c:crosses val="max"/>
        <c:crossBetween val="between"/>
      </c:valAx>
      <c:catAx>
        <c:axId val="606002127"/>
        <c:scaling>
          <c:orientation val="minMax"/>
        </c:scaling>
        <c:delete val="1"/>
        <c:axPos val="b"/>
        <c:numFmt formatCode="General" sourceLinked="1"/>
        <c:majorTickMark val="out"/>
        <c:minorTickMark val="none"/>
        <c:tickLblPos val="nextTo"/>
        <c:crossAx val="605992975"/>
        <c:crosses val="autoZero"/>
        <c:auto val="1"/>
        <c:lblAlgn val="ctr"/>
        <c:lblOffset val="100"/>
        <c:noMultiLvlLbl val="0"/>
      </c:cat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 Economic Conditions'!$C$78</c:f>
              <c:strCache>
                <c:ptCount val="1"/>
                <c:pt idx="0">
                  <c:v>Percent</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Conditions'!$A$79:$A$87</c15:sqref>
                  </c15:fullRef>
                </c:ext>
              </c:extLst>
              <c:f>' Economic Conditions'!$A$80:$A$87</c:f>
              <c:strCache>
                <c:ptCount val="8"/>
                <c:pt idx="0">
                  <c:v>White Alone Non-Hispanic </c:v>
                </c:pt>
                <c:pt idx="1">
                  <c:v>Black Or African American Alone  </c:v>
                </c:pt>
                <c:pt idx="2">
                  <c:v>American Indian And Alaska Native Alone  </c:v>
                </c:pt>
                <c:pt idx="3">
                  <c:v>Asian Alone  </c:v>
                </c:pt>
                <c:pt idx="4">
                  <c:v>Native Hawaiian And Other Pacific Islander Alone </c:v>
                </c:pt>
                <c:pt idx="5">
                  <c:v>Some Other Race Alone  </c:v>
                </c:pt>
                <c:pt idx="6">
                  <c:v>Two Or More Races  </c:v>
                </c:pt>
                <c:pt idx="7">
                  <c:v>Hispanic Or Latino of Any Race</c:v>
                </c:pt>
              </c:strCache>
            </c:strRef>
          </c:cat>
          <c:val>
            <c:numRef>
              <c:extLst>
                <c:ext xmlns:c15="http://schemas.microsoft.com/office/drawing/2012/chart" uri="{02D57815-91ED-43cb-92C2-25804820EDAC}">
                  <c15:fullRef>
                    <c15:sqref>' Economic Conditions'!$C$79:$C$87</c15:sqref>
                  </c15:fullRef>
                </c:ext>
              </c:extLst>
              <c:f>' Economic Conditions'!$C$80:$C$87</c:f>
              <c:numCache>
                <c:formatCode>#,##0.0%</c:formatCode>
                <c:ptCount val="8"/>
                <c:pt idx="0">
                  <c:v>1</c:v>
                </c:pt>
                <c:pt idx="1">
                  <c:v>0</c:v>
                </c:pt>
                <c:pt idx="2">
                  <c:v>0</c:v>
                </c:pt>
                <c:pt idx="3">
                  <c:v>0</c:v>
                </c:pt>
                <c:pt idx="4">
                  <c:v>0</c:v>
                </c:pt>
                <c:pt idx="5">
                  <c:v>0.38661971830985914</c:v>
                </c:pt>
                <c:pt idx="6">
                  <c:v>0</c:v>
                </c:pt>
                <c:pt idx="7">
                  <c:v>0.32150401351922264</c:v>
                </c:pt>
              </c:numCache>
            </c:numRef>
          </c:val>
          <c:extLst>
            <c:ext xmlns:c16="http://schemas.microsoft.com/office/drawing/2014/chart" uri="{C3380CC4-5D6E-409C-BE32-E72D297353CC}">
              <c16:uniqueId val="{00000001-EB04-402B-B6BF-477EFD7136E1}"/>
            </c:ext>
          </c:extLst>
        </c:ser>
        <c:dLbls>
          <c:showLegendKey val="0"/>
          <c:showVal val="0"/>
          <c:showCatName val="0"/>
          <c:showSerName val="0"/>
          <c:showPercent val="0"/>
          <c:showBubbleSize val="0"/>
        </c:dLbls>
        <c:gapWidth val="40"/>
        <c:axId val="229505536"/>
        <c:axId val="229509280"/>
        <c:extLst>
          <c:ext xmlns:c15="http://schemas.microsoft.com/office/drawing/2012/chart" uri="{02D57815-91ED-43cb-92C2-25804820EDAC}">
            <c15:filteredBarSeries>
              <c15:ser>
                <c:idx val="0"/>
                <c:order val="0"/>
                <c:tx>
                  <c:strRef>
                    <c:extLst>
                      <c:ext uri="{02D57815-91ED-43cb-92C2-25804820EDAC}">
                        <c15:formulaRef>
                          <c15:sqref>' Economic Conditions'!$B$78</c15:sqref>
                        </c15:formulaRef>
                      </c:ext>
                    </c:extLst>
                    <c:strCache>
                      <c:ptCount val="1"/>
                      <c:pt idx="0">
                        <c:v>City of Mendota</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 Economic Conditions'!$A$79:$A$87</c15:sqref>
                        </c15:fullRef>
                        <c15:formulaRef>
                          <c15:sqref>' Economic Conditions'!$A$80:$A$87</c15:sqref>
                        </c15:formulaRef>
                      </c:ext>
                    </c:extLst>
                    <c:strCache>
                      <c:ptCount val="8"/>
                      <c:pt idx="0">
                        <c:v>White Alone Non-Hispanic </c:v>
                      </c:pt>
                      <c:pt idx="1">
                        <c:v>Black Or African American Alone  </c:v>
                      </c:pt>
                      <c:pt idx="2">
                        <c:v>American Indian And Alaska Native Alone  </c:v>
                      </c:pt>
                      <c:pt idx="3">
                        <c:v>Asian Alone  </c:v>
                      </c:pt>
                      <c:pt idx="4">
                        <c:v>Native Hawaiian And Other Pacific Islander Alone </c:v>
                      </c:pt>
                      <c:pt idx="5">
                        <c:v>Some Other Race Alone  </c:v>
                      </c:pt>
                      <c:pt idx="6">
                        <c:v>Two Or More Races  </c:v>
                      </c:pt>
                      <c:pt idx="7">
                        <c:v>Hispanic Or Latino of Any Race</c:v>
                      </c:pt>
                    </c:strCache>
                  </c:strRef>
                </c:cat>
                <c:val>
                  <c:numRef>
                    <c:extLst>
                      <c:ext uri="{02D57815-91ED-43cb-92C2-25804820EDAC}">
                        <c15:fullRef>
                          <c15:sqref>' Economic Conditions'!$B$79:$B$86</c15:sqref>
                        </c15:fullRef>
                        <c15:formulaRef>
                          <c15:sqref>' Economic Conditions'!$B$80:$B$86</c15:sqref>
                        </c15:formulaRef>
                      </c:ext>
                    </c:extLst>
                    <c:numCache>
                      <c:formatCode>#,##0</c:formatCode>
                      <c:ptCount val="7"/>
                      <c:pt idx="0">
                        <c:v>41</c:v>
                      </c:pt>
                      <c:pt idx="1">
                        <c:v>0</c:v>
                      </c:pt>
                      <c:pt idx="2">
                        <c:v>0</c:v>
                      </c:pt>
                      <c:pt idx="3">
                        <c:v>0</c:v>
                      </c:pt>
                      <c:pt idx="4">
                        <c:v>0</c:v>
                      </c:pt>
                      <c:pt idx="5">
                        <c:v>549</c:v>
                      </c:pt>
                      <c:pt idx="6">
                        <c:v>0</c:v>
                      </c:pt>
                    </c:numCache>
                  </c:numRef>
                </c:val>
                <c:extLst>
                  <c:ext xmlns:c16="http://schemas.microsoft.com/office/drawing/2014/chart" uri="{C3380CC4-5D6E-409C-BE32-E72D297353CC}">
                    <c16:uniqueId val="{00000000-FCE3-449F-BA93-4A36FBFDFD8F}"/>
                  </c:ext>
                </c:extLst>
              </c15:ser>
            </c15:filteredBarSeries>
          </c:ext>
        </c:extLst>
      </c:barChart>
      <c:catAx>
        <c:axId val="2295055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29509280"/>
        <c:crosses val="autoZero"/>
        <c:auto val="1"/>
        <c:lblAlgn val="ctr"/>
        <c:lblOffset val="100"/>
        <c:noMultiLvlLbl val="0"/>
      </c:catAx>
      <c:valAx>
        <c:axId val="22950928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of Total</a:t>
                </a:r>
                <a:r>
                  <a:rPr lang="en-US" baseline="0"/>
                  <a:t> Households</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2950553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9004643650312937E-2"/>
          <c:y val="3.9525479221679087E-2"/>
          <c:w val="0.64908792650918623"/>
          <c:h val="0.87711791635933267"/>
        </c:manualLayout>
      </c:layout>
      <c:barChart>
        <c:barDir val="col"/>
        <c:grouping val="stacked"/>
        <c:varyColors val="0"/>
        <c:ser>
          <c:idx val="2"/>
          <c:order val="2"/>
          <c:tx>
            <c:strRef>
              <c:f>' Economic Conditions'!$A$146</c:f>
              <c:strCache>
                <c:ptCount val="1"/>
                <c:pt idx="0">
                  <c:v>Drove Alone</c:v>
                </c:pt>
              </c:strCache>
            </c:strRef>
          </c:tx>
          <c:spPr>
            <a:solidFill>
              <a:schemeClr val="accent1"/>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ext>
              </c:extLst>
              <c:f>(' Economic Conditions'!$C$143,' Economic Conditions'!$E$143,' Economic Conditions'!$G$143)</c:f>
              <c:strCache>
                <c:ptCount val="3"/>
                <c:pt idx="0">
                  <c:v>City of Mendota</c:v>
                </c:pt>
                <c:pt idx="1">
                  <c:v>Fresno County</c:v>
                </c:pt>
                <c:pt idx="2">
                  <c:v>California</c:v>
                </c:pt>
              </c:strCache>
            </c:strRef>
          </c:cat>
          <c:val>
            <c:numRef>
              <c:extLst>
                <c:ext xmlns:c15="http://schemas.microsoft.com/office/drawing/2012/chart" uri="{02D57815-91ED-43cb-92C2-25804820EDAC}">
                  <c15:fullRef>
                    <c15:sqref>' Economic Conditions'!$B$146:$G$146</c15:sqref>
                  </c15:fullRef>
                </c:ext>
              </c:extLst>
              <c:f>(' Economic Conditions'!$C$146,' Economic Conditions'!$E$146,' Economic Conditions'!$G$146)</c:f>
              <c:numCache>
                <c:formatCode>#,##0.0%</c:formatCode>
                <c:ptCount val="3"/>
                <c:pt idx="0">
                  <c:v>0.52548911545880406</c:v>
                </c:pt>
                <c:pt idx="1">
                  <c:v>0.78300000000000003</c:v>
                </c:pt>
                <c:pt idx="2">
                  <c:v>0.72099999999999997</c:v>
                </c:pt>
              </c:numCache>
            </c:numRef>
          </c:val>
          <c:extLst>
            <c:ext xmlns:c16="http://schemas.microsoft.com/office/drawing/2014/chart" uri="{C3380CC4-5D6E-409C-BE32-E72D297353CC}">
              <c16:uniqueId val="{00000023-9EBE-423D-B2EF-2C6274D306D7}"/>
            </c:ext>
          </c:extLst>
        </c:ser>
        <c:ser>
          <c:idx val="3"/>
          <c:order val="3"/>
          <c:tx>
            <c:strRef>
              <c:f>' Economic Conditions'!$A$147</c:f>
              <c:strCache>
                <c:ptCount val="1"/>
                <c:pt idx="0">
                  <c:v>Carpooled</c:v>
                </c:pt>
              </c:strCache>
            </c:strRef>
          </c:tx>
          <c:spPr>
            <a:solidFill>
              <a:schemeClr val="accent2"/>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ext>
              </c:extLst>
              <c:f>(' Economic Conditions'!$C$143,' Economic Conditions'!$E$143,' Economic Conditions'!$G$143)</c:f>
              <c:strCache>
                <c:ptCount val="3"/>
                <c:pt idx="0">
                  <c:v>City of Mendota</c:v>
                </c:pt>
                <c:pt idx="1">
                  <c:v>Fresno County</c:v>
                </c:pt>
                <c:pt idx="2">
                  <c:v>California</c:v>
                </c:pt>
              </c:strCache>
            </c:strRef>
          </c:cat>
          <c:val>
            <c:numRef>
              <c:extLst>
                <c:ext xmlns:c15="http://schemas.microsoft.com/office/drawing/2012/chart" uri="{02D57815-91ED-43cb-92C2-25804820EDAC}">
                  <c15:fullRef>
                    <c15:sqref>' Economic Conditions'!$B$147:$G$147</c15:sqref>
                  </c15:fullRef>
                </c:ext>
              </c:extLst>
              <c:f>(' Economic Conditions'!$C$147,' Economic Conditions'!$E$147,' Economic Conditions'!$G$147)</c:f>
              <c:numCache>
                <c:formatCode>#,##0.0%</c:formatCode>
                <c:ptCount val="3"/>
                <c:pt idx="0">
                  <c:v>0.41333700744006613</c:v>
                </c:pt>
                <c:pt idx="1">
                  <c:v>0.11899999999999999</c:v>
                </c:pt>
                <c:pt idx="2">
                  <c:v>0.1</c:v>
                </c:pt>
              </c:numCache>
            </c:numRef>
          </c:val>
          <c:extLst>
            <c:ext xmlns:c16="http://schemas.microsoft.com/office/drawing/2014/chart" uri="{C3380CC4-5D6E-409C-BE32-E72D297353CC}">
              <c16:uniqueId val="{00000024-9EBE-423D-B2EF-2C6274D306D7}"/>
            </c:ext>
          </c:extLst>
        </c:ser>
        <c:ser>
          <c:idx val="9"/>
          <c:order val="9"/>
          <c:tx>
            <c:strRef>
              <c:f>' Economic Conditions'!$A$153</c:f>
              <c:strCache>
                <c:ptCount val="1"/>
                <c:pt idx="0">
                  <c:v>Public Transportation (Excluding Taxi)</c:v>
                </c:pt>
              </c:strCache>
            </c:strRef>
          </c:tx>
          <c:spPr>
            <a:solidFill>
              <a:schemeClr val="accent3"/>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ext>
              </c:extLst>
              <c:f>(' Economic Conditions'!$C$143,' Economic Conditions'!$E$143,' Economic Conditions'!$G$143)</c:f>
              <c:strCache>
                <c:ptCount val="3"/>
                <c:pt idx="0">
                  <c:v>City of Mendota</c:v>
                </c:pt>
                <c:pt idx="1">
                  <c:v>Fresno County</c:v>
                </c:pt>
                <c:pt idx="2">
                  <c:v>California</c:v>
                </c:pt>
              </c:strCache>
            </c:strRef>
          </c:cat>
          <c:val>
            <c:numRef>
              <c:extLst>
                <c:ext xmlns:c15="http://schemas.microsoft.com/office/drawing/2012/chart" uri="{02D57815-91ED-43cb-92C2-25804820EDAC}">
                  <c15:fullRef>
                    <c15:sqref>' Economic Conditions'!$B$153:$G$153</c15:sqref>
                  </c15:fullRef>
                </c:ext>
              </c:extLst>
              <c:f>(' Economic Conditions'!$C$153,' Economic Conditions'!$E$153,' Economic Conditions'!$G$153)</c:f>
              <c:numCache>
                <c:formatCode>#,##0.0%</c:formatCode>
                <c:ptCount val="3"/>
                <c:pt idx="0">
                  <c:v>0</c:v>
                </c:pt>
                <c:pt idx="1">
                  <c:v>8.9999999999999993E-3</c:v>
                </c:pt>
                <c:pt idx="2">
                  <c:v>4.5999999999999999E-2</c:v>
                </c:pt>
              </c:numCache>
            </c:numRef>
          </c:val>
          <c:extLst>
            <c:ext xmlns:c16="http://schemas.microsoft.com/office/drawing/2014/chart" uri="{C3380CC4-5D6E-409C-BE32-E72D297353CC}">
              <c16:uniqueId val="{0000002A-9EBE-423D-B2EF-2C6274D306D7}"/>
            </c:ext>
          </c:extLst>
        </c:ser>
        <c:ser>
          <c:idx val="19"/>
          <c:order val="19"/>
          <c:tx>
            <c:strRef>
              <c:f>' Economic Conditions'!$A$163</c:f>
              <c:strCache>
                <c:ptCount val="1"/>
                <c:pt idx="0">
                  <c:v>Bicycle or Walked</c:v>
                </c:pt>
              </c:strCache>
            </c:strRef>
          </c:tx>
          <c:spPr>
            <a:solidFill>
              <a:schemeClr val="accent4"/>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ext>
              </c:extLst>
              <c:f>(' Economic Conditions'!$C$143,' Economic Conditions'!$E$143,' Economic Conditions'!$G$143)</c:f>
              <c:strCache>
                <c:ptCount val="3"/>
                <c:pt idx="0">
                  <c:v>City of Mendota</c:v>
                </c:pt>
                <c:pt idx="1">
                  <c:v>Fresno County</c:v>
                </c:pt>
                <c:pt idx="2">
                  <c:v>California</c:v>
                </c:pt>
              </c:strCache>
            </c:strRef>
          </c:cat>
          <c:val>
            <c:numRef>
              <c:extLst>
                <c:ext xmlns:c15="http://schemas.microsoft.com/office/drawing/2012/chart" uri="{02D57815-91ED-43cb-92C2-25804820EDAC}">
                  <c15:fullRef>
                    <c15:sqref>' Economic Conditions'!$B$163:$G$163</c15:sqref>
                  </c15:fullRef>
                </c:ext>
              </c:extLst>
              <c:f>(' Economic Conditions'!$C$163,' Economic Conditions'!$E$163,' Economic Conditions'!$G$163)</c:f>
              <c:numCache>
                <c:formatCode>#,##0.0%</c:formatCode>
                <c:ptCount val="3"/>
                <c:pt idx="0">
                  <c:v>7.4400661339211905E-3</c:v>
                </c:pt>
                <c:pt idx="1">
                  <c:v>1.9E-2</c:v>
                </c:pt>
                <c:pt idx="2">
                  <c:v>3.3000000000000002E-2</c:v>
                </c:pt>
              </c:numCache>
            </c:numRef>
          </c:val>
          <c:extLst>
            <c:ext xmlns:c16="http://schemas.microsoft.com/office/drawing/2014/chart" uri="{C3380CC4-5D6E-409C-BE32-E72D297353CC}">
              <c16:uniqueId val="{00000034-9EBE-423D-B2EF-2C6274D306D7}"/>
            </c:ext>
          </c:extLst>
        </c:ser>
        <c:ser>
          <c:idx val="21"/>
          <c:order val="21"/>
          <c:tx>
            <c:strRef>
              <c:f>' Economic Conditions'!$A$165</c:f>
              <c:strCache>
                <c:ptCount val="1"/>
                <c:pt idx="0">
                  <c:v>Other Means (+Taxi and Motorcycle)</c:v>
                </c:pt>
              </c:strCache>
            </c:strRef>
          </c:tx>
          <c:spPr>
            <a:solidFill>
              <a:schemeClr val="accent5"/>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ext>
              </c:extLst>
              <c:f>(' Economic Conditions'!$C$143,' Economic Conditions'!$E$143,' Economic Conditions'!$G$143)</c:f>
              <c:strCache>
                <c:ptCount val="3"/>
                <c:pt idx="0">
                  <c:v>City of Mendota</c:v>
                </c:pt>
                <c:pt idx="1">
                  <c:v>Fresno County</c:v>
                </c:pt>
                <c:pt idx="2">
                  <c:v>California</c:v>
                </c:pt>
              </c:strCache>
            </c:strRef>
          </c:cat>
          <c:val>
            <c:numRef>
              <c:extLst>
                <c:ext xmlns:c15="http://schemas.microsoft.com/office/drawing/2012/chart" uri="{02D57815-91ED-43cb-92C2-25804820EDAC}">
                  <c15:fullRef>
                    <c15:sqref>' Economic Conditions'!$B$165:$G$165</c15:sqref>
                  </c15:fullRef>
                </c:ext>
              </c:extLst>
              <c:f>(' Economic Conditions'!$C$165,' Economic Conditions'!$E$165,' Economic Conditions'!$G$165)</c:f>
              <c:numCache>
                <c:formatCode>#,##0.0%</c:formatCode>
                <c:ptCount val="3"/>
                <c:pt idx="0">
                  <c:v>3.1138054560484983E-2</c:v>
                </c:pt>
                <c:pt idx="1">
                  <c:v>1.3000000000000001E-2</c:v>
                </c:pt>
                <c:pt idx="2">
                  <c:v>1.6E-2</c:v>
                </c:pt>
              </c:numCache>
            </c:numRef>
          </c:val>
          <c:extLst>
            <c:ext xmlns:c16="http://schemas.microsoft.com/office/drawing/2014/chart" uri="{C3380CC4-5D6E-409C-BE32-E72D297353CC}">
              <c16:uniqueId val="{00000036-9EBE-423D-B2EF-2C6274D306D7}"/>
            </c:ext>
          </c:extLst>
        </c:ser>
        <c:ser>
          <c:idx val="22"/>
          <c:order val="22"/>
          <c:tx>
            <c:strRef>
              <c:f>' Economic Conditions'!$A$166</c:f>
              <c:strCache>
                <c:ptCount val="1"/>
                <c:pt idx="0">
                  <c:v>Worked From Home</c:v>
                </c:pt>
              </c:strCache>
            </c:strRef>
          </c:tx>
          <c:spPr>
            <a:solidFill>
              <a:schemeClr val="accent6"/>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ext>
              </c:extLst>
              <c:f>(' Economic Conditions'!$C$143,' Economic Conditions'!$E$143,' Economic Conditions'!$G$143)</c:f>
              <c:strCache>
                <c:ptCount val="3"/>
                <c:pt idx="0">
                  <c:v>City of Mendota</c:v>
                </c:pt>
                <c:pt idx="1">
                  <c:v>Fresno County</c:v>
                </c:pt>
                <c:pt idx="2">
                  <c:v>California</c:v>
                </c:pt>
              </c:strCache>
            </c:strRef>
          </c:cat>
          <c:val>
            <c:numRef>
              <c:extLst>
                <c:ext xmlns:c15="http://schemas.microsoft.com/office/drawing/2012/chart" uri="{02D57815-91ED-43cb-92C2-25804820EDAC}">
                  <c15:fullRef>
                    <c15:sqref>' Economic Conditions'!$B$166:$G$166</c15:sqref>
                  </c15:fullRef>
                </c:ext>
              </c:extLst>
              <c:f>(' Economic Conditions'!$C$166,' Economic Conditions'!$E$166,' Economic Conditions'!$G$166)</c:f>
              <c:numCache>
                <c:formatCode>#,##0.0%</c:formatCode>
                <c:ptCount val="3"/>
                <c:pt idx="0">
                  <c:v>2.2595756406723615E-2</c:v>
                </c:pt>
                <c:pt idx="1">
                  <c:v>5.6000000000000001E-2</c:v>
                </c:pt>
                <c:pt idx="2">
                  <c:v>8.4000000000000005E-2</c:v>
                </c:pt>
              </c:numCache>
            </c:numRef>
          </c:val>
          <c:extLst>
            <c:ext xmlns:c16="http://schemas.microsoft.com/office/drawing/2014/chart" uri="{C3380CC4-5D6E-409C-BE32-E72D297353CC}">
              <c16:uniqueId val="{00000037-9EBE-423D-B2EF-2C6274D306D7}"/>
            </c:ext>
          </c:extLst>
        </c:ser>
        <c:dLbls>
          <c:dLblPos val="ctr"/>
          <c:showLegendKey val="0"/>
          <c:showVal val="1"/>
          <c:showCatName val="0"/>
          <c:showSerName val="0"/>
          <c:showPercent val="0"/>
          <c:showBubbleSize val="0"/>
        </c:dLbls>
        <c:gapWidth val="40"/>
        <c:overlap val="100"/>
        <c:axId val="1656567535"/>
        <c:axId val="1656567951"/>
        <c:extLst>
          <c:ext xmlns:c15="http://schemas.microsoft.com/office/drawing/2012/chart" uri="{02D57815-91ED-43cb-92C2-25804820EDAC}">
            <c15:filteredBarSeries>
              <c15:ser>
                <c:idx val="0"/>
                <c:order val="0"/>
                <c:tx>
                  <c:strRef>
                    <c:extLst>
                      <c:ext uri="{02D57815-91ED-43cb-92C2-25804820EDAC}">
                        <c15:formulaRef>
                          <c15:sqref>' Economic Conditions'!$A$144</c15:sqref>
                        </c15:formulaRef>
                      </c:ext>
                    </c:extLst>
                    <c:strCache>
                      <c:ptCount val="1"/>
                      <c:pt idx="0">
                        <c:v>Total:</c:v>
                      </c:pt>
                    </c:strCache>
                  </c:strRef>
                </c:tx>
                <c:spPr>
                  <a:solidFill>
                    <a:schemeClr val="accent1"/>
                  </a:solidFill>
                  <a:ln w="19050">
                    <a:solidFill>
                      <a:schemeClr val="lt1"/>
                    </a:solidFill>
                  </a:ln>
                  <a:effectLst/>
                </c:spPr>
                <c:invertIfNegative val="0"/>
                <c:dPt>
                  <c:idx val="0"/>
                  <c:invertIfNegative val="0"/>
                  <c:bubble3D val="0"/>
                  <c:spPr>
                    <a:solidFill>
                      <a:schemeClr val="accent2"/>
                    </a:solidFill>
                    <a:ln w="19050">
                      <a:solidFill>
                        <a:schemeClr val="lt1"/>
                      </a:solidFill>
                    </a:ln>
                    <a:effectLst/>
                  </c:spPr>
                  <c:extLst>
                    <c:ext xmlns:c16="http://schemas.microsoft.com/office/drawing/2014/chart" uri="{C3380CC4-5D6E-409C-BE32-E72D297353CC}">
                      <c16:uniqueId val="{0000001C-9EBE-423D-B2EF-2C6274D306D7}"/>
                    </c:ext>
                  </c:extLst>
                </c:dPt>
                <c:dPt>
                  <c:idx val="1"/>
                  <c:invertIfNegative val="0"/>
                  <c:bubble3D val="0"/>
                  <c:extLst>
                    <c:ext xmlns:c16="http://schemas.microsoft.com/office/drawing/2014/chart" uri="{C3380CC4-5D6E-409C-BE32-E72D297353CC}">
                      <c16:uniqueId val="{00000003-96F1-49E0-B73B-C38CAFA73CAD}"/>
                    </c:ext>
                  </c:extLst>
                </c:dPt>
                <c:dPt>
                  <c:idx val="2"/>
                  <c:invertIfNegative val="0"/>
                  <c:bubble3D val="0"/>
                  <c:spPr>
                    <a:solidFill>
                      <a:schemeClr val="accent6"/>
                    </a:solidFill>
                    <a:ln w="19050">
                      <a:solidFill>
                        <a:schemeClr val="lt1"/>
                      </a:solidFill>
                    </a:ln>
                    <a:effectLst/>
                  </c:spPr>
                  <c:extLst>
                    <c:ext xmlns:c16="http://schemas.microsoft.com/office/drawing/2014/chart" uri="{C3380CC4-5D6E-409C-BE32-E72D297353CC}">
                      <c16:uniqueId val="{00000020-9EBE-423D-B2EF-2C6274D306D7}"/>
                    </c:ext>
                  </c:extLst>
                </c:dPt>
                <c:dPt>
                  <c:idx val="3"/>
                  <c:invertIfNegative val="0"/>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22-9EBE-423D-B2EF-2C6274D306D7}"/>
                    </c:ext>
                  </c:extLst>
                </c:dPt>
                <c:dPt>
                  <c:idx val="6"/>
                  <c:invertIfNegative val="0"/>
                  <c:bubble3D val="0"/>
                  <c:extLst>
                    <c:ext xmlns:c16="http://schemas.microsoft.com/office/drawing/2014/chart" uri="{C3380CC4-5D6E-409C-BE32-E72D297353CC}">
                      <c16:uniqueId val="{00000011-A8F9-4485-8919-634AE7D977F3}"/>
                    </c:ext>
                  </c:extLst>
                </c:dPt>
                <c:dPt>
                  <c:idx val="16"/>
                  <c:invertIfNegative val="0"/>
                  <c:bubble3D val="0"/>
                  <c:extLst>
                    <c:ext xmlns:c16="http://schemas.microsoft.com/office/drawing/2014/chart" uri="{C3380CC4-5D6E-409C-BE32-E72D297353CC}">
                      <c16:uniqueId val="{00000013-A8F9-4485-8919-634AE7D977F3}"/>
                    </c:ext>
                  </c:extLst>
                </c:dPt>
                <c:dPt>
                  <c:idx val="18"/>
                  <c:invertIfNegative val="0"/>
                  <c:bubble3D val="0"/>
                  <c:extLst>
                    <c:ext xmlns:c16="http://schemas.microsoft.com/office/drawing/2014/chart" uri="{C3380CC4-5D6E-409C-BE32-E72D297353CC}">
                      <c16:uniqueId val="{00000015-A8F9-4485-8919-634AE7D977F3}"/>
                    </c:ext>
                  </c:extLst>
                </c:dPt>
                <c:dPt>
                  <c:idx val="19"/>
                  <c:invertIfNegative val="0"/>
                  <c:bubble3D val="0"/>
                  <c:extLst>
                    <c:ext xmlns:c16="http://schemas.microsoft.com/office/drawing/2014/chart" uri="{C3380CC4-5D6E-409C-BE32-E72D297353CC}">
                      <c16:uniqueId val="{00000017-A8F9-4485-8919-634AE7D977F3}"/>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 Economic Conditions'!$B$143:$G$143</c15:sqref>
                        </c15:fullRef>
                        <c15:formulaRef>
                          <c15:sqref>(' Economic Conditions'!$C$143,' Economic Conditions'!$E$143,' Economic Conditions'!$G$143)</c15:sqref>
                        </c15:formulaRef>
                      </c:ext>
                    </c:extLst>
                    <c:strCache>
                      <c:ptCount val="3"/>
                      <c:pt idx="0">
                        <c:v>City of Mendota</c:v>
                      </c:pt>
                      <c:pt idx="1">
                        <c:v>Fresno County</c:v>
                      </c:pt>
                      <c:pt idx="2">
                        <c:v>California</c:v>
                      </c:pt>
                    </c:strCache>
                  </c:strRef>
                </c:cat>
                <c:val>
                  <c:numRef>
                    <c:extLst>
                      <c:ext uri="{02D57815-91ED-43cb-92C2-25804820EDAC}">
                        <c15:fullRef>
                          <c15:sqref>' Economic Conditions'!$B$144:$G$144</c15:sqref>
                        </c15:fullRef>
                        <c15:formulaRef>
                          <c15:sqref>(' Economic Conditions'!$C$144,' Economic Conditions'!$E$144,' Economic Conditions'!$G$144)</c15:sqref>
                        </c15:formulaRef>
                      </c:ext>
                    </c:extLst>
                    <c:numCache>
                      <c:formatCode>#,##0.0%</c:formatCode>
                      <c:ptCount val="3"/>
                    </c:numCache>
                  </c:numRef>
                </c:val>
                <c:extLst>
                  <c:ext uri="{02D57815-91ED-43cb-92C2-25804820EDAC}">
                    <c15:categoryFilterExceptions>
                      <c15:categoryFilterException>
                        <c15:sqref>' Economic Conditions'!$B$144</c15:sqref>
                        <c15:spPr xmlns:c15="http://schemas.microsoft.com/office/drawing/2012/chart">
                          <a:solidFill>
                            <a:schemeClr val="accent1"/>
                          </a:solidFill>
                          <a:ln w="19050">
                            <a:solidFill>
                              <a:schemeClr val="lt1"/>
                            </a:solidFill>
                          </a:ln>
                          <a:effectLst/>
                        </c15:spPr>
                      </c15:categoryFilterException>
                      <c15:categoryFilterException>
                        <c15:sqref>' Economic Conditions'!$D$144</c15:sqref>
                        <c15:spPr xmlns:c15="http://schemas.microsoft.com/office/drawing/2012/chart">
                          <a:solidFill>
                            <a:schemeClr val="accent1"/>
                          </a:solidFill>
                          <a:ln w="19050">
                            <a:solidFill>
                              <a:schemeClr val="lt1"/>
                            </a:solidFill>
                          </a:ln>
                          <a:effectLst/>
                        </c15:spPr>
                        <c15:invertIfNegative val="0"/>
                        <c15:bubble3D val="0"/>
                      </c15:categoryFilterException>
                    </c15:categoryFilterExceptions>
                  </c:ext>
                  <c:ext xmlns:c16="http://schemas.microsoft.com/office/drawing/2014/chart" uri="{C3380CC4-5D6E-409C-BE32-E72D297353CC}">
                    <c16:uniqueId val="{00000000-96F1-49E0-B73B-C38CAFA73CAD}"/>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 Economic Conditions'!$A$145</c15:sqref>
                        </c15:formulaRef>
                      </c:ext>
                    </c:extLst>
                    <c:strCache>
                      <c:ptCount val="1"/>
                      <c:pt idx="0">
                        <c:v>   Car, Truck, Or Van</c:v>
                      </c:pt>
                    </c:strCache>
                  </c:strRef>
                </c:tx>
                <c:spPr>
                  <a:solidFill>
                    <a:schemeClr val="accent2"/>
                  </a:solidFill>
                  <a:ln w="19050">
                    <a:solidFill>
                      <a:schemeClr val="lt1"/>
                    </a:solidFill>
                  </a:ln>
                  <a:effectLst/>
                </c:spPr>
                <c:invertIfNegative val="0"/>
                <c:dPt>
                  <c:idx val="1"/>
                  <c:invertIfNegative val="0"/>
                  <c:bubble3D val="0"/>
                  <c:extLst>
                    <c:ext xmlns:c16="http://schemas.microsoft.com/office/drawing/2014/chart" uri="{C3380CC4-5D6E-409C-BE32-E72D297353CC}">
                      <c16:uniqueId val="{00000003-A8F9-4485-8919-634AE7D977F3}"/>
                    </c:ext>
                  </c:extLst>
                </c:dPt>
                <c:dPt>
                  <c:idx val="6"/>
                  <c:invertIfNegative val="0"/>
                  <c:bubble3D val="0"/>
                  <c:extLst>
                    <c:ext xmlns:c16="http://schemas.microsoft.com/office/drawing/2014/chart" uri="{C3380CC4-5D6E-409C-BE32-E72D297353CC}">
                      <c16:uniqueId val="{00000012-FEE1-4093-8982-8985EE7CD991}"/>
                    </c:ext>
                  </c:extLst>
                </c:dPt>
                <c:dPt>
                  <c:idx val="16"/>
                  <c:invertIfNegative val="0"/>
                  <c:bubble3D val="0"/>
                  <c:extLst xmlns:c15="http://schemas.microsoft.com/office/drawing/2012/chart">
                    <c:ext xmlns:c16="http://schemas.microsoft.com/office/drawing/2014/chart" uri="{C3380CC4-5D6E-409C-BE32-E72D297353CC}">
                      <c16:uniqueId val="{00000011-FEE1-4093-8982-8985EE7CD991}"/>
                    </c:ext>
                  </c:extLst>
                </c:dPt>
                <c:dPt>
                  <c:idx val="18"/>
                  <c:invertIfNegative val="0"/>
                  <c:bubble3D val="0"/>
                  <c:extLst>
                    <c:ext xmlns:c16="http://schemas.microsoft.com/office/drawing/2014/chart" uri="{C3380CC4-5D6E-409C-BE32-E72D297353CC}">
                      <c16:uniqueId val="{00000010-FEE1-4093-8982-8985EE7CD991}"/>
                    </c:ext>
                  </c:extLst>
                </c:dPt>
                <c:dPt>
                  <c:idx val="19"/>
                  <c:invertIfNegative val="0"/>
                  <c:bubble3D val="0"/>
                  <c:extLst>
                    <c:ext xmlns:c16="http://schemas.microsoft.com/office/drawing/2014/chart" uri="{C3380CC4-5D6E-409C-BE32-E72D297353CC}">
                      <c16:uniqueId val="{0000000F-FEE1-4093-8982-8985EE7CD991}"/>
                    </c:ext>
                  </c:extLst>
                </c:dPt>
                <c:dLbls>
                  <c:dLbl>
                    <c:idx val="6"/>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ysClr val="windowText" lastClr="000000"/>
                            </a:solidFill>
                            <a:latin typeface="+mn-lt"/>
                            <a:ea typeface="+mn-ea"/>
                            <a:cs typeface="+mn-cs"/>
                          </a:defRPr>
                        </a:pPr>
                        <a:endParaRPr lang="en-US"/>
                      </a:p>
                    </c:txPr>
                    <c:dLblPos val="ctr"/>
                    <c:showLegendKey val="0"/>
                    <c:showVal val="1"/>
                    <c:showCatName val="0"/>
                    <c:showSerName val="0"/>
                    <c:showPercent val="0"/>
                    <c:showBubbleSize val="0"/>
                    <c:extLst xmlns:c15="http://schemas.microsoft.com/office/drawing/2012/chart">
                      <c:ext xmlns:c16="http://schemas.microsoft.com/office/drawing/2014/chart" uri="{C3380CC4-5D6E-409C-BE32-E72D297353CC}">
                        <c16:uniqueId val="{00000012-FEE1-4093-8982-8985EE7CD991}"/>
                      </c:ext>
                    </c:extLst>
                  </c:dLbl>
                  <c:dLbl>
                    <c:idx val="16"/>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ysClr val="windowText" lastClr="000000"/>
                            </a:solidFill>
                            <a:latin typeface="+mn-lt"/>
                            <a:ea typeface="+mn-ea"/>
                            <a:cs typeface="+mn-cs"/>
                          </a:defRPr>
                        </a:pPr>
                        <a:endParaRPr lang="en-US"/>
                      </a:p>
                    </c:txPr>
                    <c:dLblPos val="ctr"/>
                    <c:showLegendKey val="0"/>
                    <c:showVal val="1"/>
                    <c:showCatName val="0"/>
                    <c:showSerName val="0"/>
                    <c:showPercent val="0"/>
                    <c:showBubbleSize val="0"/>
                    <c:extLst xmlns:c15="http://schemas.microsoft.com/office/drawing/2012/chart">
                      <c:ext xmlns:c16="http://schemas.microsoft.com/office/drawing/2014/chart" uri="{C3380CC4-5D6E-409C-BE32-E72D297353CC}">
                        <c16:uniqueId val="{00000011-FEE1-4093-8982-8985EE7CD991}"/>
                      </c:ext>
                    </c:extLst>
                  </c:dLbl>
                  <c:dLbl>
                    <c:idx val="18"/>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ysClr val="windowText" lastClr="000000"/>
                            </a:solidFill>
                            <a:latin typeface="+mn-lt"/>
                            <a:ea typeface="+mn-ea"/>
                            <a:cs typeface="+mn-cs"/>
                          </a:defRPr>
                        </a:pPr>
                        <a:endParaRPr lang="en-US"/>
                      </a:p>
                    </c:txPr>
                    <c:dLblPos val="ctr"/>
                    <c:showLegendKey val="0"/>
                    <c:showVal val="1"/>
                    <c:showCatName val="0"/>
                    <c:showSerName val="0"/>
                    <c:showPercent val="0"/>
                    <c:showBubbleSize val="0"/>
                    <c:extLst xmlns:c15="http://schemas.microsoft.com/office/drawing/2012/chart">
                      <c:ext xmlns:c16="http://schemas.microsoft.com/office/drawing/2014/chart" uri="{C3380CC4-5D6E-409C-BE32-E72D297353CC}">
                        <c16:uniqueId val="{00000010-FEE1-4093-8982-8985EE7CD99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Mendota</c:v>
                      </c:pt>
                      <c:pt idx="1">
                        <c:v>Fresno County</c:v>
                      </c:pt>
                      <c:pt idx="2">
                        <c:v>California</c:v>
                      </c:pt>
                    </c:strCache>
                  </c:strRef>
                </c:cat>
                <c:val>
                  <c:numRef>
                    <c:extLst>
                      <c:ext xmlns:c15="http://schemas.microsoft.com/office/drawing/2012/chart" uri="{02D57815-91ED-43cb-92C2-25804820EDAC}">
                        <c15:fullRef>
                          <c15:sqref>' Economic Conditions'!$B$145:$G$145</c15:sqref>
                        </c15:fullRef>
                        <c15:formulaRef>
                          <c15:sqref>(' Economic Conditions'!$C$145,' Economic Conditions'!$E$145,' Economic Conditions'!$G$145)</c15:sqref>
                        </c15:formulaRef>
                      </c:ext>
                    </c:extLst>
                    <c:numCache>
                      <c:formatCode>#,##0.0%</c:formatCode>
                      <c:ptCount val="3"/>
                      <c:pt idx="0">
                        <c:v>0.93882612289887024</c:v>
                      </c:pt>
                      <c:pt idx="1">
                        <c:v>0.90200000000000002</c:v>
                      </c:pt>
                      <c:pt idx="2">
                        <c:v>0.82</c:v>
                      </c:pt>
                    </c:numCache>
                  </c:numRef>
                </c:val>
                <c:extLst xmlns:c15="http://schemas.microsoft.com/office/drawing/2012/chart">
                  <c:ext xmlns:c15="http://schemas.microsoft.com/office/drawing/2012/chart" uri="{02D57815-91ED-43cb-92C2-25804820EDAC}">
                    <c15:categoryFilterExceptions>
                      <c15:categoryFilterException>
                        <c15:sqref>' Economic Conditions'!$D$145</c15:sqref>
                        <c15:spPr xmlns:c15="http://schemas.microsoft.com/office/drawing/2012/chart">
                          <a:solidFill>
                            <a:schemeClr val="accent2"/>
                          </a:solidFill>
                          <a:ln w="19050">
                            <a:solidFill>
                              <a:schemeClr val="lt1"/>
                            </a:solidFill>
                          </a:ln>
                          <a:effectLst/>
                        </c15:spPr>
                        <c15:invertIfNegative val="0"/>
                        <c15:bubble3D val="0"/>
                      </c15:categoryFilterException>
                    </c15:categoryFilterExceptions>
                  </c:ext>
                  <c:ext xmlns:c16="http://schemas.microsoft.com/office/drawing/2014/chart" uri="{C3380CC4-5D6E-409C-BE32-E72D297353CC}">
                    <c16:uniqueId val="{0000000F-58AF-45BF-AB32-BA7131AF8352}"/>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 Economic Conditions'!$A$148</c15:sqref>
                        </c15:formulaRef>
                      </c:ext>
                    </c:extLst>
                    <c:strCache>
                      <c:ptCount val="1"/>
                      <c:pt idx="0">
                        <c:v>         In 2-Person Carpool</c:v>
                      </c:pt>
                    </c:strCache>
                  </c:strRef>
                </c:tx>
                <c:spPr>
                  <a:solidFill>
                    <a:schemeClr val="accent5"/>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Mendota</c:v>
                      </c:pt>
                      <c:pt idx="1">
                        <c:v>Fresno County</c:v>
                      </c:pt>
                      <c:pt idx="2">
                        <c:v>California</c:v>
                      </c:pt>
                    </c:strCache>
                  </c:strRef>
                </c:cat>
                <c:val>
                  <c:numRef>
                    <c:extLst>
                      <c:ext xmlns:c15="http://schemas.microsoft.com/office/drawing/2012/chart" uri="{02D57815-91ED-43cb-92C2-25804820EDAC}">
                        <c15:fullRef>
                          <c15:sqref>' Economic Conditions'!$B$148:$G$148</c15:sqref>
                        </c15:fullRef>
                        <c15:formulaRef>
                          <c15:sqref>(' Economic Conditions'!$C$148,' Economic Conditions'!$E$148,' Economic Conditions'!$G$148)</c15:sqref>
                        </c15:formulaRef>
                      </c:ext>
                    </c:extLst>
                    <c:numCache>
                      <c:formatCode>#,##0.0%</c:formatCode>
                      <c:ptCount val="3"/>
                      <c:pt idx="0">
                        <c:v>0.14439239459906311</c:v>
                      </c:pt>
                      <c:pt idx="1">
                        <c:v>7.9000000000000001E-2</c:v>
                      </c:pt>
                      <c:pt idx="2">
                        <c:v>7.2999999999999995E-2</c:v>
                      </c:pt>
                    </c:numCache>
                  </c:numRef>
                </c:val>
                <c:extLst xmlns:c15="http://schemas.microsoft.com/office/drawing/2012/chart">
                  <c:ext xmlns:c16="http://schemas.microsoft.com/office/drawing/2014/chart" uri="{C3380CC4-5D6E-409C-BE32-E72D297353CC}">
                    <c16:uniqueId val="{00000025-9EBE-423D-B2EF-2C6274D306D7}"/>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 Economic Conditions'!$A$149</c15:sqref>
                        </c15:formulaRef>
                      </c:ext>
                    </c:extLst>
                    <c:strCache>
                      <c:ptCount val="1"/>
                      <c:pt idx="0">
                        <c:v>         In 3-Person Carpool</c:v>
                      </c:pt>
                    </c:strCache>
                  </c:strRef>
                </c:tx>
                <c:spPr>
                  <a:solidFill>
                    <a:schemeClr val="accent6"/>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Mendota</c:v>
                      </c:pt>
                      <c:pt idx="1">
                        <c:v>Fresno County</c:v>
                      </c:pt>
                      <c:pt idx="2">
                        <c:v>California</c:v>
                      </c:pt>
                    </c:strCache>
                  </c:strRef>
                </c:cat>
                <c:val>
                  <c:numRef>
                    <c:extLst>
                      <c:ext xmlns:c15="http://schemas.microsoft.com/office/drawing/2012/chart" uri="{02D57815-91ED-43cb-92C2-25804820EDAC}">
                        <c15:fullRef>
                          <c15:sqref>' Economic Conditions'!$B$149:$G$149</c15:sqref>
                        </c15:fullRef>
                        <c15:formulaRef>
                          <c15:sqref>(' Economic Conditions'!$C$149,' Economic Conditions'!$E$149,' Economic Conditions'!$G$149)</c15:sqref>
                        </c15:formulaRef>
                      </c:ext>
                    </c:extLst>
                    <c:numCache>
                      <c:formatCode>#,##0.0%</c:formatCode>
                      <c:ptCount val="3"/>
                      <c:pt idx="0">
                        <c:v>2.5075778451364012E-2</c:v>
                      </c:pt>
                      <c:pt idx="1">
                        <c:v>0.02</c:v>
                      </c:pt>
                      <c:pt idx="2">
                        <c:v>1.6E-2</c:v>
                      </c:pt>
                    </c:numCache>
                  </c:numRef>
                </c:val>
                <c:extLst xmlns:c15="http://schemas.microsoft.com/office/drawing/2012/chart">
                  <c:ext xmlns:c16="http://schemas.microsoft.com/office/drawing/2014/chart" uri="{C3380CC4-5D6E-409C-BE32-E72D297353CC}">
                    <c16:uniqueId val="{00000026-9EBE-423D-B2EF-2C6274D306D7}"/>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 Economic Conditions'!$A$150</c15:sqref>
                        </c15:formulaRef>
                      </c:ext>
                    </c:extLst>
                    <c:strCache>
                      <c:ptCount val="1"/>
                      <c:pt idx="0">
                        <c:v>         In 4-Person Carpool</c:v>
                      </c:pt>
                    </c:strCache>
                  </c:strRef>
                </c:tx>
                <c:spPr>
                  <a:solidFill>
                    <a:schemeClr val="accent1">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Mendota</c:v>
                      </c:pt>
                      <c:pt idx="1">
                        <c:v>Fresno County</c:v>
                      </c:pt>
                      <c:pt idx="2">
                        <c:v>California</c:v>
                      </c:pt>
                    </c:strCache>
                  </c:strRef>
                </c:cat>
                <c:val>
                  <c:numRef>
                    <c:extLst>
                      <c:ext xmlns:c15="http://schemas.microsoft.com/office/drawing/2012/chart" uri="{02D57815-91ED-43cb-92C2-25804820EDAC}">
                        <c15:fullRef>
                          <c15:sqref>' Economic Conditions'!$B$150:$G$150</c15:sqref>
                        </c15:fullRef>
                        <c15:formulaRef>
                          <c15:sqref>(' Economic Conditions'!$C$150,' Economic Conditions'!$E$150,' Economic Conditions'!$G$150)</c15:sqref>
                        </c15:formulaRef>
                      </c:ext>
                    </c:extLst>
                    <c:numCache>
                      <c:formatCode>#,##0.0%</c:formatCode>
                      <c:ptCount val="3"/>
                      <c:pt idx="0">
                        <c:v>7.6605125378892261E-2</c:v>
                      </c:pt>
                      <c:pt idx="1">
                        <c:v>1.0999999999999999E-2</c:v>
                      </c:pt>
                      <c:pt idx="2">
                        <c:v>6.0000000000000001E-3</c:v>
                      </c:pt>
                    </c:numCache>
                  </c:numRef>
                </c:val>
                <c:extLst xmlns:c15="http://schemas.microsoft.com/office/drawing/2012/chart">
                  <c:ext xmlns:c16="http://schemas.microsoft.com/office/drawing/2014/chart" uri="{C3380CC4-5D6E-409C-BE32-E72D297353CC}">
                    <c16:uniqueId val="{00000027-9EBE-423D-B2EF-2C6274D306D7}"/>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 Economic Conditions'!$A$151</c15:sqref>
                        </c15:formulaRef>
                      </c:ext>
                    </c:extLst>
                    <c:strCache>
                      <c:ptCount val="1"/>
                      <c:pt idx="0">
                        <c:v>         In 5- Or 6-Person Carpool</c:v>
                      </c:pt>
                    </c:strCache>
                  </c:strRef>
                </c:tx>
                <c:spPr>
                  <a:solidFill>
                    <a:schemeClr val="accent2">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Mendota</c:v>
                      </c:pt>
                      <c:pt idx="1">
                        <c:v>Fresno County</c:v>
                      </c:pt>
                      <c:pt idx="2">
                        <c:v>California</c:v>
                      </c:pt>
                    </c:strCache>
                  </c:strRef>
                </c:cat>
                <c:val>
                  <c:numRef>
                    <c:extLst>
                      <c:ext xmlns:c15="http://schemas.microsoft.com/office/drawing/2012/chart" uri="{02D57815-91ED-43cb-92C2-25804820EDAC}">
                        <c15:fullRef>
                          <c15:sqref>' Economic Conditions'!$B$151:$G$151</c15:sqref>
                        </c15:fullRef>
                        <c15:formulaRef>
                          <c15:sqref>(' Economic Conditions'!$C$151,' Economic Conditions'!$E$151,' Economic Conditions'!$G$151)</c15:sqref>
                        </c15:formulaRef>
                      </c:ext>
                    </c:extLst>
                    <c:numCache>
                      <c:formatCode>#,##0.0%</c:formatCode>
                      <c:ptCount val="3"/>
                      <c:pt idx="0">
                        <c:v>4.7395976853127582E-2</c:v>
                      </c:pt>
                      <c:pt idx="1">
                        <c:v>5.0000000000000001E-3</c:v>
                      </c:pt>
                      <c:pt idx="2">
                        <c:v>3.0000000000000001E-3</c:v>
                      </c:pt>
                    </c:numCache>
                  </c:numRef>
                </c:val>
                <c:extLst xmlns:c15="http://schemas.microsoft.com/office/drawing/2012/chart">
                  <c:ext xmlns:c16="http://schemas.microsoft.com/office/drawing/2014/chart" uri="{C3380CC4-5D6E-409C-BE32-E72D297353CC}">
                    <c16:uniqueId val="{00000028-9EBE-423D-B2EF-2C6274D306D7}"/>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 Economic Conditions'!$A$152</c15:sqref>
                        </c15:formulaRef>
                      </c:ext>
                    </c:extLst>
                    <c:strCache>
                      <c:ptCount val="1"/>
                      <c:pt idx="0">
                        <c:v>         In 7-Or-More-Person Carpool</c:v>
                      </c:pt>
                    </c:strCache>
                  </c:strRef>
                </c:tx>
                <c:spPr>
                  <a:solidFill>
                    <a:schemeClr val="accent3">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Mendota</c:v>
                      </c:pt>
                      <c:pt idx="1">
                        <c:v>Fresno County</c:v>
                      </c:pt>
                      <c:pt idx="2">
                        <c:v>California</c:v>
                      </c:pt>
                    </c:strCache>
                  </c:strRef>
                </c:cat>
                <c:val>
                  <c:numRef>
                    <c:extLst>
                      <c:ext xmlns:c15="http://schemas.microsoft.com/office/drawing/2012/chart" uri="{02D57815-91ED-43cb-92C2-25804820EDAC}">
                        <c15:fullRef>
                          <c15:sqref>' Economic Conditions'!$B$152:$G$152</c15:sqref>
                        </c15:fullRef>
                        <c15:formulaRef>
                          <c15:sqref>(' Economic Conditions'!$C$152,' Economic Conditions'!$E$152,' Economic Conditions'!$G$152)</c15:sqref>
                        </c15:formulaRef>
                      </c:ext>
                    </c:extLst>
                    <c:numCache>
                      <c:formatCode>#,##0.0%</c:formatCode>
                      <c:ptCount val="3"/>
                      <c:pt idx="0">
                        <c:v>0.11986773215761917</c:v>
                      </c:pt>
                      <c:pt idx="1">
                        <c:v>4.0000000000000001E-3</c:v>
                      </c:pt>
                      <c:pt idx="2">
                        <c:v>2E-3</c:v>
                      </c:pt>
                    </c:numCache>
                  </c:numRef>
                </c:val>
                <c:extLst xmlns:c15="http://schemas.microsoft.com/office/drawing/2012/chart">
                  <c:ext xmlns:c16="http://schemas.microsoft.com/office/drawing/2014/chart" uri="{C3380CC4-5D6E-409C-BE32-E72D297353CC}">
                    <c16:uniqueId val="{00000029-9EBE-423D-B2EF-2C6274D306D7}"/>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 Economic Conditions'!$A$154</c15:sqref>
                        </c15:formulaRef>
                      </c:ext>
                    </c:extLst>
                    <c:strCache>
                      <c:ptCount val="1"/>
                      <c:pt idx="0">
                        <c:v>      Bus</c:v>
                      </c:pt>
                    </c:strCache>
                  </c:strRef>
                </c:tx>
                <c:spPr>
                  <a:solidFill>
                    <a:schemeClr val="accent5">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Mendota</c:v>
                      </c:pt>
                      <c:pt idx="1">
                        <c:v>Fresno County</c:v>
                      </c:pt>
                      <c:pt idx="2">
                        <c:v>California</c:v>
                      </c:pt>
                    </c:strCache>
                  </c:strRef>
                </c:cat>
                <c:val>
                  <c:numRef>
                    <c:extLst>
                      <c:ext xmlns:c15="http://schemas.microsoft.com/office/drawing/2012/chart" uri="{02D57815-91ED-43cb-92C2-25804820EDAC}">
                        <c15:fullRef>
                          <c15:sqref>' Economic Conditions'!$B$154:$G$154</c15:sqref>
                        </c15:fullRef>
                        <c15:formulaRef>
                          <c15:sqref>(' Economic Conditions'!$C$154,' Economic Conditions'!$E$154,' Economic Conditions'!$G$154)</c15:sqref>
                        </c15:formulaRef>
                      </c:ext>
                    </c:extLst>
                    <c:numCache>
                      <c:formatCode>#,##0.0%</c:formatCode>
                      <c:ptCount val="3"/>
                      <c:pt idx="0">
                        <c:v>0</c:v>
                      </c:pt>
                      <c:pt idx="1">
                        <c:v>8.9999999999999993E-3</c:v>
                      </c:pt>
                      <c:pt idx="2">
                        <c:v>2.9000000000000001E-2</c:v>
                      </c:pt>
                    </c:numCache>
                  </c:numRef>
                </c:val>
                <c:extLst xmlns:c15="http://schemas.microsoft.com/office/drawing/2012/chart">
                  <c:ext xmlns:c16="http://schemas.microsoft.com/office/drawing/2014/chart" uri="{C3380CC4-5D6E-409C-BE32-E72D297353CC}">
                    <c16:uniqueId val="{0000002B-9EBE-423D-B2EF-2C6274D306D7}"/>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 Economic Conditions'!$A$155</c15:sqref>
                        </c15:formulaRef>
                      </c:ext>
                    </c:extLst>
                    <c:strCache>
                      <c:ptCount val="1"/>
                      <c:pt idx="0">
                        <c:v>      Subway Or Elevated Rail</c:v>
                      </c:pt>
                    </c:strCache>
                  </c:strRef>
                </c:tx>
                <c:spPr>
                  <a:solidFill>
                    <a:schemeClr val="accent6">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Mendota</c:v>
                      </c:pt>
                      <c:pt idx="1">
                        <c:v>Fresno County</c:v>
                      </c:pt>
                      <c:pt idx="2">
                        <c:v>California</c:v>
                      </c:pt>
                    </c:strCache>
                  </c:strRef>
                </c:cat>
                <c:val>
                  <c:numRef>
                    <c:extLst>
                      <c:ext xmlns:c15="http://schemas.microsoft.com/office/drawing/2012/chart" uri="{02D57815-91ED-43cb-92C2-25804820EDAC}">
                        <c15:fullRef>
                          <c15:sqref>' Economic Conditions'!$B$155:$G$155</c15:sqref>
                        </c15:fullRef>
                        <c15:formulaRef>
                          <c15:sqref>(' Economic Conditions'!$C$155,' Economic Conditions'!$E$155,' Economic Conditions'!$G$155)</c15:sqref>
                        </c15:formulaRef>
                      </c:ext>
                    </c:extLst>
                    <c:numCache>
                      <c:formatCode>#,##0.0%</c:formatCode>
                      <c:ptCount val="3"/>
                      <c:pt idx="0">
                        <c:v>0</c:v>
                      </c:pt>
                      <c:pt idx="1">
                        <c:v>0</c:v>
                      </c:pt>
                      <c:pt idx="2">
                        <c:v>1.0999999999999999E-2</c:v>
                      </c:pt>
                    </c:numCache>
                  </c:numRef>
                </c:val>
                <c:extLst xmlns:c15="http://schemas.microsoft.com/office/drawing/2012/chart">
                  <c:ext xmlns:c16="http://schemas.microsoft.com/office/drawing/2014/chart" uri="{C3380CC4-5D6E-409C-BE32-E72D297353CC}">
                    <c16:uniqueId val="{0000002C-9EBE-423D-B2EF-2C6274D306D7}"/>
                  </c:ext>
                </c:extLst>
              </c15:ser>
            </c15:filteredBarSeries>
            <c15:filteredBarSeries>
              <c15:ser>
                <c:idx val="12"/>
                <c:order val="12"/>
                <c:tx>
                  <c:strRef>
                    <c:extLst xmlns:c15="http://schemas.microsoft.com/office/drawing/2012/chart">
                      <c:ext xmlns:c15="http://schemas.microsoft.com/office/drawing/2012/chart" uri="{02D57815-91ED-43cb-92C2-25804820EDAC}">
                        <c15:formulaRef>
                          <c15:sqref>' Economic Conditions'!$A$156</c15:sqref>
                        </c15:formulaRef>
                      </c:ext>
                    </c:extLst>
                    <c:strCache>
                      <c:ptCount val="1"/>
                      <c:pt idx="0">
                        <c:v>      Long-Distance Train Or Commuter Rail</c:v>
                      </c:pt>
                    </c:strCache>
                  </c:strRef>
                </c:tx>
                <c:spPr>
                  <a:solidFill>
                    <a:schemeClr val="accent1">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Mendota</c:v>
                      </c:pt>
                      <c:pt idx="1">
                        <c:v>Fresno County</c:v>
                      </c:pt>
                      <c:pt idx="2">
                        <c:v>California</c:v>
                      </c:pt>
                    </c:strCache>
                  </c:strRef>
                </c:cat>
                <c:val>
                  <c:numRef>
                    <c:extLst>
                      <c:ext xmlns:c15="http://schemas.microsoft.com/office/drawing/2012/chart" uri="{02D57815-91ED-43cb-92C2-25804820EDAC}">
                        <c15:fullRef>
                          <c15:sqref>' Economic Conditions'!$B$156:$G$156</c15:sqref>
                        </c15:fullRef>
                        <c15:formulaRef>
                          <c15:sqref>(' Economic Conditions'!$C$156,' Economic Conditions'!$E$156,' Economic Conditions'!$G$156)</c15:sqref>
                        </c15:formulaRef>
                      </c:ext>
                    </c:extLst>
                    <c:numCache>
                      <c:formatCode>#,##0.0%</c:formatCode>
                      <c:ptCount val="3"/>
                      <c:pt idx="0">
                        <c:v>0</c:v>
                      </c:pt>
                      <c:pt idx="1">
                        <c:v>0</c:v>
                      </c:pt>
                      <c:pt idx="2">
                        <c:v>4.0000000000000001E-3</c:v>
                      </c:pt>
                    </c:numCache>
                  </c:numRef>
                </c:val>
                <c:extLst xmlns:c15="http://schemas.microsoft.com/office/drawing/2012/chart">
                  <c:ext xmlns:c16="http://schemas.microsoft.com/office/drawing/2014/chart" uri="{C3380CC4-5D6E-409C-BE32-E72D297353CC}">
                    <c16:uniqueId val="{0000002D-9EBE-423D-B2EF-2C6274D306D7}"/>
                  </c:ext>
                </c:extLst>
              </c15:ser>
            </c15:filteredBarSeries>
            <c15:filteredBarSeries>
              <c15:ser>
                <c:idx val="13"/>
                <c:order val="13"/>
                <c:tx>
                  <c:strRef>
                    <c:extLst xmlns:c15="http://schemas.microsoft.com/office/drawing/2012/chart">
                      <c:ext xmlns:c15="http://schemas.microsoft.com/office/drawing/2012/chart" uri="{02D57815-91ED-43cb-92C2-25804820EDAC}">
                        <c15:formulaRef>
                          <c15:sqref>' Economic Conditions'!$A$157</c15:sqref>
                        </c15:formulaRef>
                      </c:ext>
                    </c:extLst>
                    <c:strCache>
                      <c:ptCount val="1"/>
                      <c:pt idx="0">
                        <c:v>      Light Rail, Streetcar Or Trolley (Carro Público In Puerto Rico)</c:v>
                      </c:pt>
                    </c:strCache>
                  </c:strRef>
                </c:tx>
                <c:spPr>
                  <a:solidFill>
                    <a:schemeClr val="accent2">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Mendota</c:v>
                      </c:pt>
                      <c:pt idx="1">
                        <c:v>Fresno County</c:v>
                      </c:pt>
                      <c:pt idx="2">
                        <c:v>California</c:v>
                      </c:pt>
                    </c:strCache>
                  </c:strRef>
                </c:cat>
                <c:val>
                  <c:numRef>
                    <c:extLst>
                      <c:ext xmlns:c15="http://schemas.microsoft.com/office/drawing/2012/chart" uri="{02D57815-91ED-43cb-92C2-25804820EDAC}">
                        <c15:fullRef>
                          <c15:sqref>' Economic Conditions'!$B$157:$G$157</c15:sqref>
                        </c15:fullRef>
                        <c15:formulaRef>
                          <c15:sqref>(' Economic Conditions'!$C$157,' Economic Conditions'!$E$157,' Economic Conditions'!$G$157)</c15:sqref>
                        </c15:formulaRef>
                      </c:ext>
                    </c:extLst>
                    <c:numCache>
                      <c:formatCode>#,##0.0%</c:formatCode>
                      <c:ptCount val="3"/>
                      <c:pt idx="0">
                        <c:v>0</c:v>
                      </c:pt>
                      <c:pt idx="1">
                        <c:v>0</c:v>
                      </c:pt>
                      <c:pt idx="2">
                        <c:v>2E-3</c:v>
                      </c:pt>
                    </c:numCache>
                  </c:numRef>
                </c:val>
                <c:extLst xmlns:c15="http://schemas.microsoft.com/office/drawing/2012/chart">
                  <c:ext xmlns:c16="http://schemas.microsoft.com/office/drawing/2014/chart" uri="{C3380CC4-5D6E-409C-BE32-E72D297353CC}">
                    <c16:uniqueId val="{0000002E-9EBE-423D-B2EF-2C6274D306D7}"/>
                  </c:ext>
                </c:extLst>
              </c15:ser>
            </c15:filteredBarSeries>
            <c15:filteredBarSeries>
              <c15:ser>
                <c:idx val="14"/>
                <c:order val="14"/>
                <c:tx>
                  <c:strRef>
                    <c:extLst xmlns:c15="http://schemas.microsoft.com/office/drawing/2012/chart">
                      <c:ext xmlns:c15="http://schemas.microsoft.com/office/drawing/2012/chart" uri="{02D57815-91ED-43cb-92C2-25804820EDAC}">
                        <c15:formulaRef>
                          <c15:sqref>' Economic Conditions'!$A$158</c15:sqref>
                        </c15:formulaRef>
                      </c:ext>
                    </c:extLst>
                    <c:strCache>
                      <c:ptCount val="1"/>
                      <c:pt idx="0">
                        <c:v>      Ferryboat</c:v>
                      </c:pt>
                    </c:strCache>
                  </c:strRef>
                </c:tx>
                <c:spPr>
                  <a:solidFill>
                    <a:schemeClr val="accent3">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Mendota</c:v>
                      </c:pt>
                      <c:pt idx="1">
                        <c:v>Fresno County</c:v>
                      </c:pt>
                      <c:pt idx="2">
                        <c:v>California</c:v>
                      </c:pt>
                    </c:strCache>
                  </c:strRef>
                </c:cat>
                <c:val>
                  <c:numRef>
                    <c:extLst>
                      <c:ext xmlns:c15="http://schemas.microsoft.com/office/drawing/2012/chart" uri="{02D57815-91ED-43cb-92C2-25804820EDAC}">
                        <c15:fullRef>
                          <c15:sqref>' Economic Conditions'!$B$158:$G$158</c15:sqref>
                        </c15:fullRef>
                        <c15:formulaRef>
                          <c15:sqref>(' Economic Conditions'!$C$158,' Economic Conditions'!$E$158,' Economic Conditions'!$G$158)</c15:sqref>
                        </c15:formulaRef>
                      </c:ext>
                    </c:extLst>
                    <c:numCache>
                      <c:formatCode>#,##0.0%</c:formatCode>
                      <c:ptCount val="3"/>
                      <c:pt idx="0">
                        <c:v>0</c:v>
                      </c:pt>
                      <c:pt idx="1">
                        <c:v>0</c:v>
                      </c:pt>
                      <c:pt idx="2">
                        <c:v>1E-3</c:v>
                      </c:pt>
                    </c:numCache>
                  </c:numRef>
                </c:val>
                <c:extLst xmlns:c15="http://schemas.microsoft.com/office/drawing/2012/chart">
                  <c:ext xmlns:c16="http://schemas.microsoft.com/office/drawing/2014/chart" uri="{C3380CC4-5D6E-409C-BE32-E72D297353CC}">
                    <c16:uniqueId val="{0000002F-9EBE-423D-B2EF-2C6274D306D7}"/>
                  </c:ext>
                </c:extLst>
              </c15:ser>
            </c15:filteredBarSeries>
            <c15:filteredBarSeries>
              <c15:ser>
                <c:idx val="15"/>
                <c:order val="15"/>
                <c:tx>
                  <c:strRef>
                    <c:extLst xmlns:c15="http://schemas.microsoft.com/office/drawing/2012/chart">
                      <c:ext xmlns:c15="http://schemas.microsoft.com/office/drawing/2012/chart" uri="{02D57815-91ED-43cb-92C2-25804820EDAC}">
                        <c15:formulaRef>
                          <c15:sqref>' Economic Conditions'!$A$159</c15:sqref>
                        </c15:formulaRef>
                      </c:ext>
                    </c:extLst>
                    <c:strCache>
                      <c:ptCount val="1"/>
                      <c:pt idx="0">
                        <c:v>   Taxicab</c:v>
                      </c:pt>
                    </c:strCache>
                  </c:strRef>
                </c:tx>
                <c:spPr>
                  <a:solidFill>
                    <a:schemeClr val="accent4">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Mendota</c:v>
                      </c:pt>
                      <c:pt idx="1">
                        <c:v>Fresno County</c:v>
                      </c:pt>
                      <c:pt idx="2">
                        <c:v>California</c:v>
                      </c:pt>
                    </c:strCache>
                  </c:strRef>
                </c:cat>
                <c:val>
                  <c:numRef>
                    <c:extLst>
                      <c:ext xmlns:c15="http://schemas.microsoft.com/office/drawing/2012/chart" uri="{02D57815-91ED-43cb-92C2-25804820EDAC}">
                        <c15:fullRef>
                          <c15:sqref>' Economic Conditions'!$B$159:$G$159</c15:sqref>
                        </c15:fullRef>
                        <c15:formulaRef>
                          <c15:sqref>(' Economic Conditions'!$C$159,' Economic Conditions'!$E$159,' Economic Conditions'!$G$159)</c15:sqref>
                        </c15:formulaRef>
                      </c:ext>
                    </c:extLst>
                    <c:numCache>
                      <c:formatCode>#,##0.0%</c:formatCode>
                      <c:ptCount val="3"/>
                      <c:pt idx="0">
                        <c:v>0</c:v>
                      </c:pt>
                      <c:pt idx="1">
                        <c:v>1E-3</c:v>
                      </c:pt>
                      <c:pt idx="2">
                        <c:v>2E-3</c:v>
                      </c:pt>
                    </c:numCache>
                  </c:numRef>
                </c:val>
                <c:extLst xmlns:c15="http://schemas.microsoft.com/office/drawing/2012/chart">
                  <c:ext xmlns:c16="http://schemas.microsoft.com/office/drawing/2014/chart" uri="{C3380CC4-5D6E-409C-BE32-E72D297353CC}">
                    <c16:uniqueId val="{00000030-9EBE-423D-B2EF-2C6274D306D7}"/>
                  </c:ext>
                </c:extLst>
              </c15:ser>
            </c15:filteredBarSeries>
            <c15:filteredBarSeries>
              <c15:ser>
                <c:idx val="16"/>
                <c:order val="16"/>
                <c:tx>
                  <c:strRef>
                    <c:extLst xmlns:c15="http://schemas.microsoft.com/office/drawing/2012/chart">
                      <c:ext xmlns:c15="http://schemas.microsoft.com/office/drawing/2012/chart" uri="{02D57815-91ED-43cb-92C2-25804820EDAC}">
                        <c15:formulaRef>
                          <c15:sqref>' Economic Conditions'!$A$160</c15:sqref>
                        </c15:formulaRef>
                      </c:ext>
                    </c:extLst>
                    <c:strCache>
                      <c:ptCount val="1"/>
                      <c:pt idx="0">
                        <c:v>   Motorcycle</c:v>
                      </c:pt>
                    </c:strCache>
                  </c:strRef>
                </c:tx>
                <c:spPr>
                  <a:solidFill>
                    <a:schemeClr val="accent5">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Mendota</c:v>
                      </c:pt>
                      <c:pt idx="1">
                        <c:v>Fresno County</c:v>
                      </c:pt>
                      <c:pt idx="2">
                        <c:v>California</c:v>
                      </c:pt>
                    </c:strCache>
                  </c:strRef>
                </c:cat>
                <c:val>
                  <c:numRef>
                    <c:extLst>
                      <c:ext xmlns:c15="http://schemas.microsoft.com/office/drawing/2012/chart" uri="{02D57815-91ED-43cb-92C2-25804820EDAC}">
                        <c15:fullRef>
                          <c15:sqref>' Economic Conditions'!$B$160:$G$160</c15:sqref>
                        </c15:fullRef>
                        <c15:formulaRef>
                          <c15:sqref>(' Economic Conditions'!$C$160,' Economic Conditions'!$E$160,' Economic Conditions'!$G$160)</c15:sqref>
                        </c15:formulaRef>
                      </c:ext>
                    </c:extLst>
                    <c:numCache>
                      <c:formatCode>#,##0.0%</c:formatCode>
                      <c:ptCount val="3"/>
                      <c:pt idx="0">
                        <c:v>0</c:v>
                      </c:pt>
                      <c:pt idx="1">
                        <c:v>2E-3</c:v>
                      </c:pt>
                      <c:pt idx="2">
                        <c:v>3.0000000000000001E-3</c:v>
                      </c:pt>
                    </c:numCache>
                  </c:numRef>
                </c:val>
                <c:extLst xmlns:c15="http://schemas.microsoft.com/office/drawing/2012/chart">
                  <c:ext xmlns:c16="http://schemas.microsoft.com/office/drawing/2014/chart" uri="{C3380CC4-5D6E-409C-BE32-E72D297353CC}">
                    <c16:uniqueId val="{00000031-9EBE-423D-B2EF-2C6274D306D7}"/>
                  </c:ext>
                </c:extLst>
              </c15:ser>
            </c15:filteredBarSeries>
            <c15:filteredBarSeries>
              <c15:ser>
                <c:idx val="17"/>
                <c:order val="17"/>
                <c:tx>
                  <c:strRef>
                    <c:extLst xmlns:c15="http://schemas.microsoft.com/office/drawing/2012/chart">
                      <c:ext xmlns:c15="http://schemas.microsoft.com/office/drawing/2012/chart" uri="{02D57815-91ED-43cb-92C2-25804820EDAC}">
                        <c15:formulaRef>
                          <c15:sqref>' Economic Conditions'!$A$161</c15:sqref>
                        </c15:formulaRef>
                      </c:ext>
                    </c:extLst>
                    <c:strCache>
                      <c:ptCount val="1"/>
                      <c:pt idx="0">
                        <c:v>   Bicycle</c:v>
                      </c:pt>
                    </c:strCache>
                  </c:strRef>
                </c:tx>
                <c:spPr>
                  <a:solidFill>
                    <a:schemeClr val="accent6">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Mendota</c:v>
                      </c:pt>
                      <c:pt idx="1">
                        <c:v>Fresno County</c:v>
                      </c:pt>
                      <c:pt idx="2">
                        <c:v>California</c:v>
                      </c:pt>
                    </c:strCache>
                  </c:strRef>
                </c:cat>
                <c:val>
                  <c:numRef>
                    <c:extLst>
                      <c:ext xmlns:c15="http://schemas.microsoft.com/office/drawing/2012/chart" uri="{02D57815-91ED-43cb-92C2-25804820EDAC}">
                        <c15:fullRef>
                          <c15:sqref>' Economic Conditions'!$B$161:$G$161</c15:sqref>
                        </c15:fullRef>
                        <c15:formulaRef>
                          <c15:sqref>(' Economic Conditions'!$C$161,' Economic Conditions'!$E$161,' Economic Conditions'!$G$161)</c15:sqref>
                        </c15:formulaRef>
                      </c:ext>
                    </c:extLst>
                    <c:numCache>
                      <c:formatCode>#,##0.0%</c:formatCode>
                      <c:ptCount val="3"/>
                      <c:pt idx="0">
                        <c:v>0</c:v>
                      </c:pt>
                      <c:pt idx="1">
                        <c:v>4.0000000000000001E-3</c:v>
                      </c:pt>
                      <c:pt idx="2">
                        <c:v>8.0000000000000002E-3</c:v>
                      </c:pt>
                    </c:numCache>
                  </c:numRef>
                </c:val>
                <c:extLst xmlns:c15="http://schemas.microsoft.com/office/drawing/2012/chart">
                  <c:ext xmlns:c16="http://schemas.microsoft.com/office/drawing/2014/chart" uri="{C3380CC4-5D6E-409C-BE32-E72D297353CC}">
                    <c16:uniqueId val="{00000032-9EBE-423D-B2EF-2C6274D306D7}"/>
                  </c:ext>
                </c:extLst>
              </c15:ser>
            </c15:filteredBarSeries>
            <c15:filteredBarSeries>
              <c15:ser>
                <c:idx val="18"/>
                <c:order val="18"/>
                <c:tx>
                  <c:strRef>
                    <c:extLst xmlns:c15="http://schemas.microsoft.com/office/drawing/2012/chart">
                      <c:ext xmlns:c15="http://schemas.microsoft.com/office/drawing/2012/chart" uri="{02D57815-91ED-43cb-92C2-25804820EDAC}">
                        <c15:formulaRef>
                          <c15:sqref>' Economic Conditions'!$A$162</c15:sqref>
                        </c15:formulaRef>
                      </c:ext>
                    </c:extLst>
                    <c:strCache>
                      <c:ptCount val="1"/>
                      <c:pt idx="0">
                        <c:v>   Walked</c:v>
                      </c:pt>
                    </c:strCache>
                  </c:strRef>
                </c:tx>
                <c:spPr>
                  <a:solidFill>
                    <a:schemeClr val="accent1">
                      <a:lumMod val="8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Mendota</c:v>
                      </c:pt>
                      <c:pt idx="1">
                        <c:v>Fresno County</c:v>
                      </c:pt>
                      <c:pt idx="2">
                        <c:v>California</c:v>
                      </c:pt>
                    </c:strCache>
                  </c:strRef>
                </c:cat>
                <c:val>
                  <c:numRef>
                    <c:extLst>
                      <c:ext xmlns:c15="http://schemas.microsoft.com/office/drawing/2012/chart" uri="{02D57815-91ED-43cb-92C2-25804820EDAC}">
                        <c15:fullRef>
                          <c15:sqref>' Economic Conditions'!$B$162:$G$162</c15:sqref>
                        </c15:fullRef>
                        <c15:formulaRef>
                          <c15:sqref>(' Economic Conditions'!$C$162,' Economic Conditions'!$E$162,' Economic Conditions'!$G$162)</c15:sqref>
                        </c15:formulaRef>
                      </c:ext>
                    </c:extLst>
                    <c:numCache>
                      <c:formatCode>#,##0.0%</c:formatCode>
                      <c:ptCount val="3"/>
                      <c:pt idx="0">
                        <c:v>7.4400661339211905E-3</c:v>
                      </c:pt>
                      <c:pt idx="1">
                        <c:v>1.4999999999999999E-2</c:v>
                      </c:pt>
                      <c:pt idx="2">
                        <c:v>2.5000000000000001E-2</c:v>
                      </c:pt>
                    </c:numCache>
                  </c:numRef>
                </c:val>
                <c:extLst xmlns:c15="http://schemas.microsoft.com/office/drawing/2012/chart">
                  <c:ext xmlns:c16="http://schemas.microsoft.com/office/drawing/2014/chart" uri="{C3380CC4-5D6E-409C-BE32-E72D297353CC}">
                    <c16:uniqueId val="{00000033-9EBE-423D-B2EF-2C6274D306D7}"/>
                  </c:ext>
                </c:extLst>
              </c15:ser>
            </c15:filteredBarSeries>
            <c15:filteredBarSeries>
              <c15:ser>
                <c:idx val="20"/>
                <c:order val="20"/>
                <c:tx>
                  <c:strRef>
                    <c:extLst xmlns:c15="http://schemas.microsoft.com/office/drawing/2012/chart">
                      <c:ext xmlns:c15="http://schemas.microsoft.com/office/drawing/2012/chart" uri="{02D57815-91ED-43cb-92C2-25804820EDAC}">
                        <c15:formulaRef>
                          <c15:sqref>' Economic Conditions'!$A$164</c15:sqref>
                        </c15:formulaRef>
                      </c:ext>
                    </c:extLst>
                    <c:strCache>
                      <c:ptCount val="1"/>
                      <c:pt idx="0">
                        <c:v>   Other Means</c:v>
                      </c:pt>
                    </c:strCache>
                  </c:strRef>
                </c:tx>
                <c:spPr>
                  <a:solidFill>
                    <a:schemeClr val="accent3">
                      <a:lumMod val="8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Mendota</c:v>
                      </c:pt>
                      <c:pt idx="1">
                        <c:v>Fresno County</c:v>
                      </c:pt>
                      <c:pt idx="2">
                        <c:v>California</c:v>
                      </c:pt>
                    </c:strCache>
                  </c:strRef>
                </c:cat>
                <c:val>
                  <c:numRef>
                    <c:extLst>
                      <c:ext xmlns:c15="http://schemas.microsoft.com/office/drawing/2012/chart" uri="{02D57815-91ED-43cb-92C2-25804820EDAC}">
                        <c15:fullRef>
                          <c15:sqref>' Economic Conditions'!$B$164:$G$164</c15:sqref>
                        </c15:fullRef>
                        <c15:formulaRef>
                          <c15:sqref>(' Economic Conditions'!$C$164,' Economic Conditions'!$E$164,' Economic Conditions'!$G$164)</c15:sqref>
                        </c15:formulaRef>
                      </c:ext>
                    </c:extLst>
                    <c:numCache>
                      <c:formatCode>#,##0.0%</c:formatCode>
                      <c:ptCount val="3"/>
                      <c:pt idx="0">
                        <c:v>3.1138054560484983E-2</c:v>
                      </c:pt>
                      <c:pt idx="1">
                        <c:v>0.01</c:v>
                      </c:pt>
                      <c:pt idx="2">
                        <c:v>1.0999999999999999E-2</c:v>
                      </c:pt>
                    </c:numCache>
                  </c:numRef>
                </c:val>
                <c:extLst xmlns:c15="http://schemas.microsoft.com/office/drawing/2012/chart">
                  <c:ext xmlns:c16="http://schemas.microsoft.com/office/drawing/2014/chart" uri="{C3380CC4-5D6E-409C-BE32-E72D297353CC}">
                    <c16:uniqueId val="{00000035-9EBE-423D-B2EF-2C6274D306D7}"/>
                  </c:ext>
                </c:extLst>
              </c15:ser>
            </c15:filteredBarSeries>
          </c:ext>
        </c:extLst>
      </c:barChart>
      <c:catAx>
        <c:axId val="1656567535"/>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baseline="0">
                <a:solidFill>
                  <a:schemeClr val="tx1">
                    <a:lumMod val="65000"/>
                    <a:lumOff val="35000"/>
                  </a:schemeClr>
                </a:solidFill>
                <a:latin typeface="+mn-lt"/>
                <a:ea typeface="+mn-ea"/>
                <a:cs typeface="+mn-cs"/>
              </a:defRPr>
            </a:pPr>
            <a:endParaRPr lang="en-US"/>
          </a:p>
        </c:txPr>
        <c:crossAx val="1656567951"/>
        <c:crosses val="autoZero"/>
        <c:auto val="1"/>
        <c:lblAlgn val="ctr"/>
        <c:lblOffset val="100"/>
        <c:noMultiLvlLbl val="0"/>
      </c:catAx>
      <c:valAx>
        <c:axId val="1656567951"/>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baseline="0">
                <a:solidFill>
                  <a:schemeClr val="tx1">
                    <a:lumMod val="65000"/>
                    <a:lumOff val="35000"/>
                  </a:schemeClr>
                </a:solidFill>
                <a:latin typeface="+mn-lt"/>
                <a:ea typeface="+mn-ea"/>
                <a:cs typeface="+mn-cs"/>
              </a:defRPr>
            </a:pPr>
            <a:endParaRPr lang="en-US"/>
          </a:p>
        </c:txPr>
        <c:crossAx val="1656567535"/>
        <c:crosses val="autoZero"/>
        <c:crossBetween val="between"/>
      </c:valAx>
      <c:spPr>
        <a:noFill/>
        <a:ln>
          <a:noFill/>
        </a:ln>
        <a:effectLst/>
      </c:spPr>
    </c:plotArea>
    <c:legend>
      <c:legendPos val="r"/>
      <c:layout>
        <c:manualLayout>
          <c:xMode val="edge"/>
          <c:yMode val="edge"/>
          <c:x val="0.74022932229625138"/>
          <c:y val="0.1060912526464671"/>
          <c:w val="0.24695016488323571"/>
          <c:h val="0.74829173255425419"/>
        </c:manualLayout>
      </c:layout>
      <c:overlay val="0"/>
      <c:spPr>
        <a:noFill/>
        <a:ln>
          <a:noFill/>
        </a:ln>
        <a:effectLst/>
      </c:spPr>
      <c:txPr>
        <a:bodyPr rot="0" spcFirstLastPara="1" vertOverflow="ellipsis" vert="horz" wrap="square" anchor="ctr" anchorCtr="1"/>
        <a:lstStyle/>
        <a:p>
          <a:pPr>
            <a:defRPr sz="900" b="0" i="0" u="none" strike="noStrike"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rot="-5400000" vert="horz"/>
    <a:lstStyle/>
    <a:p>
      <a:pPr>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 Economic Conditions'!$A$135</c:f>
              <c:strCache>
                <c:ptCount val="1"/>
                <c:pt idx="0">
                  <c:v>Gini Index</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Conditions'!$B$134:$D$134</c:f>
              <c:numCache>
                <c:formatCode>General</c:formatCode>
                <c:ptCount val="3"/>
                <c:pt idx="0">
                  <c:v>2010</c:v>
                </c:pt>
                <c:pt idx="1">
                  <c:v>2015</c:v>
                </c:pt>
                <c:pt idx="2">
                  <c:v>2020</c:v>
                </c:pt>
              </c:numCache>
            </c:numRef>
          </c:cat>
          <c:val>
            <c:numRef>
              <c:f>' Economic Conditions'!$B$135:$D$135</c:f>
              <c:numCache>
                <c:formatCode>#,##0.000</c:formatCode>
                <c:ptCount val="3"/>
                <c:pt idx="0">
                  <c:v>0.376</c:v>
                </c:pt>
                <c:pt idx="1">
                  <c:v>0.39589999999999997</c:v>
                </c:pt>
                <c:pt idx="2">
                  <c:v>0.38200000000000001</c:v>
                </c:pt>
              </c:numCache>
            </c:numRef>
          </c:val>
          <c:extLst>
            <c:ext xmlns:c16="http://schemas.microsoft.com/office/drawing/2014/chart" uri="{C3380CC4-5D6E-409C-BE32-E72D297353CC}">
              <c16:uniqueId val="{00000000-220C-4F31-98EF-5F607588C518}"/>
            </c:ext>
          </c:extLst>
        </c:ser>
        <c:dLbls>
          <c:showLegendKey val="0"/>
          <c:showVal val="0"/>
          <c:showCatName val="0"/>
          <c:showSerName val="0"/>
          <c:showPercent val="0"/>
          <c:showBubbleSize val="0"/>
        </c:dLbls>
        <c:gapWidth val="40"/>
        <c:axId val="1094613983"/>
        <c:axId val="1094631871"/>
      </c:barChart>
      <c:lineChart>
        <c:grouping val="standard"/>
        <c:varyColors val="0"/>
        <c:ser>
          <c:idx val="1"/>
          <c:order val="1"/>
          <c:tx>
            <c:strRef>
              <c:f>' Economic Conditions'!$A$136</c:f>
              <c:strCache>
                <c:ptCount val="1"/>
                <c:pt idx="0">
                  <c:v>Percent Change</c:v>
                </c:pt>
              </c:strCache>
            </c:strRef>
          </c:tx>
          <c:spPr>
            <a:ln w="28575" cap="rnd">
              <a:solidFill>
                <a:schemeClr val="tx2"/>
              </a:solidFill>
              <a:round/>
            </a:ln>
            <a:effectLst/>
          </c:spPr>
          <c:marker>
            <c:symbol val="none"/>
          </c:marker>
          <c:dLbls>
            <c:dLbl>
              <c:idx val="2"/>
              <c:layout>
                <c:manualLayout>
                  <c:x val="-2.0374015748031497E-2"/>
                  <c:y val="-5.322159347861923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623-44A0-A6B4-223DC72AAFEE}"/>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2"/>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Conditions'!$B$134:$D$134</c:f>
              <c:numCache>
                <c:formatCode>General</c:formatCode>
                <c:ptCount val="3"/>
                <c:pt idx="0">
                  <c:v>2010</c:v>
                </c:pt>
                <c:pt idx="1">
                  <c:v>2015</c:v>
                </c:pt>
                <c:pt idx="2">
                  <c:v>2020</c:v>
                </c:pt>
              </c:numCache>
            </c:numRef>
          </c:cat>
          <c:val>
            <c:numRef>
              <c:f>' Economic Conditions'!$B$136:$D$136</c:f>
              <c:numCache>
                <c:formatCode>0.0%</c:formatCode>
                <c:ptCount val="3"/>
                <c:pt idx="1">
                  <c:v>5.2925531914893548E-2</c:v>
                </c:pt>
                <c:pt idx="2">
                  <c:v>-3.5109876231371483E-2</c:v>
                </c:pt>
              </c:numCache>
            </c:numRef>
          </c:val>
          <c:smooth val="0"/>
          <c:extLst>
            <c:ext xmlns:c16="http://schemas.microsoft.com/office/drawing/2014/chart" uri="{C3380CC4-5D6E-409C-BE32-E72D297353CC}">
              <c16:uniqueId val="{00000001-08F3-4AB7-83BE-1898CDC20962}"/>
            </c:ext>
          </c:extLst>
        </c:ser>
        <c:dLbls>
          <c:showLegendKey val="0"/>
          <c:showVal val="0"/>
          <c:showCatName val="0"/>
          <c:showSerName val="0"/>
          <c:showPercent val="0"/>
          <c:showBubbleSize val="0"/>
        </c:dLbls>
        <c:marker val="1"/>
        <c:smooth val="0"/>
        <c:axId val="969348703"/>
        <c:axId val="969340799"/>
      </c:lineChart>
      <c:catAx>
        <c:axId val="109461398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94631871"/>
        <c:crosses val="autoZero"/>
        <c:auto val="1"/>
        <c:lblAlgn val="ctr"/>
        <c:lblOffset val="100"/>
        <c:noMultiLvlLbl val="0"/>
      </c:catAx>
      <c:valAx>
        <c:axId val="1094631871"/>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Gini</a:t>
                </a:r>
                <a:r>
                  <a:rPr lang="en-US" baseline="0"/>
                  <a:t> Index</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94613983"/>
        <c:crosses val="autoZero"/>
        <c:crossBetween val="between"/>
      </c:valAx>
      <c:valAx>
        <c:axId val="969340799"/>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Change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69348703"/>
        <c:crosses val="max"/>
        <c:crossBetween val="between"/>
      </c:valAx>
      <c:catAx>
        <c:axId val="969348703"/>
        <c:scaling>
          <c:orientation val="minMax"/>
        </c:scaling>
        <c:delete val="1"/>
        <c:axPos val="b"/>
        <c:numFmt formatCode="General" sourceLinked="1"/>
        <c:majorTickMark val="none"/>
        <c:minorTickMark val="none"/>
        <c:tickLblPos val="nextTo"/>
        <c:crossAx val="969340799"/>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 Economic Conditions'!$A$24</c:f>
              <c:strCache>
                <c:ptCount val="1"/>
                <c:pt idx="0">
                  <c:v>Median Gross Rent</c:v>
                </c:pt>
              </c:strCache>
            </c:strRef>
          </c:tx>
          <c:spPr>
            <a:ln w="28575" cap="rnd">
              <a:solidFill>
                <a:schemeClr val="accent1"/>
              </a:solidFill>
              <a:round/>
            </a:ln>
            <a:effectLst/>
          </c:spPr>
          <c:marker>
            <c:symbol val="none"/>
          </c:marker>
          <c:dLbls>
            <c:dLbl>
              <c:idx val="0"/>
              <c:layout>
                <c:manualLayout>
                  <c:x val="-4.2068348954967694E-2"/>
                  <c:y val="-4.073003052349087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CAD-4D43-A01C-45B802134510}"/>
                </c:ext>
              </c:extLst>
            </c:dLbl>
            <c:dLbl>
              <c:idx val="2"/>
              <c:layout>
                <c:manualLayout>
                  <c:x val="-4.2068348954967694E-2"/>
                  <c:y val="-2.636736531043147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CAD-4D43-A01C-45B80213451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Conditions'!$B$23:$D$23</c:f>
              <c:numCache>
                <c:formatCode>General</c:formatCode>
                <c:ptCount val="3"/>
                <c:pt idx="0">
                  <c:v>2010</c:v>
                </c:pt>
                <c:pt idx="1">
                  <c:v>2015</c:v>
                </c:pt>
                <c:pt idx="2">
                  <c:v>2020</c:v>
                </c:pt>
              </c:numCache>
            </c:numRef>
          </c:cat>
          <c:val>
            <c:numRef>
              <c:f>' Economic Conditions'!$B$24:$D$24</c:f>
              <c:numCache>
                <c:formatCode>0.0%</c:formatCode>
                <c:ptCount val="3"/>
                <c:pt idx="0">
                  <c:v>0.32</c:v>
                </c:pt>
                <c:pt idx="1">
                  <c:v>0.34799999999999998</c:v>
                </c:pt>
                <c:pt idx="2">
                  <c:v>0.32899999999999996</c:v>
                </c:pt>
              </c:numCache>
            </c:numRef>
          </c:val>
          <c:smooth val="0"/>
          <c:extLst>
            <c:ext xmlns:c16="http://schemas.microsoft.com/office/drawing/2014/chart" uri="{C3380CC4-5D6E-409C-BE32-E72D297353CC}">
              <c16:uniqueId val="{00000000-25FE-4A0C-ACB6-86CF0348CBBE}"/>
            </c:ext>
          </c:extLst>
        </c:ser>
        <c:ser>
          <c:idx val="1"/>
          <c:order val="1"/>
          <c:tx>
            <c:strRef>
              <c:f>' Economic Conditions'!$A$25</c:f>
              <c:strCache>
                <c:ptCount val="1"/>
                <c:pt idx="0">
                  <c:v>Median Selected Monthly Owner Costs - Total </c:v>
                </c:pt>
              </c:strCache>
            </c:strRef>
          </c:tx>
          <c:spPr>
            <a:ln w="28575" cap="rnd">
              <a:solidFill>
                <a:schemeClr val="accent2"/>
              </a:solidFill>
              <a:round/>
            </a:ln>
            <a:effectLst/>
          </c:spPr>
          <c:marker>
            <c:symbol val="none"/>
          </c:marker>
          <c:dLbls>
            <c:dLbl>
              <c:idx val="1"/>
              <c:layout>
                <c:manualLayout>
                  <c:x val="-4.2068348954967694E-2"/>
                  <c:y val="3.1083295541806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CAD-4D43-A01C-45B802134510}"/>
                </c:ext>
              </c:extLst>
            </c:dLbl>
            <c:dLbl>
              <c:idx val="2"/>
              <c:layout>
                <c:manualLayout>
                  <c:x val="-4.2068348954967694E-2"/>
                  <c:y val="3.587085061282589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CAD-4D43-A01C-45B80213451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Conditions'!$B$23:$D$23</c:f>
              <c:numCache>
                <c:formatCode>General</c:formatCode>
                <c:ptCount val="3"/>
                <c:pt idx="0">
                  <c:v>2010</c:v>
                </c:pt>
                <c:pt idx="1">
                  <c:v>2015</c:v>
                </c:pt>
                <c:pt idx="2">
                  <c:v>2020</c:v>
                </c:pt>
              </c:numCache>
            </c:numRef>
          </c:cat>
          <c:val>
            <c:numRef>
              <c:f>' Economic Conditions'!$B$25:$D$25</c:f>
              <c:numCache>
                <c:formatCode>0.0%</c:formatCode>
                <c:ptCount val="3"/>
                <c:pt idx="0">
                  <c:v>0.27800000000000002</c:v>
                </c:pt>
                <c:pt idx="1">
                  <c:v>0.23</c:v>
                </c:pt>
                <c:pt idx="2">
                  <c:v>0.26300000000000001</c:v>
                </c:pt>
              </c:numCache>
            </c:numRef>
          </c:val>
          <c:smooth val="0"/>
          <c:extLst>
            <c:ext xmlns:c16="http://schemas.microsoft.com/office/drawing/2014/chart" uri="{C3380CC4-5D6E-409C-BE32-E72D297353CC}">
              <c16:uniqueId val="{00000001-25FE-4A0C-ACB6-86CF0348CBBE}"/>
            </c:ext>
          </c:extLst>
        </c:ser>
        <c:ser>
          <c:idx val="2"/>
          <c:order val="2"/>
          <c:tx>
            <c:strRef>
              <c:f>' Economic Conditions'!$A$26</c:f>
              <c:strCache>
                <c:ptCount val="1"/>
                <c:pt idx="0">
                  <c:v>Median Selected Monthly Owner Costs - Units with a Mortgage</c:v>
                </c:pt>
              </c:strCache>
            </c:strRef>
          </c:tx>
          <c:spPr>
            <a:ln w="28575" cap="rnd">
              <a:solidFill>
                <a:schemeClr val="accent3"/>
              </a:solidFill>
              <a:round/>
            </a:ln>
            <a:effectLst/>
          </c:spPr>
          <c:marker>
            <c:symbol val="none"/>
          </c:marker>
          <c:dLbls>
            <c:dLbl>
              <c:idx val="0"/>
              <c:layout>
                <c:manualLayout>
                  <c:x val="-4.2068348954967694E-2"/>
                  <c:y val="-3.115492038145127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CAD-4D43-A01C-45B802134510}"/>
                </c:ext>
              </c:extLst>
            </c:dLbl>
            <c:dLbl>
              <c:idx val="1"/>
              <c:layout>
                <c:manualLayout>
                  <c:x val="-4.2068348954967694E-2"/>
                  <c:y val="-4.073003052349087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CAD-4D43-A01C-45B802134510}"/>
                </c:ext>
              </c:extLst>
            </c:dLbl>
            <c:dLbl>
              <c:idx val="2"/>
              <c:layout>
                <c:manualLayout>
                  <c:x val="-4.2068348954967694E-2"/>
                  <c:y val="-4.073003052349087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CAD-4D43-A01C-45B80213451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Conditions'!$B$23:$D$23</c:f>
              <c:numCache>
                <c:formatCode>General</c:formatCode>
                <c:ptCount val="3"/>
                <c:pt idx="0">
                  <c:v>2010</c:v>
                </c:pt>
                <c:pt idx="1">
                  <c:v>2015</c:v>
                </c:pt>
                <c:pt idx="2">
                  <c:v>2020</c:v>
                </c:pt>
              </c:numCache>
            </c:numRef>
          </c:cat>
          <c:val>
            <c:numRef>
              <c:f>' Economic Conditions'!$B$26:$D$26</c:f>
              <c:numCache>
                <c:formatCode>0.0%</c:formatCode>
                <c:ptCount val="3"/>
                <c:pt idx="0">
                  <c:v>0.39700000000000002</c:v>
                </c:pt>
                <c:pt idx="1">
                  <c:v>0.37200000000000005</c:v>
                </c:pt>
                <c:pt idx="2">
                  <c:v>0.28100000000000003</c:v>
                </c:pt>
              </c:numCache>
            </c:numRef>
          </c:val>
          <c:smooth val="0"/>
          <c:extLst>
            <c:ext xmlns:c16="http://schemas.microsoft.com/office/drawing/2014/chart" uri="{C3380CC4-5D6E-409C-BE32-E72D297353CC}">
              <c16:uniqueId val="{00000002-25FE-4A0C-ACB6-86CF0348CBBE}"/>
            </c:ext>
          </c:extLst>
        </c:ser>
        <c:ser>
          <c:idx val="3"/>
          <c:order val="3"/>
          <c:tx>
            <c:strRef>
              <c:f>' Economic Conditions'!$A$27</c:f>
              <c:strCache>
                <c:ptCount val="1"/>
                <c:pt idx="0">
                  <c:v>Median Selected Monthly Owner Costs - Units without a Mortgage</c:v>
                </c:pt>
              </c:strCache>
            </c:strRef>
          </c:tx>
          <c:spPr>
            <a:ln w="28575" cap="rnd">
              <a:solidFill>
                <a:schemeClr val="accent4"/>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Conditions'!$B$23:$D$23</c:f>
              <c:numCache>
                <c:formatCode>General</c:formatCode>
                <c:ptCount val="3"/>
                <c:pt idx="0">
                  <c:v>2010</c:v>
                </c:pt>
                <c:pt idx="1">
                  <c:v>2015</c:v>
                </c:pt>
                <c:pt idx="2">
                  <c:v>2020</c:v>
                </c:pt>
              </c:numCache>
            </c:numRef>
          </c:cat>
          <c:val>
            <c:numRef>
              <c:f>' Economic Conditions'!$B$27:$D$27</c:f>
              <c:numCache>
                <c:formatCode>0.0%</c:formatCode>
                <c:ptCount val="3"/>
                <c:pt idx="0">
                  <c:v>0.1</c:v>
                </c:pt>
                <c:pt idx="1">
                  <c:v>0.1</c:v>
                </c:pt>
                <c:pt idx="2">
                  <c:v>0.09</c:v>
                </c:pt>
              </c:numCache>
            </c:numRef>
          </c:val>
          <c:smooth val="0"/>
          <c:extLst>
            <c:ext xmlns:c16="http://schemas.microsoft.com/office/drawing/2014/chart" uri="{C3380CC4-5D6E-409C-BE32-E72D297353CC}">
              <c16:uniqueId val="{00000003-25FE-4A0C-ACB6-86CF0348CBBE}"/>
            </c:ext>
          </c:extLst>
        </c:ser>
        <c:dLbls>
          <c:dLblPos val="b"/>
          <c:showLegendKey val="0"/>
          <c:showVal val="1"/>
          <c:showCatName val="0"/>
          <c:showSerName val="0"/>
          <c:showPercent val="0"/>
          <c:showBubbleSize val="0"/>
        </c:dLbls>
        <c:smooth val="0"/>
        <c:axId val="368448512"/>
        <c:axId val="368448096"/>
      </c:lineChart>
      <c:catAx>
        <c:axId val="3684485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68448096"/>
        <c:crosses val="autoZero"/>
        <c:auto val="1"/>
        <c:lblAlgn val="ctr"/>
        <c:lblOffset val="100"/>
        <c:noMultiLvlLbl val="0"/>
      </c:catAx>
      <c:valAx>
        <c:axId val="368448096"/>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6844851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1"/>
          <c:order val="1"/>
          <c:tx>
            <c:strRef>
              <c:f>' Economic Conditions'!$A$172</c:f>
              <c:strCache>
                <c:ptCount val="1"/>
                <c:pt idx="0">
                  <c:v>Less than 15 Minutes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ext>
              </c:extLst>
              <c:f>(' Economic Conditions'!$C$170,' Economic Conditions'!$E$170,' Economic Conditions'!$G$170)</c:f>
              <c:strCache>
                <c:ptCount val="3"/>
                <c:pt idx="0">
                  <c:v>City of Mendota</c:v>
                </c:pt>
                <c:pt idx="1">
                  <c:v>Fresno County</c:v>
                </c:pt>
                <c:pt idx="2">
                  <c:v>California</c:v>
                </c:pt>
              </c:strCache>
            </c:strRef>
          </c:cat>
          <c:val>
            <c:numRef>
              <c:extLst>
                <c:ext xmlns:c15="http://schemas.microsoft.com/office/drawing/2012/chart" uri="{02D57815-91ED-43cb-92C2-25804820EDAC}">
                  <c15:fullRef>
                    <c15:sqref>' Economic Conditions'!$B$172:$G$172</c15:sqref>
                  </c15:fullRef>
                </c:ext>
              </c:extLst>
              <c:f>(' Economic Conditions'!$C$172,' Economic Conditions'!$E$172,' Economic Conditions'!$G$172)</c:f>
              <c:numCache>
                <c:formatCode>#,##0.0%</c:formatCode>
                <c:ptCount val="3"/>
                <c:pt idx="0">
                  <c:v>0.2007330138144911</c:v>
                </c:pt>
                <c:pt idx="1">
                  <c:v>0.26700000000000002</c:v>
                </c:pt>
                <c:pt idx="2">
                  <c:v>0.21299999999999999</c:v>
                </c:pt>
              </c:numCache>
            </c:numRef>
          </c:val>
          <c:extLst>
            <c:ext xmlns:c16="http://schemas.microsoft.com/office/drawing/2014/chart" uri="{C3380CC4-5D6E-409C-BE32-E72D297353CC}">
              <c16:uniqueId val="{00000001-790A-4B81-917C-19ADC1D80DDF}"/>
            </c:ext>
          </c:extLst>
        </c:ser>
        <c:ser>
          <c:idx val="9"/>
          <c:order val="9"/>
          <c:tx>
            <c:strRef>
              <c:f>' Economic Conditions'!$A$180</c:f>
              <c:strCache>
                <c:ptCount val="1"/>
                <c:pt idx="0">
                  <c:v>30 to 59 Minutes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ext>
              </c:extLst>
              <c:f>(' Economic Conditions'!$C$170,' Economic Conditions'!$E$170,' Economic Conditions'!$G$170)</c:f>
              <c:strCache>
                <c:ptCount val="3"/>
                <c:pt idx="0">
                  <c:v>City of Mendota</c:v>
                </c:pt>
                <c:pt idx="1">
                  <c:v>Fresno County</c:v>
                </c:pt>
                <c:pt idx="2">
                  <c:v>California</c:v>
                </c:pt>
              </c:strCache>
            </c:strRef>
          </c:cat>
          <c:val>
            <c:numRef>
              <c:extLst>
                <c:ext xmlns:c15="http://schemas.microsoft.com/office/drawing/2012/chart" uri="{02D57815-91ED-43cb-92C2-25804820EDAC}">
                  <c15:fullRef>
                    <c15:sqref>' Economic Conditions'!$B$180:$G$180</c15:sqref>
                  </c15:fullRef>
                </c:ext>
              </c:extLst>
              <c:f>(' Economic Conditions'!$C$180,' Economic Conditions'!$E$180,' Economic Conditions'!$G$180)</c:f>
              <c:numCache>
                <c:formatCode>#,##0.0%</c:formatCode>
                <c:ptCount val="3"/>
                <c:pt idx="0">
                  <c:v>0.37862982802368195</c:v>
                </c:pt>
                <c:pt idx="1">
                  <c:v>0.21699999999999997</c:v>
                </c:pt>
                <c:pt idx="2">
                  <c:v>0.31199999999999994</c:v>
                </c:pt>
              </c:numCache>
            </c:numRef>
          </c:val>
          <c:extLst>
            <c:ext xmlns:c16="http://schemas.microsoft.com/office/drawing/2014/chart" uri="{C3380CC4-5D6E-409C-BE32-E72D297353CC}">
              <c16:uniqueId val="{00000015-790A-4B81-917C-19ADC1D80DDF}"/>
            </c:ext>
          </c:extLst>
        </c:ser>
        <c:ser>
          <c:idx val="14"/>
          <c:order val="14"/>
          <c:tx>
            <c:strRef>
              <c:f>' Economic Conditions'!$A$185</c:f>
              <c:strCache>
                <c:ptCount val="1"/>
                <c:pt idx="0">
                  <c:v>60 or More Minutes</c:v>
                </c:pt>
              </c:strCache>
            </c:strRef>
          </c:tx>
          <c:spPr>
            <a:solidFill>
              <a:schemeClr val="accent3">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ext>
              </c:extLst>
              <c:f>(' Economic Conditions'!$C$170,' Economic Conditions'!$E$170,' Economic Conditions'!$G$170)</c:f>
              <c:strCache>
                <c:ptCount val="3"/>
                <c:pt idx="0">
                  <c:v>City of Mendota</c:v>
                </c:pt>
                <c:pt idx="1">
                  <c:v>Fresno County</c:v>
                </c:pt>
                <c:pt idx="2">
                  <c:v>California</c:v>
                </c:pt>
              </c:strCache>
            </c:strRef>
          </c:cat>
          <c:val>
            <c:numRef>
              <c:extLst>
                <c:ext xmlns:c15="http://schemas.microsoft.com/office/drawing/2012/chart" uri="{02D57815-91ED-43cb-92C2-25804820EDAC}">
                  <c15:fullRef>
                    <c15:sqref>' Economic Conditions'!$B$185:$G$185</c15:sqref>
                  </c15:fullRef>
                </c:ext>
              </c:extLst>
              <c:f>(' Economic Conditions'!$C$185,' Economic Conditions'!$E$185,' Economic Conditions'!$G$185)</c:f>
              <c:numCache>
                <c:formatCode>#,##0.0%</c:formatCode>
                <c:ptCount val="3"/>
                <c:pt idx="0">
                  <c:v>0.21229207781223569</c:v>
                </c:pt>
                <c:pt idx="1">
                  <c:v>5.2999999999999999E-2</c:v>
                </c:pt>
                <c:pt idx="2">
                  <c:v>0.127</c:v>
                </c:pt>
              </c:numCache>
            </c:numRef>
          </c:val>
          <c:extLst>
            <c:ext xmlns:c16="http://schemas.microsoft.com/office/drawing/2014/chart" uri="{C3380CC4-5D6E-409C-BE32-E72D297353CC}">
              <c16:uniqueId val="{0000001A-790A-4B81-917C-19ADC1D80DDF}"/>
            </c:ext>
          </c:extLst>
        </c:ser>
        <c:dLbls>
          <c:dLblPos val="ctr"/>
          <c:showLegendKey val="0"/>
          <c:showVal val="1"/>
          <c:showCatName val="0"/>
          <c:showSerName val="0"/>
          <c:showPercent val="0"/>
          <c:showBubbleSize val="0"/>
        </c:dLbls>
        <c:gapWidth val="40"/>
        <c:overlap val="100"/>
        <c:axId val="813051247"/>
        <c:axId val="813054159"/>
        <c:extLst>
          <c:ext xmlns:c15="http://schemas.microsoft.com/office/drawing/2012/chart" uri="{02D57815-91ED-43cb-92C2-25804820EDAC}">
            <c15:filteredBarSeries>
              <c15:ser>
                <c:idx val="0"/>
                <c:order val="0"/>
                <c:tx>
                  <c:strRef>
                    <c:extLst>
                      <c:ext uri="{02D57815-91ED-43cb-92C2-25804820EDAC}">
                        <c15:formulaRef>
                          <c15:sqref>' Economic Conditions'!$A$171</c15:sqref>
                        </c15:formulaRef>
                      </c:ext>
                    </c:extLst>
                    <c:strCache>
                      <c:ptCount val="1"/>
                      <c:pt idx="0">
                        <c:v>Total: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 Economic Conditions'!$B$170:$G$170</c15:sqref>
                        </c15:fullRef>
                        <c15:formulaRef>
                          <c15:sqref>(' Economic Conditions'!$C$170,' Economic Conditions'!$E$170,' Economic Conditions'!$G$170)</c15:sqref>
                        </c15:formulaRef>
                      </c:ext>
                    </c:extLst>
                    <c:strCache>
                      <c:ptCount val="3"/>
                      <c:pt idx="0">
                        <c:v>City of Mendota</c:v>
                      </c:pt>
                      <c:pt idx="1">
                        <c:v>Fresno County</c:v>
                      </c:pt>
                      <c:pt idx="2">
                        <c:v>California</c:v>
                      </c:pt>
                    </c:strCache>
                  </c:strRef>
                </c:cat>
                <c:val>
                  <c:numRef>
                    <c:extLst>
                      <c:ext uri="{02D57815-91ED-43cb-92C2-25804820EDAC}">
                        <c15:fullRef>
                          <c15:sqref>' Economic Conditions'!$B$171:$G$171</c15:sqref>
                        </c15:fullRef>
                        <c15:formulaRef>
                          <c15:sqref>(' Economic Conditions'!$C$171,' Economic Conditions'!$E$171,' Economic Conditions'!$G$171)</c15:sqref>
                        </c15:formulaRef>
                      </c:ext>
                    </c:extLst>
                    <c:numCache>
                      <c:formatCode>#,##0.0%</c:formatCode>
                      <c:ptCount val="3"/>
                    </c:numCache>
                  </c:numRef>
                </c:val>
                <c:extLst>
                  <c:ext xmlns:c16="http://schemas.microsoft.com/office/drawing/2014/chart" uri="{C3380CC4-5D6E-409C-BE32-E72D297353CC}">
                    <c16:uniqueId val="{00000000-790A-4B81-917C-19ADC1D80DDF}"/>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 Economic Conditions'!$A$173</c15:sqref>
                        </c15:formulaRef>
                      </c:ext>
                    </c:extLst>
                    <c:strCache>
                      <c:ptCount val="1"/>
                      <c:pt idx="0">
                        <c:v>   Less Than 5 Minutes</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Mendota</c:v>
                      </c:pt>
                      <c:pt idx="1">
                        <c:v>Fresno County</c:v>
                      </c:pt>
                      <c:pt idx="2">
                        <c:v>California</c:v>
                      </c:pt>
                    </c:strCache>
                  </c:strRef>
                </c:cat>
                <c:val>
                  <c:numRef>
                    <c:extLst>
                      <c:ext xmlns:c15="http://schemas.microsoft.com/office/drawing/2012/chart" uri="{02D57815-91ED-43cb-92C2-25804820EDAC}">
                        <c15:fullRef>
                          <c15:sqref>' Economic Conditions'!$B$173:$G$173</c15:sqref>
                        </c15:fullRef>
                        <c15:formulaRef>
                          <c15:sqref>(' Economic Conditions'!$C$173,' Economic Conditions'!$E$173,' Economic Conditions'!$G$173)</c15:sqref>
                        </c15:formulaRef>
                      </c:ext>
                    </c:extLst>
                    <c:numCache>
                      <c:formatCode>#,##0.0%</c:formatCode>
                      <c:ptCount val="3"/>
                      <c:pt idx="0">
                        <c:v>2.3963913166055822E-2</c:v>
                      </c:pt>
                      <c:pt idx="1">
                        <c:v>2.5000000000000001E-2</c:v>
                      </c:pt>
                      <c:pt idx="2">
                        <c:v>1.7999999999999999E-2</c:v>
                      </c:pt>
                    </c:numCache>
                  </c:numRef>
                </c:val>
                <c:extLst xmlns:c15="http://schemas.microsoft.com/office/drawing/2012/chart">
                  <c:ext xmlns:c16="http://schemas.microsoft.com/office/drawing/2014/chart" uri="{C3380CC4-5D6E-409C-BE32-E72D297353CC}">
                    <c16:uniqueId val="{00000002-790A-4B81-917C-19ADC1D80DDF}"/>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 Economic Conditions'!$A$174</c15:sqref>
                        </c15:formulaRef>
                      </c:ext>
                    </c:extLst>
                    <c:strCache>
                      <c:ptCount val="1"/>
                      <c:pt idx="0">
                        <c:v>   5 To 9 Minutes</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Mendota</c:v>
                      </c:pt>
                      <c:pt idx="1">
                        <c:v>Fresno County</c:v>
                      </c:pt>
                      <c:pt idx="2">
                        <c:v>California</c:v>
                      </c:pt>
                    </c:strCache>
                  </c:strRef>
                </c:cat>
                <c:val>
                  <c:numRef>
                    <c:extLst>
                      <c:ext xmlns:c15="http://schemas.microsoft.com/office/drawing/2012/chart" uri="{02D57815-91ED-43cb-92C2-25804820EDAC}">
                        <c15:fullRef>
                          <c15:sqref>' Economic Conditions'!$B$174:$G$174</c15:sqref>
                        </c15:fullRef>
                        <c15:formulaRef>
                          <c15:sqref>(' Economic Conditions'!$C$174,' Economic Conditions'!$E$174,' Economic Conditions'!$G$174)</c15:sqref>
                        </c15:formulaRef>
                      </c:ext>
                    </c:extLst>
                    <c:numCache>
                      <c:formatCode>#,##0.0%</c:formatCode>
                      <c:ptCount val="3"/>
                      <c:pt idx="0">
                        <c:v>0.12179306456160136</c:v>
                      </c:pt>
                      <c:pt idx="1">
                        <c:v>0.10199999999999999</c:v>
                      </c:pt>
                      <c:pt idx="2">
                        <c:v>7.3999999999999996E-2</c:v>
                      </c:pt>
                    </c:numCache>
                  </c:numRef>
                </c:val>
                <c:extLst xmlns:c15="http://schemas.microsoft.com/office/drawing/2012/chart">
                  <c:ext xmlns:c16="http://schemas.microsoft.com/office/drawing/2014/chart" uri="{C3380CC4-5D6E-409C-BE32-E72D297353CC}">
                    <c16:uniqueId val="{00000003-790A-4B81-917C-19ADC1D80DDF}"/>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 Economic Conditions'!$A$175</c15:sqref>
                        </c15:formulaRef>
                      </c:ext>
                    </c:extLst>
                    <c:strCache>
                      <c:ptCount val="1"/>
                      <c:pt idx="0">
                        <c:v>   10 To 14 Minutes</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Mendota</c:v>
                      </c:pt>
                      <c:pt idx="1">
                        <c:v>Fresno County</c:v>
                      </c:pt>
                      <c:pt idx="2">
                        <c:v>California</c:v>
                      </c:pt>
                    </c:strCache>
                  </c:strRef>
                </c:cat>
                <c:val>
                  <c:numRef>
                    <c:extLst>
                      <c:ext xmlns:c15="http://schemas.microsoft.com/office/drawing/2012/chart" uri="{02D57815-91ED-43cb-92C2-25804820EDAC}">
                        <c15:fullRef>
                          <c15:sqref>' Economic Conditions'!$B$175:$G$175</c15:sqref>
                        </c15:fullRef>
                        <c15:formulaRef>
                          <c15:sqref>(' Economic Conditions'!$C$175,' Economic Conditions'!$E$175,' Economic Conditions'!$G$175)</c15:sqref>
                        </c15:formulaRef>
                      </c:ext>
                    </c:extLst>
                    <c:numCache>
                      <c:formatCode>#,##0.0%</c:formatCode>
                      <c:ptCount val="3"/>
                      <c:pt idx="0">
                        <c:v>5.4976036086833942E-2</c:v>
                      </c:pt>
                      <c:pt idx="1">
                        <c:v>0.14000000000000001</c:v>
                      </c:pt>
                      <c:pt idx="2">
                        <c:v>0.121</c:v>
                      </c:pt>
                    </c:numCache>
                  </c:numRef>
                </c:val>
                <c:extLst xmlns:c15="http://schemas.microsoft.com/office/drawing/2012/chart">
                  <c:ext xmlns:c16="http://schemas.microsoft.com/office/drawing/2014/chart" uri="{C3380CC4-5D6E-409C-BE32-E72D297353CC}">
                    <c16:uniqueId val="{00000004-790A-4B81-917C-19ADC1D80DDF}"/>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 Economic Conditions'!$A$176</c15:sqref>
                        </c15:formulaRef>
                      </c:ext>
                    </c:extLst>
                    <c:strCache>
                      <c:ptCount val="1"/>
                      <c:pt idx="0">
                        <c:v>15 to 29 Minutes</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Mendota</c:v>
                      </c:pt>
                      <c:pt idx="1">
                        <c:v>Fresno County</c:v>
                      </c:pt>
                      <c:pt idx="2">
                        <c:v>California</c:v>
                      </c:pt>
                    </c:strCache>
                  </c:strRef>
                </c:cat>
                <c:val>
                  <c:numRef>
                    <c:extLst>
                      <c:ext xmlns:c15="http://schemas.microsoft.com/office/drawing/2012/chart" uri="{02D57815-91ED-43cb-92C2-25804820EDAC}">
                        <c15:fullRef>
                          <c15:sqref>' Economic Conditions'!$B$176:$G$176</c15:sqref>
                        </c15:fullRef>
                        <c15:formulaRef>
                          <c15:sqref>(' Economic Conditions'!$C$176,' Economic Conditions'!$E$176,' Economic Conditions'!$G$176)</c15:sqref>
                        </c15:formulaRef>
                      </c:ext>
                    </c:extLst>
                    <c:numCache>
                      <c:formatCode>#,##0.0%</c:formatCode>
                      <c:ptCount val="3"/>
                      <c:pt idx="0">
                        <c:v>0.20834508034959118</c:v>
                      </c:pt>
                      <c:pt idx="1">
                        <c:v>0.46300000000000002</c:v>
                      </c:pt>
                      <c:pt idx="2">
                        <c:v>0.34800000000000003</c:v>
                      </c:pt>
                    </c:numCache>
                  </c:numRef>
                </c:val>
                <c:extLst xmlns:c15="http://schemas.microsoft.com/office/drawing/2012/chart">
                  <c:ext xmlns:c16="http://schemas.microsoft.com/office/drawing/2014/chart" uri="{C3380CC4-5D6E-409C-BE32-E72D297353CC}">
                    <c16:uniqueId val="{00000005-790A-4B81-917C-19ADC1D80DDF}"/>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 Economic Conditions'!$A$177</c15:sqref>
                        </c15:formulaRef>
                      </c:ext>
                    </c:extLst>
                    <c:strCache>
                      <c:ptCount val="1"/>
                      <c:pt idx="0">
                        <c:v>   15 To 19 Minutes</c:v>
                      </c:pt>
                    </c:strCache>
                  </c:strRef>
                </c:tx>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Mendota</c:v>
                      </c:pt>
                      <c:pt idx="1">
                        <c:v>Fresno County</c:v>
                      </c:pt>
                      <c:pt idx="2">
                        <c:v>California</c:v>
                      </c:pt>
                    </c:strCache>
                  </c:strRef>
                </c:cat>
                <c:val>
                  <c:numRef>
                    <c:extLst>
                      <c:ext xmlns:c15="http://schemas.microsoft.com/office/drawing/2012/chart" uri="{02D57815-91ED-43cb-92C2-25804820EDAC}">
                        <c15:fullRef>
                          <c15:sqref>' Economic Conditions'!$B$177:$G$177</c15:sqref>
                        </c15:fullRef>
                        <c15:formulaRef>
                          <c15:sqref>(' Economic Conditions'!$C$177,' Economic Conditions'!$E$177,' Economic Conditions'!$G$177)</c15:sqref>
                        </c15:formulaRef>
                      </c:ext>
                    </c:extLst>
                    <c:numCache>
                      <c:formatCode>#,##0.0%</c:formatCode>
                      <c:ptCount val="3"/>
                      <c:pt idx="0">
                        <c:v>6.4561601353256268E-2</c:v>
                      </c:pt>
                      <c:pt idx="1">
                        <c:v>0.19700000000000001</c:v>
                      </c:pt>
                      <c:pt idx="2">
                        <c:v>0.14699999999999999</c:v>
                      </c:pt>
                    </c:numCache>
                  </c:numRef>
                </c:val>
                <c:extLst xmlns:c15="http://schemas.microsoft.com/office/drawing/2012/chart">
                  <c:ext xmlns:c16="http://schemas.microsoft.com/office/drawing/2014/chart" uri="{C3380CC4-5D6E-409C-BE32-E72D297353CC}">
                    <c16:uniqueId val="{00000012-790A-4B81-917C-19ADC1D80DDF}"/>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 Economic Conditions'!$A$178</c15:sqref>
                        </c15:formulaRef>
                      </c:ext>
                    </c:extLst>
                    <c:strCache>
                      <c:ptCount val="1"/>
                      <c:pt idx="0">
                        <c:v>   20 To 24 Minutes</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Mendota</c:v>
                      </c:pt>
                      <c:pt idx="1">
                        <c:v>Fresno County</c:v>
                      </c:pt>
                      <c:pt idx="2">
                        <c:v>California</c:v>
                      </c:pt>
                    </c:strCache>
                  </c:strRef>
                </c:cat>
                <c:val>
                  <c:numRef>
                    <c:extLst>
                      <c:ext xmlns:c15="http://schemas.microsoft.com/office/drawing/2012/chart" uri="{02D57815-91ED-43cb-92C2-25804820EDAC}">
                        <c15:fullRef>
                          <c15:sqref>' Economic Conditions'!$B$178:$G$178</c15:sqref>
                        </c15:fullRef>
                        <c15:formulaRef>
                          <c15:sqref>(' Economic Conditions'!$C$178,' Economic Conditions'!$E$178,' Economic Conditions'!$G$178)</c15:sqref>
                        </c15:formulaRef>
                      </c:ext>
                    </c:extLst>
                    <c:numCache>
                      <c:formatCode>#,##0.0%</c:formatCode>
                      <c:ptCount val="3"/>
                      <c:pt idx="0">
                        <c:v>0.1341979137299126</c:v>
                      </c:pt>
                      <c:pt idx="1">
                        <c:v>0.19400000000000001</c:v>
                      </c:pt>
                      <c:pt idx="2">
                        <c:v>0.14000000000000001</c:v>
                      </c:pt>
                    </c:numCache>
                  </c:numRef>
                </c:val>
                <c:extLst xmlns:c15="http://schemas.microsoft.com/office/drawing/2012/chart">
                  <c:ext xmlns:c16="http://schemas.microsoft.com/office/drawing/2014/chart" uri="{C3380CC4-5D6E-409C-BE32-E72D297353CC}">
                    <c16:uniqueId val="{00000013-790A-4B81-917C-19ADC1D80DDF}"/>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 Economic Conditions'!$A$179</c15:sqref>
                        </c15:formulaRef>
                      </c:ext>
                    </c:extLst>
                    <c:strCache>
                      <c:ptCount val="1"/>
                      <c:pt idx="0">
                        <c:v>   25 To 29 Minutes</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Mendota</c:v>
                      </c:pt>
                      <c:pt idx="1">
                        <c:v>Fresno County</c:v>
                      </c:pt>
                      <c:pt idx="2">
                        <c:v>California</c:v>
                      </c:pt>
                    </c:strCache>
                  </c:strRef>
                </c:cat>
                <c:val>
                  <c:numRef>
                    <c:extLst>
                      <c:ext xmlns:c15="http://schemas.microsoft.com/office/drawing/2012/chart" uri="{02D57815-91ED-43cb-92C2-25804820EDAC}">
                        <c15:fullRef>
                          <c15:sqref>' Economic Conditions'!$B$179:$G$179</c15:sqref>
                        </c15:fullRef>
                        <c15:formulaRef>
                          <c15:sqref>(' Economic Conditions'!$C$179,' Economic Conditions'!$E$179,' Economic Conditions'!$G$179)</c15:sqref>
                        </c15:formulaRef>
                      </c:ext>
                    </c:extLst>
                    <c:numCache>
                      <c:formatCode>#,##0.0%</c:formatCode>
                      <c:ptCount val="3"/>
                      <c:pt idx="0">
                        <c:v>9.5855652664223294E-3</c:v>
                      </c:pt>
                      <c:pt idx="1">
                        <c:v>7.1999999999999995E-2</c:v>
                      </c:pt>
                      <c:pt idx="2">
                        <c:v>6.0999999999999999E-2</c:v>
                      </c:pt>
                    </c:numCache>
                  </c:numRef>
                </c:val>
                <c:extLst xmlns:c15="http://schemas.microsoft.com/office/drawing/2012/chart">
                  <c:ext xmlns:c16="http://schemas.microsoft.com/office/drawing/2014/chart" uri="{C3380CC4-5D6E-409C-BE32-E72D297353CC}">
                    <c16:uniqueId val="{00000014-790A-4B81-917C-19ADC1D80DDF}"/>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 Economic Conditions'!$A$181</c15:sqref>
                        </c15:formulaRef>
                      </c:ext>
                    </c:extLst>
                    <c:strCache>
                      <c:ptCount val="1"/>
                      <c:pt idx="0">
                        <c:v>   30 To 34 Minutes</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Mendota</c:v>
                      </c:pt>
                      <c:pt idx="1">
                        <c:v>Fresno County</c:v>
                      </c:pt>
                      <c:pt idx="2">
                        <c:v>California</c:v>
                      </c:pt>
                    </c:strCache>
                  </c:strRef>
                </c:cat>
                <c:val>
                  <c:numRef>
                    <c:extLst>
                      <c:ext xmlns:c15="http://schemas.microsoft.com/office/drawing/2012/chart" uri="{02D57815-91ED-43cb-92C2-25804820EDAC}">
                        <c15:fullRef>
                          <c15:sqref>' Economic Conditions'!$B$181:$G$181</c15:sqref>
                        </c15:fullRef>
                        <c15:formulaRef>
                          <c15:sqref>(' Economic Conditions'!$C$181,' Economic Conditions'!$E$181,' Economic Conditions'!$G$181)</c15:sqref>
                        </c15:formulaRef>
                      </c:ext>
                    </c:extLst>
                    <c:numCache>
                      <c:formatCode>#,##0.0%</c:formatCode>
                      <c:ptCount val="3"/>
                      <c:pt idx="0">
                        <c:v>0.16859317733295742</c:v>
                      </c:pt>
                      <c:pt idx="1">
                        <c:v>0.128</c:v>
                      </c:pt>
                      <c:pt idx="2">
                        <c:v>0.15</c:v>
                      </c:pt>
                    </c:numCache>
                  </c:numRef>
                </c:val>
                <c:extLst xmlns:c15="http://schemas.microsoft.com/office/drawing/2012/chart">
                  <c:ext xmlns:c16="http://schemas.microsoft.com/office/drawing/2014/chart" uri="{C3380CC4-5D6E-409C-BE32-E72D297353CC}">
                    <c16:uniqueId val="{00000016-790A-4B81-917C-19ADC1D80DDF}"/>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 Economic Conditions'!$A$182</c15:sqref>
                        </c15:formulaRef>
                      </c:ext>
                    </c:extLst>
                    <c:strCache>
                      <c:ptCount val="1"/>
                      <c:pt idx="0">
                        <c:v>   35 To 39 Minutes</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Mendota</c:v>
                      </c:pt>
                      <c:pt idx="1">
                        <c:v>Fresno County</c:v>
                      </c:pt>
                      <c:pt idx="2">
                        <c:v>California</c:v>
                      </c:pt>
                    </c:strCache>
                  </c:strRef>
                </c:cat>
                <c:val>
                  <c:numRef>
                    <c:extLst>
                      <c:ext xmlns:c15="http://schemas.microsoft.com/office/drawing/2012/chart" uri="{02D57815-91ED-43cb-92C2-25804820EDAC}">
                        <c15:fullRef>
                          <c15:sqref>' Economic Conditions'!$B$182:$G$182</c15:sqref>
                        </c15:fullRef>
                        <c15:formulaRef>
                          <c15:sqref>(' Economic Conditions'!$C$182,' Economic Conditions'!$E$182,' Economic Conditions'!$G$182)</c15:sqref>
                        </c15:formulaRef>
                      </c:ext>
                    </c:extLst>
                    <c:numCache>
                      <c:formatCode>#,##0.0%</c:formatCode>
                      <c:ptCount val="3"/>
                      <c:pt idx="0">
                        <c:v>3.2139836481533693E-2</c:v>
                      </c:pt>
                      <c:pt idx="1">
                        <c:v>1.7999999999999999E-2</c:v>
                      </c:pt>
                      <c:pt idx="2">
                        <c:v>2.8000000000000001E-2</c:v>
                      </c:pt>
                    </c:numCache>
                  </c:numRef>
                </c:val>
                <c:extLst xmlns:c15="http://schemas.microsoft.com/office/drawing/2012/chart">
                  <c:ext xmlns:c16="http://schemas.microsoft.com/office/drawing/2014/chart" uri="{C3380CC4-5D6E-409C-BE32-E72D297353CC}">
                    <c16:uniqueId val="{00000017-790A-4B81-917C-19ADC1D80DDF}"/>
                  </c:ext>
                </c:extLst>
              </c15:ser>
            </c15:filteredBarSeries>
            <c15:filteredBarSeries>
              <c15:ser>
                <c:idx val="12"/>
                <c:order val="12"/>
                <c:tx>
                  <c:strRef>
                    <c:extLst xmlns:c15="http://schemas.microsoft.com/office/drawing/2012/chart">
                      <c:ext xmlns:c15="http://schemas.microsoft.com/office/drawing/2012/chart" uri="{02D57815-91ED-43cb-92C2-25804820EDAC}">
                        <c15:formulaRef>
                          <c15:sqref>' Economic Conditions'!$A$183</c15:sqref>
                        </c15:formulaRef>
                      </c:ext>
                    </c:extLst>
                    <c:strCache>
                      <c:ptCount val="1"/>
                      <c:pt idx="0">
                        <c:v>   40 To 44 Minutes</c:v>
                      </c:pt>
                    </c:strCache>
                  </c:strRef>
                </c:tx>
                <c:spPr>
                  <a:solidFill>
                    <a:schemeClr val="accent1">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Mendota</c:v>
                      </c:pt>
                      <c:pt idx="1">
                        <c:v>Fresno County</c:v>
                      </c:pt>
                      <c:pt idx="2">
                        <c:v>California</c:v>
                      </c:pt>
                    </c:strCache>
                  </c:strRef>
                </c:cat>
                <c:val>
                  <c:numRef>
                    <c:extLst>
                      <c:ext xmlns:c15="http://schemas.microsoft.com/office/drawing/2012/chart" uri="{02D57815-91ED-43cb-92C2-25804820EDAC}">
                        <c15:fullRef>
                          <c15:sqref>' Economic Conditions'!$B$183:$G$183</c15:sqref>
                        </c15:fullRef>
                        <c15:formulaRef>
                          <c15:sqref>(' Economic Conditions'!$C$183,' Economic Conditions'!$E$183,' Economic Conditions'!$G$183)</c15:sqref>
                        </c15:formulaRef>
                      </c:ext>
                    </c:extLst>
                    <c:numCache>
                      <c:formatCode>#,##0.0%</c:formatCode>
                      <c:ptCount val="3"/>
                      <c:pt idx="0">
                        <c:v>3.2703693261911478E-2</c:v>
                      </c:pt>
                      <c:pt idx="1">
                        <c:v>2.3E-2</c:v>
                      </c:pt>
                      <c:pt idx="2">
                        <c:v>4.3999999999999997E-2</c:v>
                      </c:pt>
                    </c:numCache>
                  </c:numRef>
                </c:val>
                <c:extLst xmlns:c15="http://schemas.microsoft.com/office/drawing/2012/chart">
                  <c:ext xmlns:c16="http://schemas.microsoft.com/office/drawing/2014/chart" uri="{C3380CC4-5D6E-409C-BE32-E72D297353CC}">
                    <c16:uniqueId val="{00000018-790A-4B81-917C-19ADC1D80DDF}"/>
                  </c:ext>
                </c:extLst>
              </c15:ser>
            </c15:filteredBarSeries>
            <c15:filteredBarSeries>
              <c15:ser>
                <c:idx val="13"/>
                <c:order val="13"/>
                <c:tx>
                  <c:strRef>
                    <c:extLst xmlns:c15="http://schemas.microsoft.com/office/drawing/2012/chart">
                      <c:ext xmlns:c15="http://schemas.microsoft.com/office/drawing/2012/chart" uri="{02D57815-91ED-43cb-92C2-25804820EDAC}">
                        <c15:formulaRef>
                          <c15:sqref>' Economic Conditions'!$A$184</c15:sqref>
                        </c15:formulaRef>
                      </c:ext>
                    </c:extLst>
                    <c:strCache>
                      <c:ptCount val="1"/>
                      <c:pt idx="0">
                        <c:v>   45 To 59 Minutes</c:v>
                      </c:pt>
                    </c:strCache>
                  </c:strRef>
                </c:tx>
                <c:spPr>
                  <a:solidFill>
                    <a:schemeClr val="accent2">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Mendota</c:v>
                      </c:pt>
                      <c:pt idx="1">
                        <c:v>Fresno County</c:v>
                      </c:pt>
                      <c:pt idx="2">
                        <c:v>California</c:v>
                      </c:pt>
                    </c:strCache>
                  </c:strRef>
                </c:cat>
                <c:val>
                  <c:numRef>
                    <c:extLst>
                      <c:ext xmlns:c15="http://schemas.microsoft.com/office/drawing/2012/chart" uri="{02D57815-91ED-43cb-92C2-25804820EDAC}">
                        <c15:fullRef>
                          <c15:sqref>' Economic Conditions'!$B$184:$G$184</c15:sqref>
                        </c15:fullRef>
                        <c15:formulaRef>
                          <c15:sqref>(' Economic Conditions'!$C$184,' Economic Conditions'!$E$184,' Economic Conditions'!$G$184)</c15:sqref>
                        </c15:formulaRef>
                      </c:ext>
                    </c:extLst>
                    <c:numCache>
                      <c:formatCode>#,##0.0%</c:formatCode>
                      <c:ptCount val="3"/>
                      <c:pt idx="0">
                        <c:v>0.1451931209472794</c:v>
                      </c:pt>
                      <c:pt idx="1">
                        <c:v>4.8000000000000001E-2</c:v>
                      </c:pt>
                      <c:pt idx="2">
                        <c:v>0.09</c:v>
                      </c:pt>
                    </c:numCache>
                  </c:numRef>
                </c:val>
                <c:extLst xmlns:c15="http://schemas.microsoft.com/office/drawing/2012/chart">
                  <c:ext xmlns:c16="http://schemas.microsoft.com/office/drawing/2014/chart" uri="{C3380CC4-5D6E-409C-BE32-E72D297353CC}">
                    <c16:uniqueId val="{00000019-790A-4B81-917C-19ADC1D80DDF}"/>
                  </c:ext>
                </c:extLst>
              </c15:ser>
            </c15:filteredBarSeries>
            <c15:filteredBarSeries>
              <c15:ser>
                <c:idx val="15"/>
                <c:order val="15"/>
                <c:tx>
                  <c:strRef>
                    <c:extLst xmlns:c15="http://schemas.microsoft.com/office/drawing/2012/chart">
                      <c:ext xmlns:c15="http://schemas.microsoft.com/office/drawing/2012/chart" uri="{02D57815-91ED-43cb-92C2-25804820EDAC}">
                        <c15:formulaRef>
                          <c15:sqref>' Economic Conditions'!$A$186</c15:sqref>
                        </c15:formulaRef>
                      </c:ext>
                    </c:extLst>
                    <c:strCache>
                      <c:ptCount val="1"/>
                      <c:pt idx="0">
                        <c:v>   60 To 89 Minutes</c:v>
                      </c:pt>
                    </c:strCache>
                  </c:strRef>
                </c:tx>
                <c:spPr>
                  <a:solidFill>
                    <a:schemeClr val="accent4">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Mendota</c:v>
                      </c:pt>
                      <c:pt idx="1">
                        <c:v>Fresno County</c:v>
                      </c:pt>
                      <c:pt idx="2">
                        <c:v>California</c:v>
                      </c:pt>
                    </c:strCache>
                  </c:strRef>
                </c:cat>
                <c:val>
                  <c:numRef>
                    <c:extLst>
                      <c:ext xmlns:c15="http://schemas.microsoft.com/office/drawing/2012/chart" uri="{02D57815-91ED-43cb-92C2-25804820EDAC}">
                        <c15:fullRef>
                          <c15:sqref>' Economic Conditions'!$B$186:$G$186</c15:sqref>
                        </c15:fullRef>
                        <c15:formulaRef>
                          <c15:sqref>(' Economic Conditions'!$C$186,' Economic Conditions'!$E$186,' Economic Conditions'!$G$186)</c15:sqref>
                        </c15:formulaRef>
                      </c:ext>
                    </c:extLst>
                    <c:numCache>
                      <c:formatCode>#,##0.0%</c:formatCode>
                      <c:ptCount val="3"/>
                      <c:pt idx="0">
                        <c:v>0.12771356075556808</c:v>
                      </c:pt>
                      <c:pt idx="1">
                        <c:v>0.03</c:v>
                      </c:pt>
                      <c:pt idx="2">
                        <c:v>8.4000000000000005E-2</c:v>
                      </c:pt>
                    </c:numCache>
                  </c:numRef>
                </c:val>
                <c:extLst xmlns:c15="http://schemas.microsoft.com/office/drawing/2012/chart">
                  <c:ext xmlns:c16="http://schemas.microsoft.com/office/drawing/2014/chart" uri="{C3380CC4-5D6E-409C-BE32-E72D297353CC}">
                    <c16:uniqueId val="{0000001B-790A-4B81-917C-19ADC1D80DDF}"/>
                  </c:ext>
                </c:extLst>
              </c15:ser>
            </c15:filteredBarSeries>
            <c15:filteredBarSeries>
              <c15:ser>
                <c:idx val="16"/>
                <c:order val="16"/>
                <c:tx>
                  <c:strRef>
                    <c:extLst xmlns:c15="http://schemas.microsoft.com/office/drawing/2012/chart">
                      <c:ext xmlns:c15="http://schemas.microsoft.com/office/drawing/2012/chart" uri="{02D57815-91ED-43cb-92C2-25804820EDAC}">
                        <c15:formulaRef>
                          <c15:sqref>' Economic Conditions'!$A$187</c15:sqref>
                        </c15:formulaRef>
                      </c:ext>
                    </c:extLst>
                    <c:strCache>
                      <c:ptCount val="1"/>
                      <c:pt idx="0">
                        <c:v>   90 Or More Minutes</c:v>
                      </c:pt>
                    </c:strCache>
                  </c:strRef>
                </c:tx>
                <c:spPr>
                  <a:solidFill>
                    <a:schemeClr val="accent5">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Mendota</c:v>
                      </c:pt>
                      <c:pt idx="1">
                        <c:v>Fresno County</c:v>
                      </c:pt>
                      <c:pt idx="2">
                        <c:v>California</c:v>
                      </c:pt>
                    </c:strCache>
                  </c:strRef>
                </c:cat>
                <c:val>
                  <c:numRef>
                    <c:extLst>
                      <c:ext xmlns:c15="http://schemas.microsoft.com/office/drawing/2012/chart" uri="{02D57815-91ED-43cb-92C2-25804820EDAC}">
                        <c15:fullRef>
                          <c15:sqref>' Economic Conditions'!$B$187:$G$187</c15:sqref>
                        </c15:fullRef>
                        <c15:formulaRef>
                          <c15:sqref>(' Economic Conditions'!$C$187,' Economic Conditions'!$E$187,' Economic Conditions'!$G$187)</c15:sqref>
                        </c15:formulaRef>
                      </c:ext>
                    </c:extLst>
                    <c:numCache>
                      <c:formatCode>#,##0.0%</c:formatCode>
                      <c:ptCount val="3"/>
                      <c:pt idx="0">
                        <c:v>8.4578517056667607E-2</c:v>
                      </c:pt>
                      <c:pt idx="1">
                        <c:v>2.3E-2</c:v>
                      </c:pt>
                      <c:pt idx="2">
                        <c:v>4.2999999999999997E-2</c:v>
                      </c:pt>
                    </c:numCache>
                  </c:numRef>
                </c:val>
                <c:extLst xmlns:c15="http://schemas.microsoft.com/office/drawing/2012/chart">
                  <c:ext xmlns:c16="http://schemas.microsoft.com/office/drawing/2014/chart" uri="{C3380CC4-5D6E-409C-BE32-E72D297353CC}">
                    <c16:uniqueId val="{0000001C-790A-4B81-917C-19ADC1D80DDF}"/>
                  </c:ext>
                </c:extLst>
              </c15:ser>
            </c15:filteredBarSeries>
          </c:ext>
        </c:extLst>
      </c:barChart>
      <c:catAx>
        <c:axId val="813051247"/>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3054159"/>
        <c:crosses val="autoZero"/>
        <c:auto val="1"/>
        <c:lblAlgn val="ctr"/>
        <c:lblOffset val="100"/>
        <c:noMultiLvlLbl val="0"/>
      </c:catAx>
      <c:valAx>
        <c:axId val="813054159"/>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305124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1"/>
          <c:order val="1"/>
          <c:tx>
            <c:strRef>
              <c:f>' Economic Conditions'!$A$193</c:f>
              <c:strCache>
                <c:ptCount val="1"/>
                <c:pt idx="0">
                  <c:v>Less than 15 Minutes</c:v>
                </c:pt>
              </c:strCache>
            </c:strRef>
          </c:tx>
          <c:spPr>
            <a:ln w="28575" cap="rnd">
              <a:solidFill>
                <a:schemeClr val="accent2"/>
              </a:solidFill>
              <a:round/>
            </a:ln>
            <a:effectLst/>
          </c:spPr>
          <c:marker>
            <c:symbol val="none"/>
          </c:marker>
          <c:dLbls>
            <c:dLbl>
              <c:idx val="0"/>
              <c:layout>
                <c:manualLayout>
                  <c:x val="-4.3222773343638117E-2"/>
                  <c:y val="3.059143439836832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F7E-47C6-AB88-198F0F542DD6}"/>
                </c:ext>
              </c:extLst>
            </c:dLbl>
            <c:dLbl>
              <c:idx val="1"/>
              <c:layout>
                <c:manualLayout>
                  <c:x val="-4.3222773343638096E-2"/>
                  <c:y val="-3.413346636952482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F7E-47C6-AB88-198F0F542DD6}"/>
                </c:ext>
              </c:extLst>
            </c:dLbl>
            <c:dLbl>
              <c:idx val="2"/>
              <c:layout>
                <c:manualLayout>
                  <c:x val="-3.2209209836655928E-2"/>
                  <c:y val="2.699560657792987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F7E-47C6-AB88-198F0F542DD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ext>
              </c:extLst>
              <c:f>(' Economic Conditions'!$C$191,' Economic Conditions'!$E$191,' Economic Conditions'!$G$191)</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Conditions'!$B$193:$G$193</c15:sqref>
                  </c15:fullRef>
                </c:ext>
              </c:extLst>
              <c:f>(' Economic Conditions'!$C$193,' Economic Conditions'!$E$193,' Economic Conditions'!$G$193)</c:f>
              <c:numCache>
                <c:formatCode>#,##0.0%</c:formatCode>
                <c:ptCount val="3"/>
                <c:pt idx="0">
                  <c:v>0.23886925795053005</c:v>
                </c:pt>
                <c:pt idx="1">
                  <c:v>0.16988751081626766</c:v>
                </c:pt>
                <c:pt idx="2">
                  <c:v>0.2007330138144911</c:v>
                </c:pt>
              </c:numCache>
            </c:numRef>
          </c:val>
          <c:smooth val="0"/>
          <c:extLst>
            <c:ext xmlns:c16="http://schemas.microsoft.com/office/drawing/2014/chart" uri="{C3380CC4-5D6E-409C-BE32-E72D297353CC}">
              <c16:uniqueId val="{00000001-0B12-48F1-89A4-7C629440C897}"/>
            </c:ext>
          </c:extLst>
        </c:ser>
        <c:ser>
          <c:idx val="5"/>
          <c:order val="5"/>
          <c:tx>
            <c:strRef>
              <c:f>' Economic Conditions'!$A$197</c:f>
              <c:strCache>
                <c:ptCount val="1"/>
                <c:pt idx="0">
                  <c:v>15 to 29 Minutes</c:v>
                </c:pt>
              </c:strCache>
            </c:strRef>
          </c:tx>
          <c:spPr>
            <a:ln w="28575" cap="rnd">
              <a:solidFill>
                <a:schemeClr val="accent6"/>
              </a:solidFill>
              <a:round/>
            </a:ln>
            <a:effectLst/>
          </c:spPr>
          <c:marker>
            <c:symbol val="none"/>
          </c:marker>
          <c:dLbls>
            <c:dLbl>
              <c:idx val="0"/>
              <c:layout>
                <c:manualLayout>
                  <c:x val="-4.3222773343638117E-2"/>
                  <c:y val="1.26122952961758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F7E-47C6-AB88-198F0F542DD6}"/>
                </c:ext>
              </c:extLst>
            </c:dLbl>
            <c:dLbl>
              <c:idx val="1"/>
              <c:layout>
                <c:manualLayout>
                  <c:x val="-4.3222773343638096E-2"/>
                  <c:y val="-3.413346636952482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CF7E-47C6-AB88-198F0F542DD6}"/>
                </c:ext>
              </c:extLst>
            </c:dLbl>
            <c:dLbl>
              <c:idx val="2"/>
              <c:layout>
                <c:manualLayout>
                  <c:x val="-1.018208282269142E-2"/>
                  <c:y val="5.4206396552988487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CF7E-47C6-AB88-198F0F542DD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ext>
              </c:extLst>
              <c:f>(' Economic Conditions'!$C$191,' Economic Conditions'!$E$191,' Economic Conditions'!$G$191)</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Conditions'!$B$197:$G$197</c15:sqref>
                  </c15:fullRef>
                </c:ext>
              </c:extLst>
              <c:f>(' Economic Conditions'!$C$197,' Economic Conditions'!$E$197,' Economic Conditions'!$G$197)</c:f>
              <c:numCache>
                <c:formatCode>#,##0.0%</c:formatCode>
                <c:ptCount val="3"/>
                <c:pt idx="0">
                  <c:v>0.31024734982332158</c:v>
                </c:pt>
                <c:pt idx="1">
                  <c:v>0.39659648110758577</c:v>
                </c:pt>
                <c:pt idx="2">
                  <c:v>0.20834508034959118</c:v>
                </c:pt>
              </c:numCache>
            </c:numRef>
          </c:val>
          <c:smooth val="0"/>
          <c:extLst>
            <c:ext xmlns:c16="http://schemas.microsoft.com/office/drawing/2014/chart" uri="{C3380CC4-5D6E-409C-BE32-E72D297353CC}">
              <c16:uniqueId val="{00000005-0B12-48F1-89A4-7C629440C897}"/>
            </c:ext>
          </c:extLst>
        </c:ser>
        <c:ser>
          <c:idx val="9"/>
          <c:order val="9"/>
          <c:tx>
            <c:strRef>
              <c:f>' Economic Conditions'!$A$201</c:f>
              <c:strCache>
                <c:ptCount val="1"/>
                <c:pt idx="0">
                  <c:v>30 to 59 Minutes</c:v>
                </c:pt>
              </c:strCache>
            </c:strRef>
          </c:tx>
          <c:spPr>
            <a:ln w="28575" cap="rnd">
              <a:solidFill>
                <a:schemeClr val="accent4">
                  <a:lumMod val="60000"/>
                </a:schemeClr>
              </a:solidFill>
              <a:round/>
            </a:ln>
            <a:effectLst/>
          </c:spPr>
          <c:marker>
            <c:symbol val="none"/>
          </c:marker>
          <c:dLbls>
            <c:dLbl>
              <c:idx val="0"/>
              <c:layout>
                <c:manualLayout>
                  <c:x val="-4.3222773343638117E-2"/>
                  <c:y val="-3.772929418996340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F7E-47C6-AB88-198F0F542DD6}"/>
                </c:ext>
              </c:extLst>
            </c:dLbl>
            <c:dLbl>
              <c:idx val="2"/>
              <c:layout>
                <c:manualLayout>
                  <c:x val="-4.3222773343638096E-2"/>
                  <c:y val="-2.694181072864782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CF7E-47C6-AB88-198F0F542DD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ext>
              </c:extLst>
              <c:f>(' Economic Conditions'!$C$191,' Economic Conditions'!$E$191,' Economic Conditions'!$G$191)</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Conditions'!$B$201:$G$201</c15:sqref>
                  </c15:fullRef>
                </c:ext>
              </c:extLst>
              <c:f>(' Economic Conditions'!$C$201,' Economic Conditions'!$E$201,' Economic Conditions'!$G$201)</c:f>
              <c:numCache>
                <c:formatCode>#,##0.0%</c:formatCode>
                <c:ptCount val="3"/>
                <c:pt idx="0">
                  <c:v>0.32084805653710247</c:v>
                </c:pt>
                <c:pt idx="1">
                  <c:v>0.29131814248629939</c:v>
                </c:pt>
                <c:pt idx="2">
                  <c:v>0.37862982802368195</c:v>
                </c:pt>
              </c:numCache>
            </c:numRef>
          </c:val>
          <c:smooth val="0"/>
          <c:extLst>
            <c:ext xmlns:c16="http://schemas.microsoft.com/office/drawing/2014/chart" uri="{C3380CC4-5D6E-409C-BE32-E72D297353CC}">
              <c16:uniqueId val="{0000000A-0B12-48F1-89A4-7C629440C897}"/>
            </c:ext>
          </c:extLst>
        </c:ser>
        <c:ser>
          <c:idx val="14"/>
          <c:order val="14"/>
          <c:tx>
            <c:strRef>
              <c:f>' Economic Conditions'!$A$206</c:f>
              <c:strCache>
                <c:ptCount val="1"/>
                <c:pt idx="0">
                  <c:v>60 or More Minutes</c:v>
                </c:pt>
              </c:strCache>
            </c:strRef>
          </c:tx>
          <c:spPr>
            <a:ln w="28575" cap="rnd">
              <a:solidFill>
                <a:schemeClr val="accent3">
                  <a:lumMod val="80000"/>
                  <a:lumOff val="20000"/>
                </a:schemeClr>
              </a:solidFill>
              <a:round/>
            </a:ln>
            <a:effectLst/>
          </c:spPr>
          <c:marker>
            <c:symbol val="none"/>
          </c:marker>
          <c:dLbls>
            <c:dLbl>
              <c:idx val="0"/>
              <c:layout>
                <c:manualLayout>
                  <c:x val="-4.3222773343638117E-2"/>
                  <c:y val="3.059143439836845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F7E-47C6-AB88-198F0F542DD6}"/>
                </c:ext>
              </c:extLst>
            </c:dLbl>
            <c:dLbl>
              <c:idx val="1"/>
              <c:layout>
                <c:manualLayout>
                  <c:x val="-4.3222773343638096E-2"/>
                  <c:y val="1.980395093705291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F7E-47C6-AB88-198F0F542DD6}"/>
                </c:ext>
              </c:extLst>
            </c:dLbl>
            <c:dLbl>
              <c:idx val="2"/>
              <c:layout>
                <c:manualLayout>
                  <c:x val="-2.5601071732466493E-2"/>
                  <c:y val="-3.053763854908637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CF7E-47C6-AB88-198F0F542DD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ext>
              </c:extLst>
              <c:f>(' Economic Conditions'!$C$191,' Economic Conditions'!$E$191,' Economic Conditions'!$G$191)</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Conditions'!$B$206:$G$206</c15:sqref>
                  </c15:fullRef>
                </c:ext>
              </c:extLst>
              <c:f>(' Economic Conditions'!$C$206,' Economic Conditions'!$E$206,' Economic Conditions'!$G$206)</c:f>
              <c:numCache>
                <c:formatCode>#,##0.0%</c:formatCode>
                <c:ptCount val="3"/>
                <c:pt idx="0">
                  <c:v>0.13003533568904593</c:v>
                </c:pt>
                <c:pt idx="1">
                  <c:v>0.14219786558984712</c:v>
                </c:pt>
                <c:pt idx="2">
                  <c:v>0.21229207781223569</c:v>
                </c:pt>
              </c:numCache>
            </c:numRef>
          </c:val>
          <c:smooth val="0"/>
          <c:extLst>
            <c:ext xmlns:c16="http://schemas.microsoft.com/office/drawing/2014/chart" uri="{C3380CC4-5D6E-409C-BE32-E72D297353CC}">
              <c16:uniqueId val="{0000000F-0B12-48F1-89A4-7C629440C897}"/>
            </c:ext>
          </c:extLst>
        </c:ser>
        <c:dLbls>
          <c:dLblPos val="t"/>
          <c:showLegendKey val="0"/>
          <c:showVal val="1"/>
          <c:showCatName val="0"/>
          <c:showSerName val="0"/>
          <c:showPercent val="0"/>
          <c:showBubbleSize val="0"/>
        </c:dLbls>
        <c:smooth val="0"/>
        <c:axId val="817669903"/>
        <c:axId val="817674479"/>
        <c:extLst>
          <c:ext xmlns:c15="http://schemas.microsoft.com/office/drawing/2012/chart" uri="{02D57815-91ED-43cb-92C2-25804820EDAC}">
            <c15:filteredLineSeries>
              <c15:ser>
                <c:idx val="0"/>
                <c:order val="0"/>
                <c:tx>
                  <c:strRef>
                    <c:extLst>
                      <c:ext uri="{02D57815-91ED-43cb-92C2-25804820EDAC}">
                        <c15:formulaRef>
                          <c15:sqref>' Economic Conditions'!$A$192</c15:sqref>
                        </c15:formulaRef>
                      </c:ext>
                    </c:extLst>
                    <c:strCache>
                      <c:ptCount val="1"/>
                      <c:pt idx="0">
                        <c:v>Total</c:v>
                      </c:pt>
                    </c:strCache>
                  </c:strRef>
                </c:tx>
                <c:spPr>
                  <a:ln w="28575" cap="rnd">
                    <a:solidFill>
                      <a:schemeClr val="accent1"/>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uri="{02D57815-91ED-43cb-92C2-25804820EDAC}">
                        <c15:fullRef>
                          <c15:sqref>' Economic Conditions'!$B$192:$G$192</c15:sqref>
                        </c15:fullRef>
                        <c15:formulaRef>
                          <c15:sqref>(' Economic Conditions'!$C$192,' Economic Conditions'!$E$192,' Economic Conditions'!$G$192)</c15:sqref>
                        </c15:formulaRef>
                      </c:ext>
                    </c:extLst>
                    <c:numCache>
                      <c:formatCode>#,##0.0%</c:formatCode>
                      <c:ptCount val="3"/>
                    </c:numCache>
                  </c:numRef>
                </c:val>
                <c:smooth val="0"/>
                <c:extLst>
                  <c:ext xmlns:c16="http://schemas.microsoft.com/office/drawing/2014/chart" uri="{C3380CC4-5D6E-409C-BE32-E72D297353CC}">
                    <c16:uniqueId val="{00000000-0B12-48F1-89A4-7C629440C897}"/>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 Economic Conditions'!$A$194</c15:sqref>
                        </c15:formulaRef>
                      </c:ext>
                    </c:extLst>
                    <c:strCache>
                      <c:ptCount val="1"/>
                      <c:pt idx="0">
                        <c:v>   Less than 5 Minutes</c:v>
                      </c:pt>
                    </c:strCache>
                  </c:strRef>
                </c:tx>
                <c:spPr>
                  <a:ln w="28575" cap="rnd">
                    <a:solidFill>
                      <a:schemeClr val="accent3"/>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Conditions'!$B$194:$G$194</c15:sqref>
                        </c15:fullRef>
                        <c15:formulaRef>
                          <c15:sqref>(' Economic Conditions'!$C$194,' Economic Conditions'!$E$194,' Economic Conditions'!$G$194)</c15:sqref>
                        </c15:formulaRef>
                      </c:ext>
                    </c:extLst>
                    <c:numCache>
                      <c:formatCode>#,##0.0%</c:formatCode>
                      <c:ptCount val="3"/>
                      <c:pt idx="0">
                        <c:v>4.4169611307420496E-2</c:v>
                      </c:pt>
                      <c:pt idx="1">
                        <c:v>2.0767233919815404E-2</c:v>
                      </c:pt>
                      <c:pt idx="2">
                        <c:v>2.3963913166055822E-2</c:v>
                      </c:pt>
                    </c:numCache>
                  </c:numRef>
                </c:val>
                <c:smooth val="0"/>
                <c:extLst xmlns:c15="http://schemas.microsoft.com/office/drawing/2012/chart">
                  <c:ext xmlns:c16="http://schemas.microsoft.com/office/drawing/2014/chart" uri="{C3380CC4-5D6E-409C-BE32-E72D297353CC}">
                    <c16:uniqueId val="{00000002-0B12-48F1-89A4-7C629440C897}"/>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 Economic Conditions'!$A$195</c15:sqref>
                        </c15:formulaRef>
                      </c:ext>
                    </c:extLst>
                    <c:strCache>
                      <c:ptCount val="1"/>
                      <c:pt idx="0">
                        <c:v>   5 to 9 Minutes</c:v>
                      </c:pt>
                    </c:strCache>
                  </c:strRef>
                </c:tx>
                <c:spPr>
                  <a:ln w="28575" cap="rnd">
                    <a:solidFill>
                      <a:schemeClr val="accent4"/>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Conditions'!$B$195:$G$195</c15:sqref>
                        </c15:fullRef>
                        <c15:formulaRef>
                          <c15:sqref>(' Economic Conditions'!$C$195,' Economic Conditions'!$E$195,' Economic Conditions'!$G$195)</c15:sqref>
                        </c15:formulaRef>
                      </c:ext>
                    </c:extLst>
                    <c:numCache>
                      <c:formatCode>#,##0.0%</c:formatCode>
                      <c:ptCount val="3"/>
                      <c:pt idx="0">
                        <c:v>9.5053003533568908E-2</c:v>
                      </c:pt>
                      <c:pt idx="1">
                        <c:v>7.3839053937121424E-2</c:v>
                      </c:pt>
                      <c:pt idx="2">
                        <c:v>0.12179306456160136</c:v>
                      </c:pt>
                    </c:numCache>
                  </c:numRef>
                </c:val>
                <c:smooth val="0"/>
                <c:extLst xmlns:c15="http://schemas.microsoft.com/office/drawing/2012/chart">
                  <c:ext xmlns:c16="http://schemas.microsoft.com/office/drawing/2014/chart" uri="{C3380CC4-5D6E-409C-BE32-E72D297353CC}">
                    <c16:uniqueId val="{00000003-0B12-48F1-89A4-7C629440C897}"/>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 Economic Conditions'!$A$196</c15:sqref>
                        </c15:formulaRef>
                      </c:ext>
                    </c:extLst>
                    <c:strCache>
                      <c:ptCount val="1"/>
                      <c:pt idx="0">
                        <c:v>   10 to 14 Minutes</c:v>
                      </c:pt>
                    </c:strCache>
                  </c:strRef>
                </c:tx>
                <c:spPr>
                  <a:ln w="28575" cap="rnd">
                    <a:solidFill>
                      <a:schemeClr val="accent5"/>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Conditions'!$B$196:$G$196</c15:sqref>
                        </c15:fullRef>
                        <c15:formulaRef>
                          <c15:sqref>(' Economic Conditions'!$C$196,' Economic Conditions'!$E$196,' Economic Conditions'!$G$196)</c15:sqref>
                        </c15:formulaRef>
                      </c:ext>
                    </c:extLst>
                    <c:numCache>
                      <c:formatCode>#,##0.0%</c:formatCode>
                      <c:ptCount val="3"/>
                      <c:pt idx="0">
                        <c:v>9.9646643109540634E-2</c:v>
                      </c:pt>
                      <c:pt idx="1">
                        <c:v>7.5281222959330832E-2</c:v>
                      </c:pt>
                      <c:pt idx="2">
                        <c:v>5.4976036086833942E-2</c:v>
                      </c:pt>
                    </c:numCache>
                  </c:numRef>
                </c:val>
                <c:smooth val="0"/>
                <c:extLst xmlns:c15="http://schemas.microsoft.com/office/drawing/2012/chart">
                  <c:ext xmlns:c16="http://schemas.microsoft.com/office/drawing/2014/chart" uri="{C3380CC4-5D6E-409C-BE32-E72D297353CC}">
                    <c16:uniqueId val="{00000004-0B12-48F1-89A4-7C629440C897}"/>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 Economic Conditions'!$A$198</c15:sqref>
                        </c15:formulaRef>
                      </c:ext>
                    </c:extLst>
                    <c:strCache>
                      <c:ptCount val="1"/>
                      <c:pt idx="0">
                        <c:v>   15 to 19 Minutes</c:v>
                      </c:pt>
                    </c:strCache>
                  </c:strRef>
                </c:tx>
                <c:spPr>
                  <a:ln w="28575" cap="rnd">
                    <a:solidFill>
                      <a:schemeClr val="accent1">
                        <a:lumMod val="6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Conditions'!$B$198:$G$198</c15:sqref>
                        </c15:fullRef>
                        <c15:formulaRef>
                          <c15:sqref>(' Economic Conditions'!$C$198,' Economic Conditions'!$E$198,' Economic Conditions'!$G$198)</c15:sqref>
                        </c15:formulaRef>
                      </c:ext>
                    </c:extLst>
                    <c:numCache>
                      <c:formatCode>#,##0.0%</c:formatCode>
                      <c:ptCount val="3"/>
                      <c:pt idx="0">
                        <c:v>0.14734982332155477</c:v>
                      </c:pt>
                      <c:pt idx="1">
                        <c:v>0.18344389962503604</c:v>
                      </c:pt>
                      <c:pt idx="2">
                        <c:v>6.4561601353256268E-2</c:v>
                      </c:pt>
                    </c:numCache>
                  </c:numRef>
                </c:val>
                <c:smooth val="0"/>
                <c:extLst xmlns:c15="http://schemas.microsoft.com/office/drawing/2012/chart">
                  <c:ext xmlns:c16="http://schemas.microsoft.com/office/drawing/2014/chart" uri="{C3380CC4-5D6E-409C-BE32-E72D297353CC}">
                    <c16:uniqueId val="{00000007-0B12-48F1-89A4-7C629440C897}"/>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 Economic Conditions'!$A$199</c15:sqref>
                        </c15:formulaRef>
                      </c:ext>
                    </c:extLst>
                    <c:strCache>
                      <c:ptCount val="1"/>
                      <c:pt idx="0">
                        <c:v>   20 to 24 Minutes</c:v>
                      </c:pt>
                    </c:strCache>
                  </c:strRef>
                </c:tx>
                <c:spPr>
                  <a:ln w="28575" cap="rnd">
                    <a:solidFill>
                      <a:schemeClr val="accent2">
                        <a:lumMod val="6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Conditions'!$B$199:$G$199</c15:sqref>
                        </c15:fullRef>
                        <c15:formulaRef>
                          <c15:sqref>(' Economic Conditions'!$C$199,' Economic Conditions'!$E$199,' Economic Conditions'!$G$199)</c15:sqref>
                        </c15:formulaRef>
                      </c:ext>
                    </c:extLst>
                    <c:numCache>
                      <c:formatCode>#,##0.0%</c:formatCode>
                      <c:ptCount val="3"/>
                      <c:pt idx="0">
                        <c:v>0.14240282685512368</c:v>
                      </c:pt>
                      <c:pt idx="1">
                        <c:v>0.18430920103836171</c:v>
                      </c:pt>
                      <c:pt idx="2">
                        <c:v>0.1341979137299126</c:v>
                      </c:pt>
                    </c:numCache>
                  </c:numRef>
                </c:val>
                <c:smooth val="0"/>
                <c:extLst xmlns:c15="http://schemas.microsoft.com/office/drawing/2012/chart">
                  <c:ext xmlns:c16="http://schemas.microsoft.com/office/drawing/2014/chart" uri="{C3380CC4-5D6E-409C-BE32-E72D297353CC}">
                    <c16:uniqueId val="{00000008-0B12-48F1-89A4-7C629440C897}"/>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 Economic Conditions'!$A$200</c15:sqref>
                        </c15:formulaRef>
                      </c:ext>
                    </c:extLst>
                    <c:strCache>
                      <c:ptCount val="1"/>
                      <c:pt idx="0">
                        <c:v>   25 to 29 Minutes</c:v>
                      </c:pt>
                    </c:strCache>
                  </c:strRef>
                </c:tx>
                <c:spPr>
                  <a:ln w="28575" cap="rnd">
                    <a:solidFill>
                      <a:schemeClr val="accent3">
                        <a:lumMod val="6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Conditions'!$B$200:$G$200</c15:sqref>
                        </c15:fullRef>
                        <c15:formulaRef>
                          <c15:sqref>(' Economic Conditions'!$C$200,' Economic Conditions'!$E$200,' Economic Conditions'!$G$200)</c15:sqref>
                        </c15:formulaRef>
                      </c:ext>
                    </c:extLst>
                    <c:numCache>
                      <c:formatCode>#,##0.0%</c:formatCode>
                      <c:ptCount val="3"/>
                      <c:pt idx="0">
                        <c:v>2.0494699646643109E-2</c:v>
                      </c:pt>
                      <c:pt idx="1">
                        <c:v>2.884338044418806E-2</c:v>
                      </c:pt>
                      <c:pt idx="2">
                        <c:v>9.5855652664223294E-3</c:v>
                      </c:pt>
                    </c:numCache>
                  </c:numRef>
                </c:val>
                <c:smooth val="0"/>
                <c:extLst xmlns:c15="http://schemas.microsoft.com/office/drawing/2012/chart">
                  <c:ext xmlns:c16="http://schemas.microsoft.com/office/drawing/2014/chart" uri="{C3380CC4-5D6E-409C-BE32-E72D297353CC}">
                    <c16:uniqueId val="{00000009-0B12-48F1-89A4-7C629440C897}"/>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 Economic Conditions'!$A$202</c15:sqref>
                        </c15:formulaRef>
                      </c:ext>
                    </c:extLst>
                    <c:strCache>
                      <c:ptCount val="1"/>
                      <c:pt idx="0">
                        <c:v>   30 to 34 Minutes</c:v>
                      </c:pt>
                    </c:strCache>
                  </c:strRef>
                </c:tx>
                <c:spPr>
                  <a:ln w="28575" cap="rnd">
                    <a:solidFill>
                      <a:schemeClr val="accent5">
                        <a:lumMod val="6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Conditions'!$B$202:$G$202</c15:sqref>
                        </c15:fullRef>
                        <c15:formulaRef>
                          <c15:sqref>(' Economic Conditions'!$C$202,' Economic Conditions'!$E$202,' Economic Conditions'!$G$202)</c15:sqref>
                        </c15:formulaRef>
                      </c:ext>
                    </c:extLst>
                    <c:numCache>
                      <c:formatCode>#,##0.0%</c:formatCode>
                      <c:ptCount val="3"/>
                      <c:pt idx="0">
                        <c:v>0.19752650176678446</c:v>
                      </c:pt>
                      <c:pt idx="1">
                        <c:v>0.18027112777617538</c:v>
                      </c:pt>
                      <c:pt idx="2">
                        <c:v>0.16859317733295742</c:v>
                      </c:pt>
                    </c:numCache>
                  </c:numRef>
                </c:val>
                <c:smooth val="0"/>
                <c:extLst xmlns:c15="http://schemas.microsoft.com/office/drawing/2012/chart">
                  <c:ext xmlns:c16="http://schemas.microsoft.com/office/drawing/2014/chart" uri="{C3380CC4-5D6E-409C-BE32-E72D297353CC}">
                    <c16:uniqueId val="{0000000B-0B12-48F1-89A4-7C629440C897}"/>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 Economic Conditions'!$A$203</c15:sqref>
                        </c15:formulaRef>
                      </c:ext>
                    </c:extLst>
                    <c:strCache>
                      <c:ptCount val="1"/>
                      <c:pt idx="0">
                        <c:v>   35 to 39 Minutes</c:v>
                      </c:pt>
                    </c:strCache>
                  </c:strRef>
                </c:tx>
                <c:spPr>
                  <a:ln w="28575" cap="rnd">
                    <a:solidFill>
                      <a:schemeClr val="accent6">
                        <a:lumMod val="6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Conditions'!$B$203:$G$203</c15:sqref>
                        </c15:fullRef>
                        <c15:formulaRef>
                          <c15:sqref>(' Economic Conditions'!$C$203,' Economic Conditions'!$E$203,' Economic Conditions'!$G$203)</c15:sqref>
                        </c15:formulaRef>
                      </c:ext>
                    </c:extLst>
                    <c:numCache>
                      <c:formatCode>#,##0.0%</c:formatCode>
                      <c:ptCount val="3"/>
                      <c:pt idx="0">
                        <c:v>0</c:v>
                      </c:pt>
                      <c:pt idx="1">
                        <c:v>4.0380732621863279E-3</c:v>
                      </c:pt>
                      <c:pt idx="2">
                        <c:v>3.2139836481533693E-2</c:v>
                      </c:pt>
                    </c:numCache>
                  </c:numRef>
                </c:val>
                <c:smooth val="0"/>
                <c:extLst xmlns:c15="http://schemas.microsoft.com/office/drawing/2012/chart">
                  <c:ext xmlns:c16="http://schemas.microsoft.com/office/drawing/2014/chart" uri="{C3380CC4-5D6E-409C-BE32-E72D297353CC}">
                    <c16:uniqueId val="{0000000C-0B12-48F1-89A4-7C629440C897}"/>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 Economic Conditions'!$A$204</c15:sqref>
                        </c15:formulaRef>
                      </c:ext>
                    </c:extLst>
                    <c:strCache>
                      <c:ptCount val="1"/>
                      <c:pt idx="0">
                        <c:v>   40 to 44 Minutes</c:v>
                      </c:pt>
                    </c:strCache>
                  </c:strRef>
                </c:tx>
                <c:spPr>
                  <a:ln w="28575" cap="rnd">
                    <a:solidFill>
                      <a:schemeClr val="accent1">
                        <a:lumMod val="80000"/>
                        <a:lumOff val="2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Conditions'!$B$204:$G$204</c15:sqref>
                        </c15:fullRef>
                        <c15:formulaRef>
                          <c15:sqref>(' Economic Conditions'!$C$204,' Economic Conditions'!$E$204,' Economic Conditions'!$G$204)</c15:sqref>
                        </c15:formulaRef>
                      </c:ext>
                    </c:extLst>
                    <c:numCache>
                      <c:formatCode>#,##0.0%</c:formatCode>
                      <c:ptCount val="3"/>
                      <c:pt idx="0">
                        <c:v>2.3321554770318022E-2</c:v>
                      </c:pt>
                      <c:pt idx="1">
                        <c:v>2.5670608595327372E-2</c:v>
                      </c:pt>
                      <c:pt idx="2">
                        <c:v>3.2703693261911478E-2</c:v>
                      </c:pt>
                    </c:numCache>
                  </c:numRef>
                </c:val>
                <c:smooth val="0"/>
                <c:extLst xmlns:c15="http://schemas.microsoft.com/office/drawing/2012/chart">
                  <c:ext xmlns:c16="http://schemas.microsoft.com/office/drawing/2014/chart" uri="{C3380CC4-5D6E-409C-BE32-E72D297353CC}">
                    <c16:uniqueId val="{0000000D-0B12-48F1-89A4-7C629440C897}"/>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 Economic Conditions'!$A$205</c15:sqref>
                        </c15:formulaRef>
                      </c:ext>
                    </c:extLst>
                    <c:strCache>
                      <c:ptCount val="1"/>
                      <c:pt idx="0">
                        <c:v>   45 to 59 Minutes</c:v>
                      </c:pt>
                    </c:strCache>
                  </c:strRef>
                </c:tx>
                <c:spPr>
                  <a:ln w="28575" cap="rnd">
                    <a:solidFill>
                      <a:schemeClr val="accent2">
                        <a:lumMod val="80000"/>
                        <a:lumOff val="2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Conditions'!$B$205:$G$205</c15:sqref>
                        </c15:fullRef>
                        <c15:formulaRef>
                          <c15:sqref>(' Economic Conditions'!$C$205,' Economic Conditions'!$E$205,' Economic Conditions'!$G$205)</c15:sqref>
                        </c15:formulaRef>
                      </c:ext>
                    </c:extLst>
                    <c:numCache>
                      <c:formatCode>#,##0.0%</c:formatCode>
                      <c:ptCount val="3"/>
                      <c:pt idx="0">
                        <c:v>0.1</c:v>
                      </c:pt>
                      <c:pt idx="1">
                        <c:v>8.1338332852610329E-2</c:v>
                      </c:pt>
                      <c:pt idx="2">
                        <c:v>0.1451931209472794</c:v>
                      </c:pt>
                    </c:numCache>
                  </c:numRef>
                </c:val>
                <c:smooth val="0"/>
                <c:extLst xmlns:c15="http://schemas.microsoft.com/office/drawing/2012/chart">
                  <c:ext xmlns:c16="http://schemas.microsoft.com/office/drawing/2014/chart" uri="{C3380CC4-5D6E-409C-BE32-E72D297353CC}">
                    <c16:uniqueId val="{0000000E-0B12-48F1-89A4-7C629440C897}"/>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 Economic Conditions'!$A$207</c15:sqref>
                        </c15:formulaRef>
                      </c:ext>
                    </c:extLst>
                    <c:strCache>
                      <c:ptCount val="1"/>
                      <c:pt idx="0">
                        <c:v>   60 to 89 Minutes</c:v>
                      </c:pt>
                    </c:strCache>
                  </c:strRef>
                </c:tx>
                <c:spPr>
                  <a:ln w="28575" cap="rnd">
                    <a:solidFill>
                      <a:schemeClr val="accent4">
                        <a:lumMod val="80000"/>
                        <a:lumOff val="2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Conditions'!$B$207:$G$207</c15:sqref>
                        </c15:fullRef>
                        <c15:formulaRef>
                          <c15:sqref>(' Economic Conditions'!$C$207,' Economic Conditions'!$E$207,' Economic Conditions'!$G$207)</c15:sqref>
                        </c15:formulaRef>
                      </c:ext>
                    </c:extLst>
                    <c:numCache>
                      <c:formatCode>#,##0.0%</c:formatCode>
                      <c:ptCount val="3"/>
                      <c:pt idx="0">
                        <c:v>0.11130742049469965</c:v>
                      </c:pt>
                      <c:pt idx="1">
                        <c:v>0.11104701471012403</c:v>
                      </c:pt>
                      <c:pt idx="2">
                        <c:v>0.12771356075556808</c:v>
                      </c:pt>
                    </c:numCache>
                  </c:numRef>
                </c:val>
                <c:smooth val="0"/>
                <c:extLst xmlns:c15="http://schemas.microsoft.com/office/drawing/2012/chart">
                  <c:ext xmlns:c16="http://schemas.microsoft.com/office/drawing/2014/chart" uri="{C3380CC4-5D6E-409C-BE32-E72D297353CC}">
                    <c16:uniqueId val="{00000010-0B12-48F1-89A4-7C629440C897}"/>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 Economic Conditions'!$A$208</c15:sqref>
                        </c15:formulaRef>
                      </c:ext>
                    </c:extLst>
                    <c:strCache>
                      <c:ptCount val="1"/>
                      <c:pt idx="0">
                        <c:v>   90 or More Minutes</c:v>
                      </c:pt>
                    </c:strCache>
                  </c:strRef>
                </c:tx>
                <c:spPr>
                  <a:ln w="28575" cap="rnd">
                    <a:solidFill>
                      <a:schemeClr val="accent5">
                        <a:lumMod val="80000"/>
                        <a:lumOff val="2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Conditions'!$B$208:$G$208</c15:sqref>
                        </c15:fullRef>
                        <c15:formulaRef>
                          <c15:sqref>(' Economic Conditions'!$C$208,' Economic Conditions'!$E$208,' Economic Conditions'!$G$208)</c15:sqref>
                        </c15:formulaRef>
                      </c:ext>
                    </c:extLst>
                    <c:numCache>
                      <c:formatCode>#,##0.0%</c:formatCode>
                      <c:ptCount val="3"/>
                      <c:pt idx="0">
                        <c:v>1.872791519434629E-2</c:v>
                      </c:pt>
                      <c:pt idx="1">
                        <c:v>3.1150850879723104E-2</c:v>
                      </c:pt>
                      <c:pt idx="2">
                        <c:v>8.4578517056667607E-2</c:v>
                      </c:pt>
                    </c:numCache>
                  </c:numRef>
                </c:val>
                <c:smooth val="0"/>
                <c:extLst xmlns:c15="http://schemas.microsoft.com/office/drawing/2012/chart">
                  <c:ext xmlns:c16="http://schemas.microsoft.com/office/drawing/2014/chart" uri="{C3380CC4-5D6E-409C-BE32-E72D297353CC}">
                    <c16:uniqueId val="{00000011-0B12-48F1-89A4-7C629440C897}"/>
                  </c:ext>
                </c:extLst>
              </c15:ser>
            </c15:filteredLineSeries>
          </c:ext>
        </c:extLst>
      </c:lineChart>
      <c:catAx>
        <c:axId val="81766990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7674479"/>
        <c:crosses val="autoZero"/>
        <c:auto val="1"/>
        <c:lblAlgn val="ctr"/>
        <c:lblOffset val="100"/>
        <c:noMultiLvlLbl val="0"/>
      </c:catAx>
      <c:valAx>
        <c:axId val="817674479"/>
        <c:scaling>
          <c:orientation val="minMax"/>
          <c:max val="0.5"/>
          <c:min val="0"/>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7669903"/>
        <c:crosses val="autoZero"/>
        <c:crossBetween val="between"/>
        <c:majorUnit val="0.2"/>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 Economic Conditions'!$A$100</c:f>
              <c:strCache>
                <c:ptCount val="1"/>
                <c:pt idx="0">
                  <c:v>City of Mendota</c:v>
                </c:pt>
              </c:strCache>
            </c:strRef>
          </c:tx>
          <c:spPr>
            <a:solidFill>
              <a:schemeClr val="accent1"/>
            </a:solidFill>
            <a:ln>
              <a:noFill/>
            </a:ln>
            <a:effectLst/>
          </c:spPr>
          <c:invertIfNegative val="0"/>
          <c:dLbls>
            <c:dLbl>
              <c:idx val="2"/>
              <c:layout>
                <c:manualLayout>
                  <c:x val="-1.5507207681575935E-16"/>
                  <c:y val="-3.564757182494516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E11-4F37-B076-1C3128AC92A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Conditions'!$B$99:$D$99</c:f>
              <c:numCache>
                <c:formatCode>General</c:formatCode>
                <c:ptCount val="3"/>
                <c:pt idx="0">
                  <c:v>2010</c:v>
                </c:pt>
                <c:pt idx="1">
                  <c:v>2015</c:v>
                </c:pt>
                <c:pt idx="2">
                  <c:v>2020</c:v>
                </c:pt>
              </c:numCache>
            </c:numRef>
          </c:cat>
          <c:val>
            <c:numRef>
              <c:f>' Economic Conditions'!$B$100:$D$100</c:f>
              <c:numCache>
                <c:formatCode>#,##0</c:formatCode>
                <c:ptCount val="3"/>
                <c:pt idx="0">
                  <c:v>1554</c:v>
                </c:pt>
                <c:pt idx="1">
                  <c:v>1255</c:v>
                </c:pt>
                <c:pt idx="2">
                  <c:v>1992</c:v>
                </c:pt>
              </c:numCache>
            </c:numRef>
          </c:val>
          <c:extLst>
            <c:ext xmlns:c16="http://schemas.microsoft.com/office/drawing/2014/chart" uri="{C3380CC4-5D6E-409C-BE32-E72D297353CC}">
              <c16:uniqueId val="{00000001-296F-4DB5-BED2-85EA04271CD3}"/>
            </c:ext>
          </c:extLst>
        </c:ser>
        <c:dLbls>
          <c:showLegendKey val="0"/>
          <c:showVal val="1"/>
          <c:showCatName val="0"/>
          <c:showSerName val="0"/>
          <c:showPercent val="0"/>
          <c:showBubbleSize val="0"/>
        </c:dLbls>
        <c:gapWidth val="40"/>
        <c:axId val="1448959424"/>
        <c:axId val="1448959840"/>
        <c:extLst>
          <c:ext xmlns:c15="http://schemas.microsoft.com/office/drawing/2012/chart" uri="{02D57815-91ED-43cb-92C2-25804820EDAC}">
            <c15:filteredBarSeries>
              <c15:ser>
                <c:idx val="0"/>
                <c:order val="0"/>
                <c:tx>
                  <c:strRef>
                    <c:extLst>
                      <c:ext uri="{02D57815-91ED-43cb-92C2-25804820EDAC}">
                        <c15:formulaRef>
                          <c15:sqref>' Economic Conditions'!$A$99</c15:sqref>
                        </c15:formulaRef>
                      </c:ext>
                    </c:extLst>
                    <c:strCache>
                      <c:ptCount val="1"/>
                      <c:pt idx="0">
                        <c:v> </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ormulaRef>
                          <c15:sqref>' Economic Conditions'!$B$99:$D$99</c15:sqref>
                        </c15:formulaRef>
                      </c:ext>
                    </c:extLst>
                    <c:numCache>
                      <c:formatCode>General</c:formatCode>
                      <c:ptCount val="3"/>
                      <c:pt idx="0">
                        <c:v>2010</c:v>
                      </c:pt>
                      <c:pt idx="1">
                        <c:v>2015</c:v>
                      </c:pt>
                      <c:pt idx="2">
                        <c:v>2020</c:v>
                      </c:pt>
                    </c:numCache>
                  </c:numRef>
                </c:cat>
                <c:val>
                  <c:numRef>
                    <c:extLst>
                      <c:ext uri="{02D57815-91ED-43cb-92C2-25804820EDAC}">
                        <c15:formulaRef>
                          <c15:sqref>' Economic Conditions'!$B$99:$D$99</c15:sqref>
                        </c15:formulaRef>
                      </c:ext>
                    </c:extLst>
                    <c:numCache>
                      <c:formatCode>General</c:formatCode>
                      <c:ptCount val="3"/>
                      <c:pt idx="0">
                        <c:v>2010</c:v>
                      </c:pt>
                      <c:pt idx="1">
                        <c:v>2015</c:v>
                      </c:pt>
                      <c:pt idx="2">
                        <c:v>2020</c:v>
                      </c:pt>
                    </c:numCache>
                  </c:numRef>
                </c:val>
                <c:extLst>
                  <c:ext xmlns:c16="http://schemas.microsoft.com/office/drawing/2014/chart" uri="{C3380CC4-5D6E-409C-BE32-E72D297353CC}">
                    <c16:uniqueId val="{00000000-296F-4DB5-BED2-85EA04271CD3}"/>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 Economic Conditions'!$A$102</c15:sqref>
                        </c15:formulaRef>
                      </c:ext>
                    </c:extLst>
                    <c:strCache>
                      <c:ptCount val="1"/>
                      <c:pt idx="0">
                        <c:v>Fresno County</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xmlns:c15="http://schemas.microsoft.com/office/drawing/2012/chart">
                      <c:ext xmlns:c15="http://schemas.microsoft.com/office/drawing/2012/chart" uri="{02D57815-91ED-43cb-92C2-25804820EDAC}">
                        <c15:formulaRef>
                          <c15:sqref>' Economic Conditions'!$B$99:$D$99</c15:sqref>
                        </c15:formulaRef>
                      </c:ext>
                    </c:extLst>
                    <c:numCache>
                      <c:formatCode>General</c:formatCode>
                      <c:ptCount val="3"/>
                      <c:pt idx="0">
                        <c:v>2010</c:v>
                      </c:pt>
                      <c:pt idx="1">
                        <c:v>2015</c:v>
                      </c:pt>
                      <c:pt idx="2">
                        <c:v>2020</c:v>
                      </c:pt>
                    </c:numCache>
                  </c:numRef>
                </c:cat>
                <c:val>
                  <c:numRef>
                    <c:extLst xmlns:c15="http://schemas.microsoft.com/office/drawing/2012/chart">
                      <c:ext xmlns:c15="http://schemas.microsoft.com/office/drawing/2012/chart" uri="{02D57815-91ED-43cb-92C2-25804820EDAC}">
                        <c15:formulaRef>
                          <c15:sqref>' Economic Conditions'!$B$102:$D$102</c15:sqref>
                        </c15:formulaRef>
                      </c:ext>
                    </c:extLst>
                    <c:numCache>
                      <c:formatCode>#,##0</c:formatCode>
                      <c:ptCount val="3"/>
                      <c:pt idx="0">
                        <c:v>355829</c:v>
                      </c:pt>
                      <c:pt idx="1">
                        <c:v>361256</c:v>
                      </c:pt>
                      <c:pt idx="2">
                        <c:v>398924</c:v>
                      </c:pt>
                    </c:numCache>
                  </c:numRef>
                </c:val>
                <c:extLst xmlns:c15="http://schemas.microsoft.com/office/drawing/2012/chart">
                  <c:ext xmlns:c16="http://schemas.microsoft.com/office/drawing/2014/chart" uri="{C3380CC4-5D6E-409C-BE32-E72D297353CC}">
                    <c16:uniqueId val="{00000004-296F-4DB5-BED2-85EA04271CD3}"/>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 Economic Conditions'!$A$104</c15:sqref>
                        </c15:formulaRef>
                      </c:ext>
                    </c:extLst>
                    <c:strCache>
                      <c:ptCount val="1"/>
                      <c:pt idx="0">
                        <c:v>California</c:v>
                      </c:pt>
                    </c:strCache>
                  </c:strRef>
                </c:tx>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xmlns:c15="http://schemas.microsoft.com/office/drawing/2012/chart">
                      <c:ext xmlns:c15="http://schemas.microsoft.com/office/drawing/2012/chart" uri="{02D57815-91ED-43cb-92C2-25804820EDAC}">
                        <c15:formulaRef>
                          <c15:sqref>' Economic Conditions'!$B$99:$D$99</c15:sqref>
                        </c15:formulaRef>
                      </c:ext>
                    </c:extLst>
                    <c:numCache>
                      <c:formatCode>General</c:formatCode>
                      <c:ptCount val="3"/>
                      <c:pt idx="0">
                        <c:v>2010</c:v>
                      </c:pt>
                      <c:pt idx="1">
                        <c:v>2015</c:v>
                      </c:pt>
                      <c:pt idx="2">
                        <c:v>2020</c:v>
                      </c:pt>
                    </c:numCache>
                  </c:numRef>
                </c:cat>
                <c:val>
                  <c:numRef>
                    <c:extLst xmlns:c15="http://schemas.microsoft.com/office/drawing/2012/chart">
                      <c:ext xmlns:c15="http://schemas.microsoft.com/office/drawing/2012/chart" uri="{02D57815-91ED-43cb-92C2-25804820EDAC}">
                        <c15:formulaRef>
                          <c15:sqref>' Economic Conditions'!$B$104:$D$104</c15:sqref>
                        </c15:formulaRef>
                      </c:ext>
                    </c:extLst>
                    <c:numCache>
                      <c:formatCode>#,##0</c:formatCode>
                      <c:ptCount val="3"/>
                      <c:pt idx="0">
                        <c:v>16272337</c:v>
                      </c:pt>
                      <c:pt idx="1">
                        <c:v>16864403</c:v>
                      </c:pt>
                      <c:pt idx="2">
                        <c:v>18246043</c:v>
                      </c:pt>
                    </c:numCache>
                  </c:numRef>
                </c:val>
                <c:extLst xmlns:c15="http://schemas.microsoft.com/office/drawing/2012/chart">
                  <c:ext xmlns:c16="http://schemas.microsoft.com/office/drawing/2014/chart" uri="{C3380CC4-5D6E-409C-BE32-E72D297353CC}">
                    <c16:uniqueId val="{00000006-296F-4DB5-BED2-85EA04271CD3}"/>
                  </c:ext>
                </c:extLst>
              </c15:ser>
            </c15:filteredBarSeries>
          </c:ext>
        </c:extLst>
      </c:barChart>
      <c:lineChart>
        <c:grouping val="standard"/>
        <c:varyColors val="0"/>
        <c:ser>
          <c:idx val="2"/>
          <c:order val="2"/>
          <c:tx>
            <c:strRef>
              <c:f>' Economic Conditions'!$A$101</c:f>
              <c:strCache>
                <c:ptCount val="1"/>
                <c:pt idx="0">
                  <c:v>City of Mendota Percent Change</c:v>
                </c:pt>
              </c:strCache>
            </c:strRef>
          </c:tx>
          <c:spPr>
            <a:ln w="28575" cap="rnd">
              <a:solidFill>
                <a:schemeClr val="tx2"/>
              </a:solidFill>
              <a:round/>
            </a:ln>
            <a:effectLst/>
          </c:spPr>
          <c:marker>
            <c:symbol val="none"/>
          </c:marker>
          <c:dLbls>
            <c:dLbl>
              <c:idx val="1"/>
              <c:layout>
                <c:manualLayout>
                  <c:x val="-6.7192885472897673E-2"/>
                  <c:y val="-5.951074935068641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98B-4A93-BCC8-9FB9E90B4EA4}"/>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2"/>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 Economic Conditions'!$B$101:$D$101</c:f>
              <c:numCache>
                <c:formatCode>0.0%</c:formatCode>
                <c:ptCount val="3"/>
                <c:pt idx="1">
                  <c:v>-0.19240669240669242</c:v>
                </c:pt>
                <c:pt idx="2">
                  <c:v>0.58725099601593622</c:v>
                </c:pt>
              </c:numCache>
            </c:numRef>
          </c:val>
          <c:smooth val="0"/>
          <c:extLst>
            <c:ext xmlns:c16="http://schemas.microsoft.com/office/drawing/2014/chart" uri="{C3380CC4-5D6E-409C-BE32-E72D297353CC}">
              <c16:uniqueId val="{00000002-296F-4DB5-BED2-85EA04271CD3}"/>
            </c:ext>
          </c:extLst>
        </c:ser>
        <c:dLbls>
          <c:showLegendKey val="0"/>
          <c:showVal val="1"/>
          <c:showCatName val="0"/>
          <c:showSerName val="0"/>
          <c:showPercent val="0"/>
          <c:showBubbleSize val="0"/>
        </c:dLbls>
        <c:marker val="1"/>
        <c:smooth val="0"/>
        <c:axId val="1080861424"/>
        <c:axId val="1080860176"/>
        <c:extLst>
          <c:ext xmlns:c15="http://schemas.microsoft.com/office/drawing/2012/chart" uri="{02D57815-91ED-43cb-92C2-25804820EDAC}">
            <c15:filteredLineSeries>
              <c15:ser>
                <c:idx val="4"/>
                <c:order val="4"/>
                <c:tx>
                  <c:strRef>
                    <c:extLst>
                      <c:ext uri="{02D57815-91ED-43cb-92C2-25804820EDAC}">
                        <c15:formulaRef>
                          <c15:sqref>' Economic Conditions'!$A$103</c15:sqref>
                        </c15:formulaRef>
                      </c:ext>
                    </c:extLst>
                    <c:strCache>
                      <c:ptCount val="1"/>
                      <c:pt idx="0">
                        <c:v>Fresno County Percent Change</c:v>
                      </c:pt>
                    </c:strCache>
                  </c:strRef>
                </c:tx>
                <c:spPr>
                  <a:ln w="28575" cap="rnd">
                    <a:solidFill>
                      <a:schemeClr val="accent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val>
                  <c:numRef>
                    <c:extLst>
                      <c:ext uri="{02D57815-91ED-43cb-92C2-25804820EDAC}">
                        <c15:formulaRef>
                          <c15:sqref>' Economic Conditions'!$B$103:$D$103</c15:sqref>
                        </c15:formulaRef>
                      </c:ext>
                    </c:extLst>
                    <c:numCache>
                      <c:formatCode>0.0%</c:formatCode>
                      <c:ptCount val="3"/>
                      <c:pt idx="1">
                        <c:v>1.5251707983329071E-2</c:v>
                      </c:pt>
                      <c:pt idx="2">
                        <c:v>0.10426954846424696</c:v>
                      </c:pt>
                    </c:numCache>
                  </c:numRef>
                </c:val>
                <c:smooth val="0"/>
                <c:extLst>
                  <c:ext xmlns:c16="http://schemas.microsoft.com/office/drawing/2014/chart" uri="{C3380CC4-5D6E-409C-BE32-E72D297353CC}">
                    <c16:uniqueId val="{00000005-296F-4DB5-BED2-85EA04271CD3}"/>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 Economic Conditions'!$A$105</c15:sqref>
                        </c15:formulaRef>
                      </c:ext>
                    </c:extLst>
                    <c:strCache>
                      <c:ptCount val="1"/>
                      <c:pt idx="0">
                        <c:v>California Percent Change</c:v>
                      </c:pt>
                    </c:strCache>
                  </c:strRef>
                </c:tx>
                <c:spPr>
                  <a:ln w="28575" cap="rnd">
                    <a:solidFill>
                      <a:schemeClr val="accent1">
                        <a:lumMod val="60000"/>
                        <a:lumOff val="4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extLst xmlns:c15="http://schemas.microsoft.com/office/drawing/2012/chart">
                      <c:ext xmlns:c15="http://schemas.microsoft.com/office/drawing/2012/chart" uri="{02D57815-91ED-43cb-92C2-25804820EDAC}">
                        <c15:formulaRef>
                          <c15:sqref>' Economic Conditions'!$B$105:$D$105</c15:sqref>
                        </c15:formulaRef>
                      </c:ext>
                    </c:extLst>
                    <c:numCache>
                      <c:formatCode>0.0%</c:formatCode>
                      <c:ptCount val="3"/>
                      <c:pt idx="1">
                        <c:v>3.6384816759879049E-2</c:v>
                      </c:pt>
                      <c:pt idx="2">
                        <c:v>8.1926410321195478E-2</c:v>
                      </c:pt>
                    </c:numCache>
                  </c:numRef>
                </c:val>
                <c:smooth val="0"/>
                <c:extLst xmlns:c15="http://schemas.microsoft.com/office/drawing/2012/chart">
                  <c:ext xmlns:c16="http://schemas.microsoft.com/office/drawing/2014/chart" uri="{C3380CC4-5D6E-409C-BE32-E72D297353CC}">
                    <c16:uniqueId val="{00000007-296F-4DB5-BED2-85EA04271CD3}"/>
                  </c:ext>
                </c:extLst>
              </c15:ser>
            </c15:filteredLineSeries>
          </c:ext>
        </c:extLst>
      </c:lineChart>
      <c:catAx>
        <c:axId val="14489594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48959840"/>
        <c:crosses val="autoZero"/>
        <c:auto val="1"/>
        <c:lblAlgn val="ctr"/>
        <c:lblOffset val="100"/>
        <c:noMultiLvlLbl val="0"/>
      </c:catAx>
      <c:valAx>
        <c:axId val="1448959840"/>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48959424"/>
        <c:crosses val="autoZero"/>
        <c:crossBetween val="between"/>
      </c:valAx>
      <c:valAx>
        <c:axId val="1080860176"/>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80861424"/>
        <c:crosses val="max"/>
        <c:crossBetween val="between"/>
      </c:valAx>
      <c:catAx>
        <c:axId val="1080861424"/>
        <c:scaling>
          <c:orientation val="minMax"/>
        </c:scaling>
        <c:delete val="1"/>
        <c:axPos val="b"/>
        <c:majorTickMark val="out"/>
        <c:minorTickMark val="none"/>
        <c:tickLblPos val="nextTo"/>
        <c:crossAx val="108086017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3"/>
          <c:order val="3"/>
          <c:tx>
            <c:strRef>
              <c:f>' Economic Conditions'!$A$102</c:f>
              <c:strCache>
                <c:ptCount val="1"/>
                <c:pt idx="0">
                  <c:v>Fresno County</c:v>
                </c:pt>
              </c:strCache>
              <c:extLst xmlns:c15="http://schemas.microsoft.com/office/drawing/2012/chart"/>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Conditions'!$B$99:$D$99</c:f>
              <c:numCache>
                <c:formatCode>General</c:formatCode>
                <c:ptCount val="3"/>
                <c:pt idx="0">
                  <c:v>2010</c:v>
                </c:pt>
                <c:pt idx="1">
                  <c:v>2015</c:v>
                </c:pt>
                <c:pt idx="2">
                  <c:v>2020</c:v>
                </c:pt>
              </c:numCache>
              <c:extLst xmlns:c15="http://schemas.microsoft.com/office/drawing/2012/chart"/>
            </c:numRef>
          </c:cat>
          <c:val>
            <c:numRef>
              <c:f>' Economic Conditions'!$B$102:$D$102</c:f>
              <c:numCache>
                <c:formatCode>#,##0</c:formatCode>
                <c:ptCount val="3"/>
                <c:pt idx="0">
                  <c:v>355829</c:v>
                </c:pt>
                <c:pt idx="1">
                  <c:v>361256</c:v>
                </c:pt>
                <c:pt idx="2">
                  <c:v>398924</c:v>
                </c:pt>
              </c:numCache>
              <c:extLst xmlns:c15="http://schemas.microsoft.com/office/drawing/2012/chart"/>
            </c:numRef>
          </c:val>
          <c:extLst xmlns:c15="http://schemas.microsoft.com/office/drawing/2012/chart">
            <c:ext xmlns:c16="http://schemas.microsoft.com/office/drawing/2014/chart" uri="{C3380CC4-5D6E-409C-BE32-E72D297353CC}">
              <c16:uniqueId val="{00000003-8135-4DB6-8A61-BCF065CF2FD6}"/>
            </c:ext>
          </c:extLst>
        </c:ser>
        <c:dLbls>
          <c:showLegendKey val="0"/>
          <c:showVal val="1"/>
          <c:showCatName val="0"/>
          <c:showSerName val="0"/>
          <c:showPercent val="0"/>
          <c:showBubbleSize val="0"/>
        </c:dLbls>
        <c:gapWidth val="40"/>
        <c:axId val="1448959424"/>
        <c:axId val="1448959840"/>
        <c:extLst>
          <c:ext xmlns:c15="http://schemas.microsoft.com/office/drawing/2012/chart" uri="{02D57815-91ED-43cb-92C2-25804820EDAC}">
            <c15:filteredBarSeries>
              <c15:ser>
                <c:idx val="0"/>
                <c:order val="0"/>
                <c:tx>
                  <c:strRef>
                    <c:extLst>
                      <c:ext uri="{02D57815-91ED-43cb-92C2-25804820EDAC}">
                        <c15:formulaRef>
                          <c15:sqref>' Economic Conditions'!$A$99</c15:sqref>
                        </c15:formulaRef>
                      </c:ext>
                    </c:extLst>
                    <c:strCache>
                      <c:ptCount val="1"/>
                      <c:pt idx="0">
                        <c:v> </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ormulaRef>
                          <c15:sqref>' Economic Conditions'!$B$99:$D$99</c15:sqref>
                        </c15:formulaRef>
                      </c:ext>
                    </c:extLst>
                    <c:numCache>
                      <c:formatCode>General</c:formatCode>
                      <c:ptCount val="3"/>
                      <c:pt idx="0">
                        <c:v>2010</c:v>
                      </c:pt>
                      <c:pt idx="1">
                        <c:v>2015</c:v>
                      </c:pt>
                      <c:pt idx="2">
                        <c:v>2020</c:v>
                      </c:pt>
                    </c:numCache>
                  </c:numRef>
                </c:cat>
                <c:val>
                  <c:numRef>
                    <c:extLst>
                      <c:ext uri="{02D57815-91ED-43cb-92C2-25804820EDAC}">
                        <c15:formulaRef>
                          <c15:sqref>' Economic Conditions'!$B$99:$D$99</c15:sqref>
                        </c15:formulaRef>
                      </c:ext>
                    </c:extLst>
                    <c:numCache>
                      <c:formatCode>General</c:formatCode>
                      <c:ptCount val="3"/>
                      <c:pt idx="0">
                        <c:v>2010</c:v>
                      </c:pt>
                      <c:pt idx="1">
                        <c:v>2015</c:v>
                      </c:pt>
                      <c:pt idx="2">
                        <c:v>2020</c:v>
                      </c:pt>
                    </c:numCache>
                  </c:numRef>
                </c:val>
                <c:extLst>
                  <c:ext xmlns:c16="http://schemas.microsoft.com/office/drawing/2014/chart" uri="{C3380CC4-5D6E-409C-BE32-E72D297353CC}">
                    <c16:uniqueId val="{00000002-8135-4DB6-8A61-BCF065CF2FD6}"/>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 Economic Conditions'!$A$100</c15:sqref>
                        </c15:formulaRef>
                      </c:ext>
                    </c:extLst>
                    <c:strCache>
                      <c:ptCount val="1"/>
                      <c:pt idx="0">
                        <c:v>City of Mendota</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xmlns:c15="http://schemas.microsoft.com/office/drawing/2012/chart">
                      <c:ext xmlns:c15="http://schemas.microsoft.com/office/drawing/2012/chart" uri="{02D57815-91ED-43cb-92C2-25804820EDAC}">
                        <c15:formulaRef>
                          <c15:sqref>' Economic Conditions'!$B$99:$D$99</c15:sqref>
                        </c15:formulaRef>
                      </c:ext>
                    </c:extLst>
                    <c:numCache>
                      <c:formatCode>General</c:formatCode>
                      <c:ptCount val="3"/>
                      <c:pt idx="0">
                        <c:v>2010</c:v>
                      </c:pt>
                      <c:pt idx="1">
                        <c:v>2015</c:v>
                      </c:pt>
                      <c:pt idx="2">
                        <c:v>2020</c:v>
                      </c:pt>
                    </c:numCache>
                  </c:numRef>
                </c:cat>
                <c:val>
                  <c:numRef>
                    <c:extLst xmlns:c15="http://schemas.microsoft.com/office/drawing/2012/chart">
                      <c:ext xmlns:c15="http://schemas.microsoft.com/office/drawing/2012/chart" uri="{02D57815-91ED-43cb-92C2-25804820EDAC}">
                        <c15:formulaRef>
                          <c15:sqref>' Economic Conditions'!$B$100:$D$100</c15:sqref>
                        </c15:formulaRef>
                      </c:ext>
                    </c:extLst>
                    <c:numCache>
                      <c:formatCode>#,##0</c:formatCode>
                      <c:ptCount val="3"/>
                      <c:pt idx="0">
                        <c:v>1554</c:v>
                      </c:pt>
                      <c:pt idx="1">
                        <c:v>1255</c:v>
                      </c:pt>
                      <c:pt idx="2">
                        <c:v>1992</c:v>
                      </c:pt>
                    </c:numCache>
                  </c:numRef>
                </c:val>
                <c:extLst xmlns:c15="http://schemas.microsoft.com/office/drawing/2012/chart">
                  <c:ext xmlns:c16="http://schemas.microsoft.com/office/drawing/2014/chart" uri="{C3380CC4-5D6E-409C-BE32-E72D297353CC}">
                    <c16:uniqueId val="{00000000-8135-4DB6-8A61-BCF065CF2FD6}"/>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 Economic Conditions'!$A$104</c15:sqref>
                        </c15:formulaRef>
                      </c:ext>
                    </c:extLst>
                    <c:strCache>
                      <c:ptCount val="1"/>
                      <c:pt idx="0">
                        <c:v>California</c:v>
                      </c:pt>
                    </c:strCache>
                  </c:strRef>
                </c:tx>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xmlns:c15="http://schemas.microsoft.com/office/drawing/2012/chart">
                      <c:ext xmlns:c15="http://schemas.microsoft.com/office/drawing/2012/chart" uri="{02D57815-91ED-43cb-92C2-25804820EDAC}">
                        <c15:formulaRef>
                          <c15:sqref>' Economic Conditions'!$B$99:$D$99</c15:sqref>
                        </c15:formulaRef>
                      </c:ext>
                    </c:extLst>
                    <c:numCache>
                      <c:formatCode>General</c:formatCode>
                      <c:ptCount val="3"/>
                      <c:pt idx="0">
                        <c:v>2010</c:v>
                      </c:pt>
                      <c:pt idx="1">
                        <c:v>2015</c:v>
                      </c:pt>
                      <c:pt idx="2">
                        <c:v>2020</c:v>
                      </c:pt>
                    </c:numCache>
                  </c:numRef>
                </c:cat>
                <c:val>
                  <c:numRef>
                    <c:extLst xmlns:c15="http://schemas.microsoft.com/office/drawing/2012/chart">
                      <c:ext xmlns:c15="http://schemas.microsoft.com/office/drawing/2012/chart" uri="{02D57815-91ED-43cb-92C2-25804820EDAC}">
                        <c15:formulaRef>
                          <c15:sqref>' Economic Conditions'!$B$104:$D$104</c15:sqref>
                        </c15:formulaRef>
                      </c:ext>
                    </c:extLst>
                    <c:numCache>
                      <c:formatCode>#,##0</c:formatCode>
                      <c:ptCount val="3"/>
                      <c:pt idx="0">
                        <c:v>16272337</c:v>
                      </c:pt>
                      <c:pt idx="1">
                        <c:v>16864403</c:v>
                      </c:pt>
                      <c:pt idx="2">
                        <c:v>18246043</c:v>
                      </c:pt>
                    </c:numCache>
                  </c:numRef>
                </c:val>
                <c:extLst xmlns:c15="http://schemas.microsoft.com/office/drawing/2012/chart">
                  <c:ext xmlns:c16="http://schemas.microsoft.com/office/drawing/2014/chart" uri="{C3380CC4-5D6E-409C-BE32-E72D297353CC}">
                    <c16:uniqueId val="{00000005-8135-4DB6-8A61-BCF065CF2FD6}"/>
                  </c:ext>
                </c:extLst>
              </c15:ser>
            </c15:filteredBarSeries>
          </c:ext>
        </c:extLst>
      </c:barChart>
      <c:lineChart>
        <c:grouping val="standard"/>
        <c:varyColors val="0"/>
        <c:ser>
          <c:idx val="4"/>
          <c:order val="4"/>
          <c:tx>
            <c:strRef>
              <c:f>' Economic Conditions'!$A$103</c:f>
              <c:strCache>
                <c:ptCount val="1"/>
                <c:pt idx="0">
                  <c:v>Fresno County Percent Change</c:v>
                </c:pt>
              </c:strCache>
              <c:extLst xmlns:c15="http://schemas.microsoft.com/office/drawing/2012/chart"/>
            </c:strRef>
          </c:tx>
          <c:spPr>
            <a:ln w="28575" cap="rnd">
              <a:solidFill>
                <a:schemeClr val="accent4"/>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 Economic Conditions'!$B$103:$D$103</c:f>
              <c:numCache>
                <c:formatCode>0.0%</c:formatCode>
                <c:ptCount val="3"/>
                <c:pt idx="1">
                  <c:v>1.5251707983329071E-2</c:v>
                </c:pt>
                <c:pt idx="2">
                  <c:v>0.10426954846424696</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4-8135-4DB6-8A61-BCF065CF2FD6}"/>
            </c:ext>
          </c:extLst>
        </c:ser>
        <c:dLbls>
          <c:showLegendKey val="0"/>
          <c:showVal val="1"/>
          <c:showCatName val="0"/>
          <c:showSerName val="0"/>
          <c:showPercent val="0"/>
          <c:showBubbleSize val="0"/>
        </c:dLbls>
        <c:marker val="1"/>
        <c:smooth val="0"/>
        <c:axId val="1080861424"/>
        <c:axId val="1080860176"/>
        <c:extLst>
          <c:ext xmlns:c15="http://schemas.microsoft.com/office/drawing/2012/chart" uri="{02D57815-91ED-43cb-92C2-25804820EDAC}">
            <c15:filteredLineSeries>
              <c15:ser>
                <c:idx val="2"/>
                <c:order val="2"/>
                <c:tx>
                  <c:strRef>
                    <c:extLst>
                      <c:ext uri="{02D57815-91ED-43cb-92C2-25804820EDAC}">
                        <c15:formulaRef>
                          <c15:sqref>' Economic Conditions'!$A$101</c15:sqref>
                        </c15:formulaRef>
                      </c:ext>
                    </c:extLst>
                    <c:strCache>
                      <c:ptCount val="1"/>
                      <c:pt idx="0">
                        <c:v>City of Mendota Percent Change</c:v>
                      </c:pt>
                    </c:strCache>
                  </c:strRef>
                </c:tx>
                <c:spPr>
                  <a:ln w="28575" cap="rnd">
                    <a:solidFill>
                      <a:schemeClr val="accent3"/>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b"/>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val>
                  <c:numRef>
                    <c:extLst>
                      <c:ext uri="{02D57815-91ED-43cb-92C2-25804820EDAC}">
                        <c15:formulaRef>
                          <c15:sqref>' Economic Conditions'!$B$101:$D$101</c15:sqref>
                        </c15:formulaRef>
                      </c:ext>
                    </c:extLst>
                    <c:numCache>
                      <c:formatCode>0.0%</c:formatCode>
                      <c:ptCount val="3"/>
                      <c:pt idx="1">
                        <c:v>-0.19240669240669242</c:v>
                      </c:pt>
                      <c:pt idx="2">
                        <c:v>0.58725099601593622</c:v>
                      </c:pt>
                    </c:numCache>
                  </c:numRef>
                </c:val>
                <c:smooth val="0"/>
                <c:extLst>
                  <c:ext xmlns:c16="http://schemas.microsoft.com/office/drawing/2014/chart" uri="{C3380CC4-5D6E-409C-BE32-E72D297353CC}">
                    <c16:uniqueId val="{00000001-8135-4DB6-8A61-BCF065CF2FD6}"/>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 Economic Conditions'!$A$105</c15:sqref>
                        </c15:formulaRef>
                      </c:ext>
                    </c:extLst>
                    <c:strCache>
                      <c:ptCount val="1"/>
                      <c:pt idx="0">
                        <c:v>California Percent Change</c:v>
                      </c:pt>
                    </c:strCache>
                  </c:strRef>
                </c:tx>
                <c:spPr>
                  <a:ln w="28575" cap="rnd">
                    <a:solidFill>
                      <a:schemeClr val="accent1">
                        <a:lumMod val="60000"/>
                        <a:lumOff val="4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extLst xmlns:c15="http://schemas.microsoft.com/office/drawing/2012/chart">
                      <c:ext xmlns:c15="http://schemas.microsoft.com/office/drawing/2012/chart" uri="{02D57815-91ED-43cb-92C2-25804820EDAC}">
                        <c15:formulaRef>
                          <c15:sqref>' Economic Conditions'!$B$105:$D$105</c15:sqref>
                        </c15:formulaRef>
                      </c:ext>
                    </c:extLst>
                    <c:numCache>
                      <c:formatCode>0.0%</c:formatCode>
                      <c:ptCount val="3"/>
                      <c:pt idx="1">
                        <c:v>3.6384816759879049E-2</c:v>
                      </c:pt>
                      <c:pt idx="2">
                        <c:v>8.1926410321195478E-2</c:v>
                      </c:pt>
                    </c:numCache>
                  </c:numRef>
                </c:val>
                <c:smooth val="0"/>
                <c:extLst xmlns:c15="http://schemas.microsoft.com/office/drawing/2012/chart">
                  <c:ext xmlns:c16="http://schemas.microsoft.com/office/drawing/2014/chart" uri="{C3380CC4-5D6E-409C-BE32-E72D297353CC}">
                    <c16:uniqueId val="{00000006-8135-4DB6-8A61-BCF065CF2FD6}"/>
                  </c:ext>
                </c:extLst>
              </c15:ser>
            </c15:filteredLineSeries>
          </c:ext>
        </c:extLst>
      </c:lineChart>
      <c:catAx>
        <c:axId val="14489594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48959840"/>
        <c:crosses val="autoZero"/>
        <c:auto val="1"/>
        <c:lblAlgn val="ctr"/>
        <c:lblOffset val="100"/>
        <c:noMultiLvlLbl val="0"/>
      </c:catAx>
      <c:valAx>
        <c:axId val="1448959840"/>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48959424"/>
        <c:crosses val="autoZero"/>
        <c:crossBetween val="between"/>
      </c:valAx>
      <c:valAx>
        <c:axId val="1080860176"/>
        <c:scaling>
          <c:orientation val="minMax"/>
          <c:min val="-5.000000000000001E-2"/>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80861424"/>
        <c:crosses val="max"/>
        <c:crossBetween val="between"/>
      </c:valAx>
      <c:catAx>
        <c:axId val="1080861424"/>
        <c:scaling>
          <c:orientation val="minMax"/>
        </c:scaling>
        <c:delete val="1"/>
        <c:axPos val="b"/>
        <c:majorTickMark val="out"/>
        <c:minorTickMark val="none"/>
        <c:tickLblPos val="nextTo"/>
        <c:crossAx val="108086017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Population!$C$189</c:f>
              <c:strCache>
                <c:ptCount val="1"/>
                <c:pt idx="0">
                  <c:v>Percent</c:v>
                </c:pt>
              </c:strCache>
            </c:strRef>
          </c:tx>
          <c:spPr>
            <a:solidFill>
              <a:schemeClr val="accent2"/>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Population!$A$191:$A$196</c:f>
              <c:strCache>
                <c:ptCount val="6"/>
                <c:pt idx="0">
                  <c:v>Hearing Difficulty</c:v>
                </c:pt>
                <c:pt idx="1">
                  <c:v>Vision Difficulty</c:v>
                </c:pt>
                <c:pt idx="2">
                  <c:v>Cognitive Difficulty</c:v>
                </c:pt>
                <c:pt idx="3">
                  <c:v>Ambulatory Difficulty</c:v>
                </c:pt>
                <c:pt idx="4">
                  <c:v>Self-Care Difficulty</c:v>
                </c:pt>
                <c:pt idx="5">
                  <c:v>Independent Living Difficulty</c:v>
                </c:pt>
              </c:strCache>
            </c:strRef>
          </c:cat>
          <c:val>
            <c:numRef>
              <c:f>Population!$C$191:$C$196</c:f>
              <c:numCache>
                <c:formatCode>#,##0.0%</c:formatCode>
                <c:ptCount val="6"/>
                <c:pt idx="0">
                  <c:v>0.17538461538461539</c:v>
                </c:pt>
                <c:pt idx="1">
                  <c:v>0.28307692307692306</c:v>
                </c:pt>
                <c:pt idx="2">
                  <c:v>0.41538461538461541</c:v>
                </c:pt>
                <c:pt idx="3">
                  <c:v>0.40615384615384614</c:v>
                </c:pt>
                <c:pt idx="4">
                  <c:v>0.20307692307692307</c:v>
                </c:pt>
                <c:pt idx="5">
                  <c:v>0.49538461538461537</c:v>
                </c:pt>
              </c:numCache>
            </c:numRef>
          </c:val>
          <c:extLst>
            <c:ext xmlns:c16="http://schemas.microsoft.com/office/drawing/2014/chart" uri="{C3380CC4-5D6E-409C-BE32-E72D297353CC}">
              <c16:uniqueId val="{0000000D-7C05-4966-B63D-5C1184327AF0}"/>
            </c:ext>
          </c:extLst>
        </c:ser>
        <c:dLbls>
          <c:dLblPos val="outEnd"/>
          <c:showLegendKey val="0"/>
          <c:showVal val="1"/>
          <c:showCatName val="0"/>
          <c:showSerName val="0"/>
          <c:showPercent val="0"/>
          <c:showBubbleSize val="0"/>
        </c:dLbls>
        <c:gapWidth val="40"/>
        <c:axId val="2130378367"/>
        <c:axId val="2130376287"/>
        <c:extLst>
          <c:ext xmlns:c15="http://schemas.microsoft.com/office/drawing/2012/chart" uri="{02D57815-91ED-43cb-92C2-25804820EDAC}">
            <c15:filteredBarSeries>
              <c15:ser>
                <c:idx val="0"/>
                <c:order val="0"/>
                <c:tx>
                  <c:strRef>
                    <c:extLst>
                      <c:ext uri="{02D57815-91ED-43cb-92C2-25804820EDAC}">
                        <c15:formulaRef>
                          <c15:sqref>Population!$B$189</c15:sqref>
                        </c15:formulaRef>
                      </c:ext>
                    </c:extLst>
                    <c:strCache>
                      <c:ptCount val="1"/>
                      <c:pt idx="0">
                        <c:v>City of Mendota</c:v>
                      </c:pt>
                    </c:strCache>
                  </c:strRef>
                </c:tx>
                <c:spPr>
                  <a:solidFill>
                    <a:schemeClr val="accent1"/>
                  </a:solidFill>
                  <a:ln w="19050">
                    <a:solidFill>
                      <a:schemeClr val="lt1"/>
                    </a:solidFill>
                  </a:ln>
                  <a:effectLst/>
                </c:spPr>
                <c:invertIfNegative val="0"/>
                <c:dPt>
                  <c:idx val="0"/>
                  <c:invertIfNegative val="0"/>
                  <c:bubble3D val="0"/>
                  <c:extLst>
                    <c:ext xmlns:c16="http://schemas.microsoft.com/office/drawing/2014/chart" uri="{C3380CC4-5D6E-409C-BE32-E72D297353CC}">
                      <c16:uniqueId val="{00000003-2A98-4AF6-861E-542CB1694627}"/>
                    </c:ext>
                  </c:extLst>
                </c:dPt>
                <c:dPt>
                  <c:idx val="1"/>
                  <c:invertIfNegative val="0"/>
                  <c:bubble3D val="0"/>
                  <c:extLst>
                    <c:ext xmlns:c16="http://schemas.microsoft.com/office/drawing/2014/chart" uri="{C3380CC4-5D6E-409C-BE32-E72D297353CC}">
                      <c16:uniqueId val="{00000004-2A98-4AF6-861E-542CB1694627}"/>
                    </c:ext>
                  </c:extLst>
                </c:dPt>
                <c:dPt>
                  <c:idx val="2"/>
                  <c:invertIfNegative val="0"/>
                  <c:bubble3D val="0"/>
                  <c:extLst>
                    <c:ext xmlns:c16="http://schemas.microsoft.com/office/drawing/2014/chart" uri="{C3380CC4-5D6E-409C-BE32-E72D297353CC}">
                      <c16:uniqueId val="{00000005-2A98-4AF6-861E-542CB1694627}"/>
                    </c:ext>
                  </c:extLst>
                </c:dPt>
                <c:dPt>
                  <c:idx val="3"/>
                  <c:invertIfNegative val="0"/>
                  <c:bubble3D val="0"/>
                  <c:extLst>
                    <c:ext xmlns:c16="http://schemas.microsoft.com/office/drawing/2014/chart" uri="{C3380CC4-5D6E-409C-BE32-E72D297353CC}">
                      <c16:uniqueId val="{00000006-2A98-4AF6-861E-542CB1694627}"/>
                    </c:ext>
                  </c:extLst>
                </c:dPt>
                <c:dPt>
                  <c:idx val="4"/>
                  <c:invertIfNegative val="0"/>
                  <c:bubble3D val="0"/>
                  <c:extLst>
                    <c:ext xmlns:c16="http://schemas.microsoft.com/office/drawing/2014/chart" uri="{C3380CC4-5D6E-409C-BE32-E72D297353CC}">
                      <c16:uniqueId val="{00000007-2A98-4AF6-861E-542CB1694627}"/>
                    </c:ext>
                  </c:extLst>
                </c:dPt>
                <c:dPt>
                  <c:idx val="5"/>
                  <c:invertIfNegative val="0"/>
                  <c:bubble3D val="0"/>
                  <c:extLst>
                    <c:ext xmlns:c16="http://schemas.microsoft.com/office/drawing/2014/chart" uri="{C3380CC4-5D6E-409C-BE32-E72D297353CC}">
                      <c16:uniqueId val="{00000002-2A98-4AF6-861E-542CB1694627}"/>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Population!$A$191:$A$196</c15:sqref>
                        </c15:formulaRef>
                      </c:ext>
                    </c:extLst>
                    <c:strCache>
                      <c:ptCount val="6"/>
                      <c:pt idx="0">
                        <c:v>Hearing Difficulty</c:v>
                      </c:pt>
                      <c:pt idx="1">
                        <c:v>Vision Difficulty</c:v>
                      </c:pt>
                      <c:pt idx="2">
                        <c:v>Cognitive Difficulty</c:v>
                      </c:pt>
                      <c:pt idx="3">
                        <c:v>Ambulatory Difficulty</c:v>
                      </c:pt>
                      <c:pt idx="4">
                        <c:v>Self-Care Difficulty</c:v>
                      </c:pt>
                      <c:pt idx="5">
                        <c:v>Independent Living Difficulty</c:v>
                      </c:pt>
                    </c:strCache>
                  </c:strRef>
                </c:cat>
                <c:val>
                  <c:numRef>
                    <c:extLst>
                      <c:ext uri="{02D57815-91ED-43cb-92C2-25804820EDAC}">
                        <c15:formulaRef>
                          <c15:sqref>Population!$B$191:$B$196</c15:sqref>
                        </c15:formulaRef>
                      </c:ext>
                    </c:extLst>
                    <c:numCache>
                      <c:formatCode>#,##0</c:formatCode>
                      <c:ptCount val="6"/>
                      <c:pt idx="0">
                        <c:v>114</c:v>
                      </c:pt>
                      <c:pt idx="1">
                        <c:v>184</c:v>
                      </c:pt>
                      <c:pt idx="2">
                        <c:v>270</c:v>
                      </c:pt>
                      <c:pt idx="3">
                        <c:v>264</c:v>
                      </c:pt>
                      <c:pt idx="4">
                        <c:v>132</c:v>
                      </c:pt>
                      <c:pt idx="5">
                        <c:v>322</c:v>
                      </c:pt>
                    </c:numCache>
                  </c:numRef>
                </c:val>
                <c:extLst>
                  <c:ext xmlns:c16="http://schemas.microsoft.com/office/drawing/2014/chart" uri="{C3380CC4-5D6E-409C-BE32-E72D297353CC}">
                    <c16:uniqueId val="{00000000-2A98-4AF6-861E-542CB1694627}"/>
                  </c:ext>
                </c:extLst>
              </c15:ser>
            </c15:filteredBarSeries>
          </c:ext>
        </c:extLst>
      </c:barChart>
      <c:valAx>
        <c:axId val="2130376287"/>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30378367"/>
        <c:crosses val="autoZero"/>
        <c:crossBetween val="between"/>
      </c:valAx>
      <c:catAx>
        <c:axId val="2130378367"/>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30376287"/>
        <c:crosses val="autoZero"/>
        <c:auto val="1"/>
        <c:lblAlgn val="ctr"/>
        <c:lblOffset val="100"/>
        <c:noMultiLvlLbl val="0"/>
      </c:catAx>
      <c:spPr>
        <a:noFill/>
        <a:ln>
          <a:noFill/>
        </a:ln>
        <a:effectLst/>
      </c:spPr>
    </c:plotArea>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areaChart>
        <c:grouping val="standard"/>
        <c:varyColors val="0"/>
        <c:ser>
          <c:idx val="0"/>
          <c:order val="0"/>
          <c:tx>
            <c:strRef>
              <c:f>Housing!$A$13</c:f>
              <c:strCache>
                <c:ptCount val="1"/>
                <c:pt idx="0">
                  <c:v>Total Units</c:v>
                </c:pt>
              </c:strCache>
            </c:strRef>
          </c:tx>
          <c:spPr>
            <a:solidFill>
              <a:schemeClr val="accent1"/>
            </a:solidFill>
            <a:ln>
              <a:noFill/>
            </a:ln>
            <a:effectLst/>
          </c:spPr>
          <c:cat>
            <c:numRef>
              <c:f>Housing!$B$12:$F$12</c:f>
              <c:numCache>
                <c:formatCode>General</c:formatCode>
                <c:ptCount val="5"/>
                <c:pt idx="0">
                  <c:v>1980</c:v>
                </c:pt>
                <c:pt idx="1">
                  <c:v>1990</c:v>
                </c:pt>
                <c:pt idx="2">
                  <c:v>2000</c:v>
                </c:pt>
                <c:pt idx="3">
                  <c:v>2010</c:v>
                </c:pt>
                <c:pt idx="4">
                  <c:v>2020</c:v>
                </c:pt>
              </c:numCache>
            </c:numRef>
          </c:cat>
          <c:val>
            <c:numRef>
              <c:f>Housing!$B$13:$F$13</c:f>
              <c:numCache>
                <c:formatCode>#,##0</c:formatCode>
                <c:ptCount val="5"/>
                <c:pt idx="0">
                  <c:v>1318</c:v>
                </c:pt>
                <c:pt idx="1">
                  <c:v>1758</c:v>
                </c:pt>
                <c:pt idx="2">
                  <c:v>1878</c:v>
                </c:pt>
                <c:pt idx="3">
                  <c:v>2556</c:v>
                </c:pt>
                <c:pt idx="4">
                  <c:v>3005</c:v>
                </c:pt>
              </c:numCache>
            </c:numRef>
          </c:val>
          <c:extLst>
            <c:ext xmlns:c16="http://schemas.microsoft.com/office/drawing/2014/chart" uri="{C3380CC4-5D6E-409C-BE32-E72D297353CC}">
              <c16:uniqueId val="{00000000-D1AD-4B48-9AAD-79D32D7E2FC6}"/>
            </c:ext>
          </c:extLst>
        </c:ser>
        <c:dLbls>
          <c:showLegendKey val="0"/>
          <c:showVal val="0"/>
          <c:showCatName val="0"/>
          <c:showSerName val="0"/>
          <c:showPercent val="0"/>
          <c:showBubbleSize val="0"/>
        </c:dLbls>
        <c:axId val="333861488"/>
        <c:axId val="333861904"/>
      </c:areaChart>
      <c:lineChart>
        <c:grouping val="standard"/>
        <c:varyColors val="0"/>
        <c:ser>
          <c:idx val="1"/>
          <c:order val="1"/>
          <c:tx>
            <c:strRef>
              <c:f>Housing!$A$14</c:f>
              <c:strCache>
                <c:ptCount val="1"/>
                <c:pt idx="0">
                  <c:v>Percent Change</c:v>
                </c:pt>
              </c:strCache>
            </c:strRef>
          </c:tx>
          <c:spPr>
            <a:ln w="28575" cap="rnd">
              <a:solidFill>
                <a:schemeClr val="tx2"/>
              </a:solidFill>
              <a:round/>
            </a:ln>
            <a:effectLst/>
          </c:spPr>
          <c:marker>
            <c:symbol val="circle"/>
            <c:size val="6"/>
            <c:spPr>
              <a:solidFill>
                <a:schemeClr val="tx2"/>
              </a:solidFill>
              <a:ln w="9525">
                <a:solidFill>
                  <a:schemeClr val="tx2"/>
                </a:solidFill>
              </a:ln>
              <a:effectLst/>
            </c:spPr>
          </c:marker>
          <c:dLbls>
            <c:dLbl>
              <c:idx val="2"/>
              <c:layout>
                <c:manualLayout>
                  <c:x val="-4.5154956591964543E-2"/>
                  <c:y val="-0.13080113235130147"/>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271-469F-B80E-6794E80792AC}"/>
                </c:ext>
              </c:extLst>
            </c:dLbl>
            <c:dLbl>
              <c:idx val="4"/>
              <c:layout>
                <c:manualLayout>
                  <c:x val="-3.7649572649572804E-2"/>
                  <c:y val="-7.671556177756853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271-469F-B80E-6794E80792AC}"/>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noFill/>
                      <a:round/>
                    </a:ln>
                    <a:effectLst/>
                  </c:spPr>
                </c15:leaderLines>
              </c:ext>
            </c:extLst>
          </c:dLbls>
          <c:cat>
            <c:numRef>
              <c:f>Housing!$B$12:$F$12</c:f>
              <c:numCache>
                <c:formatCode>General</c:formatCode>
                <c:ptCount val="5"/>
                <c:pt idx="0">
                  <c:v>1980</c:v>
                </c:pt>
                <c:pt idx="1">
                  <c:v>1990</c:v>
                </c:pt>
                <c:pt idx="2">
                  <c:v>2000</c:v>
                </c:pt>
                <c:pt idx="3">
                  <c:v>2010</c:v>
                </c:pt>
                <c:pt idx="4">
                  <c:v>2020</c:v>
                </c:pt>
              </c:numCache>
            </c:numRef>
          </c:cat>
          <c:val>
            <c:numRef>
              <c:f>Housing!$B$14:$F$14</c:f>
              <c:numCache>
                <c:formatCode>0.00%</c:formatCode>
                <c:ptCount val="5"/>
                <c:pt idx="1">
                  <c:v>0.33383915022761762</c:v>
                </c:pt>
                <c:pt idx="2">
                  <c:v>6.8259385665529013E-2</c:v>
                </c:pt>
                <c:pt idx="3">
                  <c:v>0.36102236421725242</c:v>
                </c:pt>
                <c:pt idx="4">
                  <c:v>0.17566510172143976</c:v>
                </c:pt>
              </c:numCache>
            </c:numRef>
          </c:val>
          <c:smooth val="0"/>
          <c:extLst>
            <c:ext xmlns:c16="http://schemas.microsoft.com/office/drawing/2014/chart" uri="{C3380CC4-5D6E-409C-BE32-E72D297353CC}">
              <c16:uniqueId val="{00000001-D1AD-4B48-9AAD-79D32D7E2FC6}"/>
            </c:ext>
          </c:extLst>
        </c:ser>
        <c:dLbls>
          <c:showLegendKey val="0"/>
          <c:showVal val="0"/>
          <c:showCatName val="0"/>
          <c:showSerName val="0"/>
          <c:showPercent val="0"/>
          <c:showBubbleSize val="0"/>
        </c:dLbls>
        <c:marker val="1"/>
        <c:smooth val="0"/>
        <c:axId val="224757520"/>
        <c:axId val="333860656"/>
      </c:lineChart>
      <c:catAx>
        <c:axId val="3338614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3861904"/>
        <c:crosses val="autoZero"/>
        <c:auto val="1"/>
        <c:lblAlgn val="ctr"/>
        <c:lblOffset val="100"/>
        <c:noMultiLvlLbl val="0"/>
      </c:catAx>
      <c:valAx>
        <c:axId val="33386190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 Housing Units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3861488"/>
        <c:crosses val="autoZero"/>
        <c:crossBetween val="between"/>
      </c:valAx>
      <c:valAx>
        <c:axId val="333860656"/>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Change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24757520"/>
        <c:crosses val="max"/>
        <c:crossBetween val="between"/>
      </c:valAx>
      <c:catAx>
        <c:axId val="224757520"/>
        <c:scaling>
          <c:orientation val="minMax"/>
        </c:scaling>
        <c:delete val="1"/>
        <c:axPos val="b"/>
        <c:numFmt formatCode="General" sourceLinked="1"/>
        <c:majorTickMark val="out"/>
        <c:minorTickMark val="none"/>
        <c:tickLblPos val="nextTo"/>
        <c:crossAx val="33386065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Housing!$A$50</c:f>
              <c:strCache>
                <c:ptCount val="1"/>
                <c:pt idx="0">
                  <c:v>   1, Detached</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(Housing!$B$48,Housing!$D$48,Housing!$F$48)</c:f>
              <c:numCache>
                <c:formatCode>General</c:formatCode>
                <c:ptCount val="3"/>
                <c:pt idx="0">
                  <c:v>2010</c:v>
                </c:pt>
                <c:pt idx="1">
                  <c:v>2015</c:v>
                </c:pt>
                <c:pt idx="2">
                  <c:v>2020</c:v>
                </c:pt>
              </c:numCache>
            </c:numRef>
          </c:cat>
          <c:val>
            <c:numRef>
              <c:f>(Housing!$B$50,Housing!$D$50,Housing!$F$50)</c:f>
              <c:numCache>
                <c:formatCode>#,##0</c:formatCode>
                <c:ptCount val="3"/>
                <c:pt idx="0">
                  <c:v>1618</c:v>
                </c:pt>
                <c:pt idx="1">
                  <c:v>1748</c:v>
                </c:pt>
                <c:pt idx="2">
                  <c:v>1867</c:v>
                </c:pt>
              </c:numCache>
            </c:numRef>
          </c:val>
          <c:smooth val="1"/>
          <c:extLst>
            <c:ext xmlns:c16="http://schemas.microsoft.com/office/drawing/2014/chart" uri="{C3380CC4-5D6E-409C-BE32-E72D297353CC}">
              <c16:uniqueId val="{00000000-78AC-4F96-AAF8-11498C835577}"/>
            </c:ext>
          </c:extLst>
        </c:ser>
        <c:ser>
          <c:idx val="1"/>
          <c:order val="1"/>
          <c:tx>
            <c:strRef>
              <c:f>Housing!$A$51</c:f>
              <c:strCache>
                <c:ptCount val="1"/>
                <c:pt idx="0">
                  <c:v>   1, Attached</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(Housing!$B$48,Housing!$D$48,Housing!$F$48)</c:f>
              <c:numCache>
                <c:formatCode>General</c:formatCode>
                <c:ptCount val="3"/>
                <c:pt idx="0">
                  <c:v>2010</c:v>
                </c:pt>
                <c:pt idx="1">
                  <c:v>2015</c:v>
                </c:pt>
                <c:pt idx="2">
                  <c:v>2020</c:v>
                </c:pt>
              </c:numCache>
            </c:numRef>
          </c:cat>
          <c:val>
            <c:numRef>
              <c:f>(Housing!$B$51,Housing!$D$51,Housing!$F$51)</c:f>
              <c:numCache>
                <c:formatCode>#,##0</c:formatCode>
                <c:ptCount val="3"/>
                <c:pt idx="0">
                  <c:v>180</c:v>
                </c:pt>
                <c:pt idx="1">
                  <c:v>202</c:v>
                </c:pt>
                <c:pt idx="2">
                  <c:v>165</c:v>
                </c:pt>
              </c:numCache>
            </c:numRef>
          </c:val>
          <c:smooth val="1"/>
          <c:extLst>
            <c:ext xmlns:c16="http://schemas.microsoft.com/office/drawing/2014/chart" uri="{C3380CC4-5D6E-409C-BE32-E72D297353CC}">
              <c16:uniqueId val="{00000001-78AC-4F96-AAF8-11498C835577}"/>
            </c:ext>
          </c:extLst>
        </c:ser>
        <c:ser>
          <c:idx val="2"/>
          <c:order val="2"/>
          <c:tx>
            <c:strRef>
              <c:f>Housing!$A$52</c:f>
              <c:strCache>
                <c:ptCount val="1"/>
                <c:pt idx="0">
                  <c:v>   2</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numRef>
              <c:f>(Housing!$B$48,Housing!$D$48,Housing!$F$48)</c:f>
              <c:numCache>
                <c:formatCode>General</c:formatCode>
                <c:ptCount val="3"/>
                <c:pt idx="0">
                  <c:v>2010</c:v>
                </c:pt>
                <c:pt idx="1">
                  <c:v>2015</c:v>
                </c:pt>
                <c:pt idx="2">
                  <c:v>2020</c:v>
                </c:pt>
              </c:numCache>
            </c:numRef>
          </c:cat>
          <c:val>
            <c:numRef>
              <c:f>(Housing!$B$52,Housing!$D$52,Housing!$F$52)</c:f>
              <c:numCache>
                <c:formatCode>#,##0</c:formatCode>
                <c:ptCount val="3"/>
                <c:pt idx="0">
                  <c:v>162</c:v>
                </c:pt>
                <c:pt idx="1">
                  <c:v>112</c:v>
                </c:pt>
                <c:pt idx="2">
                  <c:v>130</c:v>
                </c:pt>
              </c:numCache>
            </c:numRef>
          </c:val>
          <c:smooth val="1"/>
          <c:extLst>
            <c:ext xmlns:c16="http://schemas.microsoft.com/office/drawing/2014/chart" uri="{C3380CC4-5D6E-409C-BE32-E72D297353CC}">
              <c16:uniqueId val="{00000002-78AC-4F96-AAF8-11498C835577}"/>
            </c:ext>
          </c:extLst>
        </c:ser>
        <c:ser>
          <c:idx val="3"/>
          <c:order val="3"/>
          <c:tx>
            <c:strRef>
              <c:f>Housing!$A$53</c:f>
              <c:strCache>
                <c:ptCount val="1"/>
                <c:pt idx="0">
                  <c:v>   3 or 4</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numRef>
              <c:f>(Housing!$B$48,Housing!$D$48,Housing!$F$48)</c:f>
              <c:numCache>
                <c:formatCode>General</c:formatCode>
                <c:ptCount val="3"/>
                <c:pt idx="0">
                  <c:v>2010</c:v>
                </c:pt>
                <c:pt idx="1">
                  <c:v>2015</c:v>
                </c:pt>
                <c:pt idx="2">
                  <c:v>2020</c:v>
                </c:pt>
              </c:numCache>
            </c:numRef>
          </c:cat>
          <c:val>
            <c:numRef>
              <c:f>(Housing!$B$53,Housing!$D$53,Housing!$F$53)</c:f>
              <c:numCache>
                <c:formatCode>#,##0</c:formatCode>
                <c:ptCount val="3"/>
                <c:pt idx="0">
                  <c:v>306</c:v>
                </c:pt>
                <c:pt idx="1">
                  <c:v>496</c:v>
                </c:pt>
                <c:pt idx="2">
                  <c:v>405</c:v>
                </c:pt>
              </c:numCache>
            </c:numRef>
          </c:val>
          <c:smooth val="1"/>
          <c:extLst>
            <c:ext xmlns:c16="http://schemas.microsoft.com/office/drawing/2014/chart" uri="{C3380CC4-5D6E-409C-BE32-E72D297353CC}">
              <c16:uniqueId val="{00000004-78AC-4F96-AAF8-11498C835577}"/>
            </c:ext>
          </c:extLst>
        </c:ser>
        <c:ser>
          <c:idx val="4"/>
          <c:order val="4"/>
          <c:tx>
            <c:strRef>
              <c:f>Housing!$A$54</c:f>
              <c:strCache>
                <c:ptCount val="1"/>
                <c:pt idx="0">
                  <c:v>   5 to 9</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cat>
            <c:numRef>
              <c:f>(Housing!$B$48,Housing!$D$48,Housing!$F$48)</c:f>
              <c:numCache>
                <c:formatCode>General</c:formatCode>
                <c:ptCount val="3"/>
                <c:pt idx="0">
                  <c:v>2010</c:v>
                </c:pt>
                <c:pt idx="1">
                  <c:v>2015</c:v>
                </c:pt>
                <c:pt idx="2">
                  <c:v>2020</c:v>
                </c:pt>
              </c:numCache>
            </c:numRef>
          </c:cat>
          <c:val>
            <c:numRef>
              <c:f>(Housing!$B$54,Housing!$D$54,Housing!$F$54)</c:f>
              <c:numCache>
                <c:formatCode>#,##0</c:formatCode>
                <c:ptCount val="3"/>
                <c:pt idx="0">
                  <c:v>384</c:v>
                </c:pt>
                <c:pt idx="1">
                  <c:v>257</c:v>
                </c:pt>
                <c:pt idx="2">
                  <c:v>268</c:v>
                </c:pt>
              </c:numCache>
            </c:numRef>
          </c:val>
          <c:smooth val="1"/>
          <c:extLst>
            <c:ext xmlns:c16="http://schemas.microsoft.com/office/drawing/2014/chart" uri="{C3380CC4-5D6E-409C-BE32-E72D297353CC}">
              <c16:uniqueId val="{00000005-78AC-4F96-AAF8-11498C835577}"/>
            </c:ext>
          </c:extLst>
        </c:ser>
        <c:ser>
          <c:idx val="5"/>
          <c:order val="5"/>
          <c:tx>
            <c:strRef>
              <c:f>Housing!$A$55</c:f>
              <c:strCache>
                <c:ptCount val="1"/>
                <c:pt idx="0">
                  <c:v>   10 to 19</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cat>
            <c:numRef>
              <c:f>(Housing!$B$48,Housing!$D$48,Housing!$F$48)</c:f>
              <c:numCache>
                <c:formatCode>General</c:formatCode>
                <c:ptCount val="3"/>
                <c:pt idx="0">
                  <c:v>2010</c:v>
                </c:pt>
                <c:pt idx="1">
                  <c:v>2015</c:v>
                </c:pt>
                <c:pt idx="2">
                  <c:v>2020</c:v>
                </c:pt>
              </c:numCache>
            </c:numRef>
          </c:cat>
          <c:val>
            <c:numRef>
              <c:f>(Housing!$B$55,Housing!$D$55,Housing!$F$55)</c:f>
              <c:numCache>
                <c:formatCode>#,##0</c:formatCode>
                <c:ptCount val="3"/>
                <c:pt idx="0">
                  <c:v>19</c:v>
                </c:pt>
                <c:pt idx="1">
                  <c:v>28</c:v>
                </c:pt>
                <c:pt idx="2">
                  <c:v>126</c:v>
                </c:pt>
              </c:numCache>
            </c:numRef>
          </c:val>
          <c:smooth val="1"/>
          <c:extLst>
            <c:ext xmlns:c16="http://schemas.microsoft.com/office/drawing/2014/chart" uri="{C3380CC4-5D6E-409C-BE32-E72D297353CC}">
              <c16:uniqueId val="{00000006-78AC-4F96-AAF8-11498C835577}"/>
            </c:ext>
          </c:extLst>
        </c:ser>
        <c:ser>
          <c:idx val="6"/>
          <c:order val="6"/>
          <c:tx>
            <c:strRef>
              <c:f>Housing!$A$56</c:f>
              <c:strCache>
                <c:ptCount val="1"/>
                <c:pt idx="0">
                  <c:v>   20 to 49</c:v>
                </c:pt>
              </c:strCache>
            </c:strRef>
          </c:tx>
          <c:spPr>
            <a:ln w="28575" cap="rnd">
              <a:solidFill>
                <a:schemeClr val="accent1">
                  <a:lumMod val="60000"/>
                </a:schemeClr>
              </a:solidFill>
              <a:round/>
            </a:ln>
            <a:effectLst/>
          </c:spPr>
          <c:marker>
            <c:symbol val="circle"/>
            <c:size val="5"/>
            <c:spPr>
              <a:solidFill>
                <a:schemeClr val="accent1">
                  <a:lumMod val="60000"/>
                </a:schemeClr>
              </a:solidFill>
              <a:ln w="9525">
                <a:solidFill>
                  <a:schemeClr val="accent1">
                    <a:lumMod val="60000"/>
                  </a:schemeClr>
                </a:solidFill>
              </a:ln>
              <a:effectLst/>
            </c:spPr>
          </c:marker>
          <c:cat>
            <c:numRef>
              <c:f>(Housing!$B$48,Housing!$D$48,Housing!$F$48)</c:f>
              <c:numCache>
                <c:formatCode>General</c:formatCode>
                <c:ptCount val="3"/>
                <c:pt idx="0">
                  <c:v>2010</c:v>
                </c:pt>
                <c:pt idx="1">
                  <c:v>2015</c:v>
                </c:pt>
                <c:pt idx="2">
                  <c:v>2020</c:v>
                </c:pt>
              </c:numCache>
            </c:numRef>
          </c:cat>
          <c:val>
            <c:numRef>
              <c:f>(Housing!$B$56,Housing!$D$56,Housing!$F$56)</c:f>
              <c:numCache>
                <c:formatCode>#,##0</c:formatCode>
                <c:ptCount val="3"/>
                <c:pt idx="0">
                  <c:v>39</c:v>
                </c:pt>
                <c:pt idx="1">
                  <c:v>48</c:v>
                </c:pt>
                <c:pt idx="2">
                  <c:v>13</c:v>
                </c:pt>
              </c:numCache>
            </c:numRef>
          </c:val>
          <c:smooth val="1"/>
          <c:extLst>
            <c:ext xmlns:c16="http://schemas.microsoft.com/office/drawing/2014/chart" uri="{C3380CC4-5D6E-409C-BE32-E72D297353CC}">
              <c16:uniqueId val="{00000007-78AC-4F96-AAF8-11498C835577}"/>
            </c:ext>
          </c:extLst>
        </c:ser>
        <c:ser>
          <c:idx val="7"/>
          <c:order val="7"/>
          <c:tx>
            <c:strRef>
              <c:f>Housing!$A$57</c:f>
              <c:strCache>
                <c:ptCount val="1"/>
                <c:pt idx="0">
                  <c:v>   50 or More</c:v>
                </c:pt>
              </c:strCache>
            </c:strRef>
          </c:tx>
          <c:spPr>
            <a:ln w="28575" cap="rnd">
              <a:solidFill>
                <a:schemeClr val="accent2">
                  <a:lumMod val="60000"/>
                </a:schemeClr>
              </a:solidFill>
              <a:round/>
            </a:ln>
            <a:effectLst/>
          </c:spPr>
          <c:marker>
            <c:symbol val="circle"/>
            <c:size val="5"/>
            <c:spPr>
              <a:solidFill>
                <a:schemeClr val="accent2">
                  <a:lumMod val="60000"/>
                </a:schemeClr>
              </a:solidFill>
              <a:ln w="9525">
                <a:solidFill>
                  <a:schemeClr val="accent2">
                    <a:lumMod val="60000"/>
                  </a:schemeClr>
                </a:solidFill>
              </a:ln>
              <a:effectLst/>
            </c:spPr>
          </c:marker>
          <c:cat>
            <c:numRef>
              <c:f>(Housing!$B$48,Housing!$D$48,Housing!$F$48)</c:f>
              <c:numCache>
                <c:formatCode>General</c:formatCode>
                <c:ptCount val="3"/>
                <c:pt idx="0">
                  <c:v>2010</c:v>
                </c:pt>
                <c:pt idx="1">
                  <c:v>2015</c:v>
                </c:pt>
                <c:pt idx="2">
                  <c:v>2020</c:v>
                </c:pt>
              </c:numCache>
            </c:numRef>
          </c:cat>
          <c:val>
            <c:numRef>
              <c:f>(Housing!$B$57,Housing!$D$57,Housing!$F$57)</c:f>
              <c:numCache>
                <c:formatCode>#,##0</c:formatCode>
                <c:ptCount val="3"/>
                <c:pt idx="0">
                  <c:v>28</c:v>
                </c:pt>
                <c:pt idx="1">
                  <c:v>60</c:v>
                </c:pt>
                <c:pt idx="2">
                  <c:v>0</c:v>
                </c:pt>
              </c:numCache>
            </c:numRef>
          </c:val>
          <c:smooth val="1"/>
          <c:extLst>
            <c:ext xmlns:c16="http://schemas.microsoft.com/office/drawing/2014/chart" uri="{C3380CC4-5D6E-409C-BE32-E72D297353CC}">
              <c16:uniqueId val="{00000008-78AC-4F96-AAF8-11498C835577}"/>
            </c:ext>
          </c:extLst>
        </c:ser>
        <c:ser>
          <c:idx val="8"/>
          <c:order val="8"/>
          <c:tx>
            <c:strRef>
              <c:f>Housing!$A$58</c:f>
              <c:strCache>
                <c:ptCount val="1"/>
                <c:pt idx="0">
                  <c:v>   Mobile Home</c:v>
                </c:pt>
              </c:strCache>
            </c:strRef>
          </c:tx>
          <c:spPr>
            <a:ln w="28575" cap="rnd">
              <a:solidFill>
                <a:schemeClr val="accent3">
                  <a:lumMod val="60000"/>
                </a:schemeClr>
              </a:solidFill>
              <a:round/>
            </a:ln>
            <a:effectLst/>
          </c:spPr>
          <c:marker>
            <c:symbol val="circle"/>
            <c:size val="5"/>
            <c:spPr>
              <a:solidFill>
                <a:schemeClr val="accent3">
                  <a:lumMod val="60000"/>
                </a:schemeClr>
              </a:solidFill>
              <a:ln w="9525">
                <a:solidFill>
                  <a:schemeClr val="accent3">
                    <a:lumMod val="60000"/>
                  </a:schemeClr>
                </a:solidFill>
              </a:ln>
              <a:effectLst/>
            </c:spPr>
          </c:marker>
          <c:cat>
            <c:numRef>
              <c:f>(Housing!$B$48,Housing!$D$48,Housing!$F$48)</c:f>
              <c:numCache>
                <c:formatCode>General</c:formatCode>
                <c:ptCount val="3"/>
                <c:pt idx="0">
                  <c:v>2010</c:v>
                </c:pt>
                <c:pt idx="1">
                  <c:v>2015</c:v>
                </c:pt>
                <c:pt idx="2">
                  <c:v>2020</c:v>
                </c:pt>
              </c:numCache>
            </c:numRef>
          </c:cat>
          <c:val>
            <c:numRef>
              <c:f>(Housing!$B$58,Housing!$D$58,Housing!$F$58)</c:f>
              <c:numCache>
                <c:formatCode>#,##0</c:formatCode>
                <c:ptCount val="3"/>
                <c:pt idx="0">
                  <c:v>60</c:v>
                </c:pt>
                <c:pt idx="1">
                  <c:v>0</c:v>
                </c:pt>
                <c:pt idx="2">
                  <c:v>31</c:v>
                </c:pt>
              </c:numCache>
            </c:numRef>
          </c:val>
          <c:smooth val="1"/>
          <c:extLst>
            <c:ext xmlns:c16="http://schemas.microsoft.com/office/drawing/2014/chart" uri="{C3380CC4-5D6E-409C-BE32-E72D297353CC}">
              <c16:uniqueId val="{00000009-78AC-4F96-AAF8-11498C835577}"/>
            </c:ext>
          </c:extLst>
        </c:ser>
        <c:ser>
          <c:idx val="9"/>
          <c:order val="9"/>
          <c:tx>
            <c:strRef>
              <c:f>Housing!$A$59</c:f>
              <c:strCache>
                <c:ptCount val="1"/>
                <c:pt idx="0">
                  <c:v>   Boat, Rv, Van, Etc.</c:v>
                </c:pt>
              </c:strCache>
            </c:strRef>
          </c:tx>
          <c:spPr>
            <a:ln w="28575" cap="rnd">
              <a:solidFill>
                <a:schemeClr val="accent4">
                  <a:lumMod val="60000"/>
                </a:schemeClr>
              </a:solidFill>
              <a:round/>
            </a:ln>
            <a:effectLst/>
          </c:spPr>
          <c:marker>
            <c:symbol val="circle"/>
            <c:size val="5"/>
            <c:spPr>
              <a:solidFill>
                <a:schemeClr val="accent4">
                  <a:lumMod val="60000"/>
                </a:schemeClr>
              </a:solidFill>
              <a:ln w="9525">
                <a:solidFill>
                  <a:schemeClr val="accent4">
                    <a:lumMod val="60000"/>
                  </a:schemeClr>
                </a:solidFill>
              </a:ln>
              <a:effectLst/>
            </c:spPr>
          </c:marker>
          <c:cat>
            <c:numRef>
              <c:f>(Housing!$B$48,Housing!$D$48,Housing!$F$48)</c:f>
              <c:numCache>
                <c:formatCode>General</c:formatCode>
                <c:ptCount val="3"/>
                <c:pt idx="0">
                  <c:v>2010</c:v>
                </c:pt>
                <c:pt idx="1">
                  <c:v>2015</c:v>
                </c:pt>
                <c:pt idx="2">
                  <c:v>2020</c:v>
                </c:pt>
              </c:numCache>
            </c:numRef>
          </c:cat>
          <c:val>
            <c:numRef>
              <c:f>(Housing!$B$59,Housing!$D$59,Housing!$F$59)</c:f>
              <c:numCache>
                <c:formatCode>#,##0</c:formatCode>
                <c:ptCount val="3"/>
                <c:pt idx="0">
                  <c:v>0</c:v>
                </c:pt>
                <c:pt idx="1">
                  <c:v>0</c:v>
                </c:pt>
                <c:pt idx="2">
                  <c:v>0</c:v>
                </c:pt>
              </c:numCache>
            </c:numRef>
          </c:val>
          <c:smooth val="1"/>
          <c:extLst>
            <c:ext xmlns:c16="http://schemas.microsoft.com/office/drawing/2014/chart" uri="{C3380CC4-5D6E-409C-BE32-E72D297353CC}">
              <c16:uniqueId val="{0000000A-78AC-4F96-AAF8-11498C835577}"/>
            </c:ext>
          </c:extLst>
        </c:ser>
        <c:dLbls>
          <c:showLegendKey val="0"/>
          <c:showVal val="0"/>
          <c:showCatName val="0"/>
          <c:showSerName val="0"/>
          <c:showPercent val="0"/>
          <c:showBubbleSize val="0"/>
        </c:dLbls>
        <c:marker val="1"/>
        <c:smooth val="0"/>
        <c:axId val="498825120"/>
        <c:axId val="498811392"/>
      </c:lineChart>
      <c:catAx>
        <c:axId val="4988251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8811392"/>
        <c:crosses val="autoZero"/>
        <c:auto val="1"/>
        <c:lblAlgn val="ctr"/>
        <c:lblOffset val="100"/>
        <c:noMultiLvlLbl val="0"/>
      </c:catAx>
      <c:valAx>
        <c:axId val="4988113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8825120"/>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Housing!$B$76</c:f>
              <c:strCache>
                <c:ptCount val="1"/>
                <c:pt idx="0">
                  <c:v>City of Mendota</c:v>
                </c:pt>
              </c:strCache>
            </c:strRef>
          </c:tx>
          <c:spPr>
            <a:solidFill>
              <a:schemeClr val="accent1"/>
            </a:solidFill>
            <a:ln w="317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Housing!$A$78:$A$87</c:f>
              <c:strCache>
                <c:ptCount val="10"/>
                <c:pt idx="0">
                  <c:v>2014 Or Later</c:v>
                </c:pt>
                <c:pt idx="1">
                  <c:v>2010 To 2013</c:v>
                </c:pt>
                <c:pt idx="2">
                  <c:v>2000 To 2009</c:v>
                </c:pt>
                <c:pt idx="3">
                  <c:v>1990 To 1999</c:v>
                </c:pt>
                <c:pt idx="4">
                  <c:v>1980 To 1989</c:v>
                </c:pt>
                <c:pt idx="5">
                  <c:v>1970 To 1979</c:v>
                </c:pt>
                <c:pt idx="6">
                  <c:v>1960 To 1969</c:v>
                </c:pt>
                <c:pt idx="7">
                  <c:v>1950 To 1959</c:v>
                </c:pt>
                <c:pt idx="8">
                  <c:v>1940 To 1949</c:v>
                </c:pt>
                <c:pt idx="9">
                  <c:v>1939 Or Earlier</c:v>
                </c:pt>
              </c:strCache>
            </c:strRef>
          </c:cat>
          <c:val>
            <c:numRef>
              <c:f>Housing!$B$78:$B$87</c:f>
              <c:numCache>
                <c:formatCode>#,##0</c:formatCode>
                <c:ptCount val="10"/>
                <c:pt idx="0">
                  <c:v>265</c:v>
                </c:pt>
                <c:pt idx="1">
                  <c:v>60</c:v>
                </c:pt>
                <c:pt idx="2">
                  <c:v>701</c:v>
                </c:pt>
                <c:pt idx="3">
                  <c:v>371</c:v>
                </c:pt>
                <c:pt idx="4">
                  <c:v>636</c:v>
                </c:pt>
                <c:pt idx="5">
                  <c:v>261</c:v>
                </c:pt>
                <c:pt idx="6">
                  <c:v>280</c:v>
                </c:pt>
                <c:pt idx="7">
                  <c:v>198</c:v>
                </c:pt>
                <c:pt idx="8">
                  <c:v>56</c:v>
                </c:pt>
                <c:pt idx="9">
                  <c:v>10</c:v>
                </c:pt>
              </c:numCache>
            </c:numRef>
          </c:val>
          <c:extLst>
            <c:ext xmlns:c16="http://schemas.microsoft.com/office/drawing/2014/chart" uri="{C3380CC4-5D6E-409C-BE32-E72D297353CC}">
              <c16:uniqueId val="{00000000-1A15-4ED2-A3EE-AA69541CDA6A}"/>
            </c:ext>
          </c:extLst>
        </c:ser>
        <c:dLbls>
          <c:showLegendKey val="0"/>
          <c:showVal val="0"/>
          <c:showCatName val="0"/>
          <c:showSerName val="0"/>
          <c:showPercent val="0"/>
          <c:showBubbleSize val="0"/>
        </c:dLbls>
        <c:gapWidth val="40"/>
        <c:axId val="575016432"/>
        <c:axId val="575005200"/>
      </c:barChart>
      <c:catAx>
        <c:axId val="5750164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75005200"/>
        <c:crosses val="autoZero"/>
        <c:auto val="1"/>
        <c:lblAlgn val="ctr"/>
        <c:lblOffset val="100"/>
        <c:noMultiLvlLbl val="0"/>
      </c:catAx>
      <c:valAx>
        <c:axId val="57500520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7501643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tx>
            <c:strRef>
              <c:f>Housing!$B$164</c:f>
              <c:strCache>
                <c:ptCount val="1"/>
                <c:pt idx="0">
                  <c:v>City of Mendota</c:v>
                </c:pt>
              </c:strCache>
            </c:strRef>
          </c:tx>
          <c:spPr>
            <a:ln>
              <a:noFill/>
            </a:ln>
          </c:spPr>
          <c:dPt>
            <c:idx val="0"/>
            <c:bubble3D val="0"/>
            <c:spPr>
              <a:solidFill>
                <a:schemeClr val="accent4"/>
              </a:solidFill>
              <a:ln w="19050">
                <a:noFill/>
              </a:ln>
              <a:effectLst/>
            </c:spPr>
            <c:extLst>
              <c:ext xmlns:c16="http://schemas.microsoft.com/office/drawing/2014/chart" uri="{C3380CC4-5D6E-409C-BE32-E72D297353CC}">
                <c16:uniqueId val="{00000002-93A3-4436-B65A-B80913D059A5}"/>
              </c:ext>
            </c:extLst>
          </c:dPt>
          <c:dPt>
            <c:idx val="1"/>
            <c:bubble3D val="0"/>
            <c:spPr>
              <a:solidFill>
                <a:schemeClr val="accent2"/>
              </a:solidFill>
              <a:ln w="19050">
                <a:noFill/>
              </a:ln>
              <a:effectLst/>
            </c:spPr>
            <c:extLst>
              <c:ext xmlns:c16="http://schemas.microsoft.com/office/drawing/2014/chart" uri="{C3380CC4-5D6E-409C-BE32-E72D297353CC}">
                <c16:uniqueId val="{00000003-0BC8-4081-8E5D-75288A9E623D}"/>
              </c:ext>
            </c:extLst>
          </c:dPt>
          <c:dPt>
            <c:idx val="2"/>
            <c:bubble3D val="0"/>
            <c:spPr>
              <a:solidFill>
                <a:schemeClr val="accent3"/>
              </a:solidFill>
              <a:ln w="19050">
                <a:noFill/>
              </a:ln>
              <a:effectLst/>
            </c:spPr>
            <c:extLst>
              <c:ext xmlns:c16="http://schemas.microsoft.com/office/drawing/2014/chart" uri="{C3380CC4-5D6E-409C-BE32-E72D297353CC}">
                <c16:uniqueId val="{00000005-0BC8-4081-8E5D-75288A9E623D}"/>
              </c:ext>
            </c:extLst>
          </c:dPt>
          <c:dPt>
            <c:idx val="3"/>
            <c:bubble3D val="0"/>
            <c:spPr>
              <a:solidFill>
                <a:srgbClr val="E9B092"/>
              </a:solidFill>
              <a:ln w="19050">
                <a:noFill/>
              </a:ln>
              <a:effectLst/>
            </c:spPr>
            <c:extLst>
              <c:ext xmlns:c16="http://schemas.microsoft.com/office/drawing/2014/chart" uri="{C3380CC4-5D6E-409C-BE32-E72D297353CC}">
                <c16:uniqueId val="{00000007-0BC8-4081-8E5D-75288A9E623D}"/>
              </c:ext>
            </c:extLst>
          </c:dPt>
          <c:dPt>
            <c:idx val="4"/>
            <c:bubble3D val="0"/>
            <c:spPr>
              <a:solidFill>
                <a:srgbClr val="ACCDDE"/>
              </a:solidFill>
              <a:ln w="19050">
                <a:noFill/>
              </a:ln>
              <a:effectLst/>
            </c:spPr>
            <c:extLst>
              <c:ext xmlns:c16="http://schemas.microsoft.com/office/drawing/2014/chart" uri="{C3380CC4-5D6E-409C-BE32-E72D297353CC}">
                <c16:uniqueId val="{00000009-0BC8-4081-8E5D-75288A9E623D}"/>
              </c:ext>
            </c:extLst>
          </c:dPt>
          <c:dPt>
            <c:idx val="5"/>
            <c:bubble3D val="0"/>
            <c:spPr>
              <a:solidFill>
                <a:schemeClr val="tx2"/>
              </a:solidFill>
              <a:ln w="19050">
                <a:noFill/>
              </a:ln>
              <a:effectLst/>
            </c:spPr>
            <c:extLst>
              <c:ext xmlns:c16="http://schemas.microsoft.com/office/drawing/2014/chart" uri="{C3380CC4-5D6E-409C-BE32-E72D297353CC}">
                <c16:uniqueId val="{0000000B-0BC8-4081-8E5D-75288A9E623D}"/>
              </c:ext>
            </c:extLst>
          </c:dPt>
          <c:dPt>
            <c:idx val="6"/>
            <c:bubble3D val="0"/>
            <c:spPr>
              <a:solidFill>
                <a:schemeClr val="accent1"/>
              </a:solidFill>
              <a:ln w="19050">
                <a:noFill/>
              </a:ln>
              <a:effectLst/>
            </c:spPr>
            <c:extLst>
              <c:ext xmlns:c16="http://schemas.microsoft.com/office/drawing/2014/chart" uri="{C3380CC4-5D6E-409C-BE32-E72D297353CC}">
                <c16:uniqueId val="{00000003-93A3-4436-B65A-B80913D059A5}"/>
              </c:ext>
            </c:extLst>
          </c:dPt>
          <c:dLbls>
            <c:dLbl>
              <c:idx val="2"/>
              <c:delete val="1"/>
              <c:extLst>
                <c:ext xmlns:c15="http://schemas.microsoft.com/office/drawing/2012/chart" uri="{CE6537A1-D6FC-4f65-9D91-7224C49458BB}"/>
                <c:ext xmlns:c16="http://schemas.microsoft.com/office/drawing/2014/chart" uri="{C3380CC4-5D6E-409C-BE32-E72D297353CC}">
                  <c16:uniqueId val="{00000005-0BC8-4081-8E5D-75288A9E623D}"/>
                </c:ext>
              </c:extLst>
            </c:dLbl>
            <c:dLbl>
              <c:idx val="3"/>
              <c:delete val="1"/>
              <c:extLst>
                <c:ext xmlns:c15="http://schemas.microsoft.com/office/drawing/2012/chart" uri="{CE6537A1-D6FC-4f65-9D91-7224C49458BB}"/>
                <c:ext xmlns:c16="http://schemas.microsoft.com/office/drawing/2014/chart" uri="{C3380CC4-5D6E-409C-BE32-E72D297353CC}">
                  <c16:uniqueId val="{00000007-0BC8-4081-8E5D-75288A9E623D}"/>
                </c:ext>
              </c:extLst>
            </c:dLbl>
            <c:dLbl>
              <c:idx val="5"/>
              <c:tx>
                <c:rich>
                  <a:bodyPr/>
                  <a:lstStyle/>
                  <a:p>
                    <a:fld id="{6E8EBD12-E21B-42E6-B8E1-AF7695701090}" type="PERCENTAGE">
                      <a:rPr lang="en-US">
                        <a:solidFill>
                          <a:schemeClr val="bg1"/>
                        </a:solidFill>
                      </a:rPr>
                      <a:pPr/>
                      <a:t>[PERCENTAGE]</a:t>
                    </a:fld>
                    <a:endParaRPr lang="en-US"/>
                  </a:p>
                </c:rich>
              </c:tx>
              <c:dLblPos val="inEnd"/>
              <c:showLegendKey val="0"/>
              <c:showVal val="0"/>
              <c:showCatName val="0"/>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B-0BC8-4081-8E5D-75288A9E623D}"/>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dLblPos val="inEnd"/>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Housing!$A$166:$A$172</c:f>
              <c:strCache>
                <c:ptCount val="7"/>
                <c:pt idx="0">
                  <c:v>For Rent</c:v>
                </c:pt>
                <c:pt idx="1">
                  <c:v>Rented, Not Occupied</c:v>
                </c:pt>
                <c:pt idx="2">
                  <c:v>For Sale Only</c:v>
                </c:pt>
                <c:pt idx="3">
                  <c:v>Sold, Not Occupied</c:v>
                </c:pt>
                <c:pt idx="4">
                  <c:v>For Seasonal, Recreational, Or Occasional Use</c:v>
                </c:pt>
                <c:pt idx="5">
                  <c:v>For Migrant Workers</c:v>
                </c:pt>
                <c:pt idx="6">
                  <c:v>Other Vacant</c:v>
                </c:pt>
              </c:strCache>
            </c:strRef>
          </c:cat>
          <c:val>
            <c:numRef>
              <c:f>Housing!$B$166:$B$172</c:f>
              <c:numCache>
                <c:formatCode>#,##0</c:formatCode>
                <c:ptCount val="7"/>
                <c:pt idx="0">
                  <c:v>40</c:v>
                </c:pt>
                <c:pt idx="1">
                  <c:v>20</c:v>
                </c:pt>
                <c:pt idx="2">
                  <c:v>0</c:v>
                </c:pt>
                <c:pt idx="3">
                  <c:v>0</c:v>
                </c:pt>
                <c:pt idx="4">
                  <c:v>19</c:v>
                </c:pt>
                <c:pt idx="5">
                  <c:v>43</c:v>
                </c:pt>
                <c:pt idx="6">
                  <c:v>45</c:v>
                </c:pt>
              </c:numCache>
            </c:numRef>
          </c:val>
          <c:extLst>
            <c:ext xmlns:c16="http://schemas.microsoft.com/office/drawing/2014/chart" uri="{C3380CC4-5D6E-409C-BE32-E72D297353CC}">
              <c16:uniqueId val="{00000000-93A3-4436-B65A-B80913D059A5}"/>
            </c:ext>
          </c:extLst>
        </c:ser>
        <c:dLbls>
          <c:showLegendKey val="0"/>
          <c:showVal val="0"/>
          <c:showCatName val="0"/>
          <c:showSerName val="0"/>
          <c:showPercent val="0"/>
          <c:showBubbleSize val="0"/>
          <c:showLeaderLines val="1"/>
        </c:dLbls>
        <c:firstSliceAng val="0"/>
      </c:pieChart>
      <c:spPr>
        <a:noFill/>
        <a:ln>
          <a:noFill/>
        </a:ln>
        <a:effectLst/>
      </c:spPr>
    </c:plotArea>
    <c:legend>
      <c:legendPos val="r"/>
      <c:layout>
        <c:manualLayout>
          <c:xMode val="edge"/>
          <c:yMode val="edge"/>
          <c:x val="0.68034145894228382"/>
          <c:y val="0.17710624466846406"/>
          <c:w val="0.30744480255738371"/>
          <c:h val="0.6713771396193050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1"/>
          <c:order val="1"/>
          <c:tx>
            <c:strRef>
              <c:f>Housing!$A$187</c:f>
              <c:strCache>
                <c:ptCount val="1"/>
                <c:pt idx="0">
                  <c:v>      0.50 or Less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Housing!$B$185:$G$185</c15:sqref>
                  </c15:fullRef>
                </c:ext>
              </c:extLst>
              <c:f>(Housing!$C$185,Housing!$E$185,Housing!$G$185)</c:f>
              <c:strCache>
                <c:ptCount val="3"/>
                <c:pt idx="0">
                  <c:v>City of Mendota</c:v>
                </c:pt>
                <c:pt idx="1">
                  <c:v>Fresno County</c:v>
                </c:pt>
                <c:pt idx="2">
                  <c:v>California</c:v>
                </c:pt>
              </c:strCache>
            </c:strRef>
          </c:cat>
          <c:val>
            <c:numRef>
              <c:extLst>
                <c:ext xmlns:c15="http://schemas.microsoft.com/office/drawing/2012/chart" uri="{02D57815-91ED-43cb-92C2-25804820EDAC}">
                  <c15:fullRef>
                    <c15:sqref>Housing!$B$187:$G$187</c15:sqref>
                  </c15:fullRef>
                </c:ext>
              </c:extLst>
              <c:f>(Housing!$C$187,Housing!$E$187,Housing!$G$187)</c:f>
              <c:numCache>
                <c:formatCode>#,##0.0%</c:formatCode>
                <c:ptCount val="3"/>
                <c:pt idx="0">
                  <c:v>0.24136715997181113</c:v>
                </c:pt>
                <c:pt idx="1">
                  <c:v>0.53899999999999992</c:v>
                </c:pt>
                <c:pt idx="2">
                  <c:v>0.57299999999999995</c:v>
                </c:pt>
              </c:numCache>
            </c:numRef>
          </c:val>
          <c:extLst>
            <c:ext xmlns:c16="http://schemas.microsoft.com/office/drawing/2014/chart" uri="{C3380CC4-5D6E-409C-BE32-E72D297353CC}">
              <c16:uniqueId val="{00000001-7A4B-4EA0-B5F7-422580855DD3}"/>
            </c:ext>
          </c:extLst>
        </c:ser>
        <c:ser>
          <c:idx val="2"/>
          <c:order val="2"/>
          <c:tx>
            <c:strRef>
              <c:f>Housing!$A$188</c:f>
              <c:strCache>
                <c:ptCount val="1"/>
                <c:pt idx="0">
                  <c:v>      0.51 to 1.00</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Housing!$B$185:$G$185</c15:sqref>
                  </c15:fullRef>
                </c:ext>
              </c:extLst>
              <c:f>(Housing!$C$185,Housing!$E$185,Housing!$G$185)</c:f>
              <c:strCache>
                <c:ptCount val="3"/>
                <c:pt idx="0">
                  <c:v>City of Mendota</c:v>
                </c:pt>
                <c:pt idx="1">
                  <c:v>Fresno County</c:v>
                </c:pt>
                <c:pt idx="2">
                  <c:v>California</c:v>
                </c:pt>
              </c:strCache>
            </c:strRef>
          </c:cat>
          <c:val>
            <c:numRef>
              <c:extLst>
                <c:ext xmlns:c15="http://schemas.microsoft.com/office/drawing/2012/chart" uri="{02D57815-91ED-43cb-92C2-25804820EDAC}">
                  <c15:fullRef>
                    <c15:sqref>Housing!$B$188:$G$188</c15:sqref>
                  </c15:fullRef>
                </c:ext>
              </c:extLst>
              <c:f>(Housing!$C$188,Housing!$E$188,Housing!$G$188)</c:f>
              <c:numCache>
                <c:formatCode>#,##0.0%</c:formatCode>
                <c:ptCount val="3"/>
                <c:pt idx="0">
                  <c:v>0.48590556730091616</c:v>
                </c:pt>
                <c:pt idx="1">
                  <c:v>0.36499999999999999</c:v>
                </c:pt>
                <c:pt idx="2">
                  <c:v>0.34499999999999997</c:v>
                </c:pt>
              </c:numCache>
            </c:numRef>
          </c:val>
          <c:extLst>
            <c:ext xmlns:c16="http://schemas.microsoft.com/office/drawing/2014/chart" uri="{C3380CC4-5D6E-409C-BE32-E72D297353CC}">
              <c16:uniqueId val="{00000002-7A4B-4EA0-B5F7-422580855DD3}"/>
            </c:ext>
          </c:extLst>
        </c:ser>
        <c:ser>
          <c:idx val="3"/>
          <c:order val="3"/>
          <c:tx>
            <c:strRef>
              <c:f>Housing!$A$189</c:f>
              <c:strCache>
                <c:ptCount val="1"/>
                <c:pt idx="0">
                  <c:v>      1.01 to 1.50</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Housing!$B$185:$G$185</c15:sqref>
                  </c15:fullRef>
                </c:ext>
              </c:extLst>
              <c:f>(Housing!$C$185,Housing!$E$185,Housing!$G$185)</c:f>
              <c:strCache>
                <c:ptCount val="3"/>
                <c:pt idx="0">
                  <c:v>City of Mendota</c:v>
                </c:pt>
                <c:pt idx="1">
                  <c:v>Fresno County</c:v>
                </c:pt>
                <c:pt idx="2">
                  <c:v>California</c:v>
                </c:pt>
              </c:strCache>
            </c:strRef>
          </c:cat>
          <c:val>
            <c:numRef>
              <c:extLst>
                <c:ext xmlns:c15="http://schemas.microsoft.com/office/drawing/2012/chart" uri="{02D57815-91ED-43cb-92C2-25804820EDAC}">
                  <c15:fullRef>
                    <c15:sqref>Housing!$B$189:$G$189</c15:sqref>
                  </c15:fullRef>
                </c:ext>
              </c:extLst>
              <c:f>(Housing!$C$189,Housing!$E$189,Housing!$G$189)</c:f>
              <c:numCache>
                <c:formatCode>#,##0.0%</c:formatCode>
                <c:ptCount val="3"/>
                <c:pt idx="0">
                  <c:v>0.2026074700493305</c:v>
                </c:pt>
                <c:pt idx="1">
                  <c:v>6.0999999999999999E-2</c:v>
                </c:pt>
                <c:pt idx="2">
                  <c:v>5.2000000000000005E-2</c:v>
                </c:pt>
              </c:numCache>
            </c:numRef>
          </c:val>
          <c:extLst>
            <c:ext xmlns:c16="http://schemas.microsoft.com/office/drawing/2014/chart" uri="{C3380CC4-5D6E-409C-BE32-E72D297353CC}">
              <c16:uniqueId val="{00000003-7A4B-4EA0-B5F7-422580855DD3}"/>
            </c:ext>
          </c:extLst>
        </c:ser>
        <c:ser>
          <c:idx val="4"/>
          <c:order val="4"/>
          <c:tx>
            <c:strRef>
              <c:f>Housing!$A$190</c:f>
              <c:strCache>
                <c:ptCount val="1"/>
                <c:pt idx="0">
                  <c:v>      1.51 to 2.00</c:v>
                </c:pt>
              </c:strCache>
            </c:strRef>
          </c:tx>
          <c:spPr>
            <a:solidFill>
              <a:schemeClr val="accent5"/>
            </a:solidFill>
            <a:ln>
              <a:noFill/>
            </a:ln>
            <a:effectLst/>
          </c:spPr>
          <c:invertIfNegative val="0"/>
          <c:dLbls>
            <c:delete val="1"/>
          </c:dLbls>
          <c:cat>
            <c:strRef>
              <c:extLst>
                <c:ext xmlns:c15="http://schemas.microsoft.com/office/drawing/2012/chart" uri="{02D57815-91ED-43cb-92C2-25804820EDAC}">
                  <c15:fullRef>
                    <c15:sqref>Housing!$B$185:$G$185</c15:sqref>
                  </c15:fullRef>
                </c:ext>
              </c:extLst>
              <c:f>(Housing!$C$185,Housing!$E$185,Housing!$G$185)</c:f>
              <c:strCache>
                <c:ptCount val="3"/>
                <c:pt idx="0">
                  <c:v>City of Mendota</c:v>
                </c:pt>
                <c:pt idx="1">
                  <c:v>Fresno County</c:v>
                </c:pt>
                <c:pt idx="2">
                  <c:v>California</c:v>
                </c:pt>
              </c:strCache>
            </c:strRef>
          </c:cat>
          <c:val>
            <c:numRef>
              <c:extLst>
                <c:ext xmlns:c15="http://schemas.microsoft.com/office/drawing/2012/chart" uri="{02D57815-91ED-43cb-92C2-25804820EDAC}">
                  <c15:fullRef>
                    <c15:sqref>Housing!$B$190:$G$190</c15:sqref>
                  </c15:fullRef>
                </c:ext>
              </c:extLst>
              <c:f>(Housing!$C$190,Housing!$E$190,Housing!$G$190)</c:f>
              <c:numCache>
                <c:formatCode>#,##0.0%</c:formatCode>
                <c:ptCount val="3"/>
                <c:pt idx="0">
                  <c:v>4.0169133192389003E-2</c:v>
                </c:pt>
                <c:pt idx="1">
                  <c:v>2.2000000000000002E-2</c:v>
                </c:pt>
                <c:pt idx="2">
                  <c:v>2.1999999999999999E-2</c:v>
                </c:pt>
              </c:numCache>
            </c:numRef>
          </c:val>
          <c:extLst>
            <c:ext xmlns:c16="http://schemas.microsoft.com/office/drawing/2014/chart" uri="{C3380CC4-5D6E-409C-BE32-E72D297353CC}">
              <c16:uniqueId val="{00000004-7A4B-4EA0-B5F7-422580855DD3}"/>
            </c:ext>
          </c:extLst>
        </c:ser>
        <c:ser>
          <c:idx val="5"/>
          <c:order val="5"/>
          <c:tx>
            <c:strRef>
              <c:f>Housing!$A$191</c:f>
              <c:strCache>
                <c:ptCount val="1"/>
                <c:pt idx="0">
                  <c:v>      2.01 or More</c:v>
                </c:pt>
              </c:strCache>
            </c:strRef>
          </c:tx>
          <c:spPr>
            <a:solidFill>
              <a:schemeClr val="accent6"/>
            </a:solidFill>
            <a:ln>
              <a:noFill/>
            </a:ln>
            <a:effectLst/>
          </c:spPr>
          <c:invertIfNegative val="0"/>
          <c:dLbls>
            <c:delete val="1"/>
          </c:dLbls>
          <c:cat>
            <c:strRef>
              <c:extLst>
                <c:ext xmlns:c15="http://schemas.microsoft.com/office/drawing/2012/chart" uri="{02D57815-91ED-43cb-92C2-25804820EDAC}">
                  <c15:fullRef>
                    <c15:sqref>Housing!$B$185:$G$185</c15:sqref>
                  </c15:fullRef>
                </c:ext>
              </c:extLst>
              <c:f>(Housing!$C$185,Housing!$E$185,Housing!$G$185)</c:f>
              <c:strCache>
                <c:ptCount val="3"/>
                <c:pt idx="0">
                  <c:v>City of Mendota</c:v>
                </c:pt>
                <c:pt idx="1">
                  <c:v>Fresno County</c:v>
                </c:pt>
                <c:pt idx="2">
                  <c:v>California</c:v>
                </c:pt>
              </c:strCache>
            </c:strRef>
          </c:cat>
          <c:val>
            <c:numRef>
              <c:extLst>
                <c:ext xmlns:c15="http://schemas.microsoft.com/office/drawing/2012/chart" uri="{02D57815-91ED-43cb-92C2-25804820EDAC}">
                  <c15:fullRef>
                    <c15:sqref>Housing!$B$191:$G$191</c15:sqref>
                  </c15:fullRef>
                </c:ext>
              </c:extLst>
              <c:f>(Housing!$C$191,Housing!$E$191,Housing!$G$191)</c:f>
              <c:numCache>
                <c:formatCode>#,##0.0%</c:formatCode>
                <c:ptCount val="3"/>
                <c:pt idx="0">
                  <c:v>2.9950669485553208E-2</c:v>
                </c:pt>
                <c:pt idx="1">
                  <c:v>1.4E-2</c:v>
                </c:pt>
                <c:pt idx="2">
                  <c:v>8.0000000000000002E-3</c:v>
                </c:pt>
              </c:numCache>
            </c:numRef>
          </c:val>
          <c:extLst>
            <c:ext xmlns:c16="http://schemas.microsoft.com/office/drawing/2014/chart" uri="{C3380CC4-5D6E-409C-BE32-E72D297353CC}">
              <c16:uniqueId val="{00000005-7A4B-4EA0-B5F7-422580855DD3}"/>
            </c:ext>
          </c:extLst>
        </c:ser>
        <c:dLbls>
          <c:showLegendKey val="0"/>
          <c:showVal val="1"/>
          <c:showCatName val="0"/>
          <c:showSerName val="0"/>
          <c:showPercent val="0"/>
          <c:showBubbleSize val="0"/>
        </c:dLbls>
        <c:gapWidth val="40"/>
        <c:overlap val="100"/>
        <c:axId val="673801120"/>
        <c:axId val="673805696"/>
        <c:extLst>
          <c:ext xmlns:c15="http://schemas.microsoft.com/office/drawing/2012/chart" uri="{02D57815-91ED-43cb-92C2-25804820EDAC}">
            <c15:filteredBarSeries>
              <c15:ser>
                <c:idx val="0"/>
                <c:order val="0"/>
                <c:tx>
                  <c:strRef>
                    <c:extLst>
                      <c:ext uri="{02D57815-91ED-43cb-92C2-25804820EDAC}">
                        <c15:formulaRef>
                          <c15:sqref>Housing!$A$186</c15:sqref>
                        </c15:formulaRef>
                      </c:ext>
                    </c:extLst>
                    <c:strCache>
                      <c:ptCount val="1"/>
                      <c:pt idx="0">
                        <c:v>Total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Housing!$B$185:$G$185</c15:sqref>
                        </c15:fullRef>
                        <c15:formulaRef>
                          <c15:sqref>(Housing!$C$185,Housing!$E$185,Housing!$G$185)</c15:sqref>
                        </c15:formulaRef>
                      </c:ext>
                    </c:extLst>
                    <c:strCache>
                      <c:ptCount val="3"/>
                      <c:pt idx="0">
                        <c:v>City of Mendota</c:v>
                      </c:pt>
                      <c:pt idx="1">
                        <c:v>Fresno County</c:v>
                      </c:pt>
                      <c:pt idx="2">
                        <c:v>California</c:v>
                      </c:pt>
                    </c:strCache>
                  </c:strRef>
                </c:cat>
                <c:val>
                  <c:numRef>
                    <c:extLst>
                      <c:ext uri="{02D57815-91ED-43cb-92C2-25804820EDAC}">
                        <c15:fullRef>
                          <c15:sqref>Housing!$B$186:$G$186</c15:sqref>
                        </c15:fullRef>
                        <c15:formulaRef>
                          <c15:sqref>(Housing!$C$186,Housing!$E$186,Housing!$G$186)</c15:sqref>
                        </c15:formulaRef>
                      </c:ext>
                    </c:extLst>
                    <c:numCache>
                      <c:formatCode>#,##0.0%</c:formatCode>
                      <c:ptCount val="3"/>
                    </c:numCache>
                  </c:numRef>
                </c:val>
                <c:extLst>
                  <c:ext xmlns:c16="http://schemas.microsoft.com/office/drawing/2014/chart" uri="{C3380CC4-5D6E-409C-BE32-E72D297353CC}">
                    <c16:uniqueId val="{00000000-3E56-4324-9915-154F5914E6B3}"/>
                  </c:ext>
                </c:extLst>
              </c15:ser>
            </c15:filteredBarSeries>
          </c:ext>
        </c:extLst>
      </c:barChart>
      <c:catAx>
        <c:axId val="67380112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73805696"/>
        <c:crosses val="autoZero"/>
        <c:auto val="1"/>
        <c:lblAlgn val="ctr"/>
        <c:lblOffset val="100"/>
        <c:noMultiLvlLbl val="0"/>
      </c:catAx>
      <c:valAx>
        <c:axId val="673805696"/>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7380112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Housing!$A$228</c:f>
              <c:strCache>
                <c:ptCount val="1"/>
                <c:pt idx="0">
                  <c:v>Owner-Occupied</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Housing!$B$225:$F$225</c:f>
              <c:strCache>
                <c:ptCount val="5"/>
                <c:pt idx="0">
                  <c:v>1980</c:v>
                </c:pt>
                <c:pt idx="1">
                  <c:v>1990</c:v>
                </c:pt>
                <c:pt idx="2">
                  <c:v>2000</c:v>
                </c:pt>
                <c:pt idx="3">
                  <c:v>2010</c:v>
                </c:pt>
                <c:pt idx="4">
                  <c:v>2020</c:v>
                </c:pt>
              </c:strCache>
            </c:strRef>
          </c:cat>
          <c:val>
            <c:numRef>
              <c:f>Housing!$B$228:$F$228</c:f>
              <c:numCache>
                <c:formatCode>#,##0.0%</c:formatCode>
                <c:ptCount val="5"/>
                <c:pt idx="0">
                  <c:v>0.41519965650493773</c:v>
                </c:pt>
                <c:pt idx="1">
                  <c:v>0.46167557932263814</c:v>
                </c:pt>
                <c:pt idx="2">
                  <c:v>0.4482191780821918</c:v>
                </c:pt>
                <c:pt idx="3">
                  <c:v>0.43564356435643564</c:v>
                </c:pt>
                <c:pt idx="4">
                  <c:v>0.47463002114164904</c:v>
                </c:pt>
              </c:numCache>
            </c:numRef>
          </c:val>
          <c:extLst>
            <c:ext xmlns:c16="http://schemas.microsoft.com/office/drawing/2014/chart" uri="{C3380CC4-5D6E-409C-BE32-E72D297353CC}">
              <c16:uniqueId val="{00000000-21F0-47C5-BF9B-5D0DFA2640C4}"/>
            </c:ext>
          </c:extLst>
        </c:ser>
        <c:ser>
          <c:idx val="1"/>
          <c:order val="1"/>
          <c:tx>
            <c:strRef>
              <c:f>Housing!$A$230</c:f>
              <c:strCache>
                <c:ptCount val="1"/>
                <c:pt idx="0">
                  <c:v>Renter-Occupied</c:v>
                </c:pt>
              </c:strCache>
            </c:strRef>
          </c:tx>
          <c:spPr>
            <a:solidFill>
              <a:schemeClr val="accent5">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Housing!$B$225:$F$225</c:f>
              <c:strCache>
                <c:ptCount val="5"/>
                <c:pt idx="0">
                  <c:v>1980</c:v>
                </c:pt>
                <c:pt idx="1">
                  <c:v>1990</c:v>
                </c:pt>
                <c:pt idx="2">
                  <c:v>2000</c:v>
                </c:pt>
                <c:pt idx="3">
                  <c:v>2010</c:v>
                </c:pt>
                <c:pt idx="4">
                  <c:v>2020</c:v>
                </c:pt>
              </c:strCache>
            </c:strRef>
          </c:cat>
          <c:val>
            <c:numRef>
              <c:f>Housing!$B$230:$F$230</c:f>
              <c:numCache>
                <c:formatCode>#,##0.0%</c:formatCode>
                <c:ptCount val="5"/>
                <c:pt idx="0">
                  <c:v>0.58480034349506227</c:v>
                </c:pt>
                <c:pt idx="1">
                  <c:v>0.53832442067736186</c:v>
                </c:pt>
                <c:pt idx="2">
                  <c:v>0.5517808219178082</c:v>
                </c:pt>
                <c:pt idx="3">
                  <c:v>0.5643564356435643</c:v>
                </c:pt>
                <c:pt idx="4">
                  <c:v>0.52536997885835091</c:v>
                </c:pt>
              </c:numCache>
            </c:numRef>
          </c:val>
          <c:extLst>
            <c:ext xmlns:c16="http://schemas.microsoft.com/office/drawing/2014/chart" uri="{C3380CC4-5D6E-409C-BE32-E72D297353CC}">
              <c16:uniqueId val="{00000001-21F0-47C5-BF9B-5D0DFA2640C4}"/>
            </c:ext>
          </c:extLst>
        </c:ser>
        <c:dLbls>
          <c:showLegendKey val="0"/>
          <c:showVal val="0"/>
          <c:showCatName val="0"/>
          <c:showSerName val="0"/>
          <c:showPercent val="0"/>
          <c:showBubbleSize val="0"/>
        </c:dLbls>
        <c:gapWidth val="40"/>
        <c:overlap val="100"/>
        <c:serLines>
          <c:spPr>
            <a:ln w="9525" cap="flat" cmpd="sng" algn="ctr">
              <a:solidFill>
                <a:schemeClr val="tx1">
                  <a:lumMod val="35000"/>
                  <a:lumOff val="65000"/>
                </a:schemeClr>
              </a:solidFill>
              <a:round/>
            </a:ln>
            <a:effectLst/>
          </c:spPr>
        </c:serLines>
        <c:axId val="779460639"/>
        <c:axId val="779463135"/>
      </c:barChart>
      <c:catAx>
        <c:axId val="77946063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79463135"/>
        <c:crosses val="autoZero"/>
        <c:auto val="1"/>
        <c:lblAlgn val="ctr"/>
        <c:lblOffset val="100"/>
        <c:noMultiLvlLbl val="0"/>
      </c:catAx>
      <c:valAx>
        <c:axId val="779463135"/>
        <c:scaling>
          <c:orientation val="minMax"/>
          <c:max val="1"/>
        </c:scaling>
        <c:delete val="0"/>
        <c:axPos val="l"/>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79460639"/>
        <c:crosses val="autoZero"/>
        <c:crossBetween val="between"/>
        <c:majorUnit val="0.25"/>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Housing!$A$347</c:f>
              <c:strCache>
                <c:ptCount val="1"/>
                <c:pt idx="0">
                  <c:v>Median Value (Dollars) of Owner Occupied Homes</c:v>
                </c:pt>
              </c:strCache>
            </c:strRef>
          </c:tx>
          <c:spPr>
            <a:solidFill>
              <a:schemeClr val="accent1"/>
            </a:solidFill>
            <a:ln>
              <a:noFill/>
            </a:ln>
            <a:effectLst/>
          </c:spPr>
          <c:invertIfNegative val="0"/>
          <c:dLbls>
            <c:dLbl>
              <c:idx val="3"/>
              <c:layout>
                <c:manualLayout>
                  <c:x val="-2.136752136752215E-3"/>
                  <c:y val="7.098440954418251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2005-4572-BE5D-16C203CD18C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Housing!$B$346:$F$346</c:f>
              <c:numCache>
                <c:formatCode>General</c:formatCode>
                <c:ptCount val="5"/>
                <c:pt idx="0">
                  <c:v>1980</c:v>
                </c:pt>
                <c:pt idx="1">
                  <c:v>1990</c:v>
                </c:pt>
                <c:pt idx="2">
                  <c:v>2000</c:v>
                </c:pt>
                <c:pt idx="3">
                  <c:v>2010</c:v>
                </c:pt>
                <c:pt idx="4">
                  <c:v>2020</c:v>
                </c:pt>
              </c:numCache>
            </c:numRef>
          </c:cat>
          <c:val>
            <c:numRef>
              <c:f>Housing!$B$347:$F$347</c:f>
              <c:numCache>
                <c:formatCode>_("$"* #,##0_);_("$"* \(#,##0\);_("$"* "-"??_);_(@_)</c:formatCode>
                <c:ptCount val="5"/>
                <c:pt idx="0">
                  <c:v>41200</c:v>
                </c:pt>
                <c:pt idx="1">
                  <c:v>56500</c:v>
                </c:pt>
                <c:pt idx="2">
                  <c:v>80400</c:v>
                </c:pt>
                <c:pt idx="3">
                  <c:v>151000</c:v>
                </c:pt>
                <c:pt idx="4">
                  <c:v>173600</c:v>
                </c:pt>
              </c:numCache>
            </c:numRef>
          </c:val>
          <c:extLst>
            <c:ext xmlns:c16="http://schemas.microsoft.com/office/drawing/2014/chart" uri="{C3380CC4-5D6E-409C-BE32-E72D297353CC}">
              <c16:uniqueId val="{00000000-2005-4572-BE5D-16C203CD18CE}"/>
            </c:ext>
          </c:extLst>
        </c:ser>
        <c:dLbls>
          <c:showLegendKey val="0"/>
          <c:showVal val="0"/>
          <c:showCatName val="0"/>
          <c:showSerName val="0"/>
          <c:showPercent val="0"/>
          <c:showBubbleSize val="0"/>
        </c:dLbls>
        <c:gapWidth val="80"/>
        <c:overlap val="-27"/>
        <c:axId val="779456063"/>
        <c:axId val="779461887"/>
      </c:barChart>
      <c:lineChart>
        <c:grouping val="standard"/>
        <c:varyColors val="0"/>
        <c:ser>
          <c:idx val="1"/>
          <c:order val="1"/>
          <c:tx>
            <c:strRef>
              <c:f>Housing!$A$348</c:f>
              <c:strCache>
                <c:ptCount val="1"/>
                <c:pt idx="0">
                  <c:v>Percent Change</c:v>
                </c:pt>
              </c:strCache>
            </c:strRef>
          </c:tx>
          <c:spPr>
            <a:ln w="31750" cap="rnd">
              <a:solidFill>
                <a:schemeClr val="tx2"/>
              </a:solidFill>
              <a:round/>
            </a:ln>
            <a:effectLst/>
          </c:spPr>
          <c:marker>
            <c:symbol val="none"/>
          </c:marker>
          <c:dLbls>
            <c:dLbl>
              <c:idx val="2"/>
              <c:layout>
                <c:manualLayout>
                  <c:x val="-6.8632478632478636E-2"/>
                  <c:y val="-6.065490165890462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8F5-4A09-A153-94E0F5D7D111}"/>
                </c:ext>
              </c:extLst>
            </c:dLbl>
            <c:dLbl>
              <c:idx val="3"/>
              <c:layout>
                <c:manualLayout>
                  <c:x val="-5.4717006528030306E-2"/>
                  <c:y val="-3.354939963666464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EAA-4122-BD8D-107ADD00DF5F}"/>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Housing!$B$346:$F$346</c:f>
              <c:numCache>
                <c:formatCode>General</c:formatCode>
                <c:ptCount val="5"/>
                <c:pt idx="0">
                  <c:v>1980</c:v>
                </c:pt>
                <c:pt idx="1">
                  <c:v>1990</c:v>
                </c:pt>
                <c:pt idx="2">
                  <c:v>2000</c:v>
                </c:pt>
                <c:pt idx="3">
                  <c:v>2010</c:v>
                </c:pt>
                <c:pt idx="4">
                  <c:v>2020</c:v>
                </c:pt>
              </c:numCache>
            </c:numRef>
          </c:cat>
          <c:val>
            <c:numRef>
              <c:f>Housing!$B$348:$F$348</c:f>
              <c:numCache>
                <c:formatCode>0.00%</c:formatCode>
                <c:ptCount val="5"/>
                <c:pt idx="1">
                  <c:v>0.37135922330097088</c:v>
                </c:pt>
                <c:pt idx="2">
                  <c:v>0.4230088495575221</c:v>
                </c:pt>
                <c:pt idx="3">
                  <c:v>0.87810945273631846</c:v>
                </c:pt>
                <c:pt idx="4">
                  <c:v>0.14966887417218544</c:v>
                </c:pt>
              </c:numCache>
            </c:numRef>
          </c:val>
          <c:smooth val="0"/>
          <c:extLst>
            <c:ext xmlns:c16="http://schemas.microsoft.com/office/drawing/2014/chart" uri="{C3380CC4-5D6E-409C-BE32-E72D297353CC}">
              <c16:uniqueId val="{00000001-2005-4572-BE5D-16C203CD18CE}"/>
            </c:ext>
          </c:extLst>
        </c:ser>
        <c:dLbls>
          <c:showLegendKey val="0"/>
          <c:showVal val="0"/>
          <c:showCatName val="0"/>
          <c:showSerName val="0"/>
          <c:showPercent val="0"/>
          <c:showBubbleSize val="0"/>
        </c:dLbls>
        <c:marker val="1"/>
        <c:smooth val="0"/>
        <c:axId val="779463551"/>
        <c:axId val="779456895"/>
      </c:lineChart>
      <c:catAx>
        <c:axId val="77945606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79461887"/>
        <c:crosses val="autoZero"/>
        <c:auto val="1"/>
        <c:lblAlgn val="ctr"/>
        <c:lblOffset val="100"/>
        <c:noMultiLvlLbl val="0"/>
      </c:catAx>
      <c:valAx>
        <c:axId val="779461887"/>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Median Housing Value (Dollars)*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79456063"/>
        <c:crosses val="autoZero"/>
        <c:crossBetween val="between"/>
      </c:valAx>
      <c:valAx>
        <c:axId val="779456895"/>
        <c:scaling>
          <c:orientation val="minMax"/>
          <c:min val="-0.5"/>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Change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79463551"/>
        <c:crosses val="max"/>
        <c:crossBetween val="between"/>
      </c:valAx>
      <c:catAx>
        <c:axId val="779463551"/>
        <c:scaling>
          <c:orientation val="minMax"/>
        </c:scaling>
        <c:delete val="1"/>
        <c:axPos val="b"/>
        <c:numFmt formatCode="General" sourceLinked="1"/>
        <c:majorTickMark val="none"/>
        <c:minorTickMark val="none"/>
        <c:tickLblPos val="nextTo"/>
        <c:crossAx val="779456895"/>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Housing!$C$289</c:f>
              <c:strCache>
                <c:ptCount val="1"/>
                <c:pt idx="0">
                  <c:v>Owner-Occupied</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Housing!$A$290:$A$296</c:f>
              <c:strCache>
                <c:ptCount val="7"/>
                <c:pt idx="0">
                  <c:v>White Alone Non-Hispanic</c:v>
                </c:pt>
                <c:pt idx="1">
                  <c:v>Black Or African American Alone </c:v>
                </c:pt>
                <c:pt idx="2">
                  <c:v>American Indian And Alaska Native Alone </c:v>
                </c:pt>
                <c:pt idx="3">
                  <c:v>Asian Alone </c:v>
                </c:pt>
                <c:pt idx="4">
                  <c:v>Native Hawaiian And Other Pacific Islander Alone </c:v>
                </c:pt>
                <c:pt idx="5">
                  <c:v>Some Other Race Alone </c:v>
                </c:pt>
                <c:pt idx="6">
                  <c:v>Two Or More Races Householder </c:v>
                </c:pt>
              </c:strCache>
            </c:strRef>
          </c:cat>
          <c:val>
            <c:numRef>
              <c:f>Housing!$C$290:$C$296</c:f>
              <c:numCache>
                <c:formatCode>#,##0.0%</c:formatCode>
                <c:ptCount val="7"/>
                <c:pt idx="0">
                  <c:v>0.5463609172482552</c:v>
                </c:pt>
                <c:pt idx="1">
                  <c:v>0</c:v>
                </c:pt>
                <c:pt idx="2">
                  <c:v>0</c:v>
                </c:pt>
                <c:pt idx="3">
                  <c:v>0</c:v>
                </c:pt>
                <c:pt idx="4">
                  <c:v>0</c:v>
                </c:pt>
                <c:pt idx="5">
                  <c:v>0.42219743446737312</c:v>
                </c:pt>
                <c:pt idx="6">
                  <c:v>1</c:v>
                </c:pt>
              </c:numCache>
            </c:numRef>
          </c:val>
          <c:extLst>
            <c:ext xmlns:c16="http://schemas.microsoft.com/office/drawing/2014/chart" uri="{C3380CC4-5D6E-409C-BE32-E72D297353CC}">
              <c16:uniqueId val="{00000000-30BF-49F6-8C57-5BFF428987C5}"/>
            </c:ext>
          </c:extLst>
        </c:ser>
        <c:ser>
          <c:idx val="1"/>
          <c:order val="1"/>
          <c:tx>
            <c:strRef>
              <c:f>Housing!$E$289</c:f>
              <c:strCache>
                <c:ptCount val="1"/>
                <c:pt idx="0">
                  <c:v>Renter-Occupied</c:v>
                </c:pt>
              </c:strCache>
            </c:strRef>
          </c:tx>
          <c:spPr>
            <a:solidFill>
              <a:schemeClr val="accent5">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Housing!$A$290:$A$296</c:f>
              <c:strCache>
                <c:ptCount val="7"/>
                <c:pt idx="0">
                  <c:v>White Alone Non-Hispanic</c:v>
                </c:pt>
                <c:pt idx="1">
                  <c:v>Black Or African American Alone </c:v>
                </c:pt>
                <c:pt idx="2">
                  <c:v>American Indian And Alaska Native Alone </c:v>
                </c:pt>
                <c:pt idx="3">
                  <c:v>Asian Alone </c:v>
                </c:pt>
                <c:pt idx="4">
                  <c:v>Native Hawaiian And Other Pacific Islander Alone </c:v>
                </c:pt>
                <c:pt idx="5">
                  <c:v>Some Other Race Alone </c:v>
                </c:pt>
                <c:pt idx="6">
                  <c:v>Two Or More Races Householder </c:v>
                </c:pt>
              </c:strCache>
            </c:strRef>
          </c:cat>
          <c:val>
            <c:numRef>
              <c:f>Housing!$E$290:$E$296</c:f>
              <c:numCache>
                <c:formatCode>#,##0.0%</c:formatCode>
                <c:ptCount val="7"/>
                <c:pt idx="0">
                  <c:v>0.45363908275174475</c:v>
                </c:pt>
                <c:pt idx="1">
                  <c:v>0</c:v>
                </c:pt>
                <c:pt idx="2">
                  <c:v>0</c:v>
                </c:pt>
                <c:pt idx="3">
                  <c:v>0</c:v>
                </c:pt>
                <c:pt idx="4">
                  <c:v>0</c:v>
                </c:pt>
                <c:pt idx="5">
                  <c:v>0.57780256553262688</c:v>
                </c:pt>
                <c:pt idx="6">
                  <c:v>0</c:v>
                </c:pt>
              </c:numCache>
            </c:numRef>
          </c:val>
          <c:extLst>
            <c:ext xmlns:c16="http://schemas.microsoft.com/office/drawing/2014/chart" uri="{C3380CC4-5D6E-409C-BE32-E72D297353CC}">
              <c16:uniqueId val="{00000001-30BF-49F6-8C57-5BFF428987C5}"/>
            </c:ext>
          </c:extLst>
        </c:ser>
        <c:dLbls>
          <c:showLegendKey val="0"/>
          <c:showVal val="0"/>
          <c:showCatName val="0"/>
          <c:showSerName val="0"/>
          <c:showPercent val="0"/>
          <c:showBubbleSize val="0"/>
        </c:dLbls>
        <c:gapWidth val="40"/>
        <c:overlap val="100"/>
        <c:axId val="820841167"/>
        <c:axId val="820856143"/>
      </c:barChart>
      <c:catAx>
        <c:axId val="82084116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20856143"/>
        <c:crosses val="autoZero"/>
        <c:auto val="1"/>
        <c:lblAlgn val="ctr"/>
        <c:lblOffset val="100"/>
        <c:noMultiLvlLbl val="0"/>
      </c:catAx>
      <c:valAx>
        <c:axId val="820856143"/>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20841167"/>
        <c:crosses val="autoZero"/>
        <c:crossBetween val="between"/>
        <c:majorUnit val="0.25"/>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5"/>
          <c:order val="5"/>
          <c:tx>
            <c:strRef>
              <c:f>Housing!$A$317</c:f>
              <c:strCache>
                <c:ptCount val="1"/>
                <c:pt idx="0">
                  <c:v>Total Units</c:v>
                </c:pt>
              </c:strCache>
            </c:strRef>
          </c:tx>
          <c:spPr>
            <a:ln w="28575" cap="rnd">
              <a:solidFill>
                <a:schemeClr val="accent6"/>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6"/>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Housing!$B$311:$K$311</c15:sqref>
                  </c15:fullRef>
                </c:ext>
              </c:extLst>
              <c:f>Housing!$C$311:$K$311</c:f>
              <c:strCache>
                <c:ptCount val="9"/>
                <c:pt idx="0">
                  <c:v>2015</c:v>
                </c:pt>
                <c:pt idx="1">
                  <c:v>2016</c:v>
                </c:pt>
                <c:pt idx="2">
                  <c:v>2017</c:v>
                </c:pt>
                <c:pt idx="3">
                  <c:v>2018</c:v>
                </c:pt>
                <c:pt idx="4">
                  <c:v>2019</c:v>
                </c:pt>
                <c:pt idx="5">
                  <c:v>2020</c:v>
                </c:pt>
                <c:pt idx="6">
                  <c:v>2021</c:v>
                </c:pt>
                <c:pt idx="7">
                  <c:v>Total Permits (2015 to 2021)</c:v>
                </c:pt>
                <c:pt idx="8">
                  <c:v>Percent RHNA Completion</c:v>
                </c:pt>
              </c:strCache>
            </c:strRef>
          </c:cat>
          <c:val>
            <c:numRef>
              <c:extLst>
                <c:ext xmlns:c15="http://schemas.microsoft.com/office/drawing/2012/chart" uri="{02D57815-91ED-43cb-92C2-25804820EDAC}">
                  <c15:fullRef>
                    <c15:sqref>Housing!$B$317:$I$317</c15:sqref>
                  </c15:fullRef>
                </c:ext>
              </c:extLst>
              <c:f>Housing!$C$317:$I$317</c:f>
              <c:numCache>
                <c:formatCode>_(* #,##0_);_(* \(#,##0\);_(* "-"??_);_(@_)</c:formatCode>
                <c:ptCount val="7"/>
                <c:pt idx="0">
                  <c:v>0</c:v>
                </c:pt>
                <c:pt idx="1">
                  <c:v>0</c:v>
                </c:pt>
                <c:pt idx="2">
                  <c:v>66</c:v>
                </c:pt>
                <c:pt idx="3">
                  <c:v>0</c:v>
                </c:pt>
                <c:pt idx="4">
                  <c:v>0</c:v>
                </c:pt>
                <c:pt idx="5">
                  <c:v>0</c:v>
                </c:pt>
                <c:pt idx="6">
                  <c:v>0</c:v>
                </c:pt>
              </c:numCache>
            </c:numRef>
          </c:val>
          <c:smooth val="0"/>
          <c:extLst>
            <c:ext xmlns:c16="http://schemas.microsoft.com/office/drawing/2014/chart" uri="{C3380CC4-5D6E-409C-BE32-E72D297353CC}">
              <c16:uniqueId val="{00000005-BBDA-4745-AFC1-7AF1C287DCFC}"/>
            </c:ext>
          </c:extLst>
        </c:ser>
        <c:ser>
          <c:idx val="3"/>
          <c:order val="3"/>
          <c:tx>
            <c:strRef>
              <c:f>Housing!$A$315</c:f>
              <c:strCache>
                <c:ptCount val="1"/>
                <c:pt idx="0">
                  <c:v>Subtotal Affordable</c:v>
                </c:pt>
              </c:strCache>
            </c:strRef>
          </c:tx>
          <c:spPr>
            <a:ln w="28575" cap="rnd">
              <a:solidFill>
                <a:schemeClr val="accent4"/>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4"/>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Housing!$B$311:$K$311</c15:sqref>
                  </c15:fullRef>
                </c:ext>
              </c:extLst>
              <c:f>Housing!$C$311:$K$311</c:f>
              <c:strCache>
                <c:ptCount val="9"/>
                <c:pt idx="0">
                  <c:v>2015</c:v>
                </c:pt>
                <c:pt idx="1">
                  <c:v>2016</c:v>
                </c:pt>
                <c:pt idx="2">
                  <c:v>2017</c:v>
                </c:pt>
                <c:pt idx="3">
                  <c:v>2018</c:v>
                </c:pt>
                <c:pt idx="4">
                  <c:v>2019</c:v>
                </c:pt>
                <c:pt idx="5">
                  <c:v>2020</c:v>
                </c:pt>
                <c:pt idx="6">
                  <c:v>2021</c:v>
                </c:pt>
                <c:pt idx="7">
                  <c:v>Total Permits (2015 to 2021)</c:v>
                </c:pt>
                <c:pt idx="8">
                  <c:v>Percent RHNA Completion</c:v>
                </c:pt>
              </c:strCache>
            </c:strRef>
          </c:cat>
          <c:val>
            <c:numRef>
              <c:extLst>
                <c:ext xmlns:c15="http://schemas.microsoft.com/office/drawing/2012/chart" uri="{02D57815-91ED-43cb-92C2-25804820EDAC}">
                  <c15:fullRef>
                    <c15:sqref>Housing!$B$315:$I$315</c15:sqref>
                  </c15:fullRef>
                </c:ext>
              </c:extLst>
              <c:f>Housing!$C$315:$I$315</c:f>
              <c:numCache>
                <c:formatCode>_(* #,##0_);_(* \(#,##0\);_(* "-"??_);_(@_)</c:formatCode>
                <c:ptCount val="7"/>
                <c:pt idx="0">
                  <c:v>0</c:v>
                </c:pt>
                <c:pt idx="1">
                  <c:v>0</c:v>
                </c:pt>
                <c:pt idx="2">
                  <c:v>61</c:v>
                </c:pt>
                <c:pt idx="3">
                  <c:v>0</c:v>
                </c:pt>
                <c:pt idx="4">
                  <c:v>0</c:v>
                </c:pt>
                <c:pt idx="5">
                  <c:v>0</c:v>
                </c:pt>
                <c:pt idx="6">
                  <c:v>0</c:v>
                </c:pt>
              </c:numCache>
            </c:numRef>
          </c:val>
          <c:smooth val="0"/>
          <c:extLst>
            <c:ext xmlns:c16="http://schemas.microsoft.com/office/drawing/2014/chart" uri="{C3380CC4-5D6E-409C-BE32-E72D297353CC}">
              <c16:uniqueId val="{00000003-BBDA-4745-AFC1-7AF1C287DCFC}"/>
            </c:ext>
          </c:extLst>
        </c:ser>
        <c:ser>
          <c:idx val="4"/>
          <c:order val="4"/>
          <c:tx>
            <c:v>Subtotal Above Moderate</c:v>
          </c:tx>
          <c:spPr>
            <a:ln w="28575" cap="rnd">
              <a:solidFill>
                <a:schemeClr val="accent5"/>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2"/>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Housing!$B$311:$K$311</c15:sqref>
                  </c15:fullRef>
                </c:ext>
              </c:extLst>
              <c:f>Housing!$C$311:$K$311</c:f>
              <c:strCache>
                <c:ptCount val="9"/>
                <c:pt idx="0">
                  <c:v>2015</c:v>
                </c:pt>
                <c:pt idx="1">
                  <c:v>2016</c:v>
                </c:pt>
                <c:pt idx="2">
                  <c:v>2017</c:v>
                </c:pt>
                <c:pt idx="3">
                  <c:v>2018</c:v>
                </c:pt>
                <c:pt idx="4">
                  <c:v>2019</c:v>
                </c:pt>
                <c:pt idx="5">
                  <c:v>2020</c:v>
                </c:pt>
                <c:pt idx="6">
                  <c:v>2021</c:v>
                </c:pt>
                <c:pt idx="7">
                  <c:v>Total Permits (2015 to 2021)</c:v>
                </c:pt>
                <c:pt idx="8">
                  <c:v>Percent RHNA Completion</c:v>
                </c:pt>
              </c:strCache>
            </c:strRef>
          </c:cat>
          <c:val>
            <c:numRef>
              <c:extLst>
                <c:ext xmlns:c15="http://schemas.microsoft.com/office/drawing/2012/chart" uri="{02D57815-91ED-43cb-92C2-25804820EDAC}">
                  <c15:fullRef>
                    <c15:sqref>Housing!$B$316:$I$316</c15:sqref>
                  </c15:fullRef>
                </c:ext>
              </c:extLst>
              <c:f>Housing!$C$316:$I$316</c:f>
              <c:numCache>
                <c:formatCode>_(* #,##0_);_(* \(#,##0\);_(* "-"??_);_(@_)</c:formatCode>
                <c:ptCount val="7"/>
                <c:pt idx="0">
                  <c:v>0</c:v>
                </c:pt>
                <c:pt idx="1">
                  <c:v>0</c:v>
                </c:pt>
                <c:pt idx="2">
                  <c:v>5</c:v>
                </c:pt>
                <c:pt idx="3">
                  <c:v>0</c:v>
                </c:pt>
                <c:pt idx="4">
                  <c:v>0</c:v>
                </c:pt>
                <c:pt idx="5">
                  <c:v>0</c:v>
                </c:pt>
                <c:pt idx="6">
                  <c:v>0</c:v>
                </c:pt>
              </c:numCache>
            </c:numRef>
          </c:val>
          <c:smooth val="0"/>
          <c:extLst>
            <c:ext xmlns:c16="http://schemas.microsoft.com/office/drawing/2014/chart" uri="{C3380CC4-5D6E-409C-BE32-E72D297353CC}">
              <c16:uniqueId val="{00000004-BBDA-4745-AFC1-7AF1C287DCFC}"/>
            </c:ext>
          </c:extLst>
        </c:ser>
        <c:dLbls>
          <c:showLegendKey val="0"/>
          <c:showVal val="0"/>
          <c:showCatName val="0"/>
          <c:showSerName val="0"/>
          <c:showPercent val="0"/>
          <c:showBubbleSize val="0"/>
        </c:dLbls>
        <c:smooth val="0"/>
        <c:axId val="759500272"/>
        <c:axId val="759505680"/>
        <c:extLst>
          <c:ext xmlns:c15="http://schemas.microsoft.com/office/drawing/2012/chart" uri="{02D57815-91ED-43cb-92C2-25804820EDAC}">
            <c15:filteredLineSeries>
              <c15:ser>
                <c:idx val="0"/>
                <c:order val="0"/>
                <c:tx>
                  <c:strRef>
                    <c:extLst>
                      <c:ext uri="{02D57815-91ED-43cb-92C2-25804820EDAC}">
                        <c15:formulaRef>
                          <c15:sqref>Housing!$A$312</c15:sqref>
                        </c15:formulaRef>
                      </c:ext>
                    </c:extLst>
                    <c:strCache>
                      <c:ptCount val="1"/>
                      <c:pt idx="0">
                        <c:v>Very Low</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extLst>
                      <c:ext uri="{02D57815-91ED-43cb-92C2-25804820EDAC}">
                        <c15:fullRef>
                          <c15:sqref>Housing!$B$311:$K$311</c15:sqref>
                        </c15:fullRef>
                        <c15:formulaRef>
                          <c15:sqref>Housing!$C$311:$K$311</c15:sqref>
                        </c15:formulaRef>
                      </c:ext>
                    </c:extLst>
                    <c:strCache>
                      <c:ptCount val="9"/>
                      <c:pt idx="0">
                        <c:v>2015</c:v>
                      </c:pt>
                      <c:pt idx="1">
                        <c:v>2016</c:v>
                      </c:pt>
                      <c:pt idx="2">
                        <c:v>2017</c:v>
                      </c:pt>
                      <c:pt idx="3">
                        <c:v>2018</c:v>
                      </c:pt>
                      <c:pt idx="4">
                        <c:v>2019</c:v>
                      </c:pt>
                      <c:pt idx="5">
                        <c:v>2020</c:v>
                      </c:pt>
                      <c:pt idx="6">
                        <c:v>2021</c:v>
                      </c:pt>
                      <c:pt idx="7">
                        <c:v>Total Permits (2015 to 2021)</c:v>
                      </c:pt>
                      <c:pt idx="8">
                        <c:v>Percent RHNA Completion</c:v>
                      </c:pt>
                    </c:strCache>
                  </c:strRef>
                </c:cat>
                <c:val>
                  <c:numRef>
                    <c:extLst>
                      <c:ext uri="{02D57815-91ED-43cb-92C2-25804820EDAC}">
                        <c15:fullRef>
                          <c15:sqref>Housing!$B$312:$I$312</c15:sqref>
                        </c15:fullRef>
                        <c15:formulaRef>
                          <c15:sqref>Housing!$C$312:$I$312</c15:sqref>
                        </c15:formulaRef>
                      </c:ext>
                    </c:extLst>
                    <c:numCache>
                      <c:formatCode>_(* #,##0_);_(* \(#,##0\);_(* "-"??_);_(@_)</c:formatCode>
                      <c:ptCount val="7"/>
                      <c:pt idx="0">
                        <c:v>0</c:v>
                      </c:pt>
                      <c:pt idx="1">
                        <c:v>0</c:v>
                      </c:pt>
                      <c:pt idx="2">
                        <c:v>0</c:v>
                      </c:pt>
                      <c:pt idx="3">
                        <c:v>0</c:v>
                      </c:pt>
                      <c:pt idx="4">
                        <c:v>0</c:v>
                      </c:pt>
                      <c:pt idx="5">
                        <c:v>0</c:v>
                      </c:pt>
                      <c:pt idx="6">
                        <c:v>0</c:v>
                      </c:pt>
                    </c:numCache>
                  </c:numRef>
                </c:val>
                <c:smooth val="0"/>
                <c:extLst>
                  <c:ext xmlns:c16="http://schemas.microsoft.com/office/drawing/2014/chart" uri="{C3380CC4-5D6E-409C-BE32-E72D297353CC}">
                    <c16:uniqueId val="{00000000-BBDA-4745-AFC1-7AF1C287DCFC}"/>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Housing!$A$313</c15:sqref>
                        </c15:formulaRef>
                      </c:ext>
                    </c:extLst>
                    <c:strCache>
                      <c:ptCount val="1"/>
                      <c:pt idx="0">
                        <c:v>Low</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extLst>
                      <c:ext xmlns:c15="http://schemas.microsoft.com/office/drawing/2012/chart" uri="{02D57815-91ED-43cb-92C2-25804820EDAC}">
                        <c15:fullRef>
                          <c15:sqref>Housing!$B$311:$K$311</c15:sqref>
                        </c15:fullRef>
                        <c15:formulaRef>
                          <c15:sqref>Housing!$C$311:$K$311</c15:sqref>
                        </c15:formulaRef>
                      </c:ext>
                    </c:extLst>
                    <c:strCache>
                      <c:ptCount val="9"/>
                      <c:pt idx="0">
                        <c:v>2015</c:v>
                      </c:pt>
                      <c:pt idx="1">
                        <c:v>2016</c:v>
                      </c:pt>
                      <c:pt idx="2">
                        <c:v>2017</c:v>
                      </c:pt>
                      <c:pt idx="3">
                        <c:v>2018</c:v>
                      </c:pt>
                      <c:pt idx="4">
                        <c:v>2019</c:v>
                      </c:pt>
                      <c:pt idx="5">
                        <c:v>2020</c:v>
                      </c:pt>
                      <c:pt idx="6">
                        <c:v>2021</c:v>
                      </c:pt>
                      <c:pt idx="7">
                        <c:v>Total Permits (2015 to 2021)</c:v>
                      </c:pt>
                      <c:pt idx="8">
                        <c:v>Percent RHNA Completion</c:v>
                      </c:pt>
                    </c:strCache>
                  </c:strRef>
                </c:cat>
                <c:val>
                  <c:numRef>
                    <c:extLst>
                      <c:ext xmlns:c15="http://schemas.microsoft.com/office/drawing/2012/chart" uri="{02D57815-91ED-43cb-92C2-25804820EDAC}">
                        <c15:fullRef>
                          <c15:sqref>Housing!$B$313:$I$313</c15:sqref>
                        </c15:fullRef>
                        <c15:formulaRef>
                          <c15:sqref>Housing!$C$313:$I$313</c15:sqref>
                        </c15:formulaRef>
                      </c:ext>
                    </c:extLst>
                    <c:numCache>
                      <c:formatCode>_(* #,##0_);_(* \(#,##0\);_(* "-"??_);_(@_)</c:formatCode>
                      <c:ptCount val="7"/>
                      <c:pt idx="0">
                        <c:v>0</c:v>
                      </c:pt>
                      <c:pt idx="1">
                        <c:v>0</c:v>
                      </c:pt>
                      <c:pt idx="2">
                        <c:v>0</c:v>
                      </c:pt>
                      <c:pt idx="3">
                        <c:v>0</c:v>
                      </c:pt>
                      <c:pt idx="4">
                        <c:v>0</c:v>
                      </c:pt>
                      <c:pt idx="5">
                        <c:v>0</c:v>
                      </c:pt>
                      <c:pt idx="6">
                        <c:v>0</c:v>
                      </c:pt>
                    </c:numCache>
                  </c:numRef>
                </c:val>
                <c:smooth val="0"/>
                <c:extLst xmlns:c15="http://schemas.microsoft.com/office/drawing/2012/chart">
                  <c:ext xmlns:c16="http://schemas.microsoft.com/office/drawing/2014/chart" uri="{C3380CC4-5D6E-409C-BE32-E72D297353CC}">
                    <c16:uniqueId val="{00000001-BBDA-4745-AFC1-7AF1C287DCFC}"/>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Housing!$A$314</c15:sqref>
                        </c15:formulaRef>
                      </c:ext>
                    </c:extLst>
                    <c:strCache>
                      <c:ptCount val="1"/>
                      <c:pt idx="0">
                        <c:v>Moderate</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strRef>
                    <c:extLst>
                      <c:ext xmlns:c15="http://schemas.microsoft.com/office/drawing/2012/chart" uri="{02D57815-91ED-43cb-92C2-25804820EDAC}">
                        <c15:fullRef>
                          <c15:sqref>Housing!$B$311:$K$311</c15:sqref>
                        </c15:fullRef>
                        <c15:formulaRef>
                          <c15:sqref>Housing!$C$311:$K$311</c15:sqref>
                        </c15:formulaRef>
                      </c:ext>
                    </c:extLst>
                    <c:strCache>
                      <c:ptCount val="9"/>
                      <c:pt idx="0">
                        <c:v>2015</c:v>
                      </c:pt>
                      <c:pt idx="1">
                        <c:v>2016</c:v>
                      </c:pt>
                      <c:pt idx="2">
                        <c:v>2017</c:v>
                      </c:pt>
                      <c:pt idx="3">
                        <c:v>2018</c:v>
                      </c:pt>
                      <c:pt idx="4">
                        <c:v>2019</c:v>
                      </c:pt>
                      <c:pt idx="5">
                        <c:v>2020</c:v>
                      </c:pt>
                      <c:pt idx="6">
                        <c:v>2021</c:v>
                      </c:pt>
                      <c:pt idx="7">
                        <c:v>Total Permits (2015 to 2021)</c:v>
                      </c:pt>
                      <c:pt idx="8">
                        <c:v>Percent RHNA Completion</c:v>
                      </c:pt>
                    </c:strCache>
                  </c:strRef>
                </c:cat>
                <c:val>
                  <c:numRef>
                    <c:extLst>
                      <c:ext xmlns:c15="http://schemas.microsoft.com/office/drawing/2012/chart" uri="{02D57815-91ED-43cb-92C2-25804820EDAC}">
                        <c15:fullRef>
                          <c15:sqref>Housing!$B$314:$I$314</c15:sqref>
                        </c15:fullRef>
                        <c15:formulaRef>
                          <c15:sqref>Housing!$C$314:$I$314</c15:sqref>
                        </c15:formulaRef>
                      </c:ext>
                    </c:extLst>
                    <c:numCache>
                      <c:formatCode>_(* #,##0_);_(* \(#,##0\);_(* "-"??_);_(@_)</c:formatCode>
                      <c:ptCount val="7"/>
                      <c:pt idx="0">
                        <c:v>0</c:v>
                      </c:pt>
                      <c:pt idx="1">
                        <c:v>0</c:v>
                      </c:pt>
                      <c:pt idx="2">
                        <c:v>61</c:v>
                      </c:pt>
                      <c:pt idx="3">
                        <c:v>0</c:v>
                      </c:pt>
                      <c:pt idx="4">
                        <c:v>0</c:v>
                      </c:pt>
                      <c:pt idx="5">
                        <c:v>0</c:v>
                      </c:pt>
                      <c:pt idx="6">
                        <c:v>0</c:v>
                      </c:pt>
                    </c:numCache>
                  </c:numRef>
                </c:val>
                <c:smooth val="0"/>
                <c:extLst xmlns:c15="http://schemas.microsoft.com/office/drawing/2012/chart">
                  <c:ext xmlns:c16="http://schemas.microsoft.com/office/drawing/2014/chart" uri="{C3380CC4-5D6E-409C-BE32-E72D297353CC}">
                    <c16:uniqueId val="{00000002-BBDA-4745-AFC1-7AF1C287DCFC}"/>
                  </c:ext>
                </c:extLst>
              </c15:ser>
            </c15:filteredLineSeries>
          </c:ext>
        </c:extLst>
      </c:lineChart>
      <c:catAx>
        <c:axId val="7595002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9505680"/>
        <c:crosses val="autoZero"/>
        <c:auto val="1"/>
        <c:lblAlgn val="ctr"/>
        <c:lblOffset val="100"/>
        <c:noMultiLvlLbl val="0"/>
      </c:catAx>
      <c:valAx>
        <c:axId val="759505680"/>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950027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9"/>
          <c:order val="9"/>
          <c:tx>
            <c:strRef>
              <c:f>Housing!$K$311</c:f>
              <c:strCache>
                <c:ptCount val="1"/>
                <c:pt idx="0">
                  <c:v>Percent RHNA Completion</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Housing!$A$312:$A$317</c15:sqref>
                  </c15:fullRef>
                </c:ext>
              </c:extLst>
              <c:f>(Housing!$A$312:$A$314,Housing!$A$316)</c:f>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Housing!$K$312:$K$317</c15:sqref>
                  </c15:fullRef>
                </c:ext>
              </c:extLst>
              <c:f>(Housing!$K$312:$K$314,Housing!$K$316)</c:f>
              <c:numCache>
                <c:formatCode>0.00%</c:formatCode>
                <c:ptCount val="4"/>
                <c:pt idx="0">
                  <c:v>0</c:v>
                </c:pt>
                <c:pt idx="1">
                  <c:v>0</c:v>
                </c:pt>
                <c:pt idx="2">
                  <c:v>0</c:v>
                </c:pt>
                <c:pt idx="3">
                  <c:v>0</c:v>
                </c:pt>
              </c:numCache>
            </c:numRef>
          </c:val>
          <c:extLst>
            <c:ext xmlns:c16="http://schemas.microsoft.com/office/drawing/2014/chart" uri="{C3380CC4-5D6E-409C-BE32-E72D297353CC}">
              <c16:uniqueId val="{00000008-98DC-4D0E-8C99-3B18BF18745E}"/>
            </c:ext>
          </c:extLst>
        </c:ser>
        <c:dLbls>
          <c:dLblPos val="outEnd"/>
          <c:showLegendKey val="0"/>
          <c:showVal val="1"/>
          <c:showCatName val="0"/>
          <c:showSerName val="0"/>
          <c:showPercent val="0"/>
          <c:showBubbleSize val="0"/>
        </c:dLbls>
        <c:gapWidth val="40"/>
        <c:overlap val="-27"/>
        <c:axId val="1177213904"/>
        <c:axId val="1177235536"/>
        <c:extLst>
          <c:ext xmlns:c15="http://schemas.microsoft.com/office/drawing/2012/chart" uri="{02D57815-91ED-43cb-92C2-25804820EDAC}">
            <c15:filteredBarSeries>
              <c15:ser>
                <c:idx val="0"/>
                <c:order val="0"/>
                <c:tx>
                  <c:strRef>
                    <c:extLst>
                      <c:ext uri="{02D57815-91ED-43cb-92C2-25804820EDAC}">
                        <c15:formulaRef>
                          <c15:sqref>Housing!$B$311</c15:sqref>
                        </c15:formulaRef>
                      </c:ext>
                    </c:extLst>
                    <c:strCache>
                      <c:ptCount val="1"/>
                      <c:pt idx="0">
                        <c:v>2015-2023 RHNA Total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Housing!$A$312:$A$317</c15:sqref>
                        </c15:fullRef>
                        <c15:formulaRef>
                          <c15:sqref>(Housing!$A$312:$A$314,Housing!$A$316)</c15:sqref>
                        </c15:formulaRef>
                      </c:ext>
                    </c:extLst>
                    <c:strCache>
                      <c:ptCount val="4"/>
                      <c:pt idx="0">
                        <c:v>Very Low</c:v>
                      </c:pt>
                      <c:pt idx="1">
                        <c:v>Low</c:v>
                      </c:pt>
                      <c:pt idx="2">
                        <c:v>Moderate</c:v>
                      </c:pt>
                      <c:pt idx="3">
                        <c:v>Above Moderate</c:v>
                      </c:pt>
                    </c:strCache>
                  </c:strRef>
                </c:cat>
                <c:val>
                  <c:numRef>
                    <c:extLst>
                      <c:ext uri="{02D57815-91ED-43cb-92C2-25804820EDAC}">
                        <c15:fullRef>
                          <c15:sqref>Housing!$B$312:$B$317</c15:sqref>
                        </c15:fullRef>
                        <c15:formulaRef>
                          <c15:sqref>(Housing!$B$312:$B$314,Housing!$B$316)</c15:sqref>
                        </c15:formulaRef>
                      </c:ext>
                    </c:extLst>
                    <c:numCache>
                      <c:formatCode>General</c:formatCode>
                      <c:ptCount val="4"/>
                      <c:pt idx="0">
                        <c:v>0</c:v>
                      </c:pt>
                      <c:pt idx="1">
                        <c:v>0</c:v>
                      </c:pt>
                      <c:pt idx="2">
                        <c:v>0</c:v>
                      </c:pt>
                      <c:pt idx="3">
                        <c:v>0</c:v>
                      </c:pt>
                    </c:numCache>
                  </c:numRef>
                </c:val>
                <c:extLst>
                  <c:ext xmlns:c16="http://schemas.microsoft.com/office/drawing/2014/chart" uri="{C3380CC4-5D6E-409C-BE32-E72D297353CC}">
                    <c16:uniqueId val="{00000000-3729-4AA3-B8D1-AD2A9AFDB5CE}"/>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Housing!$C$311</c15:sqref>
                        </c15:formulaRef>
                      </c:ext>
                    </c:extLst>
                    <c:strCache>
                      <c:ptCount val="1"/>
                      <c:pt idx="0">
                        <c:v>2015</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Housing!$A$312:$A$317</c15:sqref>
                        </c15:fullRef>
                        <c15:formulaRef>
                          <c15:sqref>(Housing!$A$312:$A$314,Housing!$A$316)</c15:sqref>
                        </c15:formulaRef>
                      </c:ext>
                    </c:extLst>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Housing!$C$312:$C$317</c15:sqref>
                        </c15:fullRef>
                        <c15:formulaRef>
                          <c15:sqref>(Housing!$C$312:$C$314,Housing!$C$316)</c15:sqref>
                        </c15:formulaRef>
                      </c:ext>
                    </c:extLst>
                    <c:numCache>
                      <c:formatCode>_(* #,##0_);_(* \(#,##0\);_(* "-"??_);_(@_)</c:formatCode>
                      <c:ptCount val="4"/>
                      <c:pt idx="0">
                        <c:v>0</c:v>
                      </c:pt>
                      <c:pt idx="1">
                        <c:v>0</c:v>
                      </c:pt>
                      <c:pt idx="2">
                        <c:v>0</c:v>
                      </c:pt>
                      <c:pt idx="3">
                        <c:v>0</c:v>
                      </c:pt>
                    </c:numCache>
                  </c:numRef>
                </c:val>
                <c:extLst xmlns:c15="http://schemas.microsoft.com/office/drawing/2012/chart">
                  <c:ext xmlns:c16="http://schemas.microsoft.com/office/drawing/2014/chart" uri="{C3380CC4-5D6E-409C-BE32-E72D297353CC}">
                    <c16:uniqueId val="{00000001-3729-4AA3-B8D1-AD2A9AFDB5CE}"/>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Housing!$D$311</c15:sqref>
                        </c15:formulaRef>
                      </c:ext>
                    </c:extLst>
                    <c:strCache>
                      <c:ptCount val="1"/>
                      <c:pt idx="0">
                        <c:v>2016</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Housing!$A$312:$A$317</c15:sqref>
                        </c15:fullRef>
                        <c15:formulaRef>
                          <c15:sqref>(Housing!$A$312:$A$314,Housing!$A$316)</c15:sqref>
                        </c15:formulaRef>
                      </c:ext>
                    </c:extLst>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Housing!$D$312:$D$317</c15:sqref>
                        </c15:fullRef>
                        <c15:formulaRef>
                          <c15:sqref>(Housing!$D$312:$D$314,Housing!$D$316)</c15:sqref>
                        </c15:formulaRef>
                      </c:ext>
                    </c:extLst>
                    <c:numCache>
                      <c:formatCode>_(* #,##0_);_(* \(#,##0\);_(* "-"??_);_(@_)</c:formatCode>
                      <c:ptCount val="4"/>
                      <c:pt idx="0">
                        <c:v>0</c:v>
                      </c:pt>
                      <c:pt idx="1">
                        <c:v>0</c:v>
                      </c:pt>
                      <c:pt idx="2">
                        <c:v>0</c:v>
                      </c:pt>
                      <c:pt idx="3">
                        <c:v>0</c:v>
                      </c:pt>
                    </c:numCache>
                  </c:numRef>
                </c:val>
                <c:extLst xmlns:c15="http://schemas.microsoft.com/office/drawing/2012/chart">
                  <c:ext xmlns:c16="http://schemas.microsoft.com/office/drawing/2014/chart" uri="{C3380CC4-5D6E-409C-BE32-E72D297353CC}">
                    <c16:uniqueId val="{00000002-3729-4AA3-B8D1-AD2A9AFDB5CE}"/>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Housing!$E$311</c15:sqref>
                        </c15:formulaRef>
                      </c:ext>
                    </c:extLst>
                    <c:strCache>
                      <c:ptCount val="1"/>
                      <c:pt idx="0">
                        <c:v>2017</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Housing!$A$312:$A$317</c15:sqref>
                        </c15:fullRef>
                        <c15:formulaRef>
                          <c15:sqref>(Housing!$A$312:$A$314,Housing!$A$316)</c15:sqref>
                        </c15:formulaRef>
                      </c:ext>
                    </c:extLst>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Housing!$E$312:$E$317</c15:sqref>
                        </c15:fullRef>
                        <c15:formulaRef>
                          <c15:sqref>(Housing!$E$312:$E$314,Housing!$E$316)</c15:sqref>
                        </c15:formulaRef>
                      </c:ext>
                    </c:extLst>
                    <c:numCache>
                      <c:formatCode>_(* #,##0_);_(* \(#,##0\);_(* "-"??_);_(@_)</c:formatCode>
                      <c:ptCount val="4"/>
                      <c:pt idx="0">
                        <c:v>0</c:v>
                      </c:pt>
                      <c:pt idx="1">
                        <c:v>0</c:v>
                      </c:pt>
                      <c:pt idx="2">
                        <c:v>61</c:v>
                      </c:pt>
                      <c:pt idx="3">
                        <c:v>5</c:v>
                      </c:pt>
                    </c:numCache>
                  </c:numRef>
                </c:val>
                <c:extLst xmlns:c15="http://schemas.microsoft.com/office/drawing/2012/chart">
                  <c:ext xmlns:c16="http://schemas.microsoft.com/office/drawing/2014/chart" uri="{C3380CC4-5D6E-409C-BE32-E72D297353CC}">
                    <c16:uniqueId val="{00000003-3729-4AA3-B8D1-AD2A9AFDB5CE}"/>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Housing!$F$311</c15:sqref>
                        </c15:formulaRef>
                      </c:ext>
                    </c:extLst>
                    <c:strCache>
                      <c:ptCount val="1"/>
                      <c:pt idx="0">
                        <c:v>2018</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Housing!$A$312:$A$317</c15:sqref>
                        </c15:fullRef>
                        <c15:formulaRef>
                          <c15:sqref>(Housing!$A$312:$A$314,Housing!$A$316)</c15:sqref>
                        </c15:formulaRef>
                      </c:ext>
                    </c:extLst>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Housing!$F$312:$F$317</c15:sqref>
                        </c15:fullRef>
                        <c15:formulaRef>
                          <c15:sqref>(Housing!$F$312:$F$314,Housing!$F$316)</c15:sqref>
                        </c15:formulaRef>
                      </c:ext>
                    </c:extLst>
                    <c:numCache>
                      <c:formatCode>_(* #,##0_);_(* \(#,##0\);_(* "-"??_);_(@_)</c:formatCode>
                      <c:ptCount val="4"/>
                      <c:pt idx="0">
                        <c:v>0</c:v>
                      </c:pt>
                      <c:pt idx="1">
                        <c:v>0</c:v>
                      </c:pt>
                      <c:pt idx="2">
                        <c:v>0</c:v>
                      </c:pt>
                      <c:pt idx="3">
                        <c:v>0</c:v>
                      </c:pt>
                    </c:numCache>
                  </c:numRef>
                </c:val>
                <c:extLst xmlns:c15="http://schemas.microsoft.com/office/drawing/2012/chart">
                  <c:ext xmlns:c16="http://schemas.microsoft.com/office/drawing/2014/chart" uri="{C3380CC4-5D6E-409C-BE32-E72D297353CC}">
                    <c16:uniqueId val="{00000004-3729-4AA3-B8D1-AD2A9AFDB5CE}"/>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Housing!$G$311</c15:sqref>
                        </c15:formulaRef>
                      </c:ext>
                    </c:extLst>
                    <c:strCache>
                      <c:ptCount val="1"/>
                      <c:pt idx="0">
                        <c:v>2019</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Housing!$A$312:$A$317</c15:sqref>
                        </c15:fullRef>
                        <c15:formulaRef>
                          <c15:sqref>(Housing!$A$312:$A$314,Housing!$A$316)</c15:sqref>
                        </c15:formulaRef>
                      </c:ext>
                    </c:extLst>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Housing!$G$312:$G$317</c15:sqref>
                        </c15:fullRef>
                        <c15:formulaRef>
                          <c15:sqref>(Housing!$G$312:$G$314,Housing!$G$316)</c15:sqref>
                        </c15:formulaRef>
                      </c:ext>
                    </c:extLst>
                    <c:numCache>
                      <c:formatCode>_(* #,##0_);_(* \(#,##0\);_(* "-"??_);_(@_)</c:formatCode>
                      <c:ptCount val="4"/>
                      <c:pt idx="0">
                        <c:v>0</c:v>
                      </c:pt>
                      <c:pt idx="1">
                        <c:v>0</c:v>
                      </c:pt>
                      <c:pt idx="2">
                        <c:v>0</c:v>
                      </c:pt>
                      <c:pt idx="3">
                        <c:v>0</c:v>
                      </c:pt>
                    </c:numCache>
                  </c:numRef>
                </c:val>
                <c:extLst xmlns:c15="http://schemas.microsoft.com/office/drawing/2012/chart">
                  <c:ext xmlns:c16="http://schemas.microsoft.com/office/drawing/2014/chart" uri="{C3380CC4-5D6E-409C-BE32-E72D297353CC}">
                    <c16:uniqueId val="{00000005-3729-4AA3-B8D1-AD2A9AFDB5CE}"/>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Housing!$H$311</c15:sqref>
                        </c15:formulaRef>
                      </c:ext>
                    </c:extLst>
                    <c:strCache>
                      <c:ptCount val="1"/>
                      <c:pt idx="0">
                        <c:v>2020</c:v>
                      </c:pt>
                    </c:strCache>
                  </c:strRef>
                </c:tx>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Housing!$A$312:$A$317</c15:sqref>
                        </c15:fullRef>
                        <c15:formulaRef>
                          <c15:sqref>(Housing!$A$312:$A$314,Housing!$A$316)</c15:sqref>
                        </c15:formulaRef>
                      </c:ext>
                    </c:extLst>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Housing!$H$312:$H$317</c15:sqref>
                        </c15:fullRef>
                        <c15:formulaRef>
                          <c15:sqref>(Housing!$H$312:$H$314,Housing!$H$316)</c15:sqref>
                        </c15:formulaRef>
                      </c:ext>
                    </c:extLst>
                    <c:numCache>
                      <c:formatCode>_(* #,##0_);_(* \(#,##0\);_(* "-"??_);_(@_)</c:formatCode>
                      <c:ptCount val="4"/>
                      <c:pt idx="0">
                        <c:v>0</c:v>
                      </c:pt>
                      <c:pt idx="1">
                        <c:v>0</c:v>
                      </c:pt>
                      <c:pt idx="2">
                        <c:v>0</c:v>
                      </c:pt>
                      <c:pt idx="3">
                        <c:v>0</c:v>
                      </c:pt>
                    </c:numCache>
                  </c:numRef>
                </c:val>
                <c:extLst xmlns:c15="http://schemas.microsoft.com/office/drawing/2012/chart">
                  <c:ext xmlns:c16="http://schemas.microsoft.com/office/drawing/2014/chart" uri="{C3380CC4-5D6E-409C-BE32-E72D297353CC}">
                    <c16:uniqueId val="{00000015-3729-4AA3-B8D1-AD2A9AFDB5CE}"/>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Housing!$I$311</c15:sqref>
                        </c15:formulaRef>
                      </c:ext>
                    </c:extLst>
                    <c:strCache>
                      <c:ptCount val="1"/>
                      <c:pt idx="0">
                        <c:v>2021</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Housing!$A$312:$A$317</c15:sqref>
                        </c15:fullRef>
                        <c15:formulaRef>
                          <c15:sqref>(Housing!$A$312:$A$314,Housing!$A$316)</c15:sqref>
                        </c15:formulaRef>
                      </c:ext>
                    </c:extLst>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Housing!$I$312:$I$317</c15:sqref>
                        </c15:fullRef>
                        <c15:formulaRef>
                          <c15:sqref>(Housing!$I$312:$I$314,Housing!$I$316)</c15:sqref>
                        </c15:formulaRef>
                      </c:ext>
                    </c:extLst>
                    <c:numCache>
                      <c:formatCode>_(* #,##0_);_(* \(#,##0\);_(* "-"??_);_(@_)</c:formatCode>
                      <c:ptCount val="4"/>
                      <c:pt idx="0">
                        <c:v>0</c:v>
                      </c:pt>
                      <c:pt idx="1">
                        <c:v>0</c:v>
                      </c:pt>
                      <c:pt idx="2">
                        <c:v>0</c:v>
                      </c:pt>
                      <c:pt idx="3">
                        <c:v>0</c:v>
                      </c:pt>
                    </c:numCache>
                  </c:numRef>
                </c:val>
                <c:extLst xmlns:c15="http://schemas.microsoft.com/office/drawing/2012/chart">
                  <c:ext xmlns:c16="http://schemas.microsoft.com/office/drawing/2014/chart" uri="{C3380CC4-5D6E-409C-BE32-E72D297353CC}">
                    <c16:uniqueId val="{00000016-3729-4AA3-B8D1-AD2A9AFDB5CE}"/>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Housing!$J$311</c15:sqref>
                        </c15:formulaRef>
                      </c:ext>
                    </c:extLst>
                    <c:strCache>
                      <c:ptCount val="1"/>
                      <c:pt idx="0">
                        <c:v>Total Permits (2015 to 2021)</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Housing!$A$312:$A$317</c15:sqref>
                        </c15:fullRef>
                        <c15:formulaRef>
                          <c15:sqref>(Housing!$A$312:$A$314,Housing!$A$316)</c15:sqref>
                        </c15:formulaRef>
                      </c:ext>
                    </c:extLst>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Housing!$J$312:$J$317</c15:sqref>
                        </c15:fullRef>
                        <c15:formulaRef>
                          <c15:sqref>(Housing!$J$312:$J$314,Housing!$J$316)</c15:sqref>
                        </c15:formulaRef>
                      </c:ext>
                    </c:extLst>
                    <c:numCache>
                      <c:formatCode>_(* #,##0_);_(* \(#,##0\);_(* "-"??_);_(@_)</c:formatCode>
                      <c:ptCount val="4"/>
                      <c:pt idx="0">
                        <c:v>0</c:v>
                      </c:pt>
                      <c:pt idx="1">
                        <c:v>0</c:v>
                      </c:pt>
                      <c:pt idx="2">
                        <c:v>61</c:v>
                      </c:pt>
                      <c:pt idx="3">
                        <c:v>5</c:v>
                      </c:pt>
                    </c:numCache>
                  </c:numRef>
                </c:val>
                <c:extLst xmlns:c15="http://schemas.microsoft.com/office/drawing/2012/chart">
                  <c:ext xmlns:c16="http://schemas.microsoft.com/office/drawing/2014/chart" uri="{C3380CC4-5D6E-409C-BE32-E72D297353CC}">
                    <c16:uniqueId val="{00000007-98DC-4D0E-8C99-3B18BF18745E}"/>
                  </c:ext>
                </c:extLst>
              </c15:ser>
            </c15:filteredBarSeries>
          </c:ext>
        </c:extLst>
      </c:barChart>
      <c:catAx>
        <c:axId val="11772139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77235536"/>
        <c:crosses val="autoZero"/>
        <c:auto val="1"/>
        <c:lblAlgn val="ctr"/>
        <c:lblOffset val="100"/>
        <c:noMultiLvlLbl val="0"/>
      </c:catAx>
      <c:valAx>
        <c:axId val="1177235536"/>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772139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1"/>
          <c:order val="1"/>
          <c:tx>
            <c:strRef>
              <c:f>Population!$C$237</c:f>
              <c:strCache>
                <c:ptCount val="1"/>
                <c:pt idx="0">
                  <c:v>City of Mendota</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Population!$A$238:$A$251</c15:sqref>
                  </c15:fullRef>
                </c:ext>
              </c:extLst>
              <c:f>Population!$A$239:$A$251</c:f>
              <c:strCache>
                <c:ptCount val="13"/>
                <c:pt idx="0">
                  <c:v>   Agriculture, Forestry, Fishing And Hunting, And Mining</c:v>
                </c:pt>
                <c:pt idx="1">
                  <c:v>   Construction</c:v>
                </c:pt>
                <c:pt idx="2">
                  <c:v>   Manufacturing</c:v>
                </c:pt>
                <c:pt idx="3">
                  <c:v>   Wholesale Trade</c:v>
                </c:pt>
                <c:pt idx="4">
                  <c:v>   Retail Trade</c:v>
                </c:pt>
                <c:pt idx="5">
                  <c:v>   Transportation And Warehousing, And Utilities</c:v>
                </c:pt>
                <c:pt idx="6">
                  <c:v>   Information</c:v>
                </c:pt>
                <c:pt idx="7">
                  <c:v>   Finance And Insurance, And Real Estate, And Rental And Leasing</c:v>
                </c:pt>
                <c:pt idx="8">
                  <c:v>   Professional, Scientific, And Management, And Administrative, And Waste Management Services</c:v>
                </c:pt>
                <c:pt idx="9">
                  <c:v>   Educational Services, And Health Care And Social Assistance</c:v>
                </c:pt>
                <c:pt idx="10">
                  <c:v>   Arts, Entertainment, And Recreation, And Accommodation And Food Services</c:v>
                </c:pt>
                <c:pt idx="11">
                  <c:v>   Other Services, Except Public Administration</c:v>
                </c:pt>
                <c:pt idx="12">
                  <c:v>   Public Administration</c:v>
                </c:pt>
              </c:strCache>
            </c:strRef>
          </c:cat>
          <c:val>
            <c:numRef>
              <c:extLst>
                <c:ext xmlns:c15="http://schemas.microsoft.com/office/drawing/2012/chart" uri="{02D57815-91ED-43cb-92C2-25804820EDAC}">
                  <c15:fullRef>
                    <c15:sqref>Population!$C$238:$C$251</c15:sqref>
                  </c15:fullRef>
                </c:ext>
              </c:extLst>
              <c:f>Population!$C$239:$C$251</c:f>
              <c:numCache>
                <c:formatCode>#,##0.0%</c:formatCode>
                <c:ptCount val="13"/>
                <c:pt idx="0">
                  <c:v>0.59254046446164677</c:v>
                </c:pt>
                <c:pt idx="1">
                  <c:v>1.2667135819845179E-2</c:v>
                </c:pt>
                <c:pt idx="2">
                  <c:v>5.9817030260380016E-2</c:v>
                </c:pt>
                <c:pt idx="3">
                  <c:v>3.3544452263664086E-2</c:v>
                </c:pt>
                <c:pt idx="4">
                  <c:v>7.7175697865353041E-2</c:v>
                </c:pt>
                <c:pt idx="5">
                  <c:v>2.768003753225428E-2</c:v>
                </c:pt>
                <c:pt idx="6">
                  <c:v>3.9878020173586678E-3</c:v>
                </c:pt>
                <c:pt idx="7">
                  <c:v>1.8531550551254983E-2</c:v>
                </c:pt>
                <c:pt idx="8">
                  <c:v>4.5977011494252873E-2</c:v>
                </c:pt>
                <c:pt idx="9">
                  <c:v>8.0459770114942528E-2</c:v>
                </c:pt>
                <c:pt idx="10">
                  <c:v>1.8296973961998593E-2</c:v>
                </c:pt>
                <c:pt idx="11">
                  <c:v>9.1484869809992965E-3</c:v>
                </c:pt>
                <c:pt idx="12">
                  <c:v>2.017358667604973E-2</c:v>
                </c:pt>
              </c:numCache>
            </c:numRef>
          </c:val>
          <c:extLst>
            <c:ext xmlns:c16="http://schemas.microsoft.com/office/drawing/2014/chart" uri="{C3380CC4-5D6E-409C-BE32-E72D297353CC}">
              <c16:uniqueId val="{00000000-F62B-4927-BAE1-61B22050FC29}"/>
            </c:ext>
          </c:extLst>
        </c:ser>
        <c:ser>
          <c:idx val="3"/>
          <c:order val="3"/>
          <c:tx>
            <c:strRef>
              <c:f>Population!$E$237</c:f>
              <c:strCache>
                <c:ptCount val="1"/>
                <c:pt idx="0">
                  <c:v>Fresno County</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Population!$A$238:$A$251</c15:sqref>
                  </c15:fullRef>
                </c:ext>
              </c:extLst>
              <c:f>Population!$A$239:$A$251</c:f>
              <c:strCache>
                <c:ptCount val="13"/>
                <c:pt idx="0">
                  <c:v>   Agriculture, Forestry, Fishing And Hunting, And Mining</c:v>
                </c:pt>
                <c:pt idx="1">
                  <c:v>   Construction</c:v>
                </c:pt>
                <c:pt idx="2">
                  <c:v>   Manufacturing</c:v>
                </c:pt>
                <c:pt idx="3">
                  <c:v>   Wholesale Trade</c:v>
                </c:pt>
                <c:pt idx="4">
                  <c:v>   Retail Trade</c:v>
                </c:pt>
                <c:pt idx="5">
                  <c:v>   Transportation And Warehousing, And Utilities</c:v>
                </c:pt>
                <c:pt idx="6">
                  <c:v>   Information</c:v>
                </c:pt>
                <c:pt idx="7">
                  <c:v>   Finance And Insurance, And Real Estate, And Rental And Leasing</c:v>
                </c:pt>
                <c:pt idx="8">
                  <c:v>   Professional, Scientific, And Management, And Administrative, And Waste Management Services</c:v>
                </c:pt>
                <c:pt idx="9">
                  <c:v>   Educational Services, And Health Care And Social Assistance</c:v>
                </c:pt>
                <c:pt idx="10">
                  <c:v>   Arts, Entertainment, And Recreation, And Accommodation And Food Services</c:v>
                </c:pt>
                <c:pt idx="11">
                  <c:v>   Other Services, Except Public Administration</c:v>
                </c:pt>
                <c:pt idx="12">
                  <c:v>   Public Administration</c:v>
                </c:pt>
              </c:strCache>
            </c:strRef>
          </c:cat>
          <c:val>
            <c:numRef>
              <c:extLst>
                <c:ext xmlns:c15="http://schemas.microsoft.com/office/drawing/2012/chart" uri="{02D57815-91ED-43cb-92C2-25804820EDAC}">
                  <c15:fullRef>
                    <c15:sqref>Population!$E$238:$E$251</c15:sqref>
                  </c15:fullRef>
                </c:ext>
              </c:extLst>
              <c:f>Population!$E$239:$E$251</c:f>
              <c:numCache>
                <c:formatCode>#,##0.0%</c:formatCode>
                <c:ptCount val="13"/>
                <c:pt idx="0">
                  <c:v>8.7999999999999995E-2</c:v>
                </c:pt>
                <c:pt idx="1">
                  <c:v>5.8999999999999997E-2</c:v>
                </c:pt>
                <c:pt idx="2">
                  <c:v>6.7000000000000004E-2</c:v>
                </c:pt>
                <c:pt idx="3">
                  <c:v>3.4000000000000002E-2</c:v>
                </c:pt>
                <c:pt idx="4">
                  <c:v>0.106</c:v>
                </c:pt>
                <c:pt idx="5">
                  <c:v>5.7000000000000002E-2</c:v>
                </c:pt>
                <c:pt idx="6">
                  <c:v>1.2999999999999999E-2</c:v>
                </c:pt>
                <c:pt idx="7">
                  <c:v>4.4999999999999998E-2</c:v>
                </c:pt>
                <c:pt idx="8">
                  <c:v>9.0999999999999998E-2</c:v>
                </c:pt>
                <c:pt idx="9">
                  <c:v>0.247</c:v>
                </c:pt>
                <c:pt idx="10">
                  <c:v>8.2000000000000003E-2</c:v>
                </c:pt>
                <c:pt idx="11">
                  <c:v>4.8000000000000001E-2</c:v>
                </c:pt>
                <c:pt idx="12">
                  <c:v>6.0999999999999999E-2</c:v>
                </c:pt>
              </c:numCache>
            </c:numRef>
          </c:val>
          <c:extLst>
            <c:ext xmlns:c16="http://schemas.microsoft.com/office/drawing/2014/chart" uri="{C3380CC4-5D6E-409C-BE32-E72D297353CC}">
              <c16:uniqueId val="{00000001-F62B-4927-BAE1-61B22050FC29}"/>
            </c:ext>
          </c:extLst>
        </c:ser>
        <c:ser>
          <c:idx val="5"/>
          <c:order val="5"/>
          <c:tx>
            <c:strRef>
              <c:f>Population!$G$237</c:f>
              <c:strCache>
                <c:ptCount val="1"/>
                <c:pt idx="0">
                  <c:v>California</c:v>
                </c:pt>
              </c:strCache>
            </c:strRef>
          </c:tx>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Population!$A$238:$A$251</c15:sqref>
                  </c15:fullRef>
                </c:ext>
              </c:extLst>
              <c:f>Population!$A$239:$A$251</c:f>
              <c:strCache>
                <c:ptCount val="13"/>
                <c:pt idx="0">
                  <c:v>   Agriculture, Forestry, Fishing And Hunting, And Mining</c:v>
                </c:pt>
                <c:pt idx="1">
                  <c:v>   Construction</c:v>
                </c:pt>
                <c:pt idx="2">
                  <c:v>   Manufacturing</c:v>
                </c:pt>
                <c:pt idx="3">
                  <c:v>   Wholesale Trade</c:v>
                </c:pt>
                <c:pt idx="4">
                  <c:v>   Retail Trade</c:v>
                </c:pt>
                <c:pt idx="5">
                  <c:v>   Transportation And Warehousing, And Utilities</c:v>
                </c:pt>
                <c:pt idx="6">
                  <c:v>   Information</c:v>
                </c:pt>
                <c:pt idx="7">
                  <c:v>   Finance And Insurance, And Real Estate, And Rental And Leasing</c:v>
                </c:pt>
                <c:pt idx="8">
                  <c:v>   Professional, Scientific, And Management, And Administrative, And Waste Management Services</c:v>
                </c:pt>
                <c:pt idx="9">
                  <c:v>   Educational Services, And Health Care And Social Assistance</c:v>
                </c:pt>
                <c:pt idx="10">
                  <c:v>   Arts, Entertainment, And Recreation, And Accommodation And Food Services</c:v>
                </c:pt>
                <c:pt idx="11">
                  <c:v>   Other Services, Except Public Administration</c:v>
                </c:pt>
                <c:pt idx="12">
                  <c:v>   Public Administration</c:v>
                </c:pt>
              </c:strCache>
            </c:strRef>
          </c:cat>
          <c:val>
            <c:numRef>
              <c:extLst>
                <c:ext xmlns:c15="http://schemas.microsoft.com/office/drawing/2012/chart" uri="{02D57815-91ED-43cb-92C2-25804820EDAC}">
                  <c15:fullRef>
                    <c15:sqref>Population!$G$238:$G$251</c15:sqref>
                  </c15:fullRef>
                </c:ext>
              </c:extLst>
              <c:f>Population!$G$239:$G$251</c:f>
              <c:numCache>
                <c:formatCode>#,##0.0%</c:formatCode>
                <c:ptCount val="13"/>
                <c:pt idx="0">
                  <c:v>2.1000000000000001E-2</c:v>
                </c:pt>
                <c:pt idx="1">
                  <c:v>6.4000000000000001E-2</c:v>
                </c:pt>
                <c:pt idx="2">
                  <c:v>0.09</c:v>
                </c:pt>
                <c:pt idx="3">
                  <c:v>2.8000000000000001E-2</c:v>
                </c:pt>
                <c:pt idx="4">
                  <c:v>0.104</c:v>
                </c:pt>
                <c:pt idx="5">
                  <c:v>5.5E-2</c:v>
                </c:pt>
                <c:pt idx="6">
                  <c:v>2.9000000000000001E-2</c:v>
                </c:pt>
                <c:pt idx="7">
                  <c:v>0.06</c:v>
                </c:pt>
                <c:pt idx="8">
                  <c:v>0.13800000000000001</c:v>
                </c:pt>
                <c:pt idx="9">
                  <c:v>0.21199999999999999</c:v>
                </c:pt>
                <c:pt idx="10">
                  <c:v>0.10199999999999999</c:v>
                </c:pt>
                <c:pt idx="11">
                  <c:v>5.0999999999999997E-2</c:v>
                </c:pt>
                <c:pt idx="12">
                  <c:v>4.5999999999999999E-2</c:v>
                </c:pt>
              </c:numCache>
            </c:numRef>
          </c:val>
          <c:extLst>
            <c:ext xmlns:c16="http://schemas.microsoft.com/office/drawing/2014/chart" uri="{C3380CC4-5D6E-409C-BE32-E72D297353CC}">
              <c16:uniqueId val="{00000002-F62B-4927-BAE1-61B22050FC29}"/>
            </c:ext>
          </c:extLst>
        </c:ser>
        <c:dLbls>
          <c:dLblPos val="outEnd"/>
          <c:showLegendKey val="0"/>
          <c:showVal val="1"/>
          <c:showCatName val="0"/>
          <c:showSerName val="0"/>
          <c:showPercent val="0"/>
          <c:showBubbleSize val="0"/>
        </c:dLbls>
        <c:gapWidth val="40"/>
        <c:axId val="57870559"/>
        <c:axId val="57884703"/>
        <c:extLst>
          <c:ext xmlns:c15="http://schemas.microsoft.com/office/drawing/2012/chart" uri="{02D57815-91ED-43cb-92C2-25804820EDAC}">
            <c15:filteredBarSeries>
              <c15:ser>
                <c:idx val="0"/>
                <c:order val="0"/>
                <c:tx>
                  <c:strRef>
                    <c:extLst>
                      <c:ext uri="{02D57815-91ED-43cb-92C2-25804820EDAC}">
                        <c15:formulaRef>
                          <c15:sqref>Population!$B$237</c15:sqref>
                        </c15:formulaRef>
                      </c:ext>
                    </c:extLst>
                    <c:strCache>
                      <c:ptCount val="1"/>
                      <c:pt idx="0">
                        <c:v>City of Mendota</c:v>
                      </c:pt>
                    </c:strCache>
                  </c:strRef>
                </c:tx>
                <c:spPr>
                  <a:solidFill>
                    <a:schemeClr val="accent1"/>
                  </a:solidFill>
                  <a:ln>
                    <a:noFill/>
                  </a:ln>
                  <a:effectLst/>
                </c:spPr>
                <c:invertIfNegative val="0"/>
                <c:dPt>
                  <c:idx val="0"/>
                  <c:invertIfNegative val="0"/>
                  <c:bubble3D val="0"/>
                  <c:extLst>
                    <c:ext xmlns:c16="http://schemas.microsoft.com/office/drawing/2014/chart" uri="{C3380CC4-5D6E-409C-BE32-E72D297353CC}">
                      <c16:uniqueId val="{00000003-F62B-4927-BAE1-61B22050FC29}"/>
                    </c:ext>
                  </c:extLst>
                </c:dPt>
                <c:dPt>
                  <c:idx val="1"/>
                  <c:invertIfNegative val="0"/>
                  <c:bubble3D val="0"/>
                  <c:extLst>
                    <c:ext xmlns:c16="http://schemas.microsoft.com/office/drawing/2014/chart" uri="{C3380CC4-5D6E-409C-BE32-E72D297353CC}">
                      <c16:uniqueId val="{00000004-F62B-4927-BAE1-61B22050FC29}"/>
                    </c:ext>
                  </c:extLst>
                </c:dPt>
                <c:dPt>
                  <c:idx val="2"/>
                  <c:invertIfNegative val="0"/>
                  <c:bubble3D val="0"/>
                  <c:extLst>
                    <c:ext xmlns:c16="http://schemas.microsoft.com/office/drawing/2014/chart" uri="{C3380CC4-5D6E-409C-BE32-E72D297353CC}">
                      <c16:uniqueId val="{00000005-F62B-4927-BAE1-61B22050FC29}"/>
                    </c:ext>
                  </c:extLst>
                </c:dPt>
                <c:dPt>
                  <c:idx val="3"/>
                  <c:invertIfNegative val="0"/>
                  <c:bubble3D val="0"/>
                  <c:extLst>
                    <c:ext xmlns:c16="http://schemas.microsoft.com/office/drawing/2014/chart" uri="{C3380CC4-5D6E-409C-BE32-E72D297353CC}">
                      <c16:uniqueId val="{00000006-F62B-4927-BAE1-61B22050FC29}"/>
                    </c:ext>
                  </c:extLst>
                </c:dPt>
                <c:dPt>
                  <c:idx val="4"/>
                  <c:invertIfNegative val="0"/>
                  <c:bubble3D val="0"/>
                  <c:extLst>
                    <c:ext xmlns:c16="http://schemas.microsoft.com/office/drawing/2014/chart" uri="{C3380CC4-5D6E-409C-BE32-E72D297353CC}">
                      <c16:uniqueId val="{00000007-F62B-4927-BAE1-61B22050FC29}"/>
                    </c:ext>
                  </c:extLst>
                </c:dPt>
                <c:dPt>
                  <c:idx val="5"/>
                  <c:invertIfNegative val="0"/>
                  <c:bubble3D val="0"/>
                  <c:extLst>
                    <c:ext xmlns:c16="http://schemas.microsoft.com/office/drawing/2014/chart" uri="{C3380CC4-5D6E-409C-BE32-E72D297353CC}">
                      <c16:uniqueId val="{00000008-F62B-4927-BAE1-61B22050FC29}"/>
                    </c:ext>
                  </c:extLst>
                </c:dPt>
                <c:dPt>
                  <c:idx val="6"/>
                  <c:invertIfNegative val="0"/>
                  <c:bubble3D val="0"/>
                  <c:extLst>
                    <c:ext xmlns:c16="http://schemas.microsoft.com/office/drawing/2014/chart" uri="{C3380CC4-5D6E-409C-BE32-E72D297353CC}">
                      <c16:uniqueId val="{00000009-F62B-4927-BAE1-61B22050FC29}"/>
                    </c:ext>
                  </c:extLst>
                </c:dPt>
                <c:dPt>
                  <c:idx val="7"/>
                  <c:invertIfNegative val="0"/>
                  <c:bubble3D val="0"/>
                  <c:extLst>
                    <c:ext xmlns:c16="http://schemas.microsoft.com/office/drawing/2014/chart" uri="{C3380CC4-5D6E-409C-BE32-E72D297353CC}">
                      <c16:uniqueId val="{0000000A-F62B-4927-BAE1-61B22050FC29}"/>
                    </c:ext>
                  </c:extLst>
                </c:dPt>
                <c:dPt>
                  <c:idx val="8"/>
                  <c:invertIfNegative val="0"/>
                  <c:bubble3D val="0"/>
                  <c:extLst>
                    <c:ext xmlns:c16="http://schemas.microsoft.com/office/drawing/2014/chart" uri="{C3380CC4-5D6E-409C-BE32-E72D297353CC}">
                      <c16:uniqueId val="{0000000B-F62B-4927-BAE1-61B22050FC29}"/>
                    </c:ext>
                  </c:extLst>
                </c:dPt>
                <c:dPt>
                  <c:idx val="9"/>
                  <c:invertIfNegative val="0"/>
                  <c:bubble3D val="0"/>
                  <c:extLst>
                    <c:ext xmlns:c16="http://schemas.microsoft.com/office/drawing/2014/chart" uri="{C3380CC4-5D6E-409C-BE32-E72D297353CC}">
                      <c16:uniqueId val="{0000000C-F62B-4927-BAE1-61B22050FC29}"/>
                    </c:ext>
                  </c:extLst>
                </c:dPt>
                <c:dPt>
                  <c:idx val="10"/>
                  <c:invertIfNegative val="0"/>
                  <c:bubble3D val="0"/>
                  <c:extLst>
                    <c:ext xmlns:c16="http://schemas.microsoft.com/office/drawing/2014/chart" uri="{C3380CC4-5D6E-409C-BE32-E72D297353CC}">
                      <c16:uniqueId val="{0000000D-F62B-4927-BAE1-61B22050FC29}"/>
                    </c:ext>
                  </c:extLst>
                </c:dPt>
                <c:dPt>
                  <c:idx val="11"/>
                  <c:invertIfNegative val="0"/>
                  <c:bubble3D val="0"/>
                  <c:extLst>
                    <c:ext xmlns:c16="http://schemas.microsoft.com/office/drawing/2014/chart" uri="{C3380CC4-5D6E-409C-BE32-E72D297353CC}">
                      <c16:uniqueId val="{0000000E-F62B-4927-BAE1-61B22050FC29}"/>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Population!$A$238:$A$251</c15:sqref>
                        </c15:fullRef>
                        <c15:formulaRef>
                          <c15:sqref>Population!$A$239:$A$251</c15:sqref>
                        </c15:formulaRef>
                      </c:ext>
                    </c:extLst>
                    <c:strCache>
                      <c:ptCount val="13"/>
                      <c:pt idx="0">
                        <c:v>   Agriculture, Forestry, Fishing And Hunting, And Mining</c:v>
                      </c:pt>
                      <c:pt idx="1">
                        <c:v>   Construction</c:v>
                      </c:pt>
                      <c:pt idx="2">
                        <c:v>   Manufacturing</c:v>
                      </c:pt>
                      <c:pt idx="3">
                        <c:v>   Wholesale Trade</c:v>
                      </c:pt>
                      <c:pt idx="4">
                        <c:v>   Retail Trade</c:v>
                      </c:pt>
                      <c:pt idx="5">
                        <c:v>   Transportation And Warehousing, And Utilities</c:v>
                      </c:pt>
                      <c:pt idx="6">
                        <c:v>   Information</c:v>
                      </c:pt>
                      <c:pt idx="7">
                        <c:v>   Finance And Insurance, And Real Estate, And Rental And Leasing</c:v>
                      </c:pt>
                      <c:pt idx="8">
                        <c:v>   Professional, Scientific, And Management, And Administrative, And Waste Management Services</c:v>
                      </c:pt>
                      <c:pt idx="9">
                        <c:v>   Educational Services, And Health Care And Social Assistance</c:v>
                      </c:pt>
                      <c:pt idx="10">
                        <c:v>   Arts, Entertainment, And Recreation, And Accommodation And Food Services</c:v>
                      </c:pt>
                      <c:pt idx="11">
                        <c:v>   Other Services, Except Public Administration</c:v>
                      </c:pt>
                      <c:pt idx="12">
                        <c:v>   Public Administration</c:v>
                      </c:pt>
                    </c:strCache>
                  </c:strRef>
                </c:cat>
                <c:val>
                  <c:numRef>
                    <c:extLst>
                      <c:ext uri="{02D57815-91ED-43cb-92C2-25804820EDAC}">
                        <c15:fullRef>
                          <c15:sqref>Population!$B$238:$B$251</c15:sqref>
                        </c15:fullRef>
                        <c15:formulaRef>
                          <c15:sqref>Population!$B$239:$B$251</c15:sqref>
                        </c15:formulaRef>
                      </c:ext>
                    </c:extLst>
                    <c:numCache>
                      <c:formatCode>#,##0</c:formatCode>
                      <c:ptCount val="13"/>
                      <c:pt idx="0">
                        <c:v>2526</c:v>
                      </c:pt>
                      <c:pt idx="1">
                        <c:v>54</c:v>
                      </c:pt>
                      <c:pt idx="2">
                        <c:v>255</c:v>
                      </c:pt>
                      <c:pt idx="3">
                        <c:v>143</c:v>
                      </c:pt>
                      <c:pt idx="4">
                        <c:v>329</c:v>
                      </c:pt>
                      <c:pt idx="5">
                        <c:v>118</c:v>
                      </c:pt>
                      <c:pt idx="6">
                        <c:v>17</c:v>
                      </c:pt>
                      <c:pt idx="7">
                        <c:v>79</c:v>
                      </c:pt>
                      <c:pt idx="8">
                        <c:v>196</c:v>
                      </c:pt>
                      <c:pt idx="9">
                        <c:v>343</c:v>
                      </c:pt>
                      <c:pt idx="10">
                        <c:v>78</c:v>
                      </c:pt>
                      <c:pt idx="11">
                        <c:v>39</c:v>
                      </c:pt>
                      <c:pt idx="12">
                        <c:v>86</c:v>
                      </c:pt>
                    </c:numCache>
                  </c:numRef>
                </c:val>
                <c:extLst>
                  <c:ext xmlns:c16="http://schemas.microsoft.com/office/drawing/2014/chart" uri="{C3380CC4-5D6E-409C-BE32-E72D297353CC}">
                    <c16:uniqueId val="{0000000F-F62B-4927-BAE1-61B22050FC29}"/>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Population!$D$237</c15:sqref>
                        </c15:formulaRef>
                      </c:ext>
                    </c:extLst>
                    <c:strCache>
                      <c:ptCount val="1"/>
                      <c:pt idx="0">
                        <c:v>Fresno County</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Population!$A$238:$A$251</c15:sqref>
                        </c15:fullRef>
                        <c15:formulaRef>
                          <c15:sqref>Population!$A$239:$A$251</c15:sqref>
                        </c15:formulaRef>
                      </c:ext>
                    </c:extLst>
                    <c:strCache>
                      <c:ptCount val="13"/>
                      <c:pt idx="0">
                        <c:v>   Agriculture, Forestry, Fishing And Hunting, And Mining</c:v>
                      </c:pt>
                      <c:pt idx="1">
                        <c:v>   Construction</c:v>
                      </c:pt>
                      <c:pt idx="2">
                        <c:v>   Manufacturing</c:v>
                      </c:pt>
                      <c:pt idx="3">
                        <c:v>   Wholesale Trade</c:v>
                      </c:pt>
                      <c:pt idx="4">
                        <c:v>   Retail Trade</c:v>
                      </c:pt>
                      <c:pt idx="5">
                        <c:v>   Transportation And Warehousing, And Utilities</c:v>
                      </c:pt>
                      <c:pt idx="6">
                        <c:v>   Information</c:v>
                      </c:pt>
                      <c:pt idx="7">
                        <c:v>   Finance And Insurance, And Real Estate, And Rental And Leasing</c:v>
                      </c:pt>
                      <c:pt idx="8">
                        <c:v>   Professional, Scientific, And Management, And Administrative, And Waste Management Services</c:v>
                      </c:pt>
                      <c:pt idx="9">
                        <c:v>   Educational Services, And Health Care And Social Assistance</c:v>
                      </c:pt>
                      <c:pt idx="10">
                        <c:v>   Arts, Entertainment, And Recreation, And Accommodation And Food Services</c:v>
                      </c:pt>
                      <c:pt idx="11">
                        <c:v>   Other Services, Except Public Administration</c:v>
                      </c:pt>
                      <c:pt idx="12">
                        <c:v>   Public Administration</c:v>
                      </c:pt>
                    </c:strCache>
                  </c:strRef>
                </c:cat>
                <c:val>
                  <c:numRef>
                    <c:extLst>
                      <c:ext xmlns:c15="http://schemas.microsoft.com/office/drawing/2012/chart" uri="{02D57815-91ED-43cb-92C2-25804820EDAC}">
                        <c15:fullRef>
                          <c15:sqref>Population!$D$238:$D$251</c15:sqref>
                        </c15:fullRef>
                        <c15:formulaRef>
                          <c15:sqref>Population!$D$239:$D$251</c15:sqref>
                        </c15:formulaRef>
                      </c:ext>
                    </c:extLst>
                    <c:numCache>
                      <c:formatCode>#,##0</c:formatCode>
                      <c:ptCount val="13"/>
                      <c:pt idx="0">
                        <c:v>36163</c:v>
                      </c:pt>
                      <c:pt idx="1">
                        <c:v>24099</c:v>
                      </c:pt>
                      <c:pt idx="2">
                        <c:v>27511</c:v>
                      </c:pt>
                      <c:pt idx="3">
                        <c:v>13965</c:v>
                      </c:pt>
                      <c:pt idx="4">
                        <c:v>43380</c:v>
                      </c:pt>
                      <c:pt idx="5">
                        <c:v>23462</c:v>
                      </c:pt>
                      <c:pt idx="6">
                        <c:v>5129</c:v>
                      </c:pt>
                      <c:pt idx="7">
                        <c:v>18509</c:v>
                      </c:pt>
                      <c:pt idx="8">
                        <c:v>37345</c:v>
                      </c:pt>
                      <c:pt idx="9">
                        <c:v>100999</c:v>
                      </c:pt>
                      <c:pt idx="10">
                        <c:v>33497</c:v>
                      </c:pt>
                      <c:pt idx="11">
                        <c:v>19527</c:v>
                      </c:pt>
                      <c:pt idx="12">
                        <c:v>25039</c:v>
                      </c:pt>
                    </c:numCache>
                  </c:numRef>
                </c:val>
                <c:extLst xmlns:c15="http://schemas.microsoft.com/office/drawing/2012/chart">
                  <c:ext xmlns:c16="http://schemas.microsoft.com/office/drawing/2014/chart" uri="{C3380CC4-5D6E-409C-BE32-E72D297353CC}">
                    <c16:uniqueId val="{00000010-F62B-4927-BAE1-61B22050FC29}"/>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Population!$F$237</c15:sqref>
                        </c15:formulaRef>
                      </c:ext>
                    </c:extLst>
                    <c:strCache>
                      <c:ptCount val="1"/>
                      <c:pt idx="0">
                        <c:v>California</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Population!$A$238:$A$251</c15:sqref>
                        </c15:fullRef>
                        <c15:formulaRef>
                          <c15:sqref>Population!$A$239:$A$251</c15:sqref>
                        </c15:formulaRef>
                      </c:ext>
                    </c:extLst>
                    <c:strCache>
                      <c:ptCount val="13"/>
                      <c:pt idx="0">
                        <c:v>   Agriculture, Forestry, Fishing And Hunting, And Mining</c:v>
                      </c:pt>
                      <c:pt idx="1">
                        <c:v>   Construction</c:v>
                      </c:pt>
                      <c:pt idx="2">
                        <c:v>   Manufacturing</c:v>
                      </c:pt>
                      <c:pt idx="3">
                        <c:v>   Wholesale Trade</c:v>
                      </c:pt>
                      <c:pt idx="4">
                        <c:v>   Retail Trade</c:v>
                      </c:pt>
                      <c:pt idx="5">
                        <c:v>   Transportation And Warehousing, And Utilities</c:v>
                      </c:pt>
                      <c:pt idx="6">
                        <c:v>   Information</c:v>
                      </c:pt>
                      <c:pt idx="7">
                        <c:v>   Finance And Insurance, And Real Estate, And Rental And Leasing</c:v>
                      </c:pt>
                      <c:pt idx="8">
                        <c:v>   Professional, Scientific, And Management, And Administrative, And Waste Management Services</c:v>
                      </c:pt>
                      <c:pt idx="9">
                        <c:v>   Educational Services, And Health Care And Social Assistance</c:v>
                      </c:pt>
                      <c:pt idx="10">
                        <c:v>   Arts, Entertainment, And Recreation, And Accommodation And Food Services</c:v>
                      </c:pt>
                      <c:pt idx="11">
                        <c:v>   Other Services, Except Public Administration</c:v>
                      </c:pt>
                      <c:pt idx="12">
                        <c:v>   Public Administration</c:v>
                      </c:pt>
                    </c:strCache>
                  </c:strRef>
                </c:cat>
                <c:val>
                  <c:numRef>
                    <c:extLst>
                      <c:ext xmlns:c15="http://schemas.microsoft.com/office/drawing/2012/chart" uri="{02D57815-91ED-43cb-92C2-25804820EDAC}">
                        <c15:fullRef>
                          <c15:sqref>Population!$F$238:$F$251</c15:sqref>
                        </c15:fullRef>
                        <c15:formulaRef>
                          <c15:sqref>Population!$F$239:$F$251</c15:sqref>
                        </c15:formulaRef>
                      </c:ext>
                    </c:extLst>
                    <c:numCache>
                      <c:formatCode>#,##0</c:formatCode>
                      <c:ptCount val="13"/>
                      <c:pt idx="0">
                        <c:v>394290</c:v>
                      </c:pt>
                      <c:pt idx="1">
                        <c:v>1190537</c:v>
                      </c:pt>
                      <c:pt idx="2">
                        <c:v>1676497</c:v>
                      </c:pt>
                      <c:pt idx="3">
                        <c:v>514234</c:v>
                      </c:pt>
                      <c:pt idx="4">
                        <c:v>1942421</c:v>
                      </c:pt>
                      <c:pt idx="5">
                        <c:v>1028818</c:v>
                      </c:pt>
                      <c:pt idx="6">
                        <c:v>542674</c:v>
                      </c:pt>
                      <c:pt idx="7">
                        <c:v>1118253</c:v>
                      </c:pt>
                      <c:pt idx="8">
                        <c:v>2581266</c:v>
                      </c:pt>
                      <c:pt idx="9">
                        <c:v>3960265</c:v>
                      </c:pt>
                      <c:pt idx="10">
                        <c:v>1894858</c:v>
                      </c:pt>
                      <c:pt idx="11">
                        <c:v>952302</c:v>
                      </c:pt>
                      <c:pt idx="12">
                        <c:v>850479</c:v>
                      </c:pt>
                    </c:numCache>
                  </c:numRef>
                </c:val>
                <c:extLst xmlns:c15="http://schemas.microsoft.com/office/drawing/2012/chart">
                  <c:ext xmlns:c16="http://schemas.microsoft.com/office/drawing/2014/chart" uri="{C3380CC4-5D6E-409C-BE32-E72D297353CC}">
                    <c16:uniqueId val="{00000011-F62B-4927-BAE1-61B22050FC29}"/>
                  </c:ext>
                </c:extLst>
              </c15:ser>
            </c15:filteredBarSeries>
          </c:ext>
        </c:extLst>
      </c:barChart>
      <c:valAx>
        <c:axId val="57884703"/>
        <c:scaling>
          <c:orientation val="minMax"/>
        </c:scaling>
        <c:delete val="0"/>
        <c:axPos val="b"/>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7870559"/>
        <c:crosses val="autoZero"/>
        <c:crossBetween val="between"/>
      </c:valAx>
      <c:catAx>
        <c:axId val="57870559"/>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7884703"/>
        <c:crosses val="autoZero"/>
        <c:auto val="1"/>
        <c:lblAlgn val="ctr"/>
        <c:lblOffset val="100"/>
        <c:noMultiLvlLbl val="0"/>
      </c:cat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0"/>
          <c:order val="0"/>
          <c:tx>
            <c:strRef>
              <c:f>Housing!$A$302</c:f>
              <c:strCache>
                <c:ptCount val="1"/>
                <c:pt idx="0">
                  <c:v>One Housing Unit</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Housing!$B$301:$G$301</c15:sqref>
                  </c15:fullRef>
                </c:ext>
              </c:extLst>
              <c:f>(Housing!$C$301,Housing!$E$301,Housing!$G$301)</c:f>
              <c:strCache>
                <c:ptCount val="3"/>
                <c:pt idx="0">
                  <c:v>City of Mendota</c:v>
                </c:pt>
                <c:pt idx="1">
                  <c:v>Fresno County</c:v>
                </c:pt>
                <c:pt idx="2">
                  <c:v>California</c:v>
                </c:pt>
              </c:strCache>
            </c:strRef>
          </c:cat>
          <c:val>
            <c:numRef>
              <c:extLst>
                <c:ext xmlns:c15="http://schemas.microsoft.com/office/drawing/2012/chart" uri="{02D57815-91ED-43cb-92C2-25804820EDAC}">
                  <c15:fullRef>
                    <c15:sqref>Housing!$B$302:$G$302</c15:sqref>
                  </c15:fullRef>
                </c:ext>
              </c:extLst>
              <c:f>(Housing!$C$302,Housing!$E$302,Housing!$G$302)</c:f>
              <c:numCache>
                <c:formatCode>#,##0.0%</c:formatCode>
                <c:ptCount val="3"/>
                <c:pt idx="0">
                  <c:v>0</c:v>
                </c:pt>
                <c:pt idx="1">
                  <c:v>0.932072558857584</c:v>
                </c:pt>
                <c:pt idx="2">
                  <c:v>0.94615112100814813</c:v>
                </c:pt>
              </c:numCache>
            </c:numRef>
          </c:val>
          <c:extLst>
            <c:ext xmlns:c16="http://schemas.microsoft.com/office/drawing/2014/chart" uri="{C3380CC4-5D6E-409C-BE32-E72D297353CC}">
              <c16:uniqueId val="{00000000-E684-4333-B574-FE7B8AAF81BE}"/>
            </c:ext>
          </c:extLst>
        </c:ser>
        <c:ser>
          <c:idx val="1"/>
          <c:order val="1"/>
          <c:tx>
            <c:strRef>
              <c:f>Housing!$A$303</c:f>
              <c:strCache>
                <c:ptCount val="1"/>
                <c:pt idx="0">
                  <c:v>Two Housing Units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Housing!$B$301:$G$301</c15:sqref>
                  </c15:fullRef>
                </c:ext>
              </c:extLst>
              <c:f>(Housing!$C$301,Housing!$E$301,Housing!$G$301)</c:f>
              <c:strCache>
                <c:ptCount val="3"/>
                <c:pt idx="0">
                  <c:v>City of Mendota</c:v>
                </c:pt>
                <c:pt idx="1">
                  <c:v>Fresno County</c:v>
                </c:pt>
                <c:pt idx="2">
                  <c:v>California</c:v>
                </c:pt>
              </c:strCache>
            </c:strRef>
          </c:cat>
          <c:val>
            <c:numRef>
              <c:extLst>
                <c:ext xmlns:c15="http://schemas.microsoft.com/office/drawing/2012/chart" uri="{02D57815-91ED-43cb-92C2-25804820EDAC}">
                  <c15:fullRef>
                    <c15:sqref>Housing!$B$303:$G$303</c15:sqref>
                  </c15:fullRef>
                </c:ext>
              </c:extLst>
              <c:f>(Housing!$C$303,Housing!$E$303,Housing!$G$303)</c:f>
              <c:numCache>
                <c:formatCode>#,##0.0%</c:formatCode>
                <c:ptCount val="3"/>
                <c:pt idx="0">
                  <c:v>0</c:v>
                </c:pt>
                <c:pt idx="1">
                  <c:v>1.1578541103820918E-2</c:v>
                </c:pt>
                <c:pt idx="2">
                  <c:v>2.0412638966209491E-2</c:v>
                </c:pt>
              </c:numCache>
            </c:numRef>
          </c:val>
          <c:extLst>
            <c:ext xmlns:c16="http://schemas.microsoft.com/office/drawing/2014/chart" uri="{C3380CC4-5D6E-409C-BE32-E72D297353CC}">
              <c16:uniqueId val="{00000001-E684-4333-B574-FE7B8AAF81BE}"/>
            </c:ext>
          </c:extLst>
        </c:ser>
        <c:ser>
          <c:idx val="2"/>
          <c:order val="2"/>
          <c:tx>
            <c:strRef>
              <c:f>Housing!$A$304</c:f>
              <c:strCache>
                <c:ptCount val="1"/>
                <c:pt idx="0">
                  <c:v>Three and Four Housing Units</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Housing!$B$301:$G$301</c15:sqref>
                  </c15:fullRef>
                </c:ext>
              </c:extLst>
              <c:f>(Housing!$C$301,Housing!$E$301,Housing!$G$301)</c:f>
              <c:strCache>
                <c:ptCount val="3"/>
                <c:pt idx="0">
                  <c:v>City of Mendota</c:v>
                </c:pt>
                <c:pt idx="1">
                  <c:v>Fresno County</c:v>
                </c:pt>
                <c:pt idx="2">
                  <c:v>California</c:v>
                </c:pt>
              </c:strCache>
            </c:strRef>
          </c:cat>
          <c:val>
            <c:numRef>
              <c:extLst>
                <c:ext xmlns:c15="http://schemas.microsoft.com/office/drawing/2012/chart" uri="{02D57815-91ED-43cb-92C2-25804820EDAC}">
                  <c15:fullRef>
                    <c15:sqref>Housing!$B$304:$G$304</c15:sqref>
                  </c15:fullRef>
                </c:ext>
              </c:extLst>
              <c:f>(Housing!$C$304,Housing!$E$304,Housing!$G$304)</c:f>
              <c:numCache>
                <c:formatCode>#,##0.0%</c:formatCode>
                <c:ptCount val="3"/>
                <c:pt idx="0">
                  <c:v>0</c:v>
                </c:pt>
                <c:pt idx="1">
                  <c:v>2.7016595908915475E-2</c:v>
                </c:pt>
                <c:pt idx="2">
                  <c:v>7.9288762926598855E-3</c:v>
                </c:pt>
              </c:numCache>
            </c:numRef>
          </c:val>
          <c:extLst>
            <c:ext xmlns:c16="http://schemas.microsoft.com/office/drawing/2014/chart" uri="{C3380CC4-5D6E-409C-BE32-E72D297353CC}">
              <c16:uniqueId val="{00000002-E684-4333-B574-FE7B8AAF81BE}"/>
            </c:ext>
          </c:extLst>
        </c:ser>
        <c:ser>
          <c:idx val="3"/>
          <c:order val="3"/>
          <c:tx>
            <c:strRef>
              <c:f>Housing!$A$305</c:f>
              <c:strCache>
                <c:ptCount val="1"/>
                <c:pt idx="0">
                  <c:v>Five or More Housing Units</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Housing!$B$301:$G$301</c15:sqref>
                  </c15:fullRef>
                </c:ext>
              </c:extLst>
              <c:f>(Housing!$C$301,Housing!$E$301,Housing!$G$301)</c:f>
              <c:strCache>
                <c:ptCount val="3"/>
                <c:pt idx="0">
                  <c:v>City of Mendota</c:v>
                </c:pt>
                <c:pt idx="1">
                  <c:v>Fresno County</c:v>
                </c:pt>
                <c:pt idx="2">
                  <c:v>California</c:v>
                </c:pt>
              </c:strCache>
            </c:strRef>
          </c:cat>
          <c:val>
            <c:numRef>
              <c:extLst>
                <c:ext xmlns:c15="http://schemas.microsoft.com/office/drawing/2012/chart" uri="{02D57815-91ED-43cb-92C2-25804820EDAC}">
                  <c15:fullRef>
                    <c15:sqref>Housing!$B$305:$G$305</c15:sqref>
                  </c15:fullRef>
                </c:ext>
              </c:extLst>
              <c:f>(Housing!$C$305,Housing!$E$305,Housing!$G$305)</c:f>
              <c:numCache>
                <c:formatCode>#,##0.0%</c:formatCode>
                <c:ptCount val="3"/>
                <c:pt idx="0">
                  <c:v>0</c:v>
                </c:pt>
                <c:pt idx="1">
                  <c:v>2.9332304129679659E-2</c:v>
                </c:pt>
                <c:pt idx="2">
                  <c:v>2.5507363732982437E-2</c:v>
                </c:pt>
              </c:numCache>
            </c:numRef>
          </c:val>
          <c:extLst>
            <c:ext xmlns:c16="http://schemas.microsoft.com/office/drawing/2014/chart" uri="{C3380CC4-5D6E-409C-BE32-E72D297353CC}">
              <c16:uniqueId val="{00000003-E684-4333-B574-FE7B8AAF81BE}"/>
            </c:ext>
          </c:extLst>
        </c:ser>
        <c:dLbls>
          <c:dLblPos val="ctr"/>
          <c:showLegendKey val="0"/>
          <c:showVal val="1"/>
          <c:showCatName val="0"/>
          <c:showSerName val="0"/>
          <c:showPercent val="0"/>
          <c:showBubbleSize val="0"/>
        </c:dLbls>
        <c:gapWidth val="40"/>
        <c:overlap val="100"/>
        <c:axId val="1376885872"/>
        <c:axId val="1376883792"/>
      </c:barChart>
      <c:catAx>
        <c:axId val="137688587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76883792"/>
        <c:crosses val="autoZero"/>
        <c:auto val="1"/>
        <c:lblAlgn val="ctr"/>
        <c:lblOffset val="100"/>
        <c:noMultiLvlLbl val="0"/>
      </c:catAx>
      <c:valAx>
        <c:axId val="1376883792"/>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7688587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Housing!$A$147</c:f>
              <c:strCache>
                <c:ptCount val="1"/>
                <c:pt idx="0">
                  <c:v>Total Jobs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Housing!$B$146:$D$146</c:f>
              <c:numCache>
                <c:formatCode>General</c:formatCode>
                <c:ptCount val="3"/>
                <c:pt idx="0">
                  <c:v>2010</c:v>
                </c:pt>
                <c:pt idx="1">
                  <c:v>2015</c:v>
                </c:pt>
                <c:pt idx="2">
                  <c:v>2020</c:v>
                </c:pt>
              </c:numCache>
            </c:numRef>
          </c:cat>
          <c:val>
            <c:numRef>
              <c:f>Housing!$B$147:$D$147</c:f>
              <c:numCache>
                <c:formatCode>_(* #,##0_);_(* \(#,##0\);_(* "-"??_);_(@_)</c:formatCode>
                <c:ptCount val="3"/>
                <c:pt idx="0">
                  <c:v>1554</c:v>
                </c:pt>
                <c:pt idx="1">
                  <c:v>1255</c:v>
                </c:pt>
                <c:pt idx="2">
                  <c:v>1992</c:v>
                </c:pt>
              </c:numCache>
            </c:numRef>
          </c:val>
          <c:extLst>
            <c:ext xmlns:c16="http://schemas.microsoft.com/office/drawing/2014/chart" uri="{C3380CC4-5D6E-409C-BE32-E72D297353CC}">
              <c16:uniqueId val="{00000000-45FD-45F7-BE6B-24392B076174}"/>
            </c:ext>
          </c:extLst>
        </c:ser>
        <c:ser>
          <c:idx val="1"/>
          <c:order val="1"/>
          <c:tx>
            <c:strRef>
              <c:f>Housing!$A$148</c:f>
              <c:strCache>
                <c:ptCount val="1"/>
                <c:pt idx="0">
                  <c:v>Total Housing Units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Housing!$B$146:$D$146</c:f>
              <c:numCache>
                <c:formatCode>General</c:formatCode>
                <c:ptCount val="3"/>
                <c:pt idx="0">
                  <c:v>2010</c:v>
                </c:pt>
                <c:pt idx="1">
                  <c:v>2015</c:v>
                </c:pt>
                <c:pt idx="2">
                  <c:v>2020</c:v>
                </c:pt>
              </c:numCache>
            </c:numRef>
          </c:cat>
          <c:val>
            <c:numRef>
              <c:f>Housing!$B$148:$D$148</c:f>
              <c:numCache>
                <c:formatCode>#,##0</c:formatCode>
                <c:ptCount val="3"/>
                <c:pt idx="0">
                  <c:v>2796</c:v>
                </c:pt>
                <c:pt idx="1">
                  <c:v>2951</c:v>
                </c:pt>
                <c:pt idx="2">
                  <c:v>3005</c:v>
                </c:pt>
              </c:numCache>
            </c:numRef>
          </c:val>
          <c:extLst>
            <c:ext xmlns:c16="http://schemas.microsoft.com/office/drawing/2014/chart" uri="{C3380CC4-5D6E-409C-BE32-E72D297353CC}">
              <c16:uniqueId val="{00000001-45FD-45F7-BE6B-24392B076174}"/>
            </c:ext>
          </c:extLst>
        </c:ser>
        <c:dLbls>
          <c:showLegendKey val="0"/>
          <c:showVal val="0"/>
          <c:showCatName val="0"/>
          <c:showSerName val="0"/>
          <c:showPercent val="0"/>
          <c:showBubbleSize val="0"/>
        </c:dLbls>
        <c:gapWidth val="40"/>
        <c:axId val="1805221455"/>
        <c:axId val="1805231439"/>
      </c:barChart>
      <c:lineChart>
        <c:grouping val="standard"/>
        <c:varyColors val="0"/>
        <c:ser>
          <c:idx val="2"/>
          <c:order val="2"/>
          <c:tx>
            <c:strRef>
              <c:f>Housing!$A$149</c:f>
              <c:strCache>
                <c:ptCount val="1"/>
                <c:pt idx="0">
                  <c:v>Jobs-to-Housing Ratio</c:v>
                </c:pt>
              </c:strCache>
            </c:strRef>
          </c:tx>
          <c:spPr>
            <a:ln w="28575" cap="rnd">
              <a:solidFill>
                <a:schemeClr val="tx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2"/>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Housing!$B$146:$D$146</c:f>
              <c:numCache>
                <c:formatCode>General</c:formatCode>
                <c:ptCount val="3"/>
                <c:pt idx="0">
                  <c:v>2010</c:v>
                </c:pt>
                <c:pt idx="1">
                  <c:v>2015</c:v>
                </c:pt>
                <c:pt idx="2">
                  <c:v>2020</c:v>
                </c:pt>
              </c:numCache>
            </c:numRef>
          </c:cat>
          <c:val>
            <c:numRef>
              <c:f>Housing!$B$149:$D$149</c:f>
              <c:numCache>
                <c:formatCode>0.00</c:formatCode>
                <c:ptCount val="3"/>
                <c:pt idx="0">
                  <c:v>0.55579399141630903</c:v>
                </c:pt>
                <c:pt idx="1">
                  <c:v>0.42527956624872926</c:v>
                </c:pt>
                <c:pt idx="2">
                  <c:v>0.66289517470881865</c:v>
                </c:pt>
              </c:numCache>
            </c:numRef>
          </c:val>
          <c:smooth val="0"/>
          <c:extLst>
            <c:ext xmlns:c16="http://schemas.microsoft.com/office/drawing/2014/chart" uri="{C3380CC4-5D6E-409C-BE32-E72D297353CC}">
              <c16:uniqueId val="{00000002-45FD-45F7-BE6B-24392B076174}"/>
            </c:ext>
          </c:extLst>
        </c:ser>
        <c:dLbls>
          <c:showLegendKey val="0"/>
          <c:showVal val="0"/>
          <c:showCatName val="0"/>
          <c:showSerName val="0"/>
          <c:showPercent val="0"/>
          <c:showBubbleSize val="0"/>
        </c:dLbls>
        <c:marker val="1"/>
        <c:smooth val="0"/>
        <c:axId val="1805232271"/>
        <c:axId val="1805233103"/>
      </c:lineChart>
      <c:catAx>
        <c:axId val="180522145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05231439"/>
        <c:crosses val="autoZero"/>
        <c:auto val="1"/>
        <c:lblAlgn val="ctr"/>
        <c:lblOffset val="100"/>
        <c:noMultiLvlLbl val="0"/>
      </c:catAx>
      <c:valAx>
        <c:axId val="180523143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 Jobs and Housing Units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05221455"/>
        <c:crosses val="autoZero"/>
        <c:crossBetween val="between"/>
      </c:valAx>
      <c:valAx>
        <c:axId val="1805233103"/>
        <c:scaling>
          <c:orientation val="minMax"/>
          <c:min val="0"/>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Jobs-to-Housing</a:t>
                </a:r>
                <a:r>
                  <a:rPr lang="en-US" baseline="0"/>
                  <a:t> Ratio</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05232271"/>
        <c:crosses val="max"/>
        <c:crossBetween val="between"/>
      </c:valAx>
      <c:catAx>
        <c:axId val="1805232271"/>
        <c:scaling>
          <c:orientation val="minMax"/>
        </c:scaling>
        <c:delete val="1"/>
        <c:axPos val="b"/>
        <c:numFmt formatCode="General" sourceLinked="1"/>
        <c:majorTickMark val="out"/>
        <c:minorTickMark val="none"/>
        <c:tickLblPos val="nextTo"/>
        <c:crossAx val="1805233103"/>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Housing!$C$236</c:f>
              <c:strCache>
                <c:ptCount val="1"/>
                <c:pt idx="0">
                  <c:v>City of Mendota</c:v>
                </c:pt>
              </c:strCache>
            </c:strRef>
          </c:tx>
          <c:spPr>
            <a:solidFill>
              <a:schemeClr val="accent1"/>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Housing!$A$237:$A$257</c15:sqref>
                  </c15:fullRef>
                </c:ext>
              </c:extLst>
              <c:f>(Housing!$A$245:$A$250,Housing!$A$252:$A$257)</c:f>
              <c:strCache>
                <c:ptCount val="12"/>
                <c:pt idx="0">
                  <c:v>Owner - No Bedroom</c:v>
                </c:pt>
                <c:pt idx="1">
                  <c:v>Owner - 1 Bedroom</c:v>
                </c:pt>
                <c:pt idx="2">
                  <c:v>Owner - 2 Bedrooms </c:v>
                </c:pt>
                <c:pt idx="3">
                  <c:v>Owner - 3 Bedrooms</c:v>
                </c:pt>
                <c:pt idx="4">
                  <c:v>Owner - 4 Bedrooms</c:v>
                </c:pt>
                <c:pt idx="5">
                  <c:v>Owner - 5 or More Bedrooms</c:v>
                </c:pt>
                <c:pt idx="6">
                  <c:v>Renter - No Bedroom</c:v>
                </c:pt>
                <c:pt idx="7">
                  <c:v>Renter - 1 Bedroom</c:v>
                </c:pt>
                <c:pt idx="8">
                  <c:v>Renter - 2 Bedrooms </c:v>
                </c:pt>
                <c:pt idx="9">
                  <c:v>Renter - 3 Bedrooms</c:v>
                </c:pt>
                <c:pt idx="10">
                  <c:v>Renter - 4 Bedrooms</c:v>
                </c:pt>
                <c:pt idx="11">
                  <c:v>Renter - 5 or More Bedrooms</c:v>
                </c:pt>
              </c:strCache>
            </c:strRef>
          </c:cat>
          <c:val>
            <c:numRef>
              <c:extLst>
                <c:ext xmlns:c15="http://schemas.microsoft.com/office/drawing/2012/chart" uri="{02D57815-91ED-43cb-92C2-25804820EDAC}">
                  <c15:fullRef>
                    <c15:sqref>Housing!$C$237:$C$257</c15:sqref>
                  </c15:fullRef>
                </c:ext>
              </c:extLst>
              <c:f>(Housing!$C$245:$C$250,Housing!$C$252:$C$257)</c:f>
              <c:numCache>
                <c:formatCode>#,##0.0%</c:formatCode>
                <c:ptCount val="12"/>
                <c:pt idx="0">
                  <c:v>0</c:v>
                </c:pt>
                <c:pt idx="1">
                  <c:v>0</c:v>
                </c:pt>
                <c:pt idx="2">
                  <c:v>1.5503875968992248E-2</c:v>
                </c:pt>
                <c:pt idx="3">
                  <c:v>0.32100070472163494</c:v>
                </c:pt>
                <c:pt idx="4">
                  <c:v>0.12614517265680056</c:v>
                </c:pt>
                <c:pt idx="5">
                  <c:v>1.1980267794221282E-2</c:v>
                </c:pt>
                <c:pt idx="6">
                  <c:v>5.3911205073995772E-2</c:v>
                </c:pt>
                <c:pt idx="7">
                  <c:v>0.10887949260042283</c:v>
                </c:pt>
                <c:pt idx="8">
                  <c:v>0.15715292459478505</c:v>
                </c:pt>
                <c:pt idx="9">
                  <c:v>0.12720225510923186</c:v>
                </c:pt>
                <c:pt idx="10">
                  <c:v>7.8224101479915431E-2</c:v>
                </c:pt>
                <c:pt idx="11">
                  <c:v>0</c:v>
                </c:pt>
              </c:numCache>
            </c:numRef>
          </c:val>
          <c:extLst>
            <c:ext xmlns:c16="http://schemas.microsoft.com/office/drawing/2014/chart" uri="{C3380CC4-5D6E-409C-BE32-E72D297353CC}">
              <c16:uniqueId val="{00000001-FD59-4A1F-BCD5-EDE914BAF760}"/>
            </c:ext>
          </c:extLst>
        </c:ser>
        <c:ser>
          <c:idx val="3"/>
          <c:order val="3"/>
          <c:tx>
            <c:strRef>
              <c:f>Housing!$E$236</c:f>
              <c:strCache>
                <c:ptCount val="1"/>
                <c:pt idx="0">
                  <c:v>Fresno County</c:v>
                </c:pt>
              </c:strCache>
            </c:strRef>
          </c:tx>
          <c:spPr>
            <a:solidFill>
              <a:schemeClr val="accent2"/>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Housing!$A$237:$A$257</c15:sqref>
                  </c15:fullRef>
                </c:ext>
              </c:extLst>
              <c:f>(Housing!$A$245:$A$250,Housing!$A$252:$A$257)</c:f>
              <c:strCache>
                <c:ptCount val="12"/>
                <c:pt idx="0">
                  <c:v>Owner - No Bedroom</c:v>
                </c:pt>
                <c:pt idx="1">
                  <c:v>Owner - 1 Bedroom</c:v>
                </c:pt>
                <c:pt idx="2">
                  <c:v>Owner - 2 Bedrooms </c:v>
                </c:pt>
                <c:pt idx="3">
                  <c:v>Owner - 3 Bedrooms</c:v>
                </c:pt>
                <c:pt idx="4">
                  <c:v>Owner - 4 Bedrooms</c:v>
                </c:pt>
                <c:pt idx="5">
                  <c:v>Owner - 5 or More Bedrooms</c:v>
                </c:pt>
                <c:pt idx="6">
                  <c:v>Renter - No Bedroom</c:v>
                </c:pt>
                <c:pt idx="7">
                  <c:v>Renter - 1 Bedroom</c:v>
                </c:pt>
                <c:pt idx="8">
                  <c:v>Renter - 2 Bedrooms </c:v>
                </c:pt>
                <c:pt idx="9">
                  <c:v>Renter - 3 Bedrooms</c:v>
                </c:pt>
                <c:pt idx="10">
                  <c:v>Renter - 4 Bedrooms</c:v>
                </c:pt>
                <c:pt idx="11">
                  <c:v>Renter - 5 or More Bedrooms</c:v>
                </c:pt>
              </c:strCache>
            </c:strRef>
          </c:cat>
          <c:val>
            <c:numRef>
              <c:extLst>
                <c:ext xmlns:c15="http://schemas.microsoft.com/office/drawing/2012/chart" uri="{02D57815-91ED-43cb-92C2-25804820EDAC}">
                  <c15:fullRef>
                    <c15:sqref>Housing!$E$237:$E$257</c15:sqref>
                  </c15:fullRef>
                </c:ext>
              </c:extLst>
              <c:f>(Housing!$E$245:$E$250,Housing!$E$252:$E$257)</c:f>
              <c:numCache>
                <c:formatCode>#,##0.0%</c:formatCode>
                <c:ptCount val="12"/>
                <c:pt idx="0">
                  <c:v>3.0000000000000001E-3</c:v>
                </c:pt>
                <c:pt idx="1">
                  <c:v>5.0000000000000001E-3</c:v>
                </c:pt>
                <c:pt idx="2">
                  <c:v>6.4000000000000001E-2</c:v>
                </c:pt>
                <c:pt idx="3">
                  <c:v>0.29399999999999998</c:v>
                </c:pt>
                <c:pt idx="4">
                  <c:v>0.14099999999999999</c:v>
                </c:pt>
                <c:pt idx="5">
                  <c:v>0.03</c:v>
                </c:pt>
                <c:pt idx="6">
                  <c:v>0.04</c:v>
                </c:pt>
                <c:pt idx="7">
                  <c:v>6.9000000000000006E-2</c:v>
                </c:pt>
                <c:pt idx="8">
                  <c:v>0.17699999999999999</c:v>
                </c:pt>
                <c:pt idx="9">
                  <c:v>0.13700000000000001</c:v>
                </c:pt>
                <c:pt idx="10">
                  <c:v>3.5000000000000003E-2</c:v>
                </c:pt>
                <c:pt idx="11">
                  <c:v>5.0000000000000001E-3</c:v>
                </c:pt>
              </c:numCache>
            </c:numRef>
          </c:val>
          <c:extLst>
            <c:ext xmlns:c16="http://schemas.microsoft.com/office/drawing/2014/chart" uri="{C3380CC4-5D6E-409C-BE32-E72D297353CC}">
              <c16:uniqueId val="{00000003-FD59-4A1F-BCD5-EDE914BAF760}"/>
            </c:ext>
          </c:extLst>
        </c:ser>
        <c:ser>
          <c:idx val="5"/>
          <c:order val="5"/>
          <c:tx>
            <c:strRef>
              <c:f>Housing!$G$236</c:f>
              <c:strCache>
                <c:ptCount val="1"/>
                <c:pt idx="0">
                  <c:v>California</c:v>
                </c:pt>
              </c:strCache>
            </c:strRef>
          </c:tx>
          <c:spPr>
            <a:solidFill>
              <a:schemeClr val="accent1">
                <a:lumMod val="40000"/>
                <a:lumOff val="60000"/>
              </a:schemeClr>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Housing!$A$237:$A$257</c15:sqref>
                  </c15:fullRef>
                </c:ext>
              </c:extLst>
              <c:f>(Housing!$A$245:$A$250,Housing!$A$252:$A$257)</c:f>
              <c:strCache>
                <c:ptCount val="12"/>
                <c:pt idx="0">
                  <c:v>Owner - No Bedroom</c:v>
                </c:pt>
                <c:pt idx="1">
                  <c:v>Owner - 1 Bedroom</c:v>
                </c:pt>
                <c:pt idx="2">
                  <c:v>Owner - 2 Bedrooms </c:v>
                </c:pt>
                <c:pt idx="3">
                  <c:v>Owner - 3 Bedrooms</c:v>
                </c:pt>
                <c:pt idx="4">
                  <c:v>Owner - 4 Bedrooms</c:v>
                </c:pt>
                <c:pt idx="5">
                  <c:v>Owner - 5 or More Bedrooms</c:v>
                </c:pt>
                <c:pt idx="6">
                  <c:v>Renter - No Bedroom</c:v>
                </c:pt>
                <c:pt idx="7">
                  <c:v>Renter - 1 Bedroom</c:v>
                </c:pt>
                <c:pt idx="8">
                  <c:v>Renter - 2 Bedrooms </c:v>
                </c:pt>
                <c:pt idx="9">
                  <c:v>Renter - 3 Bedrooms</c:v>
                </c:pt>
                <c:pt idx="10">
                  <c:v>Renter - 4 Bedrooms</c:v>
                </c:pt>
                <c:pt idx="11">
                  <c:v>Renter - 5 or More Bedrooms</c:v>
                </c:pt>
              </c:strCache>
            </c:strRef>
          </c:cat>
          <c:val>
            <c:numRef>
              <c:extLst>
                <c:ext xmlns:c15="http://schemas.microsoft.com/office/drawing/2012/chart" uri="{02D57815-91ED-43cb-92C2-25804820EDAC}">
                  <c15:fullRef>
                    <c15:sqref>Housing!$G$237:$G$257</c15:sqref>
                  </c15:fullRef>
                </c:ext>
              </c:extLst>
              <c:f>(Housing!$G$245:$G$250,Housing!$G$252:$G$257)</c:f>
              <c:numCache>
                <c:formatCode>#,##0.0%</c:formatCode>
                <c:ptCount val="12"/>
                <c:pt idx="0">
                  <c:v>4.0000000000000001E-3</c:v>
                </c:pt>
                <c:pt idx="1">
                  <c:v>1.2999999999999999E-2</c:v>
                </c:pt>
                <c:pt idx="2">
                  <c:v>0.1</c:v>
                </c:pt>
                <c:pt idx="3">
                  <c:v>0.246</c:v>
                </c:pt>
                <c:pt idx="4">
                  <c:v>0.15</c:v>
                </c:pt>
                <c:pt idx="5">
                  <c:v>3.9E-2</c:v>
                </c:pt>
                <c:pt idx="6">
                  <c:v>3.7999999999999999E-2</c:v>
                </c:pt>
                <c:pt idx="7">
                  <c:v>0.115</c:v>
                </c:pt>
                <c:pt idx="8">
                  <c:v>0.16900000000000001</c:v>
                </c:pt>
                <c:pt idx="9">
                  <c:v>9.0999999999999998E-2</c:v>
                </c:pt>
                <c:pt idx="10">
                  <c:v>2.8000000000000001E-2</c:v>
                </c:pt>
                <c:pt idx="11">
                  <c:v>5.0000000000000001E-3</c:v>
                </c:pt>
              </c:numCache>
            </c:numRef>
          </c:val>
          <c:extLst>
            <c:ext xmlns:c16="http://schemas.microsoft.com/office/drawing/2014/chart" uri="{C3380CC4-5D6E-409C-BE32-E72D297353CC}">
              <c16:uniqueId val="{00000005-FD59-4A1F-BCD5-EDE914BAF760}"/>
            </c:ext>
          </c:extLst>
        </c:ser>
        <c:dLbls>
          <c:dLblPos val="outEnd"/>
          <c:showLegendKey val="0"/>
          <c:showVal val="1"/>
          <c:showCatName val="0"/>
          <c:showSerName val="0"/>
          <c:showPercent val="0"/>
          <c:showBubbleSize val="0"/>
        </c:dLbls>
        <c:gapWidth val="40"/>
        <c:axId val="1363399695"/>
        <c:axId val="1363397199"/>
        <c:extLst>
          <c:ext xmlns:c15="http://schemas.microsoft.com/office/drawing/2012/chart" uri="{02D57815-91ED-43cb-92C2-25804820EDAC}">
            <c15:filteredBarSeries>
              <c15:ser>
                <c:idx val="0"/>
                <c:order val="0"/>
                <c:tx>
                  <c:strRef>
                    <c:extLst>
                      <c:ext uri="{02D57815-91ED-43cb-92C2-25804820EDAC}">
                        <c15:formulaRef>
                          <c15:sqref>Housing!$B$236</c15:sqref>
                        </c15:formulaRef>
                      </c:ext>
                    </c:extLst>
                    <c:strCache>
                      <c:ptCount val="1"/>
                      <c:pt idx="0">
                        <c:v>City of Mendota</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Housing!$A$237:$A$257</c15:sqref>
                        </c15:fullRef>
                        <c15:formulaRef>
                          <c15:sqref>(Housing!$A$245:$A$250,Housing!$A$252:$A$257)</c15:sqref>
                        </c15:formulaRef>
                      </c:ext>
                    </c:extLst>
                    <c:strCache>
                      <c:ptCount val="12"/>
                      <c:pt idx="0">
                        <c:v>Owner - No Bedroom</c:v>
                      </c:pt>
                      <c:pt idx="1">
                        <c:v>Owner - 1 Bedroom</c:v>
                      </c:pt>
                      <c:pt idx="2">
                        <c:v>Owner - 2 Bedrooms </c:v>
                      </c:pt>
                      <c:pt idx="3">
                        <c:v>Owner - 3 Bedrooms</c:v>
                      </c:pt>
                      <c:pt idx="4">
                        <c:v>Owner - 4 Bedrooms</c:v>
                      </c:pt>
                      <c:pt idx="5">
                        <c:v>Owner - 5 or More Bedrooms</c:v>
                      </c:pt>
                      <c:pt idx="6">
                        <c:v>Renter - No Bedroom</c:v>
                      </c:pt>
                      <c:pt idx="7">
                        <c:v>Renter - 1 Bedroom</c:v>
                      </c:pt>
                      <c:pt idx="8">
                        <c:v>Renter - 2 Bedrooms </c:v>
                      </c:pt>
                      <c:pt idx="9">
                        <c:v>Renter - 3 Bedrooms</c:v>
                      </c:pt>
                      <c:pt idx="10">
                        <c:v>Renter - 4 Bedrooms</c:v>
                      </c:pt>
                      <c:pt idx="11">
                        <c:v>Renter - 5 or More Bedrooms</c:v>
                      </c:pt>
                    </c:strCache>
                  </c:strRef>
                </c:cat>
                <c:val>
                  <c:numRef>
                    <c:extLst>
                      <c:ext uri="{02D57815-91ED-43cb-92C2-25804820EDAC}">
                        <c15:fullRef>
                          <c15:sqref>Housing!$B$237:$B$257</c15:sqref>
                        </c15:fullRef>
                        <c15:formulaRef>
                          <c15:sqref>(Housing!$B$245:$B$250,Housing!$B$252:$B$257)</c15:sqref>
                        </c15:formulaRef>
                      </c:ext>
                    </c:extLst>
                    <c:numCache>
                      <c:formatCode>#,##0</c:formatCode>
                      <c:ptCount val="12"/>
                      <c:pt idx="0">
                        <c:v>0</c:v>
                      </c:pt>
                      <c:pt idx="1">
                        <c:v>0</c:v>
                      </c:pt>
                      <c:pt idx="2">
                        <c:v>44</c:v>
                      </c:pt>
                      <c:pt idx="3">
                        <c:v>911</c:v>
                      </c:pt>
                      <c:pt idx="4">
                        <c:v>358</c:v>
                      </c:pt>
                      <c:pt idx="5">
                        <c:v>34</c:v>
                      </c:pt>
                      <c:pt idx="6">
                        <c:v>153</c:v>
                      </c:pt>
                      <c:pt idx="7">
                        <c:v>309</c:v>
                      </c:pt>
                      <c:pt idx="8">
                        <c:v>446</c:v>
                      </c:pt>
                      <c:pt idx="9">
                        <c:v>361</c:v>
                      </c:pt>
                      <c:pt idx="10">
                        <c:v>222</c:v>
                      </c:pt>
                      <c:pt idx="11">
                        <c:v>0</c:v>
                      </c:pt>
                    </c:numCache>
                  </c:numRef>
                </c:val>
                <c:extLst>
                  <c:ext xmlns:c16="http://schemas.microsoft.com/office/drawing/2014/chart" uri="{C3380CC4-5D6E-409C-BE32-E72D297353CC}">
                    <c16:uniqueId val="{00000000-FD59-4A1F-BCD5-EDE914BAF760}"/>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Housing!$D$236</c15:sqref>
                        </c15:formulaRef>
                      </c:ext>
                    </c:extLst>
                    <c:strCache>
                      <c:ptCount val="1"/>
                      <c:pt idx="0">
                        <c:v>Fresno County</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Housing!$A$237:$A$257</c15:sqref>
                        </c15:fullRef>
                        <c15:formulaRef>
                          <c15:sqref>(Housing!$A$245:$A$250,Housing!$A$252:$A$257)</c15:sqref>
                        </c15:formulaRef>
                      </c:ext>
                    </c:extLst>
                    <c:strCache>
                      <c:ptCount val="12"/>
                      <c:pt idx="0">
                        <c:v>Owner - No Bedroom</c:v>
                      </c:pt>
                      <c:pt idx="1">
                        <c:v>Owner - 1 Bedroom</c:v>
                      </c:pt>
                      <c:pt idx="2">
                        <c:v>Owner - 2 Bedrooms </c:v>
                      </c:pt>
                      <c:pt idx="3">
                        <c:v>Owner - 3 Bedrooms</c:v>
                      </c:pt>
                      <c:pt idx="4">
                        <c:v>Owner - 4 Bedrooms</c:v>
                      </c:pt>
                      <c:pt idx="5">
                        <c:v>Owner - 5 or More Bedrooms</c:v>
                      </c:pt>
                      <c:pt idx="6">
                        <c:v>Renter - No Bedroom</c:v>
                      </c:pt>
                      <c:pt idx="7">
                        <c:v>Renter - 1 Bedroom</c:v>
                      </c:pt>
                      <c:pt idx="8">
                        <c:v>Renter - 2 Bedrooms </c:v>
                      </c:pt>
                      <c:pt idx="9">
                        <c:v>Renter - 3 Bedrooms</c:v>
                      </c:pt>
                      <c:pt idx="10">
                        <c:v>Renter - 4 Bedrooms</c:v>
                      </c:pt>
                      <c:pt idx="11">
                        <c:v>Renter - 5 or More Bedrooms</c:v>
                      </c:pt>
                    </c:strCache>
                  </c:strRef>
                </c:cat>
                <c:val>
                  <c:numRef>
                    <c:extLst>
                      <c:ext xmlns:c15="http://schemas.microsoft.com/office/drawing/2012/chart" uri="{02D57815-91ED-43cb-92C2-25804820EDAC}">
                        <c15:fullRef>
                          <c15:sqref>Housing!$D$237:$D$257</c15:sqref>
                        </c15:fullRef>
                        <c15:formulaRef>
                          <c15:sqref>(Housing!$D$245:$D$250,Housing!$D$252:$D$257)</c15:sqref>
                        </c15:formulaRef>
                      </c:ext>
                    </c:extLst>
                    <c:numCache>
                      <c:formatCode>#,##0</c:formatCode>
                      <c:ptCount val="12"/>
                      <c:pt idx="0">
                        <c:v>1024</c:v>
                      </c:pt>
                      <c:pt idx="1">
                        <c:v>1534</c:v>
                      </c:pt>
                      <c:pt idx="2">
                        <c:v>19752</c:v>
                      </c:pt>
                      <c:pt idx="3">
                        <c:v>91033</c:v>
                      </c:pt>
                      <c:pt idx="4">
                        <c:v>43719</c:v>
                      </c:pt>
                      <c:pt idx="5">
                        <c:v>9358</c:v>
                      </c:pt>
                      <c:pt idx="6">
                        <c:v>12510</c:v>
                      </c:pt>
                      <c:pt idx="7">
                        <c:v>21532</c:v>
                      </c:pt>
                      <c:pt idx="8">
                        <c:v>54803</c:v>
                      </c:pt>
                      <c:pt idx="9">
                        <c:v>42406</c:v>
                      </c:pt>
                      <c:pt idx="10">
                        <c:v>10847</c:v>
                      </c:pt>
                      <c:pt idx="11">
                        <c:v>1579</c:v>
                      </c:pt>
                    </c:numCache>
                  </c:numRef>
                </c:val>
                <c:extLst xmlns:c15="http://schemas.microsoft.com/office/drawing/2012/chart">
                  <c:ext xmlns:c16="http://schemas.microsoft.com/office/drawing/2014/chart" uri="{C3380CC4-5D6E-409C-BE32-E72D297353CC}">
                    <c16:uniqueId val="{00000002-FD59-4A1F-BCD5-EDE914BAF760}"/>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Housing!$F$236</c15:sqref>
                        </c15:formulaRef>
                      </c:ext>
                    </c:extLst>
                    <c:strCache>
                      <c:ptCount val="1"/>
                      <c:pt idx="0">
                        <c:v>California</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Housing!$A$237:$A$257</c15:sqref>
                        </c15:fullRef>
                        <c15:formulaRef>
                          <c15:sqref>(Housing!$A$245:$A$250,Housing!$A$252:$A$257)</c15:sqref>
                        </c15:formulaRef>
                      </c:ext>
                    </c:extLst>
                    <c:strCache>
                      <c:ptCount val="12"/>
                      <c:pt idx="0">
                        <c:v>Owner - No Bedroom</c:v>
                      </c:pt>
                      <c:pt idx="1">
                        <c:v>Owner - 1 Bedroom</c:v>
                      </c:pt>
                      <c:pt idx="2">
                        <c:v>Owner - 2 Bedrooms </c:v>
                      </c:pt>
                      <c:pt idx="3">
                        <c:v>Owner - 3 Bedrooms</c:v>
                      </c:pt>
                      <c:pt idx="4">
                        <c:v>Owner - 4 Bedrooms</c:v>
                      </c:pt>
                      <c:pt idx="5">
                        <c:v>Owner - 5 or More Bedrooms</c:v>
                      </c:pt>
                      <c:pt idx="6">
                        <c:v>Renter - No Bedroom</c:v>
                      </c:pt>
                      <c:pt idx="7">
                        <c:v>Renter - 1 Bedroom</c:v>
                      </c:pt>
                      <c:pt idx="8">
                        <c:v>Renter - 2 Bedrooms </c:v>
                      </c:pt>
                      <c:pt idx="9">
                        <c:v>Renter - 3 Bedrooms</c:v>
                      </c:pt>
                      <c:pt idx="10">
                        <c:v>Renter - 4 Bedrooms</c:v>
                      </c:pt>
                      <c:pt idx="11">
                        <c:v>Renter - 5 or More Bedrooms</c:v>
                      </c:pt>
                    </c:strCache>
                  </c:strRef>
                </c:cat>
                <c:val>
                  <c:numRef>
                    <c:extLst>
                      <c:ext xmlns:c15="http://schemas.microsoft.com/office/drawing/2012/chart" uri="{02D57815-91ED-43cb-92C2-25804820EDAC}">
                        <c15:fullRef>
                          <c15:sqref>Housing!$F$237:$F$257</c15:sqref>
                        </c15:fullRef>
                        <c15:formulaRef>
                          <c15:sqref>(Housing!$F$245:$F$250,Housing!$F$252:$F$257)</c15:sqref>
                        </c15:formulaRef>
                      </c:ext>
                    </c:extLst>
                    <c:numCache>
                      <c:formatCode>#,##0</c:formatCode>
                      <c:ptCount val="12"/>
                      <c:pt idx="0">
                        <c:v>50963</c:v>
                      </c:pt>
                      <c:pt idx="1">
                        <c:v>173846</c:v>
                      </c:pt>
                      <c:pt idx="2">
                        <c:v>1307148</c:v>
                      </c:pt>
                      <c:pt idx="3">
                        <c:v>3228533</c:v>
                      </c:pt>
                      <c:pt idx="4">
                        <c:v>1964487</c:v>
                      </c:pt>
                      <c:pt idx="5">
                        <c:v>516341</c:v>
                      </c:pt>
                      <c:pt idx="6">
                        <c:v>496503</c:v>
                      </c:pt>
                      <c:pt idx="7">
                        <c:v>1512885</c:v>
                      </c:pt>
                      <c:pt idx="8">
                        <c:v>2220822</c:v>
                      </c:pt>
                      <c:pt idx="9">
                        <c:v>1189552</c:v>
                      </c:pt>
                      <c:pt idx="10">
                        <c:v>372132</c:v>
                      </c:pt>
                      <c:pt idx="11">
                        <c:v>69902</c:v>
                      </c:pt>
                    </c:numCache>
                  </c:numRef>
                </c:val>
                <c:extLst xmlns:c15="http://schemas.microsoft.com/office/drawing/2012/chart">
                  <c:ext xmlns:c16="http://schemas.microsoft.com/office/drawing/2014/chart" uri="{C3380CC4-5D6E-409C-BE32-E72D297353CC}">
                    <c16:uniqueId val="{00000004-FD59-4A1F-BCD5-EDE914BAF760}"/>
                  </c:ext>
                </c:extLst>
              </c15:ser>
            </c15:filteredBarSeries>
          </c:ext>
        </c:extLst>
      </c:barChart>
      <c:catAx>
        <c:axId val="136339969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63397199"/>
        <c:crosses val="autoZero"/>
        <c:auto val="1"/>
        <c:lblAlgn val="ctr"/>
        <c:lblOffset val="100"/>
        <c:noMultiLvlLbl val="0"/>
      </c:catAx>
      <c:valAx>
        <c:axId val="1363397199"/>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6339969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Housing!$C$200</c:f>
              <c:strCache>
                <c:ptCount val="1"/>
                <c:pt idx="0">
                  <c:v>2010</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Housing!$A$201:$A$213</c15:sqref>
                  </c15:fullRef>
                </c:ext>
              </c:extLst>
              <c:f>(Housing!$A$205:$A$207,Housing!$A$211:$A$213)</c:f>
              <c:strCache>
                <c:ptCount val="6"/>
                <c:pt idx="0">
                  <c:v>Owner - 1.01 to 1.50</c:v>
                </c:pt>
                <c:pt idx="1">
                  <c:v>Owner - 1.51 to 2.00</c:v>
                </c:pt>
                <c:pt idx="2">
                  <c:v>Owner - 2.01 or More</c:v>
                </c:pt>
                <c:pt idx="3">
                  <c:v>Renter - 1.01 to 1.50</c:v>
                </c:pt>
                <c:pt idx="4">
                  <c:v>Renter - 1.51 to 2.00</c:v>
                </c:pt>
                <c:pt idx="5">
                  <c:v>Renter - 2.01 or More</c:v>
                </c:pt>
              </c:strCache>
            </c:strRef>
          </c:cat>
          <c:val>
            <c:numRef>
              <c:extLst>
                <c:ext xmlns:c15="http://schemas.microsoft.com/office/drawing/2012/chart" uri="{02D57815-91ED-43cb-92C2-25804820EDAC}">
                  <c15:fullRef>
                    <c15:sqref>Housing!$C$201:$C$213</c15:sqref>
                  </c15:fullRef>
                </c:ext>
              </c:extLst>
              <c:f>(Housing!$C$205:$C$207,Housing!$C$211:$C$213)</c:f>
              <c:numCache>
                <c:formatCode>#,##0.0%</c:formatCode>
                <c:ptCount val="6"/>
                <c:pt idx="0">
                  <c:v>0.15951972555746141</c:v>
                </c:pt>
                <c:pt idx="1">
                  <c:v>4.8027444253859346E-2</c:v>
                </c:pt>
                <c:pt idx="2">
                  <c:v>0</c:v>
                </c:pt>
                <c:pt idx="3">
                  <c:v>0.24644886363636365</c:v>
                </c:pt>
                <c:pt idx="4">
                  <c:v>3.6931818181818184E-2</c:v>
                </c:pt>
                <c:pt idx="5">
                  <c:v>4.4034090909090912E-2</c:v>
                </c:pt>
              </c:numCache>
            </c:numRef>
          </c:val>
          <c:extLst>
            <c:ext xmlns:c16="http://schemas.microsoft.com/office/drawing/2014/chart" uri="{C3380CC4-5D6E-409C-BE32-E72D297353CC}">
              <c16:uniqueId val="{00000001-34FA-43AB-AAF8-BCBF9E98C727}"/>
            </c:ext>
          </c:extLst>
        </c:ser>
        <c:ser>
          <c:idx val="3"/>
          <c:order val="3"/>
          <c:tx>
            <c:strRef>
              <c:f>Housing!$E$200</c:f>
              <c:strCache>
                <c:ptCount val="1"/>
                <c:pt idx="0">
                  <c:v>2015</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Housing!$A$201:$A$213</c15:sqref>
                  </c15:fullRef>
                </c:ext>
              </c:extLst>
              <c:f>(Housing!$A$205:$A$207,Housing!$A$211:$A$213)</c:f>
              <c:strCache>
                <c:ptCount val="6"/>
                <c:pt idx="0">
                  <c:v>Owner - 1.01 to 1.50</c:v>
                </c:pt>
                <c:pt idx="1">
                  <c:v>Owner - 1.51 to 2.00</c:v>
                </c:pt>
                <c:pt idx="2">
                  <c:v>Owner - 2.01 or More</c:v>
                </c:pt>
                <c:pt idx="3">
                  <c:v>Renter - 1.01 to 1.50</c:v>
                </c:pt>
                <c:pt idx="4">
                  <c:v>Renter - 1.51 to 2.00</c:v>
                </c:pt>
                <c:pt idx="5">
                  <c:v>Renter - 2.01 or More</c:v>
                </c:pt>
              </c:strCache>
            </c:strRef>
          </c:cat>
          <c:val>
            <c:numRef>
              <c:extLst>
                <c:ext xmlns:c15="http://schemas.microsoft.com/office/drawing/2012/chart" uri="{02D57815-91ED-43cb-92C2-25804820EDAC}">
                  <c15:fullRef>
                    <c15:sqref>Housing!$E$201:$E$213</c15:sqref>
                  </c15:fullRef>
                </c:ext>
              </c:extLst>
              <c:f>(Housing!$E$205:$E$207,Housing!$E$211:$E$213)</c:f>
              <c:numCache>
                <c:formatCode>#,##0.0%</c:formatCode>
                <c:ptCount val="6"/>
                <c:pt idx="0">
                  <c:v>7.663896583564174E-2</c:v>
                </c:pt>
                <c:pt idx="1">
                  <c:v>6.4635272391505077E-3</c:v>
                </c:pt>
                <c:pt idx="2">
                  <c:v>7.3868882733148658E-3</c:v>
                </c:pt>
                <c:pt idx="3">
                  <c:v>0.15846994535519127</c:v>
                </c:pt>
                <c:pt idx="4">
                  <c:v>5.0819672131147541E-2</c:v>
                </c:pt>
                <c:pt idx="5">
                  <c:v>3.7158469945355189E-2</c:v>
                </c:pt>
              </c:numCache>
            </c:numRef>
          </c:val>
          <c:extLst>
            <c:ext xmlns:c16="http://schemas.microsoft.com/office/drawing/2014/chart" uri="{C3380CC4-5D6E-409C-BE32-E72D297353CC}">
              <c16:uniqueId val="{00000003-34FA-43AB-AAF8-BCBF9E98C727}"/>
            </c:ext>
          </c:extLst>
        </c:ser>
        <c:ser>
          <c:idx val="5"/>
          <c:order val="5"/>
          <c:tx>
            <c:strRef>
              <c:f>Housing!$G$200</c:f>
              <c:strCache>
                <c:ptCount val="1"/>
                <c:pt idx="0">
                  <c:v>2020</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Housing!$A$201:$A$213</c15:sqref>
                  </c15:fullRef>
                </c:ext>
              </c:extLst>
              <c:f>(Housing!$A$205:$A$207,Housing!$A$211:$A$213)</c:f>
              <c:strCache>
                <c:ptCount val="6"/>
                <c:pt idx="0">
                  <c:v>Owner - 1.01 to 1.50</c:v>
                </c:pt>
                <c:pt idx="1">
                  <c:v>Owner - 1.51 to 2.00</c:v>
                </c:pt>
                <c:pt idx="2">
                  <c:v>Owner - 2.01 or More</c:v>
                </c:pt>
                <c:pt idx="3">
                  <c:v>Renter - 1.01 to 1.50</c:v>
                </c:pt>
                <c:pt idx="4">
                  <c:v>Renter - 1.51 to 2.00</c:v>
                </c:pt>
                <c:pt idx="5">
                  <c:v>Renter - 2.01 or More</c:v>
                </c:pt>
              </c:strCache>
            </c:strRef>
          </c:cat>
          <c:val>
            <c:numRef>
              <c:extLst>
                <c:ext xmlns:c15="http://schemas.microsoft.com/office/drawing/2012/chart" uri="{02D57815-91ED-43cb-92C2-25804820EDAC}">
                  <c15:fullRef>
                    <c15:sqref>Housing!$G$201:$G$213</c15:sqref>
                  </c15:fullRef>
                </c:ext>
              </c:extLst>
              <c:f>(Housing!$G$205:$G$207,Housing!$G$211:$G$213)</c:f>
              <c:numCache>
                <c:formatCode>#,##0.0%</c:formatCode>
                <c:ptCount val="6"/>
                <c:pt idx="0">
                  <c:v>0.23311061618411286</c:v>
                </c:pt>
                <c:pt idx="1">
                  <c:v>7.4239049740163323E-4</c:v>
                </c:pt>
                <c:pt idx="2">
                  <c:v>0</c:v>
                </c:pt>
                <c:pt idx="3">
                  <c:v>0.1750503018108652</c:v>
                </c:pt>
                <c:pt idx="4">
                  <c:v>7.5788061703554663E-2</c:v>
                </c:pt>
                <c:pt idx="5">
                  <c:v>5.7008718980549968E-2</c:v>
                </c:pt>
              </c:numCache>
            </c:numRef>
          </c:val>
          <c:extLst>
            <c:ext xmlns:c16="http://schemas.microsoft.com/office/drawing/2014/chart" uri="{C3380CC4-5D6E-409C-BE32-E72D297353CC}">
              <c16:uniqueId val="{00000005-34FA-43AB-AAF8-BCBF9E98C727}"/>
            </c:ext>
          </c:extLst>
        </c:ser>
        <c:dLbls>
          <c:dLblPos val="outEnd"/>
          <c:showLegendKey val="0"/>
          <c:showVal val="1"/>
          <c:showCatName val="0"/>
          <c:showSerName val="0"/>
          <c:showPercent val="0"/>
          <c:showBubbleSize val="0"/>
        </c:dLbls>
        <c:gapWidth val="40"/>
        <c:axId val="763707055"/>
        <c:axId val="763692079"/>
        <c:extLst>
          <c:ext xmlns:c15="http://schemas.microsoft.com/office/drawing/2012/chart" uri="{02D57815-91ED-43cb-92C2-25804820EDAC}">
            <c15:filteredBarSeries>
              <c15:ser>
                <c:idx val="0"/>
                <c:order val="0"/>
                <c:tx>
                  <c:strRef>
                    <c:extLst>
                      <c:ext uri="{02D57815-91ED-43cb-92C2-25804820EDAC}">
                        <c15:formulaRef>
                          <c15:sqref>Housing!$B$200</c15:sqref>
                        </c15:formulaRef>
                      </c:ext>
                    </c:extLst>
                    <c:strCache>
                      <c:ptCount val="1"/>
                      <c:pt idx="0">
                        <c:v>2010</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Housing!$A$201:$A$213</c15:sqref>
                        </c15:fullRef>
                        <c15:formulaRef>
                          <c15:sqref>(Housing!$A$205:$A$207,Housing!$A$211:$A$213)</c15:sqref>
                        </c15:formulaRef>
                      </c:ext>
                    </c:extLst>
                    <c:strCache>
                      <c:ptCount val="6"/>
                      <c:pt idx="0">
                        <c:v>Owner - 1.01 to 1.50</c:v>
                      </c:pt>
                      <c:pt idx="1">
                        <c:v>Owner - 1.51 to 2.00</c:v>
                      </c:pt>
                      <c:pt idx="2">
                        <c:v>Owner - 2.01 or More</c:v>
                      </c:pt>
                      <c:pt idx="3">
                        <c:v>Renter - 1.01 to 1.50</c:v>
                      </c:pt>
                      <c:pt idx="4">
                        <c:v>Renter - 1.51 to 2.00</c:v>
                      </c:pt>
                      <c:pt idx="5">
                        <c:v>Renter - 2.01 or More</c:v>
                      </c:pt>
                    </c:strCache>
                  </c:strRef>
                </c:cat>
                <c:val>
                  <c:numRef>
                    <c:extLst>
                      <c:ext uri="{02D57815-91ED-43cb-92C2-25804820EDAC}">
                        <c15:fullRef>
                          <c15:sqref>Housing!$B$201:$B$213</c15:sqref>
                        </c15:fullRef>
                        <c15:formulaRef>
                          <c15:sqref>(Housing!$B$205:$B$207,Housing!$B$211:$B$213)</c15:sqref>
                        </c15:formulaRef>
                      </c:ext>
                    </c:extLst>
                    <c:numCache>
                      <c:formatCode>#,##0</c:formatCode>
                      <c:ptCount val="6"/>
                      <c:pt idx="0">
                        <c:v>186</c:v>
                      </c:pt>
                      <c:pt idx="1">
                        <c:v>56</c:v>
                      </c:pt>
                      <c:pt idx="2">
                        <c:v>0</c:v>
                      </c:pt>
                      <c:pt idx="3">
                        <c:v>347</c:v>
                      </c:pt>
                      <c:pt idx="4">
                        <c:v>52</c:v>
                      </c:pt>
                      <c:pt idx="5">
                        <c:v>62</c:v>
                      </c:pt>
                    </c:numCache>
                  </c:numRef>
                </c:val>
                <c:extLst>
                  <c:ext xmlns:c16="http://schemas.microsoft.com/office/drawing/2014/chart" uri="{C3380CC4-5D6E-409C-BE32-E72D297353CC}">
                    <c16:uniqueId val="{00000000-34FA-43AB-AAF8-BCBF9E98C727}"/>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Housing!$D$200</c15:sqref>
                        </c15:formulaRef>
                      </c:ext>
                    </c:extLst>
                    <c:strCache>
                      <c:ptCount val="1"/>
                      <c:pt idx="0">
                        <c:v>2015</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Housing!$A$201:$A$213</c15:sqref>
                        </c15:fullRef>
                        <c15:formulaRef>
                          <c15:sqref>(Housing!$A$205:$A$207,Housing!$A$211:$A$213)</c15:sqref>
                        </c15:formulaRef>
                      </c:ext>
                    </c:extLst>
                    <c:strCache>
                      <c:ptCount val="6"/>
                      <c:pt idx="0">
                        <c:v>Owner - 1.01 to 1.50</c:v>
                      </c:pt>
                      <c:pt idx="1">
                        <c:v>Owner - 1.51 to 2.00</c:v>
                      </c:pt>
                      <c:pt idx="2">
                        <c:v>Owner - 2.01 or More</c:v>
                      </c:pt>
                      <c:pt idx="3">
                        <c:v>Renter - 1.01 to 1.50</c:v>
                      </c:pt>
                      <c:pt idx="4">
                        <c:v>Renter - 1.51 to 2.00</c:v>
                      </c:pt>
                      <c:pt idx="5">
                        <c:v>Renter - 2.01 or More</c:v>
                      </c:pt>
                    </c:strCache>
                  </c:strRef>
                </c:cat>
                <c:val>
                  <c:numRef>
                    <c:extLst>
                      <c:ext xmlns:c15="http://schemas.microsoft.com/office/drawing/2012/chart" uri="{02D57815-91ED-43cb-92C2-25804820EDAC}">
                        <c15:fullRef>
                          <c15:sqref>Housing!$D$201:$D$213</c15:sqref>
                        </c15:fullRef>
                        <c15:formulaRef>
                          <c15:sqref>(Housing!$D$205:$D$207,Housing!$D$211:$D$213)</c15:sqref>
                        </c15:formulaRef>
                      </c:ext>
                    </c:extLst>
                    <c:numCache>
                      <c:formatCode>#,##0</c:formatCode>
                      <c:ptCount val="6"/>
                      <c:pt idx="0">
                        <c:v>83</c:v>
                      </c:pt>
                      <c:pt idx="1">
                        <c:v>7</c:v>
                      </c:pt>
                      <c:pt idx="2">
                        <c:v>8</c:v>
                      </c:pt>
                      <c:pt idx="3">
                        <c:v>290</c:v>
                      </c:pt>
                      <c:pt idx="4">
                        <c:v>93</c:v>
                      </c:pt>
                      <c:pt idx="5">
                        <c:v>68</c:v>
                      </c:pt>
                    </c:numCache>
                  </c:numRef>
                </c:val>
                <c:extLst xmlns:c15="http://schemas.microsoft.com/office/drawing/2012/chart">
                  <c:ext xmlns:c16="http://schemas.microsoft.com/office/drawing/2014/chart" uri="{C3380CC4-5D6E-409C-BE32-E72D297353CC}">
                    <c16:uniqueId val="{00000002-34FA-43AB-AAF8-BCBF9E98C727}"/>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Housing!$F$200</c15:sqref>
                        </c15:formulaRef>
                      </c:ext>
                    </c:extLst>
                    <c:strCache>
                      <c:ptCount val="1"/>
                      <c:pt idx="0">
                        <c:v>2020</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Housing!$A$201:$A$213</c15:sqref>
                        </c15:fullRef>
                        <c15:formulaRef>
                          <c15:sqref>(Housing!$A$205:$A$207,Housing!$A$211:$A$213)</c15:sqref>
                        </c15:formulaRef>
                      </c:ext>
                    </c:extLst>
                    <c:strCache>
                      <c:ptCount val="6"/>
                      <c:pt idx="0">
                        <c:v>Owner - 1.01 to 1.50</c:v>
                      </c:pt>
                      <c:pt idx="1">
                        <c:v>Owner - 1.51 to 2.00</c:v>
                      </c:pt>
                      <c:pt idx="2">
                        <c:v>Owner - 2.01 or More</c:v>
                      </c:pt>
                      <c:pt idx="3">
                        <c:v>Renter - 1.01 to 1.50</c:v>
                      </c:pt>
                      <c:pt idx="4">
                        <c:v>Renter - 1.51 to 2.00</c:v>
                      </c:pt>
                      <c:pt idx="5">
                        <c:v>Renter - 2.01 or More</c:v>
                      </c:pt>
                    </c:strCache>
                  </c:strRef>
                </c:cat>
                <c:val>
                  <c:numRef>
                    <c:extLst>
                      <c:ext xmlns:c15="http://schemas.microsoft.com/office/drawing/2012/chart" uri="{02D57815-91ED-43cb-92C2-25804820EDAC}">
                        <c15:fullRef>
                          <c15:sqref>Housing!$F$201:$F$213</c15:sqref>
                        </c15:fullRef>
                        <c15:formulaRef>
                          <c15:sqref>(Housing!$F$205:$F$207,Housing!$F$211:$F$213)</c15:sqref>
                        </c15:formulaRef>
                      </c:ext>
                    </c:extLst>
                    <c:numCache>
                      <c:formatCode>#,##0</c:formatCode>
                      <c:ptCount val="6"/>
                      <c:pt idx="0">
                        <c:v>314</c:v>
                      </c:pt>
                      <c:pt idx="1">
                        <c:v>1</c:v>
                      </c:pt>
                      <c:pt idx="2">
                        <c:v>0</c:v>
                      </c:pt>
                      <c:pt idx="3">
                        <c:v>261</c:v>
                      </c:pt>
                      <c:pt idx="4">
                        <c:v>113</c:v>
                      </c:pt>
                      <c:pt idx="5">
                        <c:v>85</c:v>
                      </c:pt>
                    </c:numCache>
                  </c:numRef>
                </c:val>
                <c:extLst xmlns:c15="http://schemas.microsoft.com/office/drawing/2012/chart">
                  <c:ext xmlns:c16="http://schemas.microsoft.com/office/drawing/2014/chart" uri="{C3380CC4-5D6E-409C-BE32-E72D297353CC}">
                    <c16:uniqueId val="{00000004-34FA-43AB-AAF8-BCBF9E98C727}"/>
                  </c:ext>
                </c:extLst>
              </c15:ser>
            </c15:filteredBarSeries>
          </c:ext>
        </c:extLst>
      </c:barChart>
      <c:catAx>
        <c:axId val="76370705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63692079"/>
        <c:crosses val="autoZero"/>
        <c:auto val="1"/>
        <c:lblAlgn val="ctr"/>
        <c:lblOffset val="100"/>
        <c:noMultiLvlLbl val="0"/>
      </c:catAx>
      <c:valAx>
        <c:axId val="763692079"/>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6370705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Housing!$C$122</c:f>
              <c:strCache>
                <c:ptCount val="1"/>
                <c:pt idx="0">
                  <c:v>City of Mendota</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Housing!$A$123:$A$129</c15:sqref>
                  </c15:fullRef>
                </c:ext>
              </c:extLst>
              <c:f>(Housing!$A$126,Housing!$A$129)</c:f>
              <c:strCache>
                <c:ptCount val="2"/>
                <c:pt idx="0">
                  <c:v>Owner Occupied, Lacking Plumbing Facilities</c:v>
                </c:pt>
                <c:pt idx="1">
                  <c:v>Renter Occupied, Lacking Plumbing Facilities</c:v>
                </c:pt>
              </c:strCache>
            </c:strRef>
          </c:cat>
          <c:val>
            <c:numRef>
              <c:extLst>
                <c:ext xmlns:c15="http://schemas.microsoft.com/office/drawing/2012/chart" uri="{02D57815-91ED-43cb-92C2-25804820EDAC}">
                  <c15:fullRef>
                    <c15:sqref>Housing!$C$123:$C$129</c15:sqref>
                  </c15:fullRef>
                </c:ext>
              </c:extLst>
              <c:f>(Housing!$C$126,Housing!$C$129)</c:f>
              <c:numCache>
                <c:formatCode>#,##0.0%</c:formatCode>
                <c:ptCount val="2"/>
                <c:pt idx="0">
                  <c:v>3.875968992248062E-3</c:v>
                </c:pt>
                <c:pt idx="1">
                  <c:v>0</c:v>
                </c:pt>
              </c:numCache>
            </c:numRef>
          </c:val>
          <c:extLst>
            <c:ext xmlns:c16="http://schemas.microsoft.com/office/drawing/2014/chart" uri="{C3380CC4-5D6E-409C-BE32-E72D297353CC}">
              <c16:uniqueId val="{00000001-46A9-46D9-A673-9F744ABAC6EB}"/>
            </c:ext>
          </c:extLst>
        </c:ser>
        <c:ser>
          <c:idx val="3"/>
          <c:order val="3"/>
          <c:tx>
            <c:strRef>
              <c:f>Housing!$E$122</c:f>
              <c:strCache>
                <c:ptCount val="1"/>
                <c:pt idx="0">
                  <c:v>Fresno County</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Housing!$A$123:$A$129</c15:sqref>
                  </c15:fullRef>
                </c:ext>
              </c:extLst>
              <c:f>(Housing!$A$126,Housing!$A$129)</c:f>
              <c:strCache>
                <c:ptCount val="2"/>
                <c:pt idx="0">
                  <c:v>Owner Occupied, Lacking Plumbing Facilities</c:v>
                </c:pt>
                <c:pt idx="1">
                  <c:v>Renter Occupied, Lacking Plumbing Facilities</c:v>
                </c:pt>
              </c:strCache>
            </c:strRef>
          </c:cat>
          <c:val>
            <c:numRef>
              <c:extLst>
                <c:ext xmlns:c15="http://schemas.microsoft.com/office/drawing/2012/chart" uri="{02D57815-91ED-43cb-92C2-25804820EDAC}">
                  <c15:fullRef>
                    <c15:sqref>Housing!$E$123:$E$129</c15:sqref>
                  </c15:fullRef>
                </c:ext>
              </c:extLst>
              <c:f>(Housing!$E$126,Housing!$E$129)</c:f>
              <c:numCache>
                <c:formatCode>#,##0.0%</c:formatCode>
                <c:ptCount val="2"/>
                <c:pt idx="0">
                  <c:v>1E-3</c:v>
                </c:pt>
                <c:pt idx="1">
                  <c:v>2E-3</c:v>
                </c:pt>
              </c:numCache>
            </c:numRef>
          </c:val>
          <c:extLst>
            <c:ext xmlns:c16="http://schemas.microsoft.com/office/drawing/2014/chart" uri="{C3380CC4-5D6E-409C-BE32-E72D297353CC}">
              <c16:uniqueId val="{00000003-46A9-46D9-A673-9F744ABAC6EB}"/>
            </c:ext>
          </c:extLst>
        </c:ser>
        <c:ser>
          <c:idx val="5"/>
          <c:order val="5"/>
          <c:tx>
            <c:strRef>
              <c:f>Housing!$G$122</c:f>
              <c:strCache>
                <c:ptCount val="1"/>
                <c:pt idx="0">
                  <c:v>California</c:v>
                </c:pt>
              </c:strCache>
            </c:strRef>
          </c:tx>
          <c:spPr>
            <a:solidFill>
              <a:schemeClr val="accent1">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Housing!$A$123:$A$129</c15:sqref>
                  </c15:fullRef>
                </c:ext>
              </c:extLst>
              <c:f>(Housing!$A$126,Housing!$A$129)</c:f>
              <c:strCache>
                <c:ptCount val="2"/>
                <c:pt idx="0">
                  <c:v>Owner Occupied, Lacking Plumbing Facilities</c:v>
                </c:pt>
                <c:pt idx="1">
                  <c:v>Renter Occupied, Lacking Plumbing Facilities</c:v>
                </c:pt>
              </c:strCache>
            </c:strRef>
          </c:cat>
          <c:val>
            <c:numRef>
              <c:extLst>
                <c:ext xmlns:c15="http://schemas.microsoft.com/office/drawing/2012/chart" uri="{02D57815-91ED-43cb-92C2-25804820EDAC}">
                  <c15:fullRef>
                    <c15:sqref>Housing!$G$123:$G$129</c15:sqref>
                  </c15:fullRef>
                </c:ext>
              </c:extLst>
              <c:f>(Housing!$G$126,Housing!$G$129)</c:f>
              <c:numCache>
                <c:formatCode>#,##0.0%</c:formatCode>
                <c:ptCount val="2"/>
                <c:pt idx="0">
                  <c:v>1E-3</c:v>
                </c:pt>
                <c:pt idx="1">
                  <c:v>3.0000000000000001E-3</c:v>
                </c:pt>
              </c:numCache>
            </c:numRef>
          </c:val>
          <c:extLst>
            <c:ext xmlns:c16="http://schemas.microsoft.com/office/drawing/2014/chart" uri="{C3380CC4-5D6E-409C-BE32-E72D297353CC}">
              <c16:uniqueId val="{00000005-46A9-46D9-A673-9F744ABAC6EB}"/>
            </c:ext>
          </c:extLst>
        </c:ser>
        <c:dLbls>
          <c:dLblPos val="outEnd"/>
          <c:showLegendKey val="0"/>
          <c:showVal val="1"/>
          <c:showCatName val="0"/>
          <c:showSerName val="0"/>
          <c:showPercent val="0"/>
          <c:showBubbleSize val="0"/>
        </c:dLbls>
        <c:gapWidth val="40"/>
        <c:axId val="1298441072"/>
        <c:axId val="1298418192"/>
        <c:extLst>
          <c:ext xmlns:c15="http://schemas.microsoft.com/office/drawing/2012/chart" uri="{02D57815-91ED-43cb-92C2-25804820EDAC}">
            <c15:filteredBarSeries>
              <c15:ser>
                <c:idx val="0"/>
                <c:order val="0"/>
                <c:tx>
                  <c:strRef>
                    <c:extLst>
                      <c:ext uri="{02D57815-91ED-43cb-92C2-25804820EDAC}">
                        <c15:formulaRef>
                          <c15:sqref>Housing!$B$122</c15:sqref>
                        </c15:formulaRef>
                      </c:ext>
                    </c:extLst>
                    <c:strCache>
                      <c:ptCount val="1"/>
                      <c:pt idx="0">
                        <c:v>City of Mendota</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Housing!$A$123:$A$129</c15:sqref>
                        </c15:fullRef>
                        <c15:formulaRef>
                          <c15:sqref>(Housing!$A$126,Housing!$A$129)</c15:sqref>
                        </c15:formulaRef>
                      </c:ext>
                    </c:extLst>
                    <c:strCache>
                      <c:ptCount val="2"/>
                      <c:pt idx="0">
                        <c:v>Owner Occupied, Lacking Plumbing Facilities</c:v>
                      </c:pt>
                      <c:pt idx="1">
                        <c:v>Renter Occupied, Lacking Plumbing Facilities</c:v>
                      </c:pt>
                    </c:strCache>
                  </c:strRef>
                </c:cat>
                <c:val>
                  <c:numRef>
                    <c:extLst>
                      <c:ext uri="{02D57815-91ED-43cb-92C2-25804820EDAC}">
                        <c15:fullRef>
                          <c15:sqref>Housing!$B$123:$B$129</c15:sqref>
                        </c15:fullRef>
                        <c15:formulaRef>
                          <c15:sqref>(Housing!$B$126,Housing!$B$129)</c15:sqref>
                        </c15:formulaRef>
                      </c:ext>
                    </c:extLst>
                    <c:numCache>
                      <c:formatCode>#,##0</c:formatCode>
                      <c:ptCount val="2"/>
                      <c:pt idx="0">
                        <c:v>11</c:v>
                      </c:pt>
                      <c:pt idx="1">
                        <c:v>0</c:v>
                      </c:pt>
                    </c:numCache>
                  </c:numRef>
                </c:val>
                <c:extLst>
                  <c:ext xmlns:c16="http://schemas.microsoft.com/office/drawing/2014/chart" uri="{C3380CC4-5D6E-409C-BE32-E72D297353CC}">
                    <c16:uniqueId val="{00000000-46A9-46D9-A673-9F744ABAC6EB}"/>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Housing!$D$122</c15:sqref>
                        </c15:formulaRef>
                      </c:ext>
                    </c:extLst>
                    <c:strCache>
                      <c:ptCount val="1"/>
                      <c:pt idx="0">
                        <c:v>Fresno County</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Housing!$A$123:$A$129</c15:sqref>
                        </c15:fullRef>
                        <c15:formulaRef>
                          <c15:sqref>(Housing!$A$126,Housing!$A$129)</c15:sqref>
                        </c15:formulaRef>
                      </c:ext>
                    </c:extLst>
                    <c:strCache>
                      <c:ptCount val="2"/>
                      <c:pt idx="0">
                        <c:v>Owner Occupied, Lacking Plumbing Facilities</c:v>
                      </c:pt>
                      <c:pt idx="1">
                        <c:v>Renter Occupied, Lacking Plumbing Facilities</c:v>
                      </c:pt>
                    </c:strCache>
                  </c:strRef>
                </c:cat>
                <c:val>
                  <c:numRef>
                    <c:extLst>
                      <c:ext xmlns:c15="http://schemas.microsoft.com/office/drawing/2012/chart" uri="{02D57815-91ED-43cb-92C2-25804820EDAC}">
                        <c15:fullRef>
                          <c15:sqref>Housing!$D$123:$D$129</c15:sqref>
                        </c15:fullRef>
                        <c15:formulaRef>
                          <c15:sqref>(Housing!$D$126,Housing!$D$129)</c15:sqref>
                        </c15:formulaRef>
                      </c:ext>
                    </c:extLst>
                    <c:numCache>
                      <c:formatCode>#,##0</c:formatCode>
                      <c:ptCount val="2"/>
                      <c:pt idx="0">
                        <c:v>398</c:v>
                      </c:pt>
                      <c:pt idx="1">
                        <c:v>679</c:v>
                      </c:pt>
                    </c:numCache>
                  </c:numRef>
                </c:val>
                <c:extLst xmlns:c15="http://schemas.microsoft.com/office/drawing/2012/chart">
                  <c:ext xmlns:c16="http://schemas.microsoft.com/office/drawing/2014/chart" uri="{C3380CC4-5D6E-409C-BE32-E72D297353CC}">
                    <c16:uniqueId val="{00000002-46A9-46D9-A673-9F744ABAC6EB}"/>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Housing!$F$122</c15:sqref>
                        </c15:formulaRef>
                      </c:ext>
                    </c:extLst>
                    <c:strCache>
                      <c:ptCount val="1"/>
                      <c:pt idx="0">
                        <c:v>California</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Housing!$A$123:$A$129</c15:sqref>
                        </c15:fullRef>
                        <c15:formulaRef>
                          <c15:sqref>(Housing!$A$126,Housing!$A$129)</c15:sqref>
                        </c15:formulaRef>
                      </c:ext>
                    </c:extLst>
                    <c:strCache>
                      <c:ptCount val="2"/>
                      <c:pt idx="0">
                        <c:v>Owner Occupied, Lacking Plumbing Facilities</c:v>
                      </c:pt>
                      <c:pt idx="1">
                        <c:v>Renter Occupied, Lacking Plumbing Facilities</c:v>
                      </c:pt>
                    </c:strCache>
                  </c:strRef>
                </c:cat>
                <c:val>
                  <c:numRef>
                    <c:extLst>
                      <c:ext xmlns:c15="http://schemas.microsoft.com/office/drawing/2012/chart" uri="{02D57815-91ED-43cb-92C2-25804820EDAC}">
                        <c15:fullRef>
                          <c15:sqref>Housing!$F$123:$F$129</c15:sqref>
                        </c15:fullRef>
                        <c15:formulaRef>
                          <c15:sqref>(Housing!$F$126,Housing!$F$129)</c15:sqref>
                        </c15:formulaRef>
                      </c:ext>
                    </c:extLst>
                    <c:numCache>
                      <c:formatCode>#,##0</c:formatCode>
                      <c:ptCount val="2"/>
                      <c:pt idx="0">
                        <c:v>17434</c:v>
                      </c:pt>
                      <c:pt idx="1">
                        <c:v>36908</c:v>
                      </c:pt>
                    </c:numCache>
                  </c:numRef>
                </c:val>
                <c:extLst xmlns:c15="http://schemas.microsoft.com/office/drawing/2012/chart">
                  <c:ext xmlns:c16="http://schemas.microsoft.com/office/drawing/2014/chart" uri="{C3380CC4-5D6E-409C-BE32-E72D297353CC}">
                    <c16:uniqueId val="{00000004-46A9-46D9-A673-9F744ABAC6EB}"/>
                  </c:ext>
                </c:extLst>
              </c15:ser>
            </c15:filteredBarSeries>
          </c:ext>
        </c:extLst>
      </c:barChart>
      <c:catAx>
        <c:axId val="12984410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8418192"/>
        <c:crosses val="autoZero"/>
        <c:auto val="1"/>
        <c:lblAlgn val="ctr"/>
        <c:lblOffset val="100"/>
        <c:noMultiLvlLbl val="0"/>
      </c:catAx>
      <c:valAx>
        <c:axId val="129841819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844107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Housing!$C$134</c:f>
              <c:strCache>
                <c:ptCount val="1"/>
                <c:pt idx="0">
                  <c:v>City of Mendota</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Housing!$A$135:$A$141</c15:sqref>
                  </c15:fullRef>
                </c:ext>
              </c:extLst>
              <c:f>(Housing!$A$138,Housing!$A$141)</c:f>
              <c:strCache>
                <c:ptCount val="2"/>
                <c:pt idx="0">
                  <c:v>Owner Occupied, Lacking Complete Kitchen Facilities</c:v>
                </c:pt>
                <c:pt idx="1">
                  <c:v>Renter Occupied, Lacking Complete Kitchen Facilities </c:v>
                </c:pt>
              </c:strCache>
            </c:strRef>
          </c:cat>
          <c:val>
            <c:numRef>
              <c:extLst>
                <c:ext xmlns:c15="http://schemas.microsoft.com/office/drawing/2012/chart" uri="{02D57815-91ED-43cb-92C2-25804820EDAC}">
                  <c15:fullRef>
                    <c15:sqref>Housing!$C$135:$C$141</c15:sqref>
                  </c15:fullRef>
                </c:ext>
              </c:extLst>
              <c:f>(Housing!$C$138,Housing!$C$141)</c:f>
              <c:numCache>
                <c:formatCode>#,##0.0%</c:formatCode>
                <c:ptCount val="2"/>
                <c:pt idx="0">
                  <c:v>0</c:v>
                </c:pt>
                <c:pt idx="1">
                  <c:v>7.0472163495419312E-3</c:v>
                </c:pt>
              </c:numCache>
            </c:numRef>
          </c:val>
          <c:extLst>
            <c:ext xmlns:c16="http://schemas.microsoft.com/office/drawing/2014/chart" uri="{C3380CC4-5D6E-409C-BE32-E72D297353CC}">
              <c16:uniqueId val="{00000000-1A14-477B-892E-E3E1556A58C3}"/>
            </c:ext>
          </c:extLst>
        </c:ser>
        <c:ser>
          <c:idx val="3"/>
          <c:order val="3"/>
          <c:tx>
            <c:strRef>
              <c:f>Housing!$E$134</c:f>
              <c:strCache>
                <c:ptCount val="1"/>
                <c:pt idx="0">
                  <c:v>Fresno County</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Housing!$A$135:$A$141</c15:sqref>
                  </c15:fullRef>
                </c:ext>
              </c:extLst>
              <c:f>(Housing!$A$138,Housing!$A$141)</c:f>
              <c:strCache>
                <c:ptCount val="2"/>
                <c:pt idx="0">
                  <c:v>Owner Occupied, Lacking Complete Kitchen Facilities</c:v>
                </c:pt>
                <c:pt idx="1">
                  <c:v>Renter Occupied, Lacking Complete Kitchen Facilities </c:v>
                </c:pt>
              </c:strCache>
            </c:strRef>
          </c:cat>
          <c:val>
            <c:numRef>
              <c:extLst>
                <c:ext xmlns:c15="http://schemas.microsoft.com/office/drawing/2012/chart" uri="{02D57815-91ED-43cb-92C2-25804820EDAC}">
                  <c15:fullRef>
                    <c15:sqref>Housing!$E$135:$E$141</c15:sqref>
                  </c15:fullRef>
                </c:ext>
              </c:extLst>
              <c:f>(Housing!$E$138,Housing!$E$141)</c:f>
              <c:numCache>
                <c:formatCode>#,##0.0%</c:formatCode>
                <c:ptCount val="2"/>
                <c:pt idx="0">
                  <c:v>1E-3</c:v>
                </c:pt>
                <c:pt idx="1">
                  <c:v>8.0000000000000002E-3</c:v>
                </c:pt>
              </c:numCache>
            </c:numRef>
          </c:val>
          <c:extLst>
            <c:ext xmlns:c16="http://schemas.microsoft.com/office/drawing/2014/chart" uri="{C3380CC4-5D6E-409C-BE32-E72D297353CC}">
              <c16:uniqueId val="{00000001-1A14-477B-892E-E3E1556A58C3}"/>
            </c:ext>
          </c:extLst>
        </c:ser>
        <c:ser>
          <c:idx val="5"/>
          <c:order val="5"/>
          <c:tx>
            <c:strRef>
              <c:f>Housing!$G$134</c:f>
              <c:strCache>
                <c:ptCount val="1"/>
                <c:pt idx="0">
                  <c:v>California</c:v>
                </c:pt>
              </c:strCache>
            </c:strRef>
          </c:tx>
          <c:spPr>
            <a:solidFill>
              <a:schemeClr val="accent1">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Housing!$A$135:$A$141</c15:sqref>
                  </c15:fullRef>
                </c:ext>
              </c:extLst>
              <c:f>(Housing!$A$138,Housing!$A$141)</c:f>
              <c:strCache>
                <c:ptCount val="2"/>
                <c:pt idx="0">
                  <c:v>Owner Occupied, Lacking Complete Kitchen Facilities</c:v>
                </c:pt>
                <c:pt idx="1">
                  <c:v>Renter Occupied, Lacking Complete Kitchen Facilities </c:v>
                </c:pt>
              </c:strCache>
            </c:strRef>
          </c:cat>
          <c:val>
            <c:numRef>
              <c:extLst>
                <c:ext xmlns:c15="http://schemas.microsoft.com/office/drawing/2012/chart" uri="{02D57815-91ED-43cb-92C2-25804820EDAC}">
                  <c15:fullRef>
                    <c15:sqref>Housing!$G$135:$G$141</c15:sqref>
                  </c15:fullRef>
                </c:ext>
              </c:extLst>
              <c:f>(Housing!$G$138,Housing!$G$141)</c:f>
              <c:numCache>
                <c:formatCode>#,##0.0%</c:formatCode>
                <c:ptCount val="2"/>
                <c:pt idx="0">
                  <c:v>2E-3</c:v>
                </c:pt>
                <c:pt idx="1">
                  <c:v>0.01</c:v>
                </c:pt>
              </c:numCache>
            </c:numRef>
          </c:val>
          <c:extLst>
            <c:ext xmlns:c16="http://schemas.microsoft.com/office/drawing/2014/chart" uri="{C3380CC4-5D6E-409C-BE32-E72D297353CC}">
              <c16:uniqueId val="{00000002-1A14-477B-892E-E3E1556A58C3}"/>
            </c:ext>
          </c:extLst>
        </c:ser>
        <c:dLbls>
          <c:dLblPos val="outEnd"/>
          <c:showLegendKey val="0"/>
          <c:showVal val="1"/>
          <c:showCatName val="0"/>
          <c:showSerName val="0"/>
          <c:showPercent val="0"/>
          <c:showBubbleSize val="0"/>
        </c:dLbls>
        <c:gapWidth val="40"/>
        <c:axId val="1298441072"/>
        <c:axId val="1298418192"/>
        <c:extLst>
          <c:ext xmlns:c15="http://schemas.microsoft.com/office/drawing/2012/chart" uri="{02D57815-91ED-43cb-92C2-25804820EDAC}">
            <c15:filteredBarSeries>
              <c15:ser>
                <c:idx val="0"/>
                <c:order val="0"/>
                <c:tx>
                  <c:strRef>
                    <c:extLst>
                      <c:ext uri="{02D57815-91ED-43cb-92C2-25804820EDAC}">
                        <c15:formulaRef>
                          <c15:sqref>Housing!$B$134</c15:sqref>
                        </c15:formulaRef>
                      </c:ext>
                    </c:extLst>
                    <c:strCache>
                      <c:ptCount val="1"/>
                      <c:pt idx="0">
                        <c:v>City of Mendota</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Housing!$A$135:$A$141</c15:sqref>
                        </c15:fullRef>
                        <c15:formulaRef>
                          <c15:sqref>(Housing!$A$138,Housing!$A$141)</c15:sqref>
                        </c15:formulaRef>
                      </c:ext>
                    </c:extLst>
                    <c:strCache>
                      <c:ptCount val="2"/>
                      <c:pt idx="0">
                        <c:v>Owner Occupied, Lacking Complete Kitchen Facilities</c:v>
                      </c:pt>
                      <c:pt idx="1">
                        <c:v>Renter Occupied, Lacking Complete Kitchen Facilities </c:v>
                      </c:pt>
                    </c:strCache>
                  </c:strRef>
                </c:cat>
                <c:val>
                  <c:numRef>
                    <c:extLst>
                      <c:ext uri="{02D57815-91ED-43cb-92C2-25804820EDAC}">
                        <c15:fullRef>
                          <c15:sqref>Housing!$B$135:$B$141</c15:sqref>
                        </c15:fullRef>
                        <c15:formulaRef>
                          <c15:sqref>(Housing!$B$138,Housing!$B$141)</c15:sqref>
                        </c15:formulaRef>
                      </c:ext>
                    </c:extLst>
                    <c:numCache>
                      <c:formatCode>#,##0</c:formatCode>
                      <c:ptCount val="2"/>
                      <c:pt idx="0">
                        <c:v>0</c:v>
                      </c:pt>
                      <c:pt idx="1">
                        <c:v>20</c:v>
                      </c:pt>
                    </c:numCache>
                  </c:numRef>
                </c:val>
                <c:extLst>
                  <c:ext xmlns:c16="http://schemas.microsoft.com/office/drawing/2014/chart" uri="{C3380CC4-5D6E-409C-BE32-E72D297353CC}">
                    <c16:uniqueId val="{00000003-1A14-477B-892E-E3E1556A58C3}"/>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Housing!$D$134</c15:sqref>
                        </c15:formulaRef>
                      </c:ext>
                    </c:extLst>
                    <c:strCache>
                      <c:ptCount val="1"/>
                      <c:pt idx="0">
                        <c:v>Fresno County</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Housing!$A$135:$A$141</c15:sqref>
                        </c15:fullRef>
                        <c15:formulaRef>
                          <c15:sqref>(Housing!$A$138,Housing!$A$141)</c15:sqref>
                        </c15:formulaRef>
                      </c:ext>
                    </c:extLst>
                    <c:strCache>
                      <c:ptCount val="2"/>
                      <c:pt idx="0">
                        <c:v>Owner Occupied, Lacking Complete Kitchen Facilities</c:v>
                      </c:pt>
                      <c:pt idx="1">
                        <c:v>Renter Occupied, Lacking Complete Kitchen Facilities </c:v>
                      </c:pt>
                    </c:strCache>
                  </c:strRef>
                </c:cat>
                <c:val>
                  <c:numRef>
                    <c:extLst>
                      <c:ext xmlns:c15="http://schemas.microsoft.com/office/drawing/2012/chart" uri="{02D57815-91ED-43cb-92C2-25804820EDAC}">
                        <c15:fullRef>
                          <c15:sqref>Housing!$D$135:$D$141</c15:sqref>
                        </c15:fullRef>
                        <c15:formulaRef>
                          <c15:sqref>(Housing!$D$138,Housing!$D$141)</c15:sqref>
                        </c15:formulaRef>
                      </c:ext>
                    </c:extLst>
                    <c:numCache>
                      <c:formatCode>#,##0</c:formatCode>
                      <c:ptCount val="2"/>
                      <c:pt idx="0">
                        <c:v>395</c:v>
                      </c:pt>
                      <c:pt idx="1">
                        <c:v>2349</c:v>
                      </c:pt>
                    </c:numCache>
                  </c:numRef>
                </c:val>
                <c:extLst xmlns:c15="http://schemas.microsoft.com/office/drawing/2012/chart">
                  <c:ext xmlns:c16="http://schemas.microsoft.com/office/drawing/2014/chart" uri="{C3380CC4-5D6E-409C-BE32-E72D297353CC}">
                    <c16:uniqueId val="{00000004-1A14-477B-892E-E3E1556A58C3}"/>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Housing!$F$134</c15:sqref>
                        </c15:formulaRef>
                      </c:ext>
                    </c:extLst>
                    <c:strCache>
                      <c:ptCount val="1"/>
                      <c:pt idx="0">
                        <c:v>California</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Housing!$A$135:$A$141</c15:sqref>
                        </c15:fullRef>
                        <c15:formulaRef>
                          <c15:sqref>(Housing!$A$138,Housing!$A$141)</c15:sqref>
                        </c15:formulaRef>
                      </c:ext>
                    </c:extLst>
                    <c:strCache>
                      <c:ptCount val="2"/>
                      <c:pt idx="0">
                        <c:v>Owner Occupied, Lacking Complete Kitchen Facilities</c:v>
                      </c:pt>
                      <c:pt idx="1">
                        <c:v>Renter Occupied, Lacking Complete Kitchen Facilities </c:v>
                      </c:pt>
                    </c:strCache>
                  </c:strRef>
                </c:cat>
                <c:val>
                  <c:numRef>
                    <c:extLst>
                      <c:ext xmlns:c15="http://schemas.microsoft.com/office/drawing/2012/chart" uri="{02D57815-91ED-43cb-92C2-25804820EDAC}">
                        <c15:fullRef>
                          <c15:sqref>Housing!$F$135:$F$141</c15:sqref>
                        </c15:fullRef>
                        <c15:formulaRef>
                          <c15:sqref>(Housing!$F$138,Housing!$F$141)</c15:sqref>
                        </c15:formulaRef>
                      </c:ext>
                    </c:extLst>
                    <c:numCache>
                      <c:formatCode>#,##0</c:formatCode>
                      <c:ptCount val="2"/>
                      <c:pt idx="0">
                        <c:v>23476</c:v>
                      </c:pt>
                      <c:pt idx="1">
                        <c:v>128184</c:v>
                      </c:pt>
                    </c:numCache>
                  </c:numRef>
                </c:val>
                <c:extLst xmlns:c15="http://schemas.microsoft.com/office/drawing/2012/chart">
                  <c:ext xmlns:c16="http://schemas.microsoft.com/office/drawing/2014/chart" uri="{C3380CC4-5D6E-409C-BE32-E72D297353CC}">
                    <c16:uniqueId val="{00000005-1A14-477B-892E-E3E1556A58C3}"/>
                  </c:ext>
                </c:extLst>
              </c15:ser>
            </c15:filteredBarSeries>
          </c:ext>
        </c:extLst>
      </c:barChart>
      <c:catAx>
        <c:axId val="12984410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8418192"/>
        <c:crosses val="autoZero"/>
        <c:auto val="1"/>
        <c:lblAlgn val="ctr"/>
        <c:lblOffset val="100"/>
        <c:noMultiLvlLbl val="0"/>
      </c:catAx>
      <c:valAx>
        <c:axId val="129841819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844107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[1]Zillow_Data!$B$141</c:f>
              <c:strCache>
                <c:ptCount val="1"/>
                <c:pt idx="0">
                  <c:v>Fresno, CA</c:v>
                </c:pt>
              </c:strCache>
            </c:strRef>
          </c:tx>
          <c:spPr>
            <a:ln w="28575" cap="rnd">
              <a:solidFill>
                <a:schemeClr val="accent1"/>
              </a:solidFill>
              <a:round/>
            </a:ln>
            <a:effectLst/>
          </c:spPr>
          <c:marker>
            <c:symbol val="none"/>
          </c:marker>
          <c:dPt>
            <c:idx val="157"/>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0-5BFE-411A-9116-616D7694A7F3}"/>
              </c:ext>
            </c:extLst>
          </c:dPt>
          <c:cat>
            <c:numRef>
              <c:f>[1]Zillow_Data!$E$139:$FF$139</c:f>
              <c:numCache>
                <c:formatCode>General</c:formatCode>
                <c:ptCount val="158"/>
                <c:pt idx="0">
                  <c:v>2008</c:v>
                </c:pt>
                <c:pt idx="1">
                  <c:v>2008</c:v>
                </c:pt>
                <c:pt idx="2">
                  <c:v>2008</c:v>
                </c:pt>
                <c:pt idx="3">
                  <c:v>2008</c:v>
                </c:pt>
                <c:pt idx="4">
                  <c:v>2008</c:v>
                </c:pt>
                <c:pt idx="5">
                  <c:v>2008</c:v>
                </c:pt>
                <c:pt idx="6">
                  <c:v>2008</c:v>
                </c:pt>
                <c:pt idx="7">
                  <c:v>2008</c:v>
                </c:pt>
                <c:pt idx="8">
                  <c:v>2008</c:v>
                </c:pt>
                <c:pt idx="9">
                  <c:v>2009</c:v>
                </c:pt>
                <c:pt idx="10">
                  <c:v>2009</c:v>
                </c:pt>
                <c:pt idx="11">
                  <c:v>2009</c:v>
                </c:pt>
                <c:pt idx="12">
                  <c:v>2009</c:v>
                </c:pt>
                <c:pt idx="13">
                  <c:v>2009</c:v>
                </c:pt>
                <c:pt idx="14">
                  <c:v>2009</c:v>
                </c:pt>
                <c:pt idx="15">
                  <c:v>2009</c:v>
                </c:pt>
                <c:pt idx="16">
                  <c:v>2009</c:v>
                </c:pt>
                <c:pt idx="17">
                  <c:v>2009</c:v>
                </c:pt>
                <c:pt idx="18">
                  <c:v>2009</c:v>
                </c:pt>
                <c:pt idx="19">
                  <c:v>2009</c:v>
                </c:pt>
                <c:pt idx="20">
                  <c:v>2009</c:v>
                </c:pt>
                <c:pt idx="21">
                  <c:v>2010</c:v>
                </c:pt>
                <c:pt idx="22">
                  <c:v>2010</c:v>
                </c:pt>
                <c:pt idx="23">
                  <c:v>2010</c:v>
                </c:pt>
                <c:pt idx="24">
                  <c:v>2010</c:v>
                </c:pt>
                <c:pt idx="25">
                  <c:v>2010</c:v>
                </c:pt>
                <c:pt idx="26">
                  <c:v>2010</c:v>
                </c:pt>
                <c:pt idx="27">
                  <c:v>2010</c:v>
                </c:pt>
                <c:pt idx="28">
                  <c:v>2010</c:v>
                </c:pt>
                <c:pt idx="29">
                  <c:v>2010</c:v>
                </c:pt>
                <c:pt idx="30">
                  <c:v>2010</c:v>
                </c:pt>
                <c:pt idx="31">
                  <c:v>2010</c:v>
                </c:pt>
                <c:pt idx="32">
                  <c:v>2010</c:v>
                </c:pt>
                <c:pt idx="33">
                  <c:v>2011</c:v>
                </c:pt>
                <c:pt idx="34">
                  <c:v>2011</c:v>
                </c:pt>
                <c:pt idx="35">
                  <c:v>2011</c:v>
                </c:pt>
                <c:pt idx="36">
                  <c:v>2011</c:v>
                </c:pt>
                <c:pt idx="37">
                  <c:v>2011</c:v>
                </c:pt>
                <c:pt idx="38">
                  <c:v>2011</c:v>
                </c:pt>
                <c:pt idx="39">
                  <c:v>2011</c:v>
                </c:pt>
                <c:pt idx="40">
                  <c:v>2011</c:v>
                </c:pt>
                <c:pt idx="41">
                  <c:v>2011</c:v>
                </c:pt>
                <c:pt idx="42">
                  <c:v>2011</c:v>
                </c:pt>
                <c:pt idx="43">
                  <c:v>2011</c:v>
                </c:pt>
                <c:pt idx="44">
                  <c:v>2011</c:v>
                </c:pt>
                <c:pt idx="45">
                  <c:v>2012</c:v>
                </c:pt>
                <c:pt idx="46">
                  <c:v>2012</c:v>
                </c:pt>
                <c:pt idx="47">
                  <c:v>2012</c:v>
                </c:pt>
                <c:pt idx="48">
                  <c:v>2012</c:v>
                </c:pt>
                <c:pt idx="49">
                  <c:v>2012</c:v>
                </c:pt>
                <c:pt idx="50">
                  <c:v>2012</c:v>
                </c:pt>
                <c:pt idx="51">
                  <c:v>2012</c:v>
                </c:pt>
                <c:pt idx="52">
                  <c:v>2012</c:v>
                </c:pt>
                <c:pt idx="53">
                  <c:v>2012</c:v>
                </c:pt>
                <c:pt idx="54">
                  <c:v>2012</c:v>
                </c:pt>
                <c:pt idx="55">
                  <c:v>2012</c:v>
                </c:pt>
                <c:pt idx="56">
                  <c:v>2012</c:v>
                </c:pt>
                <c:pt idx="57">
                  <c:v>2013</c:v>
                </c:pt>
                <c:pt idx="58">
                  <c:v>2013</c:v>
                </c:pt>
                <c:pt idx="59">
                  <c:v>2013</c:v>
                </c:pt>
                <c:pt idx="60">
                  <c:v>2013</c:v>
                </c:pt>
                <c:pt idx="61">
                  <c:v>2013</c:v>
                </c:pt>
                <c:pt idx="62">
                  <c:v>2013</c:v>
                </c:pt>
                <c:pt idx="63">
                  <c:v>2013</c:v>
                </c:pt>
                <c:pt idx="64">
                  <c:v>2013</c:v>
                </c:pt>
                <c:pt idx="65">
                  <c:v>2013</c:v>
                </c:pt>
                <c:pt idx="66">
                  <c:v>2013</c:v>
                </c:pt>
                <c:pt idx="67">
                  <c:v>2013</c:v>
                </c:pt>
                <c:pt idx="68">
                  <c:v>2013</c:v>
                </c:pt>
                <c:pt idx="69">
                  <c:v>2014</c:v>
                </c:pt>
                <c:pt idx="70">
                  <c:v>2014</c:v>
                </c:pt>
                <c:pt idx="71">
                  <c:v>2014</c:v>
                </c:pt>
                <c:pt idx="72">
                  <c:v>2014</c:v>
                </c:pt>
                <c:pt idx="73">
                  <c:v>2014</c:v>
                </c:pt>
                <c:pt idx="74">
                  <c:v>2014</c:v>
                </c:pt>
                <c:pt idx="75">
                  <c:v>2014</c:v>
                </c:pt>
                <c:pt idx="76">
                  <c:v>2014</c:v>
                </c:pt>
                <c:pt idx="77">
                  <c:v>2014</c:v>
                </c:pt>
                <c:pt idx="78">
                  <c:v>2014</c:v>
                </c:pt>
                <c:pt idx="79">
                  <c:v>2014</c:v>
                </c:pt>
                <c:pt idx="80">
                  <c:v>2014</c:v>
                </c:pt>
                <c:pt idx="81">
                  <c:v>2015</c:v>
                </c:pt>
                <c:pt idx="82">
                  <c:v>2015</c:v>
                </c:pt>
                <c:pt idx="83">
                  <c:v>2015</c:v>
                </c:pt>
                <c:pt idx="84">
                  <c:v>2015</c:v>
                </c:pt>
                <c:pt idx="85">
                  <c:v>2015</c:v>
                </c:pt>
                <c:pt idx="86">
                  <c:v>2015</c:v>
                </c:pt>
                <c:pt idx="87">
                  <c:v>2015</c:v>
                </c:pt>
                <c:pt idx="88">
                  <c:v>2015</c:v>
                </c:pt>
                <c:pt idx="89">
                  <c:v>2015</c:v>
                </c:pt>
                <c:pt idx="90">
                  <c:v>2015</c:v>
                </c:pt>
                <c:pt idx="91">
                  <c:v>2015</c:v>
                </c:pt>
                <c:pt idx="92">
                  <c:v>2015</c:v>
                </c:pt>
                <c:pt idx="93">
                  <c:v>2016</c:v>
                </c:pt>
                <c:pt idx="94">
                  <c:v>2016</c:v>
                </c:pt>
                <c:pt idx="95">
                  <c:v>2016</c:v>
                </c:pt>
                <c:pt idx="96">
                  <c:v>2016</c:v>
                </c:pt>
                <c:pt idx="97">
                  <c:v>2016</c:v>
                </c:pt>
                <c:pt idx="98">
                  <c:v>2016</c:v>
                </c:pt>
                <c:pt idx="99">
                  <c:v>2016</c:v>
                </c:pt>
                <c:pt idx="100">
                  <c:v>2016</c:v>
                </c:pt>
                <c:pt idx="101">
                  <c:v>2016</c:v>
                </c:pt>
                <c:pt idx="102">
                  <c:v>2016</c:v>
                </c:pt>
                <c:pt idx="103">
                  <c:v>2016</c:v>
                </c:pt>
                <c:pt idx="104">
                  <c:v>2016</c:v>
                </c:pt>
                <c:pt idx="105">
                  <c:v>2017</c:v>
                </c:pt>
                <c:pt idx="106">
                  <c:v>2017</c:v>
                </c:pt>
                <c:pt idx="107">
                  <c:v>2017</c:v>
                </c:pt>
                <c:pt idx="108">
                  <c:v>2017</c:v>
                </c:pt>
                <c:pt idx="109">
                  <c:v>2017</c:v>
                </c:pt>
                <c:pt idx="110">
                  <c:v>2017</c:v>
                </c:pt>
                <c:pt idx="111">
                  <c:v>2017</c:v>
                </c:pt>
                <c:pt idx="112">
                  <c:v>2017</c:v>
                </c:pt>
                <c:pt idx="113">
                  <c:v>2017</c:v>
                </c:pt>
                <c:pt idx="114">
                  <c:v>2017</c:v>
                </c:pt>
                <c:pt idx="115">
                  <c:v>2017</c:v>
                </c:pt>
                <c:pt idx="116">
                  <c:v>2017</c:v>
                </c:pt>
                <c:pt idx="117">
                  <c:v>2018</c:v>
                </c:pt>
                <c:pt idx="118">
                  <c:v>2018</c:v>
                </c:pt>
                <c:pt idx="119">
                  <c:v>2018</c:v>
                </c:pt>
                <c:pt idx="120">
                  <c:v>2018</c:v>
                </c:pt>
                <c:pt idx="121">
                  <c:v>2018</c:v>
                </c:pt>
                <c:pt idx="122">
                  <c:v>2018</c:v>
                </c:pt>
                <c:pt idx="123">
                  <c:v>2018</c:v>
                </c:pt>
                <c:pt idx="124">
                  <c:v>2018</c:v>
                </c:pt>
                <c:pt idx="125">
                  <c:v>2018</c:v>
                </c:pt>
                <c:pt idx="126">
                  <c:v>2018</c:v>
                </c:pt>
                <c:pt idx="127">
                  <c:v>2018</c:v>
                </c:pt>
                <c:pt idx="128">
                  <c:v>2018</c:v>
                </c:pt>
                <c:pt idx="129">
                  <c:v>2019</c:v>
                </c:pt>
                <c:pt idx="130">
                  <c:v>2019</c:v>
                </c:pt>
                <c:pt idx="131">
                  <c:v>2019</c:v>
                </c:pt>
                <c:pt idx="132">
                  <c:v>2019</c:v>
                </c:pt>
                <c:pt idx="133">
                  <c:v>2019</c:v>
                </c:pt>
                <c:pt idx="134">
                  <c:v>2019</c:v>
                </c:pt>
                <c:pt idx="135">
                  <c:v>2019</c:v>
                </c:pt>
                <c:pt idx="136">
                  <c:v>2019</c:v>
                </c:pt>
                <c:pt idx="137">
                  <c:v>2019</c:v>
                </c:pt>
                <c:pt idx="138">
                  <c:v>2019</c:v>
                </c:pt>
                <c:pt idx="139">
                  <c:v>2019</c:v>
                </c:pt>
                <c:pt idx="140">
                  <c:v>2019</c:v>
                </c:pt>
                <c:pt idx="141">
                  <c:v>2020</c:v>
                </c:pt>
                <c:pt idx="142">
                  <c:v>2020</c:v>
                </c:pt>
                <c:pt idx="143">
                  <c:v>2020</c:v>
                </c:pt>
                <c:pt idx="144">
                  <c:v>2020</c:v>
                </c:pt>
                <c:pt idx="145">
                  <c:v>2020</c:v>
                </c:pt>
                <c:pt idx="146">
                  <c:v>2020</c:v>
                </c:pt>
                <c:pt idx="147">
                  <c:v>2020</c:v>
                </c:pt>
                <c:pt idx="148">
                  <c:v>2020</c:v>
                </c:pt>
                <c:pt idx="149">
                  <c:v>2020</c:v>
                </c:pt>
                <c:pt idx="150">
                  <c:v>2020</c:v>
                </c:pt>
                <c:pt idx="151">
                  <c:v>2020</c:v>
                </c:pt>
                <c:pt idx="152">
                  <c:v>2020</c:v>
                </c:pt>
                <c:pt idx="153">
                  <c:v>2021</c:v>
                </c:pt>
                <c:pt idx="154">
                  <c:v>2021</c:v>
                </c:pt>
                <c:pt idx="155">
                  <c:v>2021</c:v>
                </c:pt>
                <c:pt idx="156">
                  <c:v>2021</c:v>
                </c:pt>
                <c:pt idx="157">
                  <c:v>2021</c:v>
                </c:pt>
              </c:numCache>
            </c:numRef>
          </c:cat>
          <c:val>
            <c:numRef>
              <c:f>[1]Zillow_Data!$E$141:$FF$141</c:f>
              <c:numCache>
                <c:formatCode>General</c:formatCode>
                <c:ptCount val="158"/>
                <c:pt idx="0">
                  <c:v>253846</c:v>
                </c:pt>
                <c:pt idx="1">
                  <c:v>248253</c:v>
                </c:pt>
                <c:pt idx="2">
                  <c:v>245395</c:v>
                </c:pt>
                <c:pt idx="3">
                  <c:v>238629</c:v>
                </c:pt>
                <c:pt idx="4">
                  <c:v>232679</c:v>
                </c:pt>
                <c:pt idx="5">
                  <c:v>225468</c:v>
                </c:pt>
                <c:pt idx="6">
                  <c:v>219535</c:v>
                </c:pt>
                <c:pt idx="7">
                  <c:v>214247</c:v>
                </c:pt>
                <c:pt idx="8">
                  <c:v>212311</c:v>
                </c:pt>
                <c:pt idx="9">
                  <c:v>208428</c:v>
                </c:pt>
                <c:pt idx="10">
                  <c:v>206416</c:v>
                </c:pt>
                <c:pt idx="11">
                  <c:v>201515</c:v>
                </c:pt>
                <c:pt idx="12">
                  <c:v>197894</c:v>
                </c:pt>
                <c:pt idx="13">
                  <c:v>195878</c:v>
                </c:pt>
                <c:pt idx="14">
                  <c:v>193154</c:v>
                </c:pt>
                <c:pt idx="15">
                  <c:v>193368</c:v>
                </c:pt>
                <c:pt idx="16">
                  <c:v>194491</c:v>
                </c:pt>
                <c:pt idx="17">
                  <c:v>196033</c:v>
                </c:pt>
                <c:pt idx="18">
                  <c:v>196518</c:v>
                </c:pt>
                <c:pt idx="19">
                  <c:v>197402</c:v>
                </c:pt>
                <c:pt idx="20">
                  <c:v>191679</c:v>
                </c:pt>
                <c:pt idx="21">
                  <c:v>190092</c:v>
                </c:pt>
                <c:pt idx="22">
                  <c:v>185510</c:v>
                </c:pt>
                <c:pt idx="23">
                  <c:v>188994</c:v>
                </c:pt>
                <c:pt idx="24">
                  <c:v>182128</c:v>
                </c:pt>
                <c:pt idx="25">
                  <c:v>183114</c:v>
                </c:pt>
                <c:pt idx="26">
                  <c:v>178644</c:v>
                </c:pt>
                <c:pt idx="27">
                  <c:v>178667</c:v>
                </c:pt>
                <c:pt idx="28">
                  <c:v>175536</c:v>
                </c:pt>
                <c:pt idx="29">
                  <c:v>175789</c:v>
                </c:pt>
                <c:pt idx="30">
                  <c:v>176233</c:v>
                </c:pt>
                <c:pt idx="31">
                  <c:v>173901</c:v>
                </c:pt>
                <c:pt idx="32">
                  <c:v>174296</c:v>
                </c:pt>
                <c:pt idx="33">
                  <c:v>170348</c:v>
                </c:pt>
                <c:pt idx="34">
                  <c:v>170611</c:v>
                </c:pt>
                <c:pt idx="35">
                  <c:v>166060</c:v>
                </c:pt>
                <c:pt idx="36">
                  <c:v>167478</c:v>
                </c:pt>
                <c:pt idx="37">
                  <c:v>164254</c:v>
                </c:pt>
                <c:pt idx="38">
                  <c:v>164998</c:v>
                </c:pt>
                <c:pt idx="39">
                  <c:v>165239</c:v>
                </c:pt>
                <c:pt idx="40">
                  <c:v>166511</c:v>
                </c:pt>
                <c:pt idx="41">
                  <c:v>164934</c:v>
                </c:pt>
                <c:pt idx="42">
                  <c:v>160916</c:v>
                </c:pt>
                <c:pt idx="43">
                  <c:v>159881</c:v>
                </c:pt>
                <c:pt idx="44">
                  <c:v>160352</c:v>
                </c:pt>
                <c:pt idx="45">
                  <c:v>165928</c:v>
                </c:pt>
                <c:pt idx="46">
                  <c:v>166824</c:v>
                </c:pt>
                <c:pt idx="47">
                  <c:v>166250</c:v>
                </c:pt>
                <c:pt idx="48">
                  <c:v>165553</c:v>
                </c:pt>
                <c:pt idx="49">
                  <c:v>168006</c:v>
                </c:pt>
                <c:pt idx="50">
                  <c:v>167862</c:v>
                </c:pt>
                <c:pt idx="51">
                  <c:v>166666</c:v>
                </c:pt>
                <c:pt idx="52">
                  <c:v>165596</c:v>
                </c:pt>
                <c:pt idx="53">
                  <c:v>168081</c:v>
                </c:pt>
                <c:pt idx="54">
                  <c:v>171394</c:v>
                </c:pt>
                <c:pt idx="55">
                  <c:v>170941</c:v>
                </c:pt>
                <c:pt idx="56">
                  <c:v>172756</c:v>
                </c:pt>
                <c:pt idx="57">
                  <c:v>171539</c:v>
                </c:pt>
                <c:pt idx="58">
                  <c:v>177840</c:v>
                </c:pt>
                <c:pt idx="59">
                  <c:v>178912</c:v>
                </c:pt>
                <c:pt idx="60">
                  <c:v>183979</c:v>
                </c:pt>
                <c:pt idx="61">
                  <c:v>184116</c:v>
                </c:pt>
                <c:pt idx="62">
                  <c:v>190555</c:v>
                </c:pt>
                <c:pt idx="63">
                  <c:v>195156</c:v>
                </c:pt>
                <c:pt idx="64">
                  <c:v>200130</c:v>
                </c:pt>
                <c:pt idx="65">
                  <c:v>201148</c:v>
                </c:pt>
                <c:pt idx="66">
                  <c:v>200750</c:v>
                </c:pt>
                <c:pt idx="67">
                  <c:v>206876</c:v>
                </c:pt>
                <c:pt idx="68">
                  <c:v>210521</c:v>
                </c:pt>
                <c:pt idx="69">
                  <c:v>213044</c:v>
                </c:pt>
                <c:pt idx="70">
                  <c:v>209605</c:v>
                </c:pt>
                <c:pt idx="71">
                  <c:v>213404</c:v>
                </c:pt>
                <c:pt idx="72">
                  <c:v>215225</c:v>
                </c:pt>
                <c:pt idx="73">
                  <c:v>217519</c:v>
                </c:pt>
                <c:pt idx="74">
                  <c:v>213944</c:v>
                </c:pt>
                <c:pt idx="75">
                  <c:v>213362</c:v>
                </c:pt>
                <c:pt idx="76">
                  <c:v>213637</c:v>
                </c:pt>
                <c:pt idx="77">
                  <c:v>216679</c:v>
                </c:pt>
                <c:pt idx="78">
                  <c:v>220770</c:v>
                </c:pt>
                <c:pt idx="79">
                  <c:v>219044</c:v>
                </c:pt>
                <c:pt idx="80">
                  <c:v>217956</c:v>
                </c:pt>
                <c:pt idx="81">
                  <c:v>220864</c:v>
                </c:pt>
                <c:pt idx="82">
                  <c:v>225097</c:v>
                </c:pt>
                <c:pt idx="83">
                  <c:v>226416</c:v>
                </c:pt>
                <c:pt idx="84">
                  <c:v>224571</c:v>
                </c:pt>
                <c:pt idx="85">
                  <c:v>226839</c:v>
                </c:pt>
                <c:pt idx="86">
                  <c:v>229331</c:v>
                </c:pt>
                <c:pt idx="87">
                  <c:v>230865</c:v>
                </c:pt>
                <c:pt idx="88">
                  <c:v>231011</c:v>
                </c:pt>
                <c:pt idx="89">
                  <c:v>229688</c:v>
                </c:pt>
                <c:pt idx="90">
                  <c:v>228743</c:v>
                </c:pt>
                <c:pt idx="91">
                  <c:v>231009</c:v>
                </c:pt>
                <c:pt idx="92">
                  <c:v>232986</c:v>
                </c:pt>
                <c:pt idx="93">
                  <c:v>234718</c:v>
                </c:pt>
                <c:pt idx="94">
                  <c:v>233312</c:v>
                </c:pt>
                <c:pt idx="95">
                  <c:v>234874</c:v>
                </c:pt>
                <c:pt idx="96">
                  <c:v>236430</c:v>
                </c:pt>
                <c:pt idx="97">
                  <c:v>236978</c:v>
                </c:pt>
                <c:pt idx="98">
                  <c:v>237848</c:v>
                </c:pt>
                <c:pt idx="99">
                  <c:v>238101</c:v>
                </c:pt>
                <c:pt idx="100">
                  <c:v>239409</c:v>
                </c:pt>
                <c:pt idx="101">
                  <c:v>241477</c:v>
                </c:pt>
                <c:pt idx="102">
                  <c:v>244180</c:v>
                </c:pt>
                <c:pt idx="103">
                  <c:v>245715</c:v>
                </c:pt>
                <c:pt idx="104">
                  <c:v>245677</c:v>
                </c:pt>
                <c:pt idx="105">
                  <c:v>245178</c:v>
                </c:pt>
                <c:pt idx="106">
                  <c:v>244517</c:v>
                </c:pt>
                <c:pt idx="107">
                  <c:v>245974</c:v>
                </c:pt>
                <c:pt idx="108">
                  <c:v>247237</c:v>
                </c:pt>
                <c:pt idx="109">
                  <c:v>250685</c:v>
                </c:pt>
                <c:pt idx="110">
                  <c:v>253086</c:v>
                </c:pt>
                <c:pt idx="111">
                  <c:v>256855</c:v>
                </c:pt>
                <c:pt idx="112">
                  <c:v>260126</c:v>
                </c:pt>
                <c:pt idx="113">
                  <c:v>263313</c:v>
                </c:pt>
                <c:pt idx="114">
                  <c:v>263318</c:v>
                </c:pt>
                <c:pt idx="115">
                  <c:v>264850</c:v>
                </c:pt>
                <c:pt idx="116">
                  <c:v>266488</c:v>
                </c:pt>
                <c:pt idx="117">
                  <c:v>267361</c:v>
                </c:pt>
                <c:pt idx="118">
                  <c:v>271653</c:v>
                </c:pt>
                <c:pt idx="119">
                  <c:v>269726</c:v>
                </c:pt>
                <c:pt idx="120">
                  <c:v>271991</c:v>
                </c:pt>
                <c:pt idx="121">
                  <c:v>270212</c:v>
                </c:pt>
                <c:pt idx="122">
                  <c:v>272603</c:v>
                </c:pt>
                <c:pt idx="123">
                  <c:v>272802</c:v>
                </c:pt>
                <c:pt idx="124">
                  <c:v>272887</c:v>
                </c:pt>
                <c:pt idx="125">
                  <c:v>270803</c:v>
                </c:pt>
                <c:pt idx="126">
                  <c:v>271924</c:v>
                </c:pt>
                <c:pt idx="127">
                  <c:v>271684</c:v>
                </c:pt>
                <c:pt idx="128">
                  <c:v>274680</c:v>
                </c:pt>
                <c:pt idx="129">
                  <c:v>276296</c:v>
                </c:pt>
                <c:pt idx="130">
                  <c:v>277302</c:v>
                </c:pt>
                <c:pt idx="131">
                  <c:v>281947</c:v>
                </c:pt>
                <c:pt idx="132">
                  <c:v>282337</c:v>
                </c:pt>
                <c:pt idx="133">
                  <c:v>283559</c:v>
                </c:pt>
                <c:pt idx="134">
                  <c:v>279103</c:v>
                </c:pt>
                <c:pt idx="135">
                  <c:v>281369</c:v>
                </c:pt>
                <c:pt idx="136">
                  <c:v>282104</c:v>
                </c:pt>
                <c:pt idx="137">
                  <c:v>286480</c:v>
                </c:pt>
                <c:pt idx="138">
                  <c:v>289035</c:v>
                </c:pt>
                <c:pt idx="139">
                  <c:v>292217</c:v>
                </c:pt>
                <c:pt idx="140">
                  <c:v>293508</c:v>
                </c:pt>
                <c:pt idx="141">
                  <c:v>296712</c:v>
                </c:pt>
                <c:pt idx="142">
                  <c:v>297411</c:v>
                </c:pt>
                <c:pt idx="143">
                  <c:v>296819</c:v>
                </c:pt>
                <c:pt idx="144">
                  <c:v>296850</c:v>
                </c:pt>
                <c:pt idx="145">
                  <c:v>295629</c:v>
                </c:pt>
                <c:pt idx="146">
                  <c:v>296798</c:v>
                </c:pt>
                <c:pt idx="147">
                  <c:v>305834</c:v>
                </c:pt>
                <c:pt idx="148">
                  <c:v>308584</c:v>
                </c:pt>
                <c:pt idx="149">
                  <c:v>309860</c:v>
                </c:pt>
                <c:pt idx="150">
                  <c:v>312127</c:v>
                </c:pt>
                <c:pt idx="151">
                  <c:v>314493</c:v>
                </c:pt>
                <c:pt idx="152">
                  <c:v>316859</c:v>
                </c:pt>
                <c:pt idx="153">
                  <c:v>318655</c:v>
                </c:pt>
                <c:pt idx="154">
                  <c:v>322035</c:v>
                </c:pt>
                <c:pt idx="155">
                  <c:v>325900</c:v>
                </c:pt>
                <c:pt idx="156">
                  <c:v>330571</c:v>
                </c:pt>
                <c:pt idx="157">
                  <c:v>336570</c:v>
                </c:pt>
              </c:numCache>
            </c:numRef>
          </c:val>
          <c:smooth val="0"/>
          <c:extLst>
            <c:ext xmlns:c16="http://schemas.microsoft.com/office/drawing/2014/chart" uri="{C3380CC4-5D6E-409C-BE32-E72D297353CC}">
              <c16:uniqueId val="{00000001-5BFE-411A-9116-616D7694A7F3}"/>
            </c:ext>
          </c:extLst>
        </c:ser>
        <c:ser>
          <c:idx val="1"/>
          <c:order val="1"/>
          <c:tx>
            <c:strRef>
              <c:f>[1]Zillow_Data!$B$142</c:f>
              <c:strCache>
                <c:ptCount val="1"/>
                <c:pt idx="0">
                  <c:v>Bakersfield, CA</c:v>
                </c:pt>
              </c:strCache>
            </c:strRef>
          </c:tx>
          <c:spPr>
            <a:ln w="28575" cap="rnd">
              <a:solidFill>
                <a:schemeClr val="accent2"/>
              </a:solidFill>
              <a:round/>
            </a:ln>
            <a:effectLst/>
          </c:spPr>
          <c:marker>
            <c:symbol val="none"/>
          </c:marker>
          <c:dPt>
            <c:idx val="157"/>
            <c:marker>
              <c:symbol val="circle"/>
              <c:size val="5"/>
              <c:spPr>
                <a:solidFill>
                  <a:schemeClr val="accent2"/>
                </a:solidFill>
                <a:ln w="9525">
                  <a:solidFill>
                    <a:schemeClr val="accent2"/>
                  </a:solidFill>
                </a:ln>
                <a:effectLst/>
              </c:spPr>
            </c:marker>
            <c:bubble3D val="0"/>
            <c:extLst>
              <c:ext xmlns:c16="http://schemas.microsoft.com/office/drawing/2014/chart" uri="{C3380CC4-5D6E-409C-BE32-E72D297353CC}">
                <c16:uniqueId val="{00000002-5BFE-411A-9116-616D7694A7F3}"/>
              </c:ext>
            </c:extLst>
          </c:dPt>
          <c:cat>
            <c:numRef>
              <c:f>[1]Zillow_Data!$E$139:$FF$139</c:f>
              <c:numCache>
                <c:formatCode>General</c:formatCode>
                <c:ptCount val="158"/>
                <c:pt idx="0">
                  <c:v>2008</c:v>
                </c:pt>
                <c:pt idx="1">
                  <c:v>2008</c:v>
                </c:pt>
                <c:pt idx="2">
                  <c:v>2008</c:v>
                </c:pt>
                <c:pt idx="3">
                  <c:v>2008</c:v>
                </c:pt>
                <c:pt idx="4">
                  <c:v>2008</c:v>
                </c:pt>
                <c:pt idx="5">
                  <c:v>2008</c:v>
                </c:pt>
                <c:pt idx="6">
                  <c:v>2008</c:v>
                </c:pt>
                <c:pt idx="7">
                  <c:v>2008</c:v>
                </c:pt>
                <c:pt idx="8">
                  <c:v>2008</c:v>
                </c:pt>
                <c:pt idx="9">
                  <c:v>2009</c:v>
                </c:pt>
                <c:pt idx="10">
                  <c:v>2009</c:v>
                </c:pt>
                <c:pt idx="11">
                  <c:v>2009</c:v>
                </c:pt>
                <c:pt idx="12">
                  <c:v>2009</c:v>
                </c:pt>
                <c:pt idx="13">
                  <c:v>2009</c:v>
                </c:pt>
                <c:pt idx="14">
                  <c:v>2009</c:v>
                </c:pt>
                <c:pt idx="15">
                  <c:v>2009</c:v>
                </c:pt>
                <c:pt idx="16">
                  <c:v>2009</c:v>
                </c:pt>
                <c:pt idx="17">
                  <c:v>2009</c:v>
                </c:pt>
                <c:pt idx="18">
                  <c:v>2009</c:v>
                </c:pt>
                <c:pt idx="19">
                  <c:v>2009</c:v>
                </c:pt>
                <c:pt idx="20">
                  <c:v>2009</c:v>
                </c:pt>
                <c:pt idx="21">
                  <c:v>2010</c:v>
                </c:pt>
                <c:pt idx="22">
                  <c:v>2010</c:v>
                </c:pt>
                <c:pt idx="23">
                  <c:v>2010</c:v>
                </c:pt>
                <c:pt idx="24">
                  <c:v>2010</c:v>
                </c:pt>
                <c:pt idx="25">
                  <c:v>2010</c:v>
                </c:pt>
                <c:pt idx="26">
                  <c:v>2010</c:v>
                </c:pt>
                <c:pt idx="27">
                  <c:v>2010</c:v>
                </c:pt>
                <c:pt idx="28">
                  <c:v>2010</c:v>
                </c:pt>
                <c:pt idx="29">
                  <c:v>2010</c:v>
                </c:pt>
                <c:pt idx="30">
                  <c:v>2010</c:v>
                </c:pt>
                <c:pt idx="31">
                  <c:v>2010</c:v>
                </c:pt>
                <c:pt idx="32">
                  <c:v>2010</c:v>
                </c:pt>
                <c:pt idx="33">
                  <c:v>2011</c:v>
                </c:pt>
                <c:pt idx="34">
                  <c:v>2011</c:v>
                </c:pt>
                <c:pt idx="35">
                  <c:v>2011</c:v>
                </c:pt>
                <c:pt idx="36">
                  <c:v>2011</c:v>
                </c:pt>
                <c:pt idx="37">
                  <c:v>2011</c:v>
                </c:pt>
                <c:pt idx="38">
                  <c:v>2011</c:v>
                </c:pt>
                <c:pt idx="39">
                  <c:v>2011</c:v>
                </c:pt>
                <c:pt idx="40">
                  <c:v>2011</c:v>
                </c:pt>
                <c:pt idx="41">
                  <c:v>2011</c:v>
                </c:pt>
                <c:pt idx="42">
                  <c:v>2011</c:v>
                </c:pt>
                <c:pt idx="43">
                  <c:v>2011</c:v>
                </c:pt>
                <c:pt idx="44">
                  <c:v>2011</c:v>
                </c:pt>
                <c:pt idx="45">
                  <c:v>2012</c:v>
                </c:pt>
                <c:pt idx="46">
                  <c:v>2012</c:v>
                </c:pt>
                <c:pt idx="47">
                  <c:v>2012</c:v>
                </c:pt>
                <c:pt idx="48">
                  <c:v>2012</c:v>
                </c:pt>
                <c:pt idx="49">
                  <c:v>2012</c:v>
                </c:pt>
                <c:pt idx="50">
                  <c:v>2012</c:v>
                </c:pt>
                <c:pt idx="51">
                  <c:v>2012</c:v>
                </c:pt>
                <c:pt idx="52">
                  <c:v>2012</c:v>
                </c:pt>
                <c:pt idx="53">
                  <c:v>2012</c:v>
                </c:pt>
                <c:pt idx="54">
                  <c:v>2012</c:v>
                </c:pt>
                <c:pt idx="55">
                  <c:v>2012</c:v>
                </c:pt>
                <c:pt idx="56">
                  <c:v>2012</c:v>
                </c:pt>
                <c:pt idx="57">
                  <c:v>2013</c:v>
                </c:pt>
                <c:pt idx="58">
                  <c:v>2013</c:v>
                </c:pt>
                <c:pt idx="59">
                  <c:v>2013</c:v>
                </c:pt>
                <c:pt idx="60">
                  <c:v>2013</c:v>
                </c:pt>
                <c:pt idx="61">
                  <c:v>2013</c:v>
                </c:pt>
                <c:pt idx="62">
                  <c:v>2013</c:v>
                </c:pt>
                <c:pt idx="63">
                  <c:v>2013</c:v>
                </c:pt>
                <c:pt idx="64">
                  <c:v>2013</c:v>
                </c:pt>
                <c:pt idx="65">
                  <c:v>2013</c:v>
                </c:pt>
                <c:pt idx="66">
                  <c:v>2013</c:v>
                </c:pt>
                <c:pt idx="67">
                  <c:v>2013</c:v>
                </c:pt>
                <c:pt idx="68">
                  <c:v>2013</c:v>
                </c:pt>
                <c:pt idx="69">
                  <c:v>2014</c:v>
                </c:pt>
                <c:pt idx="70">
                  <c:v>2014</c:v>
                </c:pt>
                <c:pt idx="71">
                  <c:v>2014</c:v>
                </c:pt>
                <c:pt idx="72">
                  <c:v>2014</c:v>
                </c:pt>
                <c:pt idx="73">
                  <c:v>2014</c:v>
                </c:pt>
                <c:pt idx="74">
                  <c:v>2014</c:v>
                </c:pt>
                <c:pt idx="75">
                  <c:v>2014</c:v>
                </c:pt>
                <c:pt idx="76">
                  <c:v>2014</c:v>
                </c:pt>
                <c:pt idx="77">
                  <c:v>2014</c:v>
                </c:pt>
                <c:pt idx="78">
                  <c:v>2014</c:v>
                </c:pt>
                <c:pt idx="79">
                  <c:v>2014</c:v>
                </c:pt>
                <c:pt idx="80">
                  <c:v>2014</c:v>
                </c:pt>
                <c:pt idx="81">
                  <c:v>2015</c:v>
                </c:pt>
                <c:pt idx="82">
                  <c:v>2015</c:v>
                </c:pt>
                <c:pt idx="83">
                  <c:v>2015</c:v>
                </c:pt>
                <c:pt idx="84">
                  <c:v>2015</c:v>
                </c:pt>
                <c:pt idx="85">
                  <c:v>2015</c:v>
                </c:pt>
                <c:pt idx="86">
                  <c:v>2015</c:v>
                </c:pt>
                <c:pt idx="87">
                  <c:v>2015</c:v>
                </c:pt>
                <c:pt idx="88">
                  <c:v>2015</c:v>
                </c:pt>
                <c:pt idx="89">
                  <c:v>2015</c:v>
                </c:pt>
                <c:pt idx="90">
                  <c:v>2015</c:v>
                </c:pt>
                <c:pt idx="91">
                  <c:v>2015</c:v>
                </c:pt>
                <c:pt idx="92">
                  <c:v>2015</c:v>
                </c:pt>
                <c:pt idx="93">
                  <c:v>2016</c:v>
                </c:pt>
                <c:pt idx="94">
                  <c:v>2016</c:v>
                </c:pt>
                <c:pt idx="95">
                  <c:v>2016</c:v>
                </c:pt>
                <c:pt idx="96">
                  <c:v>2016</c:v>
                </c:pt>
                <c:pt idx="97">
                  <c:v>2016</c:v>
                </c:pt>
                <c:pt idx="98">
                  <c:v>2016</c:v>
                </c:pt>
                <c:pt idx="99">
                  <c:v>2016</c:v>
                </c:pt>
                <c:pt idx="100">
                  <c:v>2016</c:v>
                </c:pt>
                <c:pt idx="101">
                  <c:v>2016</c:v>
                </c:pt>
                <c:pt idx="102">
                  <c:v>2016</c:v>
                </c:pt>
                <c:pt idx="103">
                  <c:v>2016</c:v>
                </c:pt>
                <c:pt idx="104">
                  <c:v>2016</c:v>
                </c:pt>
                <c:pt idx="105">
                  <c:v>2017</c:v>
                </c:pt>
                <c:pt idx="106">
                  <c:v>2017</c:v>
                </c:pt>
                <c:pt idx="107">
                  <c:v>2017</c:v>
                </c:pt>
                <c:pt idx="108">
                  <c:v>2017</c:v>
                </c:pt>
                <c:pt idx="109">
                  <c:v>2017</c:v>
                </c:pt>
                <c:pt idx="110">
                  <c:v>2017</c:v>
                </c:pt>
                <c:pt idx="111">
                  <c:v>2017</c:v>
                </c:pt>
                <c:pt idx="112">
                  <c:v>2017</c:v>
                </c:pt>
                <c:pt idx="113">
                  <c:v>2017</c:v>
                </c:pt>
                <c:pt idx="114">
                  <c:v>2017</c:v>
                </c:pt>
                <c:pt idx="115">
                  <c:v>2017</c:v>
                </c:pt>
                <c:pt idx="116">
                  <c:v>2017</c:v>
                </c:pt>
                <c:pt idx="117">
                  <c:v>2018</c:v>
                </c:pt>
                <c:pt idx="118">
                  <c:v>2018</c:v>
                </c:pt>
                <c:pt idx="119">
                  <c:v>2018</c:v>
                </c:pt>
                <c:pt idx="120">
                  <c:v>2018</c:v>
                </c:pt>
                <c:pt idx="121">
                  <c:v>2018</c:v>
                </c:pt>
                <c:pt idx="122">
                  <c:v>2018</c:v>
                </c:pt>
                <c:pt idx="123">
                  <c:v>2018</c:v>
                </c:pt>
                <c:pt idx="124">
                  <c:v>2018</c:v>
                </c:pt>
                <c:pt idx="125">
                  <c:v>2018</c:v>
                </c:pt>
                <c:pt idx="126">
                  <c:v>2018</c:v>
                </c:pt>
                <c:pt idx="127">
                  <c:v>2018</c:v>
                </c:pt>
                <c:pt idx="128">
                  <c:v>2018</c:v>
                </c:pt>
                <c:pt idx="129">
                  <c:v>2019</c:v>
                </c:pt>
                <c:pt idx="130">
                  <c:v>2019</c:v>
                </c:pt>
                <c:pt idx="131">
                  <c:v>2019</c:v>
                </c:pt>
                <c:pt idx="132">
                  <c:v>2019</c:v>
                </c:pt>
                <c:pt idx="133">
                  <c:v>2019</c:v>
                </c:pt>
                <c:pt idx="134">
                  <c:v>2019</c:v>
                </c:pt>
                <c:pt idx="135">
                  <c:v>2019</c:v>
                </c:pt>
                <c:pt idx="136">
                  <c:v>2019</c:v>
                </c:pt>
                <c:pt idx="137">
                  <c:v>2019</c:v>
                </c:pt>
                <c:pt idx="138">
                  <c:v>2019</c:v>
                </c:pt>
                <c:pt idx="139">
                  <c:v>2019</c:v>
                </c:pt>
                <c:pt idx="140">
                  <c:v>2019</c:v>
                </c:pt>
                <c:pt idx="141">
                  <c:v>2020</c:v>
                </c:pt>
                <c:pt idx="142">
                  <c:v>2020</c:v>
                </c:pt>
                <c:pt idx="143">
                  <c:v>2020</c:v>
                </c:pt>
                <c:pt idx="144">
                  <c:v>2020</c:v>
                </c:pt>
                <c:pt idx="145">
                  <c:v>2020</c:v>
                </c:pt>
                <c:pt idx="146">
                  <c:v>2020</c:v>
                </c:pt>
                <c:pt idx="147">
                  <c:v>2020</c:v>
                </c:pt>
                <c:pt idx="148">
                  <c:v>2020</c:v>
                </c:pt>
                <c:pt idx="149">
                  <c:v>2020</c:v>
                </c:pt>
                <c:pt idx="150">
                  <c:v>2020</c:v>
                </c:pt>
                <c:pt idx="151">
                  <c:v>2020</c:v>
                </c:pt>
                <c:pt idx="152">
                  <c:v>2020</c:v>
                </c:pt>
                <c:pt idx="153">
                  <c:v>2021</c:v>
                </c:pt>
                <c:pt idx="154">
                  <c:v>2021</c:v>
                </c:pt>
                <c:pt idx="155">
                  <c:v>2021</c:v>
                </c:pt>
                <c:pt idx="156">
                  <c:v>2021</c:v>
                </c:pt>
                <c:pt idx="157">
                  <c:v>2021</c:v>
                </c:pt>
              </c:numCache>
            </c:numRef>
          </c:cat>
          <c:val>
            <c:numRef>
              <c:f>[1]Zillow_Data!$E$142:$FF$142</c:f>
              <c:numCache>
                <c:formatCode>General</c:formatCode>
                <c:ptCount val="158"/>
                <c:pt idx="0">
                  <c:v>233476</c:v>
                </c:pt>
                <c:pt idx="1">
                  <c:v>229401</c:v>
                </c:pt>
                <c:pt idx="2">
                  <c:v>221552</c:v>
                </c:pt>
                <c:pt idx="3">
                  <c:v>215376</c:v>
                </c:pt>
                <c:pt idx="4">
                  <c:v>208657</c:v>
                </c:pt>
                <c:pt idx="5">
                  <c:v>203212</c:v>
                </c:pt>
                <c:pt idx="6">
                  <c:v>195972</c:v>
                </c:pt>
                <c:pt idx="7">
                  <c:v>187983</c:v>
                </c:pt>
                <c:pt idx="8">
                  <c:v>181909</c:v>
                </c:pt>
                <c:pt idx="9">
                  <c:v>176505</c:v>
                </c:pt>
                <c:pt idx="10">
                  <c:v>171256</c:v>
                </c:pt>
                <c:pt idx="11">
                  <c:v>167492</c:v>
                </c:pt>
                <c:pt idx="12">
                  <c:v>164643</c:v>
                </c:pt>
                <c:pt idx="13">
                  <c:v>159085</c:v>
                </c:pt>
                <c:pt idx="14">
                  <c:v>158516</c:v>
                </c:pt>
                <c:pt idx="15">
                  <c:v>154883</c:v>
                </c:pt>
                <c:pt idx="16">
                  <c:v>157003</c:v>
                </c:pt>
                <c:pt idx="17">
                  <c:v>155832</c:v>
                </c:pt>
                <c:pt idx="18">
                  <c:v>157281</c:v>
                </c:pt>
                <c:pt idx="19">
                  <c:v>157458</c:v>
                </c:pt>
                <c:pt idx="20">
                  <c:v>157242</c:v>
                </c:pt>
                <c:pt idx="21">
                  <c:v>154460</c:v>
                </c:pt>
                <c:pt idx="22">
                  <c:v>156225</c:v>
                </c:pt>
                <c:pt idx="23">
                  <c:v>154863</c:v>
                </c:pt>
                <c:pt idx="24">
                  <c:v>150320</c:v>
                </c:pt>
                <c:pt idx="25">
                  <c:v>148467</c:v>
                </c:pt>
                <c:pt idx="26">
                  <c:v>148049</c:v>
                </c:pt>
                <c:pt idx="27">
                  <c:v>149367</c:v>
                </c:pt>
                <c:pt idx="28">
                  <c:v>144141</c:v>
                </c:pt>
                <c:pt idx="29">
                  <c:v>141874</c:v>
                </c:pt>
                <c:pt idx="30">
                  <c:v>139855</c:v>
                </c:pt>
                <c:pt idx="31">
                  <c:v>142058</c:v>
                </c:pt>
                <c:pt idx="32">
                  <c:v>139794</c:v>
                </c:pt>
                <c:pt idx="33">
                  <c:v>141814</c:v>
                </c:pt>
                <c:pt idx="34">
                  <c:v>138467</c:v>
                </c:pt>
                <c:pt idx="35">
                  <c:v>138407</c:v>
                </c:pt>
                <c:pt idx="36">
                  <c:v>133431</c:v>
                </c:pt>
                <c:pt idx="37">
                  <c:v>134337</c:v>
                </c:pt>
                <c:pt idx="38">
                  <c:v>134341</c:v>
                </c:pt>
                <c:pt idx="39">
                  <c:v>136256</c:v>
                </c:pt>
                <c:pt idx="40">
                  <c:v>135310</c:v>
                </c:pt>
                <c:pt idx="41">
                  <c:v>135751</c:v>
                </c:pt>
                <c:pt idx="42">
                  <c:v>135466</c:v>
                </c:pt>
                <c:pt idx="43">
                  <c:v>135518</c:v>
                </c:pt>
                <c:pt idx="44">
                  <c:v>138081</c:v>
                </c:pt>
                <c:pt idx="45">
                  <c:v>137618</c:v>
                </c:pt>
                <c:pt idx="46">
                  <c:v>136101</c:v>
                </c:pt>
                <c:pt idx="47">
                  <c:v>133874</c:v>
                </c:pt>
                <c:pt idx="48">
                  <c:v>138031</c:v>
                </c:pt>
                <c:pt idx="49">
                  <c:v>138715</c:v>
                </c:pt>
                <c:pt idx="50">
                  <c:v>140129</c:v>
                </c:pt>
                <c:pt idx="51">
                  <c:v>138003</c:v>
                </c:pt>
                <c:pt idx="52">
                  <c:v>143961</c:v>
                </c:pt>
                <c:pt idx="53">
                  <c:v>145073</c:v>
                </c:pt>
                <c:pt idx="54">
                  <c:v>149662</c:v>
                </c:pt>
                <c:pt idx="55">
                  <c:v>149271</c:v>
                </c:pt>
                <c:pt idx="56">
                  <c:v>152483</c:v>
                </c:pt>
                <c:pt idx="57">
                  <c:v>154278</c:v>
                </c:pt>
                <c:pt idx="58">
                  <c:v>159343</c:v>
                </c:pt>
                <c:pt idx="59">
                  <c:v>164805</c:v>
                </c:pt>
                <c:pt idx="60">
                  <c:v>168459</c:v>
                </c:pt>
                <c:pt idx="61">
                  <c:v>171568</c:v>
                </c:pt>
                <c:pt idx="62">
                  <c:v>174324</c:v>
                </c:pt>
                <c:pt idx="63">
                  <c:v>178305</c:v>
                </c:pt>
                <c:pt idx="64">
                  <c:v>179438</c:v>
                </c:pt>
                <c:pt idx="65">
                  <c:v>182619</c:v>
                </c:pt>
                <c:pt idx="66">
                  <c:v>182514</c:v>
                </c:pt>
                <c:pt idx="67">
                  <c:v>185468</c:v>
                </c:pt>
                <c:pt idx="68">
                  <c:v>183978</c:v>
                </c:pt>
                <c:pt idx="69">
                  <c:v>186733</c:v>
                </c:pt>
                <c:pt idx="70">
                  <c:v>186764</c:v>
                </c:pt>
                <c:pt idx="71">
                  <c:v>189136</c:v>
                </c:pt>
                <c:pt idx="72">
                  <c:v>188103</c:v>
                </c:pt>
                <c:pt idx="73">
                  <c:v>190415</c:v>
                </c:pt>
                <c:pt idx="74">
                  <c:v>190101</c:v>
                </c:pt>
                <c:pt idx="75">
                  <c:v>190427</c:v>
                </c:pt>
                <c:pt idx="76">
                  <c:v>190658</c:v>
                </c:pt>
                <c:pt idx="77">
                  <c:v>194125</c:v>
                </c:pt>
                <c:pt idx="78">
                  <c:v>196614</c:v>
                </c:pt>
                <c:pt idx="79">
                  <c:v>197789</c:v>
                </c:pt>
                <c:pt idx="80">
                  <c:v>200393</c:v>
                </c:pt>
                <c:pt idx="81">
                  <c:v>202242</c:v>
                </c:pt>
                <c:pt idx="82">
                  <c:v>206282</c:v>
                </c:pt>
                <c:pt idx="83">
                  <c:v>205491</c:v>
                </c:pt>
                <c:pt idx="84">
                  <c:v>207244</c:v>
                </c:pt>
                <c:pt idx="85">
                  <c:v>205819</c:v>
                </c:pt>
                <c:pt idx="86">
                  <c:v>205986</c:v>
                </c:pt>
                <c:pt idx="87">
                  <c:v>207403</c:v>
                </c:pt>
                <c:pt idx="88">
                  <c:v>209190</c:v>
                </c:pt>
                <c:pt idx="89">
                  <c:v>208494</c:v>
                </c:pt>
                <c:pt idx="90">
                  <c:v>206711</c:v>
                </c:pt>
                <c:pt idx="91">
                  <c:v>205819</c:v>
                </c:pt>
                <c:pt idx="92">
                  <c:v>206889</c:v>
                </c:pt>
                <c:pt idx="93">
                  <c:v>209198</c:v>
                </c:pt>
                <c:pt idx="94">
                  <c:v>210108</c:v>
                </c:pt>
                <c:pt idx="95">
                  <c:v>210689</c:v>
                </c:pt>
                <c:pt idx="96">
                  <c:v>209585</c:v>
                </c:pt>
                <c:pt idx="97">
                  <c:v>210897</c:v>
                </c:pt>
                <c:pt idx="98">
                  <c:v>214471</c:v>
                </c:pt>
                <c:pt idx="99">
                  <c:v>216297</c:v>
                </c:pt>
                <c:pt idx="100">
                  <c:v>215120</c:v>
                </c:pt>
                <c:pt idx="101">
                  <c:v>213380</c:v>
                </c:pt>
                <c:pt idx="102">
                  <c:v>216056</c:v>
                </c:pt>
                <c:pt idx="103">
                  <c:v>219188</c:v>
                </c:pt>
                <c:pt idx="104">
                  <c:v>220569</c:v>
                </c:pt>
                <c:pt idx="105">
                  <c:v>217573</c:v>
                </c:pt>
                <c:pt idx="106">
                  <c:v>215374</c:v>
                </c:pt>
                <c:pt idx="107">
                  <c:v>215823</c:v>
                </c:pt>
                <c:pt idx="108">
                  <c:v>220461</c:v>
                </c:pt>
                <c:pt idx="109">
                  <c:v>221095</c:v>
                </c:pt>
                <c:pt idx="110">
                  <c:v>221231</c:v>
                </c:pt>
                <c:pt idx="111">
                  <c:v>220093</c:v>
                </c:pt>
                <c:pt idx="112">
                  <c:v>222634</c:v>
                </c:pt>
                <c:pt idx="113">
                  <c:v>225562</c:v>
                </c:pt>
                <c:pt idx="114">
                  <c:v>225905</c:v>
                </c:pt>
                <c:pt idx="115">
                  <c:v>227647</c:v>
                </c:pt>
                <c:pt idx="116">
                  <c:v>229040</c:v>
                </c:pt>
                <c:pt idx="117">
                  <c:v>231270</c:v>
                </c:pt>
                <c:pt idx="118">
                  <c:v>232803</c:v>
                </c:pt>
                <c:pt idx="119">
                  <c:v>232406</c:v>
                </c:pt>
                <c:pt idx="120">
                  <c:v>231646</c:v>
                </c:pt>
                <c:pt idx="121">
                  <c:v>232107</c:v>
                </c:pt>
                <c:pt idx="122">
                  <c:v>231504</c:v>
                </c:pt>
                <c:pt idx="123">
                  <c:v>233506</c:v>
                </c:pt>
                <c:pt idx="124">
                  <c:v>234066</c:v>
                </c:pt>
                <c:pt idx="125">
                  <c:v>236190</c:v>
                </c:pt>
                <c:pt idx="126">
                  <c:v>235813</c:v>
                </c:pt>
                <c:pt idx="127">
                  <c:v>233137</c:v>
                </c:pt>
                <c:pt idx="128">
                  <c:v>231636</c:v>
                </c:pt>
                <c:pt idx="129">
                  <c:v>233637</c:v>
                </c:pt>
                <c:pt idx="130">
                  <c:v>236550</c:v>
                </c:pt>
                <c:pt idx="131">
                  <c:v>240435</c:v>
                </c:pt>
                <c:pt idx="132">
                  <c:v>240450</c:v>
                </c:pt>
                <c:pt idx="133">
                  <c:v>242412</c:v>
                </c:pt>
                <c:pt idx="134">
                  <c:v>244146</c:v>
                </c:pt>
                <c:pt idx="135">
                  <c:v>247521</c:v>
                </c:pt>
                <c:pt idx="136">
                  <c:v>248036</c:v>
                </c:pt>
                <c:pt idx="137">
                  <c:v>247444</c:v>
                </c:pt>
                <c:pt idx="138">
                  <c:v>248270</c:v>
                </c:pt>
                <c:pt idx="139">
                  <c:v>250594</c:v>
                </c:pt>
                <c:pt idx="140">
                  <c:v>252174</c:v>
                </c:pt>
                <c:pt idx="141">
                  <c:v>251412</c:v>
                </c:pt>
                <c:pt idx="142">
                  <c:v>254456</c:v>
                </c:pt>
                <c:pt idx="143">
                  <c:v>253852</c:v>
                </c:pt>
                <c:pt idx="144">
                  <c:v>258610</c:v>
                </c:pt>
                <c:pt idx="145">
                  <c:v>256471</c:v>
                </c:pt>
                <c:pt idx="146">
                  <c:v>258162</c:v>
                </c:pt>
                <c:pt idx="147">
                  <c:v>260833</c:v>
                </c:pt>
                <c:pt idx="148">
                  <c:v>263524</c:v>
                </c:pt>
                <c:pt idx="149">
                  <c:v>266374</c:v>
                </c:pt>
                <c:pt idx="150">
                  <c:v>269985</c:v>
                </c:pt>
                <c:pt idx="151">
                  <c:v>273340</c:v>
                </c:pt>
                <c:pt idx="152">
                  <c:v>276880</c:v>
                </c:pt>
                <c:pt idx="153">
                  <c:v>280580</c:v>
                </c:pt>
                <c:pt idx="154">
                  <c:v>281210</c:v>
                </c:pt>
                <c:pt idx="155">
                  <c:v>284563</c:v>
                </c:pt>
                <c:pt idx="156">
                  <c:v>285825</c:v>
                </c:pt>
                <c:pt idx="157">
                  <c:v>291409</c:v>
                </c:pt>
              </c:numCache>
            </c:numRef>
          </c:val>
          <c:smooth val="0"/>
          <c:extLst>
            <c:ext xmlns:c16="http://schemas.microsoft.com/office/drawing/2014/chart" uri="{C3380CC4-5D6E-409C-BE32-E72D297353CC}">
              <c16:uniqueId val="{00000003-5BFE-411A-9116-616D7694A7F3}"/>
            </c:ext>
          </c:extLst>
        </c:ser>
        <c:ser>
          <c:idx val="2"/>
          <c:order val="2"/>
          <c:tx>
            <c:strRef>
              <c:f>[1]Zillow_Data!$B$143</c:f>
              <c:strCache>
                <c:ptCount val="1"/>
                <c:pt idx="0">
                  <c:v>Stockton, CA</c:v>
                </c:pt>
              </c:strCache>
            </c:strRef>
          </c:tx>
          <c:spPr>
            <a:ln w="28575" cap="rnd">
              <a:solidFill>
                <a:schemeClr val="accent3"/>
              </a:solidFill>
              <a:round/>
            </a:ln>
            <a:effectLst/>
          </c:spPr>
          <c:marker>
            <c:symbol val="none"/>
          </c:marker>
          <c:dPt>
            <c:idx val="157"/>
            <c:marker>
              <c:symbol val="circle"/>
              <c:size val="5"/>
              <c:spPr>
                <a:solidFill>
                  <a:schemeClr val="accent3"/>
                </a:solidFill>
                <a:ln w="9525">
                  <a:solidFill>
                    <a:schemeClr val="accent3"/>
                  </a:solidFill>
                </a:ln>
                <a:effectLst/>
              </c:spPr>
            </c:marker>
            <c:bubble3D val="0"/>
            <c:extLst>
              <c:ext xmlns:c16="http://schemas.microsoft.com/office/drawing/2014/chart" uri="{C3380CC4-5D6E-409C-BE32-E72D297353CC}">
                <c16:uniqueId val="{00000004-5BFE-411A-9116-616D7694A7F3}"/>
              </c:ext>
            </c:extLst>
          </c:dPt>
          <c:cat>
            <c:numRef>
              <c:f>[1]Zillow_Data!$E$139:$FF$139</c:f>
              <c:numCache>
                <c:formatCode>General</c:formatCode>
                <c:ptCount val="158"/>
                <c:pt idx="0">
                  <c:v>2008</c:v>
                </c:pt>
                <c:pt idx="1">
                  <c:v>2008</c:v>
                </c:pt>
                <c:pt idx="2">
                  <c:v>2008</c:v>
                </c:pt>
                <c:pt idx="3">
                  <c:v>2008</c:v>
                </c:pt>
                <c:pt idx="4">
                  <c:v>2008</c:v>
                </c:pt>
                <c:pt idx="5">
                  <c:v>2008</c:v>
                </c:pt>
                <c:pt idx="6">
                  <c:v>2008</c:v>
                </c:pt>
                <c:pt idx="7">
                  <c:v>2008</c:v>
                </c:pt>
                <c:pt idx="8">
                  <c:v>2008</c:v>
                </c:pt>
                <c:pt idx="9">
                  <c:v>2009</c:v>
                </c:pt>
                <c:pt idx="10">
                  <c:v>2009</c:v>
                </c:pt>
                <c:pt idx="11">
                  <c:v>2009</c:v>
                </c:pt>
                <c:pt idx="12">
                  <c:v>2009</c:v>
                </c:pt>
                <c:pt idx="13">
                  <c:v>2009</c:v>
                </c:pt>
                <c:pt idx="14">
                  <c:v>2009</c:v>
                </c:pt>
                <c:pt idx="15">
                  <c:v>2009</c:v>
                </c:pt>
                <c:pt idx="16">
                  <c:v>2009</c:v>
                </c:pt>
                <c:pt idx="17">
                  <c:v>2009</c:v>
                </c:pt>
                <c:pt idx="18">
                  <c:v>2009</c:v>
                </c:pt>
                <c:pt idx="19">
                  <c:v>2009</c:v>
                </c:pt>
                <c:pt idx="20">
                  <c:v>2009</c:v>
                </c:pt>
                <c:pt idx="21">
                  <c:v>2010</c:v>
                </c:pt>
                <c:pt idx="22">
                  <c:v>2010</c:v>
                </c:pt>
                <c:pt idx="23">
                  <c:v>2010</c:v>
                </c:pt>
                <c:pt idx="24">
                  <c:v>2010</c:v>
                </c:pt>
                <c:pt idx="25">
                  <c:v>2010</c:v>
                </c:pt>
                <c:pt idx="26">
                  <c:v>2010</c:v>
                </c:pt>
                <c:pt idx="27">
                  <c:v>2010</c:v>
                </c:pt>
                <c:pt idx="28">
                  <c:v>2010</c:v>
                </c:pt>
                <c:pt idx="29">
                  <c:v>2010</c:v>
                </c:pt>
                <c:pt idx="30">
                  <c:v>2010</c:v>
                </c:pt>
                <c:pt idx="31">
                  <c:v>2010</c:v>
                </c:pt>
                <c:pt idx="32">
                  <c:v>2010</c:v>
                </c:pt>
                <c:pt idx="33">
                  <c:v>2011</c:v>
                </c:pt>
                <c:pt idx="34">
                  <c:v>2011</c:v>
                </c:pt>
                <c:pt idx="35">
                  <c:v>2011</c:v>
                </c:pt>
                <c:pt idx="36">
                  <c:v>2011</c:v>
                </c:pt>
                <c:pt idx="37">
                  <c:v>2011</c:v>
                </c:pt>
                <c:pt idx="38">
                  <c:v>2011</c:v>
                </c:pt>
                <c:pt idx="39">
                  <c:v>2011</c:v>
                </c:pt>
                <c:pt idx="40">
                  <c:v>2011</c:v>
                </c:pt>
                <c:pt idx="41">
                  <c:v>2011</c:v>
                </c:pt>
                <c:pt idx="42">
                  <c:v>2011</c:v>
                </c:pt>
                <c:pt idx="43">
                  <c:v>2011</c:v>
                </c:pt>
                <c:pt idx="44">
                  <c:v>2011</c:v>
                </c:pt>
                <c:pt idx="45">
                  <c:v>2012</c:v>
                </c:pt>
                <c:pt idx="46">
                  <c:v>2012</c:v>
                </c:pt>
                <c:pt idx="47">
                  <c:v>2012</c:v>
                </c:pt>
                <c:pt idx="48">
                  <c:v>2012</c:v>
                </c:pt>
                <c:pt idx="49">
                  <c:v>2012</c:v>
                </c:pt>
                <c:pt idx="50">
                  <c:v>2012</c:v>
                </c:pt>
                <c:pt idx="51">
                  <c:v>2012</c:v>
                </c:pt>
                <c:pt idx="52">
                  <c:v>2012</c:v>
                </c:pt>
                <c:pt idx="53">
                  <c:v>2012</c:v>
                </c:pt>
                <c:pt idx="54">
                  <c:v>2012</c:v>
                </c:pt>
                <c:pt idx="55">
                  <c:v>2012</c:v>
                </c:pt>
                <c:pt idx="56">
                  <c:v>2012</c:v>
                </c:pt>
                <c:pt idx="57">
                  <c:v>2013</c:v>
                </c:pt>
                <c:pt idx="58">
                  <c:v>2013</c:v>
                </c:pt>
                <c:pt idx="59">
                  <c:v>2013</c:v>
                </c:pt>
                <c:pt idx="60">
                  <c:v>2013</c:v>
                </c:pt>
                <c:pt idx="61">
                  <c:v>2013</c:v>
                </c:pt>
                <c:pt idx="62">
                  <c:v>2013</c:v>
                </c:pt>
                <c:pt idx="63">
                  <c:v>2013</c:v>
                </c:pt>
                <c:pt idx="64">
                  <c:v>2013</c:v>
                </c:pt>
                <c:pt idx="65">
                  <c:v>2013</c:v>
                </c:pt>
                <c:pt idx="66">
                  <c:v>2013</c:v>
                </c:pt>
                <c:pt idx="67">
                  <c:v>2013</c:v>
                </c:pt>
                <c:pt idx="68">
                  <c:v>2013</c:v>
                </c:pt>
                <c:pt idx="69">
                  <c:v>2014</c:v>
                </c:pt>
                <c:pt idx="70">
                  <c:v>2014</c:v>
                </c:pt>
                <c:pt idx="71">
                  <c:v>2014</c:v>
                </c:pt>
                <c:pt idx="72">
                  <c:v>2014</c:v>
                </c:pt>
                <c:pt idx="73">
                  <c:v>2014</c:v>
                </c:pt>
                <c:pt idx="74">
                  <c:v>2014</c:v>
                </c:pt>
                <c:pt idx="75">
                  <c:v>2014</c:v>
                </c:pt>
                <c:pt idx="76">
                  <c:v>2014</c:v>
                </c:pt>
                <c:pt idx="77">
                  <c:v>2014</c:v>
                </c:pt>
                <c:pt idx="78">
                  <c:v>2014</c:v>
                </c:pt>
                <c:pt idx="79">
                  <c:v>2014</c:v>
                </c:pt>
                <c:pt idx="80">
                  <c:v>2014</c:v>
                </c:pt>
                <c:pt idx="81">
                  <c:v>2015</c:v>
                </c:pt>
                <c:pt idx="82">
                  <c:v>2015</c:v>
                </c:pt>
                <c:pt idx="83">
                  <c:v>2015</c:v>
                </c:pt>
                <c:pt idx="84">
                  <c:v>2015</c:v>
                </c:pt>
                <c:pt idx="85">
                  <c:v>2015</c:v>
                </c:pt>
                <c:pt idx="86">
                  <c:v>2015</c:v>
                </c:pt>
                <c:pt idx="87">
                  <c:v>2015</c:v>
                </c:pt>
                <c:pt idx="88">
                  <c:v>2015</c:v>
                </c:pt>
                <c:pt idx="89">
                  <c:v>2015</c:v>
                </c:pt>
                <c:pt idx="90">
                  <c:v>2015</c:v>
                </c:pt>
                <c:pt idx="91">
                  <c:v>2015</c:v>
                </c:pt>
                <c:pt idx="92">
                  <c:v>2015</c:v>
                </c:pt>
                <c:pt idx="93">
                  <c:v>2016</c:v>
                </c:pt>
                <c:pt idx="94">
                  <c:v>2016</c:v>
                </c:pt>
                <c:pt idx="95">
                  <c:v>2016</c:v>
                </c:pt>
                <c:pt idx="96">
                  <c:v>2016</c:v>
                </c:pt>
                <c:pt idx="97">
                  <c:v>2016</c:v>
                </c:pt>
                <c:pt idx="98">
                  <c:v>2016</c:v>
                </c:pt>
                <c:pt idx="99">
                  <c:v>2016</c:v>
                </c:pt>
                <c:pt idx="100">
                  <c:v>2016</c:v>
                </c:pt>
                <c:pt idx="101">
                  <c:v>2016</c:v>
                </c:pt>
                <c:pt idx="102">
                  <c:v>2016</c:v>
                </c:pt>
                <c:pt idx="103">
                  <c:v>2016</c:v>
                </c:pt>
                <c:pt idx="104">
                  <c:v>2016</c:v>
                </c:pt>
                <c:pt idx="105">
                  <c:v>2017</c:v>
                </c:pt>
                <c:pt idx="106">
                  <c:v>2017</c:v>
                </c:pt>
                <c:pt idx="107">
                  <c:v>2017</c:v>
                </c:pt>
                <c:pt idx="108">
                  <c:v>2017</c:v>
                </c:pt>
                <c:pt idx="109">
                  <c:v>2017</c:v>
                </c:pt>
                <c:pt idx="110">
                  <c:v>2017</c:v>
                </c:pt>
                <c:pt idx="111">
                  <c:v>2017</c:v>
                </c:pt>
                <c:pt idx="112">
                  <c:v>2017</c:v>
                </c:pt>
                <c:pt idx="113">
                  <c:v>2017</c:v>
                </c:pt>
                <c:pt idx="114">
                  <c:v>2017</c:v>
                </c:pt>
                <c:pt idx="115">
                  <c:v>2017</c:v>
                </c:pt>
                <c:pt idx="116">
                  <c:v>2017</c:v>
                </c:pt>
                <c:pt idx="117">
                  <c:v>2018</c:v>
                </c:pt>
                <c:pt idx="118">
                  <c:v>2018</c:v>
                </c:pt>
                <c:pt idx="119">
                  <c:v>2018</c:v>
                </c:pt>
                <c:pt idx="120">
                  <c:v>2018</c:v>
                </c:pt>
                <c:pt idx="121">
                  <c:v>2018</c:v>
                </c:pt>
                <c:pt idx="122">
                  <c:v>2018</c:v>
                </c:pt>
                <c:pt idx="123">
                  <c:v>2018</c:v>
                </c:pt>
                <c:pt idx="124">
                  <c:v>2018</c:v>
                </c:pt>
                <c:pt idx="125">
                  <c:v>2018</c:v>
                </c:pt>
                <c:pt idx="126">
                  <c:v>2018</c:v>
                </c:pt>
                <c:pt idx="127">
                  <c:v>2018</c:v>
                </c:pt>
                <c:pt idx="128">
                  <c:v>2018</c:v>
                </c:pt>
                <c:pt idx="129">
                  <c:v>2019</c:v>
                </c:pt>
                <c:pt idx="130">
                  <c:v>2019</c:v>
                </c:pt>
                <c:pt idx="131">
                  <c:v>2019</c:v>
                </c:pt>
                <c:pt idx="132">
                  <c:v>2019</c:v>
                </c:pt>
                <c:pt idx="133">
                  <c:v>2019</c:v>
                </c:pt>
                <c:pt idx="134">
                  <c:v>2019</c:v>
                </c:pt>
                <c:pt idx="135">
                  <c:v>2019</c:v>
                </c:pt>
                <c:pt idx="136">
                  <c:v>2019</c:v>
                </c:pt>
                <c:pt idx="137">
                  <c:v>2019</c:v>
                </c:pt>
                <c:pt idx="138">
                  <c:v>2019</c:v>
                </c:pt>
                <c:pt idx="139">
                  <c:v>2019</c:v>
                </c:pt>
                <c:pt idx="140">
                  <c:v>2019</c:v>
                </c:pt>
                <c:pt idx="141">
                  <c:v>2020</c:v>
                </c:pt>
                <c:pt idx="142">
                  <c:v>2020</c:v>
                </c:pt>
                <c:pt idx="143">
                  <c:v>2020</c:v>
                </c:pt>
                <c:pt idx="144">
                  <c:v>2020</c:v>
                </c:pt>
                <c:pt idx="145">
                  <c:v>2020</c:v>
                </c:pt>
                <c:pt idx="146">
                  <c:v>2020</c:v>
                </c:pt>
                <c:pt idx="147">
                  <c:v>2020</c:v>
                </c:pt>
                <c:pt idx="148">
                  <c:v>2020</c:v>
                </c:pt>
                <c:pt idx="149">
                  <c:v>2020</c:v>
                </c:pt>
                <c:pt idx="150">
                  <c:v>2020</c:v>
                </c:pt>
                <c:pt idx="151">
                  <c:v>2020</c:v>
                </c:pt>
                <c:pt idx="152">
                  <c:v>2020</c:v>
                </c:pt>
                <c:pt idx="153">
                  <c:v>2021</c:v>
                </c:pt>
                <c:pt idx="154">
                  <c:v>2021</c:v>
                </c:pt>
                <c:pt idx="155">
                  <c:v>2021</c:v>
                </c:pt>
                <c:pt idx="156">
                  <c:v>2021</c:v>
                </c:pt>
                <c:pt idx="157">
                  <c:v>2021</c:v>
                </c:pt>
              </c:numCache>
            </c:numRef>
          </c:cat>
          <c:val>
            <c:numRef>
              <c:f>[1]Zillow_Data!$E$143:$FF$143</c:f>
              <c:numCache>
                <c:formatCode>General</c:formatCode>
                <c:ptCount val="158"/>
                <c:pt idx="0">
                  <c:v>292339</c:v>
                </c:pt>
                <c:pt idx="1">
                  <c:v>276921</c:v>
                </c:pt>
                <c:pt idx="2">
                  <c:v>262728</c:v>
                </c:pt>
                <c:pt idx="3">
                  <c:v>251349</c:v>
                </c:pt>
                <c:pt idx="4">
                  <c:v>244845</c:v>
                </c:pt>
                <c:pt idx="5">
                  <c:v>238065</c:v>
                </c:pt>
                <c:pt idx="6">
                  <c:v>233500</c:v>
                </c:pt>
                <c:pt idx="7">
                  <c:v>224528</c:v>
                </c:pt>
                <c:pt idx="8">
                  <c:v>217419</c:v>
                </c:pt>
                <c:pt idx="9">
                  <c:v>206530</c:v>
                </c:pt>
                <c:pt idx="10">
                  <c:v>200214</c:v>
                </c:pt>
                <c:pt idx="11">
                  <c:v>193947</c:v>
                </c:pt>
                <c:pt idx="12">
                  <c:v>180388</c:v>
                </c:pt>
                <c:pt idx="13">
                  <c:v>185646</c:v>
                </c:pt>
                <c:pt idx="14">
                  <c:v>190961</c:v>
                </c:pt>
                <c:pt idx="15">
                  <c:v>193423</c:v>
                </c:pt>
                <c:pt idx="16">
                  <c:v>191363</c:v>
                </c:pt>
                <c:pt idx="17">
                  <c:v>188006</c:v>
                </c:pt>
                <c:pt idx="18">
                  <c:v>183591</c:v>
                </c:pt>
                <c:pt idx="19">
                  <c:v>185143</c:v>
                </c:pt>
                <c:pt idx="20">
                  <c:v>188262</c:v>
                </c:pt>
                <c:pt idx="21">
                  <c:v>191518</c:v>
                </c:pt>
                <c:pt idx="22">
                  <c:v>191137</c:v>
                </c:pt>
                <c:pt idx="23">
                  <c:v>191522</c:v>
                </c:pt>
                <c:pt idx="24">
                  <c:v>181946</c:v>
                </c:pt>
                <c:pt idx="25">
                  <c:v>184835</c:v>
                </c:pt>
                <c:pt idx="26">
                  <c:v>185630</c:v>
                </c:pt>
                <c:pt idx="27">
                  <c:v>185831</c:v>
                </c:pt>
                <c:pt idx="28">
                  <c:v>182423</c:v>
                </c:pt>
                <c:pt idx="29">
                  <c:v>183974</c:v>
                </c:pt>
                <c:pt idx="30">
                  <c:v>183678</c:v>
                </c:pt>
                <c:pt idx="31">
                  <c:v>184446</c:v>
                </c:pt>
                <c:pt idx="32">
                  <c:v>177366</c:v>
                </c:pt>
                <c:pt idx="33">
                  <c:v>178965</c:v>
                </c:pt>
                <c:pt idx="34">
                  <c:v>178557</c:v>
                </c:pt>
                <c:pt idx="35">
                  <c:v>180812</c:v>
                </c:pt>
                <c:pt idx="36">
                  <c:v>177066</c:v>
                </c:pt>
                <c:pt idx="37">
                  <c:v>173650</c:v>
                </c:pt>
                <c:pt idx="38">
                  <c:v>170476</c:v>
                </c:pt>
                <c:pt idx="39">
                  <c:v>169748</c:v>
                </c:pt>
                <c:pt idx="40">
                  <c:v>172977</c:v>
                </c:pt>
                <c:pt idx="41">
                  <c:v>173380</c:v>
                </c:pt>
                <c:pt idx="42">
                  <c:v>171566</c:v>
                </c:pt>
                <c:pt idx="43">
                  <c:v>167374</c:v>
                </c:pt>
                <c:pt idx="44">
                  <c:v>167212</c:v>
                </c:pt>
                <c:pt idx="45">
                  <c:v>167103</c:v>
                </c:pt>
                <c:pt idx="46">
                  <c:v>172647</c:v>
                </c:pt>
                <c:pt idx="47">
                  <c:v>171062</c:v>
                </c:pt>
                <c:pt idx="48">
                  <c:v>175497</c:v>
                </c:pt>
                <c:pt idx="49">
                  <c:v>173202</c:v>
                </c:pt>
                <c:pt idx="50">
                  <c:v>179064</c:v>
                </c:pt>
                <c:pt idx="51">
                  <c:v>176436</c:v>
                </c:pt>
                <c:pt idx="52">
                  <c:v>176512</c:v>
                </c:pt>
                <c:pt idx="53">
                  <c:v>176333</c:v>
                </c:pt>
                <c:pt idx="54">
                  <c:v>182346</c:v>
                </c:pt>
                <c:pt idx="55">
                  <c:v>191318</c:v>
                </c:pt>
                <c:pt idx="56">
                  <c:v>196300</c:v>
                </c:pt>
                <c:pt idx="57">
                  <c:v>200131</c:v>
                </c:pt>
                <c:pt idx="58">
                  <c:v>196416</c:v>
                </c:pt>
                <c:pt idx="59">
                  <c:v>203535</c:v>
                </c:pt>
                <c:pt idx="60">
                  <c:v>206773</c:v>
                </c:pt>
                <c:pt idx="61">
                  <c:v>217229</c:v>
                </c:pt>
                <c:pt idx="62">
                  <c:v>218114</c:v>
                </c:pt>
                <c:pt idx="63">
                  <c:v>226389</c:v>
                </c:pt>
                <c:pt idx="64">
                  <c:v>231870</c:v>
                </c:pt>
                <c:pt idx="65">
                  <c:v>239699</c:v>
                </c:pt>
                <c:pt idx="66">
                  <c:v>240810</c:v>
                </c:pt>
                <c:pt idx="67">
                  <c:v>242367</c:v>
                </c:pt>
                <c:pt idx="68">
                  <c:v>244341</c:v>
                </c:pt>
                <c:pt idx="69">
                  <c:v>248517</c:v>
                </c:pt>
                <c:pt idx="70">
                  <c:v>251795</c:v>
                </c:pt>
                <c:pt idx="71">
                  <c:v>255902</c:v>
                </c:pt>
                <c:pt idx="72">
                  <c:v>257916</c:v>
                </c:pt>
                <c:pt idx="73">
                  <c:v>259948</c:v>
                </c:pt>
                <c:pt idx="74">
                  <c:v>260687</c:v>
                </c:pt>
                <c:pt idx="75">
                  <c:v>263342</c:v>
                </c:pt>
                <c:pt idx="76">
                  <c:v>265770</c:v>
                </c:pt>
                <c:pt idx="77">
                  <c:v>268707</c:v>
                </c:pt>
                <c:pt idx="78">
                  <c:v>272051</c:v>
                </c:pt>
                <c:pt idx="79">
                  <c:v>271235</c:v>
                </c:pt>
                <c:pt idx="80">
                  <c:v>274089</c:v>
                </c:pt>
                <c:pt idx="81">
                  <c:v>273951</c:v>
                </c:pt>
                <c:pt idx="82">
                  <c:v>281298</c:v>
                </c:pt>
                <c:pt idx="83">
                  <c:v>279922</c:v>
                </c:pt>
                <c:pt idx="84">
                  <c:v>282356</c:v>
                </c:pt>
                <c:pt idx="85">
                  <c:v>281738</c:v>
                </c:pt>
                <c:pt idx="86">
                  <c:v>289214</c:v>
                </c:pt>
                <c:pt idx="87">
                  <c:v>292283</c:v>
                </c:pt>
                <c:pt idx="88">
                  <c:v>296913</c:v>
                </c:pt>
                <c:pt idx="89">
                  <c:v>295398</c:v>
                </c:pt>
                <c:pt idx="90">
                  <c:v>296786</c:v>
                </c:pt>
                <c:pt idx="91">
                  <c:v>301938</c:v>
                </c:pt>
                <c:pt idx="92">
                  <c:v>306090</c:v>
                </c:pt>
                <c:pt idx="93">
                  <c:v>310552</c:v>
                </c:pt>
                <c:pt idx="94">
                  <c:v>310301</c:v>
                </c:pt>
                <c:pt idx="95">
                  <c:v>311667</c:v>
                </c:pt>
                <c:pt idx="96">
                  <c:v>313789</c:v>
                </c:pt>
                <c:pt idx="97">
                  <c:v>319248</c:v>
                </c:pt>
                <c:pt idx="98">
                  <c:v>320944</c:v>
                </c:pt>
                <c:pt idx="99">
                  <c:v>322384</c:v>
                </c:pt>
                <c:pt idx="100">
                  <c:v>320816</c:v>
                </c:pt>
                <c:pt idx="101">
                  <c:v>324065</c:v>
                </c:pt>
                <c:pt idx="102">
                  <c:v>328403</c:v>
                </c:pt>
                <c:pt idx="103">
                  <c:v>328587</c:v>
                </c:pt>
                <c:pt idx="104">
                  <c:v>330097</c:v>
                </c:pt>
                <c:pt idx="105">
                  <c:v>330034</c:v>
                </c:pt>
                <c:pt idx="106">
                  <c:v>332539</c:v>
                </c:pt>
                <c:pt idx="107">
                  <c:v>336017</c:v>
                </c:pt>
                <c:pt idx="108">
                  <c:v>341019</c:v>
                </c:pt>
                <c:pt idx="109">
                  <c:v>345268</c:v>
                </c:pt>
                <c:pt idx="110">
                  <c:v>348019</c:v>
                </c:pt>
                <c:pt idx="111">
                  <c:v>353036</c:v>
                </c:pt>
                <c:pt idx="112">
                  <c:v>357623</c:v>
                </c:pt>
                <c:pt idx="113">
                  <c:v>363649</c:v>
                </c:pt>
                <c:pt idx="114">
                  <c:v>363590</c:v>
                </c:pt>
                <c:pt idx="115">
                  <c:v>368496</c:v>
                </c:pt>
                <c:pt idx="116">
                  <c:v>368673</c:v>
                </c:pt>
                <c:pt idx="117">
                  <c:v>370763</c:v>
                </c:pt>
                <c:pt idx="118">
                  <c:v>371736</c:v>
                </c:pt>
                <c:pt idx="119">
                  <c:v>377726</c:v>
                </c:pt>
                <c:pt idx="120">
                  <c:v>380277</c:v>
                </c:pt>
                <c:pt idx="121">
                  <c:v>382249</c:v>
                </c:pt>
                <c:pt idx="122">
                  <c:v>381735</c:v>
                </c:pt>
                <c:pt idx="123">
                  <c:v>382595</c:v>
                </c:pt>
                <c:pt idx="124">
                  <c:v>385953</c:v>
                </c:pt>
                <c:pt idx="125">
                  <c:v>385704</c:v>
                </c:pt>
                <c:pt idx="126">
                  <c:v>388207</c:v>
                </c:pt>
                <c:pt idx="127">
                  <c:v>388510</c:v>
                </c:pt>
                <c:pt idx="128">
                  <c:v>393556</c:v>
                </c:pt>
                <c:pt idx="129">
                  <c:v>397984</c:v>
                </c:pt>
                <c:pt idx="130">
                  <c:v>402639</c:v>
                </c:pt>
                <c:pt idx="131">
                  <c:v>401635</c:v>
                </c:pt>
                <c:pt idx="132">
                  <c:v>399322</c:v>
                </c:pt>
                <c:pt idx="133">
                  <c:v>391719</c:v>
                </c:pt>
                <c:pt idx="134">
                  <c:v>388151</c:v>
                </c:pt>
                <c:pt idx="135">
                  <c:v>395354</c:v>
                </c:pt>
                <c:pt idx="136">
                  <c:v>402144</c:v>
                </c:pt>
                <c:pt idx="137">
                  <c:v>403302</c:v>
                </c:pt>
                <c:pt idx="138">
                  <c:v>407085</c:v>
                </c:pt>
                <c:pt idx="139">
                  <c:v>407589</c:v>
                </c:pt>
                <c:pt idx="140">
                  <c:v>413299</c:v>
                </c:pt>
                <c:pt idx="141">
                  <c:v>419284</c:v>
                </c:pt>
                <c:pt idx="142">
                  <c:v>425428</c:v>
                </c:pt>
                <c:pt idx="143">
                  <c:v>423792</c:v>
                </c:pt>
                <c:pt idx="144">
                  <c:v>422707</c:v>
                </c:pt>
                <c:pt idx="145">
                  <c:v>418939</c:v>
                </c:pt>
                <c:pt idx="146">
                  <c:v>407768</c:v>
                </c:pt>
                <c:pt idx="147">
                  <c:v>430258</c:v>
                </c:pt>
                <c:pt idx="148">
                  <c:v>427379</c:v>
                </c:pt>
                <c:pt idx="149">
                  <c:v>430337</c:v>
                </c:pt>
                <c:pt idx="150">
                  <c:v>432303</c:v>
                </c:pt>
                <c:pt idx="151">
                  <c:v>437397</c:v>
                </c:pt>
                <c:pt idx="152">
                  <c:v>437222</c:v>
                </c:pt>
                <c:pt idx="153">
                  <c:v>436702</c:v>
                </c:pt>
                <c:pt idx="154">
                  <c:v>435958</c:v>
                </c:pt>
                <c:pt idx="155">
                  <c:v>442655</c:v>
                </c:pt>
                <c:pt idx="156">
                  <c:v>450167</c:v>
                </c:pt>
                <c:pt idx="157">
                  <c:v>462326</c:v>
                </c:pt>
              </c:numCache>
            </c:numRef>
          </c:val>
          <c:smooth val="0"/>
          <c:extLst>
            <c:ext xmlns:c16="http://schemas.microsoft.com/office/drawing/2014/chart" uri="{C3380CC4-5D6E-409C-BE32-E72D297353CC}">
              <c16:uniqueId val="{00000005-5BFE-411A-9116-616D7694A7F3}"/>
            </c:ext>
          </c:extLst>
        </c:ser>
        <c:ser>
          <c:idx val="3"/>
          <c:order val="3"/>
          <c:tx>
            <c:strRef>
              <c:f>[1]Zillow_Data!$B$144</c:f>
              <c:strCache>
                <c:ptCount val="1"/>
                <c:pt idx="0">
                  <c:v>Stockton Overlay</c:v>
                </c:pt>
              </c:strCache>
            </c:strRef>
          </c:tx>
          <c:spPr>
            <a:ln w="28575" cap="rnd">
              <a:noFill/>
              <a:round/>
            </a:ln>
            <a:effectLst/>
          </c:spPr>
          <c:marker>
            <c:symbol val="circle"/>
            <c:size val="5"/>
            <c:spPr>
              <a:solidFill>
                <a:schemeClr val="accent3"/>
              </a:solidFill>
              <a:ln w="9525">
                <a:solidFill>
                  <a:schemeClr val="accent3"/>
                </a:solidFill>
              </a:ln>
              <a:effectLst/>
            </c:spPr>
          </c:marker>
          <c:dLbls>
            <c:dLbl>
              <c:idx val="0"/>
              <c:layout>
                <c:manualLayout>
                  <c:x val="-1.2753367613558862E-2"/>
                  <c:y val="-4.279759865126929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BFE-411A-9116-616D7694A7F3}"/>
                </c:ext>
              </c:extLst>
            </c:dLbl>
            <c:dLbl>
              <c:idx val="12"/>
              <c:layout>
                <c:manualLayout>
                  <c:x val="-5.6583202359610039E-3"/>
                  <c:y val="1.3168963419704978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BFE-411A-9116-616D7694A7F3}"/>
                </c:ext>
              </c:extLst>
            </c:dLbl>
            <c:dLbl>
              <c:idx val="24"/>
              <c:layout>
                <c:manualLayout>
                  <c:x val="-1.1739789416759173E-2"/>
                  <c:y val="1.948168839801041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BFE-411A-9116-616D7694A7F3}"/>
                </c:ext>
              </c:extLst>
            </c:dLbl>
            <c:dLbl>
              <c:idx val="36"/>
              <c:layout>
                <c:manualLayout>
                  <c:x val="-2.4916305975155203E-2"/>
                  <c:y val="-5.317747982614925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BFE-411A-9116-616D7694A7F3}"/>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[1]Zillow_Data!$E$144:$FF$144</c:f>
              <c:numCache>
                <c:formatCode>General</c:formatCode>
                <c:ptCount val="158"/>
                <c:pt idx="0">
                  <c:v>292339</c:v>
                </c:pt>
                <c:pt idx="1">
                  <c:v>#N/A</c:v>
                </c:pt>
                <c:pt idx="2">
                  <c:v>#N/A</c:v>
                </c:pt>
                <c:pt idx="3">
                  <c:v>#N/A</c:v>
                </c:pt>
                <c:pt idx="4">
                  <c:v>#N/A</c:v>
                </c:pt>
                <c:pt idx="5">
                  <c:v>#N/A</c:v>
                </c:pt>
                <c:pt idx="6">
                  <c:v>#N/A</c:v>
                </c:pt>
                <c:pt idx="7">
                  <c:v>#N/A</c:v>
                </c:pt>
                <c:pt idx="8">
                  <c:v>#N/A</c:v>
                </c:pt>
                <c:pt idx="9">
                  <c:v>#N/A</c:v>
                </c:pt>
                <c:pt idx="10">
                  <c:v>#N/A</c:v>
                </c:pt>
                <c:pt idx="11">
                  <c:v>#N/A</c:v>
                </c:pt>
                <c:pt idx="12">
                  <c:v>180388</c:v>
                </c:pt>
                <c:pt idx="13">
                  <c:v>#N/A</c:v>
                </c:pt>
                <c:pt idx="14">
                  <c:v>#N/A</c:v>
                </c:pt>
                <c:pt idx="15">
                  <c:v>#N/A</c:v>
                </c:pt>
                <c:pt idx="16">
                  <c:v>#N/A</c:v>
                </c:pt>
                <c:pt idx="17">
                  <c:v>#N/A</c:v>
                </c:pt>
                <c:pt idx="18">
                  <c:v>#N/A</c:v>
                </c:pt>
                <c:pt idx="19">
                  <c:v>#N/A</c:v>
                </c:pt>
                <c:pt idx="20">
                  <c:v>#N/A</c:v>
                </c:pt>
                <c:pt idx="21">
                  <c:v>#N/A</c:v>
                </c:pt>
                <c:pt idx="22">
                  <c:v>#N/A</c:v>
                </c:pt>
                <c:pt idx="23">
                  <c:v>#N/A</c:v>
                </c:pt>
                <c:pt idx="24">
                  <c:v>181946</c:v>
                </c:pt>
                <c:pt idx="25">
                  <c:v>#N/A</c:v>
                </c:pt>
                <c:pt idx="26">
                  <c:v>#N/A</c:v>
                </c:pt>
                <c:pt idx="27">
                  <c:v>#N/A</c:v>
                </c:pt>
                <c:pt idx="28">
                  <c:v>#N/A</c:v>
                </c:pt>
                <c:pt idx="29">
                  <c:v>#N/A</c:v>
                </c:pt>
                <c:pt idx="30">
                  <c:v>#N/A</c:v>
                </c:pt>
                <c:pt idx="31">
                  <c:v>#N/A</c:v>
                </c:pt>
                <c:pt idx="32">
                  <c:v>#N/A</c:v>
                </c:pt>
                <c:pt idx="33">
                  <c:v>#N/A</c:v>
                </c:pt>
                <c:pt idx="34">
                  <c:v>#N/A</c:v>
                </c:pt>
                <c:pt idx="35">
                  <c:v>#N/A</c:v>
                </c:pt>
                <c:pt idx="36">
                  <c:v>177066</c:v>
                </c:pt>
                <c:pt idx="37">
                  <c:v>#N/A</c:v>
                </c:pt>
                <c:pt idx="38">
                  <c:v>#N/A</c:v>
                </c:pt>
                <c:pt idx="39">
                  <c:v>#N/A</c:v>
                </c:pt>
                <c:pt idx="40">
                  <c:v>#N/A</c:v>
                </c:pt>
                <c:pt idx="41">
                  <c:v>#N/A</c:v>
                </c:pt>
                <c:pt idx="42">
                  <c:v>#N/A</c:v>
                </c:pt>
                <c:pt idx="43">
                  <c:v>#N/A</c:v>
                </c:pt>
                <c:pt idx="44">
                  <c:v>#N/A</c:v>
                </c:pt>
                <c:pt idx="45">
                  <c:v>#N/A</c:v>
                </c:pt>
                <c:pt idx="46">
                  <c:v>#N/A</c:v>
                </c:pt>
                <c:pt idx="47">
                  <c:v>#N/A</c:v>
                </c:pt>
                <c:pt idx="48">
                  <c:v>175497</c:v>
                </c:pt>
                <c:pt idx="49">
                  <c:v>#N/A</c:v>
                </c:pt>
                <c:pt idx="50">
                  <c:v>#N/A</c:v>
                </c:pt>
                <c:pt idx="51">
                  <c:v>#N/A</c:v>
                </c:pt>
                <c:pt idx="52">
                  <c:v>#N/A</c:v>
                </c:pt>
                <c:pt idx="53">
                  <c:v>#N/A</c:v>
                </c:pt>
                <c:pt idx="54">
                  <c:v>#N/A</c:v>
                </c:pt>
                <c:pt idx="55">
                  <c:v>#N/A</c:v>
                </c:pt>
                <c:pt idx="56">
                  <c:v>#N/A</c:v>
                </c:pt>
                <c:pt idx="57">
                  <c:v>#N/A</c:v>
                </c:pt>
                <c:pt idx="58">
                  <c:v>#N/A</c:v>
                </c:pt>
                <c:pt idx="59">
                  <c:v>#N/A</c:v>
                </c:pt>
                <c:pt idx="60">
                  <c:v>206773</c:v>
                </c:pt>
                <c:pt idx="61">
                  <c:v>#N/A</c:v>
                </c:pt>
                <c:pt idx="62">
                  <c:v>#N/A</c:v>
                </c:pt>
                <c:pt idx="63">
                  <c:v>#N/A</c:v>
                </c:pt>
                <c:pt idx="64">
                  <c:v>#N/A</c:v>
                </c:pt>
                <c:pt idx="65">
                  <c:v>#N/A</c:v>
                </c:pt>
                <c:pt idx="66">
                  <c:v>#N/A</c:v>
                </c:pt>
                <c:pt idx="67">
                  <c:v>#N/A</c:v>
                </c:pt>
                <c:pt idx="68">
                  <c:v>#N/A</c:v>
                </c:pt>
                <c:pt idx="69">
                  <c:v>#N/A</c:v>
                </c:pt>
                <c:pt idx="70">
                  <c:v>#N/A</c:v>
                </c:pt>
                <c:pt idx="71">
                  <c:v>#N/A</c:v>
                </c:pt>
                <c:pt idx="72">
                  <c:v>257916</c:v>
                </c:pt>
                <c:pt idx="73">
                  <c:v>#N/A</c:v>
                </c:pt>
                <c:pt idx="74">
                  <c:v>#N/A</c:v>
                </c:pt>
                <c:pt idx="75">
                  <c:v>#N/A</c:v>
                </c:pt>
                <c:pt idx="76">
                  <c:v>#N/A</c:v>
                </c:pt>
                <c:pt idx="77">
                  <c:v>#N/A</c:v>
                </c:pt>
                <c:pt idx="78">
                  <c:v>#N/A</c:v>
                </c:pt>
                <c:pt idx="79">
                  <c:v>#N/A</c:v>
                </c:pt>
                <c:pt idx="80">
                  <c:v>#N/A</c:v>
                </c:pt>
                <c:pt idx="81">
                  <c:v>#N/A</c:v>
                </c:pt>
                <c:pt idx="82">
                  <c:v>#N/A</c:v>
                </c:pt>
                <c:pt idx="83">
                  <c:v>#N/A</c:v>
                </c:pt>
                <c:pt idx="84">
                  <c:v>282356</c:v>
                </c:pt>
                <c:pt idx="85">
                  <c:v>#N/A</c:v>
                </c:pt>
                <c:pt idx="86">
                  <c:v>#N/A</c:v>
                </c:pt>
                <c:pt idx="87">
                  <c:v>#N/A</c:v>
                </c:pt>
                <c:pt idx="88">
                  <c:v>#N/A</c:v>
                </c:pt>
                <c:pt idx="89">
                  <c:v>#N/A</c:v>
                </c:pt>
                <c:pt idx="90">
                  <c:v>#N/A</c:v>
                </c:pt>
                <c:pt idx="91">
                  <c:v>#N/A</c:v>
                </c:pt>
                <c:pt idx="92">
                  <c:v>#N/A</c:v>
                </c:pt>
                <c:pt idx="93">
                  <c:v>#N/A</c:v>
                </c:pt>
                <c:pt idx="94">
                  <c:v>#N/A</c:v>
                </c:pt>
                <c:pt idx="95">
                  <c:v>#N/A</c:v>
                </c:pt>
                <c:pt idx="96">
                  <c:v>313789</c:v>
                </c:pt>
                <c:pt idx="97">
                  <c:v>#N/A</c:v>
                </c:pt>
                <c:pt idx="98">
                  <c:v>#N/A</c:v>
                </c:pt>
                <c:pt idx="99">
                  <c:v>#N/A</c:v>
                </c:pt>
                <c:pt idx="100">
                  <c:v>#N/A</c:v>
                </c:pt>
                <c:pt idx="101">
                  <c:v>#N/A</c:v>
                </c:pt>
                <c:pt idx="102">
                  <c:v>#N/A</c:v>
                </c:pt>
                <c:pt idx="103">
                  <c:v>#N/A</c:v>
                </c:pt>
                <c:pt idx="104">
                  <c:v>#N/A</c:v>
                </c:pt>
                <c:pt idx="105">
                  <c:v>#N/A</c:v>
                </c:pt>
                <c:pt idx="106">
                  <c:v>#N/A</c:v>
                </c:pt>
                <c:pt idx="107">
                  <c:v>#N/A</c:v>
                </c:pt>
                <c:pt idx="108">
                  <c:v>341019</c:v>
                </c:pt>
                <c:pt idx="109">
                  <c:v>#N/A</c:v>
                </c:pt>
                <c:pt idx="110">
                  <c:v>#N/A</c:v>
                </c:pt>
                <c:pt idx="111">
                  <c:v>#N/A</c:v>
                </c:pt>
                <c:pt idx="112">
                  <c:v>#N/A</c:v>
                </c:pt>
                <c:pt idx="113">
                  <c:v>#N/A</c:v>
                </c:pt>
                <c:pt idx="114">
                  <c:v>#N/A</c:v>
                </c:pt>
                <c:pt idx="115">
                  <c:v>#N/A</c:v>
                </c:pt>
                <c:pt idx="116">
                  <c:v>#N/A</c:v>
                </c:pt>
                <c:pt idx="117">
                  <c:v>#N/A</c:v>
                </c:pt>
                <c:pt idx="118">
                  <c:v>#N/A</c:v>
                </c:pt>
                <c:pt idx="119">
                  <c:v>#N/A</c:v>
                </c:pt>
                <c:pt idx="120">
                  <c:v>380277</c:v>
                </c:pt>
                <c:pt idx="121">
                  <c:v>#N/A</c:v>
                </c:pt>
                <c:pt idx="122">
                  <c:v>#N/A</c:v>
                </c:pt>
                <c:pt idx="123">
                  <c:v>#N/A</c:v>
                </c:pt>
                <c:pt idx="124">
                  <c:v>#N/A</c:v>
                </c:pt>
                <c:pt idx="125">
                  <c:v>#N/A</c:v>
                </c:pt>
                <c:pt idx="126">
                  <c:v>#N/A</c:v>
                </c:pt>
                <c:pt idx="127">
                  <c:v>#N/A</c:v>
                </c:pt>
                <c:pt idx="128">
                  <c:v>#N/A</c:v>
                </c:pt>
                <c:pt idx="129">
                  <c:v>#N/A</c:v>
                </c:pt>
                <c:pt idx="130">
                  <c:v>#N/A</c:v>
                </c:pt>
                <c:pt idx="131">
                  <c:v>#N/A</c:v>
                </c:pt>
                <c:pt idx="132">
                  <c:v>399322</c:v>
                </c:pt>
                <c:pt idx="133">
                  <c:v>#N/A</c:v>
                </c:pt>
                <c:pt idx="134">
                  <c:v>#N/A</c:v>
                </c:pt>
                <c:pt idx="135">
                  <c:v>#N/A</c:v>
                </c:pt>
                <c:pt idx="136">
                  <c:v>#N/A</c:v>
                </c:pt>
                <c:pt idx="137">
                  <c:v>#N/A</c:v>
                </c:pt>
                <c:pt idx="138">
                  <c:v>#N/A</c:v>
                </c:pt>
                <c:pt idx="139">
                  <c:v>#N/A</c:v>
                </c:pt>
                <c:pt idx="140">
                  <c:v>#N/A</c:v>
                </c:pt>
                <c:pt idx="141">
                  <c:v>#N/A</c:v>
                </c:pt>
                <c:pt idx="142">
                  <c:v>#N/A</c:v>
                </c:pt>
                <c:pt idx="143">
                  <c:v>#N/A</c:v>
                </c:pt>
                <c:pt idx="144">
                  <c:v>422707</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462326</c:v>
                </c:pt>
              </c:numCache>
            </c:numRef>
          </c:val>
          <c:smooth val="0"/>
          <c:extLst>
            <c:ext xmlns:c16="http://schemas.microsoft.com/office/drawing/2014/chart" uri="{C3380CC4-5D6E-409C-BE32-E72D297353CC}">
              <c16:uniqueId val="{0000000A-5BFE-411A-9116-616D7694A7F3}"/>
            </c:ext>
          </c:extLst>
        </c:ser>
        <c:ser>
          <c:idx val="4"/>
          <c:order val="4"/>
          <c:tx>
            <c:strRef>
              <c:f>[1]Zillow_Data!$B$145</c:f>
              <c:strCache>
                <c:ptCount val="1"/>
                <c:pt idx="0">
                  <c:v>Fresno Overlay</c:v>
                </c:pt>
              </c:strCache>
            </c:strRef>
          </c:tx>
          <c:spPr>
            <a:ln w="28575" cap="rnd">
              <a:noFill/>
              <a:round/>
            </a:ln>
            <a:effectLst/>
          </c:spPr>
          <c:marker>
            <c:symbol val="circle"/>
            <c:size val="5"/>
            <c:spPr>
              <a:solidFill>
                <a:schemeClr val="accent1"/>
              </a:solidFill>
              <a:ln w="9525">
                <a:solidFill>
                  <a:schemeClr val="accent1"/>
                </a:solidFill>
              </a:ln>
              <a:effectLst/>
            </c:spPr>
          </c:marker>
          <c:dLbls>
            <c:dLbl>
              <c:idx val="0"/>
              <c:layout>
                <c:manualLayout>
                  <c:x val="-1.3766945810358562E-2"/>
                  <c:y val="-2.203783630150939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5BFE-411A-9116-616D7694A7F3}"/>
                </c:ext>
              </c:extLst>
            </c:dLbl>
            <c:dLbl>
              <c:idx val="24"/>
              <c:layout>
                <c:manualLayout>
                  <c:x val="-1.9848414991156731E-2"/>
                  <c:y val="-3.946684189867642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5BFE-411A-9116-616D7694A7F3}"/>
                </c:ext>
              </c:extLst>
            </c:dLbl>
            <c:dLbl>
              <c:idx val="36"/>
              <c:layout>
                <c:manualLayout>
                  <c:x val="-2.5929884171954899E-2"/>
                  <c:y val="1.948168839801041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5BFE-411A-9116-616D7694A7F3}"/>
                </c:ext>
              </c:extLst>
            </c:dLbl>
            <c:dLbl>
              <c:idx val="48"/>
              <c:layout>
                <c:manualLayout>
                  <c:x val="-2.5929884171954899E-2"/>
                  <c:y val="1.429174781057043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5BFE-411A-9116-616D7694A7F3}"/>
                </c:ext>
              </c:extLst>
            </c:dLbl>
            <c:dLbl>
              <c:idx val="60"/>
              <c:layout>
                <c:manualLayout>
                  <c:x val="-2.5929884171954899E-2"/>
                  <c:y val="-1.68478957140694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5BFE-411A-9116-616D7694A7F3}"/>
                </c:ext>
              </c:extLst>
            </c:dLbl>
            <c:dLbl>
              <c:idx val="157"/>
              <c:layout>
                <c:manualLayout>
                  <c:x val="-7.3831589752709958E-3"/>
                  <c:y val="-2.303168949116719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5BFE-411A-9116-616D7694A7F3}"/>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[1]Zillow_Data!$E$145:$FF$145</c:f>
              <c:numCache>
                <c:formatCode>General</c:formatCode>
                <c:ptCount val="158"/>
                <c:pt idx="0">
                  <c:v>253846</c:v>
                </c:pt>
                <c:pt idx="1">
                  <c:v>#N/A</c:v>
                </c:pt>
                <c:pt idx="2">
                  <c:v>#N/A</c:v>
                </c:pt>
                <c:pt idx="3">
                  <c:v>#N/A</c:v>
                </c:pt>
                <c:pt idx="4">
                  <c:v>#N/A</c:v>
                </c:pt>
                <c:pt idx="5">
                  <c:v>#N/A</c:v>
                </c:pt>
                <c:pt idx="6">
                  <c:v>#N/A</c:v>
                </c:pt>
                <c:pt idx="7">
                  <c:v>#N/A</c:v>
                </c:pt>
                <c:pt idx="8">
                  <c:v>#N/A</c:v>
                </c:pt>
                <c:pt idx="9">
                  <c:v>#N/A</c:v>
                </c:pt>
                <c:pt idx="10">
                  <c:v>#N/A</c:v>
                </c:pt>
                <c:pt idx="11">
                  <c:v>#N/A</c:v>
                </c:pt>
                <c:pt idx="12">
                  <c:v>197894</c:v>
                </c:pt>
                <c:pt idx="13">
                  <c:v>#N/A</c:v>
                </c:pt>
                <c:pt idx="14">
                  <c:v>#N/A</c:v>
                </c:pt>
                <c:pt idx="15">
                  <c:v>#N/A</c:v>
                </c:pt>
                <c:pt idx="16">
                  <c:v>#N/A</c:v>
                </c:pt>
                <c:pt idx="17">
                  <c:v>#N/A</c:v>
                </c:pt>
                <c:pt idx="18">
                  <c:v>#N/A</c:v>
                </c:pt>
                <c:pt idx="19">
                  <c:v>#N/A</c:v>
                </c:pt>
                <c:pt idx="20">
                  <c:v>#N/A</c:v>
                </c:pt>
                <c:pt idx="21">
                  <c:v>#N/A</c:v>
                </c:pt>
                <c:pt idx="22">
                  <c:v>#N/A</c:v>
                </c:pt>
                <c:pt idx="23">
                  <c:v>#N/A</c:v>
                </c:pt>
                <c:pt idx="24">
                  <c:v>182128</c:v>
                </c:pt>
                <c:pt idx="25">
                  <c:v>#N/A</c:v>
                </c:pt>
                <c:pt idx="26">
                  <c:v>#N/A</c:v>
                </c:pt>
                <c:pt idx="27">
                  <c:v>#N/A</c:v>
                </c:pt>
                <c:pt idx="28">
                  <c:v>#N/A</c:v>
                </c:pt>
                <c:pt idx="29">
                  <c:v>#N/A</c:v>
                </c:pt>
                <c:pt idx="30">
                  <c:v>#N/A</c:v>
                </c:pt>
                <c:pt idx="31">
                  <c:v>#N/A</c:v>
                </c:pt>
                <c:pt idx="32">
                  <c:v>#N/A</c:v>
                </c:pt>
                <c:pt idx="33">
                  <c:v>#N/A</c:v>
                </c:pt>
                <c:pt idx="34">
                  <c:v>#N/A</c:v>
                </c:pt>
                <c:pt idx="35">
                  <c:v>#N/A</c:v>
                </c:pt>
                <c:pt idx="36">
                  <c:v>167478</c:v>
                </c:pt>
                <c:pt idx="37">
                  <c:v>#N/A</c:v>
                </c:pt>
                <c:pt idx="38">
                  <c:v>#N/A</c:v>
                </c:pt>
                <c:pt idx="39">
                  <c:v>#N/A</c:v>
                </c:pt>
                <c:pt idx="40">
                  <c:v>#N/A</c:v>
                </c:pt>
                <c:pt idx="41">
                  <c:v>#N/A</c:v>
                </c:pt>
                <c:pt idx="42">
                  <c:v>#N/A</c:v>
                </c:pt>
                <c:pt idx="43">
                  <c:v>#N/A</c:v>
                </c:pt>
                <c:pt idx="44">
                  <c:v>#N/A</c:v>
                </c:pt>
                <c:pt idx="45">
                  <c:v>#N/A</c:v>
                </c:pt>
                <c:pt idx="46">
                  <c:v>#N/A</c:v>
                </c:pt>
                <c:pt idx="47">
                  <c:v>#N/A</c:v>
                </c:pt>
                <c:pt idx="48">
                  <c:v>165553</c:v>
                </c:pt>
                <c:pt idx="49">
                  <c:v>#N/A</c:v>
                </c:pt>
                <c:pt idx="50">
                  <c:v>#N/A</c:v>
                </c:pt>
                <c:pt idx="51">
                  <c:v>#N/A</c:v>
                </c:pt>
                <c:pt idx="52">
                  <c:v>#N/A</c:v>
                </c:pt>
                <c:pt idx="53">
                  <c:v>#N/A</c:v>
                </c:pt>
                <c:pt idx="54">
                  <c:v>#N/A</c:v>
                </c:pt>
                <c:pt idx="55">
                  <c:v>#N/A</c:v>
                </c:pt>
                <c:pt idx="56">
                  <c:v>#N/A</c:v>
                </c:pt>
                <c:pt idx="57">
                  <c:v>#N/A</c:v>
                </c:pt>
                <c:pt idx="58">
                  <c:v>#N/A</c:v>
                </c:pt>
                <c:pt idx="59">
                  <c:v>#N/A</c:v>
                </c:pt>
                <c:pt idx="60">
                  <c:v>183979</c:v>
                </c:pt>
                <c:pt idx="61">
                  <c:v>#N/A</c:v>
                </c:pt>
                <c:pt idx="62">
                  <c:v>#N/A</c:v>
                </c:pt>
                <c:pt idx="63">
                  <c:v>#N/A</c:v>
                </c:pt>
                <c:pt idx="64">
                  <c:v>#N/A</c:v>
                </c:pt>
                <c:pt idx="65">
                  <c:v>#N/A</c:v>
                </c:pt>
                <c:pt idx="66">
                  <c:v>#N/A</c:v>
                </c:pt>
                <c:pt idx="67">
                  <c:v>#N/A</c:v>
                </c:pt>
                <c:pt idx="68">
                  <c:v>#N/A</c:v>
                </c:pt>
                <c:pt idx="69">
                  <c:v>#N/A</c:v>
                </c:pt>
                <c:pt idx="70">
                  <c:v>#N/A</c:v>
                </c:pt>
                <c:pt idx="71">
                  <c:v>#N/A</c:v>
                </c:pt>
                <c:pt idx="72">
                  <c:v>215225</c:v>
                </c:pt>
                <c:pt idx="73">
                  <c:v>#N/A</c:v>
                </c:pt>
                <c:pt idx="74">
                  <c:v>#N/A</c:v>
                </c:pt>
                <c:pt idx="75">
                  <c:v>#N/A</c:v>
                </c:pt>
                <c:pt idx="76">
                  <c:v>#N/A</c:v>
                </c:pt>
                <c:pt idx="77">
                  <c:v>#N/A</c:v>
                </c:pt>
                <c:pt idx="78">
                  <c:v>#N/A</c:v>
                </c:pt>
                <c:pt idx="79">
                  <c:v>#N/A</c:v>
                </c:pt>
                <c:pt idx="80">
                  <c:v>#N/A</c:v>
                </c:pt>
                <c:pt idx="81">
                  <c:v>#N/A</c:v>
                </c:pt>
                <c:pt idx="82">
                  <c:v>#N/A</c:v>
                </c:pt>
                <c:pt idx="83">
                  <c:v>#N/A</c:v>
                </c:pt>
                <c:pt idx="84">
                  <c:v>224571</c:v>
                </c:pt>
                <c:pt idx="85">
                  <c:v>#N/A</c:v>
                </c:pt>
                <c:pt idx="86">
                  <c:v>#N/A</c:v>
                </c:pt>
                <c:pt idx="87">
                  <c:v>#N/A</c:v>
                </c:pt>
                <c:pt idx="88">
                  <c:v>#N/A</c:v>
                </c:pt>
                <c:pt idx="89">
                  <c:v>#N/A</c:v>
                </c:pt>
                <c:pt idx="90">
                  <c:v>#N/A</c:v>
                </c:pt>
                <c:pt idx="91">
                  <c:v>#N/A</c:v>
                </c:pt>
                <c:pt idx="92">
                  <c:v>#N/A</c:v>
                </c:pt>
                <c:pt idx="93">
                  <c:v>#N/A</c:v>
                </c:pt>
                <c:pt idx="94">
                  <c:v>#N/A</c:v>
                </c:pt>
                <c:pt idx="95">
                  <c:v>#N/A</c:v>
                </c:pt>
                <c:pt idx="96">
                  <c:v>236430</c:v>
                </c:pt>
                <c:pt idx="97">
                  <c:v>#N/A</c:v>
                </c:pt>
                <c:pt idx="98">
                  <c:v>#N/A</c:v>
                </c:pt>
                <c:pt idx="99">
                  <c:v>#N/A</c:v>
                </c:pt>
                <c:pt idx="100">
                  <c:v>#N/A</c:v>
                </c:pt>
                <c:pt idx="101">
                  <c:v>#N/A</c:v>
                </c:pt>
                <c:pt idx="102">
                  <c:v>#N/A</c:v>
                </c:pt>
                <c:pt idx="103">
                  <c:v>#N/A</c:v>
                </c:pt>
                <c:pt idx="104">
                  <c:v>#N/A</c:v>
                </c:pt>
                <c:pt idx="105">
                  <c:v>#N/A</c:v>
                </c:pt>
                <c:pt idx="106">
                  <c:v>#N/A</c:v>
                </c:pt>
                <c:pt idx="107">
                  <c:v>#N/A</c:v>
                </c:pt>
                <c:pt idx="108">
                  <c:v>247237</c:v>
                </c:pt>
                <c:pt idx="109">
                  <c:v>#N/A</c:v>
                </c:pt>
                <c:pt idx="110">
                  <c:v>#N/A</c:v>
                </c:pt>
                <c:pt idx="111">
                  <c:v>#N/A</c:v>
                </c:pt>
                <c:pt idx="112">
                  <c:v>#N/A</c:v>
                </c:pt>
                <c:pt idx="113">
                  <c:v>#N/A</c:v>
                </c:pt>
                <c:pt idx="114">
                  <c:v>#N/A</c:v>
                </c:pt>
                <c:pt idx="115">
                  <c:v>#N/A</c:v>
                </c:pt>
                <c:pt idx="116">
                  <c:v>#N/A</c:v>
                </c:pt>
                <c:pt idx="117">
                  <c:v>#N/A</c:v>
                </c:pt>
                <c:pt idx="118">
                  <c:v>#N/A</c:v>
                </c:pt>
                <c:pt idx="119">
                  <c:v>#N/A</c:v>
                </c:pt>
                <c:pt idx="120">
                  <c:v>271991</c:v>
                </c:pt>
                <c:pt idx="121">
                  <c:v>#N/A</c:v>
                </c:pt>
                <c:pt idx="122">
                  <c:v>#N/A</c:v>
                </c:pt>
                <c:pt idx="123">
                  <c:v>#N/A</c:v>
                </c:pt>
                <c:pt idx="124">
                  <c:v>#N/A</c:v>
                </c:pt>
                <c:pt idx="125">
                  <c:v>#N/A</c:v>
                </c:pt>
                <c:pt idx="126">
                  <c:v>#N/A</c:v>
                </c:pt>
                <c:pt idx="127">
                  <c:v>#N/A</c:v>
                </c:pt>
                <c:pt idx="128">
                  <c:v>#N/A</c:v>
                </c:pt>
                <c:pt idx="129">
                  <c:v>#N/A</c:v>
                </c:pt>
                <c:pt idx="130">
                  <c:v>#N/A</c:v>
                </c:pt>
                <c:pt idx="131">
                  <c:v>#N/A</c:v>
                </c:pt>
                <c:pt idx="132">
                  <c:v>282337</c:v>
                </c:pt>
                <c:pt idx="133">
                  <c:v>#N/A</c:v>
                </c:pt>
                <c:pt idx="134">
                  <c:v>#N/A</c:v>
                </c:pt>
                <c:pt idx="135">
                  <c:v>#N/A</c:v>
                </c:pt>
                <c:pt idx="136">
                  <c:v>#N/A</c:v>
                </c:pt>
                <c:pt idx="137">
                  <c:v>#N/A</c:v>
                </c:pt>
                <c:pt idx="138">
                  <c:v>#N/A</c:v>
                </c:pt>
                <c:pt idx="139">
                  <c:v>#N/A</c:v>
                </c:pt>
                <c:pt idx="140">
                  <c:v>#N/A</c:v>
                </c:pt>
                <c:pt idx="141">
                  <c:v>#N/A</c:v>
                </c:pt>
                <c:pt idx="142">
                  <c:v>#N/A</c:v>
                </c:pt>
                <c:pt idx="143">
                  <c:v>#N/A</c:v>
                </c:pt>
                <c:pt idx="144">
                  <c:v>296850</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336570</c:v>
                </c:pt>
              </c:numCache>
            </c:numRef>
          </c:val>
          <c:smooth val="0"/>
          <c:extLst>
            <c:ext xmlns:c16="http://schemas.microsoft.com/office/drawing/2014/chart" uri="{C3380CC4-5D6E-409C-BE32-E72D297353CC}">
              <c16:uniqueId val="{00000011-5BFE-411A-9116-616D7694A7F3}"/>
            </c:ext>
          </c:extLst>
        </c:ser>
        <c:ser>
          <c:idx val="5"/>
          <c:order val="5"/>
          <c:tx>
            <c:strRef>
              <c:f>[1]Zillow_Data!$B$146</c:f>
              <c:strCache>
                <c:ptCount val="1"/>
                <c:pt idx="0">
                  <c:v>Bakersfield Overlay</c:v>
                </c:pt>
              </c:strCache>
            </c:strRef>
          </c:tx>
          <c:spPr>
            <a:ln w="28575" cap="rnd">
              <a:noFill/>
              <a:round/>
            </a:ln>
            <a:effectLst/>
          </c:spPr>
          <c:marker>
            <c:symbol val="circle"/>
            <c:size val="5"/>
            <c:spPr>
              <a:solidFill>
                <a:schemeClr val="accent2"/>
              </a:solidFill>
              <a:ln w="9525">
                <a:solidFill>
                  <a:schemeClr val="accent2"/>
                </a:solidFill>
              </a:ln>
              <a:effectLst/>
            </c:spPr>
          </c:marker>
          <c:dLbls>
            <c:dLbl>
              <c:idx val="0"/>
              <c:layout>
                <c:manualLayout>
                  <c:x val="-1.5794102203957952E-2"/>
                  <c:y val="6.874730158846917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5BFE-411A-9116-616D7694A7F3}"/>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[1]Zillow_Data!$E$146:$FF$146</c:f>
              <c:numCache>
                <c:formatCode>General</c:formatCode>
                <c:ptCount val="158"/>
                <c:pt idx="0">
                  <c:v>233476</c:v>
                </c:pt>
                <c:pt idx="1">
                  <c:v>#N/A</c:v>
                </c:pt>
                <c:pt idx="2">
                  <c:v>#N/A</c:v>
                </c:pt>
                <c:pt idx="3">
                  <c:v>#N/A</c:v>
                </c:pt>
                <c:pt idx="4">
                  <c:v>#N/A</c:v>
                </c:pt>
                <c:pt idx="5">
                  <c:v>#N/A</c:v>
                </c:pt>
                <c:pt idx="6">
                  <c:v>#N/A</c:v>
                </c:pt>
                <c:pt idx="7">
                  <c:v>#N/A</c:v>
                </c:pt>
                <c:pt idx="8">
                  <c:v>#N/A</c:v>
                </c:pt>
                <c:pt idx="9">
                  <c:v>#N/A</c:v>
                </c:pt>
                <c:pt idx="10">
                  <c:v>#N/A</c:v>
                </c:pt>
                <c:pt idx="11">
                  <c:v>#N/A</c:v>
                </c:pt>
                <c:pt idx="12">
                  <c:v>164643</c:v>
                </c:pt>
                <c:pt idx="13">
                  <c:v>#N/A</c:v>
                </c:pt>
                <c:pt idx="14">
                  <c:v>#N/A</c:v>
                </c:pt>
                <c:pt idx="15">
                  <c:v>#N/A</c:v>
                </c:pt>
                <c:pt idx="16">
                  <c:v>#N/A</c:v>
                </c:pt>
                <c:pt idx="17">
                  <c:v>#N/A</c:v>
                </c:pt>
                <c:pt idx="18">
                  <c:v>#N/A</c:v>
                </c:pt>
                <c:pt idx="19">
                  <c:v>#N/A</c:v>
                </c:pt>
                <c:pt idx="20">
                  <c:v>#N/A</c:v>
                </c:pt>
                <c:pt idx="21">
                  <c:v>#N/A</c:v>
                </c:pt>
                <c:pt idx="22">
                  <c:v>#N/A</c:v>
                </c:pt>
                <c:pt idx="23">
                  <c:v>#N/A</c:v>
                </c:pt>
                <c:pt idx="24">
                  <c:v>150320</c:v>
                </c:pt>
                <c:pt idx="25">
                  <c:v>#N/A</c:v>
                </c:pt>
                <c:pt idx="26">
                  <c:v>#N/A</c:v>
                </c:pt>
                <c:pt idx="27">
                  <c:v>#N/A</c:v>
                </c:pt>
                <c:pt idx="28">
                  <c:v>#N/A</c:v>
                </c:pt>
                <c:pt idx="29">
                  <c:v>#N/A</c:v>
                </c:pt>
                <c:pt idx="30">
                  <c:v>#N/A</c:v>
                </c:pt>
                <c:pt idx="31">
                  <c:v>#N/A</c:v>
                </c:pt>
                <c:pt idx="32">
                  <c:v>#N/A</c:v>
                </c:pt>
                <c:pt idx="33">
                  <c:v>#N/A</c:v>
                </c:pt>
                <c:pt idx="34">
                  <c:v>#N/A</c:v>
                </c:pt>
                <c:pt idx="35">
                  <c:v>#N/A</c:v>
                </c:pt>
                <c:pt idx="36">
                  <c:v>133431</c:v>
                </c:pt>
                <c:pt idx="37">
                  <c:v>#N/A</c:v>
                </c:pt>
                <c:pt idx="38">
                  <c:v>#N/A</c:v>
                </c:pt>
                <c:pt idx="39">
                  <c:v>#N/A</c:v>
                </c:pt>
                <c:pt idx="40">
                  <c:v>#N/A</c:v>
                </c:pt>
                <c:pt idx="41">
                  <c:v>#N/A</c:v>
                </c:pt>
                <c:pt idx="42">
                  <c:v>#N/A</c:v>
                </c:pt>
                <c:pt idx="43">
                  <c:v>#N/A</c:v>
                </c:pt>
                <c:pt idx="44">
                  <c:v>#N/A</c:v>
                </c:pt>
                <c:pt idx="45">
                  <c:v>#N/A</c:v>
                </c:pt>
                <c:pt idx="46">
                  <c:v>#N/A</c:v>
                </c:pt>
                <c:pt idx="47">
                  <c:v>#N/A</c:v>
                </c:pt>
                <c:pt idx="48">
                  <c:v>138031</c:v>
                </c:pt>
                <c:pt idx="49">
                  <c:v>#N/A</c:v>
                </c:pt>
                <c:pt idx="50">
                  <c:v>#N/A</c:v>
                </c:pt>
                <c:pt idx="51">
                  <c:v>#N/A</c:v>
                </c:pt>
                <c:pt idx="52">
                  <c:v>#N/A</c:v>
                </c:pt>
                <c:pt idx="53">
                  <c:v>#N/A</c:v>
                </c:pt>
                <c:pt idx="54">
                  <c:v>#N/A</c:v>
                </c:pt>
                <c:pt idx="55">
                  <c:v>#N/A</c:v>
                </c:pt>
                <c:pt idx="56">
                  <c:v>#N/A</c:v>
                </c:pt>
                <c:pt idx="57">
                  <c:v>#N/A</c:v>
                </c:pt>
                <c:pt idx="58">
                  <c:v>#N/A</c:v>
                </c:pt>
                <c:pt idx="59">
                  <c:v>#N/A</c:v>
                </c:pt>
                <c:pt idx="60">
                  <c:v>168459</c:v>
                </c:pt>
                <c:pt idx="61">
                  <c:v>#N/A</c:v>
                </c:pt>
                <c:pt idx="62">
                  <c:v>#N/A</c:v>
                </c:pt>
                <c:pt idx="63">
                  <c:v>#N/A</c:v>
                </c:pt>
                <c:pt idx="64">
                  <c:v>#N/A</c:v>
                </c:pt>
                <c:pt idx="65">
                  <c:v>#N/A</c:v>
                </c:pt>
                <c:pt idx="66">
                  <c:v>#N/A</c:v>
                </c:pt>
                <c:pt idx="67">
                  <c:v>#N/A</c:v>
                </c:pt>
                <c:pt idx="68">
                  <c:v>#N/A</c:v>
                </c:pt>
                <c:pt idx="69">
                  <c:v>#N/A</c:v>
                </c:pt>
                <c:pt idx="70">
                  <c:v>#N/A</c:v>
                </c:pt>
                <c:pt idx="71">
                  <c:v>#N/A</c:v>
                </c:pt>
                <c:pt idx="72">
                  <c:v>188103</c:v>
                </c:pt>
                <c:pt idx="73">
                  <c:v>#N/A</c:v>
                </c:pt>
                <c:pt idx="74">
                  <c:v>#N/A</c:v>
                </c:pt>
                <c:pt idx="75">
                  <c:v>#N/A</c:v>
                </c:pt>
                <c:pt idx="76">
                  <c:v>#N/A</c:v>
                </c:pt>
                <c:pt idx="77">
                  <c:v>#N/A</c:v>
                </c:pt>
                <c:pt idx="78">
                  <c:v>#N/A</c:v>
                </c:pt>
                <c:pt idx="79">
                  <c:v>#N/A</c:v>
                </c:pt>
                <c:pt idx="80">
                  <c:v>#N/A</c:v>
                </c:pt>
                <c:pt idx="81">
                  <c:v>#N/A</c:v>
                </c:pt>
                <c:pt idx="82">
                  <c:v>#N/A</c:v>
                </c:pt>
                <c:pt idx="83">
                  <c:v>#N/A</c:v>
                </c:pt>
                <c:pt idx="84">
                  <c:v>207244</c:v>
                </c:pt>
                <c:pt idx="85">
                  <c:v>#N/A</c:v>
                </c:pt>
                <c:pt idx="86">
                  <c:v>#N/A</c:v>
                </c:pt>
                <c:pt idx="87">
                  <c:v>#N/A</c:v>
                </c:pt>
                <c:pt idx="88">
                  <c:v>#N/A</c:v>
                </c:pt>
                <c:pt idx="89">
                  <c:v>#N/A</c:v>
                </c:pt>
                <c:pt idx="90">
                  <c:v>#N/A</c:v>
                </c:pt>
                <c:pt idx="91">
                  <c:v>#N/A</c:v>
                </c:pt>
                <c:pt idx="92">
                  <c:v>#N/A</c:v>
                </c:pt>
                <c:pt idx="93">
                  <c:v>#N/A</c:v>
                </c:pt>
                <c:pt idx="94">
                  <c:v>#N/A</c:v>
                </c:pt>
                <c:pt idx="95">
                  <c:v>#N/A</c:v>
                </c:pt>
                <c:pt idx="96">
                  <c:v>209585</c:v>
                </c:pt>
                <c:pt idx="97">
                  <c:v>#N/A</c:v>
                </c:pt>
                <c:pt idx="98">
                  <c:v>#N/A</c:v>
                </c:pt>
                <c:pt idx="99">
                  <c:v>#N/A</c:v>
                </c:pt>
                <c:pt idx="100">
                  <c:v>#N/A</c:v>
                </c:pt>
                <c:pt idx="101">
                  <c:v>#N/A</c:v>
                </c:pt>
                <c:pt idx="102">
                  <c:v>#N/A</c:v>
                </c:pt>
                <c:pt idx="103">
                  <c:v>#N/A</c:v>
                </c:pt>
                <c:pt idx="104">
                  <c:v>#N/A</c:v>
                </c:pt>
                <c:pt idx="105">
                  <c:v>#N/A</c:v>
                </c:pt>
                <c:pt idx="106">
                  <c:v>#N/A</c:v>
                </c:pt>
                <c:pt idx="107">
                  <c:v>#N/A</c:v>
                </c:pt>
                <c:pt idx="108">
                  <c:v>220461</c:v>
                </c:pt>
                <c:pt idx="109">
                  <c:v>#N/A</c:v>
                </c:pt>
                <c:pt idx="110">
                  <c:v>#N/A</c:v>
                </c:pt>
                <c:pt idx="111">
                  <c:v>#N/A</c:v>
                </c:pt>
                <c:pt idx="112">
                  <c:v>#N/A</c:v>
                </c:pt>
                <c:pt idx="113">
                  <c:v>#N/A</c:v>
                </c:pt>
                <c:pt idx="114">
                  <c:v>#N/A</c:v>
                </c:pt>
                <c:pt idx="115">
                  <c:v>#N/A</c:v>
                </c:pt>
                <c:pt idx="116">
                  <c:v>#N/A</c:v>
                </c:pt>
                <c:pt idx="117">
                  <c:v>#N/A</c:v>
                </c:pt>
                <c:pt idx="118">
                  <c:v>#N/A</c:v>
                </c:pt>
                <c:pt idx="119">
                  <c:v>#N/A</c:v>
                </c:pt>
                <c:pt idx="120">
                  <c:v>231646</c:v>
                </c:pt>
                <c:pt idx="121">
                  <c:v>#N/A</c:v>
                </c:pt>
                <c:pt idx="122">
                  <c:v>#N/A</c:v>
                </c:pt>
                <c:pt idx="123">
                  <c:v>#N/A</c:v>
                </c:pt>
                <c:pt idx="124">
                  <c:v>#N/A</c:v>
                </c:pt>
                <c:pt idx="125">
                  <c:v>#N/A</c:v>
                </c:pt>
                <c:pt idx="126">
                  <c:v>#N/A</c:v>
                </c:pt>
                <c:pt idx="127">
                  <c:v>#N/A</c:v>
                </c:pt>
                <c:pt idx="128">
                  <c:v>#N/A</c:v>
                </c:pt>
                <c:pt idx="129">
                  <c:v>#N/A</c:v>
                </c:pt>
                <c:pt idx="130">
                  <c:v>#N/A</c:v>
                </c:pt>
                <c:pt idx="131">
                  <c:v>#N/A</c:v>
                </c:pt>
                <c:pt idx="132">
                  <c:v>240450</c:v>
                </c:pt>
                <c:pt idx="133">
                  <c:v>#N/A</c:v>
                </c:pt>
                <c:pt idx="134">
                  <c:v>#N/A</c:v>
                </c:pt>
                <c:pt idx="135">
                  <c:v>#N/A</c:v>
                </c:pt>
                <c:pt idx="136">
                  <c:v>#N/A</c:v>
                </c:pt>
                <c:pt idx="137">
                  <c:v>#N/A</c:v>
                </c:pt>
                <c:pt idx="138">
                  <c:v>#N/A</c:v>
                </c:pt>
                <c:pt idx="139">
                  <c:v>#N/A</c:v>
                </c:pt>
                <c:pt idx="140">
                  <c:v>#N/A</c:v>
                </c:pt>
                <c:pt idx="141">
                  <c:v>#N/A</c:v>
                </c:pt>
                <c:pt idx="142">
                  <c:v>#N/A</c:v>
                </c:pt>
                <c:pt idx="143">
                  <c:v>#N/A</c:v>
                </c:pt>
                <c:pt idx="144">
                  <c:v>258610</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291409</c:v>
                </c:pt>
              </c:numCache>
            </c:numRef>
          </c:val>
          <c:smooth val="0"/>
          <c:extLst>
            <c:ext xmlns:c16="http://schemas.microsoft.com/office/drawing/2014/chart" uri="{C3380CC4-5D6E-409C-BE32-E72D297353CC}">
              <c16:uniqueId val="{00000013-5BFE-411A-9116-616D7694A7F3}"/>
            </c:ext>
          </c:extLst>
        </c:ser>
        <c:dLbls>
          <c:showLegendKey val="0"/>
          <c:showVal val="0"/>
          <c:showCatName val="0"/>
          <c:showSerName val="0"/>
          <c:showPercent val="0"/>
          <c:showBubbleSize val="0"/>
        </c:dLbls>
        <c:smooth val="0"/>
        <c:axId val="440062976"/>
        <c:axId val="440063808"/>
      </c:lineChart>
      <c:catAx>
        <c:axId val="44006297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0063808"/>
        <c:crosses val="autoZero"/>
        <c:auto val="0"/>
        <c:lblAlgn val="ctr"/>
        <c:lblOffset val="100"/>
        <c:tickLblSkip val="12"/>
        <c:tickMarkSkip val="1"/>
        <c:noMultiLvlLbl val="0"/>
      </c:catAx>
      <c:valAx>
        <c:axId val="440063808"/>
        <c:scaling>
          <c:orientation val="minMax"/>
        </c:scaling>
        <c:delete val="0"/>
        <c:axPos val="l"/>
        <c:majorGridlines>
          <c:spPr>
            <a:ln w="9525" cap="flat" cmpd="sng" algn="ctr">
              <a:solidFill>
                <a:schemeClr val="tx1">
                  <a:lumMod val="15000"/>
                  <a:lumOff val="85000"/>
                </a:schemeClr>
              </a:solidFill>
              <a:round/>
            </a:ln>
            <a:effectLst/>
          </c:spPr>
        </c:majorGridlines>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0062976"/>
        <c:crosses val="autoZero"/>
        <c:crossBetween val="between"/>
      </c:valAx>
      <c:spPr>
        <a:noFill/>
        <a:ln>
          <a:noFill/>
        </a:ln>
        <a:effectLst/>
      </c:spPr>
    </c:plotArea>
    <c:legend>
      <c:legendPos val="b"/>
      <c:legendEntry>
        <c:idx val="3"/>
        <c:delete val="1"/>
      </c:legendEntry>
      <c:legendEntry>
        <c:idx val="4"/>
        <c:delete val="1"/>
      </c:legendEntry>
      <c:legendEntry>
        <c:idx val="5"/>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Home Values for All Homes in San Joaquin Valley</a:t>
            </a:r>
            <a:r>
              <a:rPr lang="en-US" baseline="0"/>
              <a:t> Counties (Jan 1996 - Jun 2021)</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[1]Zillow_Data!$B$180</c:f>
              <c:strCache>
                <c:ptCount val="1"/>
                <c:pt idx="0">
                  <c:v>Fresno County</c:v>
                </c:pt>
              </c:strCache>
            </c:strRef>
          </c:tx>
          <c:spPr>
            <a:ln w="28575" cap="rnd">
              <a:solidFill>
                <a:schemeClr val="accent1"/>
              </a:solidFill>
              <a:round/>
            </a:ln>
            <a:effectLst/>
          </c:spPr>
          <c:marker>
            <c:symbol val="none"/>
          </c:marker>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[1]Zillow_Data!$E$180:$KX$180</c:f>
              <c:numCache>
                <c:formatCode>General</c:formatCode>
                <c:ptCount val="306"/>
                <c:pt idx="0">
                  <c:v>106362</c:v>
                </c:pt>
                <c:pt idx="1">
                  <c:v>106141</c:v>
                </c:pt>
                <c:pt idx="2">
                  <c:v>105967</c:v>
                </c:pt>
                <c:pt idx="3">
                  <c:v>105999</c:v>
                </c:pt>
                <c:pt idx="4">
                  <c:v>106118</c:v>
                </c:pt>
                <c:pt idx="5">
                  <c:v>106497</c:v>
                </c:pt>
                <c:pt idx="6">
                  <c:v>106477</c:v>
                </c:pt>
                <c:pt idx="7">
                  <c:v>106576</c:v>
                </c:pt>
                <c:pt idx="8">
                  <c:v>106506</c:v>
                </c:pt>
                <c:pt idx="9">
                  <c:v>106798</c:v>
                </c:pt>
                <c:pt idx="10">
                  <c:v>106988</c:v>
                </c:pt>
                <c:pt idx="11">
                  <c:v>106942</c:v>
                </c:pt>
                <c:pt idx="12">
                  <c:v>106471</c:v>
                </c:pt>
                <c:pt idx="13">
                  <c:v>106238</c:v>
                </c:pt>
                <c:pt idx="14">
                  <c:v>106240</c:v>
                </c:pt>
                <c:pt idx="15">
                  <c:v>105914</c:v>
                </c:pt>
                <c:pt idx="16">
                  <c:v>105531</c:v>
                </c:pt>
                <c:pt idx="17">
                  <c:v>104917</c:v>
                </c:pt>
                <c:pt idx="18">
                  <c:v>105043</c:v>
                </c:pt>
                <c:pt idx="19">
                  <c:v>105009</c:v>
                </c:pt>
                <c:pt idx="20">
                  <c:v>105338</c:v>
                </c:pt>
                <c:pt idx="21">
                  <c:v>105151</c:v>
                </c:pt>
                <c:pt idx="22">
                  <c:v>105133</c:v>
                </c:pt>
                <c:pt idx="23">
                  <c:v>105535</c:v>
                </c:pt>
                <c:pt idx="24">
                  <c:v>106695</c:v>
                </c:pt>
                <c:pt idx="25">
                  <c:v>107851</c:v>
                </c:pt>
                <c:pt idx="26">
                  <c:v>108757</c:v>
                </c:pt>
                <c:pt idx="27">
                  <c:v>109503</c:v>
                </c:pt>
                <c:pt idx="28">
                  <c:v>110125</c:v>
                </c:pt>
                <c:pt idx="29">
                  <c:v>110623</c:v>
                </c:pt>
                <c:pt idx="30">
                  <c:v>110859</c:v>
                </c:pt>
                <c:pt idx="31">
                  <c:v>111124</c:v>
                </c:pt>
                <c:pt idx="32">
                  <c:v>111230</c:v>
                </c:pt>
                <c:pt idx="33">
                  <c:v>111433</c:v>
                </c:pt>
                <c:pt idx="34">
                  <c:v>111570</c:v>
                </c:pt>
                <c:pt idx="35">
                  <c:v>111567</c:v>
                </c:pt>
                <c:pt idx="36">
                  <c:v>111188</c:v>
                </c:pt>
                <c:pt idx="37">
                  <c:v>110921</c:v>
                </c:pt>
                <c:pt idx="38">
                  <c:v>111256</c:v>
                </c:pt>
                <c:pt idx="39">
                  <c:v>112006</c:v>
                </c:pt>
                <c:pt idx="40">
                  <c:v>112812</c:v>
                </c:pt>
                <c:pt idx="41">
                  <c:v>113347</c:v>
                </c:pt>
                <c:pt idx="42">
                  <c:v>113730</c:v>
                </c:pt>
                <c:pt idx="43">
                  <c:v>114125</c:v>
                </c:pt>
                <c:pt idx="44">
                  <c:v>114486</c:v>
                </c:pt>
                <c:pt idx="45">
                  <c:v>114957</c:v>
                </c:pt>
                <c:pt idx="46">
                  <c:v>115646</c:v>
                </c:pt>
                <c:pt idx="47">
                  <c:v>116303</c:v>
                </c:pt>
                <c:pt idx="48">
                  <c:v>117183</c:v>
                </c:pt>
                <c:pt idx="49">
                  <c:v>117779</c:v>
                </c:pt>
                <c:pt idx="50">
                  <c:v>117232</c:v>
                </c:pt>
                <c:pt idx="51">
                  <c:v>116554</c:v>
                </c:pt>
                <c:pt idx="52">
                  <c:v>115743</c:v>
                </c:pt>
                <c:pt idx="53">
                  <c:v>115922</c:v>
                </c:pt>
                <c:pt idx="54">
                  <c:v>115990</c:v>
                </c:pt>
                <c:pt idx="55">
                  <c:v>116328</c:v>
                </c:pt>
                <c:pt idx="56">
                  <c:v>116728</c:v>
                </c:pt>
                <c:pt idx="57">
                  <c:v>117168</c:v>
                </c:pt>
                <c:pt idx="58">
                  <c:v>117511</c:v>
                </c:pt>
                <c:pt idx="59">
                  <c:v>118071</c:v>
                </c:pt>
                <c:pt idx="60">
                  <c:v>118599</c:v>
                </c:pt>
                <c:pt idx="61">
                  <c:v>119282</c:v>
                </c:pt>
                <c:pt idx="62">
                  <c:v>120353</c:v>
                </c:pt>
                <c:pt idx="63">
                  <c:v>121491</c:v>
                </c:pt>
                <c:pt idx="64">
                  <c:v>122800</c:v>
                </c:pt>
                <c:pt idx="65">
                  <c:v>123805</c:v>
                </c:pt>
                <c:pt idx="66">
                  <c:v>125047</c:v>
                </c:pt>
                <c:pt idx="67">
                  <c:v>125936</c:v>
                </c:pt>
                <c:pt idx="68">
                  <c:v>126940</c:v>
                </c:pt>
                <c:pt idx="69">
                  <c:v>127888</c:v>
                </c:pt>
                <c:pt idx="70">
                  <c:v>129083</c:v>
                </c:pt>
                <c:pt idx="71">
                  <c:v>130062</c:v>
                </c:pt>
                <c:pt idx="72">
                  <c:v>131125</c:v>
                </c:pt>
                <c:pt idx="73">
                  <c:v>132430</c:v>
                </c:pt>
                <c:pt idx="74">
                  <c:v>134062</c:v>
                </c:pt>
                <c:pt idx="75">
                  <c:v>135440</c:v>
                </c:pt>
                <c:pt idx="76">
                  <c:v>136860</c:v>
                </c:pt>
                <c:pt idx="77">
                  <c:v>138731</c:v>
                </c:pt>
                <c:pt idx="78">
                  <c:v>140927</c:v>
                </c:pt>
                <c:pt idx="79">
                  <c:v>143183</c:v>
                </c:pt>
                <c:pt idx="80">
                  <c:v>145283</c:v>
                </c:pt>
                <c:pt idx="81">
                  <c:v>147772</c:v>
                </c:pt>
                <c:pt idx="82">
                  <c:v>150181</c:v>
                </c:pt>
                <c:pt idx="83">
                  <c:v>152905</c:v>
                </c:pt>
                <c:pt idx="84">
                  <c:v>155515</c:v>
                </c:pt>
                <c:pt idx="85">
                  <c:v>157999</c:v>
                </c:pt>
                <c:pt idx="86">
                  <c:v>160255</c:v>
                </c:pt>
                <c:pt idx="87">
                  <c:v>163320</c:v>
                </c:pt>
                <c:pt idx="88">
                  <c:v>166506</c:v>
                </c:pt>
                <c:pt idx="89">
                  <c:v>169533</c:v>
                </c:pt>
                <c:pt idx="90">
                  <c:v>171894</c:v>
                </c:pt>
                <c:pt idx="91">
                  <c:v>174814</c:v>
                </c:pt>
                <c:pt idx="92">
                  <c:v>178021</c:v>
                </c:pt>
                <c:pt idx="93">
                  <c:v>181475</c:v>
                </c:pt>
                <c:pt idx="94">
                  <c:v>184830</c:v>
                </c:pt>
                <c:pt idx="95">
                  <c:v>188055</c:v>
                </c:pt>
                <c:pt idx="96">
                  <c:v>190999</c:v>
                </c:pt>
                <c:pt idx="97">
                  <c:v>194450</c:v>
                </c:pt>
                <c:pt idx="98">
                  <c:v>198268</c:v>
                </c:pt>
                <c:pt idx="99">
                  <c:v>202068</c:v>
                </c:pt>
                <c:pt idx="100">
                  <c:v>206319</c:v>
                </c:pt>
                <c:pt idx="101">
                  <c:v>210279</c:v>
                </c:pt>
                <c:pt idx="102">
                  <c:v>215059</c:v>
                </c:pt>
                <c:pt idx="103">
                  <c:v>219440</c:v>
                </c:pt>
                <c:pt idx="104">
                  <c:v>224391</c:v>
                </c:pt>
                <c:pt idx="105">
                  <c:v>228471</c:v>
                </c:pt>
                <c:pt idx="106">
                  <c:v>233071</c:v>
                </c:pt>
                <c:pt idx="107">
                  <c:v>237101</c:v>
                </c:pt>
                <c:pt idx="108">
                  <c:v>242396</c:v>
                </c:pt>
                <c:pt idx="109">
                  <c:v>247377</c:v>
                </c:pt>
                <c:pt idx="110">
                  <c:v>253080</c:v>
                </c:pt>
                <c:pt idx="111">
                  <c:v>258967</c:v>
                </c:pt>
                <c:pt idx="112">
                  <c:v>264389</c:v>
                </c:pt>
                <c:pt idx="113">
                  <c:v>269486</c:v>
                </c:pt>
                <c:pt idx="114">
                  <c:v>274442</c:v>
                </c:pt>
                <c:pt idx="115">
                  <c:v>280158</c:v>
                </c:pt>
                <c:pt idx="116">
                  <c:v>285119</c:v>
                </c:pt>
                <c:pt idx="117">
                  <c:v>290346</c:v>
                </c:pt>
                <c:pt idx="118">
                  <c:v>295051</c:v>
                </c:pt>
                <c:pt idx="119">
                  <c:v>300730</c:v>
                </c:pt>
                <c:pt idx="120">
                  <c:v>304163</c:v>
                </c:pt>
                <c:pt idx="121">
                  <c:v>306463</c:v>
                </c:pt>
                <c:pt idx="122">
                  <c:v>309009</c:v>
                </c:pt>
                <c:pt idx="123">
                  <c:v>310934</c:v>
                </c:pt>
                <c:pt idx="124">
                  <c:v>312802</c:v>
                </c:pt>
                <c:pt idx="125">
                  <c:v>313912</c:v>
                </c:pt>
                <c:pt idx="126">
                  <c:v>314702</c:v>
                </c:pt>
                <c:pt idx="127">
                  <c:v>314276</c:v>
                </c:pt>
                <c:pt idx="128">
                  <c:v>313804</c:v>
                </c:pt>
                <c:pt idx="129">
                  <c:v>312616</c:v>
                </c:pt>
                <c:pt idx="130">
                  <c:v>311826</c:v>
                </c:pt>
                <c:pt idx="131">
                  <c:v>310340</c:v>
                </c:pt>
                <c:pt idx="132">
                  <c:v>309449</c:v>
                </c:pt>
                <c:pt idx="133">
                  <c:v>309061</c:v>
                </c:pt>
                <c:pt idx="134">
                  <c:v>306443</c:v>
                </c:pt>
                <c:pt idx="135">
                  <c:v>304619</c:v>
                </c:pt>
                <c:pt idx="136">
                  <c:v>300180</c:v>
                </c:pt>
                <c:pt idx="137">
                  <c:v>297188</c:v>
                </c:pt>
                <c:pt idx="138">
                  <c:v>293744</c:v>
                </c:pt>
                <c:pt idx="139">
                  <c:v>292435</c:v>
                </c:pt>
                <c:pt idx="140">
                  <c:v>289829</c:v>
                </c:pt>
                <c:pt idx="141">
                  <c:v>286564</c:v>
                </c:pt>
                <c:pt idx="142">
                  <c:v>280848</c:v>
                </c:pt>
                <c:pt idx="143">
                  <c:v>274906</c:v>
                </c:pt>
                <c:pt idx="144">
                  <c:v>269773</c:v>
                </c:pt>
                <c:pt idx="145">
                  <c:v>263456</c:v>
                </c:pt>
                <c:pt idx="146">
                  <c:v>257095</c:v>
                </c:pt>
                <c:pt idx="147">
                  <c:v>249371</c:v>
                </c:pt>
                <c:pt idx="148">
                  <c:v>245782</c:v>
                </c:pt>
                <c:pt idx="149">
                  <c:v>241462</c:v>
                </c:pt>
                <c:pt idx="150">
                  <c:v>236021</c:v>
                </c:pt>
                <c:pt idx="151">
                  <c:v>227487</c:v>
                </c:pt>
                <c:pt idx="152">
                  <c:v>219301</c:v>
                </c:pt>
                <c:pt idx="153">
                  <c:v>212452</c:v>
                </c:pt>
                <c:pt idx="154">
                  <c:v>206898</c:v>
                </c:pt>
                <c:pt idx="155">
                  <c:v>201627</c:v>
                </c:pt>
                <c:pt idx="156">
                  <c:v>195861</c:v>
                </c:pt>
                <c:pt idx="157">
                  <c:v>191908</c:v>
                </c:pt>
                <c:pt idx="158">
                  <c:v>188680</c:v>
                </c:pt>
                <c:pt idx="159">
                  <c:v>186088</c:v>
                </c:pt>
                <c:pt idx="160">
                  <c:v>181817</c:v>
                </c:pt>
                <c:pt idx="161">
                  <c:v>177805</c:v>
                </c:pt>
                <c:pt idx="162">
                  <c:v>175867</c:v>
                </c:pt>
                <c:pt idx="163">
                  <c:v>175476</c:v>
                </c:pt>
                <c:pt idx="164">
                  <c:v>175569</c:v>
                </c:pt>
                <c:pt idx="165">
                  <c:v>174554</c:v>
                </c:pt>
                <c:pt idx="166">
                  <c:v>173479</c:v>
                </c:pt>
                <c:pt idx="167">
                  <c:v>173495</c:v>
                </c:pt>
                <c:pt idx="168">
                  <c:v>174736</c:v>
                </c:pt>
                <c:pt idx="169">
                  <c:v>175777</c:v>
                </c:pt>
                <c:pt idx="170">
                  <c:v>176470</c:v>
                </c:pt>
                <c:pt idx="171">
                  <c:v>175943</c:v>
                </c:pt>
                <c:pt idx="172">
                  <c:v>175465</c:v>
                </c:pt>
                <c:pt idx="173">
                  <c:v>174595</c:v>
                </c:pt>
                <c:pt idx="174">
                  <c:v>172277</c:v>
                </c:pt>
                <c:pt idx="175">
                  <c:v>169859</c:v>
                </c:pt>
                <c:pt idx="176">
                  <c:v>167217</c:v>
                </c:pt>
                <c:pt idx="177">
                  <c:v>166639</c:v>
                </c:pt>
                <c:pt idx="178">
                  <c:v>166473</c:v>
                </c:pt>
                <c:pt idx="179">
                  <c:v>165532</c:v>
                </c:pt>
                <c:pt idx="180">
                  <c:v>162657</c:v>
                </c:pt>
                <c:pt idx="181">
                  <c:v>158564</c:v>
                </c:pt>
                <c:pt idx="182">
                  <c:v>155244</c:v>
                </c:pt>
                <c:pt idx="183">
                  <c:v>152919</c:v>
                </c:pt>
                <c:pt idx="184">
                  <c:v>151086</c:v>
                </c:pt>
                <c:pt idx="185">
                  <c:v>150048</c:v>
                </c:pt>
                <c:pt idx="186">
                  <c:v>149450</c:v>
                </c:pt>
                <c:pt idx="187">
                  <c:v>148506</c:v>
                </c:pt>
                <c:pt idx="188">
                  <c:v>147882</c:v>
                </c:pt>
                <c:pt idx="189">
                  <c:v>146572</c:v>
                </c:pt>
                <c:pt idx="190">
                  <c:v>145838</c:v>
                </c:pt>
                <c:pt idx="191">
                  <c:v>144626</c:v>
                </c:pt>
                <c:pt idx="192">
                  <c:v>144756</c:v>
                </c:pt>
                <c:pt idx="193">
                  <c:v>145936</c:v>
                </c:pt>
                <c:pt idx="194">
                  <c:v>147104</c:v>
                </c:pt>
                <c:pt idx="195">
                  <c:v>148663</c:v>
                </c:pt>
                <c:pt idx="196">
                  <c:v>149629</c:v>
                </c:pt>
                <c:pt idx="197">
                  <c:v>150154</c:v>
                </c:pt>
                <c:pt idx="198">
                  <c:v>151368</c:v>
                </c:pt>
                <c:pt idx="199">
                  <c:v>153028</c:v>
                </c:pt>
                <c:pt idx="200">
                  <c:v>154921</c:v>
                </c:pt>
                <c:pt idx="201">
                  <c:v>156145</c:v>
                </c:pt>
                <c:pt idx="202">
                  <c:v>157472</c:v>
                </c:pt>
                <c:pt idx="203">
                  <c:v>159535</c:v>
                </c:pt>
                <c:pt idx="204">
                  <c:v>160956</c:v>
                </c:pt>
                <c:pt idx="205">
                  <c:v>162690</c:v>
                </c:pt>
                <c:pt idx="206">
                  <c:v>164310</c:v>
                </c:pt>
                <c:pt idx="207">
                  <c:v>166696</c:v>
                </c:pt>
                <c:pt idx="208">
                  <c:v>169351</c:v>
                </c:pt>
                <c:pt idx="209">
                  <c:v>172533</c:v>
                </c:pt>
                <c:pt idx="210">
                  <c:v>175428</c:v>
                </c:pt>
                <c:pt idx="211">
                  <c:v>178130</c:v>
                </c:pt>
                <c:pt idx="212">
                  <c:v>180601</c:v>
                </c:pt>
                <c:pt idx="213">
                  <c:v>183465</c:v>
                </c:pt>
                <c:pt idx="214">
                  <c:v>185578</c:v>
                </c:pt>
                <c:pt idx="215">
                  <c:v>187384</c:v>
                </c:pt>
                <c:pt idx="216">
                  <c:v>189927</c:v>
                </c:pt>
                <c:pt idx="217">
                  <c:v>191803</c:v>
                </c:pt>
                <c:pt idx="218">
                  <c:v>194144</c:v>
                </c:pt>
                <c:pt idx="219">
                  <c:v>194563</c:v>
                </c:pt>
                <c:pt idx="220">
                  <c:v>195765</c:v>
                </c:pt>
                <c:pt idx="221">
                  <c:v>195896</c:v>
                </c:pt>
                <c:pt idx="222">
                  <c:v>195527</c:v>
                </c:pt>
                <c:pt idx="223">
                  <c:v>195522</c:v>
                </c:pt>
                <c:pt idx="224">
                  <c:v>195623</c:v>
                </c:pt>
                <c:pt idx="225">
                  <c:v>196519</c:v>
                </c:pt>
                <c:pt idx="226">
                  <c:v>197057</c:v>
                </c:pt>
                <c:pt idx="227">
                  <c:v>197597</c:v>
                </c:pt>
                <c:pt idx="228">
                  <c:v>198191</c:v>
                </c:pt>
                <c:pt idx="229">
                  <c:v>198968</c:v>
                </c:pt>
                <c:pt idx="230">
                  <c:v>199042</c:v>
                </c:pt>
                <c:pt idx="231">
                  <c:v>200023</c:v>
                </c:pt>
                <c:pt idx="232">
                  <c:v>200701</c:v>
                </c:pt>
                <c:pt idx="233">
                  <c:v>202221</c:v>
                </c:pt>
                <c:pt idx="234">
                  <c:v>203619</c:v>
                </c:pt>
                <c:pt idx="235">
                  <c:v>204821</c:v>
                </c:pt>
                <c:pt idx="236">
                  <c:v>205951</c:v>
                </c:pt>
                <c:pt idx="237">
                  <c:v>206293</c:v>
                </c:pt>
                <c:pt idx="238">
                  <c:v>207361</c:v>
                </c:pt>
                <c:pt idx="239">
                  <c:v>208742</c:v>
                </c:pt>
                <c:pt idx="240">
                  <c:v>209992</c:v>
                </c:pt>
                <c:pt idx="241">
                  <c:v>210632</c:v>
                </c:pt>
                <c:pt idx="242">
                  <c:v>211437</c:v>
                </c:pt>
                <c:pt idx="243">
                  <c:v>212373</c:v>
                </c:pt>
                <c:pt idx="244">
                  <c:v>213385</c:v>
                </c:pt>
                <c:pt idx="245">
                  <c:v>214401</c:v>
                </c:pt>
                <c:pt idx="246">
                  <c:v>214933</c:v>
                </c:pt>
                <c:pt idx="247">
                  <c:v>216081</c:v>
                </c:pt>
                <c:pt idx="248">
                  <c:v>217623</c:v>
                </c:pt>
                <c:pt idx="249">
                  <c:v>219905</c:v>
                </c:pt>
                <c:pt idx="250">
                  <c:v>221655</c:v>
                </c:pt>
                <c:pt idx="251">
                  <c:v>223171</c:v>
                </c:pt>
                <c:pt idx="252">
                  <c:v>224086</c:v>
                </c:pt>
                <c:pt idx="253">
                  <c:v>225814</c:v>
                </c:pt>
                <c:pt idx="254">
                  <c:v>227771</c:v>
                </c:pt>
                <c:pt idx="255">
                  <c:v>229430</c:v>
                </c:pt>
                <c:pt idx="256">
                  <c:v>230098</c:v>
                </c:pt>
                <c:pt idx="257">
                  <c:v>230786</c:v>
                </c:pt>
                <c:pt idx="258">
                  <c:v>232873</c:v>
                </c:pt>
                <c:pt idx="259">
                  <c:v>235075</c:v>
                </c:pt>
                <c:pt idx="260">
                  <c:v>236685</c:v>
                </c:pt>
                <c:pt idx="261">
                  <c:v>237990</c:v>
                </c:pt>
                <c:pt idx="262">
                  <c:v>239119</c:v>
                </c:pt>
                <c:pt idx="263">
                  <c:v>240688</c:v>
                </c:pt>
                <c:pt idx="264">
                  <c:v>242916</c:v>
                </c:pt>
                <c:pt idx="265">
                  <c:v>244864</c:v>
                </c:pt>
                <c:pt idx="266">
                  <c:v>245792</c:v>
                </c:pt>
                <c:pt idx="267">
                  <c:v>247035</c:v>
                </c:pt>
                <c:pt idx="268">
                  <c:v>249902</c:v>
                </c:pt>
                <c:pt idx="269">
                  <c:v>252612</c:v>
                </c:pt>
                <c:pt idx="270">
                  <c:v>253799</c:v>
                </c:pt>
                <c:pt idx="271">
                  <c:v>253174</c:v>
                </c:pt>
                <c:pt idx="272">
                  <c:v>253102</c:v>
                </c:pt>
                <c:pt idx="273">
                  <c:v>253526</c:v>
                </c:pt>
                <c:pt idx="274">
                  <c:v>255208</c:v>
                </c:pt>
                <c:pt idx="275">
                  <c:v>256302</c:v>
                </c:pt>
                <c:pt idx="276">
                  <c:v>257184</c:v>
                </c:pt>
                <c:pt idx="277">
                  <c:v>258038</c:v>
                </c:pt>
                <c:pt idx="278">
                  <c:v>259434</c:v>
                </c:pt>
                <c:pt idx="279">
                  <c:v>260262</c:v>
                </c:pt>
                <c:pt idx="280">
                  <c:v>260322</c:v>
                </c:pt>
                <c:pt idx="281">
                  <c:v>261269</c:v>
                </c:pt>
                <c:pt idx="282">
                  <c:v>261652</c:v>
                </c:pt>
                <c:pt idx="283">
                  <c:v>262397</c:v>
                </c:pt>
                <c:pt idx="284">
                  <c:v>262141</c:v>
                </c:pt>
                <c:pt idx="285">
                  <c:v>263195</c:v>
                </c:pt>
                <c:pt idx="286">
                  <c:v>263886</c:v>
                </c:pt>
                <c:pt idx="287">
                  <c:v>264623</c:v>
                </c:pt>
                <c:pt idx="288">
                  <c:v>265536</c:v>
                </c:pt>
                <c:pt idx="289">
                  <c:v>267119</c:v>
                </c:pt>
                <c:pt idx="290">
                  <c:v>269420</c:v>
                </c:pt>
                <c:pt idx="291">
                  <c:v>272025</c:v>
                </c:pt>
                <c:pt idx="292">
                  <c:v>273363</c:v>
                </c:pt>
                <c:pt idx="293">
                  <c:v>273639</c:v>
                </c:pt>
                <c:pt idx="294">
                  <c:v>274589</c:v>
                </c:pt>
                <c:pt idx="295">
                  <c:v>277166</c:v>
                </c:pt>
                <c:pt idx="296">
                  <c:v>281144</c:v>
                </c:pt>
                <c:pt idx="297">
                  <c:v>284261</c:v>
                </c:pt>
                <c:pt idx="298">
                  <c:v>287561</c:v>
                </c:pt>
                <c:pt idx="299">
                  <c:v>291613</c:v>
                </c:pt>
                <c:pt idx="300">
                  <c:v>296117</c:v>
                </c:pt>
                <c:pt idx="301">
                  <c:v>300785</c:v>
                </c:pt>
                <c:pt idx="302">
                  <c:v>305536</c:v>
                </c:pt>
                <c:pt idx="303">
                  <c:v>311047</c:v>
                </c:pt>
                <c:pt idx="304">
                  <c:v>318558</c:v>
                </c:pt>
                <c:pt idx="305">
                  <c:v>327457</c:v>
                </c:pt>
              </c:numCache>
            </c:numRef>
          </c:val>
          <c:smooth val="0"/>
          <c:extLst>
            <c:ext xmlns:c16="http://schemas.microsoft.com/office/drawing/2014/chart" uri="{C3380CC4-5D6E-409C-BE32-E72D297353CC}">
              <c16:uniqueId val="{00000000-C7C7-4DE0-BDDB-7B83A7D3BA0D}"/>
            </c:ext>
          </c:extLst>
        </c:ser>
        <c:ser>
          <c:idx val="1"/>
          <c:order val="1"/>
          <c:tx>
            <c:strRef>
              <c:f>[1]Zillow_Data!$B$181</c:f>
              <c:strCache>
                <c:ptCount val="1"/>
                <c:pt idx="0">
                  <c:v>Kern County</c:v>
                </c:pt>
              </c:strCache>
            </c:strRef>
          </c:tx>
          <c:spPr>
            <a:ln w="28575" cap="rnd">
              <a:solidFill>
                <a:schemeClr val="accent2"/>
              </a:solidFill>
              <a:round/>
            </a:ln>
            <a:effectLst/>
          </c:spPr>
          <c:marker>
            <c:symbol val="none"/>
          </c:marker>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[1]Zillow_Data!$E$181:$KX$181</c:f>
              <c:numCache>
                <c:formatCode>General</c:formatCode>
                <c:ptCount val="306"/>
                <c:pt idx="0">
                  <c:v>99488</c:v>
                </c:pt>
                <c:pt idx="1">
                  <c:v>99242</c:v>
                </c:pt>
                <c:pt idx="2">
                  <c:v>98966</c:v>
                </c:pt>
                <c:pt idx="3">
                  <c:v>98563</c:v>
                </c:pt>
                <c:pt idx="4">
                  <c:v>98220</c:v>
                </c:pt>
                <c:pt idx="5">
                  <c:v>98120</c:v>
                </c:pt>
                <c:pt idx="6">
                  <c:v>98152</c:v>
                </c:pt>
                <c:pt idx="7">
                  <c:v>98193</c:v>
                </c:pt>
                <c:pt idx="8">
                  <c:v>98110</c:v>
                </c:pt>
                <c:pt idx="9">
                  <c:v>97980</c:v>
                </c:pt>
                <c:pt idx="10">
                  <c:v>97906</c:v>
                </c:pt>
                <c:pt idx="11">
                  <c:v>98028</c:v>
                </c:pt>
                <c:pt idx="12">
                  <c:v>97381</c:v>
                </c:pt>
                <c:pt idx="13">
                  <c:v>96824</c:v>
                </c:pt>
                <c:pt idx="14">
                  <c:v>96121</c:v>
                </c:pt>
                <c:pt idx="15">
                  <c:v>96147</c:v>
                </c:pt>
                <c:pt idx="16">
                  <c:v>96166</c:v>
                </c:pt>
                <c:pt idx="17">
                  <c:v>96080</c:v>
                </c:pt>
                <c:pt idx="18">
                  <c:v>95796</c:v>
                </c:pt>
                <c:pt idx="19">
                  <c:v>95540</c:v>
                </c:pt>
                <c:pt idx="20">
                  <c:v>95489</c:v>
                </c:pt>
                <c:pt idx="21">
                  <c:v>95604</c:v>
                </c:pt>
                <c:pt idx="22">
                  <c:v>95735</c:v>
                </c:pt>
                <c:pt idx="23">
                  <c:v>95602</c:v>
                </c:pt>
                <c:pt idx="24">
                  <c:v>96770</c:v>
                </c:pt>
                <c:pt idx="25">
                  <c:v>97997</c:v>
                </c:pt>
                <c:pt idx="26">
                  <c:v>99702</c:v>
                </c:pt>
                <c:pt idx="27">
                  <c:v>100143</c:v>
                </c:pt>
                <c:pt idx="28">
                  <c:v>100555</c:v>
                </c:pt>
                <c:pt idx="29">
                  <c:v>100754</c:v>
                </c:pt>
                <c:pt idx="30">
                  <c:v>101051</c:v>
                </c:pt>
                <c:pt idx="31">
                  <c:v>101362</c:v>
                </c:pt>
                <c:pt idx="32">
                  <c:v>101729</c:v>
                </c:pt>
                <c:pt idx="33">
                  <c:v>102071</c:v>
                </c:pt>
                <c:pt idx="34">
                  <c:v>102275</c:v>
                </c:pt>
                <c:pt idx="35">
                  <c:v>102530</c:v>
                </c:pt>
                <c:pt idx="36">
                  <c:v>102304</c:v>
                </c:pt>
                <c:pt idx="37">
                  <c:v>102199</c:v>
                </c:pt>
                <c:pt idx="38">
                  <c:v>102351</c:v>
                </c:pt>
                <c:pt idx="39">
                  <c:v>102976</c:v>
                </c:pt>
                <c:pt idx="40">
                  <c:v>103511</c:v>
                </c:pt>
                <c:pt idx="41">
                  <c:v>103720</c:v>
                </c:pt>
                <c:pt idx="42">
                  <c:v>104008</c:v>
                </c:pt>
                <c:pt idx="43">
                  <c:v>104388</c:v>
                </c:pt>
                <c:pt idx="44">
                  <c:v>104775</c:v>
                </c:pt>
                <c:pt idx="45">
                  <c:v>105123</c:v>
                </c:pt>
                <c:pt idx="46">
                  <c:v>105739</c:v>
                </c:pt>
                <c:pt idx="47">
                  <c:v>106501</c:v>
                </c:pt>
                <c:pt idx="48">
                  <c:v>107304</c:v>
                </c:pt>
                <c:pt idx="49">
                  <c:v>107737</c:v>
                </c:pt>
                <c:pt idx="50">
                  <c:v>106939</c:v>
                </c:pt>
                <c:pt idx="51">
                  <c:v>106252</c:v>
                </c:pt>
                <c:pt idx="52">
                  <c:v>105645</c:v>
                </c:pt>
                <c:pt idx="53">
                  <c:v>106055</c:v>
                </c:pt>
                <c:pt idx="54">
                  <c:v>106350</c:v>
                </c:pt>
                <c:pt idx="55">
                  <c:v>106596</c:v>
                </c:pt>
                <c:pt idx="56">
                  <c:v>106906</c:v>
                </c:pt>
                <c:pt idx="57">
                  <c:v>107199</c:v>
                </c:pt>
                <c:pt idx="58">
                  <c:v>107454</c:v>
                </c:pt>
                <c:pt idx="59">
                  <c:v>107714</c:v>
                </c:pt>
                <c:pt idx="60">
                  <c:v>107925</c:v>
                </c:pt>
                <c:pt idx="61">
                  <c:v>108321</c:v>
                </c:pt>
                <c:pt idx="62">
                  <c:v>109172</c:v>
                </c:pt>
                <c:pt idx="63">
                  <c:v>110061</c:v>
                </c:pt>
                <c:pt idx="64">
                  <c:v>111133</c:v>
                </c:pt>
                <c:pt idx="65">
                  <c:v>111741</c:v>
                </c:pt>
                <c:pt idx="66">
                  <c:v>112294</c:v>
                </c:pt>
                <c:pt idx="67">
                  <c:v>112628</c:v>
                </c:pt>
                <c:pt idx="68">
                  <c:v>113070</c:v>
                </c:pt>
                <c:pt idx="69">
                  <c:v>113635</c:v>
                </c:pt>
                <c:pt idx="70">
                  <c:v>114283</c:v>
                </c:pt>
                <c:pt idx="71">
                  <c:v>114886</c:v>
                </c:pt>
                <c:pt idx="72">
                  <c:v>115576</c:v>
                </c:pt>
                <c:pt idx="73">
                  <c:v>116398</c:v>
                </c:pt>
                <c:pt idx="74">
                  <c:v>117411</c:v>
                </c:pt>
                <c:pt idx="75">
                  <c:v>118310</c:v>
                </c:pt>
                <c:pt idx="76">
                  <c:v>118995</c:v>
                </c:pt>
                <c:pt idx="77">
                  <c:v>119629</c:v>
                </c:pt>
                <c:pt idx="78">
                  <c:v>120667</c:v>
                </c:pt>
                <c:pt idx="79">
                  <c:v>122028</c:v>
                </c:pt>
                <c:pt idx="80">
                  <c:v>123451</c:v>
                </c:pt>
                <c:pt idx="81">
                  <c:v>124845</c:v>
                </c:pt>
                <c:pt idx="82">
                  <c:v>126303</c:v>
                </c:pt>
                <c:pt idx="83">
                  <c:v>128050</c:v>
                </c:pt>
                <c:pt idx="84">
                  <c:v>129749</c:v>
                </c:pt>
                <c:pt idx="85">
                  <c:v>131380</c:v>
                </c:pt>
                <c:pt idx="86">
                  <c:v>133088</c:v>
                </c:pt>
                <c:pt idx="87">
                  <c:v>135132</c:v>
                </c:pt>
                <c:pt idx="88">
                  <c:v>137113</c:v>
                </c:pt>
                <c:pt idx="89">
                  <c:v>139261</c:v>
                </c:pt>
                <c:pt idx="90">
                  <c:v>140741</c:v>
                </c:pt>
                <c:pt idx="91">
                  <c:v>142411</c:v>
                </c:pt>
                <c:pt idx="92">
                  <c:v>144257</c:v>
                </c:pt>
                <c:pt idx="93">
                  <c:v>145675</c:v>
                </c:pt>
                <c:pt idx="94">
                  <c:v>148017</c:v>
                </c:pt>
                <c:pt idx="95">
                  <c:v>150180</c:v>
                </c:pt>
                <c:pt idx="96">
                  <c:v>153501</c:v>
                </c:pt>
                <c:pt idx="97">
                  <c:v>156401</c:v>
                </c:pt>
                <c:pt idx="98">
                  <c:v>159365</c:v>
                </c:pt>
                <c:pt idx="99">
                  <c:v>162244</c:v>
                </c:pt>
                <c:pt idx="100">
                  <c:v>165644</c:v>
                </c:pt>
                <c:pt idx="101">
                  <c:v>168692</c:v>
                </c:pt>
                <c:pt idx="102">
                  <c:v>172810</c:v>
                </c:pt>
                <c:pt idx="103">
                  <c:v>178061</c:v>
                </c:pt>
                <c:pt idx="104">
                  <c:v>183698</c:v>
                </c:pt>
                <c:pt idx="105">
                  <c:v>190654</c:v>
                </c:pt>
                <c:pt idx="106">
                  <c:v>195232</c:v>
                </c:pt>
                <c:pt idx="107">
                  <c:v>200179</c:v>
                </c:pt>
                <c:pt idx="108">
                  <c:v>204024</c:v>
                </c:pt>
                <c:pt idx="109">
                  <c:v>209423</c:v>
                </c:pt>
                <c:pt idx="110">
                  <c:v>214368</c:v>
                </c:pt>
                <c:pt idx="111">
                  <c:v>219644</c:v>
                </c:pt>
                <c:pt idx="112">
                  <c:v>224974</c:v>
                </c:pt>
                <c:pt idx="113">
                  <c:v>233497</c:v>
                </c:pt>
                <c:pt idx="114">
                  <c:v>240774</c:v>
                </c:pt>
                <c:pt idx="115">
                  <c:v>246260</c:v>
                </c:pt>
                <c:pt idx="116">
                  <c:v>250097</c:v>
                </c:pt>
                <c:pt idx="117">
                  <c:v>254996</c:v>
                </c:pt>
                <c:pt idx="118">
                  <c:v>260668</c:v>
                </c:pt>
                <c:pt idx="119">
                  <c:v>265443</c:v>
                </c:pt>
                <c:pt idx="120">
                  <c:v>267924</c:v>
                </c:pt>
                <c:pt idx="121">
                  <c:v>270535</c:v>
                </c:pt>
                <c:pt idx="122">
                  <c:v>274991</c:v>
                </c:pt>
                <c:pt idx="123">
                  <c:v>279551</c:v>
                </c:pt>
                <c:pt idx="124">
                  <c:v>284290</c:v>
                </c:pt>
                <c:pt idx="125">
                  <c:v>284624</c:v>
                </c:pt>
                <c:pt idx="126">
                  <c:v>287509</c:v>
                </c:pt>
                <c:pt idx="127">
                  <c:v>289211</c:v>
                </c:pt>
                <c:pt idx="128">
                  <c:v>291596</c:v>
                </c:pt>
                <c:pt idx="129">
                  <c:v>290444</c:v>
                </c:pt>
                <c:pt idx="130">
                  <c:v>290453</c:v>
                </c:pt>
                <c:pt idx="131">
                  <c:v>290561</c:v>
                </c:pt>
                <c:pt idx="132">
                  <c:v>292140</c:v>
                </c:pt>
                <c:pt idx="133">
                  <c:v>291075</c:v>
                </c:pt>
                <c:pt idx="134">
                  <c:v>289968</c:v>
                </c:pt>
                <c:pt idx="135">
                  <c:v>288726</c:v>
                </c:pt>
                <c:pt idx="136">
                  <c:v>286680</c:v>
                </c:pt>
                <c:pt idx="137">
                  <c:v>284457</c:v>
                </c:pt>
                <c:pt idx="138">
                  <c:v>278914</c:v>
                </c:pt>
                <c:pt idx="139">
                  <c:v>274473</c:v>
                </c:pt>
                <c:pt idx="140">
                  <c:v>269452</c:v>
                </c:pt>
                <c:pt idx="141">
                  <c:v>266092</c:v>
                </c:pt>
                <c:pt idx="142">
                  <c:v>261551</c:v>
                </c:pt>
                <c:pt idx="143">
                  <c:v>256495</c:v>
                </c:pt>
                <c:pt idx="144">
                  <c:v>251066</c:v>
                </c:pt>
                <c:pt idx="145">
                  <c:v>246141</c:v>
                </c:pt>
                <c:pt idx="146">
                  <c:v>239046</c:v>
                </c:pt>
                <c:pt idx="147">
                  <c:v>231034</c:v>
                </c:pt>
                <c:pt idx="148">
                  <c:v>223069</c:v>
                </c:pt>
                <c:pt idx="149">
                  <c:v>215572</c:v>
                </c:pt>
                <c:pt idx="150">
                  <c:v>208585</c:v>
                </c:pt>
                <c:pt idx="151">
                  <c:v>201783</c:v>
                </c:pt>
                <c:pt idx="152">
                  <c:v>196194</c:v>
                </c:pt>
                <c:pt idx="153">
                  <c:v>190387</c:v>
                </c:pt>
                <c:pt idx="154">
                  <c:v>183860</c:v>
                </c:pt>
                <c:pt idx="155">
                  <c:v>177349</c:v>
                </c:pt>
                <c:pt idx="156">
                  <c:v>171284</c:v>
                </c:pt>
                <c:pt idx="157">
                  <c:v>166594</c:v>
                </c:pt>
                <c:pt idx="158">
                  <c:v>162116</c:v>
                </c:pt>
                <c:pt idx="159">
                  <c:v>158488</c:v>
                </c:pt>
                <c:pt idx="160">
                  <c:v>154521</c:v>
                </c:pt>
                <c:pt idx="161">
                  <c:v>152238</c:v>
                </c:pt>
                <c:pt idx="162">
                  <c:v>150927</c:v>
                </c:pt>
                <c:pt idx="163">
                  <c:v>149166</c:v>
                </c:pt>
                <c:pt idx="164">
                  <c:v>146914</c:v>
                </c:pt>
                <c:pt idx="165">
                  <c:v>144455</c:v>
                </c:pt>
                <c:pt idx="166">
                  <c:v>144147</c:v>
                </c:pt>
                <c:pt idx="167">
                  <c:v>144524</c:v>
                </c:pt>
                <c:pt idx="168">
                  <c:v>144812</c:v>
                </c:pt>
                <c:pt idx="169">
                  <c:v>144468</c:v>
                </c:pt>
                <c:pt idx="170">
                  <c:v>144950</c:v>
                </c:pt>
                <c:pt idx="171">
                  <c:v>145087</c:v>
                </c:pt>
                <c:pt idx="172">
                  <c:v>146147</c:v>
                </c:pt>
                <c:pt idx="173">
                  <c:v>145591</c:v>
                </c:pt>
                <c:pt idx="174">
                  <c:v>144598</c:v>
                </c:pt>
                <c:pt idx="175">
                  <c:v>143751</c:v>
                </c:pt>
                <c:pt idx="176">
                  <c:v>143090</c:v>
                </c:pt>
                <c:pt idx="177">
                  <c:v>142857</c:v>
                </c:pt>
                <c:pt idx="178">
                  <c:v>141106</c:v>
                </c:pt>
                <c:pt idx="179">
                  <c:v>139305</c:v>
                </c:pt>
                <c:pt idx="180">
                  <c:v>138268</c:v>
                </c:pt>
                <c:pt idx="181">
                  <c:v>136857</c:v>
                </c:pt>
                <c:pt idx="182">
                  <c:v>135821</c:v>
                </c:pt>
                <c:pt idx="183">
                  <c:v>134255</c:v>
                </c:pt>
                <c:pt idx="184">
                  <c:v>132446</c:v>
                </c:pt>
                <c:pt idx="185">
                  <c:v>130903</c:v>
                </c:pt>
                <c:pt idx="186">
                  <c:v>129934</c:v>
                </c:pt>
                <c:pt idx="187">
                  <c:v>129742</c:v>
                </c:pt>
                <c:pt idx="188">
                  <c:v>129572</c:v>
                </c:pt>
                <c:pt idx="189">
                  <c:v>129099</c:v>
                </c:pt>
                <c:pt idx="190">
                  <c:v>129167</c:v>
                </c:pt>
                <c:pt idx="191">
                  <c:v>129525</c:v>
                </c:pt>
                <c:pt idx="192">
                  <c:v>129971</c:v>
                </c:pt>
                <c:pt idx="193">
                  <c:v>130732</c:v>
                </c:pt>
                <c:pt idx="194">
                  <c:v>130663</c:v>
                </c:pt>
                <c:pt idx="195">
                  <c:v>131766</c:v>
                </c:pt>
                <c:pt idx="196">
                  <c:v>132930</c:v>
                </c:pt>
                <c:pt idx="197">
                  <c:v>134589</c:v>
                </c:pt>
                <c:pt idx="198">
                  <c:v>135674</c:v>
                </c:pt>
                <c:pt idx="199">
                  <c:v>136575</c:v>
                </c:pt>
                <c:pt idx="200">
                  <c:v>137972</c:v>
                </c:pt>
                <c:pt idx="201">
                  <c:v>139679</c:v>
                </c:pt>
                <c:pt idx="202">
                  <c:v>141454</c:v>
                </c:pt>
                <c:pt idx="203">
                  <c:v>143032</c:v>
                </c:pt>
                <c:pt idx="204">
                  <c:v>144642</c:v>
                </c:pt>
                <c:pt idx="205">
                  <c:v>147116</c:v>
                </c:pt>
                <c:pt idx="206">
                  <c:v>150246</c:v>
                </c:pt>
                <c:pt idx="207">
                  <c:v>152797</c:v>
                </c:pt>
                <c:pt idx="208">
                  <c:v>155899</c:v>
                </c:pt>
                <c:pt idx="209">
                  <c:v>159467</c:v>
                </c:pt>
                <c:pt idx="210">
                  <c:v>163140</c:v>
                </c:pt>
                <c:pt idx="211">
                  <c:v>166585</c:v>
                </c:pt>
                <c:pt idx="212">
                  <c:v>169179</c:v>
                </c:pt>
                <c:pt idx="213">
                  <c:v>172061</c:v>
                </c:pt>
                <c:pt idx="214">
                  <c:v>174616</c:v>
                </c:pt>
                <c:pt idx="215">
                  <c:v>177474</c:v>
                </c:pt>
                <c:pt idx="216">
                  <c:v>179621</c:v>
                </c:pt>
                <c:pt idx="217">
                  <c:v>180844</c:v>
                </c:pt>
                <c:pt idx="218">
                  <c:v>181895</c:v>
                </c:pt>
                <c:pt idx="219">
                  <c:v>183151</c:v>
                </c:pt>
                <c:pt idx="220">
                  <c:v>183368</c:v>
                </c:pt>
                <c:pt idx="221">
                  <c:v>182887</c:v>
                </c:pt>
                <c:pt idx="222">
                  <c:v>183486</c:v>
                </c:pt>
                <c:pt idx="223">
                  <c:v>183818</c:v>
                </c:pt>
                <c:pt idx="224">
                  <c:v>185029</c:v>
                </c:pt>
                <c:pt idx="225">
                  <c:v>185416</c:v>
                </c:pt>
                <c:pt idx="226">
                  <c:v>186660</c:v>
                </c:pt>
                <c:pt idx="227">
                  <c:v>187225</c:v>
                </c:pt>
                <c:pt idx="228">
                  <c:v>187731</c:v>
                </c:pt>
                <c:pt idx="229">
                  <c:v>188240</c:v>
                </c:pt>
                <c:pt idx="230">
                  <c:v>188922</c:v>
                </c:pt>
                <c:pt idx="231">
                  <c:v>189559</c:v>
                </c:pt>
                <c:pt idx="232">
                  <c:v>190793</c:v>
                </c:pt>
                <c:pt idx="233">
                  <c:v>191727</c:v>
                </c:pt>
                <c:pt idx="234">
                  <c:v>191737</c:v>
                </c:pt>
                <c:pt idx="235">
                  <c:v>192376</c:v>
                </c:pt>
                <c:pt idx="236">
                  <c:v>192673</c:v>
                </c:pt>
                <c:pt idx="237">
                  <c:v>193313</c:v>
                </c:pt>
                <c:pt idx="238">
                  <c:v>193450</c:v>
                </c:pt>
                <c:pt idx="239">
                  <c:v>193889</c:v>
                </c:pt>
                <c:pt idx="240">
                  <c:v>194541</c:v>
                </c:pt>
                <c:pt idx="241">
                  <c:v>195411</c:v>
                </c:pt>
                <c:pt idx="242">
                  <c:v>195822</c:v>
                </c:pt>
                <c:pt idx="243">
                  <c:v>196430</c:v>
                </c:pt>
                <c:pt idx="244">
                  <c:v>196623</c:v>
                </c:pt>
                <c:pt idx="245">
                  <c:v>197432</c:v>
                </c:pt>
                <c:pt idx="246">
                  <c:v>198047</c:v>
                </c:pt>
                <c:pt idx="247">
                  <c:v>198230</c:v>
                </c:pt>
                <c:pt idx="248">
                  <c:v>198192</c:v>
                </c:pt>
                <c:pt idx="249">
                  <c:v>198954</c:v>
                </c:pt>
                <c:pt idx="250">
                  <c:v>199690</c:v>
                </c:pt>
                <c:pt idx="251">
                  <c:v>200619</c:v>
                </c:pt>
                <c:pt idx="252">
                  <c:v>201640</c:v>
                </c:pt>
                <c:pt idx="253">
                  <c:v>202472</c:v>
                </c:pt>
                <c:pt idx="254">
                  <c:v>203563</c:v>
                </c:pt>
                <c:pt idx="255">
                  <c:v>203799</c:v>
                </c:pt>
                <c:pt idx="256">
                  <c:v>204257</c:v>
                </c:pt>
                <c:pt idx="257">
                  <c:v>204807</c:v>
                </c:pt>
                <c:pt idx="258">
                  <c:v>205793</c:v>
                </c:pt>
                <c:pt idx="259">
                  <c:v>207046</c:v>
                </c:pt>
                <c:pt idx="260">
                  <c:v>208567</c:v>
                </c:pt>
                <c:pt idx="261">
                  <c:v>209173</c:v>
                </c:pt>
                <c:pt idx="262">
                  <c:v>210348</c:v>
                </c:pt>
                <c:pt idx="263">
                  <c:v>211057</c:v>
                </c:pt>
                <c:pt idx="264">
                  <c:v>211705</c:v>
                </c:pt>
                <c:pt idx="265">
                  <c:v>212364</c:v>
                </c:pt>
                <c:pt idx="266">
                  <c:v>212983</c:v>
                </c:pt>
                <c:pt idx="267">
                  <c:v>214755</c:v>
                </c:pt>
                <c:pt idx="268">
                  <c:v>216516</c:v>
                </c:pt>
                <c:pt idx="269">
                  <c:v>217630</c:v>
                </c:pt>
                <c:pt idx="270">
                  <c:v>217894</c:v>
                </c:pt>
                <c:pt idx="271">
                  <c:v>218135</c:v>
                </c:pt>
                <c:pt idx="272">
                  <c:v>218587</c:v>
                </c:pt>
                <c:pt idx="273">
                  <c:v>220069</c:v>
                </c:pt>
                <c:pt idx="274">
                  <c:v>220334</c:v>
                </c:pt>
                <c:pt idx="275">
                  <c:v>221066</c:v>
                </c:pt>
                <c:pt idx="276">
                  <c:v>222148</c:v>
                </c:pt>
                <c:pt idx="277">
                  <c:v>223375</c:v>
                </c:pt>
                <c:pt idx="278">
                  <c:v>224208</c:v>
                </c:pt>
                <c:pt idx="279">
                  <c:v>224254</c:v>
                </c:pt>
                <c:pt idx="280">
                  <c:v>225164</c:v>
                </c:pt>
                <c:pt idx="281">
                  <c:v>226540</c:v>
                </c:pt>
                <c:pt idx="282">
                  <c:v>227475</c:v>
                </c:pt>
                <c:pt idx="283">
                  <c:v>228248</c:v>
                </c:pt>
                <c:pt idx="284">
                  <c:v>228680</c:v>
                </c:pt>
                <c:pt idx="285">
                  <c:v>229377</c:v>
                </c:pt>
                <c:pt idx="286">
                  <c:v>230351</c:v>
                </c:pt>
                <c:pt idx="287">
                  <c:v>230694</c:v>
                </c:pt>
                <c:pt idx="288">
                  <c:v>231224</c:v>
                </c:pt>
                <c:pt idx="289">
                  <c:v>232172</c:v>
                </c:pt>
                <c:pt idx="290">
                  <c:v>234993</c:v>
                </c:pt>
                <c:pt idx="291">
                  <c:v>237347</c:v>
                </c:pt>
                <c:pt idx="292">
                  <c:v>238600</c:v>
                </c:pt>
                <c:pt idx="293">
                  <c:v>239125</c:v>
                </c:pt>
                <c:pt idx="294">
                  <c:v>240917</c:v>
                </c:pt>
                <c:pt idx="295">
                  <c:v>243239</c:v>
                </c:pt>
                <c:pt idx="296">
                  <c:v>246089</c:v>
                </c:pt>
                <c:pt idx="297">
                  <c:v>248643</c:v>
                </c:pt>
                <c:pt idx="298">
                  <c:v>251782</c:v>
                </c:pt>
                <c:pt idx="299">
                  <c:v>255660</c:v>
                </c:pt>
                <c:pt idx="300">
                  <c:v>259597</c:v>
                </c:pt>
                <c:pt idx="301">
                  <c:v>263530</c:v>
                </c:pt>
                <c:pt idx="302">
                  <c:v>266570</c:v>
                </c:pt>
                <c:pt idx="303">
                  <c:v>270677</c:v>
                </c:pt>
                <c:pt idx="304">
                  <c:v>275770</c:v>
                </c:pt>
                <c:pt idx="305">
                  <c:v>281945</c:v>
                </c:pt>
              </c:numCache>
            </c:numRef>
          </c:val>
          <c:smooth val="0"/>
          <c:extLst>
            <c:ext xmlns:c16="http://schemas.microsoft.com/office/drawing/2014/chart" uri="{C3380CC4-5D6E-409C-BE32-E72D297353CC}">
              <c16:uniqueId val="{00000001-C7C7-4DE0-BDDB-7B83A7D3BA0D}"/>
            </c:ext>
          </c:extLst>
        </c:ser>
        <c:ser>
          <c:idx val="2"/>
          <c:order val="2"/>
          <c:tx>
            <c:strRef>
              <c:f>[1]Zillow_Data!$B$182</c:f>
              <c:strCache>
                <c:ptCount val="1"/>
                <c:pt idx="0">
                  <c:v>San Joaquin County</c:v>
                </c:pt>
              </c:strCache>
            </c:strRef>
          </c:tx>
          <c:spPr>
            <a:ln w="28575" cap="rnd">
              <a:solidFill>
                <a:schemeClr val="accent3"/>
              </a:solidFill>
              <a:round/>
            </a:ln>
            <a:effectLst/>
          </c:spPr>
          <c:marker>
            <c:symbol val="none"/>
          </c:marker>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[1]Zillow_Data!$E$182:$KX$182</c:f>
              <c:numCache>
                <c:formatCode>General</c:formatCode>
                <c:ptCount val="306"/>
                <c:pt idx="0">
                  <c:v>140066</c:v>
                </c:pt>
                <c:pt idx="1">
                  <c:v>139568</c:v>
                </c:pt>
                <c:pt idx="2">
                  <c:v>139268</c:v>
                </c:pt>
                <c:pt idx="3">
                  <c:v>138620</c:v>
                </c:pt>
                <c:pt idx="4">
                  <c:v>138231</c:v>
                </c:pt>
                <c:pt idx="5">
                  <c:v>137838</c:v>
                </c:pt>
                <c:pt idx="6">
                  <c:v>137455</c:v>
                </c:pt>
                <c:pt idx="7">
                  <c:v>137159</c:v>
                </c:pt>
                <c:pt idx="8">
                  <c:v>136954</c:v>
                </c:pt>
                <c:pt idx="9">
                  <c:v>136943</c:v>
                </c:pt>
                <c:pt idx="10">
                  <c:v>136963</c:v>
                </c:pt>
                <c:pt idx="11">
                  <c:v>137006</c:v>
                </c:pt>
                <c:pt idx="12">
                  <c:v>136370</c:v>
                </c:pt>
                <c:pt idx="13">
                  <c:v>135625</c:v>
                </c:pt>
                <c:pt idx="14">
                  <c:v>134920</c:v>
                </c:pt>
                <c:pt idx="15">
                  <c:v>134912</c:v>
                </c:pt>
                <c:pt idx="16">
                  <c:v>134920</c:v>
                </c:pt>
                <c:pt idx="17">
                  <c:v>134946</c:v>
                </c:pt>
                <c:pt idx="18">
                  <c:v>135054</c:v>
                </c:pt>
                <c:pt idx="19">
                  <c:v>135236</c:v>
                </c:pt>
                <c:pt idx="20">
                  <c:v>135568</c:v>
                </c:pt>
                <c:pt idx="21">
                  <c:v>135849</c:v>
                </c:pt>
                <c:pt idx="22">
                  <c:v>136112</c:v>
                </c:pt>
                <c:pt idx="23">
                  <c:v>136329</c:v>
                </c:pt>
                <c:pt idx="24">
                  <c:v>137852</c:v>
                </c:pt>
                <c:pt idx="25">
                  <c:v>139928</c:v>
                </c:pt>
                <c:pt idx="26">
                  <c:v>141993</c:v>
                </c:pt>
                <c:pt idx="27">
                  <c:v>142931</c:v>
                </c:pt>
                <c:pt idx="28">
                  <c:v>143489</c:v>
                </c:pt>
                <c:pt idx="29">
                  <c:v>144246</c:v>
                </c:pt>
                <c:pt idx="30">
                  <c:v>145101</c:v>
                </c:pt>
                <c:pt idx="31">
                  <c:v>145913</c:v>
                </c:pt>
                <c:pt idx="32">
                  <c:v>146545</c:v>
                </c:pt>
                <c:pt idx="33">
                  <c:v>147042</c:v>
                </c:pt>
                <c:pt idx="34">
                  <c:v>147582</c:v>
                </c:pt>
                <c:pt idx="35">
                  <c:v>148282</c:v>
                </c:pt>
                <c:pt idx="36">
                  <c:v>148460</c:v>
                </c:pt>
                <c:pt idx="37">
                  <c:v>149069</c:v>
                </c:pt>
                <c:pt idx="38">
                  <c:v>149743</c:v>
                </c:pt>
                <c:pt idx="39">
                  <c:v>151093</c:v>
                </c:pt>
                <c:pt idx="40">
                  <c:v>152219</c:v>
                </c:pt>
                <c:pt idx="41">
                  <c:v>153267</c:v>
                </c:pt>
                <c:pt idx="42">
                  <c:v>154133</c:v>
                </c:pt>
                <c:pt idx="43">
                  <c:v>154865</c:v>
                </c:pt>
                <c:pt idx="44">
                  <c:v>155580</c:v>
                </c:pt>
                <c:pt idx="45">
                  <c:v>156492</c:v>
                </c:pt>
                <c:pt idx="46">
                  <c:v>158020</c:v>
                </c:pt>
                <c:pt idx="47">
                  <c:v>159907</c:v>
                </c:pt>
                <c:pt idx="48">
                  <c:v>161977</c:v>
                </c:pt>
                <c:pt idx="49">
                  <c:v>162700</c:v>
                </c:pt>
                <c:pt idx="50">
                  <c:v>163226</c:v>
                </c:pt>
                <c:pt idx="51">
                  <c:v>163687</c:v>
                </c:pt>
                <c:pt idx="52">
                  <c:v>165256</c:v>
                </c:pt>
                <c:pt idx="53">
                  <c:v>167000</c:v>
                </c:pt>
                <c:pt idx="54">
                  <c:v>169394</c:v>
                </c:pt>
                <c:pt idx="55">
                  <c:v>172584</c:v>
                </c:pt>
                <c:pt idx="56">
                  <c:v>176053</c:v>
                </c:pt>
                <c:pt idx="57">
                  <c:v>179549</c:v>
                </c:pt>
                <c:pt idx="58">
                  <c:v>182136</c:v>
                </c:pt>
                <c:pt idx="59">
                  <c:v>184507</c:v>
                </c:pt>
                <c:pt idx="60">
                  <c:v>186795</c:v>
                </c:pt>
                <c:pt idx="61">
                  <c:v>189988</c:v>
                </c:pt>
                <c:pt idx="62">
                  <c:v>193747</c:v>
                </c:pt>
                <c:pt idx="63">
                  <c:v>197778</c:v>
                </c:pt>
                <c:pt idx="64">
                  <c:v>201297</c:v>
                </c:pt>
                <c:pt idx="65">
                  <c:v>204987</c:v>
                </c:pt>
                <c:pt idx="66">
                  <c:v>208097</c:v>
                </c:pt>
                <c:pt idx="67">
                  <c:v>210746</c:v>
                </c:pt>
                <c:pt idx="68">
                  <c:v>213480</c:v>
                </c:pt>
                <c:pt idx="69">
                  <c:v>216249</c:v>
                </c:pt>
                <c:pt idx="70">
                  <c:v>219267</c:v>
                </c:pt>
                <c:pt idx="71">
                  <c:v>222019</c:v>
                </c:pt>
                <c:pt idx="72">
                  <c:v>224407</c:v>
                </c:pt>
                <c:pt idx="73">
                  <c:v>226737</c:v>
                </c:pt>
                <c:pt idx="74">
                  <c:v>228530</c:v>
                </c:pt>
                <c:pt idx="75">
                  <c:v>230294</c:v>
                </c:pt>
                <c:pt idx="76">
                  <c:v>232082</c:v>
                </c:pt>
                <c:pt idx="77">
                  <c:v>233621</c:v>
                </c:pt>
                <c:pt idx="78">
                  <c:v>235315</c:v>
                </c:pt>
                <c:pt idx="79">
                  <c:v>236948</c:v>
                </c:pt>
                <c:pt idx="80">
                  <c:v>238287</c:v>
                </c:pt>
                <c:pt idx="81">
                  <c:v>239931</c:v>
                </c:pt>
                <c:pt idx="82">
                  <c:v>242259</c:v>
                </c:pt>
                <c:pt idx="83">
                  <c:v>245044</c:v>
                </c:pt>
                <c:pt idx="84">
                  <c:v>248045</c:v>
                </c:pt>
                <c:pt idx="85">
                  <c:v>251202</c:v>
                </c:pt>
                <c:pt idx="86">
                  <c:v>254428</c:v>
                </c:pt>
                <c:pt idx="87">
                  <c:v>257275</c:v>
                </c:pt>
                <c:pt idx="88">
                  <c:v>259668</c:v>
                </c:pt>
                <c:pt idx="89">
                  <c:v>261426</c:v>
                </c:pt>
                <c:pt idx="90">
                  <c:v>263546</c:v>
                </c:pt>
                <c:pt idx="91">
                  <c:v>265726</c:v>
                </c:pt>
                <c:pt idx="92">
                  <c:v>268674</c:v>
                </c:pt>
                <c:pt idx="93">
                  <c:v>271701</c:v>
                </c:pt>
                <c:pt idx="94">
                  <c:v>274865</c:v>
                </c:pt>
                <c:pt idx="95">
                  <c:v>278136</c:v>
                </c:pt>
                <c:pt idx="96">
                  <c:v>281797</c:v>
                </c:pt>
                <c:pt idx="97">
                  <c:v>284731</c:v>
                </c:pt>
                <c:pt idx="98">
                  <c:v>288351</c:v>
                </c:pt>
                <c:pt idx="99">
                  <c:v>292191</c:v>
                </c:pt>
                <c:pt idx="100">
                  <c:v>297976</c:v>
                </c:pt>
                <c:pt idx="101">
                  <c:v>305141</c:v>
                </c:pt>
                <c:pt idx="102">
                  <c:v>312454</c:v>
                </c:pt>
                <c:pt idx="103">
                  <c:v>319344</c:v>
                </c:pt>
                <c:pt idx="104">
                  <c:v>326394</c:v>
                </c:pt>
                <c:pt idx="105">
                  <c:v>334012</c:v>
                </c:pt>
                <c:pt idx="106">
                  <c:v>341818</c:v>
                </c:pt>
                <c:pt idx="107">
                  <c:v>349167</c:v>
                </c:pt>
                <c:pt idx="108">
                  <c:v>356320</c:v>
                </c:pt>
                <c:pt idx="109">
                  <c:v>365837</c:v>
                </c:pt>
                <c:pt idx="110">
                  <c:v>374645</c:v>
                </c:pt>
                <c:pt idx="111">
                  <c:v>384277</c:v>
                </c:pt>
                <c:pt idx="112">
                  <c:v>391396</c:v>
                </c:pt>
                <c:pt idx="113">
                  <c:v>399107</c:v>
                </c:pt>
                <c:pt idx="114">
                  <c:v>405882</c:v>
                </c:pt>
                <c:pt idx="115">
                  <c:v>414072</c:v>
                </c:pt>
                <c:pt idx="116">
                  <c:v>421531</c:v>
                </c:pt>
                <c:pt idx="117">
                  <c:v>427657</c:v>
                </c:pt>
                <c:pt idx="118">
                  <c:v>432549</c:v>
                </c:pt>
                <c:pt idx="119">
                  <c:v>437231</c:v>
                </c:pt>
                <c:pt idx="120">
                  <c:v>440994</c:v>
                </c:pt>
                <c:pt idx="121">
                  <c:v>442498</c:v>
                </c:pt>
                <c:pt idx="122">
                  <c:v>444538</c:v>
                </c:pt>
                <c:pt idx="123">
                  <c:v>445949</c:v>
                </c:pt>
                <c:pt idx="124">
                  <c:v>447094</c:v>
                </c:pt>
                <c:pt idx="125">
                  <c:v>447626</c:v>
                </c:pt>
                <c:pt idx="126">
                  <c:v>448986</c:v>
                </c:pt>
                <c:pt idx="127">
                  <c:v>449265</c:v>
                </c:pt>
                <c:pt idx="128">
                  <c:v>447140</c:v>
                </c:pt>
                <c:pt idx="129">
                  <c:v>443150</c:v>
                </c:pt>
                <c:pt idx="130">
                  <c:v>440504</c:v>
                </c:pt>
                <c:pt idx="131">
                  <c:v>436529</c:v>
                </c:pt>
                <c:pt idx="132">
                  <c:v>433799</c:v>
                </c:pt>
                <c:pt idx="133">
                  <c:v>429615</c:v>
                </c:pt>
                <c:pt idx="134">
                  <c:v>425725</c:v>
                </c:pt>
                <c:pt idx="135">
                  <c:v>419733</c:v>
                </c:pt>
                <c:pt idx="136">
                  <c:v>414982</c:v>
                </c:pt>
                <c:pt idx="137">
                  <c:v>406375</c:v>
                </c:pt>
                <c:pt idx="138">
                  <c:v>397657</c:v>
                </c:pt>
                <c:pt idx="139">
                  <c:v>385268</c:v>
                </c:pt>
                <c:pt idx="140">
                  <c:v>374450</c:v>
                </c:pt>
                <c:pt idx="141">
                  <c:v>363858</c:v>
                </c:pt>
                <c:pt idx="142">
                  <c:v>349703</c:v>
                </c:pt>
                <c:pt idx="143">
                  <c:v>336025</c:v>
                </c:pt>
                <c:pt idx="144">
                  <c:v>320462</c:v>
                </c:pt>
                <c:pt idx="145">
                  <c:v>307244</c:v>
                </c:pt>
                <c:pt idx="146">
                  <c:v>293004</c:v>
                </c:pt>
                <c:pt idx="147">
                  <c:v>280197</c:v>
                </c:pt>
                <c:pt idx="148">
                  <c:v>264682</c:v>
                </c:pt>
                <c:pt idx="149">
                  <c:v>250914</c:v>
                </c:pt>
                <c:pt idx="150">
                  <c:v>237186</c:v>
                </c:pt>
                <c:pt idx="151">
                  <c:v>227607</c:v>
                </c:pt>
                <c:pt idx="152">
                  <c:v>219701</c:v>
                </c:pt>
                <c:pt idx="153">
                  <c:v>210816</c:v>
                </c:pt>
                <c:pt idx="154">
                  <c:v>203769</c:v>
                </c:pt>
                <c:pt idx="155">
                  <c:v>195908</c:v>
                </c:pt>
                <c:pt idx="156">
                  <c:v>190023</c:v>
                </c:pt>
                <c:pt idx="157">
                  <c:v>184716</c:v>
                </c:pt>
                <c:pt idx="158">
                  <c:v>180615</c:v>
                </c:pt>
                <c:pt idx="159">
                  <c:v>177963</c:v>
                </c:pt>
                <c:pt idx="160">
                  <c:v>178091</c:v>
                </c:pt>
                <c:pt idx="161">
                  <c:v>178156</c:v>
                </c:pt>
                <c:pt idx="162">
                  <c:v>177087</c:v>
                </c:pt>
                <c:pt idx="163">
                  <c:v>175407</c:v>
                </c:pt>
                <c:pt idx="164">
                  <c:v>171786</c:v>
                </c:pt>
                <c:pt idx="165">
                  <c:v>171905</c:v>
                </c:pt>
                <c:pt idx="166">
                  <c:v>172131</c:v>
                </c:pt>
                <c:pt idx="167">
                  <c:v>176532</c:v>
                </c:pt>
                <c:pt idx="168">
                  <c:v>179522</c:v>
                </c:pt>
                <c:pt idx="169">
                  <c:v>181355</c:v>
                </c:pt>
                <c:pt idx="170">
                  <c:v>181351</c:v>
                </c:pt>
                <c:pt idx="171">
                  <c:v>179297</c:v>
                </c:pt>
                <c:pt idx="172">
                  <c:v>177357</c:v>
                </c:pt>
                <c:pt idx="173">
                  <c:v>176997</c:v>
                </c:pt>
                <c:pt idx="174">
                  <c:v>177745</c:v>
                </c:pt>
                <c:pt idx="175">
                  <c:v>178811</c:v>
                </c:pt>
                <c:pt idx="176">
                  <c:v>180884</c:v>
                </c:pt>
                <c:pt idx="177">
                  <c:v>181060</c:v>
                </c:pt>
                <c:pt idx="178">
                  <c:v>180882</c:v>
                </c:pt>
                <c:pt idx="179">
                  <c:v>177097</c:v>
                </c:pt>
                <c:pt idx="180">
                  <c:v>174190</c:v>
                </c:pt>
                <c:pt idx="181">
                  <c:v>171468</c:v>
                </c:pt>
                <c:pt idx="182">
                  <c:v>170316</c:v>
                </c:pt>
                <c:pt idx="183">
                  <c:v>170260</c:v>
                </c:pt>
                <c:pt idx="184">
                  <c:v>169447</c:v>
                </c:pt>
                <c:pt idx="185">
                  <c:v>167409</c:v>
                </c:pt>
                <c:pt idx="186">
                  <c:v>166018</c:v>
                </c:pt>
                <c:pt idx="187">
                  <c:v>163845</c:v>
                </c:pt>
                <c:pt idx="188">
                  <c:v>162622</c:v>
                </c:pt>
                <c:pt idx="189">
                  <c:v>160566</c:v>
                </c:pt>
                <c:pt idx="190">
                  <c:v>159256</c:v>
                </c:pt>
                <c:pt idx="191">
                  <c:v>158280</c:v>
                </c:pt>
                <c:pt idx="192">
                  <c:v>158582</c:v>
                </c:pt>
                <c:pt idx="193">
                  <c:v>159912</c:v>
                </c:pt>
                <c:pt idx="194">
                  <c:v>161137</c:v>
                </c:pt>
                <c:pt idx="195">
                  <c:v>162258</c:v>
                </c:pt>
                <c:pt idx="196">
                  <c:v>163017</c:v>
                </c:pt>
                <c:pt idx="197">
                  <c:v>164163</c:v>
                </c:pt>
                <c:pt idx="198">
                  <c:v>164752</c:v>
                </c:pt>
                <c:pt idx="199">
                  <c:v>166322</c:v>
                </c:pt>
                <c:pt idx="200">
                  <c:v>167476</c:v>
                </c:pt>
                <c:pt idx="201">
                  <c:v>169786</c:v>
                </c:pt>
                <c:pt idx="202">
                  <c:v>172807</c:v>
                </c:pt>
                <c:pt idx="203">
                  <c:v>176872</c:v>
                </c:pt>
                <c:pt idx="204">
                  <c:v>179583</c:v>
                </c:pt>
                <c:pt idx="205">
                  <c:v>181386</c:v>
                </c:pt>
                <c:pt idx="206">
                  <c:v>184639</c:v>
                </c:pt>
                <c:pt idx="207">
                  <c:v>188374</c:v>
                </c:pt>
                <c:pt idx="208">
                  <c:v>194096</c:v>
                </c:pt>
                <c:pt idx="209">
                  <c:v>200049</c:v>
                </c:pt>
                <c:pt idx="210">
                  <c:v>207831</c:v>
                </c:pt>
                <c:pt idx="211">
                  <c:v>214774</c:v>
                </c:pt>
                <c:pt idx="212">
                  <c:v>221543</c:v>
                </c:pt>
                <c:pt idx="213">
                  <c:v>227060</c:v>
                </c:pt>
                <c:pt idx="214">
                  <c:v>231975</c:v>
                </c:pt>
                <c:pt idx="215">
                  <c:v>236528</c:v>
                </c:pt>
                <c:pt idx="216">
                  <c:v>241952</c:v>
                </c:pt>
                <c:pt idx="217">
                  <c:v>247874</c:v>
                </c:pt>
                <c:pt idx="218">
                  <c:v>251532</c:v>
                </c:pt>
                <c:pt idx="219">
                  <c:v>255039</c:v>
                </c:pt>
                <c:pt idx="220">
                  <c:v>255546</c:v>
                </c:pt>
                <c:pt idx="221">
                  <c:v>256857</c:v>
                </c:pt>
                <c:pt idx="222">
                  <c:v>255732</c:v>
                </c:pt>
                <c:pt idx="223">
                  <c:v>256265</c:v>
                </c:pt>
                <c:pt idx="224">
                  <c:v>256330</c:v>
                </c:pt>
                <c:pt idx="225">
                  <c:v>257518</c:v>
                </c:pt>
                <c:pt idx="226">
                  <c:v>258193</c:v>
                </c:pt>
                <c:pt idx="227">
                  <c:v>258951</c:v>
                </c:pt>
                <c:pt idx="228">
                  <c:v>259885</c:v>
                </c:pt>
                <c:pt idx="229">
                  <c:v>261727</c:v>
                </c:pt>
                <c:pt idx="230">
                  <c:v>263188</c:v>
                </c:pt>
                <c:pt idx="231">
                  <c:v>263931</c:v>
                </c:pt>
                <c:pt idx="232">
                  <c:v>265298</c:v>
                </c:pt>
                <c:pt idx="233">
                  <c:v>266734</c:v>
                </c:pt>
                <c:pt idx="234">
                  <c:v>269230</c:v>
                </c:pt>
                <c:pt idx="235">
                  <c:v>271420</c:v>
                </c:pt>
                <c:pt idx="236">
                  <c:v>274736</c:v>
                </c:pt>
                <c:pt idx="237">
                  <c:v>277560</c:v>
                </c:pt>
                <c:pt idx="238">
                  <c:v>279965</c:v>
                </c:pt>
                <c:pt idx="239">
                  <c:v>281973</c:v>
                </c:pt>
                <c:pt idx="240">
                  <c:v>283442</c:v>
                </c:pt>
                <c:pt idx="241">
                  <c:v>283842</c:v>
                </c:pt>
                <c:pt idx="242">
                  <c:v>286191</c:v>
                </c:pt>
                <c:pt idx="243">
                  <c:v>289414</c:v>
                </c:pt>
                <c:pt idx="244">
                  <c:v>294329</c:v>
                </c:pt>
                <c:pt idx="245">
                  <c:v>296633</c:v>
                </c:pt>
                <c:pt idx="246">
                  <c:v>298480</c:v>
                </c:pt>
                <c:pt idx="247">
                  <c:v>299500</c:v>
                </c:pt>
                <c:pt idx="248">
                  <c:v>300961</c:v>
                </c:pt>
                <c:pt idx="249">
                  <c:v>303173</c:v>
                </c:pt>
                <c:pt idx="250">
                  <c:v>306775</c:v>
                </c:pt>
                <c:pt idx="251">
                  <c:v>310166</c:v>
                </c:pt>
                <c:pt idx="252">
                  <c:v>313020</c:v>
                </c:pt>
                <c:pt idx="253">
                  <c:v>315965</c:v>
                </c:pt>
                <c:pt idx="254">
                  <c:v>318792</c:v>
                </c:pt>
                <c:pt idx="255">
                  <c:v>320516</c:v>
                </c:pt>
                <c:pt idx="256">
                  <c:v>320752</c:v>
                </c:pt>
                <c:pt idx="257">
                  <c:v>323296</c:v>
                </c:pt>
                <c:pt idx="258">
                  <c:v>327145</c:v>
                </c:pt>
                <c:pt idx="259">
                  <c:v>331271</c:v>
                </c:pt>
                <c:pt idx="260">
                  <c:v>333985</c:v>
                </c:pt>
                <c:pt idx="261">
                  <c:v>335705</c:v>
                </c:pt>
                <c:pt idx="262">
                  <c:v>336580</c:v>
                </c:pt>
                <c:pt idx="263">
                  <c:v>339298</c:v>
                </c:pt>
                <c:pt idx="264">
                  <c:v>343003</c:v>
                </c:pt>
                <c:pt idx="265">
                  <c:v>347230</c:v>
                </c:pt>
                <c:pt idx="266">
                  <c:v>348265</c:v>
                </c:pt>
                <c:pt idx="267">
                  <c:v>351057</c:v>
                </c:pt>
                <c:pt idx="268">
                  <c:v>354373</c:v>
                </c:pt>
                <c:pt idx="269">
                  <c:v>358057</c:v>
                </c:pt>
                <c:pt idx="270">
                  <c:v>358585</c:v>
                </c:pt>
                <c:pt idx="271">
                  <c:v>358849</c:v>
                </c:pt>
                <c:pt idx="272">
                  <c:v>359551</c:v>
                </c:pt>
                <c:pt idx="273">
                  <c:v>362253</c:v>
                </c:pt>
                <c:pt idx="274">
                  <c:v>364156</c:v>
                </c:pt>
                <c:pt idx="275">
                  <c:v>363544</c:v>
                </c:pt>
                <c:pt idx="276">
                  <c:v>363357</c:v>
                </c:pt>
                <c:pt idx="277">
                  <c:v>361978</c:v>
                </c:pt>
                <c:pt idx="278">
                  <c:v>364514</c:v>
                </c:pt>
                <c:pt idx="279">
                  <c:v>365536</c:v>
                </c:pt>
                <c:pt idx="280">
                  <c:v>367540</c:v>
                </c:pt>
                <c:pt idx="281">
                  <c:v>368726</c:v>
                </c:pt>
                <c:pt idx="282">
                  <c:v>368822</c:v>
                </c:pt>
                <c:pt idx="283">
                  <c:v>369374</c:v>
                </c:pt>
                <c:pt idx="284">
                  <c:v>368164</c:v>
                </c:pt>
                <c:pt idx="285">
                  <c:v>367805</c:v>
                </c:pt>
                <c:pt idx="286">
                  <c:v>367810</c:v>
                </c:pt>
                <c:pt idx="287">
                  <c:v>369775</c:v>
                </c:pt>
                <c:pt idx="288">
                  <c:v>371053</c:v>
                </c:pt>
                <c:pt idx="289">
                  <c:v>373688</c:v>
                </c:pt>
                <c:pt idx="290">
                  <c:v>376580</c:v>
                </c:pt>
                <c:pt idx="291">
                  <c:v>381449</c:v>
                </c:pt>
                <c:pt idx="292">
                  <c:v>383350</c:v>
                </c:pt>
                <c:pt idx="293">
                  <c:v>382883</c:v>
                </c:pt>
                <c:pt idx="294">
                  <c:v>383334</c:v>
                </c:pt>
                <c:pt idx="295">
                  <c:v>386209</c:v>
                </c:pt>
                <c:pt idx="296">
                  <c:v>392264</c:v>
                </c:pt>
                <c:pt idx="297">
                  <c:v>397569</c:v>
                </c:pt>
                <c:pt idx="298">
                  <c:v>404042</c:v>
                </c:pt>
                <c:pt idx="299">
                  <c:v>410935</c:v>
                </c:pt>
                <c:pt idx="300">
                  <c:v>419203</c:v>
                </c:pt>
                <c:pt idx="301">
                  <c:v>428219</c:v>
                </c:pt>
                <c:pt idx="302">
                  <c:v>437164</c:v>
                </c:pt>
                <c:pt idx="303">
                  <c:v>446490</c:v>
                </c:pt>
                <c:pt idx="304">
                  <c:v>459611</c:v>
                </c:pt>
                <c:pt idx="305">
                  <c:v>477165</c:v>
                </c:pt>
              </c:numCache>
            </c:numRef>
          </c:val>
          <c:smooth val="0"/>
          <c:extLst>
            <c:ext xmlns:c16="http://schemas.microsoft.com/office/drawing/2014/chart" uri="{C3380CC4-5D6E-409C-BE32-E72D297353CC}">
              <c16:uniqueId val="{00000002-C7C7-4DE0-BDDB-7B83A7D3BA0D}"/>
            </c:ext>
          </c:extLst>
        </c:ser>
        <c:ser>
          <c:idx val="3"/>
          <c:order val="3"/>
          <c:tx>
            <c:strRef>
              <c:f>[1]Zillow_Data!$B$183</c:f>
              <c:strCache>
                <c:ptCount val="1"/>
                <c:pt idx="0">
                  <c:v>Stanislaus County</c:v>
                </c:pt>
              </c:strCache>
            </c:strRef>
          </c:tx>
          <c:spPr>
            <a:ln w="28575" cap="rnd">
              <a:solidFill>
                <a:schemeClr val="accent4"/>
              </a:solidFill>
              <a:round/>
            </a:ln>
            <a:effectLst/>
          </c:spPr>
          <c:marker>
            <c:symbol val="none"/>
          </c:marker>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[1]Zillow_Data!$E$183:$KX$183</c:f>
              <c:numCache>
                <c:formatCode>General</c:formatCode>
                <c:ptCount val="306"/>
                <c:pt idx="0">
                  <c:v>128592</c:v>
                </c:pt>
                <c:pt idx="1">
                  <c:v>128289</c:v>
                </c:pt>
                <c:pt idx="2">
                  <c:v>128287</c:v>
                </c:pt>
                <c:pt idx="3">
                  <c:v>127827</c:v>
                </c:pt>
                <c:pt idx="4">
                  <c:v>127679</c:v>
                </c:pt>
                <c:pt idx="5">
                  <c:v>127323</c:v>
                </c:pt>
                <c:pt idx="6">
                  <c:v>127238</c:v>
                </c:pt>
                <c:pt idx="7">
                  <c:v>127124</c:v>
                </c:pt>
                <c:pt idx="8">
                  <c:v>127252</c:v>
                </c:pt>
                <c:pt idx="9">
                  <c:v>127254</c:v>
                </c:pt>
                <c:pt idx="10">
                  <c:v>127170</c:v>
                </c:pt>
                <c:pt idx="11">
                  <c:v>126993</c:v>
                </c:pt>
                <c:pt idx="12">
                  <c:v>126302</c:v>
                </c:pt>
                <c:pt idx="13">
                  <c:v>125674</c:v>
                </c:pt>
                <c:pt idx="14">
                  <c:v>124797</c:v>
                </c:pt>
                <c:pt idx="15">
                  <c:v>124909</c:v>
                </c:pt>
                <c:pt idx="16">
                  <c:v>124721</c:v>
                </c:pt>
                <c:pt idx="17">
                  <c:v>124873</c:v>
                </c:pt>
                <c:pt idx="18">
                  <c:v>124842</c:v>
                </c:pt>
                <c:pt idx="19">
                  <c:v>124997</c:v>
                </c:pt>
                <c:pt idx="20">
                  <c:v>124948</c:v>
                </c:pt>
                <c:pt idx="21">
                  <c:v>125041</c:v>
                </c:pt>
                <c:pt idx="22">
                  <c:v>125391</c:v>
                </c:pt>
                <c:pt idx="23">
                  <c:v>125875</c:v>
                </c:pt>
                <c:pt idx="24">
                  <c:v>127578</c:v>
                </c:pt>
                <c:pt idx="25">
                  <c:v>129421</c:v>
                </c:pt>
                <c:pt idx="26">
                  <c:v>131412</c:v>
                </c:pt>
                <c:pt idx="27">
                  <c:v>132288</c:v>
                </c:pt>
                <c:pt idx="28">
                  <c:v>133052</c:v>
                </c:pt>
                <c:pt idx="29">
                  <c:v>133770</c:v>
                </c:pt>
                <c:pt idx="30">
                  <c:v>134408</c:v>
                </c:pt>
                <c:pt idx="31">
                  <c:v>134985</c:v>
                </c:pt>
                <c:pt idx="32">
                  <c:v>135604</c:v>
                </c:pt>
                <c:pt idx="33">
                  <c:v>136370</c:v>
                </c:pt>
                <c:pt idx="34">
                  <c:v>137014</c:v>
                </c:pt>
                <c:pt idx="35">
                  <c:v>137657</c:v>
                </c:pt>
                <c:pt idx="36">
                  <c:v>137508</c:v>
                </c:pt>
                <c:pt idx="37">
                  <c:v>137629</c:v>
                </c:pt>
                <c:pt idx="38">
                  <c:v>137746</c:v>
                </c:pt>
                <c:pt idx="39">
                  <c:v>138845</c:v>
                </c:pt>
                <c:pt idx="40">
                  <c:v>140009</c:v>
                </c:pt>
                <c:pt idx="41">
                  <c:v>141235</c:v>
                </c:pt>
                <c:pt idx="42">
                  <c:v>142141</c:v>
                </c:pt>
                <c:pt idx="43">
                  <c:v>142962</c:v>
                </c:pt>
                <c:pt idx="44">
                  <c:v>143635</c:v>
                </c:pt>
                <c:pt idx="45">
                  <c:v>144549</c:v>
                </c:pt>
                <c:pt idx="46">
                  <c:v>145517</c:v>
                </c:pt>
                <c:pt idx="47">
                  <c:v>146870</c:v>
                </c:pt>
                <c:pt idx="48">
                  <c:v>148219</c:v>
                </c:pt>
                <c:pt idx="49">
                  <c:v>149655</c:v>
                </c:pt>
                <c:pt idx="50">
                  <c:v>150693</c:v>
                </c:pt>
                <c:pt idx="51">
                  <c:v>150546</c:v>
                </c:pt>
                <c:pt idx="52">
                  <c:v>150312</c:v>
                </c:pt>
                <c:pt idx="53">
                  <c:v>150315</c:v>
                </c:pt>
                <c:pt idx="54">
                  <c:v>151634</c:v>
                </c:pt>
                <c:pt idx="55">
                  <c:v>153305</c:v>
                </c:pt>
                <c:pt idx="56">
                  <c:v>155442</c:v>
                </c:pt>
                <c:pt idx="57">
                  <c:v>157587</c:v>
                </c:pt>
                <c:pt idx="58">
                  <c:v>160519</c:v>
                </c:pt>
                <c:pt idx="59">
                  <c:v>163523</c:v>
                </c:pt>
                <c:pt idx="60">
                  <c:v>166806</c:v>
                </c:pt>
                <c:pt idx="61">
                  <c:v>169371</c:v>
                </c:pt>
                <c:pt idx="62">
                  <c:v>172375</c:v>
                </c:pt>
                <c:pt idx="63">
                  <c:v>176078</c:v>
                </c:pt>
                <c:pt idx="64">
                  <c:v>180062</c:v>
                </c:pt>
                <c:pt idx="65">
                  <c:v>183946</c:v>
                </c:pt>
                <c:pt idx="66">
                  <c:v>187279</c:v>
                </c:pt>
                <c:pt idx="67">
                  <c:v>190168</c:v>
                </c:pt>
                <c:pt idx="68">
                  <c:v>193226</c:v>
                </c:pt>
                <c:pt idx="69">
                  <c:v>195811</c:v>
                </c:pt>
                <c:pt idx="70">
                  <c:v>198169</c:v>
                </c:pt>
                <c:pt idx="71">
                  <c:v>199833</c:v>
                </c:pt>
                <c:pt idx="72">
                  <c:v>200920</c:v>
                </c:pt>
                <c:pt idx="73">
                  <c:v>202369</c:v>
                </c:pt>
                <c:pt idx="74">
                  <c:v>204239</c:v>
                </c:pt>
                <c:pt idx="75">
                  <c:v>206739</c:v>
                </c:pt>
                <c:pt idx="76">
                  <c:v>209185</c:v>
                </c:pt>
                <c:pt idx="77">
                  <c:v>211452</c:v>
                </c:pt>
                <c:pt idx="78">
                  <c:v>213637</c:v>
                </c:pt>
                <c:pt idx="79">
                  <c:v>216129</c:v>
                </c:pt>
                <c:pt idx="80">
                  <c:v>218367</c:v>
                </c:pt>
                <c:pt idx="81">
                  <c:v>220654</c:v>
                </c:pt>
                <c:pt idx="82">
                  <c:v>223088</c:v>
                </c:pt>
                <c:pt idx="83">
                  <c:v>225867</c:v>
                </c:pt>
                <c:pt idx="84">
                  <c:v>229512</c:v>
                </c:pt>
                <c:pt idx="85">
                  <c:v>232572</c:v>
                </c:pt>
                <c:pt idx="86">
                  <c:v>235866</c:v>
                </c:pt>
                <c:pt idx="87">
                  <c:v>238589</c:v>
                </c:pt>
                <c:pt idx="88">
                  <c:v>241824</c:v>
                </c:pt>
                <c:pt idx="89">
                  <c:v>244707</c:v>
                </c:pt>
                <c:pt idx="90">
                  <c:v>247499</c:v>
                </c:pt>
                <c:pt idx="91">
                  <c:v>250426</c:v>
                </c:pt>
                <c:pt idx="92">
                  <c:v>253441</c:v>
                </c:pt>
                <c:pt idx="93">
                  <c:v>256852</c:v>
                </c:pt>
                <c:pt idx="94">
                  <c:v>259807</c:v>
                </c:pt>
                <c:pt idx="95">
                  <c:v>262885</c:v>
                </c:pt>
                <c:pt idx="96">
                  <c:v>265577</c:v>
                </c:pt>
                <c:pt idx="97">
                  <c:v>268685</c:v>
                </c:pt>
                <c:pt idx="98">
                  <c:v>271836</c:v>
                </c:pt>
                <c:pt idx="99">
                  <c:v>276185</c:v>
                </c:pt>
                <c:pt idx="100">
                  <c:v>280611</c:v>
                </c:pt>
                <c:pt idx="101">
                  <c:v>285904</c:v>
                </c:pt>
                <c:pt idx="102">
                  <c:v>290901</c:v>
                </c:pt>
                <c:pt idx="103">
                  <c:v>297065</c:v>
                </c:pt>
                <c:pt idx="104">
                  <c:v>302417</c:v>
                </c:pt>
                <c:pt idx="105">
                  <c:v>308455</c:v>
                </c:pt>
                <c:pt idx="106">
                  <c:v>314216</c:v>
                </c:pt>
                <c:pt idx="107">
                  <c:v>321225</c:v>
                </c:pt>
                <c:pt idx="108">
                  <c:v>327789</c:v>
                </c:pt>
                <c:pt idx="109">
                  <c:v>335302</c:v>
                </c:pt>
                <c:pt idx="110">
                  <c:v>341768</c:v>
                </c:pt>
                <c:pt idx="111">
                  <c:v>347996</c:v>
                </c:pt>
                <c:pt idx="112">
                  <c:v>354932</c:v>
                </c:pt>
                <c:pt idx="113">
                  <c:v>362073</c:v>
                </c:pt>
                <c:pt idx="114">
                  <c:v>369989</c:v>
                </c:pt>
                <c:pt idx="115">
                  <c:v>376307</c:v>
                </c:pt>
                <c:pt idx="116">
                  <c:v>384161</c:v>
                </c:pt>
                <c:pt idx="117">
                  <c:v>392816</c:v>
                </c:pt>
                <c:pt idx="118">
                  <c:v>400977</c:v>
                </c:pt>
                <c:pt idx="119">
                  <c:v>406220</c:v>
                </c:pt>
                <c:pt idx="120">
                  <c:v>410864</c:v>
                </c:pt>
                <c:pt idx="121">
                  <c:v>414362</c:v>
                </c:pt>
                <c:pt idx="122">
                  <c:v>419681</c:v>
                </c:pt>
                <c:pt idx="123">
                  <c:v>423143</c:v>
                </c:pt>
                <c:pt idx="124">
                  <c:v>425129</c:v>
                </c:pt>
                <c:pt idx="125">
                  <c:v>424351</c:v>
                </c:pt>
                <c:pt idx="126">
                  <c:v>422606</c:v>
                </c:pt>
                <c:pt idx="127">
                  <c:v>421001</c:v>
                </c:pt>
                <c:pt idx="128">
                  <c:v>417842</c:v>
                </c:pt>
                <c:pt idx="129">
                  <c:v>411663</c:v>
                </c:pt>
                <c:pt idx="130">
                  <c:v>407091</c:v>
                </c:pt>
                <c:pt idx="131">
                  <c:v>401553</c:v>
                </c:pt>
                <c:pt idx="132">
                  <c:v>398994</c:v>
                </c:pt>
                <c:pt idx="133">
                  <c:v>395873</c:v>
                </c:pt>
                <c:pt idx="134">
                  <c:v>394668</c:v>
                </c:pt>
                <c:pt idx="135">
                  <c:v>390345</c:v>
                </c:pt>
                <c:pt idx="136">
                  <c:v>382588</c:v>
                </c:pt>
                <c:pt idx="137">
                  <c:v>374425</c:v>
                </c:pt>
                <c:pt idx="138">
                  <c:v>368688</c:v>
                </c:pt>
                <c:pt idx="139">
                  <c:v>362068</c:v>
                </c:pt>
                <c:pt idx="140">
                  <c:v>354082</c:v>
                </c:pt>
                <c:pt idx="141">
                  <c:v>342922</c:v>
                </c:pt>
                <c:pt idx="142">
                  <c:v>329771</c:v>
                </c:pt>
                <c:pt idx="143">
                  <c:v>319601</c:v>
                </c:pt>
                <c:pt idx="144">
                  <c:v>306996</c:v>
                </c:pt>
                <c:pt idx="145">
                  <c:v>294415</c:v>
                </c:pt>
                <c:pt idx="146">
                  <c:v>275963</c:v>
                </c:pt>
                <c:pt idx="147">
                  <c:v>261183</c:v>
                </c:pt>
                <c:pt idx="148">
                  <c:v>248359</c:v>
                </c:pt>
                <c:pt idx="149">
                  <c:v>238777</c:v>
                </c:pt>
                <c:pt idx="150">
                  <c:v>227029</c:v>
                </c:pt>
                <c:pt idx="151">
                  <c:v>215813</c:v>
                </c:pt>
                <c:pt idx="152">
                  <c:v>206127</c:v>
                </c:pt>
                <c:pt idx="153">
                  <c:v>200158</c:v>
                </c:pt>
                <c:pt idx="154">
                  <c:v>194285</c:v>
                </c:pt>
                <c:pt idx="155">
                  <c:v>187240</c:v>
                </c:pt>
                <c:pt idx="156">
                  <c:v>179597</c:v>
                </c:pt>
                <c:pt idx="157">
                  <c:v>174739</c:v>
                </c:pt>
                <c:pt idx="158">
                  <c:v>171087</c:v>
                </c:pt>
                <c:pt idx="159">
                  <c:v>167899</c:v>
                </c:pt>
                <c:pt idx="160">
                  <c:v>165989</c:v>
                </c:pt>
                <c:pt idx="161">
                  <c:v>163031</c:v>
                </c:pt>
                <c:pt idx="162">
                  <c:v>160574</c:v>
                </c:pt>
                <c:pt idx="163">
                  <c:v>157643</c:v>
                </c:pt>
                <c:pt idx="164">
                  <c:v>155501</c:v>
                </c:pt>
                <c:pt idx="165">
                  <c:v>153622</c:v>
                </c:pt>
                <c:pt idx="166">
                  <c:v>153730</c:v>
                </c:pt>
                <c:pt idx="167">
                  <c:v>154311</c:v>
                </c:pt>
                <c:pt idx="168">
                  <c:v>155358</c:v>
                </c:pt>
                <c:pt idx="169">
                  <c:v>153637</c:v>
                </c:pt>
                <c:pt idx="170">
                  <c:v>153661</c:v>
                </c:pt>
                <c:pt idx="171">
                  <c:v>154101</c:v>
                </c:pt>
                <c:pt idx="172">
                  <c:v>154550</c:v>
                </c:pt>
                <c:pt idx="173">
                  <c:v>155275</c:v>
                </c:pt>
                <c:pt idx="174">
                  <c:v>156448</c:v>
                </c:pt>
                <c:pt idx="175">
                  <c:v>158258</c:v>
                </c:pt>
                <c:pt idx="176">
                  <c:v>158810</c:v>
                </c:pt>
                <c:pt idx="177">
                  <c:v>158169</c:v>
                </c:pt>
                <c:pt idx="178">
                  <c:v>155702</c:v>
                </c:pt>
                <c:pt idx="179">
                  <c:v>153448</c:v>
                </c:pt>
                <c:pt idx="180">
                  <c:v>152035</c:v>
                </c:pt>
                <c:pt idx="181">
                  <c:v>152565</c:v>
                </c:pt>
                <c:pt idx="182">
                  <c:v>152143</c:v>
                </c:pt>
                <c:pt idx="183">
                  <c:v>150871</c:v>
                </c:pt>
                <c:pt idx="184">
                  <c:v>148703</c:v>
                </c:pt>
                <c:pt idx="185">
                  <c:v>146819</c:v>
                </c:pt>
                <c:pt idx="186">
                  <c:v>144552</c:v>
                </c:pt>
                <c:pt idx="187">
                  <c:v>142436</c:v>
                </c:pt>
                <c:pt idx="188">
                  <c:v>140951</c:v>
                </c:pt>
                <c:pt idx="189">
                  <c:v>140037</c:v>
                </c:pt>
                <c:pt idx="190">
                  <c:v>140040</c:v>
                </c:pt>
                <c:pt idx="191">
                  <c:v>139962</c:v>
                </c:pt>
                <c:pt idx="192">
                  <c:v>140190</c:v>
                </c:pt>
                <c:pt idx="193">
                  <c:v>140061</c:v>
                </c:pt>
                <c:pt idx="194">
                  <c:v>140873</c:v>
                </c:pt>
                <c:pt idx="195">
                  <c:v>141925</c:v>
                </c:pt>
                <c:pt idx="196">
                  <c:v>143279</c:v>
                </c:pt>
                <c:pt idx="197">
                  <c:v>143766</c:v>
                </c:pt>
                <c:pt idx="198">
                  <c:v>144660</c:v>
                </c:pt>
                <c:pt idx="199">
                  <c:v>146430</c:v>
                </c:pt>
                <c:pt idx="200">
                  <c:v>148623</c:v>
                </c:pt>
                <c:pt idx="201">
                  <c:v>151165</c:v>
                </c:pt>
                <c:pt idx="202">
                  <c:v>153465</c:v>
                </c:pt>
                <c:pt idx="203">
                  <c:v>156477</c:v>
                </c:pt>
                <c:pt idx="204">
                  <c:v>159272</c:v>
                </c:pt>
                <c:pt idx="205">
                  <c:v>162867</c:v>
                </c:pt>
                <c:pt idx="206">
                  <c:v>166140</c:v>
                </c:pt>
                <c:pt idx="207">
                  <c:v>169769</c:v>
                </c:pt>
                <c:pt idx="208">
                  <c:v>173376</c:v>
                </c:pt>
                <c:pt idx="209">
                  <c:v>178759</c:v>
                </c:pt>
                <c:pt idx="210">
                  <c:v>184629</c:v>
                </c:pt>
                <c:pt idx="211">
                  <c:v>190832</c:v>
                </c:pt>
                <c:pt idx="212">
                  <c:v>196701</c:v>
                </c:pt>
                <c:pt idx="213">
                  <c:v>202376</c:v>
                </c:pt>
                <c:pt idx="214">
                  <c:v>207358</c:v>
                </c:pt>
                <c:pt idx="215">
                  <c:v>211553</c:v>
                </c:pt>
                <c:pt idx="216">
                  <c:v>216007</c:v>
                </c:pt>
                <c:pt idx="217">
                  <c:v>219312</c:v>
                </c:pt>
                <c:pt idx="218">
                  <c:v>221981</c:v>
                </c:pt>
                <c:pt idx="219">
                  <c:v>223799</c:v>
                </c:pt>
                <c:pt idx="220">
                  <c:v>226463</c:v>
                </c:pt>
                <c:pt idx="221">
                  <c:v>228891</c:v>
                </c:pt>
                <c:pt idx="222">
                  <c:v>231113</c:v>
                </c:pt>
                <c:pt idx="223">
                  <c:v>230958</c:v>
                </c:pt>
                <c:pt idx="224">
                  <c:v>230563</c:v>
                </c:pt>
                <c:pt idx="225">
                  <c:v>229839</c:v>
                </c:pt>
                <c:pt idx="226">
                  <c:v>231281</c:v>
                </c:pt>
                <c:pt idx="227">
                  <c:v>232662</c:v>
                </c:pt>
                <c:pt idx="228">
                  <c:v>233581</c:v>
                </c:pt>
                <c:pt idx="229">
                  <c:v>234268</c:v>
                </c:pt>
                <c:pt idx="230">
                  <c:v>235794</c:v>
                </c:pt>
                <c:pt idx="231">
                  <c:v>237919</c:v>
                </c:pt>
                <c:pt idx="232">
                  <c:v>240383</c:v>
                </c:pt>
                <c:pt idx="233">
                  <c:v>241249</c:v>
                </c:pt>
                <c:pt idx="234">
                  <c:v>241675</c:v>
                </c:pt>
                <c:pt idx="235">
                  <c:v>243714</c:v>
                </c:pt>
                <c:pt idx="236">
                  <c:v>246308</c:v>
                </c:pt>
                <c:pt idx="237">
                  <c:v>249515</c:v>
                </c:pt>
                <c:pt idx="238">
                  <c:v>250533</c:v>
                </c:pt>
                <c:pt idx="239">
                  <c:v>252468</c:v>
                </c:pt>
                <c:pt idx="240">
                  <c:v>254054</c:v>
                </c:pt>
                <c:pt idx="241">
                  <c:v>256822</c:v>
                </c:pt>
                <c:pt idx="242">
                  <c:v>258658</c:v>
                </c:pt>
                <c:pt idx="243">
                  <c:v>260865</c:v>
                </c:pt>
                <c:pt idx="244">
                  <c:v>261678</c:v>
                </c:pt>
                <c:pt idx="245">
                  <c:v>264052</c:v>
                </c:pt>
                <c:pt idx="246">
                  <c:v>267738</c:v>
                </c:pt>
                <c:pt idx="247">
                  <c:v>270552</c:v>
                </c:pt>
                <c:pt idx="248">
                  <c:v>272683</c:v>
                </c:pt>
                <c:pt idx="249">
                  <c:v>273730</c:v>
                </c:pt>
                <c:pt idx="250">
                  <c:v>276500</c:v>
                </c:pt>
                <c:pt idx="251">
                  <c:v>278242</c:v>
                </c:pt>
                <c:pt idx="252">
                  <c:v>280498</c:v>
                </c:pt>
                <c:pt idx="253">
                  <c:v>282323</c:v>
                </c:pt>
                <c:pt idx="254">
                  <c:v>284275</c:v>
                </c:pt>
                <c:pt idx="255">
                  <c:v>285685</c:v>
                </c:pt>
                <c:pt idx="256">
                  <c:v>287773</c:v>
                </c:pt>
                <c:pt idx="257">
                  <c:v>289780</c:v>
                </c:pt>
                <c:pt idx="258">
                  <c:v>290527</c:v>
                </c:pt>
                <c:pt idx="259">
                  <c:v>291052</c:v>
                </c:pt>
                <c:pt idx="260">
                  <c:v>292487</c:v>
                </c:pt>
                <c:pt idx="261">
                  <c:v>295333</c:v>
                </c:pt>
                <c:pt idx="262">
                  <c:v>297977</c:v>
                </c:pt>
                <c:pt idx="263">
                  <c:v>300591</c:v>
                </c:pt>
                <c:pt idx="264">
                  <c:v>303467</c:v>
                </c:pt>
                <c:pt idx="265">
                  <c:v>305514</c:v>
                </c:pt>
                <c:pt idx="266">
                  <c:v>308722</c:v>
                </c:pt>
                <c:pt idx="267">
                  <c:v>310503</c:v>
                </c:pt>
                <c:pt idx="268">
                  <c:v>312714</c:v>
                </c:pt>
                <c:pt idx="269">
                  <c:v>313730</c:v>
                </c:pt>
                <c:pt idx="270">
                  <c:v>315685</c:v>
                </c:pt>
                <c:pt idx="271">
                  <c:v>317593</c:v>
                </c:pt>
                <c:pt idx="272">
                  <c:v>319309</c:v>
                </c:pt>
                <c:pt idx="273">
                  <c:v>319220</c:v>
                </c:pt>
                <c:pt idx="274">
                  <c:v>319481</c:v>
                </c:pt>
                <c:pt idx="275">
                  <c:v>320055</c:v>
                </c:pt>
                <c:pt idx="276">
                  <c:v>320985</c:v>
                </c:pt>
                <c:pt idx="277">
                  <c:v>321666</c:v>
                </c:pt>
                <c:pt idx="278">
                  <c:v>321887</c:v>
                </c:pt>
                <c:pt idx="279">
                  <c:v>324581</c:v>
                </c:pt>
                <c:pt idx="280">
                  <c:v>324919</c:v>
                </c:pt>
                <c:pt idx="281">
                  <c:v>326146</c:v>
                </c:pt>
                <c:pt idx="282">
                  <c:v>325285</c:v>
                </c:pt>
                <c:pt idx="283">
                  <c:v>326184</c:v>
                </c:pt>
                <c:pt idx="284">
                  <c:v>326324</c:v>
                </c:pt>
                <c:pt idx="285">
                  <c:v>328708</c:v>
                </c:pt>
                <c:pt idx="286">
                  <c:v>330456</c:v>
                </c:pt>
                <c:pt idx="287">
                  <c:v>332140</c:v>
                </c:pt>
                <c:pt idx="288">
                  <c:v>332761</c:v>
                </c:pt>
                <c:pt idx="289">
                  <c:v>335396</c:v>
                </c:pt>
                <c:pt idx="290">
                  <c:v>338097</c:v>
                </c:pt>
                <c:pt idx="291">
                  <c:v>340228</c:v>
                </c:pt>
                <c:pt idx="292">
                  <c:v>343402</c:v>
                </c:pt>
                <c:pt idx="293">
                  <c:v>345042</c:v>
                </c:pt>
                <c:pt idx="294">
                  <c:v>347875</c:v>
                </c:pt>
                <c:pt idx="295">
                  <c:v>350055</c:v>
                </c:pt>
                <c:pt idx="296">
                  <c:v>354110</c:v>
                </c:pt>
                <c:pt idx="297">
                  <c:v>357391</c:v>
                </c:pt>
                <c:pt idx="298">
                  <c:v>361472</c:v>
                </c:pt>
                <c:pt idx="299">
                  <c:v>366082</c:v>
                </c:pt>
                <c:pt idx="300">
                  <c:v>371978</c:v>
                </c:pt>
                <c:pt idx="301">
                  <c:v>377277</c:v>
                </c:pt>
                <c:pt idx="302">
                  <c:v>383217</c:v>
                </c:pt>
                <c:pt idx="303">
                  <c:v>389415</c:v>
                </c:pt>
                <c:pt idx="304">
                  <c:v>396711</c:v>
                </c:pt>
                <c:pt idx="305">
                  <c:v>406038</c:v>
                </c:pt>
              </c:numCache>
            </c:numRef>
          </c:val>
          <c:smooth val="0"/>
          <c:extLst>
            <c:ext xmlns:c16="http://schemas.microsoft.com/office/drawing/2014/chart" uri="{C3380CC4-5D6E-409C-BE32-E72D297353CC}">
              <c16:uniqueId val="{00000003-C7C7-4DE0-BDDB-7B83A7D3BA0D}"/>
            </c:ext>
          </c:extLst>
        </c:ser>
        <c:ser>
          <c:idx val="4"/>
          <c:order val="4"/>
          <c:tx>
            <c:strRef>
              <c:f>[1]Zillow_Data!$B$184</c:f>
              <c:strCache>
                <c:ptCount val="1"/>
                <c:pt idx="0">
                  <c:v>Tulare County</c:v>
                </c:pt>
              </c:strCache>
            </c:strRef>
          </c:tx>
          <c:spPr>
            <a:ln w="28575" cap="rnd">
              <a:solidFill>
                <a:schemeClr val="accent5"/>
              </a:solidFill>
              <a:round/>
            </a:ln>
            <a:effectLst/>
          </c:spPr>
          <c:marker>
            <c:symbol val="none"/>
          </c:marker>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[1]Zillow_Data!$E$184:$KX$184</c:f>
              <c:numCache>
                <c:formatCode>General</c:formatCode>
                <c:ptCount val="306"/>
                <c:pt idx="0">
                  <c:v>96919</c:v>
                </c:pt>
                <c:pt idx="1">
                  <c:v>96681</c:v>
                </c:pt>
                <c:pt idx="2">
                  <c:v>96751</c:v>
                </c:pt>
                <c:pt idx="3">
                  <c:v>96795</c:v>
                </c:pt>
                <c:pt idx="4">
                  <c:v>97039</c:v>
                </c:pt>
                <c:pt idx="5">
                  <c:v>97190</c:v>
                </c:pt>
                <c:pt idx="6">
                  <c:v>97318</c:v>
                </c:pt>
                <c:pt idx="7">
                  <c:v>97545</c:v>
                </c:pt>
                <c:pt idx="8">
                  <c:v>97843</c:v>
                </c:pt>
                <c:pt idx="9">
                  <c:v>97976</c:v>
                </c:pt>
                <c:pt idx="10">
                  <c:v>98082</c:v>
                </c:pt>
                <c:pt idx="11">
                  <c:v>98164</c:v>
                </c:pt>
                <c:pt idx="12">
                  <c:v>98063</c:v>
                </c:pt>
                <c:pt idx="13">
                  <c:v>98130</c:v>
                </c:pt>
                <c:pt idx="14">
                  <c:v>97954</c:v>
                </c:pt>
                <c:pt idx="15">
                  <c:v>98088</c:v>
                </c:pt>
                <c:pt idx="16">
                  <c:v>98046</c:v>
                </c:pt>
                <c:pt idx="17">
                  <c:v>98178</c:v>
                </c:pt>
                <c:pt idx="18">
                  <c:v>98402</c:v>
                </c:pt>
                <c:pt idx="19">
                  <c:v>98518</c:v>
                </c:pt>
                <c:pt idx="20">
                  <c:v>98544</c:v>
                </c:pt>
                <c:pt idx="21">
                  <c:v>98726</c:v>
                </c:pt>
                <c:pt idx="22">
                  <c:v>98871</c:v>
                </c:pt>
                <c:pt idx="23">
                  <c:v>99120</c:v>
                </c:pt>
                <c:pt idx="24">
                  <c:v>99852</c:v>
                </c:pt>
                <c:pt idx="25">
                  <c:v>100737</c:v>
                </c:pt>
                <c:pt idx="26">
                  <c:v>101714</c:v>
                </c:pt>
                <c:pt idx="27">
                  <c:v>102106</c:v>
                </c:pt>
                <c:pt idx="28">
                  <c:v>102333</c:v>
                </c:pt>
                <c:pt idx="29">
                  <c:v>102475</c:v>
                </c:pt>
                <c:pt idx="30">
                  <c:v>102515</c:v>
                </c:pt>
                <c:pt idx="31">
                  <c:v>102583</c:v>
                </c:pt>
                <c:pt idx="32">
                  <c:v>102715</c:v>
                </c:pt>
                <c:pt idx="33">
                  <c:v>102914</c:v>
                </c:pt>
                <c:pt idx="34">
                  <c:v>103220</c:v>
                </c:pt>
                <c:pt idx="35">
                  <c:v>103386</c:v>
                </c:pt>
                <c:pt idx="36">
                  <c:v>103268</c:v>
                </c:pt>
                <c:pt idx="37">
                  <c:v>103217</c:v>
                </c:pt>
                <c:pt idx="38">
                  <c:v>103240</c:v>
                </c:pt>
                <c:pt idx="39">
                  <c:v>103484</c:v>
                </c:pt>
                <c:pt idx="40">
                  <c:v>103779</c:v>
                </c:pt>
                <c:pt idx="41">
                  <c:v>104154</c:v>
                </c:pt>
                <c:pt idx="42">
                  <c:v>104630</c:v>
                </c:pt>
                <c:pt idx="43">
                  <c:v>105028</c:v>
                </c:pt>
                <c:pt idx="44">
                  <c:v>105392</c:v>
                </c:pt>
                <c:pt idx="45">
                  <c:v>106148</c:v>
                </c:pt>
                <c:pt idx="46">
                  <c:v>107095</c:v>
                </c:pt>
                <c:pt idx="47">
                  <c:v>108165</c:v>
                </c:pt>
                <c:pt idx="48">
                  <c:v>108835</c:v>
                </c:pt>
                <c:pt idx="49">
                  <c:v>109108</c:v>
                </c:pt>
                <c:pt idx="50">
                  <c:v>109332</c:v>
                </c:pt>
                <c:pt idx="51">
                  <c:v>109614</c:v>
                </c:pt>
                <c:pt idx="52">
                  <c:v>109922</c:v>
                </c:pt>
                <c:pt idx="53">
                  <c:v>110139</c:v>
                </c:pt>
                <c:pt idx="54">
                  <c:v>110202</c:v>
                </c:pt>
                <c:pt idx="55">
                  <c:v>110397</c:v>
                </c:pt>
                <c:pt idx="56">
                  <c:v>110578</c:v>
                </c:pt>
                <c:pt idx="57">
                  <c:v>109650</c:v>
                </c:pt>
                <c:pt idx="58">
                  <c:v>108593</c:v>
                </c:pt>
                <c:pt idx="59">
                  <c:v>107500</c:v>
                </c:pt>
                <c:pt idx="60">
                  <c:v>107487</c:v>
                </c:pt>
                <c:pt idx="61">
                  <c:v>107647</c:v>
                </c:pt>
                <c:pt idx="62">
                  <c:v>107814</c:v>
                </c:pt>
                <c:pt idx="63">
                  <c:v>107972</c:v>
                </c:pt>
                <c:pt idx="64">
                  <c:v>108225</c:v>
                </c:pt>
                <c:pt idx="65">
                  <c:v>108498</c:v>
                </c:pt>
                <c:pt idx="66">
                  <c:v>108880</c:v>
                </c:pt>
                <c:pt idx="67">
                  <c:v>109097</c:v>
                </c:pt>
                <c:pt idx="68">
                  <c:v>109287</c:v>
                </c:pt>
                <c:pt idx="69">
                  <c:v>109911</c:v>
                </c:pt>
                <c:pt idx="70">
                  <c:v>110708</c:v>
                </c:pt>
                <c:pt idx="71">
                  <c:v>111641</c:v>
                </c:pt>
                <c:pt idx="72">
                  <c:v>112152</c:v>
                </c:pt>
                <c:pt idx="73">
                  <c:v>112693</c:v>
                </c:pt>
                <c:pt idx="74">
                  <c:v>113220</c:v>
                </c:pt>
                <c:pt idx="75">
                  <c:v>113788</c:v>
                </c:pt>
                <c:pt idx="76">
                  <c:v>114252</c:v>
                </c:pt>
                <c:pt idx="77">
                  <c:v>114649</c:v>
                </c:pt>
                <c:pt idx="78">
                  <c:v>115131</c:v>
                </c:pt>
                <c:pt idx="79">
                  <c:v>115667</c:v>
                </c:pt>
                <c:pt idx="80">
                  <c:v>116139</c:v>
                </c:pt>
                <c:pt idx="81">
                  <c:v>116778</c:v>
                </c:pt>
                <c:pt idx="82">
                  <c:v>117613</c:v>
                </c:pt>
                <c:pt idx="83">
                  <c:v>118685</c:v>
                </c:pt>
                <c:pt idx="84">
                  <c:v>119615</c:v>
                </c:pt>
                <c:pt idx="85">
                  <c:v>120561</c:v>
                </c:pt>
                <c:pt idx="86">
                  <c:v>121617</c:v>
                </c:pt>
                <c:pt idx="87">
                  <c:v>122965</c:v>
                </c:pt>
                <c:pt idx="88">
                  <c:v>124182</c:v>
                </c:pt>
                <c:pt idx="89">
                  <c:v>125665</c:v>
                </c:pt>
                <c:pt idx="90">
                  <c:v>126924</c:v>
                </c:pt>
                <c:pt idx="91">
                  <c:v>128606</c:v>
                </c:pt>
                <c:pt idx="92">
                  <c:v>130570</c:v>
                </c:pt>
                <c:pt idx="93">
                  <c:v>133116</c:v>
                </c:pt>
                <c:pt idx="94">
                  <c:v>135494</c:v>
                </c:pt>
                <c:pt idx="95">
                  <c:v>137472</c:v>
                </c:pt>
                <c:pt idx="96">
                  <c:v>139534</c:v>
                </c:pt>
                <c:pt idx="97">
                  <c:v>141596</c:v>
                </c:pt>
                <c:pt idx="98">
                  <c:v>144343</c:v>
                </c:pt>
                <c:pt idx="99">
                  <c:v>146665</c:v>
                </c:pt>
                <c:pt idx="100">
                  <c:v>149790</c:v>
                </c:pt>
                <c:pt idx="101">
                  <c:v>152956</c:v>
                </c:pt>
                <c:pt idx="102">
                  <c:v>156569</c:v>
                </c:pt>
                <c:pt idx="103">
                  <c:v>160187</c:v>
                </c:pt>
                <c:pt idx="104">
                  <c:v>164672</c:v>
                </c:pt>
                <c:pt idx="105">
                  <c:v>168684</c:v>
                </c:pt>
                <c:pt idx="106">
                  <c:v>172301</c:v>
                </c:pt>
                <c:pt idx="107">
                  <c:v>175887</c:v>
                </c:pt>
                <c:pt idx="108">
                  <c:v>180145</c:v>
                </c:pt>
                <c:pt idx="109">
                  <c:v>185790</c:v>
                </c:pt>
                <c:pt idx="110">
                  <c:v>190215</c:v>
                </c:pt>
                <c:pt idx="111">
                  <c:v>194521</c:v>
                </c:pt>
                <c:pt idx="112">
                  <c:v>198464</c:v>
                </c:pt>
                <c:pt idx="113">
                  <c:v>203194</c:v>
                </c:pt>
                <c:pt idx="114">
                  <c:v>209251</c:v>
                </c:pt>
                <c:pt idx="115">
                  <c:v>214813</c:v>
                </c:pt>
                <c:pt idx="116">
                  <c:v>219108</c:v>
                </c:pt>
                <c:pt idx="117">
                  <c:v>223396</c:v>
                </c:pt>
                <c:pt idx="118">
                  <c:v>227752</c:v>
                </c:pt>
                <c:pt idx="119">
                  <c:v>232806</c:v>
                </c:pt>
                <c:pt idx="120">
                  <c:v>236668</c:v>
                </c:pt>
                <c:pt idx="121">
                  <c:v>238783</c:v>
                </c:pt>
                <c:pt idx="122">
                  <c:v>241874</c:v>
                </c:pt>
                <c:pt idx="123">
                  <c:v>246229</c:v>
                </c:pt>
                <c:pt idx="124">
                  <c:v>251079</c:v>
                </c:pt>
                <c:pt idx="125">
                  <c:v>253672</c:v>
                </c:pt>
                <c:pt idx="126">
                  <c:v>254651</c:v>
                </c:pt>
                <c:pt idx="127">
                  <c:v>255652</c:v>
                </c:pt>
                <c:pt idx="128">
                  <c:v>256664</c:v>
                </c:pt>
                <c:pt idx="129">
                  <c:v>255965</c:v>
                </c:pt>
                <c:pt idx="130">
                  <c:v>255351</c:v>
                </c:pt>
                <c:pt idx="131">
                  <c:v>254431</c:v>
                </c:pt>
                <c:pt idx="132">
                  <c:v>254325</c:v>
                </c:pt>
                <c:pt idx="133">
                  <c:v>254314</c:v>
                </c:pt>
                <c:pt idx="134">
                  <c:v>253339</c:v>
                </c:pt>
                <c:pt idx="135">
                  <c:v>251491</c:v>
                </c:pt>
                <c:pt idx="136">
                  <c:v>247705</c:v>
                </c:pt>
                <c:pt idx="137">
                  <c:v>245737</c:v>
                </c:pt>
                <c:pt idx="138">
                  <c:v>242621</c:v>
                </c:pt>
                <c:pt idx="139">
                  <c:v>239540</c:v>
                </c:pt>
                <c:pt idx="140">
                  <c:v>235579</c:v>
                </c:pt>
                <c:pt idx="141">
                  <c:v>232932</c:v>
                </c:pt>
                <c:pt idx="142">
                  <c:v>230730</c:v>
                </c:pt>
                <c:pt idx="143">
                  <c:v>227938</c:v>
                </c:pt>
                <c:pt idx="144">
                  <c:v>223465</c:v>
                </c:pt>
                <c:pt idx="145">
                  <c:v>218379</c:v>
                </c:pt>
                <c:pt idx="146">
                  <c:v>212923</c:v>
                </c:pt>
                <c:pt idx="147">
                  <c:v>208918</c:v>
                </c:pt>
                <c:pt idx="148">
                  <c:v>206089</c:v>
                </c:pt>
                <c:pt idx="149">
                  <c:v>202404</c:v>
                </c:pt>
                <c:pt idx="150">
                  <c:v>198486</c:v>
                </c:pt>
                <c:pt idx="151">
                  <c:v>193796</c:v>
                </c:pt>
                <c:pt idx="152">
                  <c:v>189765</c:v>
                </c:pt>
                <c:pt idx="153">
                  <c:v>185395</c:v>
                </c:pt>
                <c:pt idx="154">
                  <c:v>180091</c:v>
                </c:pt>
                <c:pt idx="155">
                  <c:v>174789</c:v>
                </c:pt>
                <c:pt idx="156">
                  <c:v>170977</c:v>
                </c:pt>
                <c:pt idx="157">
                  <c:v>168682</c:v>
                </c:pt>
                <c:pt idx="158">
                  <c:v>166998</c:v>
                </c:pt>
                <c:pt idx="159">
                  <c:v>163559</c:v>
                </c:pt>
                <c:pt idx="160">
                  <c:v>159232</c:v>
                </c:pt>
                <c:pt idx="161">
                  <c:v>155604</c:v>
                </c:pt>
                <c:pt idx="162">
                  <c:v>153138</c:v>
                </c:pt>
                <c:pt idx="163">
                  <c:v>151834</c:v>
                </c:pt>
                <c:pt idx="164">
                  <c:v>150809</c:v>
                </c:pt>
                <c:pt idx="165">
                  <c:v>150677</c:v>
                </c:pt>
                <c:pt idx="166">
                  <c:v>151727</c:v>
                </c:pt>
                <c:pt idx="167">
                  <c:v>153265</c:v>
                </c:pt>
                <c:pt idx="168">
                  <c:v>153987</c:v>
                </c:pt>
                <c:pt idx="169">
                  <c:v>152636</c:v>
                </c:pt>
                <c:pt idx="170">
                  <c:v>151546</c:v>
                </c:pt>
                <c:pt idx="171">
                  <c:v>151106</c:v>
                </c:pt>
                <c:pt idx="172">
                  <c:v>151598</c:v>
                </c:pt>
                <c:pt idx="173">
                  <c:v>150733</c:v>
                </c:pt>
                <c:pt idx="174">
                  <c:v>149530</c:v>
                </c:pt>
                <c:pt idx="175">
                  <c:v>148328</c:v>
                </c:pt>
                <c:pt idx="176">
                  <c:v>147290</c:v>
                </c:pt>
                <c:pt idx="177">
                  <c:v>145741</c:v>
                </c:pt>
                <c:pt idx="178">
                  <c:v>143113</c:v>
                </c:pt>
                <c:pt idx="179">
                  <c:v>140041</c:v>
                </c:pt>
                <c:pt idx="180">
                  <c:v>137342</c:v>
                </c:pt>
                <c:pt idx="181">
                  <c:v>135999</c:v>
                </c:pt>
                <c:pt idx="182">
                  <c:v>134696</c:v>
                </c:pt>
                <c:pt idx="183">
                  <c:v>133497</c:v>
                </c:pt>
                <c:pt idx="184">
                  <c:v>132181</c:v>
                </c:pt>
                <c:pt idx="185">
                  <c:v>131999</c:v>
                </c:pt>
                <c:pt idx="186">
                  <c:v>131529</c:v>
                </c:pt>
                <c:pt idx="187">
                  <c:v>130721</c:v>
                </c:pt>
                <c:pt idx="188">
                  <c:v>129501</c:v>
                </c:pt>
                <c:pt idx="189">
                  <c:v>128271</c:v>
                </c:pt>
                <c:pt idx="190">
                  <c:v>127408</c:v>
                </c:pt>
                <c:pt idx="191">
                  <c:v>126867</c:v>
                </c:pt>
                <c:pt idx="192">
                  <c:v>126867</c:v>
                </c:pt>
                <c:pt idx="193">
                  <c:v>127032</c:v>
                </c:pt>
                <c:pt idx="194">
                  <c:v>126798</c:v>
                </c:pt>
                <c:pt idx="195">
                  <c:v>126459</c:v>
                </c:pt>
                <c:pt idx="196">
                  <c:v>126323</c:v>
                </c:pt>
                <c:pt idx="197">
                  <c:v>126740</c:v>
                </c:pt>
                <c:pt idx="198">
                  <c:v>127571</c:v>
                </c:pt>
                <c:pt idx="199">
                  <c:v>128719</c:v>
                </c:pt>
                <c:pt idx="200">
                  <c:v>129833</c:v>
                </c:pt>
                <c:pt idx="201">
                  <c:v>131620</c:v>
                </c:pt>
                <c:pt idx="202">
                  <c:v>133729</c:v>
                </c:pt>
                <c:pt idx="203">
                  <c:v>136808</c:v>
                </c:pt>
                <c:pt idx="204">
                  <c:v>139242</c:v>
                </c:pt>
                <c:pt idx="205">
                  <c:v>141626</c:v>
                </c:pt>
                <c:pt idx="206">
                  <c:v>144375</c:v>
                </c:pt>
                <c:pt idx="207">
                  <c:v>147872</c:v>
                </c:pt>
                <c:pt idx="208">
                  <c:v>151129</c:v>
                </c:pt>
                <c:pt idx="209">
                  <c:v>153039</c:v>
                </c:pt>
                <c:pt idx="210">
                  <c:v>155352</c:v>
                </c:pt>
                <c:pt idx="211">
                  <c:v>157793</c:v>
                </c:pt>
                <c:pt idx="212">
                  <c:v>160709</c:v>
                </c:pt>
                <c:pt idx="213">
                  <c:v>162650</c:v>
                </c:pt>
                <c:pt idx="214">
                  <c:v>164461</c:v>
                </c:pt>
                <c:pt idx="215">
                  <c:v>164626</c:v>
                </c:pt>
                <c:pt idx="216">
                  <c:v>164984</c:v>
                </c:pt>
                <c:pt idx="217">
                  <c:v>165084</c:v>
                </c:pt>
                <c:pt idx="218">
                  <c:v>165796</c:v>
                </c:pt>
                <c:pt idx="219">
                  <c:v>166081</c:v>
                </c:pt>
                <c:pt idx="220">
                  <c:v>166356</c:v>
                </c:pt>
                <c:pt idx="221">
                  <c:v>167672</c:v>
                </c:pt>
                <c:pt idx="222">
                  <c:v>169074</c:v>
                </c:pt>
                <c:pt idx="223">
                  <c:v>169478</c:v>
                </c:pt>
                <c:pt idx="224">
                  <c:v>169713</c:v>
                </c:pt>
                <c:pt idx="225">
                  <c:v>168914</c:v>
                </c:pt>
                <c:pt idx="226">
                  <c:v>169036</c:v>
                </c:pt>
                <c:pt idx="227">
                  <c:v>170086</c:v>
                </c:pt>
                <c:pt idx="228">
                  <c:v>172013</c:v>
                </c:pt>
                <c:pt idx="229">
                  <c:v>173848</c:v>
                </c:pt>
                <c:pt idx="230">
                  <c:v>175042</c:v>
                </c:pt>
                <c:pt idx="231">
                  <c:v>175989</c:v>
                </c:pt>
                <c:pt idx="232">
                  <c:v>177026</c:v>
                </c:pt>
                <c:pt idx="233">
                  <c:v>177080</c:v>
                </c:pt>
                <c:pt idx="234">
                  <c:v>176152</c:v>
                </c:pt>
                <c:pt idx="235">
                  <c:v>176305</c:v>
                </c:pt>
                <c:pt idx="236">
                  <c:v>177363</c:v>
                </c:pt>
                <c:pt idx="237">
                  <c:v>180643</c:v>
                </c:pt>
                <c:pt idx="238">
                  <c:v>182494</c:v>
                </c:pt>
                <c:pt idx="239">
                  <c:v>183757</c:v>
                </c:pt>
                <c:pt idx="240">
                  <c:v>184412</c:v>
                </c:pt>
                <c:pt idx="241">
                  <c:v>185236</c:v>
                </c:pt>
                <c:pt idx="242">
                  <c:v>185914</c:v>
                </c:pt>
                <c:pt idx="243">
                  <c:v>186695</c:v>
                </c:pt>
                <c:pt idx="244">
                  <c:v>187692</c:v>
                </c:pt>
                <c:pt idx="245">
                  <c:v>189553</c:v>
                </c:pt>
                <c:pt idx="246">
                  <c:v>192300</c:v>
                </c:pt>
                <c:pt idx="247">
                  <c:v>193824</c:v>
                </c:pt>
                <c:pt idx="248">
                  <c:v>194426</c:v>
                </c:pt>
                <c:pt idx="249">
                  <c:v>194244</c:v>
                </c:pt>
                <c:pt idx="250">
                  <c:v>195449</c:v>
                </c:pt>
                <c:pt idx="251">
                  <c:v>196577</c:v>
                </c:pt>
                <c:pt idx="252">
                  <c:v>196694</c:v>
                </c:pt>
                <c:pt idx="253">
                  <c:v>196961</c:v>
                </c:pt>
                <c:pt idx="254">
                  <c:v>197604</c:v>
                </c:pt>
                <c:pt idx="255">
                  <c:v>198734</c:v>
                </c:pt>
                <c:pt idx="256">
                  <c:v>199437</c:v>
                </c:pt>
                <c:pt idx="257">
                  <c:v>200087</c:v>
                </c:pt>
                <c:pt idx="258">
                  <c:v>200761</c:v>
                </c:pt>
                <c:pt idx="259">
                  <c:v>202001</c:v>
                </c:pt>
                <c:pt idx="260">
                  <c:v>203086</c:v>
                </c:pt>
                <c:pt idx="261">
                  <c:v>204361</c:v>
                </c:pt>
                <c:pt idx="262">
                  <c:v>205076</c:v>
                </c:pt>
                <c:pt idx="263">
                  <c:v>206464</c:v>
                </c:pt>
                <c:pt idx="264">
                  <c:v>208905</c:v>
                </c:pt>
                <c:pt idx="265">
                  <c:v>211476</c:v>
                </c:pt>
                <c:pt idx="266">
                  <c:v>214021</c:v>
                </c:pt>
                <c:pt idx="267">
                  <c:v>215008</c:v>
                </c:pt>
                <c:pt idx="268">
                  <c:v>216142</c:v>
                </c:pt>
                <c:pt idx="269">
                  <c:v>217134</c:v>
                </c:pt>
                <c:pt idx="270">
                  <c:v>217806</c:v>
                </c:pt>
                <c:pt idx="271">
                  <c:v>218888</c:v>
                </c:pt>
                <c:pt idx="272">
                  <c:v>219820</c:v>
                </c:pt>
                <c:pt idx="273">
                  <c:v>220455</c:v>
                </c:pt>
                <c:pt idx="274">
                  <c:v>221243</c:v>
                </c:pt>
                <c:pt idx="275">
                  <c:v>221996</c:v>
                </c:pt>
                <c:pt idx="276">
                  <c:v>223130</c:v>
                </c:pt>
                <c:pt idx="277">
                  <c:v>222820</c:v>
                </c:pt>
                <c:pt idx="278">
                  <c:v>222565</c:v>
                </c:pt>
                <c:pt idx="279">
                  <c:v>223241</c:v>
                </c:pt>
                <c:pt idx="280">
                  <c:v>224492</c:v>
                </c:pt>
                <c:pt idx="281">
                  <c:v>225117</c:v>
                </c:pt>
                <c:pt idx="282">
                  <c:v>224558</c:v>
                </c:pt>
                <c:pt idx="283">
                  <c:v>224086</c:v>
                </c:pt>
                <c:pt idx="284">
                  <c:v>224681</c:v>
                </c:pt>
                <c:pt idx="285">
                  <c:v>226437</c:v>
                </c:pt>
                <c:pt idx="286">
                  <c:v>226725</c:v>
                </c:pt>
                <c:pt idx="287">
                  <c:v>227194</c:v>
                </c:pt>
                <c:pt idx="288">
                  <c:v>227335</c:v>
                </c:pt>
                <c:pt idx="289">
                  <c:v>230404</c:v>
                </c:pt>
                <c:pt idx="290">
                  <c:v>232367</c:v>
                </c:pt>
                <c:pt idx="291">
                  <c:v>235008</c:v>
                </c:pt>
                <c:pt idx="292">
                  <c:v>236688</c:v>
                </c:pt>
                <c:pt idx="293">
                  <c:v>238555</c:v>
                </c:pt>
                <c:pt idx="294">
                  <c:v>241147</c:v>
                </c:pt>
                <c:pt idx="295">
                  <c:v>243431</c:v>
                </c:pt>
                <c:pt idx="296">
                  <c:v>246070</c:v>
                </c:pt>
                <c:pt idx="297">
                  <c:v>248160</c:v>
                </c:pt>
                <c:pt idx="298">
                  <c:v>251732</c:v>
                </c:pt>
                <c:pt idx="299">
                  <c:v>255354</c:v>
                </c:pt>
                <c:pt idx="300">
                  <c:v>259234</c:v>
                </c:pt>
                <c:pt idx="301">
                  <c:v>261817</c:v>
                </c:pt>
                <c:pt idx="302">
                  <c:v>265722</c:v>
                </c:pt>
                <c:pt idx="303">
                  <c:v>269322</c:v>
                </c:pt>
                <c:pt idx="304">
                  <c:v>273870</c:v>
                </c:pt>
                <c:pt idx="305">
                  <c:v>279158</c:v>
                </c:pt>
              </c:numCache>
            </c:numRef>
          </c:val>
          <c:smooth val="0"/>
          <c:extLst>
            <c:ext xmlns:c16="http://schemas.microsoft.com/office/drawing/2014/chart" uri="{C3380CC4-5D6E-409C-BE32-E72D297353CC}">
              <c16:uniqueId val="{00000004-C7C7-4DE0-BDDB-7B83A7D3BA0D}"/>
            </c:ext>
          </c:extLst>
        </c:ser>
        <c:ser>
          <c:idx val="5"/>
          <c:order val="5"/>
          <c:tx>
            <c:strRef>
              <c:f>[1]Zillow_Data!$B$185</c:f>
              <c:strCache>
                <c:ptCount val="1"/>
                <c:pt idx="0">
                  <c:v>Merced County</c:v>
                </c:pt>
              </c:strCache>
            </c:strRef>
          </c:tx>
          <c:spPr>
            <a:ln w="28575" cap="rnd">
              <a:solidFill>
                <a:schemeClr val="accent6"/>
              </a:solidFill>
              <a:round/>
            </a:ln>
            <a:effectLst/>
          </c:spPr>
          <c:marker>
            <c:symbol val="none"/>
          </c:marker>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[1]Zillow_Data!$E$185:$KX$185</c:f>
              <c:numCache>
                <c:formatCode>General</c:formatCode>
                <c:ptCount val="306"/>
                <c:pt idx="12">
                  <c:v>108859</c:v>
                </c:pt>
                <c:pt idx="13">
                  <c:v>108418</c:v>
                </c:pt>
                <c:pt idx="14">
                  <c:v>107825</c:v>
                </c:pt>
                <c:pt idx="15">
                  <c:v>107142</c:v>
                </c:pt>
                <c:pt idx="16">
                  <c:v>106588</c:v>
                </c:pt>
                <c:pt idx="17">
                  <c:v>106606</c:v>
                </c:pt>
                <c:pt idx="18">
                  <c:v>106745</c:v>
                </c:pt>
                <c:pt idx="19">
                  <c:v>107276</c:v>
                </c:pt>
                <c:pt idx="20">
                  <c:v>107874</c:v>
                </c:pt>
                <c:pt idx="21">
                  <c:v>108489</c:v>
                </c:pt>
                <c:pt idx="22">
                  <c:v>109030</c:v>
                </c:pt>
                <c:pt idx="23">
                  <c:v>109618</c:v>
                </c:pt>
                <c:pt idx="24">
                  <c:v>110245</c:v>
                </c:pt>
                <c:pt idx="25">
                  <c:v>111094</c:v>
                </c:pt>
                <c:pt idx="26">
                  <c:v>112300</c:v>
                </c:pt>
                <c:pt idx="27">
                  <c:v>113309</c:v>
                </c:pt>
                <c:pt idx="28">
                  <c:v>114293</c:v>
                </c:pt>
                <c:pt idx="29">
                  <c:v>114754</c:v>
                </c:pt>
                <c:pt idx="30">
                  <c:v>115230</c:v>
                </c:pt>
                <c:pt idx="31">
                  <c:v>115390</c:v>
                </c:pt>
                <c:pt idx="32">
                  <c:v>115534</c:v>
                </c:pt>
                <c:pt idx="33">
                  <c:v>115766</c:v>
                </c:pt>
                <c:pt idx="34">
                  <c:v>116079</c:v>
                </c:pt>
                <c:pt idx="35">
                  <c:v>116424</c:v>
                </c:pt>
                <c:pt idx="36">
                  <c:v>116680</c:v>
                </c:pt>
                <c:pt idx="37">
                  <c:v>116981</c:v>
                </c:pt>
                <c:pt idx="38">
                  <c:v>117442</c:v>
                </c:pt>
                <c:pt idx="39">
                  <c:v>118011</c:v>
                </c:pt>
                <c:pt idx="40">
                  <c:v>118570</c:v>
                </c:pt>
                <c:pt idx="41">
                  <c:v>119007</c:v>
                </c:pt>
                <c:pt idx="42">
                  <c:v>119470</c:v>
                </c:pt>
                <c:pt idx="43">
                  <c:v>119954</c:v>
                </c:pt>
                <c:pt idx="44">
                  <c:v>120611</c:v>
                </c:pt>
                <c:pt idx="45">
                  <c:v>121406</c:v>
                </c:pt>
                <c:pt idx="46">
                  <c:v>122472</c:v>
                </c:pt>
                <c:pt idx="47">
                  <c:v>123620</c:v>
                </c:pt>
                <c:pt idx="48">
                  <c:v>124958</c:v>
                </c:pt>
                <c:pt idx="49">
                  <c:v>126094</c:v>
                </c:pt>
                <c:pt idx="50">
                  <c:v>127185</c:v>
                </c:pt>
                <c:pt idx="51">
                  <c:v>128021</c:v>
                </c:pt>
                <c:pt idx="52">
                  <c:v>129286</c:v>
                </c:pt>
                <c:pt idx="53">
                  <c:v>130510</c:v>
                </c:pt>
                <c:pt idx="54">
                  <c:v>131745</c:v>
                </c:pt>
                <c:pt idx="55">
                  <c:v>132513</c:v>
                </c:pt>
                <c:pt idx="56">
                  <c:v>133382</c:v>
                </c:pt>
                <c:pt idx="57">
                  <c:v>134280</c:v>
                </c:pt>
                <c:pt idx="58">
                  <c:v>135585</c:v>
                </c:pt>
                <c:pt idx="59">
                  <c:v>137034</c:v>
                </c:pt>
                <c:pt idx="60">
                  <c:v>138747</c:v>
                </c:pt>
                <c:pt idx="61">
                  <c:v>140482</c:v>
                </c:pt>
                <c:pt idx="62">
                  <c:v>142253</c:v>
                </c:pt>
                <c:pt idx="63">
                  <c:v>144169</c:v>
                </c:pt>
                <c:pt idx="64">
                  <c:v>145185</c:v>
                </c:pt>
                <c:pt idx="65">
                  <c:v>146499</c:v>
                </c:pt>
                <c:pt idx="66">
                  <c:v>147671</c:v>
                </c:pt>
                <c:pt idx="67">
                  <c:v>150290</c:v>
                </c:pt>
                <c:pt idx="68">
                  <c:v>152656</c:v>
                </c:pt>
                <c:pt idx="69">
                  <c:v>155103</c:v>
                </c:pt>
                <c:pt idx="70">
                  <c:v>156859</c:v>
                </c:pt>
                <c:pt idx="71">
                  <c:v>158567</c:v>
                </c:pt>
                <c:pt idx="72">
                  <c:v>160249</c:v>
                </c:pt>
                <c:pt idx="73">
                  <c:v>162063</c:v>
                </c:pt>
                <c:pt idx="74">
                  <c:v>164139</c:v>
                </c:pt>
                <c:pt idx="75">
                  <c:v>166031</c:v>
                </c:pt>
                <c:pt idx="76">
                  <c:v>168470</c:v>
                </c:pt>
                <c:pt idx="77">
                  <c:v>170299</c:v>
                </c:pt>
                <c:pt idx="78">
                  <c:v>172728</c:v>
                </c:pt>
                <c:pt idx="79">
                  <c:v>174367</c:v>
                </c:pt>
                <c:pt idx="80">
                  <c:v>176710</c:v>
                </c:pt>
                <c:pt idx="81">
                  <c:v>179066</c:v>
                </c:pt>
                <c:pt idx="82">
                  <c:v>181418</c:v>
                </c:pt>
                <c:pt idx="83">
                  <c:v>183488</c:v>
                </c:pt>
                <c:pt idx="84">
                  <c:v>185563</c:v>
                </c:pt>
                <c:pt idx="85">
                  <c:v>187772</c:v>
                </c:pt>
                <c:pt idx="86">
                  <c:v>190178</c:v>
                </c:pt>
                <c:pt idx="87">
                  <c:v>192454</c:v>
                </c:pt>
                <c:pt idx="88">
                  <c:v>194957</c:v>
                </c:pt>
                <c:pt idx="89">
                  <c:v>197251</c:v>
                </c:pt>
                <c:pt idx="90">
                  <c:v>198811</c:v>
                </c:pt>
                <c:pt idx="91">
                  <c:v>200703</c:v>
                </c:pt>
                <c:pt idx="92">
                  <c:v>202912</c:v>
                </c:pt>
                <c:pt idx="93">
                  <c:v>205966</c:v>
                </c:pt>
                <c:pt idx="94">
                  <c:v>209058</c:v>
                </c:pt>
                <c:pt idx="95">
                  <c:v>213029</c:v>
                </c:pt>
                <c:pt idx="96">
                  <c:v>216371</c:v>
                </c:pt>
                <c:pt idx="97">
                  <c:v>219505</c:v>
                </c:pt>
                <c:pt idx="98">
                  <c:v>221824</c:v>
                </c:pt>
                <c:pt idx="99">
                  <c:v>225165</c:v>
                </c:pt>
                <c:pt idx="100">
                  <c:v>228803</c:v>
                </c:pt>
                <c:pt idx="101">
                  <c:v>233869</c:v>
                </c:pt>
                <c:pt idx="102">
                  <c:v>240609</c:v>
                </c:pt>
                <c:pt idx="103">
                  <c:v>246992</c:v>
                </c:pt>
                <c:pt idx="104">
                  <c:v>252049</c:v>
                </c:pt>
                <c:pt idx="105">
                  <c:v>254592</c:v>
                </c:pt>
                <c:pt idx="106">
                  <c:v>258926</c:v>
                </c:pt>
                <c:pt idx="107">
                  <c:v>262635</c:v>
                </c:pt>
                <c:pt idx="108">
                  <c:v>268475</c:v>
                </c:pt>
                <c:pt idx="109">
                  <c:v>275355</c:v>
                </c:pt>
                <c:pt idx="110">
                  <c:v>283878</c:v>
                </c:pt>
                <c:pt idx="111">
                  <c:v>292033</c:v>
                </c:pt>
                <c:pt idx="112">
                  <c:v>299103</c:v>
                </c:pt>
                <c:pt idx="113">
                  <c:v>307005</c:v>
                </c:pt>
                <c:pt idx="114">
                  <c:v>313167</c:v>
                </c:pt>
                <c:pt idx="115">
                  <c:v>320739</c:v>
                </c:pt>
                <c:pt idx="116">
                  <c:v>328997</c:v>
                </c:pt>
                <c:pt idx="117">
                  <c:v>338564</c:v>
                </c:pt>
                <c:pt idx="118">
                  <c:v>345714</c:v>
                </c:pt>
                <c:pt idx="119">
                  <c:v>351759</c:v>
                </c:pt>
                <c:pt idx="120">
                  <c:v>356926</c:v>
                </c:pt>
                <c:pt idx="121">
                  <c:v>359535</c:v>
                </c:pt>
                <c:pt idx="122">
                  <c:v>360217</c:v>
                </c:pt>
                <c:pt idx="123">
                  <c:v>360525</c:v>
                </c:pt>
                <c:pt idx="124">
                  <c:v>362843</c:v>
                </c:pt>
                <c:pt idx="125">
                  <c:v>363238</c:v>
                </c:pt>
                <c:pt idx="126">
                  <c:v>364659</c:v>
                </c:pt>
                <c:pt idx="127">
                  <c:v>362415</c:v>
                </c:pt>
                <c:pt idx="128">
                  <c:v>356727</c:v>
                </c:pt>
                <c:pt idx="129">
                  <c:v>351326</c:v>
                </c:pt>
                <c:pt idx="130">
                  <c:v>348120</c:v>
                </c:pt>
                <c:pt idx="131">
                  <c:v>346460</c:v>
                </c:pt>
                <c:pt idx="132">
                  <c:v>342885</c:v>
                </c:pt>
                <c:pt idx="133">
                  <c:v>339416</c:v>
                </c:pt>
                <c:pt idx="134">
                  <c:v>338297</c:v>
                </c:pt>
                <c:pt idx="135">
                  <c:v>334622</c:v>
                </c:pt>
                <c:pt idx="136">
                  <c:v>328356</c:v>
                </c:pt>
                <c:pt idx="137">
                  <c:v>319311</c:v>
                </c:pt>
                <c:pt idx="138">
                  <c:v>308316</c:v>
                </c:pt>
                <c:pt idx="139">
                  <c:v>297812</c:v>
                </c:pt>
                <c:pt idx="140">
                  <c:v>290288</c:v>
                </c:pt>
                <c:pt idx="141">
                  <c:v>283582</c:v>
                </c:pt>
                <c:pt idx="142">
                  <c:v>274387</c:v>
                </c:pt>
                <c:pt idx="143">
                  <c:v>265264</c:v>
                </c:pt>
                <c:pt idx="144">
                  <c:v>252574</c:v>
                </c:pt>
                <c:pt idx="145">
                  <c:v>241687</c:v>
                </c:pt>
                <c:pt idx="146">
                  <c:v>228307</c:v>
                </c:pt>
                <c:pt idx="147">
                  <c:v>218303</c:v>
                </c:pt>
                <c:pt idx="148">
                  <c:v>208614</c:v>
                </c:pt>
                <c:pt idx="149">
                  <c:v>198008</c:v>
                </c:pt>
                <c:pt idx="150">
                  <c:v>188161</c:v>
                </c:pt>
                <c:pt idx="151">
                  <c:v>178442</c:v>
                </c:pt>
                <c:pt idx="152">
                  <c:v>169897</c:v>
                </c:pt>
                <c:pt idx="153">
                  <c:v>160124</c:v>
                </c:pt>
                <c:pt idx="154">
                  <c:v>150625</c:v>
                </c:pt>
                <c:pt idx="155">
                  <c:v>141298</c:v>
                </c:pt>
                <c:pt idx="156">
                  <c:v>135680</c:v>
                </c:pt>
                <c:pt idx="157">
                  <c:v>130431</c:v>
                </c:pt>
                <c:pt idx="158">
                  <c:v>124720</c:v>
                </c:pt>
                <c:pt idx="159">
                  <c:v>117685</c:v>
                </c:pt>
                <c:pt idx="160">
                  <c:v>111754</c:v>
                </c:pt>
                <c:pt idx="161">
                  <c:v>109971</c:v>
                </c:pt>
                <c:pt idx="162">
                  <c:v>109404</c:v>
                </c:pt>
                <c:pt idx="163">
                  <c:v>109378</c:v>
                </c:pt>
                <c:pt idx="164">
                  <c:v>108516</c:v>
                </c:pt>
                <c:pt idx="165">
                  <c:v>109219</c:v>
                </c:pt>
                <c:pt idx="166">
                  <c:v>111226</c:v>
                </c:pt>
                <c:pt idx="167">
                  <c:v>112710</c:v>
                </c:pt>
                <c:pt idx="168">
                  <c:v>113366</c:v>
                </c:pt>
                <c:pt idx="169">
                  <c:v>113236</c:v>
                </c:pt>
                <c:pt idx="170">
                  <c:v>115079</c:v>
                </c:pt>
                <c:pt idx="171">
                  <c:v>119718</c:v>
                </c:pt>
                <c:pt idx="172">
                  <c:v>123711</c:v>
                </c:pt>
                <c:pt idx="173">
                  <c:v>124739</c:v>
                </c:pt>
                <c:pt idx="174">
                  <c:v>123752</c:v>
                </c:pt>
                <c:pt idx="175">
                  <c:v>123936</c:v>
                </c:pt>
                <c:pt idx="176">
                  <c:v>124895</c:v>
                </c:pt>
                <c:pt idx="177">
                  <c:v>124658</c:v>
                </c:pt>
                <c:pt idx="178">
                  <c:v>122758</c:v>
                </c:pt>
                <c:pt idx="179">
                  <c:v>122230</c:v>
                </c:pt>
                <c:pt idx="180">
                  <c:v>122328</c:v>
                </c:pt>
                <c:pt idx="181">
                  <c:v>123747</c:v>
                </c:pt>
                <c:pt idx="182">
                  <c:v>123270</c:v>
                </c:pt>
                <c:pt idx="183">
                  <c:v>120897</c:v>
                </c:pt>
                <c:pt idx="184">
                  <c:v>118333</c:v>
                </c:pt>
                <c:pt idx="185">
                  <c:v>117310</c:v>
                </c:pt>
                <c:pt idx="186">
                  <c:v>117735</c:v>
                </c:pt>
                <c:pt idx="187">
                  <c:v>117347</c:v>
                </c:pt>
                <c:pt idx="188">
                  <c:v>116263</c:v>
                </c:pt>
                <c:pt idx="189">
                  <c:v>115210</c:v>
                </c:pt>
                <c:pt idx="190">
                  <c:v>116134</c:v>
                </c:pt>
                <c:pt idx="191">
                  <c:v>115882</c:v>
                </c:pt>
                <c:pt idx="192">
                  <c:v>115669</c:v>
                </c:pt>
                <c:pt idx="193">
                  <c:v>114386</c:v>
                </c:pt>
                <c:pt idx="194">
                  <c:v>115540</c:v>
                </c:pt>
                <c:pt idx="195">
                  <c:v>116677</c:v>
                </c:pt>
                <c:pt idx="196">
                  <c:v>118267</c:v>
                </c:pt>
                <c:pt idx="197">
                  <c:v>118200</c:v>
                </c:pt>
                <c:pt idx="198">
                  <c:v>118381</c:v>
                </c:pt>
                <c:pt idx="199">
                  <c:v>118121</c:v>
                </c:pt>
                <c:pt idx="200">
                  <c:v>119138</c:v>
                </c:pt>
                <c:pt idx="201">
                  <c:v>121671</c:v>
                </c:pt>
                <c:pt idx="202">
                  <c:v>122841</c:v>
                </c:pt>
                <c:pt idx="203">
                  <c:v>125618</c:v>
                </c:pt>
                <c:pt idx="204">
                  <c:v>127234</c:v>
                </c:pt>
                <c:pt idx="205">
                  <c:v>130235</c:v>
                </c:pt>
                <c:pt idx="206">
                  <c:v>132530</c:v>
                </c:pt>
                <c:pt idx="207">
                  <c:v>135157</c:v>
                </c:pt>
                <c:pt idx="208">
                  <c:v>138794</c:v>
                </c:pt>
                <c:pt idx="209">
                  <c:v>143406</c:v>
                </c:pt>
                <c:pt idx="210">
                  <c:v>149219</c:v>
                </c:pt>
                <c:pt idx="211">
                  <c:v>155052</c:v>
                </c:pt>
                <c:pt idx="212">
                  <c:v>160157</c:v>
                </c:pt>
                <c:pt idx="213">
                  <c:v>162996</c:v>
                </c:pt>
                <c:pt idx="214">
                  <c:v>167158</c:v>
                </c:pt>
                <c:pt idx="215">
                  <c:v>170060</c:v>
                </c:pt>
                <c:pt idx="216">
                  <c:v>174872</c:v>
                </c:pt>
                <c:pt idx="217">
                  <c:v>177740</c:v>
                </c:pt>
                <c:pt idx="218">
                  <c:v>179326</c:v>
                </c:pt>
                <c:pt idx="219">
                  <c:v>181555</c:v>
                </c:pt>
                <c:pt idx="220">
                  <c:v>183186</c:v>
                </c:pt>
                <c:pt idx="221">
                  <c:v>184993</c:v>
                </c:pt>
                <c:pt idx="222">
                  <c:v>183446</c:v>
                </c:pt>
                <c:pt idx="223">
                  <c:v>183505</c:v>
                </c:pt>
                <c:pt idx="224">
                  <c:v>184048</c:v>
                </c:pt>
                <c:pt idx="225">
                  <c:v>186311</c:v>
                </c:pt>
                <c:pt idx="226">
                  <c:v>187238</c:v>
                </c:pt>
                <c:pt idx="227">
                  <c:v>187944</c:v>
                </c:pt>
                <c:pt idx="228">
                  <c:v>187915</c:v>
                </c:pt>
                <c:pt idx="229">
                  <c:v>189011</c:v>
                </c:pt>
                <c:pt idx="230">
                  <c:v>190554</c:v>
                </c:pt>
                <c:pt idx="231">
                  <c:v>192168</c:v>
                </c:pt>
                <c:pt idx="232">
                  <c:v>192719</c:v>
                </c:pt>
                <c:pt idx="233">
                  <c:v>194125</c:v>
                </c:pt>
                <c:pt idx="234">
                  <c:v>196766</c:v>
                </c:pt>
                <c:pt idx="235">
                  <c:v>198447</c:v>
                </c:pt>
                <c:pt idx="236">
                  <c:v>199589</c:v>
                </c:pt>
                <c:pt idx="237">
                  <c:v>200895</c:v>
                </c:pt>
                <c:pt idx="238">
                  <c:v>202365</c:v>
                </c:pt>
                <c:pt idx="239">
                  <c:v>204290</c:v>
                </c:pt>
                <c:pt idx="240">
                  <c:v>205906</c:v>
                </c:pt>
                <c:pt idx="241">
                  <c:v>208157</c:v>
                </c:pt>
                <c:pt idx="242">
                  <c:v>210793</c:v>
                </c:pt>
                <c:pt idx="243">
                  <c:v>211830</c:v>
                </c:pt>
                <c:pt idx="244">
                  <c:v>213243</c:v>
                </c:pt>
                <c:pt idx="245">
                  <c:v>214231</c:v>
                </c:pt>
                <c:pt idx="246">
                  <c:v>216451</c:v>
                </c:pt>
                <c:pt idx="247">
                  <c:v>219079</c:v>
                </c:pt>
                <c:pt idx="248">
                  <c:v>221685</c:v>
                </c:pt>
                <c:pt idx="249">
                  <c:v>222908</c:v>
                </c:pt>
                <c:pt idx="250">
                  <c:v>225044</c:v>
                </c:pt>
                <c:pt idx="251">
                  <c:v>226790</c:v>
                </c:pt>
                <c:pt idx="252">
                  <c:v>229347</c:v>
                </c:pt>
                <c:pt idx="253">
                  <c:v>231115</c:v>
                </c:pt>
                <c:pt idx="254">
                  <c:v>232671</c:v>
                </c:pt>
                <c:pt idx="255">
                  <c:v>235356</c:v>
                </c:pt>
                <c:pt idx="256">
                  <c:v>238614</c:v>
                </c:pt>
                <c:pt idx="257">
                  <c:v>241387</c:v>
                </c:pt>
                <c:pt idx="258">
                  <c:v>243007</c:v>
                </c:pt>
                <c:pt idx="259">
                  <c:v>243344</c:v>
                </c:pt>
                <c:pt idx="260">
                  <c:v>244205</c:v>
                </c:pt>
                <c:pt idx="261">
                  <c:v>246449</c:v>
                </c:pt>
                <c:pt idx="262">
                  <c:v>248351</c:v>
                </c:pt>
                <c:pt idx="263">
                  <c:v>250619</c:v>
                </c:pt>
                <c:pt idx="264">
                  <c:v>252994</c:v>
                </c:pt>
                <c:pt idx="265">
                  <c:v>255269</c:v>
                </c:pt>
                <c:pt idx="266">
                  <c:v>257545</c:v>
                </c:pt>
                <c:pt idx="267">
                  <c:v>258861</c:v>
                </c:pt>
                <c:pt idx="268">
                  <c:v>259886</c:v>
                </c:pt>
                <c:pt idx="269">
                  <c:v>260927</c:v>
                </c:pt>
                <c:pt idx="270">
                  <c:v>262171</c:v>
                </c:pt>
                <c:pt idx="271">
                  <c:v>264706</c:v>
                </c:pt>
                <c:pt idx="272">
                  <c:v>267180</c:v>
                </c:pt>
                <c:pt idx="273">
                  <c:v>269025</c:v>
                </c:pt>
                <c:pt idx="274">
                  <c:v>270047</c:v>
                </c:pt>
                <c:pt idx="275">
                  <c:v>271024</c:v>
                </c:pt>
                <c:pt idx="276">
                  <c:v>270801</c:v>
                </c:pt>
                <c:pt idx="277">
                  <c:v>270240</c:v>
                </c:pt>
                <c:pt idx="278">
                  <c:v>269567</c:v>
                </c:pt>
                <c:pt idx="279">
                  <c:v>270831</c:v>
                </c:pt>
                <c:pt idx="280">
                  <c:v>272832</c:v>
                </c:pt>
                <c:pt idx="281">
                  <c:v>274798</c:v>
                </c:pt>
                <c:pt idx="282">
                  <c:v>274711</c:v>
                </c:pt>
                <c:pt idx="283">
                  <c:v>274835</c:v>
                </c:pt>
                <c:pt idx="284">
                  <c:v>274645</c:v>
                </c:pt>
                <c:pt idx="285">
                  <c:v>275624</c:v>
                </c:pt>
                <c:pt idx="286">
                  <c:v>275387</c:v>
                </c:pt>
                <c:pt idx="287">
                  <c:v>275457</c:v>
                </c:pt>
                <c:pt idx="288">
                  <c:v>275766</c:v>
                </c:pt>
                <c:pt idx="289">
                  <c:v>278627</c:v>
                </c:pt>
                <c:pt idx="290">
                  <c:v>281206</c:v>
                </c:pt>
                <c:pt idx="291">
                  <c:v>282571</c:v>
                </c:pt>
                <c:pt idx="292">
                  <c:v>281582</c:v>
                </c:pt>
                <c:pt idx="293">
                  <c:v>282456</c:v>
                </c:pt>
                <c:pt idx="294">
                  <c:v>286153</c:v>
                </c:pt>
                <c:pt idx="295">
                  <c:v>290520</c:v>
                </c:pt>
                <c:pt idx="296">
                  <c:v>294142</c:v>
                </c:pt>
                <c:pt idx="297">
                  <c:v>297287</c:v>
                </c:pt>
                <c:pt idx="298">
                  <c:v>302276</c:v>
                </c:pt>
                <c:pt idx="299">
                  <c:v>307388</c:v>
                </c:pt>
                <c:pt idx="300">
                  <c:v>313354</c:v>
                </c:pt>
                <c:pt idx="301">
                  <c:v>317934</c:v>
                </c:pt>
                <c:pt idx="302">
                  <c:v>323391</c:v>
                </c:pt>
                <c:pt idx="303">
                  <c:v>329662</c:v>
                </c:pt>
                <c:pt idx="304">
                  <c:v>338337</c:v>
                </c:pt>
                <c:pt idx="305">
                  <c:v>346104</c:v>
                </c:pt>
              </c:numCache>
            </c:numRef>
          </c:val>
          <c:smooth val="0"/>
          <c:extLst>
            <c:ext xmlns:c16="http://schemas.microsoft.com/office/drawing/2014/chart" uri="{C3380CC4-5D6E-409C-BE32-E72D297353CC}">
              <c16:uniqueId val="{00000005-C7C7-4DE0-BDDB-7B83A7D3BA0D}"/>
            </c:ext>
          </c:extLst>
        </c:ser>
        <c:ser>
          <c:idx val="6"/>
          <c:order val="6"/>
          <c:tx>
            <c:strRef>
              <c:f>[1]Zillow_Data!$B$186</c:f>
              <c:strCache>
                <c:ptCount val="1"/>
                <c:pt idx="0">
                  <c:v>Kings County</c:v>
                </c:pt>
              </c:strCache>
            </c:strRef>
          </c:tx>
          <c:spPr>
            <a:ln w="28575" cap="rnd">
              <a:solidFill>
                <a:schemeClr val="accent1">
                  <a:lumMod val="60000"/>
                </a:schemeClr>
              </a:solidFill>
              <a:round/>
            </a:ln>
            <a:effectLst/>
          </c:spPr>
          <c:marker>
            <c:symbol val="none"/>
          </c:marker>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[1]Zillow_Data!$E$186:$KX$186</c:f>
              <c:numCache>
                <c:formatCode>General</c:formatCode>
                <c:ptCount val="306"/>
                <c:pt idx="12">
                  <c:v>85162</c:v>
                </c:pt>
                <c:pt idx="13">
                  <c:v>85163</c:v>
                </c:pt>
                <c:pt idx="14">
                  <c:v>84926</c:v>
                </c:pt>
                <c:pt idx="15">
                  <c:v>84622</c:v>
                </c:pt>
                <c:pt idx="16">
                  <c:v>84194</c:v>
                </c:pt>
                <c:pt idx="17">
                  <c:v>84319</c:v>
                </c:pt>
                <c:pt idx="18">
                  <c:v>84565</c:v>
                </c:pt>
                <c:pt idx="19">
                  <c:v>84966</c:v>
                </c:pt>
                <c:pt idx="20">
                  <c:v>85248</c:v>
                </c:pt>
                <c:pt idx="21">
                  <c:v>85510</c:v>
                </c:pt>
                <c:pt idx="22">
                  <c:v>85726</c:v>
                </c:pt>
                <c:pt idx="23">
                  <c:v>85843</c:v>
                </c:pt>
                <c:pt idx="24">
                  <c:v>85965</c:v>
                </c:pt>
                <c:pt idx="25">
                  <c:v>86184</c:v>
                </c:pt>
                <c:pt idx="26">
                  <c:v>86719</c:v>
                </c:pt>
                <c:pt idx="27">
                  <c:v>87380</c:v>
                </c:pt>
                <c:pt idx="28">
                  <c:v>88186</c:v>
                </c:pt>
                <c:pt idx="29">
                  <c:v>88223</c:v>
                </c:pt>
                <c:pt idx="30">
                  <c:v>88081</c:v>
                </c:pt>
                <c:pt idx="31">
                  <c:v>87821</c:v>
                </c:pt>
                <c:pt idx="32">
                  <c:v>87837</c:v>
                </c:pt>
                <c:pt idx="33">
                  <c:v>88030</c:v>
                </c:pt>
                <c:pt idx="34">
                  <c:v>88287</c:v>
                </c:pt>
                <c:pt idx="35">
                  <c:v>88656</c:v>
                </c:pt>
                <c:pt idx="36">
                  <c:v>88918</c:v>
                </c:pt>
                <c:pt idx="37">
                  <c:v>88968</c:v>
                </c:pt>
                <c:pt idx="38">
                  <c:v>88944</c:v>
                </c:pt>
                <c:pt idx="39">
                  <c:v>88912</c:v>
                </c:pt>
                <c:pt idx="40">
                  <c:v>89045</c:v>
                </c:pt>
                <c:pt idx="41">
                  <c:v>89333</c:v>
                </c:pt>
                <c:pt idx="42">
                  <c:v>89799</c:v>
                </c:pt>
                <c:pt idx="43">
                  <c:v>90214</c:v>
                </c:pt>
                <c:pt idx="44">
                  <c:v>90562</c:v>
                </c:pt>
                <c:pt idx="45">
                  <c:v>90715</c:v>
                </c:pt>
                <c:pt idx="46">
                  <c:v>91022</c:v>
                </c:pt>
                <c:pt idx="47">
                  <c:v>91499</c:v>
                </c:pt>
                <c:pt idx="48">
                  <c:v>92262</c:v>
                </c:pt>
                <c:pt idx="49">
                  <c:v>92876</c:v>
                </c:pt>
                <c:pt idx="50">
                  <c:v>93420</c:v>
                </c:pt>
                <c:pt idx="51">
                  <c:v>93729</c:v>
                </c:pt>
                <c:pt idx="52">
                  <c:v>94036</c:v>
                </c:pt>
                <c:pt idx="53">
                  <c:v>94288</c:v>
                </c:pt>
                <c:pt idx="54">
                  <c:v>94515</c:v>
                </c:pt>
                <c:pt idx="55">
                  <c:v>94759</c:v>
                </c:pt>
                <c:pt idx="56">
                  <c:v>95020</c:v>
                </c:pt>
                <c:pt idx="57">
                  <c:v>95415</c:v>
                </c:pt>
                <c:pt idx="58">
                  <c:v>95690</c:v>
                </c:pt>
                <c:pt idx="59">
                  <c:v>95864</c:v>
                </c:pt>
                <c:pt idx="60">
                  <c:v>95910</c:v>
                </c:pt>
                <c:pt idx="61">
                  <c:v>96136</c:v>
                </c:pt>
                <c:pt idx="62">
                  <c:v>96576</c:v>
                </c:pt>
                <c:pt idx="63">
                  <c:v>97434</c:v>
                </c:pt>
                <c:pt idx="64">
                  <c:v>98183</c:v>
                </c:pt>
                <c:pt idx="65">
                  <c:v>98755</c:v>
                </c:pt>
                <c:pt idx="66">
                  <c:v>98918</c:v>
                </c:pt>
                <c:pt idx="67">
                  <c:v>99036</c:v>
                </c:pt>
                <c:pt idx="68">
                  <c:v>99213</c:v>
                </c:pt>
                <c:pt idx="69">
                  <c:v>99428</c:v>
                </c:pt>
                <c:pt idx="70">
                  <c:v>99782</c:v>
                </c:pt>
                <c:pt idx="71">
                  <c:v>100152</c:v>
                </c:pt>
                <c:pt idx="72">
                  <c:v>100457</c:v>
                </c:pt>
                <c:pt idx="73">
                  <c:v>100821</c:v>
                </c:pt>
                <c:pt idx="74">
                  <c:v>101146</c:v>
                </c:pt>
                <c:pt idx="75">
                  <c:v>100848</c:v>
                </c:pt>
                <c:pt idx="76">
                  <c:v>100553</c:v>
                </c:pt>
                <c:pt idx="77">
                  <c:v>100373</c:v>
                </c:pt>
                <c:pt idx="78">
                  <c:v>100857</c:v>
                </c:pt>
                <c:pt idx="79">
                  <c:v>101495</c:v>
                </c:pt>
                <c:pt idx="80">
                  <c:v>102152</c:v>
                </c:pt>
                <c:pt idx="81">
                  <c:v>102766</c:v>
                </c:pt>
                <c:pt idx="82">
                  <c:v>103320</c:v>
                </c:pt>
                <c:pt idx="83">
                  <c:v>103945</c:v>
                </c:pt>
                <c:pt idx="84">
                  <c:v>104930</c:v>
                </c:pt>
                <c:pt idx="85">
                  <c:v>105842</c:v>
                </c:pt>
                <c:pt idx="86">
                  <c:v>106835</c:v>
                </c:pt>
                <c:pt idx="87">
                  <c:v>108006</c:v>
                </c:pt>
                <c:pt idx="88">
                  <c:v>109301</c:v>
                </c:pt>
                <c:pt idx="89">
                  <c:v>110674</c:v>
                </c:pt>
                <c:pt idx="90">
                  <c:v>111890</c:v>
                </c:pt>
                <c:pt idx="91">
                  <c:v>113327</c:v>
                </c:pt>
                <c:pt idx="92">
                  <c:v>114904</c:v>
                </c:pt>
                <c:pt idx="93">
                  <c:v>116522</c:v>
                </c:pt>
                <c:pt idx="94">
                  <c:v>118209</c:v>
                </c:pt>
                <c:pt idx="95">
                  <c:v>120093</c:v>
                </c:pt>
                <c:pt idx="96">
                  <c:v>121852</c:v>
                </c:pt>
                <c:pt idx="97">
                  <c:v>123939</c:v>
                </c:pt>
                <c:pt idx="98">
                  <c:v>126047</c:v>
                </c:pt>
                <c:pt idx="99">
                  <c:v>128146</c:v>
                </c:pt>
                <c:pt idx="100">
                  <c:v>130143</c:v>
                </c:pt>
                <c:pt idx="101">
                  <c:v>132322</c:v>
                </c:pt>
                <c:pt idx="102">
                  <c:v>135810</c:v>
                </c:pt>
                <c:pt idx="103">
                  <c:v>138851</c:v>
                </c:pt>
                <c:pt idx="104">
                  <c:v>142076</c:v>
                </c:pt>
                <c:pt idx="105">
                  <c:v>145308</c:v>
                </c:pt>
                <c:pt idx="106">
                  <c:v>148969</c:v>
                </c:pt>
                <c:pt idx="107">
                  <c:v>152582</c:v>
                </c:pt>
                <c:pt idx="108">
                  <c:v>156214</c:v>
                </c:pt>
                <c:pt idx="109">
                  <c:v>159479</c:v>
                </c:pt>
                <c:pt idx="110">
                  <c:v>162721</c:v>
                </c:pt>
                <c:pt idx="111">
                  <c:v>166553</c:v>
                </c:pt>
                <c:pt idx="112">
                  <c:v>171329</c:v>
                </c:pt>
                <c:pt idx="113">
                  <c:v>176480</c:v>
                </c:pt>
                <c:pt idx="114">
                  <c:v>179943</c:v>
                </c:pt>
                <c:pt idx="115">
                  <c:v>184133</c:v>
                </c:pt>
                <c:pt idx="116">
                  <c:v>187337</c:v>
                </c:pt>
                <c:pt idx="117">
                  <c:v>190937</c:v>
                </c:pt>
                <c:pt idx="118">
                  <c:v>194030</c:v>
                </c:pt>
                <c:pt idx="119">
                  <c:v>197299</c:v>
                </c:pt>
                <c:pt idx="120">
                  <c:v>200434</c:v>
                </c:pt>
                <c:pt idx="121">
                  <c:v>203269</c:v>
                </c:pt>
                <c:pt idx="122">
                  <c:v>205896</c:v>
                </c:pt>
                <c:pt idx="123">
                  <c:v>208589</c:v>
                </c:pt>
                <c:pt idx="124">
                  <c:v>210435</c:v>
                </c:pt>
                <c:pt idx="125">
                  <c:v>212090</c:v>
                </c:pt>
                <c:pt idx="126">
                  <c:v>213271</c:v>
                </c:pt>
                <c:pt idx="127">
                  <c:v>213313</c:v>
                </c:pt>
                <c:pt idx="128">
                  <c:v>213652</c:v>
                </c:pt>
                <c:pt idx="129">
                  <c:v>213493</c:v>
                </c:pt>
                <c:pt idx="130">
                  <c:v>213795</c:v>
                </c:pt>
                <c:pt idx="131">
                  <c:v>213342</c:v>
                </c:pt>
                <c:pt idx="132">
                  <c:v>212365</c:v>
                </c:pt>
                <c:pt idx="133">
                  <c:v>211834</c:v>
                </c:pt>
                <c:pt idx="134">
                  <c:v>211884</c:v>
                </c:pt>
                <c:pt idx="135">
                  <c:v>212276</c:v>
                </c:pt>
                <c:pt idx="136">
                  <c:v>211880</c:v>
                </c:pt>
                <c:pt idx="137">
                  <c:v>210600</c:v>
                </c:pt>
                <c:pt idx="138">
                  <c:v>209052</c:v>
                </c:pt>
                <c:pt idx="139">
                  <c:v>208090</c:v>
                </c:pt>
                <c:pt idx="140">
                  <c:v>206090</c:v>
                </c:pt>
                <c:pt idx="141">
                  <c:v>204348</c:v>
                </c:pt>
                <c:pt idx="142">
                  <c:v>201670</c:v>
                </c:pt>
                <c:pt idx="143">
                  <c:v>199820</c:v>
                </c:pt>
                <c:pt idx="144">
                  <c:v>197979</c:v>
                </c:pt>
                <c:pt idx="145">
                  <c:v>195687</c:v>
                </c:pt>
                <c:pt idx="146">
                  <c:v>192981</c:v>
                </c:pt>
                <c:pt idx="147">
                  <c:v>189464</c:v>
                </c:pt>
                <c:pt idx="148">
                  <c:v>186138</c:v>
                </c:pt>
                <c:pt idx="149">
                  <c:v>182984</c:v>
                </c:pt>
                <c:pt idx="150">
                  <c:v>179879</c:v>
                </c:pt>
                <c:pt idx="151">
                  <c:v>176902</c:v>
                </c:pt>
                <c:pt idx="152">
                  <c:v>175717</c:v>
                </c:pt>
                <c:pt idx="153">
                  <c:v>174647</c:v>
                </c:pt>
                <c:pt idx="154">
                  <c:v>173924</c:v>
                </c:pt>
                <c:pt idx="155">
                  <c:v>170631</c:v>
                </c:pt>
                <c:pt idx="156">
                  <c:v>167483</c:v>
                </c:pt>
                <c:pt idx="157">
                  <c:v>164003</c:v>
                </c:pt>
                <c:pt idx="158">
                  <c:v>161824</c:v>
                </c:pt>
                <c:pt idx="159">
                  <c:v>159295</c:v>
                </c:pt>
                <c:pt idx="160">
                  <c:v>157367</c:v>
                </c:pt>
                <c:pt idx="161">
                  <c:v>156111</c:v>
                </c:pt>
                <c:pt idx="162">
                  <c:v>156079</c:v>
                </c:pt>
                <c:pt idx="163">
                  <c:v>155967</c:v>
                </c:pt>
                <c:pt idx="164">
                  <c:v>154969</c:v>
                </c:pt>
                <c:pt idx="165">
                  <c:v>153408</c:v>
                </c:pt>
                <c:pt idx="166">
                  <c:v>152555</c:v>
                </c:pt>
                <c:pt idx="167">
                  <c:v>154796</c:v>
                </c:pt>
                <c:pt idx="168">
                  <c:v>157138</c:v>
                </c:pt>
                <c:pt idx="169">
                  <c:v>160170</c:v>
                </c:pt>
                <c:pt idx="170">
                  <c:v>159883</c:v>
                </c:pt>
                <c:pt idx="171">
                  <c:v>160666</c:v>
                </c:pt>
                <c:pt idx="172">
                  <c:v>161749</c:v>
                </c:pt>
                <c:pt idx="173">
                  <c:v>162590</c:v>
                </c:pt>
                <c:pt idx="174">
                  <c:v>161144</c:v>
                </c:pt>
                <c:pt idx="175">
                  <c:v>157858</c:v>
                </c:pt>
                <c:pt idx="176">
                  <c:v>155486</c:v>
                </c:pt>
                <c:pt idx="177">
                  <c:v>154173</c:v>
                </c:pt>
                <c:pt idx="178">
                  <c:v>152432</c:v>
                </c:pt>
                <c:pt idx="179">
                  <c:v>149121</c:v>
                </c:pt>
                <c:pt idx="180">
                  <c:v>146061</c:v>
                </c:pt>
                <c:pt idx="181">
                  <c:v>143694</c:v>
                </c:pt>
                <c:pt idx="182">
                  <c:v>142933</c:v>
                </c:pt>
                <c:pt idx="183">
                  <c:v>140810</c:v>
                </c:pt>
                <c:pt idx="184">
                  <c:v>136601</c:v>
                </c:pt>
                <c:pt idx="185">
                  <c:v>132074</c:v>
                </c:pt>
                <c:pt idx="186">
                  <c:v>130852</c:v>
                </c:pt>
                <c:pt idx="187">
                  <c:v>132907</c:v>
                </c:pt>
                <c:pt idx="188">
                  <c:v>134659</c:v>
                </c:pt>
                <c:pt idx="189">
                  <c:v>134980</c:v>
                </c:pt>
                <c:pt idx="190">
                  <c:v>134318</c:v>
                </c:pt>
                <c:pt idx="191">
                  <c:v>133371</c:v>
                </c:pt>
                <c:pt idx="192">
                  <c:v>133292</c:v>
                </c:pt>
                <c:pt idx="193">
                  <c:v>132179</c:v>
                </c:pt>
                <c:pt idx="194">
                  <c:v>133321</c:v>
                </c:pt>
                <c:pt idx="195">
                  <c:v>134685</c:v>
                </c:pt>
                <c:pt idx="196">
                  <c:v>138751</c:v>
                </c:pt>
                <c:pt idx="197">
                  <c:v>141949</c:v>
                </c:pt>
                <c:pt idx="198">
                  <c:v>142140</c:v>
                </c:pt>
                <c:pt idx="199">
                  <c:v>139895</c:v>
                </c:pt>
                <c:pt idx="200">
                  <c:v>137591</c:v>
                </c:pt>
                <c:pt idx="201">
                  <c:v>136963</c:v>
                </c:pt>
                <c:pt idx="202">
                  <c:v>137581</c:v>
                </c:pt>
                <c:pt idx="203">
                  <c:v>140571</c:v>
                </c:pt>
                <c:pt idx="204">
                  <c:v>142508</c:v>
                </c:pt>
                <c:pt idx="205">
                  <c:v>145172</c:v>
                </c:pt>
                <c:pt idx="206">
                  <c:v>144929</c:v>
                </c:pt>
                <c:pt idx="207">
                  <c:v>145323</c:v>
                </c:pt>
                <c:pt idx="208">
                  <c:v>144687</c:v>
                </c:pt>
                <c:pt idx="209">
                  <c:v>145500</c:v>
                </c:pt>
                <c:pt idx="210">
                  <c:v>148178</c:v>
                </c:pt>
                <c:pt idx="211">
                  <c:v>152716</c:v>
                </c:pt>
                <c:pt idx="212">
                  <c:v>157025</c:v>
                </c:pt>
                <c:pt idx="213">
                  <c:v>160828</c:v>
                </c:pt>
                <c:pt idx="214">
                  <c:v>163365</c:v>
                </c:pt>
                <c:pt idx="215">
                  <c:v>165230</c:v>
                </c:pt>
                <c:pt idx="216">
                  <c:v>165621</c:v>
                </c:pt>
                <c:pt idx="217">
                  <c:v>165572</c:v>
                </c:pt>
                <c:pt idx="218">
                  <c:v>165312</c:v>
                </c:pt>
                <c:pt idx="219">
                  <c:v>166730</c:v>
                </c:pt>
                <c:pt idx="220">
                  <c:v>169196</c:v>
                </c:pt>
                <c:pt idx="221">
                  <c:v>171961</c:v>
                </c:pt>
                <c:pt idx="222">
                  <c:v>173865</c:v>
                </c:pt>
                <c:pt idx="223">
                  <c:v>173647</c:v>
                </c:pt>
                <c:pt idx="224">
                  <c:v>173771</c:v>
                </c:pt>
                <c:pt idx="225">
                  <c:v>173504</c:v>
                </c:pt>
                <c:pt idx="226">
                  <c:v>174677</c:v>
                </c:pt>
                <c:pt idx="227">
                  <c:v>173042</c:v>
                </c:pt>
                <c:pt idx="228">
                  <c:v>173628</c:v>
                </c:pt>
                <c:pt idx="229">
                  <c:v>174863</c:v>
                </c:pt>
                <c:pt idx="230">
                  <c:v>178621</c:v>
                </c:pt>
                <c:pt idx="231">
                  <c:v>180527</c:v>
                </c:pt>
                <c:pt idx="232">
                  <c:v>181105</c:v>
                </c:pt>
                <c:pt idx="233">
                  <c:v>181137</c:v>
                </c:pt>
                <c:pt idx="234">
                  <c:v>181007</c:v>
                </c:pt>
                <c:pt idx="235">
                  <c:v>181811</c:v>
                </c:pt>
                <c:pt idx="236">
                  <c:v>182489</c:v>
                </c:pt>
                <c:pt idx="237">
                  <c:v>183282</c:v>
                </c:pt>
                <c:pt idx="238">
                  <c:v>183764</c:v>
                </c:pt>
                <c:pt idx="239">
                  <c:v>185345</c:v>
                </c:pt>
                <c:pt idx="240">
                  <c:v>187401</c:v>
                </c:pt>
                <c:pt idx="241">
                  <c:v>189198</c:v>
                </c:pt>
                <c:pt idx="242">
                  <c:v>190699</c:v>
                </c:pt>
                <c:pt idx="243">
                  <c:v>191201</c:v>
                </c:pt>
                <c:pt idx="244">
                  <c:v>191381</c:v>
                </c:pt>
                <c:pt idx="245">
                  <c:v>191741</c:v>
                </c:pt>
                <c:pt idx="246">
                  <c:v>192843</c:v>
                </c:pt>
                <c:pt idx="247">
                  <c:v>194443</c:v>
                </c:pt>
                <c:pt idx="248">
                  <c:v>196033</c:v>
                </c:pt>
                <c:pt idx="249">
                  <c:v>197902</c:v>
                </c:pt>
                <c:pt idx="250">
                  <c:v>199655</c:v>
                </c:pt>
                <c:pt idx="251">
                  <c:v>202151</c:v>
                </c:pt>
                <c:pt idx="252">
                  <c:v>203476</c:v>
                </c:pt>
                <c:pt idx="253">
                  <c:v>204512</c:v>
                </c:pt>
                <c:pt idx="254">
                  <c:v>204489</c:v>
                </c:pt>
                <c:pt idx="255">
                  <c:v>206069</c:v>
                </c:pt>
                <c:pt idx="256">
                  <c:v>208051</c:v>
                </c:pt>
                <c:pt idx="257">
                  <c:v>209567</c:v>
                </c:pt>
                <c:pt idx="258">
                  <c:v>210089</c:v>
                </c:pt>
                <c:pt idx="259">
                  <c:v>210134</c:v>
                </c:pt>
                <c:pt idx="260">
                  <c:v>210418</c:v>
                </c:pt>
                <c:pt idx="261">
                  <c:v>211223</c:v>
                </c:pt>
                <c:pt idx="262">
                  <c:v>212072</c:v>
                </c:pt>
                <c:pt idx="263">
                  <c:v>212729</c:v>
                </c:pt>
                <c:pt idx="264">
                  <c:v>212360</c:v>
                </c:pt>
                <c:pt idx="265">
                  <c:v>212568</c:v>
                </c:pt>
                <c:pt idx="266">
                  <c:v>213350</c:v>
                </c:pt>
                <c:pt idx="267">
                  <c:v>214120</c:v>
                </c:pt>
                <c:pt idx="268">
                  <c:v>215263</c:v>
                </c:pt>
                <c:pt idx="269">
                  <c:v>216648</c:v>
                </c:pt>
                <c:pt idx="270">
                  <c:v>218709</c:v>
                </c:pt>
                <c:pt idx="271">
                  <c:v>220301</c:v>
                </c:pt>
                <c:pt idx="272">
                  <c:v>221546</c:v>
                </c:pt>
                <c:pt idx="273">
                  <c:v>222172</c:v>
                </c:pt>
                <c:pt idx="274">
                  <c:v>223002</c:v>
                </c:pt>
                <c:pt idx="275">
                  <c:v>223405</c:v>
                </c:pt>
                <c:pt idx="276">
                  <c:v>224979</c:v>
                </c:pt>
                <c:pt idx="277">
                  <c:v>225598</c:v>
                </c:pt>
                <c:pt idx="278">
                  <c:v>226217</c:v>
                </c:pt>
                <c:pt idx="279">
                  <c:v>226452</c:v>
                </c:pt>
                <c:pt idx="280">
                  <c:v>227408</c:v>
                </c:pt>
                <c:pt idx="281">
                  <c:v>228105</c:v>
                </c:pt>
                <c:pt idx="282">
                  <c:v>228078</c:v>
                </c:pt>
                <c:pt idx="283">
                  <c:v>227592</c:v>
                </c:pt>
                <c:pt idx="284">
                  <c:v>227564</c:v>
                </c:pt>
                <c:pt idx="285">
                  <c:v>228266</c:v>
                </c:pt>
                <c:pt idx="286">
                  <c:v>229615</c:v>
                </c:pt>
                <c:pt idx="287">
                  <c:v>231685</c:v>
                </c:pt>
                <c:pt idx="288">
                  <c:v>233230</c:v>
                </c:pt>
                <c:pt idx="289">
                  <c:v>235398</c:v>
                </c:pt>
                <c:pt idx="290">
                  <c:v>237969</c:v>
                </c:pt>
                <c:pt idx="291">
                  <c:v>241298</c:v>
                </c:pt>
                <c:pt idx="292">
                  <c:v>243398</c:v>
                </c:pt>
                <c:pt idx="293">
                  <c:v>244372</c:v>
                </c:pt>
                <c:pt idx="294">
                  <c:v>245775</c:v>
                </c:pt>
                <c:pt idx="295">
                  <c:v>248209</c:v>
                </c:pt>
                <c:pt idx="296">
                  <c:v>251251</c:v>
                </c:pt>
                <c:pt idx="297">
                  <c:v>254108</c:v>
                </c:pt>
                <c:pt idx="298">
                  <c:v>256567</c:v>
                </c:pt>
                <c:pt idx="299">
                  <c:v>258991</c:v>
                </c:pt>
                <c:pt idx="300">
                  <c:v>261826</c:v>
                </c:pt>
                <c:pt idx="301">
                  <c:v>264875</c:v>
                </c:pt>
                <c:pt idx="302">
                  <c:v>267850</c:v>
                </c:pt>
                <c:pt idx="303">
                  <c:v>270732</c:v>
                </c:pt>
                <c:pt idx="304">
                  <c:v>274541</c:v>
                </c:pt>
                <c:pt idx="305">
                  <c:v>279812</c:v>
                </c:pt>
              </c:numCache>
            </c:numRef>
          </c:val>
          <c:smooth val="0"/>
          <c:extLst>
            <c:ext xmlns:c16="http://schemas.microsoft.com/office/drawing/2014/chart" uri="{C3380CC4-5D6E-409C-BE32-E72D297353CC}">
              <c16:uniqueId val="{00000006-C7C7-4DE0-BDDB-7B83A7D3BA0D}"/>
            </c:ext>
          </c:extLst>
        </c:ser>
        <c:ser>
          <c:idx val="7"/>
          <c:order val="7"/>
          <c:tx>
            <c:strRef>
              <c:f>[1]Zillow_Data!$B$187</c:f>
              <c:strCache>
                <c:ptCount val="1"/>
                <c:pt idx="0">
                  <c:v>Madera County</c:v>
                </c:pt>
              </c:strCache>
            </c:strRef>
          </c:tx>
          <c:spPr>
            <a:ln w="28575" cap="rnd">
              <a:solidFill>
                <a:schemeClr val="accent2">
                  <a:lumMod val="60000"/>
                </a:schemeClr>
              </a:solidFill>
              <a:round/>
            </a:ln>
            <a:effectLst/>
          </c:spPr>
          <c:marker>
            <c:symbol val="none"/>
          </c:marker>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[1]Zillow_Data!$E$187:$KX$187</c:f>
              <c:numCache>
                <c:formatCode>General</c:formatCode>
                <c:ptCount val="306"/>
                <c:pt idx="36">
                  <c:v>77905</c:v>
                </c:pt>
                <c:pt idx="37">
                  <c:v>78524</c:v>
                </c:pt>
                <c:pt idx="38">
                  <c:v>79122</c:v>
                </c:pt>
                <c:pt idx="39">
                  <c:v>80145</c:v>
                </c:pt>
                <c:pt idx="40">
                  <c:v>81145</c:v>
                </c:pt>
                <c:pt idx="41">
                  <c:v>82012</c:v>
                </c:pt>
                <c:pt idx="42">
                  <c:v>83015</c:v>
                </c:pt>
                <c:pt idx="43">
                  <c:v>83883</c:v>
                </c:pt>
                <c:pt idx="44">
                  <c:v>84754</c:v>
                </c:pt>
                <c:pt idx="45">
                  <c:v>85483</c:v>
                </c:pt>
                <c:pt idx="46">
                  <c:v>86088</c:v>
                </c:pt>
                <c:pt idx="47">
                  <c:v>86604</c:v>
                </c:pt>
                <c:pt idx="48">
                  <c:v>87082</c:v>
                </c:pt>
                <c:pt idx="49">
                  <c:v>87473</c:v>
                </c:pt>
                <c:pt idx="50">
                  <c:v>87836</c:v>
                </c:pt>
                <c:pt idx="51">
                  <c:v>88362</c:v>
                </c:pt>
                <c:pt idx="52">
                  <c:v>88966</c:v>
                </c:pt>
                <c:pt idx="53">
                  <c:v>89657</c:v>
                </c:pt>
                <c:pt idx="54">
                  <c:v>90112</c:v>
                </c:pt>
                <c:pt idx="55">
                  <c:v>90683</c:v>
                </c:pt>
                <c:pt idx="56">
                  <c:v>91206</c:v>
                </c:pt>
                <c:pt idx="57">
                  <c:v>91853</c:v>
                </c:pt>
                <c:pt idx="58">
                  <c:v>92497</c:v>
                </c:pt>
                <c:pt idx="59">
                  <c:v>93203</c:v>
                </c:pt>
                <c:pt idx="60">
                  <c:v>93914</c:v>
                </c:pt>
                <c:pt idx="61">
                  <c:v>94643</c:v>
                </c:pt>
                <c:pt idx="62">
                  <c:v>95228</c:v>
                </c:pt>
                <c:pt idx="63">
                  <c:v>95750</c:v>
                </c:pt>
                <c:pt idx="64">
                  <c:v>96035</c:v>
                </c:pt>
                <c:pt idx="65">
                  <c:v>96589</c:v>
                </c:pt>
                <c:pt idx="66">
                  <c:v>97049</c:v>
                </c:pt>
                <c:pt idx="67">
                  <c:v>97565</c:v>
                </c:pt>
                <c:pt idx="68">
                  <c:v>97822</c:v>
                </c:pt>
                <c:pt idx="69">
                  <c:v>98225</c:v>
                </c:pt>
                <c:pt idx="70">
                  <c:v>98785</c:v>
                </c:pt>
                <c:pt idx="71">
                  <c:v>99505</c:v>
                </c:pt>
                <c:pt idx="72">
                  <c:v>100327</c:v>
                </c:pt>
                <c:pt idx="73">
                  <c:v>101352</c:v>
                </c:pt>
                <c:pt idx="74">
                  <c:v>102453</c:v>
                </c:pt>
                <c:pt idx="75">
                  <c:v>103598</c:v>
                </c:pt>
                <c:pt idx="76">
                  <c:v>104834</c:v>
                </c:pt>
                <c:pt idx="77">
                  <c:v>105606</c:v>
                </c:pt>
                <c:pt idx="78">
                  <c:v>106625</c:v>
                </c:pt>
                <c:pt idx="79">
                  <c:v>107690</c:v>
                </c:pt>
                <c:pt idx="80">
                  <c:v>109498</c:v>
                </c:pt>
                <c:pt idx="81">
                  <c:v>111148</c:v>
                </c:pt>
                <c:pt idx="82">
                  <c:v>113168</c:v>
                </c:pt>
                <c:pt idx="83">
                  <c:v>115038</c:v>
                </c:pt>
                <c:pt idx="84">
                  <c:v>116811</c:v>
                </c:pt>
                <c:pt idx="85">
                  <c:v>117985</c:v>
                </c:pt>
                <c:pt idx="86">
                  <c:v>119529</c:v>
                </c:pt>
                <c:pt idx="87">
                  <c:v>121615</c:v>
                </c:pt>
                <c:pt idx="88">
                  <c:v>124127</c:v>
                </c:pt>
                <c:pt idx="89">
                  <c:v>126604</c:v>
                </c:pt>
                <c:pt idx="90">
                  <c:v>128898</c:v>
                </c:pt>
                <c:pt idx="91">
                  <c:v>131349</c:v>
                </c:pt>
                <c:pt idx="92">
                  <c:v>134067</c:v>
                </c:pt>
                <c:pt idx="93">
                  <c:v>137082</c:v>
                </c:pt>
                <c:pt idx="94">
                  <c:v>139471</c:v>
                </c:pt>
                <c:pt idx="95">
                  <c:v>141350</c:v>
                </c:pt>
                <c:pt idx="96">
                  <c:v>143250</c:v>
                </c:pt>
                <c:pt idx="97">
                  <c:v>145957</c:v>
                </c:pt>
                <c:pt idx="98">
                  <c:v>148784</c:v>
                </c:pt>
                <c:pt idx="99">
                  <c:v>151317</c:v>
                </c:pt>
                <c:pt idx="100">
                  <c:v>153781</c:v>
                </c:pt>
                <c:pt idx="101">
                  <c:v>156770</c:v>
                </c:pt>
                <c:pt idx="102">
                  <c:v>159911</c:v>
                </c:pt>
                <c:pt idx="103">
                  <c:v>162822</c:v>
                </c:pt>
                <c:pt idx="104">
                  <c:v>165412</c:v>
                </c:pt>
                <c:pt idx="105">
                  <c:v>168437</c:v>
                </c:pt>
                <c:pt idx="106">
                  <c:v>171808</c:v>
                </c:pt>
                <c:pt idx="107">
                  <c:v>176225</c:v>
                </c:pt>
                <c:pt idx="108">
                  <c:v>180533</c:v>
                </c:pt>
                <c:pt idx="109">
                  <c:v>184818</c:v>
                </c:pt>
                <c:pt idx="110">
                  <c:v>188584</c:v>
                </c:pt>
                <c:pt idx="111">
                  <c:v>192544</c:v>
                </c:pt>
                <c:pt idx="112">
                  <c:v>196711</c:v>
                </c:pt>
                <c:pt idx="113">
                  <c:v>200854</c:v>
                </c:pt>
                <c:pt idx="114">
                  <c:v>205326</c:v>
                </c:pt>
                <c:pt idx="115">
                  <c:v>209728</c:v>
                </c:pt>
                <c:pt idx="116">
                  <c:v>214294</c:v>
                </c:pt>
                <c:pt idx="117">
                  <c:v>218164</c:v>
                </c:pt>
                <c:pt idx="118">
                  <c:v>222228</c:v>
                </c:pt>
                <c:pt idx="119">
                  <c:v>225844</c:v>
                </c:pt>
                <c:pt idx="120">
                  <c:v>229477</c:v>
                </c:pt>
                <c:pt idx="121">
                  <c:v>232884</c:v>
                </c:pt>
                <c:pt idx="122">
                  <c:v>236612</c:v>
                </c:pt>
                <c:pt idx="123">
                  <c:v>239894</c:v>
                </c:pt>
                <c:pt idx="124">
                  <c:v>242578</c:v>
                </c:pt>
                <c:pt idx="125">
                  <c:v>244647</c:v>
                </c:pt>
                <c:pt idx="126">
                  <c:v>246380</c:v>
                </c:pt>
                <c:pt idx="127">
                  <c:v>248236</c:v>
                </c:pt>
                <c:pt idx="128">
                  <c:v>248840</c:v>
                </c:pt>
                <c:pt idx="129">
                  <c:v>248795</c:v>
                </c:pt>
                <c:pt idx="130">
                  <c:v>247782</c:v>
                </c:pt>
                <c:pt idx="131">
                  <c:v>246347</c:v>
                </c:pt>
                <c:pt idx="132">
                  <c:v>245615</c:v>
                </c:pt>
                <c:pt idx="133">
                  <c:v>244923</c:v>
                </c:pt>
                <c:pt idx="134">
                  <c:v>243629</c:v>
                </c:pt>
                <c:pt idx="135">
                  <c:v>241612</c:v>
                </c:pt>
                <c:pt idx="136">
                  <c:v>238517</c:v>
                </c:pt>
                <c:pt idx="137">
                  <c:v>235654</c:v>
                </c:pt>
                <c:pt idx="138">
                  <c:v>232115</c:v>
                </c:pt>
                <c:pt idx="139">
                  <c:v>228501</c:v>
                </c:pt>
                <c:pt idx="140">
                  <c:v>225582</c:v>
                </c:pt>
                <c:pt idx="141">
                  <c:v>222522</c:v>
                </c:pt>
                <c:pt idx="142">
                  <c:v>219473</c:v>
                </c:pt>
                <c:pt idx="143">
                  <c:v>215569</c:v>
                </c:pt>
                <c:pt idx="144">
                  <c:v>210192</c:v>
                </c:pt>
                <c:pt idx="145">
                  <c:v>204410</c:v>
                </c:pt>
                <c:pt idx="146">
                  <c:v>198550</c:v>
                </c:pt>
                <c:pt idx="147">
                  <c:v>193899</c:v>
                </c:pt>
                <c:pt idx="148">
                  <c:v>190038</c:v>
                </c:pt>
                <c:pt idx="149">
                  <c:v>186304</c:v>
                </c:pt>
                <c:pt idx="150">
                  <c:v>182657</c:v>
                </c:pt>
                <c:pt idx="151">
                  <c:v>178599</c:v>
                </c:pt>
                <c:pt idx="152">
                  <c:v>174150</c:v>
                </c:pt>
                <c:pt idx="153">
                  <c:v>170324</c:v>
                </c:pt>
                <c:pt idx="154">
                  <c:v>167018</c:v>
                </c:pt>
                <c:pt idx="155">
                  <c:v>164805</c:v>
                </c:pt>
                <c:pt idx="156">
                  <c:v>162981</c:v>
                </c:pt>
                <c:pt idx="157">
                  <c:v>161316</c:v>
                </c:pt>
                <c:pt idx="158">
                  <c:v>159991</c:v>
                </c:pt>
                <c:pt idx="159">
                  <c:v>158606</c:v>
                </c:pt>
                <c:pt idx="160">
                  <c:v>157463</c:v>
                </c:pt>
                <c:pt idx="161">
                  <c:v>156461</c:v>
                </c:pt>
                <c:pt idx="162">
                  <c:v>155726</c:v>
                </c:pt>
                <c:pt idx="163">
                  <c:v>154701</c:v>
                </c:pt>
                <c:pt idx="164">
                  <c:v>153871</c:v>
                </c:pt>
                <c:pt idx="165">
                  <c:v>153053</c:v>
                </c:pt>
                <c:pt idx="166">
                  <c:v>152848</c:v>
                </c:pt>
                <c:pt idx="167">
                  <c:v>152530</c:v>
                </c:pt>
                <c:pt idx="168">
                  <c:v>152504</c:v>
                </c:pt>
                <c:pt idx="169">
                  <c:v>152546</c:v>
                </c:pt>
                <c:pt idx="170">
                  <c:v>152677</c:v>
                </c:pt>
                <c:pt idx="171">
                  <c:v>152556</c:v>
                </c:pt>
                <c:pt idx="172">
                  <c:v>152253</c:v>
                </c:pt>
                <c:pt idx="173">
                  <c:v>151769</c:v>
                </c:pt>
                <c:pt idx="174">
                  <c:v>151236</c:v>
                </c:pt>
                <c:pt idx="175">
                  <c:v>151947</c:v>
                </c:pt>
                <c:pt idx="176">
                  <c:v>152694</c:v>
                </c:pt>
                <c:pt idx="177">
                  <c:v>153392</c:v>
                </c:pt>
                <c:pt idx="178">
                  <c:v>152768</c:v>
                </c:pt>
                <c:pt idx="179">
                  <c:v>152068</c:v>
                </c:pt>
                <c:pt idx="180">
                  <c:v>151425</c:v>
                </c:pt>
                <c:pt idx="181">
                  <c:v>150845</c:v>
                </c:pt>
                <c:pt idx="182">
                  <c:v>150107</c:v>
                </c:pt>
                <c:pt idx="183">
                  <c:v>149394</c:v>
                </c:pt>
                <c:pt idx="184">
                  <c:v>148777</c:v>
                </c:pt>
                <c:pt idx="185">
                  <c:v>148351</c:v>
                </c:pt>
                <c:pt idx="186">
                  <c:v>148054</c:v>
                </c:pt>
                <c:pt idx="187">
                  <c:v>147244</c:v>
                </c:pt>
                <c:pt idx="188">
                  <c:v>146653</c:v>
                </c:pt>
                <c:pt idx="189">
                  <c:v>146092</c:v>
                </c:pt>
                <c:pt idx="190">
                  <c:v>146207</c:v>
                </c:pt>
                <c:pt idx="191">
                  <c:v>146389</c:v>
                </c:pt>
                <c:pt idx="192">
                  <c:v>146491</c:v>
                </c:pt>
                <c:pt idx="193">
                  <c:v>146683</c:v>
                </c:pt>
                <c:pt idx="194">
                  <c:v>146731</c:v>
                </c:pt>
                <c:pt idx="195">
                  <c:v>146909</c:v>
                </c:pt>
                <c:pt idx="196">
                  <c:v>147231</c:v>
                </c:pt>
                <c:pt idx="197">
                  <c:v>148079</c:v>
                </c:pt>
                <c:pt idx="198">
                  <c:v>149216</c:v>
                </c:pt>
                <c:pt idx="199">
                  <c:v>150730</c:v>
                </c:pt>
                <c:pt idx="200">
                  <c:v>152182</c:v>
                </c:pt>
                <c:pt idx="201">
                  <c:v>153745</c:v>
                </c:pt>
                <c:pt idx="202">
                  <c:v>155217</c:v>
                </c:pt>
                <c:pt idx="203">
                  <c:v>156899</c:v>
                </c:pt>
                <c:pt idx="204">
                  <c:v>158872</c:v>
                </c:pt>
                <c:pt idx="205">
                  <c:v>161233</c:v>
                </c:pt>
                <c:pt idx="206">
                  <c:v>163296</c:v>
                </c:pt>
                <c:pt idx="207">
                  <c:v>165323</c:v>
                </c:pt>
                <c:pt idx="208">
                  <c:v>167181</c:v>
                </c:pt>
                <c:pt idx="209">
                  <c:v>170141</c:v>
                </c:pt>
                <c:pt idx="210">
                  <c:v>172896</c:v>
                </c:pt>
                <c:pt idx="211">
                  <c:v>176327</c:v>
                </c:pt>
                <c:pt idx="212">
                  <c:v>179402</c:v>
                </c:pt>
                <c:pt idx="213">
                  <c:v>182523</c:v>
                </c:pt>
                <c:pt idx="214">
                  <c:v>184790</c:v>
                </c:pt>
                <c:pt idx="215">
                  <c:v>186711</c:v>
                </c:pt>
                <c:pt idx="216">
                  <c:v>188951</c:v>
                </c:pt>
                <c:pt idx="217">
                  <c:v>191628</c:v>
                </c:pt>
                <c:pt idx="218">
                  <c:v>195872</c:v>
                </c:pt>
                <c:pt idx="219">
                  <c:v>200317</c:v>
                </c:pt>
                <c:pt idx="220">
                  <c:v>204624</c:v>
                </c:pt>
                <c:pt idx="221">
                  <c:v>205229</c:v>
                </c:pt>
                <c:pt idx="222">
                  <c:v>205235</c:v>
                </c:pt>
                <c:pt idx="223">
                  <c:v>203947</c:v>
                </c:pt>
                <c:pt idx="224">
                  <c:v>204001</c:v>
                </c:pt>
                <c:pt idx="225">
                  <c:v>204765</c:v>
                </c:pt>
                <c:pt idx="226">
                  <c:v>207114</c:v>
                </c:pt>
                <c:pt idx="227">
                  <c:v>209537</c:v>
                </c:pt>
                <c:pt idx="228">
                  <c:v>210053</c:v>
                </c:pt>
                <c:pt idx="229">
                  <c:v>208703</c:v>
                </c:pt>
                <c:pt idx="230">
                  <c:v>207089</c:v>
                </c:pt>
                <c:pt idx="231">
                  <c:v>206521</c:v>
                </c:pt>
                <c:pt idx="232">
                  <c:v>207104</c:v>
                </c:pt>
                <c:pt idx="233">
                  <c:v>209197</c:v>
                </c:pt>
                <c:pt idx="234">
                  <c:v>211479</c:v>
                </c:pt>
                <c:pt idx="235">
                  <c:v>212956</c:v>
                </c:pt>
                <c:pt idx="236">
                  <c:v>213677</c:v>
                </c:pt>
                <c:pt idx="237">
                  <c:v>213428</c:v>
                </c:pt>
                <c:pt idx="238">
                  <c:v>212832</c:v>
                </c:pt>
                <c:pt idx="239">
                  <c:v>212724</c:v>
                </c:pt>
                <c:pt idx="240">
                  <c:v>215007</c:v>
                </c:pt>
                <c:pt idx="241">
                  <c:v>218601</c:v>
                </c:pt>
                <c:pt idx="242">
                  <c:v>221526</c:v>
                </c:pt>
                <c:pt idx="243">
                  <c:v>222380</c:v>
                </c:pt>
                <c:pt idx="244">
                  <c:v>221775</c:v>
                </c:pt>
                <c:pt idx="245">
                  <c:v>221042</c:v>
                </c:pt>
                <c:pt idx="246">
                  <c:v>222523</c:v>
                </c:pt>
                <c:pt idx="247">
                  <c:v>225342</c:v>
                </c:pt>
                <c:pt idx="248">
                  <c:v>228428</c:v>
                </c:pt>
                <c:pt idx="249">
                  <c:v>229733</c:v>
                </c:pt>
                <c:pt idx="250">
                  <c:v>231926</c:v>
                </c:pt>
                <c:pt idx="251">
                  <c:v>233851</c:v>
                </c:pt>
                <c:pt idx="252">
                  <c:v>235251</c:v>
                </c:pt>
                <c:pt idx="253">
                  <c:v>235846</c:v>
                </c:pt>
                <c:pt idx="254">
                  <c:v>236798</c:v>
                </c:pt>
                <c:pt idx="255">
                  <c:v>238847</c:v>
                </c:pt>
                <c:pt idx="256">
                  <c:v>241971</c:v>
                </c:pt>
                <c:pt idx="257">
                  <c:v>245593</c:v>
                </c:pt>
                <c:pt idx="258">
                  <c:v>246892</c:v>
                </c:pt>
                <c:pt idx="259">
                  <c:v>247835</c:v>
                </c:pt>
                <c:pt idx="260">
                  <c:v>248318</c:v>
                </c:pt>
                <c:pt idx="261">
                  <c:v>251707</c:v>
                </c:pt>
                <c:pt idx="262">
                  <c:v>254113</c:v>
                </c:pt>
                <c:pt idx="263">
                  <c:v>256479</c:v>
                </c:pt>
                <c:pt idx="264">
                  <c:v>257769</c:v>
                </c:pt>
                <c:pt idx="265">
                  <c:v>259992</c:v>
                </c:pt>
                <c:pt idx="266">
                  <c:v>262119</c:v>
                </c:pt>
                <c:pt idx="267">
                  <c:v>264148</c:v>
                </c:pt>
                <c:pt idx="268">
                  <c:v>265058</c:v>
                </c:pt>
                <c:pt idx="269">
                  <c:v>266121</c:v>
                </c:pt>
                <c:pt idx="270">
                  <c:v>266969</c:v>
                </c:pt>
                <c:pt idx="271">
                  <c:v>267905</c:v>
                </c:pt>
                <c:pt idx="272">
                  <c:v>268551</c:v>
                </c:pt>
                <c:pt idx="273">
                  <c:v>269406</c:v>
                </c:pt>
                <c:pt idx="274">
                  <c:v>269992</c:v>
                </c:pt>
                <c:pt idx="275">
                  <c:v>270272</c:v>
                </c:pt>
                <c:pt idx="276">
                  <c:v>270879</c:v>
                </c:pt>
                <c:pt idx="277">
                  <c:v>271107</c:v>
                </c:pt>
                <c:pt idx="278">
                  <c:v>271157</c:v>
                </c:pt>
                <c:pt idx="279">
                  <c:v>271120</c:v>
                </c:pt>
                <c:pt idx="280">
                  <c:v>272450</c:v>
                </c:pt>
                <c:pt idx="281">
                  <c:v>273508</c:v>
                </c:pt>
                <c:pt idx="282">
                  <c:v>274213</c:v>
                </c:pt>
                <c:pt idx="283">
                  <c:v>274610</c:v>
                </c:pt>
                <c:pt idx="284">
                  <c:v>275739</c:v>
                </c:pt>
                <c:pt idx="285">
                  <c:v>276623</c:v>
                </c:pt>
                <c:pt idx="286">
                  <c:v>278367</c:v>
                </c:pt>
                <c:pt idx="287">
                  <c:v>281393</c:v>
                </c:pt>
                <c:pt idx="288">
                  <c:v>285334</c:v>
                </c:pt>
                <c:pt idx="289">
                  <c:v>287746</c:v>
                </c:pt>
                <c:pt idx="290">
                  <c:v>288769</c:v>
                </c:pt>
                <c:pt idx="291">
                  <c:v>289276</c:v>
                </c:pt>
                <c:pt idx="292">
                  <c:v>290175</c:v>
                </c:pt>
                <c:pt idx="293">
                  <c:v>291580</c:v>
                </c:pt>
                <c:pt idx="294">
                  <c:v>293974</c:v>
                </c:pt>
                <c:pt idx="295">
                  <c:v>296425</c:v>
                </c:pt>
                <c:pt idx="296">
                  <c:v>299082</c:v>
                </c:pt>
                <c:pt idx="297">
                  <c:v>301574</c:v>
                </c:pt>
                <c:pt idx="298">
                  <c:v>304073</c:v>
                </c:pt>
                <c:pt idx="299">
                  <c:v>306131</c:v>
                </c:pt>
                <c:pt idx="300">
                  <c:v>307988</c:v>
                </c:pt>
                <c:pt idx="301">
                  <c:v>311590</c:v>
                </c:pt>
                <c:pt idx="302">
                  <c:v>316935</c:v>
                </c:pt>
                <c:pt idx="303">
                  <c:v>323242</c:v>
                </c:pt>
                <c:pt idx="304">
                  <c:v>329258</c:v>
                </c:pt>
                <c:pt idx="305">
                  <c:v>335541</c:v>
                </c:pt>
              </c:numCache>
            </c:numRef>
          </c:val>
          <c:smooth val="0"/>
          <c:extLst>
            <c:ext xmlns:c16="http://schemas.microsoft.com/office/drawing/2014/chart" uri="{C3380CC4-5D6E-409C-BE32-E72D297353CC}">
              <c16:uniqueId val="{00000007-C7C7-4DE0-BDDB-7B83A7D3BA0D}"/>
            </c:ext>
          </c:extLst>
        </c:ser>
        <c:ser>
          <c:idx val="8"/>
          <c:order val="8"/>
          <c:tx>
            <c:strRef>
              <c:f>[1]Zillow_Data!$B$188</c:f>
              <c:strCache>
                <c:ptCount val="1"/>
                <c:pt idx="0">
                  <c:v>Fresno Overlay</c:v>
                </c:pt>
              </c:strCache>
            </c:strRef>
          </c:tx>
          <c:spPr>
            <a:ln w="28575" cap="rnd">
              <a:noFill/>
              <a:round/>
            </a:ln>
            <a:effectLst/>
          </c:spPr>
          <c:marker>
            <c:symbol val="circle"/>
            <c:size val="5"/>
            <c:spPr>
              <a:solidFill>
                <a:schemeClr val="accent1"/>
              </a:solidFill>
              <a:ln w="9525">
                <a:solidFill>
                  <a:schemeClr val="accent1"/>
                </a:solidFill>
              </a:ln>
              <a:effectLst/>
            </c:spPr>
          </c:marker>
          <c:dLbls>
            <c:dLbl>
              <c:idx val="0"/>
              <c:layout>
                <c:manualLayout>
                  <c:x val="-2.0380892303415079E-2"/>
                  <c:y val="-2.388113964112182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C7C7-4DE0-BDDB-7B83A7D3BA0D}"/>
                </c:ext>
              </c:extLst>
            </c:dLbl>
            <c:dLbl>
              <c:idx val="60"/>
              <c:layout>
                <c:manualLayout>
                  <c:x val="-3.6507678418277452E-3"/>
                  <c:y val="-2.552896487511301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C7C7-4DE0-BDDB-7B83A7D3BA0D}"/>
                </c:ext>
              </c:extLst>
            </c:dLbl>
            <c:dLbl>
              <c:idx val="180"/>
              <c:layout>
                <c:manualLayout>
                  <c:x val="-1.2414166369325873E-2"/>
                  <c:y val="-1.89376639391482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C7C7-4DE0-BDDB-7B83A7D3BA0D}"/>
                </c:ext>
              </c:extLst>
            </c:dLbl>
            <c:dLbl>
              <c:idx val="305"/>
              <c:layout>
                <c:manualLayout>
                  <c:x val="-3.1866903736356826E-3"/>
                  <c:y val="-2.058548917313946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C7C7-4DE0-BDDB-7B83A7D3BA0D}"/>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1"/>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[1]Zillow_Data!$E$188:$KX$188</c:f>
              <c:numCache>
                <c:formatCode>General</c:formatCode>
                <c:ptCount val="306"/>
                <c:pt idx="0">
                  <c:v>106362</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118599</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304163</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162657</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209992</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327457</c:v>
                </c:pt>
              </c:numCache>
            </c:numRef>
          </c:val>
          <c:smooth val="0"/>
          <c:extLst>
            <c:ext xmlns:c16="http://schemas.microsoft.com/office/drawing/2014/chart" uri="{C3380CC4-5D6E-409C-BE32-E72D297353CC}">
              <c16:uniqueId val="{0000000C-C7C7-4DE0-BDDB-7B83A7D3BA0D}"/>
            </c:ext>
          </c:extLst>
        </c:ser>
        <c:ser>
          <c:idx val="9"/>
          <c:order val="9"/>
          <c:tx>
            <c:strRef>
              <c:f>[1]Zillow_Data!$B$189</c:f>
              <c:strCache>
                <c:ptCount val="1"/>
                <c:pt idx="0">
                  <c:v>Kern Overlay</c:v>
                </c:pt>
              </c:strCache>
            </c:strRef>
          </c:tx>
          <c:spPr>
            <a:ln w="28575" cap="rnd">
              <a:noFill/>
              <a:round/>
            </a:ln>
            <a:effectLst/>
          </c:spPr>
          <c:marker>
            <c:symbol val="circle"/>
            <c:size val="5"/>
            <c:spPr>
              <a:solidFill>
                <a:schemeClr val="accent2"/>
              </a:solidFill>
              <a:ln w="9525">
                <a:solidFill>
                  <a:schemeClr val="accent2"/>
                </a:solidFill>
              </a:ln>
              <a:effectLst/>
            </c:spPr>
          </c:marker>
          <c:dLbls>
            <c:dLbl>
              <c:idx val="60"/>
              <c:layout>
                <c:manualLayout>
                  <c:x val="5.909303279079332E-3"/>
                  <c:y val="-1.564201347116591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C7C7-4DE0-BDDB-7B83A7D3BA0D}"/>
                </c:ext>
              </c:extLst>
            </c:dLbl>
            <c:dLbl>
              <c:idx val="120"/>
              <c:layout>
                <c:manualLayout>
                  <c:x val="-1.8787547116597237E-2"/>
                  <c:y val="-2.058548917313952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C7C7-4DE0-BDDB-7B83A7D3BA0D}"/>
                </c:ext>
              </c:extLst>
            </c:dLbl>
            <c:dLbl>
              <c:idx val="180"/>
              <c:layout>
                <c:manualLayout>
                  <c:x val="-3.4720998984775653E-2"/>
                  <c:y val="4.1318893367282856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C7C7-4DE0-BDDB-7B83A7D3BA0D}"/>
                </c:ext>
              </c:extLst>
            </c:dLbl>
            <c:dLbl>
              <c:idx val="240"/>
              <c:layout>
                <c:manualLayout>
                  <c:x val="-2.0380892303415079E-2"/>
                  <c:y val="-1.069853776919236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C7C7-4DE0-BDDB-7B83A7D3BA0D}"/>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2"/>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[1]Zillow_Data!$E$189:$KX$189</c:f>
              <c:numCache>
                <c:formatCode>General</c:formatCode>
                <c:ptCount val="306"/>
                <c:pt idx="0">
                  <c:v>99488</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107925</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267924</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138268</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194541</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281945</c:v>
                </c:pt>
              </c:numCache>
            </c:numRef>
          </c:val>
          <c:smooth val="0"/>
          <c:extLst>
            <c:ext xmlns:c16="http://schemas.microsoft.com/office/drawing/2014/chart" uri="{C3380CC4-5D6E-409C-BE32-E72D297353CC}">
              <c16:uniqueId val="{00000011-C7C7-4DE0-BDDB-7B83A7D3BA0D}"/>
            </c:ext>
          </c:extLst>
        </c:ser>
        <c:ser>
          <c:idx val="10"/>
          <c:order val="10"/>
          <c:tx>
            <c:strRef>
              <c:f>[1]Zillow_Data!$B$190</c:f>
              <c:strCache>
                <c:ptCount val="1"/>
                <c:pt idx="0">
                  <c:v>San Joaquin Overlay</c:v>
                </c:pt>
              </c:strCache>
            </c:strRef>
          </c:tx>
          <c:spPr>
            <a:ln w="28575" cap="rnd">
              <a:noFill/>
              <a:round/>
            </a:ln>
            <a:effectLst/>
          </c:spPr>
          <c:marker>
            <c:symbol val="circle"/>
            <c:size val="5"/>
            <c:spPr>
              <a:solidFill>
                <a:schemeClr val="accent3"/>
              </a:solidFill>
              <a:ln w="9525">
                <a:solidFill>
                  <a:schemeClr val="accent3"/>
                </a:solidFill>
              </a:ln>
              <a:effectLst/>
            </c:spPr>
          </c:marker>
          <c:dLbls>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3"/>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[1]Zillow_Data!$E$190:$KX$190</c:f>
              <c:numCache>
                <c:formatCode>General</c:formatCode>
                <c:ptCount val="306"/>
                <c:pt idx="0">
                  <c:v>140066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186795</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440994</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174190</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283442</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477165</c:v>
                </c:pt>
              </c:numCache>
            </c:numRef>
          </c:val>
          <c:smooth val="0"/>
          <c:extLst>
            <c:ext xmlns:c16="http://schemas.microsoft.com/office/drawing/2014/chart" uri="{C3380CC4-5D6E-409C-BE32-E72D297353CC}">
              <c16:uniqueId val="{00000012-C7C7-4DE0-BDDB-7B83A7D3BA0D}"/>
            </c:ext>
          </c:extLst>
        </c:ser>
        <c:ser>
          <c:idx val="11"/>
          <c:order val="11"/>
          <c:tx>
            <c:strRef>
              <c:f>[1]Zillow_Data!$B$191</c:f>
              <c:strCache>
                <c:ptCount val="1"/>
                <c:pt idx="0">
                  <c:v>Stanislaus Overlay</c:v>
                </c:pt>
              </c:strCache>
            </c:strRef>
          </c:tx>
          <c:spPr>
            <a:ln w="28575" cap="rnd">
              <a:noFill/>
              <a:round/>
            </a:ln>
            <a:effectLst/>
          </c:spPr>
          <c:marker>
            <c:symbol val="circle"/>
            <c:size val="5"/>
            <c:spPr>
              <a:solidFill>
                <a:schemeClr val="accent4"/>
              </a:solidFill>
              <a:ln w="9525">
                <a:solidFill>
                  <a:schemeClr val="accent4"/>
                </a:solidFill>
              </a:ln>
              <a:effectLst/>
            </c:spPr>
          </c:marker>
          <c:dLbls>
            <c:dLbl>
              <c:idx val="60"/>
              <c:layout>
                <c:manualLayout>
                  <c:x val="-2.8540952484188246E-3"/>
                  <c:y val="5.7797145707194691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C7C7-4DE0-BDDB-7B83A7D3BA0D}"/>
                </c:ext>
              </c:extLst>
            </c:dLbl>
            <c:dLbl>
              <c:idx val="120"/>
              <c:layout>
                <c:manualLayout>
                  <c:x val="-7.6341308088723478E-3"/>
                  <c:y val="1.237101550668414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C7C7-4DE0-BDDB-7B83A7D3BA0D}"/>
                </c:ext>
              </c:extLst>
            </c:dLbl>
            <c:dLbl>
              <c:idx val="180"/>
              <c:layout>
                <c:manualLayout>
                  <c:x val="-7.6341308088723478E-3"/>
                  <c:y val="-1.728983870515721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C7C7-4DE0-BDDB-7B83A7D3BA0D}"/>
                </c:ext>
              </c:extLst>
            </c:dLbl>
            <c:dLbl>
              <c:idx val="240"/>
              <c:layout>
                <c:manualLayout>
                  <c:x val="-1.0820821182508031E-2"/>
                  <c:y val="1.237101550668420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C7C7-4DE0-BDDB-7B83A7D3BA0D}"/>
                </c:ext>
              </c:extLst>
            </c:dLbl>
            <c:dLbl>
              <c:idx val="305"/>
              <c:layout>
                <c:manualLayout>
                  <c:x val="-1.1684396390853328E-16"/>
                  <c:y val="-1.728983870515709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C7C7-4DE0-BDDB-7B83A7D3BA0D}"/>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4"/>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[1]Zillow_Data!$E$191:$KX$191</c:f>
              <c:numCache>
                <c:formatCode>General</c:formatCode>
                <c:ptCount val="306"/>
                <c:pt idx="0">
                  <c:v>128592</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166806</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410864</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152035</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254054</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406038</c:v>
                </c:pt>
              </c:numCache>
            </c:numRef>
          </c:val>
          <c:smooth val="0"/>
          <c:extLst>
            <c:ext xmlns:c16="http://schemas.microsoft.com/office/drawing/2014/chart" uri="{C3380CC4-5D6E-409C-BE32-E72D297353CC}">
              <c16:uniqueId val="{00000018-C7C7-4DE0-BDDB-7B83A7D3BA0D}"/>
            </c:ext>
          </c:extLst>
        </c:ser>
        <c:ser>
          <c:idx val="12"/>
          <c:order val="12"/>
          <c:tx>
            <c:strRef>
              <c:f>[1]Zillow_Data!$B$192</c:f>
              <c:strCache>
                <c:ptCount val="1"/>
                <c:pt idx="0">
                  <c:v>Tulare Overlay</c:v>
                </c:pt>
              </c:strCache>
            </c:strRef>
          </c:tx>
          <c:spPr>
            <a:ln w="28575" cap="rnd">
              <a:noFill/>
              <a:round/>
            </a:ln>
            <a:effectLst/>
          </c:spPr>
          <c:marker>
            <c:symbol val="circle"/>
            <c:size val="5"/>
            <c:spPr>
              <a:solidFill>
                <a:schemeClr val="accent5"/>
              </a:solidFill>
              <a:ln w="9525">
                <a:solidFill>
                  <a:schemeClr val="accent5"/>
                </a:solidFill>
              </a:ln>
              <a:effectLst/>
            </c:spPr>
          </c:marker>
          <c:dLbls>
            <c:dLbl>
              <c:idx val="0"/>
              <c:layout>
                <c:manualLayout>
                  <c:x val="-2.2547841757487343E-2"/>
                  <c:y val="2.390579214462236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C7C7-4DE0-BDDB-7B83A7D3BA0D}"/>
                </c:ext>
              </c:extLst>
            </c:dLbl>
            <c:dLbl>
              <c:idx val="60"/>
              <c:layout>
                <c:manualLayout>
                  <c:x val="-2.1177564896824E-2"/>
                  <c:y val="4.532752018650786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C7C7-4DE0-BDDB-7B83A7D3BA0D}"/>
                </c:ext>
              </c:extLst>
            </c:dLbl>
            <c:dLbl>
              <c:idx val="120"/>
              <c:layout>
                <c:manualLayout>
                  <c:x val="4.3159580922614614E-3"/>
                  <c:y val="-3.706374151305135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C7C7-4DE0-BDDB-7B83A7D3BA0D}"/>
                </c:ext>
              </c:extLst>
            </c:dLbl>
            <c:dLbl>
              <c:idx val="180"/>
              <c:layout>
                <c:manualLayout>
                  <c:x val="-1.4804184149552634E-2"/>
                  <c:y val="4.532752018650786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C7C7-4DE0-BDDB-7B83A7D3BA0D}"/>
                </c:ext>
              </c:extLst>
            </c:dLbl>
            <c:dLbl>
              <c:idx val="240"/>
              <c:layout>
                <c:manualLayout>
                  <c:x val="-1.7194201929779395E-2"/>
                  <c:y val="1.401884074067538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C7C7-4DE0-BDDB-7B83A7D3BA0D}"/>
                </c:ext>
              </c:extLst>
            </c:dLbl>
            <c:dLbl>
              <c:idx val="305"/>
              <c:layout>
                <c:manualLayout>
                  <c:x val="-7.9667259340893224E-3"/>
                  <c:y val="5.35666463564636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C7C7-4DE0-BDDB-7B83A7D3BA0D}"/>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5"/>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[1]Zillow_Data!$E$192:$KX$192</c:f>
              <c:numCache>
                <c:formatCode>General</c:formatCode>
                <c:ptCount val="306"/>
                <c:pt idx="0">
                  <c:v>96919</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107487</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236668</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137342</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184412</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279158</c:v>
                </c:pt>
              </c:numCache>
            </c:numRef>
          </c:val>
          <c:smooth val="0"/>
          <c:extLst>
            <c:ext xmlns:c16="http://schemas.microsoft.com/office/drawing/2014/chart" uri="{C3380CC4-5D6E-409C-BE32-E72D297353CC}">
              <c16:uniqueId val="{0000001F-C7C7-4DE0-BDDB-7B83A7D3BA0D}"/>
            </c:ext>
          </c:extLst>
        </c:ser>
        <c:ser>
          <c:idx val="13"/>
          <c:order val="13"/>
          <c:tx>
            <c:strRef>
              <c:f>[1]Zillow_Data!$B$193</c:f>
              <c:strCache>
                <c:ptCount val="1"/>
                <c:pt idx="0">
                  <c:v>Merced Overlay</c:v>
                </c:pt>
              </c:strCache>
            </c:strRef>
          </c:tx>
          <c:spPr>
            <a:ln w="28575" cap="rnd">
              <a:noFill/>
              <a:round/>
            </a:ln>
            <a:effectLst/>
          </c:spPr>
          <c:marker>
            <c:symbol val="circle"/>
            <c:size val="5"/>
            <c:spPr>
              <a:solidFill>
                <a:schemeClr val="accent6"/>
              </a:solidFill>
              <a:ln w="9525">
                <a:solidFill>
                  <a:schemeClr val="accent6"/>
                </a:solidFill>
              </a:ln>
              <a:effectLst/>
            </c:spPr>
          </c:marker>
          <c:dLbls>
            <c:dLbl>
              <c:idx val="12"/>
              <c:layout>
                <c:manualLayout>
                  <c:x val="-7.9667259340892064E-4"/>
                  <c:y val="-1.153477663793828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C7C7-4DE0-BDDB-7B83A7D3BA0D}"/>
                </c:ext>
              </c:extLst>
            </c:dLbl>
            <c:dLbl>
              <c:idx val="132"/>
              <c:layout>
                <c:manualLayout>
                  <c:x val="-1.2746761494542789E-2"/>
                  <c:y val="-1.977390280789419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C7C7-4DE0-BDDB-7B83A7D3BA0D}"/>
                </c:ext>
              </c:extLst>
            </c:dLbl>
            <c:dLbl>
              <c:idx val="192"/>
              <c:layout>
                <c:manualLayout>
                  <c:x val="1.5933451868178413E-3"/>
                  <c:y val="1.647825233991183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C7C7-4DE0-BDDB-7B83A7D3BA0D}"/>
                </c:ext>
              </c:extLst>
            </c:dLbl>
            <c:dLbl>
              <c:idx val="252"/>
              <c:layout>
                <c:manualLayout>
                  <c:x val="-3.9833629670446031E-3"/>
                  <c:y val="1.483042710592052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C7C7-4DE0-BDDB-7B83A7D3BA0D}"/>
                </c:ext>
              </c:extLst>
            </c:dLbl>
            <c:dLbl>
              <c:idx val="305"/>
              <c:layout>
                <c:manualLayout>
                  <c:x val="-2.390017780226762E-3"/>
                  <c:y val="-1.483042710592064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C7C7-4DE0-BDDB-7B83A7D3BA0D}"/>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6"/>
                    </a:solidFill>
                    <a:latin typeface="+mn-lt"/>
                    <a:ea typeface="+mn-ea"/>
                    <a:cs typeface="+mn-cs"/>
                  </a:defRPr>
                </a:pPr>
                <a:endParaRPr lang="en-US"/>
              </a:p>
            </c:txPr>
            <c:dLblPos val="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[1]Zillow_Data!$E$193:$KX$193</c:f>
              <c:numCache>
                <c:formatCode>General</c:formatCode>
                <c:ptCount val="306"/>
                <c:pt idx="0">
                  <c:v>#N/A</c:v>
                </c:pt>
                <c:pt idx="1">
                  <c:v>#N/A</c:v>
                </c:pt>
                <c:pt idx="2">
                  <c:v>#N/A</c:v>
                </c:pt>
                <c:pt idx="3">
                  <c:v>#N/A</c:v>
                </c:pt>
                <c:pt idx="4">
                  <c:v>#N/A</c:v>
                </c:pt>
                <c:pt idx="5">
                  <c:v>#N/A</c:v>
                </c:pt>
                <c:pt idx="6">
                  <c:v>#N/A</c:v>
                </c:pt>
                <c:pt idx="7">
                  <c:v>#N/A</c:v>
                </c:pt>
                <c:pt idx="8">
                  <c:v>#N/A</c:v>
                </c:pt>
                <c:pt idx="9">
                  <c:v>#N/A</c:v>
                </c:pt>
                <c:pt idx="10">
                  <c:v>#N/A</c:v>
                </c:pt>
                <c:pt idx="11">
                  <c:v>#N/A</c:v>
                </c:pt>
                <c:pt idx="12">
                  <c:v>108859</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160249</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342885</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115669</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229347</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346104</c:v>
                </c:pt>
              </c:numCache>
            </c:numRef>
          </c:val>
          <c:smooth val="0"/>
          <c:extLst>
            <c:ext xmlns:c16="http://schemas.microsoft.com/office/drawing/2014/chart" uri="{C3380CC4-5D6E-409C-BE32-E72D297353CC}">
              <c16:uniqueId val="{00000025-C7C7-4DE0-BDDB-7B83A7D3BA0D}"/>
            </c:ext>
          </c:extLst>
        </c:ser>
        <c:ser>
          <c:idx val="14"/>
          <c:order val="14"/>
          <c:tx>
            <c:strRef>
              <c:f>[1]Zillow_Data!$B$194</c:f>
              <c:strCache>
                <c:ptCount val="1"/>
                <c:pt idx="0">
                  <c:v>Kings Overlay</c:v>
                </c:pt>
              </c:strCache>
            </c:strRef>
          </c:tx>
          <c:spPr>
            <a:ln w="28575" cap="rnd">
              <a:noFill/>
              <a:round/>
            </a:ln>
            <a:effectLst/>
          </c:spPr>
          <c:marker>
            <c:symbol val="circle"/>
            <c:size val="5"/>
            <c:spPr>
              <a:solidFill>
                <a:srgbClr val="264478"/>
              </a:solidFill>
              <a:ln w="9525">
                <a:solidFill>
                  <a:srgbClr val="264478"/>
                </a:solidFill>
              </a:ln>
              <a:effectLst/>
            </c:spPr>
          </c:marker>
          <c:dLbls>
            <c:dLbl>
              <c:idx val="305"/>
              <c:layout>
                <c:manualLayout>
                  <c:x val="-1.1684396390853328E-16"/>
                  <c:y val="2.717679010910413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C7C7-4DE0-BDDB-7B83A7D3BA0D}"/>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264478"/>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[1]Zillow_Data!$E$194:$KX$194</c:f>
              <c:numCache>
                <c:formatCode>General</c:formatCode>
                <c:ptCount val="306"/>
                <c:pt idx="0">
                  <c:v>#N/A</c:v>
                </c:pt>
                <c:pt idx="1">
                  <c:v>#N/A</c:v>
                </c:pt>
                <c:pt idx="2">
                  <c:v>#N/A</c:v>
                </c:pt>
                <c:pt idx="3">
                  <c:v>#N/A</c:v>
                </c:pt>
                <c:pt idx="4">
                  <c:v>#N/A</c:v>
                </c:pt>
                <c:pt idx="5">
                  <c:v>#N/A</c:v>
                </c:pt>
                <c:pt idx="6">
                  <c:v>#N/A</c:v>
                </c:pt>
                <c:pt idx="7">
                  <c:v>#N/A</c:v>
                </c:pt>
                <c:pt idx="8">
                  <c:v>#N/A</c:v>
                </c:pt>
                <c:pt idx="9">
                  <c:v>#N/A</c:v>
                </c:pt>
                <c:pt idx="10">
                  <c:v>#N/A</c:v>
                </c:pt>
                <c:pt idx="11">
                  <c:v>#N/A</c:v>
                </c:pt>
                <c:pt idx="12">
                  <c:v>85162</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100457</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212365</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133292</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203476</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279812</c:v>
                </c:pt>
              </c:numCache>
            </c:numRef>
          </c:val>
          <c:smooth val="0"/>
          <c:extLst>
            <c:ext xmlns:c16="http://schemas.microsoft.com/office/drawing/2014/chart" uri="{C3380CC4-5D6E-409C-BE32-E72D297353CC}">
              <c16:uniqueId val="{00000027-C7C7-4DE0-BDDB-7B83A7D3BA0D}"/>
            </c:ext>
          </c:extLst>
        </c:ser>
        <c:ser>
          <c:idx val="15"/>
          <c:order val="15"/>
          <c:tx>
            <c:strRef>
              <c:f>[1]Zillow_Data!$B$195</c:f>
              <c:strCache>
                <c:ptCount val="1"/>
                <c:pt idx="0">
                  <c:v>Madera Overlay</c:v>
                </c:pt>
              </c:strCache>
            </c:strRef>
          </c:tx>
          <c:spPr>
            <a:ln w="28575" cap="rnd">
              <a:noFill/>
              <a:round/>
            </a:ln>
            <a:effectLst/>
          </c:spPr>
          <c:marker>
            <c:symbol val="circle"/>
            <c:size val="5"/>
            <c:spPr>
              <a:solidFill>
                <a:srgbClr val="9E480E"/>
              </a:solidFill>
              <a:ln w="9525">
                <a:solidFill>
                  <a:srgbClr val="9E480E"/>
                </a:solidFill>
              </a:ln>
              <a:effectLst/>
            </c:spPr>
          </c:marker>
          <c:dLbls>
            <c:dLbl>
              <c:idx val="96"/>
              <c:layout>
                <c:manualLayout>
                  <c:x val="-3.438840385955879E-2"/>
                  <c:y val="-1.812607757390301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8-C7C7-4DE0-BDDB-7B83A7D3BA0D}"/>
                </c:ext>
              </c:extLst>
            </c:dLbl>
            <c:dLbl>
              <c:idx val="156"/>
              <c:layout>
                <c:manualLayout>
                  <c:x val="-3.518507645296777E-2"/>
                  <c:y val="1.153477663793816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C7C7-4DE0-BDDB-7B83A7D3BA0D}"/>
                </c:ext>
              </c:extLst>
            </c:dLbl>
            <c:dLbl>
              <c:idx val="216"/>
              <c:layout>
                <c:manualLayout>
                  <c:x val="-3.7575094233194474E-2"/>
                  <c:y val="-1.647825233991195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A-C7C7-4DE0-BDDB-7B83A7D3BA0D}"/>
                </c:ext>
              </c:extLst>
            </c:dLbl>
            <c:dLbl>
              <c:idx val="276"/>
              <c:layout>
                <c:manualLayout>
                  <c:x val="-3.9168439420012434E-2"/>
                  <c:y val="-1.483042710592064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C7C7-4DE0-BDDB-7B83A7D3BA0D}"/>
                </c:ext>
              </c:extLst>
            </c:dLbl>
            <c:dLbl>
              <c:idx val="305"/>
              <c:layout>
                <c:manualLayout>
                  <c:x val="-1.9539744051051283E-2"/>
                  <c:y val="6.5913009359647333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C-C7C7-4DE0-BDDB-7B83A7D3BA0D}"/>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9E480E"/>
                    </a:solidFill>
                    <a:latin typeface="+mn-lt"/>
                    <a:ea typeface="+mn-ea"/>
                    <a:cs typeface="+mn-cs"/>
                  </a:defRPr>
                </a:pPr>
                <a:endParaRPr lang="en-US"/>
              </a:p>
            </c:txPr>
            <c:dLblPos val="l"/>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[1]Zillow_Data!$E$195:$KX$195</c:f>
              <c:numCache>
                <c:formatCode>General</c:formatCode>
                <c:ptCount val="306"/>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77905</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143250</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162981</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188951</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270879</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335541</c:v>
                </c:pt>
              </c:numCache>
            </c:numRef>
          </c:val>
          <c:smooth val="0"/>
          <c:extLst>
            <c:ext xmlns:c16="http://schemas.microsoft.com/office/drawing/2014/chart" uri="{C3380CC4-5D6E-409C-BE32-E72D297353CC}">
              <c16:uniqueId val="{0000002D-C7C7-4DE0-BDDB-7B83A7D3BA0D}"/>
            </c:ext>
          </c:extLst>
        </c:ser>
        <c:dLbls>
          <c:showLegendKey val="0"/>
          <c:showVal val="0"/>
          <c:showCatName val="0"/>
          <c:showSerName val="0"/>
          <c:showPercent val="0"/>
          <c:showBubbleSize val="0"/>
        </c:dLbls>
        <c:smooth val="0"/>
        <c:axId val="440064224"/>
        <c:axId val="440065888"/>
      </c:lineChart>
      <c:catAx>
        <c:axId val="4400642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0065888"/>
        <c:crosses val="autoZero"/>
        <c:auto val="1"/>
        <c:lblAlgn val="ctr"/>
        <c:lblOffset val="100"/>
        <c:tickLblSkip val="12"/>
        <c:noMultiLvlLbl val="0"/>
      </c:catAx>
      <c:valAx>
        <c:axId val="440065888"/>
        <c:scaling>
          <c:orientation val="minMax"/>
        </c:scaling>
        <c:delete val="0"/>
        <c:axPos val="l"/>
        <c:majorGridlines>
          <c:spPr>
            <a:ln w="9525" cap="flat" cmpd="sng" algn="ctr">
              <a:solidFill>
                <a:schemeClr val="tx1">
                  <a:lumMod val="15000"/>
                  <a:lumOff val="85000"/>
                </a:schemeClr>
              </a:solidFill>
              <a:round/>
            </a:ln>
            <a:effectLst/>
          </c:spPr>
        </c:majorGridlines>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0064224"/>
        <c:crosses val="autoZero"/>
        <c:crossBetween val="between"/>
      </c:valAx>
      <c:spPr>
        <a:noFill/>
        <a:ln>
          <a:noFill/>
        </a:ln>
        <a:effectLst/>
      </c:spPr>
    </c:plotArea>
    <c:legend>
      <c:legendPos val="b"/>
      <c:legendEntry>
        <c:idx val="8"/>
        <c:delete val="1"/>
      </c:legendEntry>
      <c:legendEntry>
        <c:idx val="9"/>
        <c:delete val="1"/>
      </c:legendEntry>
      <c:legendEntry>
        <c:idx val="10"/>
        <c:delete val="1"/>
      </c:legendEntry>
      <c:legendEntry>
        <c:idx val="11"/>
        <c:delete val="1"/>
      </c:legendEntry>
      <c:legendEntry>
        <c:idx val="12"/>
        <c:delete val="1"/>
      </c:legendEntry>
      <c:legendEntry>
        <c:idx val="13"/>
        <c:delete val="1"/>
      </c:legendEntry>
      <c:legendEntry>
        <c:idx val="14"/>
        <c:delete val="1"/>
      </c:legendEntry>
      <c:legendEntry>
        <c:idx val="15"/>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56"/>
          <c:order val="56"/>
          <c:tx>
            <c:strRef>
              <c:f>[1]Zillow_Data!$B$111</c:f>
              <c:strCache>
                <c:ptCount val="1"/>
                <c:pt idx="0">
                  <c:v>Fresno, CA</c:v>
                </c:pt>
              </c:strCache>
            </c:strRef>
          </c:tx>
          <c:spPr>
            <a:ln w="28575" cap="rnd">
              <a:solidFill>
                <a:schemeClr val="accent1"/>
              </a:solidFill>
              <a:round/>
            </a:ln>
            <a:effectLst/>
          </c:spPr>
          <c:marker>
            <c:symbol val="none"/>
          </c:marker>
          <c:dPt>
            <c:idx val="17"/>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38-B135-4F29-B62C-2A8A2B3064F6}"/>
              </c:ext>
            </c:extLst>
          </c:dPt>
          <c:dPt>
            <c:idx val="41"/>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39-B135-4F29-B62C-2A8A2B3064F6}"/>
              </c:ext>
            </c:extLst>
          </c:dPt>
          <c:dPt>
            <c:idx val="65"/>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3A-B135-4F29-B62C-2A8A2B3064F6}"/>
              </c:ext>
            </c:extLst>
          </c:dPt>
          <c:dPt>
            <c:idx val="89"/>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3B-B135-4F29-B62C-2A8A2B3064F6}"/>
              </c:ext>
            </c:extLst>
          </c:dPt>
          <c:dLbls>
            <c:dLbl>
              <c:idx val="17"/>
              <c:layout>
                <c:manualLayout>
                  <c:x val="-7.0163129275565691E-3"/>
                  <c:y val="-2.16600833657382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8-B135-4F29-B62C-2A8A2B3064F6}"/>
                </c:ext>
              </c:extLst>
            </c:dLbl>
            <c:dLbl>
              <c:idx val="41"/>
              <c:layout>
                <c:manualLayout>
                  <c:x val="-1.0584596062485786E-2"/>
                  <c:y val="-2.463548199411157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9-B135-4F29-B62C-2A8A2B3064F6}"/>
                </c:ext>
              </c:extLst>
            </c:dLbl>
            <c:dLbl>
              <c:idx val="65"/>
              <c:layout>
                <c:manualLayout>
                  <c:x val="-9.3946772703227058E-3"/>
                  <c:y val="-2.634489869708141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A-B135-4F29-B62C-2A8A2B3064F6}"/>
                </c:ext>
              </c:extLst>
            </c:dLbl>
            <c:dLbl>
              <c:idx val="89"/>
              <c:layout>
                <c:manualLayout>
                  <c:x val="-7.1364852809992826E-3"/>
                  <c:y val="-3.052657133723208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B-B135-4F29-B62C-2A8A2B3064F6}"/>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[1]Zillow_Data!$D$109:$CO$109</c:f>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f>[1]Zillow_Data!$D$111:$CO$111</c:f>
              <c:numCache>
                <c:formatCode>General</c:formatCode>
                <c:ptCount val="90"/>
                <c:pt idx="0">
                  <c:v>1125</c:v>
                </c:pt>
                <c:pt idx="1">
                  <c:v>1128</c:v>
                </c:pt>
                <c:pt idx="2">
                  <c:v>1131</c:v>
                </c:pt>
                <c:pt idx="3">
                  <c:v>1134</c:v>
                </c:pt>
                <c:pt idx="4">
                  <c:v>1137</c:v>
                </c:pt>
                <c:pt idx="5">
                  <c:v>1139</c:v>
                </c:pt>
                <c:pt idx="6">
                  <c:v>1142</c:v>
                </c:pt>
                <c:pt idx="7">
                  <c:v>1145</c:v>
                </c:pt>
                <c:pt idx="8">
                  <c:v>1148</c:v>
                </c:pt>
                <c:pt idx="9">
                  <c:v>1151</c:v>
                </c:pt>
                <c:pt idx="10">
                  <c:v>1153</c:v>
                </c:pt>
                <c:pt idx="11">
                  <c:v>1156</c:v>
                </c:pt>
                <c:pt idx="12">
                  <c:v>1159</c:v>
                </c:pt>
                <c:pt idx="13">
                  <c:v>1161</c:v>
                </c:pt>
                <c:pt idx="14">
                  <c:v>1164</c:v>
                </c:pt>
                <c:pt idx="15">
                  <c:v>1166</c:v>
                </c:pt>
                <c:pt idx="16">
                  <c:v>1169</c:v>
                </c:pt>
                <c:pt idx="17">
                  <c:v>1172</c:v>
                </c:pt>
                <c:pt idx="18">
                  <c:v>1175</c:v>
                </c:pt>
                <c:pt idx="19">
                  <c:v>1178</c:v>
                </c:pt>
                <c:pt idx="20">
                  <c:v>1181</c:v>
                </c:pt>
                <c:pt idx="21">
                  <c:v>1185</c:v>
                </c:pt>
                <c:pt idx="22">
                  <c:v>1189</c:v>
                </c:pt>
                <c:pt idx="23">
                  <c:v>1192</c:v>
                </c:pt>
                <c:pt idx="24">
                  <c:v>1196</c:v>
                </c:pt>
                <c:pt idx="25">
                  <c:v>1201</c:v>
                </c:pt>
                <c:pt idx="26">
                  <c:v>1205</c:v>
                </c:pt>
                <c:pt idx="27">
                  <c:v>1209</c:v>
                </c:pt>
                <c:pt idx="28">
                  <c:v>1213</c:v>
                </c:pt>
                <c:pt idx="29">
                  <c:v>1217</c:v>
                </c:pt>
                <c:pt idx="30">
                  <c:v>1221</c:v>
                </c:pt>
                <c:pt idx="31">
                  <c:v>1225</c:v>
                </c:pt>
                <c:pt idx="32">
                  <c:v>1228</c:v>
                </c:pt>
                <c:pt idx="33">
                  <c:v>1232</c:v>
                </c:pt>
                <c:pt idx="34">
                  <c:v>1237</c:v>
                </c:pt>
                <c:pt idx="35">
                  <c:v>1242</c:v>
                </c:pt>
                <c:pt idx="36">
                  <c:v>1246</c:v>
                </c:pt>
                <c:pt idx="37">
                  <c:v>1252</c:v>
                </c:pt>
                <c:pt idx="38">
                  <c:v>1258</c:v>
                </c:pt>
                <c:pt idx="39">
                  <c:v>1263</c:v>
                </c:pt>
                <c:pt idx="40">
                  <c:v>1269</c:v>
                </c:pt>
                <c:pt idx="41">
                  <c:v>1275</c:v>
                </c:pt>
                <c:pt idx="42">
                  <c:v>1281</c:v>
                </c:pt>
                <c:pt idx="43">
                  <c:v>1287</c:v>
                </c:pt>
                <c:pt idx="44">
                  <c:v>1292</c:v>
                </c:pt>
                <c:pt idx="45">
                  <c:v>1298</c:v>
                </c:pt>
                <c:pt idx="46">
                  <c:v>1303</c:v>
                </c:pt>
                <c:pt idx="47">
                  <c:v>1309</c:v>
                </c:pt>
                <c:pt idx="48">
                  <c:v>1314</c:v>
                </c:pt>
                <c:pt idx="49">
                  <c:v>1320</c:v>
                </c:pt>
                <c:pt idx="50">
                  <c:v>1325</c:v>
                </c:pt>
                <c:pt idx="51">
                  <c:v>1331</c:v>
                </c:pt>
                <c:pt idx="52">
                  <c:v>1338</c:v>
                </c:pt>
                <c:pt idx="53">
                  <c:v>1344</c:v>
                </c:pt>
                <c:pt idx="54">
                  <c:v>1351</c:v>
                </c:pt>
                <c:pt idx="55">
                  <c:v>1358</c:v>
                </c:pt>
                <c:pt idx="56">
                  <c:v>1365</c:v>
                </c:pt>
                <c:pt idx="57">
                  <c:v>1372</c:v>
                </c:pt>
                <c:pt idx="58">
                  <c:v>1378</c:v>
                </c:pt>
                <c:pt idx="59">
                  <c:v>1385</c:v>
                </c:pt>
                <c:pt idx="60">
                  <c:v>1392</c:v>
                </c:pt>
                <c:pt idx="61">
                  <c:v>1398</c:v>
                </c:pt>
                <c:pt idx="62">
                  <c:v>1405</c:v>
                </c:pt>
                <c:pt idx="63">
                  <c:v>1411</c:v>
                </c:pt>
                <c:pt idx="64">
                  <c:v>1418</c:v>
                </c:pt>
                <c:pt idx="65">
                  <c:v>1425</c:v>
                </c:pt>
                <c:pt idx="66">
                  <c:v>1431</c:v>
                </c:pt>
                <c:pt idx="67">
                  <c:v>1438</c:v>
                </c:pt>
                <c:pt idx="68">
                  <c:v>1444</c:v>
                </c:pt>
                <c:pt idx="69">
                  <c:v>1450</c:v>
                </c:pt>
                <c:pt idx="70">
                  <c:v>1455</c:v>
                </c:pt>
                <c:pt idx="71">
                  <c:v>1461</c:v>
                </c:pt>
                <c:pt idx="72">
                  <c:v>1466</c:v>
                </c:pt>
                <c:pt idx="73">
                  <c:v>1471</c:v>
                </c:pt>
                <c:pt idx="74">
                  <c:v>1477</c:v>
                </c:pt>
                <c:pt idx="75">
                  <c:v>1482</c:v>
                </c:pt>
                <c:pt idx="76">
                  <c:v>1490</c:v>
                </c:pt>
                <c:pt idx="77">
                  <c:v>1497</c:v>
                </c:pt>
                <c:pt idx="78">
                  <c:v>1504</c:v>
                </c:pt>
                <c:pt idx="79">
                  <c:v>1519</c:v>
                </c:pt>
                <c:pt idx="80">
                  <c:v>1533</c:v>
                </c:pt>
                <c:pt idx="81">
                  <c:v>1548</c:v>
                </c:pt>
                <c:pt idx="82">
                  <c:v>1566</c:v>
                </c:pt>
                <c:pt idx="83">
                  <c:v>1584</c:v>
                </c:pt>
                <c:pt idx="84">
                  <c:v>1602</c:v>
                </c:pt>
                <c:pt idx="85">
                  <c:v>1620</c:v>
                </c:pt>
                <c:pt idx="86">
                  <c:v>1639</c:v>
                </c:pt>
                <c:pt idx="87">
                  <c:v>1658</c:v>
                </c:pt>
                <c:pt idx="88">
                  <c:v>1677</c:v>
                </c:pt>
                <c:pt idx="89">
                  <c:v>1697</c:v>
                </c:pt>
              </c:numCache>
            </c:numRef>
          </c:val>
          <c:smooth val="0"/>
          <c:extLst>
            <c:ext xmlns:c16="http://schemas.microsoft.com/office/drawing/2014/chart" uri="{C3380CC4-5D6E-409C-BE32-E72D297353CC}">
              <c16:uniqueId val="{0000003C-B135-4F29-B62C-2A8A2B3064F6}"/>
            </c:ext>
          </c:extLst>
        </c:ser>
        <c:ser>
          <c:idx val="63"/>
          <c:order val="63"/>
          <c:tx>
            <c:strRef>
              <c:f>[1]Zillow_Data!$B$112</c:f>
              <c:strCache>
                <c:ptCount val="1"/>
                <c:pt idx="0">
                  <c:v>Bakersfield, CA</c:v>
                </c:pt>
              </c:strCache>
            </c:strRef>
          </c:tx>
          <c:spPr>
            <a:ln w="28575" cap="rnd">
              <a:solidFill>
                <a:schemeClr val="accent2"/>
              </a:solidFill>
              <a:round/>
            </a:ln>
            <a:effectLst/>
          </c:spPr>
          <c:marker>
            <c:symbol val="none"/>
          </c:marker>
          <c:dPt>
            <c:idx val="17"/>
            <c:marker>
              <c:symbol val="circle"/>
              <c:size val="5"/>
              <c:spPr>
                <a:solidFill>
                  <a:schemeClr val="accent2"/>
                </a:solidFill>
                <a:ln w="9525">
                  <a:solidFill>
                    <a:schemeClr val="accent2"/>
                  </a:solidFill>
                </a:ln>
                <a:effectLst/>
              </c:spPr>
            </c:marker>
            <c:bubble3D val="0"/>
            <c:extLst>
              <c:ext xmlns:c16="http://schemas.microsoft.com/office/drawing/2014/chart" uri="{C3380CC4-5D6E-409C-BE32-E72D297353CC}">
                <c16:uniqueId val="{00000043-B135-4F29-B62C-2A8A2B3064F6}"/>
              </c:ext>
            </c:extLst>
          </c:dPt>
          <c:dPt>
            <c:idx val="41"/>
            <c:marker>
              <c:symbol val="circle"/>
              <c:size val="5"/>
              <c:spPr>
                <a:solidFill>
                  <a:schemeClr val="accent2"/>
                </a:solidFill>
                <a:ln w="9525">
                  <a:solidFill>
                    <a:schemeClr val="accent2"/>
                  </a:solidFill>
                </a:ln>
                <a:effectLst/>
              </c:spPr>
            </c:marker>
            <c:bubble3D val="0"/>
            <c:extLst>
              <c:ext xmlns:c16="http://schemas.microsoft.com/office/drawing/2014/chart" uri="{C3380CC4-5D6E-409C-BE32-E72D297353CC}">
                <c16:uniqueId val="{00000044-B135-4F29-B62C-2A8A2B3064F6}"/>
              </c:ext>
            </c:extLst>
          </c:dPt>
          <c:dPt>
            <c:idx val="65"/>
            <c:marker>
              <c:symbol val="circle"/>
              <c:size val="5"/>
              <c:spPr>
                <a:solidFill>
                  <a:schemeClr val="accent2"/>
                </a:solidFill>
                <a:ln w="9525">
                  <a:solidFill>
                    <a:schemeClr val="accent2"/>
                  </a:solidFill>
                </a:ln>
                <a:effectLst/>
              </c:spPr>
            </c:marker>
            <c:bubble3D val="0"/>
            <c:extLst>
              <c:ext xmlns:c16="http://schemas.microsoft.com/office/drawing/2014/chart" uri="{C3380CC4-5D6E-409C-BE32-E72D297353CC}">
                <c16:uniqueId val="{00000045-B135-4F29-B62C-2A8A2B3064F6}"/>
              </c:ext>
            </c:extLst>
          </c:dPt>
          <c:dPt>
            <c:idx val="89"/>
            <c:marker>
              <c:symbol val="circle"/>
              <c:size val="5"/>
              <c:spPr>
                <a:solidFill>
                  <a:schemeClr val="accent2"/>
                </a:solidFill>
                <a:ln w="9525">
                  <a:solidFill>
                    <a:schemeClr val="accent2"/>
                  </a:solidFill>
                </a:ln>
                <a:effectLst/>
              </c:spPr>
            </c:marker>
            <c:bubble3D val="0"/>
            <c:extLst>
              <c:ext xmlns:c16="http://schemas.microsoft.com/office/drawing/2014/chart" uri="{C3380CC4-5D6E-409C-BE32-E72D297353CC}">
                <c16:uniqueId val="{00000046-B135-4F29-B62C-2A8A2B3064F6}"/>
              </c:ext>
            </c:extLst>
          </c:dPt>
          <c:dLbls>
            <c:dLbl>
              <c:idx val="17"/>
              <c:layout>
                <c:manualLayout>
                  <c:x val="-1.1693854879260949E-2"/>
                  <c:y val="2.784867861309195E-2"/>
                </c:manualLayout>
              </c:layout>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3-B135-4F29-B62C-2A8A2B3064F6}"/>
                </c:ext>
              </c:extLst>
            </c:dLbl>
            <c:dLbl>
              <c:idx val="41"/>
              <c:layout>
                <c:manualLayout>
                  <c:x val="-1.0525666400102022E-2"/>
                  <c:y val="-1.8387193603623942E-2"/>
                </c:manualLayout>
              </c:layout>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4-B135-4F29-B62C-2A8A2B3064F6}"/>
                </c:ext>
              </c:extLst>
            </c:dLbl>
            <c:dLbl>
              <c:idx val="65"/>
              <c:layout>
                <c:manualLayout>
                  <c:x val="-1.0525482244907158E-2"/>
                  <c:y val="-2.8989914051619763E-2"/>
                </c:manualLayout>
              </c:layout>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5-B135-4F29-B62C-2A8A2B3064F6}"/>
                </c:ext>
              </c:extLst>
            </c:dLbl>
            <c:dLbl>
              <c:idx val="88"/>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6="http://schemas.microsoft.com/office/drawing/2014/chart" uri="{C3380CC4-5D6E-409C-BE32-E72D297353CC}">
                  <c16:uniqueId val="{00000047-B135-4F29-B62C-2A8A2B3064F6}"/>
                </c:ext>
              </c:extLst>
            </c:dLbl>
            <c:dLbl>
              <c:idx val="89"/>
              <c:layout>
                <c:manualLayout>
                  <c:x val="-7.1364852809992826E-3"/>
                  <c:y val="-2.7134730077539627E-2"/>
                </c:manualLayout>
              </c:layout>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6-B135-4F29-B62C-2A8A2B3064F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[1]Zillow_Data!$D$109:$CO$109</c:f>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f>[1]Zillow_Data!$D$112:$CO$112</c:f>
              <c:numCache>
                <c:formatCode>General</c:formatCode>
                <c:ptCount val="90"/>
                <c:pt idx="0">
                  <c:v>995</c:v>
                </c:pt>
                <c:pt idx="1">
                  <c:v>999</c:v>
                </c:pt>
                <c:pt idx="2">
                  <c:v>1003</c:v>
                </c:pt>
                <c:pt idx="3">
                  <c:v>1006</c:v>
                </c:pt>
                <c:pt idx="4">
                  <c:v>1010</c:v>
                </c:pt>
                <c:pt idx="5">
                  <c:v>1013</c:v>
                </c:pt>
                <c:pt idx="6">
                  <c:v>1016</c:v>
                </c:pt>
                <c:pt idx="7">
                  <c:v>1020</c:v>
                </c:pt>
                <c:pt idx="8">
                  <c:v>1023</c:v>
                </c:pt>
                <c:pt idx="9">
                  <c:v>1027</c:v>
                </c:pt>
                <c:pt idx="10">
                  <c:v>1030</c:v>
                </c:pt>
                <c:pt idx="11">
                  <c:v>1033</c:v>
                </c:pt>
                <c:pt idx="12">
                  <c:v>1036</c:v>
                </c:pt>
                <c:pt idx="13">
                  <c:v>1038</c:v>
                </c:pt>
                <c:pt idx="14">
                  <c:v>1039</c:v>
                </c:pt>
                <c:pt idx="15">
                  <c:v>1041</c:v>
                </c:pt>
                <c:pt idx="16">
                  <c:v>1043</c:v>
                </c:pt>
                <c:pt idx="17">
                  <c:v>1044</c:v>
                </c:pt>
                <c:pt idx="18">
                  <c:v>1046</c:v>
                </c:pt>
                <c:pt idx="19">
                  <c:v>1047</c:v>
                </c:pt>
                <c:pt idx="20">
                  <c:v>1048</c:v>
                </c:pt>
                <c:pt idx="21">
                  <c:v>1049</c:v>
                </c:pt>
                <c:pt idx="22">
                  <c:v>1050</c:v>
                </c:pt>
                <c:pt idx="23">
                  <c:v>1051</c:v>
                </c:pt>
                <c:pt idx="24">
                  <c:v>1052</c:v>
                </c:pt>
                <c:pt idx="25">
                  <c:v>1054</c:v>
                </c:pt>
                <c:pt idx="26">
                  <c:v>1057</c:v>
                </c:pt>
                <c:pt idx="27">
                  <c:v>1059</c:v>
                </c:pt>
                <c:pt idx="28">
                  <c:v>1061</c:v>
                </c:pt>
                <c:pt idx="29">
                  <c:v>1064</c:v>
                </c:pt>
                <c:pt idx="30">
                  <c:v>1067</c:v>
                </c:pt>
                <c:pt idx="31">
                  <c:v>1071</c:v>
                </c:pt>
                <c:pt idx="32">
                  <c:v>1074</c:v>
                </c:pt>
                <c:pt idx="33">
                  <c:v>1077</c:v>
                </c:pt>
                <c:pt idx="34">
                  <c:v>1080</c:v>
                </c:pt>
                <c:pt idx="35">
                  <c:v>1084</c:v>
                </c:pt>
                <c:pt idx="36">
                  <c:v>1087</c:v>
                </c:pt>
                <c:pt idx="37">
                  <c:v>1089</c:v>
                </c:pt>
                <c:pt idx="38">
                  <c:v>1092</c:v>
                </c:pt>
                <c:pt idx="39">
                  <c:v>1095</c:v>
                </c:pt>
                <c:pt idx="40">
                  <c:v>1097</c:v>
                </c:pt>
                <c:pt idx="41">
                  <c:v>1100</c:v>
                </c:pt>
                <c:pt idx="42">
                  <c:v>1102</c:v>
                </c:pt>
                <c:pt idx="43">
                  <c:v>1105</c:v>
                </c:pt>
                <c:pt idx="44">
                  <c:v>1108</c:v>
                </c:pt>
                <c:pt idx="45">
                  <c:v>1111</c:v>
                </c:pt>
                <c:pt idx="46">
                  <c:v>1115</c:v>
                </c:pt>
                <c:pt idx="47">
                  <c:v>1119</c:v>
                </c:pt>
                <c:pt idx="48">
                  <c:v>1122</c:v>
                </c:pt>
                <c:pt idx="49">
                  <c:v>1127</c:v>
                </c:pt>
                <c:pt idx="50">
                  <c:v>1131</c:v>
                </c:pt>
                <c:pt idx="51">
                  <c:v>1135</c:v>
                </c:pt>
                <c:pt idx="52">
                  <c:v>1140</c:v>
                </c:pt>
                <c:pt idx="53">
                  <c:v>1145</c:v>
                </c:pt>
                <c:pt idx="54">
                  <c:v>1150</c:v>
                </c:pt>
                <c:pt idx="55">
                  <c:v>1156</c:v>
                </c:pt>
                <c:pt idx="56">
                  <c:v>1161</c:v>
                </c:pt>
                <c:pt idx="57">
                  <c:v>1166</c:v>
                </c:pt>
                <c:pt idx="58">
                  <c:v>1172</c:v>
                </c:pt>
                <c:pt idx="59">
                  <c:v>1177</c:v>
                </c:pt>
                <c:pt idx="60">
                  <c:v>1183</c:v>
                </c:pt>
                <c:pt idx="61">
                  <c:v>1188</c:v>
                </c:pt>
                <c:pt idx="62">
                  <c:v>1194</c:v>
                </c:pt>
                <c:pt idx="63">
                  <c:v>1199</c:v>
                </c:pt>
                <c:pt idx="64">
                  <c:v>1204</c:v>
                </c:pt>
                <c:pt idx="65">
                  <c:v>1209</c:v>
                </c:pt>
                <c:pt idx="66">
                  <c:v>1215</c:v>
                </c:pt>
                <c:pt idx="67">
                  <c:v>1220</c:v>
                </c:pt>
                <c:pt idx="68">
                  <c:v>1225</c:v>
                </c:pt>
                <c:pt idx="69">
                  <c:v>1229</c:v>
                </c:pt>
                <c:pt idx="70">
                  <c:v>1235</c:v>
                </c:pt>
                <c:pt idx="71">
                  <c:v>1240</c:v>
                </c:pt>
                <c:pt idx="72">
                  <c:v>1246</c:v>
                </c:pt>
                <c:pt idx="73">
                  <c:v>1253</c:v>
                </c:pt>
                <c:pt idx="74">
                  <c:v>1261</c:v>
                </c:pt>
                <c:pt idx="75">
                  <c:v>1268</c:v>
                </c:pt>
                <c:pt idx="76">
                  <c:v>1277</c:v>
                </c:pt>
                <c:pt idx="77">
                  <c:v>1286</c:v>
                </c:pt>
                <c:pt idx="78">
                  <c:v>1294</c:v>
                </c:pt>
                <c:pt idx="79">
                  <c:v>1305</c:v>
                </c:pt>
                <c:pt idx="80">
                  <c:v>1316</c:v>
                </c:pt>
                <c:pt idx="81">
                  <c:v>1326</c:v>
                </c:pt>
                <c:pt idx="82">
                  <c:v>1338</c:v>
                </c:pt>
                <c:pt idx="83">
                  <c:v>1350</c:v>
                </c:pt>
                <c:pt idx="84">
                  <c:v>1362</c:v>
                </c:pt>
                <c:pt idx="85">
                  <c:v>1373</c:v>
                </c:pt>
                <c:pt idx="86">
                  <c:v>1385</c:v>
                </c:pt>
                <c:pt idx="87">
                  <c:v>1397</c:v>
                </c:pt>
                <c:pt idx="88">
                  <c:v>1409</c:v>
                </c:pt>
                <c:pt idx="89">
                  <c:v>1421</c:v>
                </c:pt>
              </c:numCache>
            </c:numRef>
          </c:val>
          <c:smooth val="0"/>
          <c:extLst>
            <c:ext xmlns:c16="http://schemas.microsoft.com/office/drawing/2014/chart" uri="{C3380CC4-5D6E-409C-BE32-E72D297353CC}">
              <c16:uniqueId val="{00000048-B135-4F29-B62C-2A8A2B3064F6}"/>
            </c:ext>
          </c:extLst>
        </c:ser>
        <c:ser>
          <c:idx val="75"/>
          <c:order val="75"/>
          <c:tx>
            <c:strRef>
              <c:f>[1]Zillow_Data!$B$113</c:f>
              <c:strCache>
                <c:ptCount val="1"/>
                <c:pt idx="0">
                  <c:v>Stockton, CA</c:v>
                </c:pt>
              </c:strCache>
            </c:strRef>
          </c:tx>
          <c:spPr>
            <a:ln w="28575" cap="rnd">
              <a:solidFill>
                <a:schemeClr val="accent3"/>
              </a:solidFill>
              <a:round/>
            </a:ln>
            <a:effectLst/>
          </c:spPr>
          <c:marker>
            <c:symbol val="none"/>
          </c:marker>
          <c:dPt>
            <c:idx val="17"/>
            <c:marker>
              <c:symbol val="circle"/>
              <c:size val="5"/>
              <c:spPr>
                <a:solidFill>
                  <a:schemeClr val="accent3"/>
                </a:solidFill>
                <a:ln w="9525">
                  <a:solidFill>
                    <a:schemeClr val="accent3"/>
                  </a:solidFill>
                </a:ln>
                <a:effectLst/>
              </c:spPr>
            </c:marker>
            <c:bubble3D val="0"/>
            <c:extLst>
              <c:ext xmlns:c16="http://schemas.microsoft.com/office/drawing/2014/chart" uri="{C3380CC4-5D6E-409C-BE32-E72D297353CC}">
                <c16:uniqueId val="{00000054-B135-4F29-B62C-2A8A2B3064F6}"/>
              </c:ext>
            </c:extLst>
          </c:dPt>
          <c:dPt>
            <c:idx val="41"/>
            <c:marker>
              <c:symbol val="circle"/>
              <c:size val="5"/>
              <c:spPr>
                <a:solidFill>
                  <a:schemeClr val="accent3"/>
                </a:solidFill>
                <a:ln w="9525">
                  <a:solidFill>
                    <a:schemeClr val="accent3"/>
                  </a:solidFill>
                </a:ln>
                <a:effectLst/>
              </c:spPr>
            </c:marker>
            <c:bubble3D val="0"/>
            <c:extLst>
              <c:ext xmlns:c16="http://schemas.microsoft.com/office/drawing/2014/chart" uri="{C3380CC4-5D6E-409C-BE32-E72D297353CC}">
                <c16:uniqueId val="{00000055-B135-4F29-B62C-2A8A2B3064F6}"/>
              </c:ext>
            </c:extLst>
          </c:dPt>
          <c:dPt>
            <c:idx val="65"/>
            <c:marker>
              <c:symbol val="circle"/>
              <c:size val="5"/>
              <c:spPr>
                <a:solidFill>
                  <a:schemeClr val="accent3"/>
                </a:solidFill>
                <a:ln w="9525">
                  <a:solidFill>
                    <a:schemeClr val="accent3"/>
                  </a:solidFill>
                </a:ln>
                <a:effectLst/>
              </c:spPr>
            </c:marker>
            <c:bubble3D val="0"/>
            <c:extLst>
              <c:ext xmlns:c16="http://schemas.microsoft.com/office/drawing/2014/chart" uri="{C3380CC4-5D6E-409C-BE32-E72D297353CC}">
                <c16:uniqueId val="{00000056-B135-4F29-B62C-2A8A2B3064F6}"/>
              </c:ext>
            </c:extLst>
          </c:dPt>
          <c:dPt>
            <c:idx val="89"/>
            <c:marker>
              <c:symbol val="circle"/>
              <c:size val="5"/>
              <c:spPr>
                <a:solidFill>
                  <a:schemeClr val="accent3"/>
                </a:solidFill>
                <a:ln w="9525">
                  <a:solidFill>
                    <a:schemeClr val="accent3"/>
                  </a:solidFill>
                </a:ln>
                <a:effectLst/>
              </c:spPr>
            </c:marker>
            <c:bubble3D val="0"/>
            <c:extLst>
              <c:ext xmlns:c16="http://schemas.microsoft.com/office/drawing/2014/chart" uri="{C3380CC4-5D6E-409C-BE32-E72D297353CC}">
                <c16:uniqueId val="{00000057-B135-4F29-B62C-2A8A2B3064F6}"/>
              </c:ext>
            </c:extLst>
          </c:dPt>
          <c:dLbls>
            <c:dLbl>
              <c:idx val="17"/>
              <c:layout>
                <c:manualLayout>
                  <c:x val="-7.0163129275565691E-3"/>
                  <c:y val="-3.09429762367688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4-B135-4F29-B62C-2A8A2B3064F6}"/>
                </c:ext>
              </c:extLst>
            </c:dLbl>
            <c:dLbl>
              <c:idx val="41"/>
              <c:layout>
                <c:manualLayout>
                  <c:x val="-1.0624649817387191E-2"/>
                  <c:y val="-3.23117765556520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5-B135-4F29-B62C-2A8A2B3064F6}"/>
                </c:ext>
              </c:extLst>
            </c:dLbl>
            <c:dLbl>
              <c:idx val="65"/>
              <c:layout>
                <c:manualLayout>
                  <c:x val="-1.1674058195803931E-2"/>
                  <c:y val="-2.67274221041028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6-B135-4F29-B62C-2A8A2B3064F6}"/>
                </c:ext>
              </c:extLst>
            </c:dLbl>
            <c:dLbl>
              <c:idx val="89"/>
              <c:layout>
                <c:manualLayout>
                  <c:x val="-7.1565471085103978E-3"/>
                  <c:y val="-2.802727075152936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7-B135-4F29-B62C-2A8A2B3064F6}"/>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[1]Zillow_Data!$D$109:$CO$109</c:f>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f>[1]Zillow_Data!$D$113:$CO$113</c:f>
              <c:numCache>
                <c:formatCode>General</c:formatCode>
                <c:ptCount val="90"/>
                <c:pt idx="0">
                  <c:v>1326</c:v>
                </c:pt>
                <c:pt idx="1">
                  <c:v>1332</c:v>
                </c:pt>
                <c:pt idx="2">
                  <c:v>1338</c:v>
                </c:pt>
                <c:pt idx="3">
                  <c:v>1344</c:v>
                </c:pt>
                <c:pt idx="4">
                  <c:v>1351</c:v>
                </c:pt>
                <c:pt idx="5">
                  <c:v>1357</c:v>
                </c:pt>
                <c:pt idx="6">
                  <c:v>1363</c:v>
                </c:pt>
                <c:pt idx="7">
                  <c:v>1370</c:v>
                </c:pt>
                <c:pt idx="8">
                  <c:v>1376</c:v>
                </c:pt>
                <c:pt idx="9">
                  <c:v>1382</c:v>
                </c:pt>
                <c:pt idx="10">
                  <c:v>1390</c:v>
                </c:pt>
                <c:pt idx="11">
                  <c:v>1397</c:v>
                </c:pt>
                <c:pt idx="12">
                  <c:v>1405</c:v>
                </c:pt>
                <c:pt idx="13">
                  <c:v>1414</c:v>
                </c:pt>
                <c:pt idx="14">
                  <c:v>1423</c:v>
                </c:pt>
                <c:pt idx="15">
                  <c:v>1431</c:v>
                </c:pt>
                <c:pt idx="16">
                  <c:v>1440</c:v>
                </c:pt>
                <c:pt idx="17">
                  <c:v>1449</c:v>
                </c:pt>
                <c:pt idx="18">
                  <c:v>1458</c:v>
                </c:pt>
                <c:pt idx="19">
                  <c:v>1468</c:v>
                </c:pt>
                <c:pt idx="20">
                  <c:v>1478</c:v>
                </c:pt>
                <c:pt idx="21">
                  <c:v>1489</c:v>
                </c:pt>
                <c:pt idx="22">
                  <c:v>1499</c:v>
                </c:pt>
                <c:pt idx="23">
                  <c:v>1509</c:v>
                </c:pt>
                <c:pt idx="24">
                  <c:v>1519</c:v>
                </c:pt>
                <c:pt idx="25">
                  <c:v>1529</c:v>
                </c:pt>
                <c:pt idx="26">
                  <c:v>1539</c:v>
                </c:pt>
                <c:pt idx="27">
                  <c:v>1549</c:v>
                </c:pt>
                <c:pt idx="28">
                  <c:v>1559</c:v>
                </c:pt>
                <c:pt idx="29">
                  <c:v>1570</c:v>
                </c:pt>
                <c:pt idx="30">
                  <c:v>1580</c:v>
                </c:pt>
                <c:pt idx="31">
                  <c:v>1591</c:v>
                </c:pt>
                <c:pt idx="32">
                  <c:v>1602</c:v>
                </c:pt>
                <c:pt idx="33">
                  <c:v>1613</c:v>
                </c:pt>
                <c:pt idx="34">
                  <c:v>1625</c:v>
                </c:pt>
                <c:pt idx="35">
                  <c:v>1637</c:v>
                </c:pt>
                <c:pt idx="36">
                  <c:v>1648</c:v>
                </c:pt>
                <c:pt idx="37">
                  <c:v>1660</c:v>
                </c:pt>
                <c:pt idx="38">
                  <c:v>1672</c:v>
                </c:pt>
                <c:pt idx="39">
                  <c:v>1685</c:v>
                </c:pt>
                <c:pt idx="40">
                  <c:v>1696</c:v>
                </c:pt>
                <c:pt idx="41">
                  <c:v>1707</c:v>
                </c:pt>
                <c:pt idx="42">
                  <c:v>1718</c:v>
                </c:pt>
                <c:pt idx="43">
                  <c:v>1727</c:v>
                </c:pt>
                <c:pt idx="44">
                  <c:v>1737</c:v>
                </c:pt>
                <c:pt idx="45">
                  <c:v>1746</c:v>
                </c:pt>
                <c:pt idx="46">
                  <c:v>1755</c:v>
                </c:pt>
                <c:pt idx="47">
                  <c:v>1764</c:v>
                </c:pt>
                <c:pt idx="48">
                  <c:v>1773</c:v>
                </c:pt>
                <c:pt idx="49">
                  <c:v>1781</c:v>
                </c:pt>
                <c:pt idx="50">
                  <c:v>1790</c:v>
                </c:pt>
                <c:pt idx="51">
                  <c:v>1799</c:v>
                </c:pt>
                <c:pt idx="52">
                  <c:v>1808</c:v>
                </c:pt>
                <c:pt idx="53">
                  <c:v>1816</c:v>
                </c:pt>
                <c:pt idx="54">
                  <c:v>1825</c:v>
                </c:pt>
                <c:pt idx="55">
                  <c:v>1833</c:v>
                </c:pt>
                <c:pt idx="56">
                  <c:v>1842</c:v>
                </c:pt>
                <c:pt idx="57">
                  <c:v>1850</c:v>
                </c:pt>
                <c:pt idx="58">
                  <c:v>1858</c:v>
                </c:pt>
                <c:pt idx="59">
                  <c:v>1867</c:v>
                </c:pt>
                <c:pt idx="60">
                  <c:v>1875</c:v>
                </c:pt>
                <c:pt idx="61">
                  <c:v>1883</c:v>
                </c:pt>
                <c:pt idx="62">
                  <c:v>1891</c:v>
                </c:pt>
                <c:pt idx="63">
                  <c:v>1899</c:v>
                </c:pt>
                <c:pt idx="64">
                  <c:v>1908</c:v>
                </c:pt>
                <c:pt idx="65">
                  <c:v>1917</c:v>
                </c:pt>
                <c:pt idx="66">
                  <c:v>1926</c:v>
                </c:pt>
                <c:pt idx="67">
                  <c:v>1935</c:v>
                </c:pt>
                <c:pt idx="68">
                  <c:v>1945</c:v>
                </c:pt>
                <c:pt idx="69">
                  <c:v>1954</c:v>
                </c:pt>
                <c:pt idx="70">
                  <c:v>1963</c:v>
                </c:pt>
                <c:pt idx="71">
                  <c:v>1972</c:v>
                </c:pt>
                <c:pt idx="72">
                  <c:v>1980</c:v>
                </c:pt>
                <c:pt idx="73">
                  <c:v>1990</c:v>
                </c:pt>
                <c:pt idx="74">
                  <c:v>2000</c:v>
                </c:pt>
                <c:pt idx="75">
                  <c:v>2011</c:v>
                </c:pt>
                <c:pt idx="76">
                  <c:v>2024</c:v>
                </c:pt>
                <c:pt idx="77">
                  <c:v>2038</c:v>
                </c:pt>
                <c:pt idx="78">
                  <c:v>2051</c:v>
                </c:pt>
                <c:pt idx="79">
                  <c:v>2072</c:v>
                </c:pt>
                <c:pt idx="80">
                  <c:v>2093</c:v>
                </c:pt>
                <c:pt idx="81">
                  <c:v>2114</c:v>
                </c:pt>
                <c:pt idx="82">
                  <c:v>2138</c:v>
                </c:pt>
                <c:pt idx="83">
                  <c:v>2163</c:v>
                </c:pt>
                <c:pt idx="84">
                  <c:v>2187</c:v>
                </c:pt>
                <c:pt idx="85">
                  <c:v>2213</c:v>
                </c:pt>
                <c:pt idx="86">
                  <c:v>2238</c:v>
                </c:pt>
                <c:pt idx="87">
                  <c:v>2264</c:v>
                </c:pt>
                <c:pt idx="88">
                  <c:v>2290</c:v>
                </c:pt>
                <c:pt idx="89">
                  <c:v>2317</c:v>
                </c:pt>
              </c:numCache>
            </c:numRef>
          </c:val>
          <c:smooth val="0"/>
          <c:extLst>
            <c:ext xmlns:c16="http://schemas.microsoft.com/office/drawing/2014/chart" uri="{C3380CC4-5D6E-409C-BE32-E72D297353CC}">
              <c16:uniqueId val="{00000058-B135-4F29-B62C-2A8A2B3064F6}"/>
            </c:ext>
          </c:extLst>
        </c:ser>
        <c:dLbls>
          <c:showLegendKey val="0"/>
          <c:showVal val="0"/>
          <c:showCatName val="0"/>
          <c:showSerName val="0"/>
          <c:showPercent val="0"/>
          <c:showBubbleSize val="0"/>
        </c:dLbls>
        <c:smooth val="0"/>
        <c:axId val="499919088"/>
        <c:axId val="499914928"/>
        <c:extLst>
          <c:ext xmlns:c15="http://schemas.microsoft.com/office/drawing/2012/chart" uri="{02D57815-91ED-43cb-92C2-25804820EDAC}">
            <c15:filteredLineSeries>
              <c15:ser>
                <c:idx val="0"/>
                <c:order val="0"/>
                <c:tx>
                  <c:strRef>
                    <c:extLst>
                      <c:ext uri="{02D57815-91ED-43cb-92C2-25804820EDAC}">
                        <c15:formulaRef>
                          <c15:sqref>[1]Zillow_Data!$B$2</c15:sqref>
                        </c15:formulaRef>
                      </c:ext>
                    </c:extLst>
                    <c:strCache>
                      <c:ptCount val="1"/>
                      <c:pt idx="0">
                        <c:v>United States</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extLst>
                      <c:ex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c:ext uri="{02D57815-91ED-43cb-92C2-25804820EDAC}">
                        <c15:formulaRef>
                          <c15:sqref>[1]Zillow_Data!$C$2:$CO$2</c15:sqref>
                        </c15:formulaRef>
                      </c:ext>
                    </c:extLst>
                    <c:numCache>
                      <c:formatCode>General</c:formatCode>
                      <c:ptCount val="91"/>
                      <c:pt idx="0">
                        <c:v>0</c:v>
                      </c:pt>
                      <c:pt idx="1">
                        <c:v>1358</c:v>
                      </c:pt>
                      <c:pt idx="2">
                        <c:v>1364</c:v>
                      </c:pt>
                      <c:pt idx="3">
                        <c:v>1369</c:v>
                      </c:pt>
                      <c:pt idx="4">
                        <c:v>1375</c:v>
                      </c:pt>
                      <c:pt idx="5">
                        <c:v>1381</c:v>
                      </c:pt>
                      <c:pt idx="6">
                        <c:v>1386</c:v>
                      </c:pt>
                      <c:pt idx="7">
                        <c:v>1392</c:v>
                      </c:pt>
                      <c:pt idx="8">
                        <c:v>1397</c:v>
                      </c:pt>
                      <c:pt idx="9">
                        <c:v>1403</c:v>
                      </c:pt>
                      <c:pt idx="10">
                        <c:v>1409</c:v>
                      </c:pt>
                      <c:pt idx="11">
                        <c:v>1414</c:v>
                      </c:pt>
                      <c:pt idx="12">
                        <c:v>1420</c:v>
                      </c:pt>
                      <c:pt idx="13">
                        <c:v>1426</c:v>
                      </c:pt>
                      <c:pt idx="14">
                        <c:v>1431</c:v>
                      </c:pt>
                      <c:pt idx="15">
                        <c:v>1436</c:v>
                      </c:pt>
                      <c:pt idx="16">
                        <c:v>1442</c:v>
                      </c:pt>
                      <c:pt idx="17">
                        <c:v>1447</c:v>
                      </c:pt>
                      <c:pt idx="18">
                        <c:v>1453</c:v>
                      </c:pt>
                      <c:pt idx="19">
                        <c:v>1458</c:v>
                      </c:pt>
                      <c:pt idx="20">
                        <c:v>1463</c:v>
                      </c:pt>
                      <c:pt idx="21">
                        <c:v>1469</c:v>
                      </c:pt>
                      <c:pt idx="22">
                        <c:v>1474</c:v>
                      </c:pt>
                      <c:pt idx="23">
                        <c:v>1479</c:v>
                      </c:pt>
                      <c:pt idx="24">
                        <c:v>1484</c:v>
                      </c:pt>
                      <c:pt idx="25">
                        <c:v>1489</c:v>
                      </c:pt>
                      <c:pt idx="26">
                        <c:v>1494</c:v>
                      </c:pt>
                      <c:pt idx="27">
                        <c:v>1499</c:v>
                      </c:pt>
                      <c:pt idx="28">
                        <c:v>1503</c:v>
                      </c:pt>
                      <c:pt idx="29">
                        <c:v>1507</c:v>
                      </c:pt>
                      <c:pt idx="30">
                        <c:v>1511</c:v>
                      </c:pt>
                      <c:pt idx="31">
                        <c:v>1516</c:v>
                      </c:pt>
                      <c:pt idx="32">
                        <c:v>1520</c:v>
                      </c:pt>
                      <c:pt idx="33">
                        <c:v>1524</c:v>
                      </c:pt>
                      <c:pt idx="34">
                        <c:v>1527</c:v>
                      </c:pt>
                      <c:pt idx="35">
                        <c:v>1531</c:v>
                      </c:pt>
                      <c:pt idx="36">
                        <c:v>1535</c:v>
                      </c:pt>
                      <c:pt idx="37">
                        <c:v>1540</c:v>
                      </c:pt>
                      <c:pt idx="38">
                        <c:v>1544</c:v>
                      </c:pt>
                      <c:pt idx="39">
                        <c:v>1548</c:v>
                      </c:pt>
                      <c:pt idx="40">
                        <c:v>1552</c:v>
                      </c:pt>
                      <c:pt idx="41">
                        <c:v>1556</c:v>
                      </c:pt>
                      <c:pt idx="42">
                        <c:v>1561</c:v>
                      </c:pt>
                      <c:pt idx="43">
                        <c:v>1565</c:v>
                      </c:pt>
                      <c:pt idx="44">
                        <c:v>1569</c:v>
                      </c:pt>
                      <c:pt idx="45">
                        <c:v>1574</c:v>
                      </c:pt>
                      <c:pt idx="46">
                        <c:v>1578</c:v>
                      </c:pt>
                      <c:pt idx="47">
                        <c:v>1582</c:v>
                      </c:pt>
                      <c:pt idx="48">
                        <c:v>1587</c:v>
                      </c:pt>
                      <c:pt idx="49">
                        <c:v>1591</c:v>
                      </c:pt>
                      <c:pt idx="50">
                        <c:v>1596</c:v>
                      </c:pt>
                      <c:pt idx="51">
                        <c:v>1600</c:v>
                      </c:pt>
                      <c:pt idx="52">
                        <c:v>1605</c:v>
                      </c:pt>
                      <c:pt idx="53">
                        <c:v>1610</c:v>
                      </c:pt>
                      <c:pt idx="54">
                        <c:v>1615</c:v>
                      </c:pt>
                      <c:pt idx="55">
                        <c:v>1620</c:v>
                      </c:pt>
                      <c:pt idx="56">
                        <c:v>1625</c:v>
                      </c:pt>
                      <c:pt idx="57">
                        <c:v>1630</c:v>
                      </c:pt>
                      <c:pt idx="58">
                        <c:v>1635</c:v>
                      </c:pt>
                      <c:pt idx="59">
                        <c:v>1640</c:v>
                      </c:pt>
                      <c:pt idx="60">
                        <c:v>1645</c:v>
                      </c:pt>
                      <c:pt idx="61">
                        <c:v>1650</c:v>
                      </c:pt>
                      <c:pt idx="62">
                        <c:v>1655</c:v>
                      </c:pt>
                      <c:pt idx="63">
                        <c:v>1660</c:v>
                      </c:pt>
                      <c:pt idx="64">
                        <c:v>1665</c:v>
                      </c:pt>
                      <c:pt idx="65">
                        <c:v>1670</c:v>
                      </c:pt>
                      <c:pt idx="66">
                        <c:v>1675</c:v>
                      </c:pt>
                      <c:pt idx="67">
                        <c:v>1680</c:v>
                      </c:pt>
                      <c:pt idx="68">
                        <c:v>1684</c:v>
                      </c:pt>
                      <c:pt idx="69">
                        <c:v>1688</c:v>
                      </c:pt>
                      <c:pt idx="70">
                        <c:v>1692</c:v>
                      </c:pt>
                      <c:pt idx="71">
                        <c:v>1694</c:v>
                      </c:pt>
                      <c:pt idx="72">
                        <c:v>1697</c:v>
                      </c:pt>
                      <c:pt idx="73">
                        <c:v>1699</c:v>
                      </c:pt>
                      <c:pt idx="74">
                        <c:v>1700</c:v>
                      </c:pt>
                      <c:pt idx="75">
                        <c:v>1701</c:v>
                      </c:pt>
                      <c:pt idx="76">
                        <c:v>1702</c:v>
                      </c:pt>
                      <c:pt idx="77">
                        <c:v>1703</c:v>
                      </c:pt>
                      <c:pt idx="78">
                        <c:v>1704</c:v>
                      </c:pt>
                      <c:pt idx="79">
                        <c:v>1705</c:v>
                      </c:pt>
                      <c:pt idx="80">
                        <c:v>1709</c:v>
                      </c:pt>
                      <c:pt idx="81">
                        <c:v>1713</c:v>
                      </c:pt>
                      <c:pt idx="82">
                        <c:v>1717</c:v>
                      </c:pt>
                      <c:pt idx="83">
                        <c:v>1724</c:v>
                      </c:pt>
                      <c:pt idx="84">
                        <c:v>1730</c:v>
                      </c:pt>
                      <c:pt idx="85">
                        <c:v>1737</c:v>
                      </c:pt>
                      <c:pt idx="86">
                        <c:v>1744</c:v>
                      </c:pt>
                      <c:pt idx="87">
                        <c:v>1750</c:v>
                      </c:pt>
                      <c:pt idx="88">
                        <c:v>1757</c:v>
                      </c:pt>
                      <c:pt idx="89">
                        <c:v>1765</c:v>
                      </c:pt>
                      <c:pt idx="90">
                        <c:v>1772</c:v>
                      </c:pt>
                    </c:numCache>
                  </c:numRef>
                </c:val>
                <c:smooth val="0"/>
                <c:extLst>
                  <c:ext xmlns:c16="http://schemas.microsoft.com/office/drawing/2014/chart" uri="{C3380CC4-5D6E-409C-BE32-E72D297353CC}">
                    <c16:uniqueId val="{00000000-B135-4F29-B62C-2A8A2B3064F6}"/>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[1]Zillow_Data!$B$3</c15:sqref>
                        </c15:formulaRef>
                      </c:ext>
                    </c:extLst>
                    <c:strCache>
                      <c:ptCount val="1"/>
                      <c:pt idx="0">
                        <c:v>New York, NY</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[1]Zillow_Data!$C$3:$CO$3</c15:sqref>
                        </c15:formulaRef>
                      </c:ext>
                    </c:extLst>
                    <c:numCache>
                      <c:formatCode>General</c:formatCode>
                      <c:ptCount val="91"/>
                      <c:pt idx="0">
                        <c:v>1</c:v>
                      </c:pt>
                      <c:pt idx="1">
                        <c:v>2261</c:v>
                      </c:pt>
                      <c:pt idx="2">
                        <c:v>2272</c:v>
                      </c:pt>
                      <c:pt idx="3">
                        <c:v>2282</c:v>
                      </c:pt>
                      <c:pt idx="4">
                        <c:v>2292</c:v>
                      </c:pt>
                      <c:pt idx="5">
                        <c:v>2302</c:v>
                      </c:pt>
                      <c:pt idx="6">
                        <c:v>2312</c:v>
                      </c:pt>
                      <c:pt idx="7">
                        <c:v>2322</c:v>
                      </c:pt>
                      <c:pt idx="8">
                        <c:v>2332</c:v>
                      </c:pt>
                      <c:pt idx="9">
                        <c:v>2342</c:v>
                      </c:pt>
                      <c:pt idx="10">
                        <c:v>2352</c:v>
                      </c:pt>
                      <c:pt idx="11">
                        <c:v>2362</c:v>
                      </c:pt>
                      <c:pt idx="12">
                        <c:v>2371</c:v>
                      </c:pt>
                      <c:pt idx="13">
                        <c:v>2381</c:v>
                      </c:pt>
                      <c:pt idx="14">
                        <c:v>2390</c:v>
                      </c:pt>
                      <c:pt idx="15">
                        <c:v>2399</c:v>
                      </c:pt>
                      <c:pt idx="16">
                        <c:v>2408</c:v>
                      </c:pt>
                      <c:pt idx="17">
                        <c:v>2417</c:v>
                      </c:pt>
                      <c:pt idx="18">
                        <c:v>2425</c:v>
                      </c:pt>
                      <c:pt idx="19">
                        <c:v>2434</c:v>
                      </c:pt>
                      <c:pt idx="20">
                        <c:v>2441</c:v>
                      </c:pt>
                      <c:pt idx="21">
                        <c:v>2448</c:v>
                      </c:pt>
                      <c:pt idx="22">
                        <c:v>2456</c:v>
                      </c:pt>
                      <c:pt idx="23">
                        <c:v>2461</c:v>
                      </c:pt>
                      <c:pt idx="24">
                        <c:v>2467</c:v>
                      </c:pt>
                      <c:pt idx="25">
                        <c:v>2472</c:v>
                      </c:pt>
                      <c:pt idx="26">
                        <c:v>2476</c:v>
                      </c:pt>
                      <c:pt idx="27">
                        <c:v>2481</c:v>
                      </c:pt>
                      <c:pt idx="28">
                        <c:v>2485</c:v>
                      </c:pt>
                      <c:pt idx="29">
                        <c:v>2489</c:v>
                      </c:pt>
                      <c:pt idx="30">
                        <c:v>2493</c:v>
                      </c:pt>
                      <c:pt idx="31">
                        <c:v>2496</c:v>
                      </c:pt>
                      <c:pt idx="32">
                        <c:v>2500</c:v>
                      </c:pt>
                      <c:pt idx="33">
                        <c:v>2503</c:v>
                      </c:pt>
                      <c:pt idx="34">
                        <c:v>2507</c:v>
                      </c:pt>
                      <c:pt idx="35">
                        <c:v>2510</c:v>
                      </c:pt>
                      <c:pt idx="36">
                        <c:v>2514</c:v>
                      </c:pt>
                      <c:pt idx="37">
                        <c:v>2518</c:v>
                      </c:pt>
                      <c:pt idx="38">
                        <c:v>2521</c:v>
                      </c:pt>
                      <c:pt idx="39">
                        <c:v>2525</c:v>
                      </c:pt>
                      <c:pt idx="40">
                        <c:v>2529</c:v>
                      </c:pt>
                      <c:pt idx="41">
                        <c:v>2532</c:v>
                      </c:pt>
                      <c:pt idx="42">
                        <c:v>2536</c:v>
                      </c:pt>
                      <c:pt idx="43">
                        <c:v>2539</c:v>
                      </c:pt>
                      <c:pt idx="44">
                        <c:v>2541</c:v>
                      </c:pt>
                      <c:pt idx="45">
                        <c:v>2544</c:v>
                      </c:pt>
                      <c:pt idx="46">
                        <c:v>2547</c:v>
                      </c:pt>
                      <c:pt idx="47">
                        <c:v>2549</c:v>
                      </c:pt>
                      <c:pt idx="48">
                        <c:v>2551</c:v>
                      </c:pt>
                      <c:pt idx="49">
                        <c:v>2554</c:v>
                      </c:pt>
                      <c:pt idx="50">
                        <c:v>2557</c:v>
                      </c:pt>
                      <c:pt idx="51">
                        <c:v>2560</c:v>
                      </c:pt>
                      <c:pt idx="52">
                        <c:v>2563</c:v>
                      </c:pt>
                      <c:pt idx="53">
                        <c:v>2568</c:v>
                      </c:pt>
                      <c:pt idx="54">
                        <c:v>2572</c:v>
                      </c:pt>
                      <c:pt idx="55">
                        <c:v>2576</c:v>
                      </c:pt>
                      <c:pt idx="56">
                        <c:v>2581</c:v>
                      </c:pt>
                      <c:pt idx="57">
                        <c:v>2586</c:v>
                      </c:pt>
                      <c:pt idx="58">
                        <c:v>2591</c:v>
                      </c:pt>
                      <c:pt idx="59">
                        <c:v>2596</c:v>
                      </c:pt>
                      <c:pt idx="60">
                        <c:v>2602</c:v>
                      </c:pt>
                      <c:pt idx="61">
                        <c:v>2607</c:v>
                      </c:pt>
                      <c:pt idx="62">
                        <c:v>2613</c:v>
                      </c:pt>
                      <c:pt idx="63">
                        <c:v>2618</c:v>
                      </c:pt>
                      <c:pt idx="64">
                        <c:v>2624</c:v>
                      </c:pt>
                      <c:pt idx="65">
                        <c:v>2628</c:v>
                      </c:pt>
                      <c:pt idx="66">
                        <c:v>2633</c:v>
                      </c:pt>
                      <c:pt idx="67">
                        <c:v>2638</c:v>
                      </c:pt>
                      <c:pt idx="68">
                        <c:v>2642</c:v>
                      </c:pt>
                      <c:pt idx="69">
                        <c:v>2645</c:v>
                      </c:pt>
                      <c:pt idx="70">
                        <c:v>2649</c:v>
                      </c:pt>
                      <c:pt idx="71">
                        <c:v>2646</c:v>
                      </c:pt>
                      <c:pt idx="72">
                        <c:v>2643</c:v>
                      </c:pt>
                      <c:pt idx="73">
                        <c:v>2640</c:v>
                      </c:pt>
                      <c:pt idx="74">
                        <c:v>2627</c:v>
                      </c:pt>
                      <c:pt idx="75">
                        <c:v>2614</c:v>
                      </c:pt>
                      <c:pt idx="76">
                        <c:v>2601</c:v>
                      </c:pt>
                      <c:pt idx="77">
                        <c:v>2583</c:v>
                      </c:pt>
                      <c:pt idx="78">
                        <c:v>2564</c:v>
                      </c:pt>
                      <c:pt idx="79">
                        <c:v>2546</c:v>
                      </c:pt>
                      <c:pt idx="80">
                        <c:v>2531</c:v>
                      </c:pt>
                      <c:pt idx="81">
                        <c:v>2517</c:v>
                      </c:pt>
                      <c:pt idx="82">
                        <c:v>2503</c:v>
                      </c:pt>
                      <c:pt idx="83">
                        <c:v>2493</c:v>
                      </c:pt>
                      <c:pt idx="84">
                        <c:v>2483</c:v>
                      </c:pt>
                      <c:pt idx="85">
                        <c:v>2473</c:v>
                      </c:pt>
                      <c:pt idx="86">
                        <c:v>2464</c:v>
                      </c:pt>
                      <c:pt idx="87">
                        <c:v>2456</c:v>
                      </c:pt>
                      <c:pt idx="88">
                        <c:v>2447</c:v>
                      </c:pt>
                      <c:pt idx="89">
                        <c:v>2440</c:v>
                      </c:pt>
                      <c:pt idx="90">
                        <c:v>2432</c:v>
                      </c:pt>
                    </c:numCache>
                  </c:numRef>
                </c:val>
                <c:smooth val="0"/>
                <c:extLst xmlns:c15="http://schemas.microsoft.com/office/drawing/2012/chart">
                  <c:ext xmlns:c16="http://schemas.microsoft.com/office/drawing/2014/chart" uri="{C3380CC4-5D6E-409C-BE32-E72D297353CC}">
                    <c16:uniqueId val="{00000001-B135-4F29-B62C-2A8A2B3064F6}"/>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[1]Zillow_Data!$B$4</c15:sqref>
                        </c15:formulaRef>
                      </c:ext>
                    </c:extLst>
                    <c:strCache>
                      <c:ptCount val="1"/>
                      <c:pt idx="0">
                        <c:v>Los Angeles-Long Beach-Anaheim, CA</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[1]Zillow_Data!$C$4:$CO$4</c15:sqref>
                        </c15:formulaRef>
                      </c:ext>
                    </c:extLst>
                    <c:numCache>
                      <c:formatCode>General</c:formatCode>
                      <c:ptCount val="91"/>
                      <c:pt idx="0">
                        <c:v>2</c:v>
                      </c:pt>
                      <c:pt idx="1">
                        <c:v>1771</c:v>
                      </c:pt>
                      <c:pt idx="2">
                        <c:v>1781</c:v>
                      </c:pt>
                      <c:pt idx="3">
                        <c:v>1792</c:v>
                      </c:pt>
                      <c:pt idx="4">
                        <c:v>1803</c:v>
                      </c:pt>
                      <c:pt idx="5">
                        <c:v>1813</c:v>
                      </c:pt>
                      <c:pt idx="6">
                        <c:v>1824</c:v>
                      </c:pt>
                      <c:pt idx="7">
                        <c:v>1835</c:v>
                      </c:pt>
                      <c:pt idx="8">
                        <c:v>1845</c:v>
                      </c:pt>
                      <c:pt idx="9">
                        <c:v>1856</c:v>
                      </c:pt>
                      <c:pt idx="10">
                        <c:v>1867</c:v>
                      </c:pt>
                      <c:pt idx="11">
                        <c:v>1877</c:v>
                      </c:pt>
                      <c:pt idx="12">
                        <c:v>1888</c:v>
                      </c:pt>
                      <c:pt idx="13">
                        <c:v>1899</c:v>
                      </c:pt>
                      <c:pt idx="14">
                        <c:v>1909</c:v>
                      </c:pt>
                      <c:pt idx="15">
                        <c:v>1919</c:v>
                      </c:pt>
                      <c:pt idx="16">
                        <c:v>1930</c:v>
                      </c:pt>
                      <c:pt idx="17">
                        <c:v>1940</c:v>
                      </c:pt>
                      <c:pt idx="18">
                        <c:v>1951</c:v>
                      </c:pt>
                      <c:pt idx="19">
                        <c:v>1962</c:v>
                      </c:pt>
                      <c:pt idx="20">
                        <c:v>1972</c:v>
                      </c:pt>
                      <c:pt idx="21">
                        <c:v>1983</c:v>
                      </c:pt>
                      <c:pt idx="22">
                        <c:v>1994</c:v>
                      </c:pt>
                      <c:pt idx="23">
                        <c:v>2005</c:v>
                      </c:pt>
                      <c:pt idx="24">
                        <c:v>2016</c:v>
                      </c:pt>
                      <c:pt idx="25">
                        <c:v>2027</c:v>
                      </c:pt>
                      <c:pt idx="26">
                        <c:v>2037</c:v>
                      </c:pt>
                      <c:pt idx="27">
                        <c:v>2048</c:v>
                      </c:pt>
                      <c:pt idx="28">
                        <c:v>2058</c:v>
                      </c:pt>
                      <c:pt idx="29">
                        <c:v>2068</c:v>
                      </c:pt>
                      <c:pt idx="30">
                        <c:v>2077</c:v>
                      </c:pt>
                      <c:pt idx="31">
                        <c:v>2087</c:v>
                      </c:pt>
                      <c:pt idx="32">
                        <c:v>2096</c:v>
                      </c:pt>
                      <c:pt idx="33">
                        <c:v>2105</c:v>
                      </c:pt>
                      <c:pt idx="34">
                        <c:v>2115</c:v>
                      </c:pt>
                      <c:pt idx="35">
                        <c:v>2124</c:v>
                      </c:pt>
                      <c:pt idx="36">
                        <c:v>2133</c:v>
                      </c:pt>
                      <c:pt idx="37">
                        <c:v>2142</c:v>
                      </c:pt>
                      <c:pt idx="38">
                        <c:v>2152</c:v>
                      </c:pt>
                      <c:pt idx="39">
                        <c:v>2161</c:v>
                      </c:pt>
                      <c:pt idx="40">
                        <c:v>2170</c:v>
                      </c:pt>
                      <c:pt idx="41">
                        <c:v>2179</c:v>
                      </c:pt>
                      <c:pt idx="42">
                        <c:v>2188</c:v>
                      </c:pt>
                      <c:pt idx="43">
                        <c:v>2197</c:v>
                      </c:pt>
                      <c:pt idx="44">
                        <c:v>2205</c:v>
                      </c:pt>
                      <c:pt idx="45">
                        <c:v>2213</c:v>
                      </c:pt>
                      <c:pt idx="46">
                        <c:v>2221</c:v>
                      </c:pt>
                      <c:pt idx="47">
                        <c:v>2228</c:v>
                      </c:pt>
                      <c:pt idx="48">
                        <c:v>2236</c:v>
                      </c:pt>
                      <c:pt idx="49">
                        <c:v>2243</c:v>
                      </c:pt>
                      <c:pt idx="50">
                        <c:v>2251</c:v>
                      </c:pt>
                      <c:pt idx="51">
                        <c:v>2259</c:v>
                      </c:pt>
                      <c:pt idx="52">
                        <c:v>2267</c:v>
                      </c:pt>
                      <c:pt idx="53">
                        <c:v>2275</c:v>
                      </c:pt>
                      <c:pt idx="54">
                        <c:v>2283</c:v>
                      </c:pt>
                      <c:pt idx="55">
                        <c:v>2292</c:v>
                      </c:pt>
                      <c:pt idx="56">
                        <c:v>2300</c:v>
                      </c:pt>
                      <c:pt idx="57">
                        <c:v>2308</c:v>
                      </c:pt>
                      <c:pt idx="58">
                        <c:v>2316</c:v>
                      </c:pt>
                      <c:pt idx="59">
                        <c:v>2323</c:v>
                      </c:pt>
                      <c:pt idx="60">
                        <c:v>2331</c:v>
                      </c:pt>
                      <c:pt idx="61">
                        <c:v>2338</c:v>
                      </c:pt>
                      <c:pt idx="62">
                        <c:v>2346</c:v>
                      </c:pt>
                      <c:pt idx="63">
                        <c:v>2353</c:v>
                      </c:pt>
                      <c:pt idx="64">
                        <c:v>2360</c:v>
                      </c:pt>
                      <c:pt idx="65">
                        <c:v>2367</c:v>
                      </c:pt>
                      <c:pt idx="66">
                        <c:v>2374</c:v>
                      </c:pt>
                      <c:pt idx="67">
                        <c:v>2381</c:v>
                      </c:pt>
                      <c:pt idx="68">
                        <c:v>2386</c:v>
                      </c:pt>
                      <c:pt idx="69">
                        <c:v>2392</c:v>
                      </c:pt>
                      <c:pt idx="70">
                        <c:v>2397</c:v>
                      </c:pt>
                      <c:pt idx="71">
                        <c:v>2399</c:v>
                      </c:pt>
                      <c:pt idx="72">
                        <c:v>2401</c:v>
                      </c:pt>
                      <c:pt idx="73">
                        <c:v>2402</c:v>
                      </c:pt>
                      <c:pt idx="74">
                        <c:v>2402</c:v>
                      </c:pt>
                      <c:pt idx="75">
                        <c:v>2401</c:v>
                      </c:pt>
                      <c:pt idx="76">
                        <c:v>2400</c:v>
                      </c:pt>
                      <c:pt idx="77">
                        <c:v>2399</c:v>
                      </c:pt>
                      <c:pt idx="78">
                        <c:v>2398</c:v>
                      </c:pt>
                      <c:pt idx="79">
                        <c:v>2396</c:v>
                      </c:pt>
                      <c:pt idx="80">
                        <c:v>2398</c:v>
                      </c:pt>
                      <c:pt idx="81">
                        <c:v>2400</c:v>
                      </c:pt>
                      <c:pt idx="82">
                        <c:v>2402</c:v>
                      </c:pt>
                      <c:pt idx="83">
                        <c:v>2407</c:v>
                      </c:pt>
                      <c:pt idx="84">
                        <c:v>2412</c:v>
                      </c:pt>
                      <c:pt idx="85">
                        <c:v>2417</c:v>
                      </c:pt>
                      <c:pt idx="86">
                        <c:v>2422</c:v>
                      </c:pt>
                      <c:pt idx="87">
                        <c:v>2428</c:v>
                      </c:pt>
                      <c:pt idx="88">
                        <c:v>2433</c:v>
                      </c:pt>
                      <c:pt idx="89">
                        <c:v>2439</c:v>
                      </c:pt>
                      <c:pt idx="90">
                        <c:v>2445</c:v>
                      </c:pt>
                    </c:numCache>
                  </c:numRef>
                </c:val>
                <c:smooth val="0"/>
                <c:extLst xmlns:c15="http://schemas.microsoft.com/office/drawing/2012/chart">
                  <c:ext xmlns:c16="http://schemas.microsoft.com/office/drawing/2014/chart" uri="{C3380CC4-5D6E-409C-BE32-E72D297353CC}">
                    <c16:uniqueId val="{00000002-B135-4F29-B62C-2A8A2B3064F6}"/>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[1]Zillow_Data!$B$5</c15:sqref>
                        </c15:formulaRef>
                      </c:ext>
                    </c:extLst>
                    <c:strCache>
                      <c:ptCount val="1"/>
                      <c:pt idx="0">
                        <c:v>Chicago, IL</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[1]Zillow_Data!$C$5:$CO$5</c15:sqref>
                        </c15:formulaRef>
                      </c:ext>
                    </c:extLst>
                    <c:numCache>
                      <c:formatCode>General</c:formatCode>
                      <c:ptCount val="91"/>
                      <c:pt idx="0">
                        <c:v>3</c:v>
                      </c:pt>
                      <c:pt idx="1">
                        <c:v>1501</c:v>
                      </c:pt>
                      <c:pt idx="2">
                        <c:v>1505</c:v>
                      </c:pt>
                      <c:pt idx="3">
                        <c:v>1509</c:v>
                      </c:pt>
                      <c:pt idx="4">
                        <c:v>1513</c:v>
                      </c:pt>
                      <c:pt idx="5">
                        <c:v>1517</c:v>
                      </c:pt>
                      <c:pt idx="6">
                        <c:v>1520</c:v>
                      </c:pt>
                      <c:pt idx="7">
                        <c:v>1524</c:v>
                      </c:pt>
                      <c:pt idx="8">
                        <c:v>1528</c:v>
                      </c:pt>
                      <c:pt idx="9">
                        <c:v>1532</c:v>
                      </c:pt>
                      <c:pt idx="10">
                        <c:v>1535</c:v>
                      </c:pt>
                      <c:pt idx="11">
                        <c:v>1539</c:v>
                      </c:pt>
                      <c:pt idx="12">
                        <c:v>1543</c:v>
                      </c:pt>
                      <c:pt idx="13">
                        <c:v>1546</c:v>
                      </c:pt>
                      <c:pt idx="14">
                        <c:v>1550</c:v>
                      </c:pt>
                      <c:pt idx="15">
                        <c:v>1554</c:v>
                      </c:pt>
                      <c:pt idx="16">
                        <c:v>1558</c:v>
                      </c:pt>
                      <c:pt idx="17">
                        <c:v>1562</c:v>
                      </c:pt>
                      <c:pt idx="18">
                        <c:v>1566</c:v>
                      </c:pt>
                      <c:pt idx="19">
                        <c:v>1570</c:v>
                      </c:pt>
                      <c:pt idx="20">
                        <c:v>1575</c:v>
                      </c:pt>
                      <c:pt idx="21">
                        <c:v>1580</c:v>
                      </c:pt>
                      <c:pt idx="22">
                        <c:v>1585</c:v>
                      </c:pt>
                      <c:pt idx="23">
                        <c:v>1590</c:v>
                      </c:pt>
                      <c:pt idx="24">
                        <c:v>1595</c:v>
                      </c:pt>
                      <c:pt idx="25">
                        <c:v>1600</c:v>
                      </c:pt>
                      <c:pt idx="26">
                        <c:v>1604</c:v>
                      </c:pt>
                      <c:pt idx="27">
                        <c:v>1608</c:v>
                      </c:pt>
                      <c:pt idx="28">
                        <c:v>1612</c:v>
                      </c:pt>
                      <c:pt idx="29">
                        <c:v>1615</c:v>
                      </c:pt>
                      <c:pt idx="30">
                        <c:v>1618</c:v>
                      </c:pt>
                      <c:pt idx="31">
                        <c:v>1621</c:v>
                      </c:pt>
                      <c:pt idx="32">
                        <c:v>1624</c:v>
                      </c:pt>
                      <c:pt idx="33">
                        <c:v>1627</c:v>
                      </c:pt>
                      <c:pt idx="34">
                        <c:v>1630</c:v>
                      </c:pt>
                      <c:pt idx="35">
                        <c:v>1633</c:v>
                      </c:pt>
                      <c:pt idx="36">
                        <c:v>1635</c:v>
                      </c:pt>
                      <c:pt idx="37">
                        <c:v>1638</c:v>
                      </c:pt>
                      <c:pt idx="38">
                        <c:v>1641</c:v>
                      </c:pt>
                      <c:pt idx="39">
                        <c:v>1643</c:v>
                      </c:pt>
                      <c:pt idx="40">
                        <c:v>1646</c:v>
                      </c:pt>
                      <c:pt idx="41">
                        <c:v>1649</c:v>
                      </c:pt>
                      <c:pt idx="42">
                        <c:v>1652</c:v>
                      </c:pt>
                      <c:pt idx="43">
                        <c:v>1655</c:v>
                      </c:pt>
                      <c:pt idx="44">
                        <c:v>1658</c:v>
                      </c:pt>
                      <c:pt idx="45">
                        <c:v>1660</c:v>
                      </c:pt>
                      <c:pt idx="46">
                        <c:v>1663</c:v>
                      </c:pt>
                      <c:pt idx="47">
                        <c:v>1666</c:v>
                      </c:pt>
                      <c:pt idx="48">
                        <c:v>1668</c:v>
                      </c:pt>
                      <c:pt idx="49">
                        <c:v>1671</c:v>
                      </c:pt>
                      <c:pt idx="50">
                        <c:v>1673</c:v>
                      </c:pt>
                      <c:pt idx="51">
                        <c:v>1676</c:v>
                      </c:pt>
                      <c:pt idx="52">
                        <c:v>1679</c:v>
                      </c:pt>
                      <c:pt idx="53">
                        <c:v>1682</c:v>
                      </c:pt>
                      <c:pt idx="54">
                        <c:v>1685</c:v>
                      </c:pt>
                      <c:pt idx="55">
                        <c:v>1688</c:v>
                      </c:pt>
                      <c:pt idx="56">
                        <c:v>1691</c:v>
                      </c:pt>
                      <c:pt idx="57">
                        <c:v>1694</c:v>
                      </c:pt>
                      <c:pt idx="58">
                        <c:v>1697</c:v>
                      </c:pt>
                      <c:pt idx="59">
                        <c:v>1701</c:v>
                      </c:pt>
                      <c:pt idx="60">
                        <c:v>1704</c:v>
                      </c:pt>
                      <c:pt idx="61">
                        <c:v>1708</c:v>
                      </c:pt>
                      <c:pt idx="62">
                        <c:v>1712</c:v>
                      </c:pt>
                      <c:pt idx="63">
                        <c:v>1716</c:v>
                      </c:pt>
                      <c:pt idx="64">
                        <c:v>1720</c:v>
                      </c:pt>
                      <c:pt idx="65">
                        <c:v>1724</c:v>
                      </c:pt>
                      <c:pt idx="66">
                        <c:v>1728</c:v>
                      </c:pt>
                      <c:pt idx="67">
                        <c:v>1732</c:v>
                      </c:pt>
                      <c:pt idx="68">
                        <c:v>1735</c:v>
                      </c:pt>
                      <c:pt idx="69">
                        <c:v>1738</c:v>
                      </c:pt>
                      <c:pt idx="70">
                        <c:v>1742</c:v>
                      </c:pt>
                      <c:pt idx="71">
                        <c:v>1743</c:v>
                      </c:pt>
                      <c:pt idx="72">
                        <c:v>1744</c:v>
                      </c:pt>
                      <c:pt idx="73">
                        <c:v>1745</c:v>
                      </c:pt>
                      <c:pt idx="74">
                        <c:v>1743</c:v>
                      </c:pt>
                      <c:pt idx="75">
                        <c:v>1742</c:v>
                      </c:pt>
                      <c:pt idx="76">
                        <c:v>1740</c:v>
                      </c:pt>
                      <c:pt idx="77">
                        <c:v>1737</c:v>
                      </c:pt>
                      <c:pt idx="78">
                        <c:v>1733</c:v>
                      </c:pt>
                      <c:pt idx="79">
                        <c:v>1730</c:v>
                      </c:pt>
                      <c:pt idx="80">
                        <c:v>1728</c:v>
                      </c:pt>
                      <c:pt idx="81">
                        <c:v>1727</c:v>
                      </c:pt>
                      <c:pt idx="82">
                        <c:v>1725</c:v>
                      </c:pt>
                      <c:pt idx="83">
                        <c:v>1725</c:v>
                      </c:pt>
                      <c:pt idx="84">
                        <c:v>1726</c:v>
                      </c:pt>
                      <c:pt idx="85">
                        <c:v>1726</c:v>
                      </c:pt>
                      <c:pt idx="86">
                        <c:v>1726</c:v>
                      </c:pt>
                      <c:pt idx="87">
                        <c:v>1727</c:v>
                      </c:pt>
                      <c:pt idx="88">
                        <c:v>1728</c:v>
                      </c:pt>
                      <c:pt idx="89">
                        <c:v>1729</c:v>
                      </c:pt>
                      <c:pt idx="90">
                        <c:v>1730</c:v>
                      </c:pt>
                    </c:numCache>
                  </c:numRef>
                </c:val>
                <c:smooth val="0"/>
                <c:extLst xmlns:c15="http://schemas.microsoft.com/office/drawing/2012/chart">
                  <c:ext xmlns:c16="http://schemas.microsoft.com/office/drawing/2014/chart" uri="{C3380CC4-5D6E-409C-BE32-E72D297353CC}">
                    <c16:uniqueId val="{00000003-B135-4F29-B62C-2A8A2B3064F6}"/>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[1]Zillow_Data!$B$6</c15:sqref>
                        </c15:formulaRef>
                      </c:ext>
                    </c:extLst>
                    <c:strCache>
                      <c:ptCount val="1"/>
                      <c:pt idx="0">
                        <c:v>Dallas-Fort Worth, TX</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[1]Zillow_Data!$C$6:$CO$6</c15:sqref>
                        </c15:formulaRef>
                      </c:ext>
                    </c:extLst>
                    <c:numCache>
                      <c:formatCode>General</c:formatCode>
                      <c:ptCount val="91"/>
                      <c:pt idx="0">
                        <c:v>4</c:v>
                      </c:pt>
                      <c:pt idx="1">
                        <c:v>1178</c:v>
                      </c:pt>
                      <c:pt idx="2">
                        <c:v>1182</c:v>
                      </c:pt>
                      <c:pt idx="3">
                        <c:v>1186</c:v>
                      </c:pt>
                      <c:pt idx="4">
                        <c:v>1190</c:v>
                      </c:pt>
                      <c:pt idx="5">
                        <c:v>1194</c:v>
                      </c:pt>
                      <c:pt idx="6">
                        <c:v>1197</c:v>
                      </c:pt>
                      <c:pt idx="7">
                        <c:v>1201</c:v>
                      </c:pt>
                      <c:pt idx="8">
                        <c:v>1205</c:v>
                      </c:pt>
                      <c:pt idx="9">
                        <c:v>1209</c:v>
                      </c:pt>
                      <c:pt idx="10">
                        <c:v>1213</c:v>
                      </c:pt>
                      <c:pt idx="11">
                        <c:v>1217</c:v>
                      </c:pt>
                      <c:pt idx="12">
                        <c:v>1221</c:v>
                      </c:pt>
                      <c:pt idx="13">
                        <c:v>1226</c:v>
                      </c:pt>
                      <c:pt idx="14">
                        <c:v>1231</c:v>
                      </c:pt>
                      <c:pt idx="15">
                        <c:v>1235</c:v>
                      </c:pt>
                      <c:pt idx="16">
                        <c:v>1240</c:v>
                      </c:pt>
                      <c:pt idx="17">
                        <c:v>1245</c:v>
                      </c:pt>
                      <c:pt idx="18">
                        <c:v>1250</c:v>
                      </c:pt>
                      <c:pt idx="19">
                        <c:v>1254</c:v>
                      </c:pt>
                      <c:pt idx="20">
                        <c:v>1259</c:v>
                      </c:pt>
                      <c:pt idx="21">
                        <c:v>1264</c:v>
                      </c:pt>
                      <c:pt idx="22">
                        <c:v>1269</c:v>
                      </c:pt>
                      <c:pt idx="23">
                        <c:v>1274</c:v>
                      </c:pt>
                      <c:pt idx="24">
                        <c:v>1279</c:v>
                      </c:pt>
                      <c:pt idx="25">
                        <c:v>1284</c:v>
                      </c:pt>
                      <c:pt idx="26">
                        <c:v>1290</c:v>
                      </c:pt>
                      <c:pt idx="27">
                        <c:v>1295</c:v>
                      </c:pt>
                      <c:pt idx="28">
                        <c:v>1301</c:v>
                      </c:pt>
                      <c:pt idx="29">
                        <c:v>1306</c:v>
                      </c:pt>
                      <c:pt idx="30">
                        <c:v>1312</c:v>
                      </c:pt>
                      <c:pt idx="31">
                        <c:v>1317</c:v>
                      </c:pt>
                      <c:pt idx="32">
                        <c:v>1322</c:v>
                      </c:pt>
                      <c:pt idx="33">
                        <c:v>1327</c:v>
                      </c:pt>
                      <c:pt idx="34">
                        <c:v>1332</c:v>
                      </c:pt>
                      <c:pt idx="35">
                        <c:v>1337</c:v>
                      </c:pt>
                      <c:pt idx="36">
                        <c:v>1342</c:v>
                      </c:pt>
                      <c:pt idx="37">
                        <c:v>1346</c:v>
                      </c:pt>
                      <c:pt idx="38">
                        <c:v>1351</c:v>
                      </c:pt>
                      <c:pt idx="39">
                        <c:v>1356</c:v>
                      </c:pt>
                      <c:pt idx="40">
                        <c:v>1360</c:v>
                      </c:pt>
                      <c:pt idx="41">
                        <c:v>1365</c:v>
                      </c:pt>
                      <c:pt idx="42">
                        <c:v>1369</c:v>
                      </c:pt>
                      <c:pt idx="43">
                        <c:v>1374</c:v>
                      </c:pt>
                      <c:pt idx="44">
                        <c:v>1378</c:v>
                      </c:pt>
                      <c:pt idx="45">
                        <c:v>1382</c:v>
                      </c:pt>
                      <c:pt idx="46">
                        <c:v>1386</c:v>
                      </c:pt>
                      <c:pt idx="47">
                        <c:v>1390</c:v>
                      </c:pt>
                      <c:pt idx="48">
                        <c:v>1394</c:v>
                      </c:pt>
                      <c:pt idx="49">
                        <c:v>1397</c:v>
                      </c:pt>
                      <c:pt idx="50">
                        <c:v>1401</c:v>
                      </c:pt>
                      <c:pt idx="51">
                        <c:v>1405</c:v>
                      </c:pt>
                      <c:pt idx="52">
                        <c:v>1409</c:v>
                      </c:pt>
                      <c:pt idx="53">
                        <c:v>1413</c:v>
                      </c:pt>
                      <c:pt idx="54">
                        <c:v>1417</c:v>
                      </c:pt>
                      <c:pt idx="55">
                        <c:v>1421</c:v>
                      </c:pt>
                      <c:pt idx="56">
                        <c:v>1425</c:v>
                      </c:pt>
                      <c:pt idx="57">
                        <c:v>1429</c:v>
                      </c:pt>
                      <c:pt idx="58">
                        <c:v>1434</c:v>
                      </c:pt>
                      <c:pt idx="59">
                        <c:v>1438</c:v>
                      </c:pt>
                      <c:pt idx="60">
                        <c:v>1443</c:v>
                      </c:pt>
                      <c:pt idx="61">
                        <c:v>1447</c:v>
                      </c:pt>
                      <c:pt idx="62">
                        <c:v>1452</c:v>
                      </c:pt>
                      <c:pt idx="63">
                        <c:v>1456</c:v>
                      </c:pt>
                      <c:pt idx="64">
                        <c:v>1461</c:v>
                      </c:pt>
                      <c:pt idx="65">
                        <c:v>1465</c:v>
                      </c:pt>
                      <c:pt idx="66">
                        <c:v>1469</c:v>
                      </c:pt>
                      <c:pt idx="67">
                        <c:v>1474</c:v>
                      </c:pt>
                      <c:pt idx="68">
                        <c:v>1477</c:v>
                      </c:pt>
                      <c:pt idx="69">
                        <c:v>1480</c:v>
                      </c:pt>
                      <c:pt idx="70">
                        <c:v>1484</c:v>
                      </c:pt>
                      <c:pt idx="71">
                        <c:v>1486</c:v>
                      </c:pt>
                      <c:pt idx="72">
                        <c:v>1488</c:v>
                      </c:pt>
                      <c:pt idx="73">
                        <c:v>1490</c:v>
                      </c:pt>
                      <c:pt idx="74">
                        <c:v>1491</c:v>
                      </c:pt>
                      <c:pt idx="75">
                        <c:v>1493</c:v>
                      </c:pt>
                      <c:pt idx="76">
                        <c:v>1495</c:v>
                      </c:pt>
                      <c:pt idx="77">
                        <c:v>1497</c:v>
                      </c:pt>
                      <c:pt idx="78">
                        <c:v>1500</c:v>
                      </c:pt>
                      <c:pt idx="79">
                        <c:v>1502</c:v>
                      </c:pt>
                      <c:pt idx="80">
                        <c:v>1508</c:v>
                      </c:pt>
                      <c:pt idx="81">
                        <c:v>1514</c:v>
                      </c:pt>
                      <c:pt idx="82">
                        <c:v>1521</c:v>
                      </c:pt>
                      <c:pt idx="83">
                        <c:v>1529</c:v>
                      </c:pt>
                      <c:pt idx="84">
                        <c:v>1537</c:v>
                      </c:pt>
                      <c:pt idx="85">
                        <c:v>1546</c:v>
                      </c:pt>
                      <c:pt idx="86">
                        <c:v>1554</c:v>
                      </c:pt>
                      <c:pt idx="87">
                        <c:v>1563</c:v>
                      </c:pt>
                      <c:pt idx="88">
                        <c:v>1572</c:v>
                      </c:pt>
                      <c:pt idx="89">
                        <c:v>1581</c:v>
                      </c:pt>
                      <c:pt idx="90">
                        <c:v>1591</c:v>
                      </c:pt>
                    </c:numCache>
                  </c:numRef>
                </c:val>
                <c:smooth val="0"/>
                <c:extLst xmlns:c15="http://schemas.microsoft.com/office/drawing/2012/chart">
                  <c:ext xmlns:c16="http://schemas.microsoft.com/office/drawing/2014/chart" uri="{C3380CC4-5D6E-409C-BE32-E72D297353CC}">
                    <c16:uniqueId val="{00000004-B135-4F29-B62C-2A8A2B3064F6}"/>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[1]Zillow_Data!$B$7</c15:sqref>
                        </c15:formulaRef>
                      </c:ext>
                    </c:extLst>
                    <c:strCache>
                      <c:ptCount val="1"/>
                      <c:pt idx="0">
                        <c:v>Philadelphia, PA</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[1]Zillow_Data!$C$7:$CO$7</c15:sqref>
                        </c15:formulaRef>
                      </c:ext>
                    </c:extLst>
                    <c:numCache>
                      <c:formatCode>General</c:formatCode>
                      <c:ptCount val="91"/>
                      <c:pt idx="0">
                        <c:v>5</c:v>
                      </c:pt>
                      <c:pt idx="1">
                        <c:v>1395</c:v>
                      </c:pt>
                      <c:pt idx="2">
                        <c:v>1398</c:v>
                      </c:pt>
                      <c:pt idx="3">
                        <c:v>1401</c:v>
                      </c:pt>
                      <c:pt idx="4">
                        <c:v>1404</c:v>
                      </c:pt>
                      <c:pt idx="5">
                        <c:v>1406</c:v>
                      </c:pt>
                      <c:pt idx="6">
                        <c:v>1409</c:v>
                      </c:pt>
                      <c:pt idx="7">
                        <c:v>1412</c:v>
                      </c:pt>
                      <c:pt idx="8">
                        <c:v>1415</c:v>
                      </c:pt>
                      <c:pt idx="9">
                        <c:v>1418</c:v>
                      </c:pt>
                      <c:pt idx="10">
                        <c:v>1421</c:v>
                      </c:pt>
                      <c:pt idx="11">
                        <c:v>1424</c:v>
                      </c:pt>
                      <c:pt idx="12">
                        <c:v>1427</c:v>
                      </c:pt>
                      <c:pt idx="13">
                        <c:v>1431</c:v>
                      </c:pt>
                      <c:pt idx="14">
                        <c:v>1434</c:v>
                      </c:pt>
                      <c:pt idx="15">
                        <c:v>1437</c:v>
                      </c:pt>
                      <c:pt idx="16">
                        <c:v>1440</c:v>
                      </c:pt>
                      <c:pt idx="17">
                        <c:v>1443</c:v>
                      </c:pt>
                      <c:pt idx="18">
                        <c:v>1447</c:v>
                      </c:pt>
                      <c:pt idx="19">
                        <c:v>1450</c:v>
                      </c:pt>
                      <c:pt idx="20">
                        <c:v>1454</c:v>
                      </c:pt>
                      <c:pt idx="21">
                        <c:v>1458</c:v>
                      </c:pt>
                      <c:pt idx="22">
                        <c:v>1462</c:v>
                      </c:pt>
                      <c:pt idx="23">
                        <c:v>1466</c:v>
                      </c:pt>
                      <c:pt idx="24">
                        <c:v>1469</c:v>
                      </c:pt>
                      <c:pt idx="25">
                        <c:v>1473</c:v>
                      </c:pt>
                      <c:pt idx="26">
                        <c:v>1476</c:v>
                      </c:pt>
                      <c:pt idx="27">
                        <c:v>1480</c:v>
                      </c:pt>
                      <c:pt idx="28">
                        <c:v>1483</c:v>
                      </c:pt>
                      <c:pt idx="29">
                        <c:v>1486</c:v>
                      </c:pt>
                      <c:pt idx="30">
                        <c:v>1489</c:v>
                      </c:pt>
                      <c:pt idx="31">
                        <c:v>1493</c:v>
                      </c:pt>
                      <c:pt idx="32">
                        <c:v>1495</c:v>
                      </c:pt>
                      <c:pt idx="33">
                        <c:v>1498</c:v>
                      </c:pt>
                      <c:pt idx="34">
                        <c:v>1501</c:v>
                      </c:pt>
                      <c:pt idx="35">
                        <c:v>1504</c:v>
                      </c:pt>
                      <c:pt idx="36">
                        <c:v>1506</c:v>
                      </c:pt>
                      <c:pt idx="37">
                        <c:v>1509</c:v>
                      </c:pt>
                      <c:pt idx="38">
                        <c:v>1512</c:v>
                      </c:pt>
                      <c:pt idx="39">
                        <c:v>1514</c:v>
                      </c:pt>
                      <c:pt idx="40">
                        <c:v>1517</c:v>
                      </c:pt>
                      <c:pt idx="41">
                        <c:v>1520</c:v>
                      </c:pt>
                      <c:pt idx="42">
                        <c:v>1523</c:v>
                      </c:pt>
                      <c:pt idx="43">
                        <c:v>1526</c:v>
                      </c:pt>
                      <c:pt idx="44">
                        <c:v>1529</c:v>
                      </c:pt>
                      <c:pt idx="45">
                        <c:v>1532</c:v>
                      </c:pt>
                      <c:pt idx="46">
                        <c:v>1536</c:v>
                      </c:pt>
                      <c:pt idx="47">
                        <c:v>1539</c:v>
                      </c:pt>
                      <c:pt idx="48">
                        <c:v>1542</c:v>
                      </c:pt>
                      <c:pt idx="49">
                        <c:v>1546</c:v>
                      </c:pt>
                      <c:pt idx="50">
                        <c:v>1550</c:v>
                      </c:pt>
                      <c:pt idx="51">
                        <c:v>1554</c:v>
                      </c:pt>
                      <c:pt idx="52">
                        <c:v>1557</c:v>
                      </c:pt>
                      <c:pt idx="53">
                        <c:v>1561</c:v>
                      </c:pt>
                      <c:pt idx="54">
                        <c:v>1566</c:v>
                      </c:pt>
                      <c:pt idx="55">
                        <c:v>1570</c:v>
                      </c:pt>
                      <c:pt idx="56">
                        <c:v>1574</c:v>
                      </c:pt>
                      <c:pt idx="57">
                        <c:v>1578</c:v>
                      </c:pt>
                      <c:pt idx="58">
                        <c:v>1583</c:v>
                      </c:pt>
                      <c:pt idx="59">
                        <c:v>1587</c:v>
                      </c:pt>
                      <c:pt idx="60">
                        <c:v>1591</c:v>
                      </c:pt>
                      <c:pt idx="61">
                        <c:v>1596</c:v>
                      </c:pt>
                      <c:pt idx="62">
                        <c:v>1600</c:v>
                      </c:pt>
                      <c:pt idx="63">
                        <c:v>1605</c:v>
                      </c:pt>
                      <c:pt idx="64">
                        <c:v>1609</c:v>
                      </c:pt>
                      <c:pt idx="65">
                        <c:v>1613</c:v>
                      </c:pt>
                      <c:pt idx="66">
                        <c:v>1617</c:v>
                      </c:pt>
                      <c:pt idx="67">
                        <c:v>1621</c:v>
                      </c:pt>
                      <c:pt idx="68">
                        <c:v>1625</c:v>
                      </c:pt>
                      <c:pt idx="69">
                        <c:v>1629</c:v>
                      </c:pt>
                      <c:pt idx="70">
                        <c:v>1632</c:v>
                      </c:pt>
                      <c:pt idx="71">
                        <c:v>1635</c:v>
                      </c:pt>
                      <c:pt idx="72">
                        <c:v>1637</c:v>
                      </c:pt>
                      <c:pt idx="73">
                        <c:v>1640</c:v>
                      </c:pt>
                      <c:pt idx="74">
                        <c:v>1642</c:v>
                      </c:pt>
                      <c:pt idx="75">
                        <c:v>1644</c:v>
                      </c:pt>
                      <c:pt idx="76">
                        <c:v>1646</c:v>
                      </c:pt>
                      <c:pt idx="77">
                        <c:v>1649</c:v>
                      </c:pt>
                      <c:pt idx="78">
                        <c:v>1651</c:v>
                      </c:pt>
                      <c:pt idx="79">
                        <c:v>1653</c:v>
                      </c:pt>
                      <c:pt idx="80">
                        <c:v>1657</c:v>
                      </c:pt>
                      <c:pt idx="81">
                        <c:v>1661</c:v>
                      </c:pt>
                      <c:pt idx="82">
                        <c:v>1665</c:v>
                      </c:pt>
                      <c:pt idx="83">
                        <c:v>1670</c:v>
                      </c:pt>
                      <c:pt idx="84">
                        <c:v>1674</c:v>
                      </c:pt>
                      <c:pt idx="85">
                        <c:v>1679</c:v>
                      </c:pt>
                      <c:pt idx="86">
                        <c:v>1684</c:v>
                      </c:pt>
                      <c:pt idx="87">
                        <c:v>1689</c:v>
                      </c:pt>
                      <c:pt idx="88">
                        <c:v>1694</c:v>
                      </c:pt>
                      <c:pt idx="89">
                        <c:v>1700</c:v>
                      </c:pt>
                      <c:pt idx="90">
                        <c:v>1705</c:v>
                      </c:pt>
                    </c:numCache>
                  </c:numRef>
                </c:val>
                <c:smooth val="0"/>
                <c:extLst xmlns:c15="http://schemas.microsoft.com/office/drawing/2012/chart">
                  <c:ext xmlns:c16="http://schemas.microsoft.com/office/drawing/2014/chart" uri="{C3380CC4-5D6E-409C-BE32-E72D297353CC}">
                    <c16:uniqueId val="{00000005-B135-4F29-B62C-2A8A2B3064F6}"/>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[1]Zillow_Data!$B$8</c15:sqref>
                        </c15:formulaRef>
                      </c:ext>
                    </c:extLst>
                    <c:strCache>
                      <c:ptCount val="1"/>
                      <c:pt idx="0">
                        <c:v>Houston, TX</c:v>
                      </c:pt>
                    </c:strCache>
                  </c:strRef>
                </c:tx>
                <c:spPr>
                  <a:ln w="28575" cap="rnd">
                    <a:solidFill>
                      <a:schemeClr val="accent1">
                        <a:lumMod val="60000"/>
                      </a:schemeClr>
                    </a:solidFill>
                    <a:round/>
                  </a:ln>
                  <a:effectLst/>
                </c:spPr>
                <c:marker>
                  <c:symbol val="circle"/>
                  <c:size val="5"/>
                  <c:spPr>
                    <a:solidFill>
                      <a:schemeClr val="accent1">
                        <a:lumMod val="60000"/>
                      </a:schemeClr>
                    </a:solidFill>
                    <a:ln w="9525">
                      <a:solidFill>
                        <a:schemeClr val="accent1">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[1]Zillow_Data!$C$8:$CO$8</c15:sqref>
                        </c15:formulaRef>
                      </c:ext>
                    </c:extLst>
                    <c:numCache>
                      <c:formatCode>General</c:formatCode>
                      <c:ptCount val="91"/>
                      <c:pt idx="0">
                        <c:v>6</c:v>
                      </c:pt>
                      <c:pt idx="1">
                        <c:v>1191</c:v>
                      </c:pt>
                      <c:pt idx="2">
                        <c:v>1197</c:v>
                      </c:pt>
                      <c:pt idx="3">
                        <c:v>1204</c:v>
                      </c:pt>
                      <c:pt idx="4">
                        <c:v>1211</c:v>
                      </c:pt>
                      <c:pt idx="5">
                        <c:v>1218</c:v>
                      </c:pt>
                      <c:pt idx="6">
                        <c:v>1225</c:v>
                      </c:pt>
                      <c:pt idx="7">
                        <c:v>1231</c:v>
                      </c:pt>
                      <c:pt idx="8">
                        <c:v>1238</c:v>
                      </c:pt>
                      <c:pt idx="9">
                        <c:v>1244</c:v>
                      </c:pt>
                      <c:pt idx="10">
                        <c:v>1251</c:v>
                      </c:pt>
                      <c:pt idx="11">
                        <c:v>1256</c:v>
                      </c:pt>
                      <c:pt idx="12">
                        <c:v>1261</c:v>
                      </c:pt>
                      <c:pt idx="13">
                        <c:v>1267</c:v>
                      </c:pt>
                      <c:pt idx="14">
                        <c:v>1270</c:v>
                      </c:pt>
                      <c:pt idx="15">
                        <c:v>1274</c:v>
                      </c:pt>
                      <c:pt idx="16">
                        <c:v>1278</c:v>
                      </c:pt>
                      <c:pt idx="17">
                        <c:v>1281</c:v>
                      </c:pt>
                      <c:pt idx="18">
                        <c:v>1284</c:v>
                      </c:pt>
                      <c:pt idx="19">
                        <c:v>1287</c:v>
                      </c:pt>
                      <c:pt idx="20">
                        <c:v>1289</c:v>
                      </c:pt>
                      <c:pt idx="21">
                        <c:v>1292</c:v>
                      </c:pt>
                      <c:pt idx="22">
                        <c:v>1294</c:v>
                      </c:pt>
                      <c:pt idx="23">
                        <c:v>1295</c:v>
                      </c:pt>
                      <c:pt idx="24">
                        <c:v>1297</c:v>
                      </c:pt>
                      <c:pt idx="25">
                        <c:v>1298</c:v>
                      </c:pt>
                      <c:pt idx="26">
                        <c:v>1298</c:v>
                      </c:pt>
                      <c:pt idx="27">
                        <c:v>1299</c:v>
                      </c:pt>
                      <c:pt idx="28">
                        <c:v>1299</c:v>
                      </c:pt>
                      <c:pt idx="29">
                        <c:v>1298</c:v>
                      </c:pt>
                      <c:pt idx="30">
                        <c:v>1298</c:v>
                      </c:pt>
                      <c:pt idx="31">
                        <c:v>1298</c:v>
                      </c:pt>
                      <c:pt idx="32">
                        <c:v>1297</c:v>
                      </c:pt>
                      <c:pt idx="33">
                        <c:v>1296</c:v>
                      </c:pt>
                      <c:pt idx="34">
                        <c:v>1295</c:v>
                      </c:pt>
                      <c:pt idx="35">
                        <c:v>1295</c:v>
                      </c:pt>
                      <c:pt idx="36">
                        <c:v>1295</c:v>
                      </c:pt>
                      <c:pt idx="37">
                        <c:v>1295</c:v>
                      </c:pt>
                      <c:pt idx="38">
                        <c:v>1296</c:v>
                      </c:pt>
                      <c:pt idx="39">
                        <c:v>1297</c:v>
                      </c:pt>
                      <c:pt idx="40">
                        <c:v>1298</c:v>
                      </c:pt>
                      <c:pt idx="41">
                        <c:v>1301</c:v>
                      </c:pt>
                      <c:pt idx="42">
                        <c:v>1304</c:v>
                      </c:pt>
                      <c:pt idx="43">
                        <c:v>1307</c:v>
                      </c:pt>
                      <c:pt idx="44">
                        <c:v>1312</c:v>
                      </c:pt>
                      <c:pt idx="45">
                        <c:v>1316</c:v>
                      </c:pt>
                      <c:pt idx="46">
                        <c:v>1320</c:v>
                      </c:pt>
                      <c:pt idx="47">
                        <c:v>1324</c:v>
                      </c:pt>
                      <c:pt idx="48">
                        <c:v>1328</c:v>
                      </c:pt>
                      <c:pt idx="49">
                        <c:v>1332</c:v>
                      </c:pt>
                      <c:pt idx="50">
                        <c:v>1336</c:v>
                      </c:pt>
                      <c:pt idx="51">
                        <c:v>1339</c:v>
                      </c:pt>
                      <c:pt idx="52">
                        <c:v>1343</c:v>
                      </c:pt>
                      <c:pt idx="53">
                        <c:v>1345</c:v>
                      </c:pt>
                      <c:pt idx="54">
                        <c:v>1348</c:v>
                      </c:pt>
                      <c:pt idx="55">
                        <c:v>1350</c:v>
                      </c:pt>
                      <c:pt idx="56">
                        <c:v>1352</c:v>
                      </c:pt>
                      <c:pt idx="57">
                        <c:v>1353</c:v>
                      </c:pt>
                      <c:pt idx="58">
                        <c:v>1355</c:v>
                      </c:pt>
                      <c:pt idx="59">
                        <c:v>1357</c:v>
                      </c:pt>
                      <c:pt idx="60">
                        <c:v>1359</c:v>
                      </c:pt>
                      <c:pt idx="61">
                        <c:v>1361</c:v>
                      </c:pt>
                      <c:pt idx="62">
                        <c:v>1363</c:v>
                      </c:pt>
                      <c:pt idx="63">
                        <c:v>1365</c:v>
                      </c:pt>
                      <c:pt idx="64">
                        <c:v>1367</c:v>
                      </c:pt>
                      <c:pt idx="65">
                        <c:v>1369</c:v>
                      </c:pt>
                      <c:pt idx="66">
                        <c:v>1371</c:v>
                      </c:pt>
                      <c:pt idx="67">
                        <c:v>1373</c:v>
                      </c:pt>
                      <c:pt idx="68">
                        <c:v>1374</c:v>
                      </c:pt>
                      <c:pt idx="69">
                        <c:v>1376</c:v>
                      </c:pt>
                      <c:pt idx="70">
                        <c:v>1378</c:v>
                      </c:pt>
                      <c:pt idx="71">
                        <c:v>1378</c:v>
                      </c:pt>
                      <c:pt idx="72">
                        <c:v>1378</c:v>
                      </c:pt>
                      <c:pt idx="73">
                        <c:v>1379</c:v>
                      </c:pt>
                      <c:pt idx="74">
                        <c:v>1379</c:v>
                      </c:pt>
                      <c:pt idx="75">
                        <c:v>1378</c:v>
                      </c:pt>
                      <c:pt idx="76">
                        <c:v>1378</c:v>
                      </c:pt>
                      <c:pt idx="77">
                        <c:v>1378</c:v>
                      </c:pt>
                      <c:pt idx="78">
                        <c:v>1378</c:v>
                      </c:pt>
                      <c:pt idx="79">
                        <c:v>1378</c:v>
                      </c:pt>
                      <c:pt idx="80">
                        <c:v>1381</c:v>
                      </c:pt>
                      <c:pt idx="81">
                        <c:v>1383</c:v>
                      </c:pt>
                      <c:pt idx="82">
                        <c:v>1385</c:v>
                      </c:pt>
                      <c:pt idx="83">
                        <c:v>1389</c:v>
                      </c:pt>
                      <c:pt idx="84">
                        <c:v>1393</c:v>
                      </c:pt>
                      <c:pt idx="85">
                        <c:v>1397</c:v>
                      </c:pt>
                      <c:pt idx="86">
                        <c:v>1401</c:v>
                      </c:pt>
                      <c:pt idx="87">
                        <c:v>1406</c:v>
                      </c:pt>
                      <c:pt idx="88">
                        <c:v>1410</c:v>
                      </c:pt>
                      <c:pt idx="89">
                        <c:v>1414</c:v>
                      </c:pt>
                      <c:pt idx="90">
                        <c:v>1419</c:v>
                      </c:pt>
                    </c:numCache>
                  </c:numRef>
                </c:val>
                <c:smooth val="0"/>
                <c:extLst xmlns:c15="http://schemas.microsoft.com/office/drawing/2012/chart">
                  <c:ext xmlns:c16="http://schemas.microsoft.com/office/drawing/2014/chart" uri="{C3380CC4-5D6E-409C-BE32-E72D297353CC}">
                    <c16:uniqueId val="{00000006-B135-4F29-B62C-2A8A2B3064F6}"/>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[1]Zillow_Data!$B$9</c15:sqref>
                        </c15:formulaRef>
                      </c:ext>
                    </c:extLst>
                    <c:strCache>
                      <c:ptCount val="1"/>
                      <c:pt idx="0">
                        <c:v>Washington, DC</c:v>
                      </c:pt>
                    </c:strCache>
                  </c:strRef>
                </c:tx>
                <c:spPr>
                  <a:ln w="28575" cap="rnd">
                    <a:solidFill>
                      <a:schemeClr val="accent2">
                        <a:lumMod val="60000"/>
                      </a:schemeClr>
                    </a:solidFill>
                    <a:round/>
                  </a:ln>
                  <a:effectLst/>
                </c:spPr>
                <c:marker>
                  <c:symbol val="circle"/>
                  <c:size val="5"/>
                  <c:spPr>
                    <a:solidFill>
                      <a:schemeClr val="accent2">
                        <a:lumMod val="60000"/>
                      </a:schemeClr>
                    </a:solidFill>
                    <a:ln w="9525">
                      <a:solidFill>
                        <a:schemeClr val="accent2">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[1]Zillow_Data!$C$9:$CO$9</c15:sqref>
                        </c15:formulaRef>
                      </c:ext>
                    </c:extLst>
                    <c:numCache>
                      <c:formatCode>General</c:formatCode>
                      <c:ptCount val="91"/>
                      <c:pt idx="0">
                        <c:v>7</c:v>
                      </c:pt>
                      <c:pt idx="1">
                        <c:v>1847</c:v>
                      </c:pt>
                      <c:pt idx="2">
                        <c:v>1851</c:v>
                      </c:pt>
                      <c:pt idx="3">
                        <c:v>1854</c:v>
                      </c:pt>
                      <c:pt idx="4">
                        <c:v>1857</c:v>
                      </c:pt>
                      <c:pt idx="5">
                        <c:v>1860</c:v>
                      </c:pt>
                      <c:pt idx="6">
                        <c:v>1863</c:v>
                      </c:pt>
                      <c:pt idx="7">
                        <c:v>1866</c:v>
                      </c:pt>
                      <c:pt idx="8">
                        <c:v>1868</c:v>
                      </c:pt>
                      <c:pt idx="9">
                        <c:v>1871</c:v>
                      </c:pt>
                      <c:pt idx="10">
                        <c:v>1874</c:v>
                      </c:pt>
                      <c:pt idx="11">
                        <c:v>1876</c:v>
                      </c:pt>
                      <c:pt idx="12">
                        <c:v>1879</c:v>
                      </c:pt>
                      <c:pt idx="13">
                        <c:v>1881</c:v>
                      </c:pt>
                      <c:pt idx="14">
                        <c:v>1883</c:v>
                      </c:pt>
                      <c:pt idx="15">
                        <c:v>1885</c:v>
                      </c:pt>
                      <c:pt idx="16">
                        <c:v>1887</c:v>
                      </c:pt>
                      <c:pt idx="17">
                        <c:v>1890</c:v>
                      </c:pt>
                      <c:pt idx="18">
                        <c:v>1893</c:v>
                      </c:pt>
                      <c:pt idx="19">
                        <c:v>1895</c:v>
                      </c:pt>
                      <c:pt idx="20">
                        <c:v>1898</c:v>
                      </c:pt>
                      <c:pt idx="21">
                        <c:v>1902</c:v>
                      </c:pt>
                      <c:pt idx="22">
                        <c:v>1905</c:v>
                      </c:pt>
                      <c:pt idx="23">
                        <c:v>1908</c:v>
                      </c:pt>
                      <c:pt idx="24">
                        <c:v>1911</c:v>
                      </c:pt>
                      <c:pt idx="25">
                        <c:v>1914</c:v>
                      </c:pt>
                      <c:pt idx="26">
                        <c:v>1917</c:v>
                      </c:pt>
                      <c:pt idx="27">
                        <c:v>1919</c:v>
                      </c:pt>
                      <c:pt idx="28">
                        <c:v>1922</c:v>
                      </c:pt>
                      <c:pt idx="29">
                        <c:v>1924</c:v>
                      </c:pt>
                      <c:pt idx="30">
                        <c:v>1926</c:v>
                      </c:pt>
                      <c:pt idx="31">
                        <c:v>1929</c:v>
                      </c:pt>
                      <c:pt idx="32">
                        <c:v>1931</c:v>
                      </c:pt>
                      <c:pt idx="33">
                        <c:v>1934</c:v>
                      </c:pt>
                      <c:pt idx="34">
                        <c:v>1936</c:v>
                      </c:pt>
                      <c:pt idx="35">
                        <c:v>1939</c:v>
                      </c:pt>
                      <c:pt idx="36">
                        <c:v>1942</c:v>
                      </c:pt>
                      <c:pt idx="37">
                        <c:v>1945</c:v>
                      </c:pt>
                      <c:pt idx="38">
                        <c:v>1948</c:v>
                      </c:pt>
                      <c:pt idx="39">
                        <c:v>1951</c:v>
                      </c:pt>
                      <c:pt idx="40">
                        <c:v>1955</c:v>
                      </c:pt>
                      <c:pt idx="41">
                        <c:v>1957</c:v>
                      </c:pt>
                      <c:pt idx="42">
                        <c:v>1960</c:v>
                      </c:pt>
                      <c:pt idx="43">
                        <c:v>1962</c:v>
                      </c:pt>
                      <c:pt idx="44">
                        <c:v>1964</c:v>
                      </c:pt>
                      <c:pt idx="45">
                        <c:v>1967</c:v>
                      </c:pt>
                      <c:pt idx="46">
                        <c:v>1969</c:v>
                      </c:pt>
                      <c:pt idx="47">
                        <c:v>1971</c:v>
                      </c:pt>
                      <c:pt idx="48">
                        <c:v>1974</c:v>
                      </c:pt>
                      <c:pt idx="49">
                        <c:v>1976</c:v>
                      </c:pt>
                      <c:pt idx="50">
                        <c:v>1980</c:v>
                      </c:pt>
                      <c:pt idx="51">
                        <c:v>1983</c:v>
                      </c:pt>
                      <c:pt idx="52">
                        <c:v>1987</c:v>
                      </c:pt>
                      <c:pt idx="53">
                        <c:v>1991</c:v>
                      </c:pt>
                      <c:pt idx="54">
                        <c:v>1996</c:v>
                      </c:pt>
                      <c:pt idx="55">
                        <c:v>2000</c:v>
                      </c:pt>
                      <c:pt idx="56">
                        <c:v>2006</c:v>
                      </c:pt>
                      <c:pt idx="57">
                        <c:v>2011</c:v>
                      </c:pt>
                      <c:pt idx="58">
                        <c:v>2016</c:v>
                      </c:pt>
                      <c:pt idx="59">
                        <c:v>2021</c:v>
                      </c:pt>
                      <c:pt idx="60">
                        <c:v>2026</c:v>
                      </c:pt>
                      <c:pt idx="61">
                        <c:v>2031</c:v>
                      </c:pt>
                      <c:pt idx="62">
                        <c:v>2036</c:v>
                      </c:pt>
                      <c:pt idx="63">
                        <c:v>2041</c:v>
                      </c:pt>
                      <c:pt idx="64">
                        <c:v>2046</c:v>
                      </c:pt>
                      <c:pt idx="65">
                        <c:v>2051</c:v>
                      </c:pt>
                      <c:pt idx="66">
                        <c:v>2055</c:v>
                      </c:pt>
                      <c:pt idx="67">
                        <c:v>2060</c:v>
                      </c:pt>
                      <c:pt idx="68">
                        <c:v>2064</c:v>
                      </c:pt>
                      <c:pt idx="69">
                        <c:v>2067</c:v>
                      </c:pt>
                      <c:pt idx="70">
                        <c:v>2071</c:v>
                      </c:pt>
                      <c:pt idx="71">
                        <c:v>2071</c:v>
                      </c:pt>
                      <c:pt idx="72">
                        <c:v>2071</c:v>
                      </c:pt>
                      <c:pt idx="73">
                        <c:v>2072</c:v>
                      </c:pt>
                      <c:pt idx="74">
                        <c:v>2069</c:v>
                      </c:pt>
                      <c:pt idx="75">
                        <c:v>2066</c:v>
                      </c:pt>
                      <c:pt idx="76">
                        <c:v>2063</c:v>
                      </c:pt>
                      <c:pt idx="77">
                        <c:v>2057</c:v>
                      </c:pt>
                      <c:pt idx="78">
                        <c:v>2052</c:v>
                      </c:pt>
                      <c:pt idx="79">
                        <c:v>2047</c:v>
                      </c:pt>
                      <c:pt idx="80">
                        <c:v>2043</c:v>
                      </c:pt>
                      <c:pt idx="81">
                        <c:v>2040</c:v>
                      </c:pt>
                      <c:pt idx="82">
                        <c:v>2036</c:v>
                      </c:pt>
                      <c:pt idx="83">
                        <c:v>2035</c:v>
                      </c:pt>
                      <c:pt idx="84">
                        <c:v>2034</c:v>
                      </c:pt>
                      <c:pt idx="85">
                        <c:v>2033</c:v>
                      </c:pt>
                      <c:pt idx="86">
                        <c:v>2032</c:v>
                      </c:pt>
                      <c:pt idx="87">
                        <c:v>2031</c:v>
                      </c:pt>
                      <c:pt idx="88">
                        <c:v>2030</c:v>
                      </c:pt>
                      <c:pt idx="89">
                        <c:v>2030</c:v>
                      </c:pt>
                      <c:pt idx="90">
                        <c:v>2029</c:v>
                      </c:pt>
                    </c:numCache>
                  </c:numRef>
                </c:val>
                <c:smooth val="0"/>
                <c:extLst xmlns:c15="http://schemas.microsoft.com/office/drawing/2012/chart">
                  <c:ext xmlns:c16="http://schemas.microsoft.com/office/drawing/2014/chart" uri="{C3380CC4-5D6E-409C-BE32-E72D297353CC}">
                    <c16:uniqueId val="{00000007-B135-4F29-B62C-2A8A2B3064F6}"/>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[1]Zillow_Data!$B$10</c15:sqref>
                        </c15:formulaRef>
                      </c:ext>
                    </c:extLst>
                    <c:strCache>
                      <c:ptCount val="1"/>
                      <c:pt idx="0">
                        <c:v>Miami-Fort Lauderdale, FL</c:v>
                      </c:pt>
                    </c:strCache>
                  </c:strRef>
                </c:tx>
                <c:spPr>
                  <a:ln w="28575" cap="rnd">
                    <a:solidFill>
                      <a:schemeClr val="accent3">
                        <a:lumMod val="60000"/>
                      </a:schemeClr>
                    </a:solidFill>
                    <a:round/>
                  </a:ln>
                  <a:effectLst/>
                </c:spPr>
                <c:marker>
                  <c:symbol val="circle"/>
                  <c:size val="5"/>
                  <c:spPr>
                    <a:solidFill>
                      <a:schemeClr val="accent3">
                        <a:lumMod val="60000"/>
                      </a:schemeClr>
                    </a:solidFill>
                    <a:ln w="9525">
                      <a:solidFill>
                        <a:schemeClr val="accent3">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[1]Zillow_Data!$C$10:$CO$10</c15:sqref>
                        </c15:formulaRef>
                      </c:ext>
                    </c:extLst>
                    <c:numCache>
                      <c:formatCode>General</c:formatCode>
                      <c:ptCount val="91"/>
                      <c:pt idx="0">
                        <c:v>8</c:v>
                      </c:pt>
                      <c:pt idx="1">
                        <c:v>1655</c:v>
                      </c:pt>
                      <c:pt idx="2">
                        <c:v>1663</c:v>
                      </c:pt>
                      <c:pt idx="3">
                        <c:v>1672</c:v>
                      </c:pt>
                      <c:pt idx="4">
                        <c:v>1680</c:v>
                      </c:pt>
                      <c:pt idx="5">
                        <c:v>1688</c:v>
                      </c:pt>
                      <c:pt idx="6">
                        <c:v>1696</c:v>
                      </c:pt>
                      <c:pt idx="7">
                        <c:v>1705</c:v>
                      </c:pt>
                      <c:pt idx="8">
                        <c:v>1713</c:v>
                      </c:pt>
                      <c:pt idx="9">
                        <c:v>1721</c:v>
                      </c:pt>
                      <c:pt idx="10">
                        <c:v>1729</c:v>
                      </c:pt>
                      <c:pt idx="11">
                        <c:v>1738</c:v>
                      </c:pt>
                      <c:pt idx="12">
                        <c:v>1746</c:v>
                      </c:pt>
                      <c:pt idx="13">
                        <c:v>1755</c:v>
                      </c:pt>
                      <c:pt idx="14">
                        <c:v>1763</c:v>
                      </c:pt>
                      <c:pt idx="15">
                        <c:v>1771</c:v>
                      </c:pt>
                      <c:pt idx="16">
                        <c:v>1780</c:v>
                      </c:pt>
                      <c:pt idx="17">
                        <c:v>1788</c:v>
                      </c:pt>
                      <c:pt idx="18">
                        <c:v>1797</c:v>
                      </c:pt>
                      <c:pt idx="19">
                        <c:v>1805</c:v>
                      </c:pt>
                      <c:pt idx="20">
                        <c:v>1813</c:v>
                      </c:pt>
                      <c:pt idx="21">
                        <c:v>1821</c:v>
                      </c:pt>
                      <c:pt idx="22">
                        <c:v>1830</c:v>
                      </c:pt>
                      <c:pt idx="23">
                        <c:v>1836</c:v>
                      </c:pt>
                      <c:pt idx="24">
                        <c:v>1843</c:v>
                      </c:pt>
                      <c:pt idx="25">
                        <c:v>1850</c:v>
                      </c:pt>
                      <c:pt idx="26">
                        <c:v>1855</c:v>
                      </c:pt>
                      <c:pt idx="27">
                        <c:v>1860</c:v>
                      </c:pt>
                      <c:pt idx="28">
                        <c:v>1865</c:v>
                      </c:pt>
                      <c:pt idx="29">
                        <c:v>1869</c:v>
                      </c:pt>
                      <c:pt idx="30">
                        <c:v>1872</c:v>
                      </c:pt>
                      <c:pt idx="31">
                        <c:v>1876</c:v>
                      </c:pt>
                      <c:pt idx="32">
                        <c:v>1879</c:v>
                      </c:pt>
                      <c:pt idx="33">
                        <c:v>1881</c:v>
                      </c:pt>
                      <c:pt idx="34">
                        <c:v>1884</c:v>
                      </c:pt>
                      <c:pt idx="35">
                        <c:v>1887</c:v>
                      </c:pt>
                      <c:pt idx="36">
                        <c:v>1890</c:v>
                      </c:pt>
                      <c:pt idx="37">
                        <c:v>1893</c:v>
                      </c:pt>
                      <c:pt idx="38">
                        <c:v>1897</c:v>
                      </c:pt>
                      <c:pt idx="39">
                        <c:v>1900</c:v>
                      </c:pt>
                      <c:pt idx="40">
                        <c:v>1904</c:v>
                      </c:pt>
                      <c:pt idx="41">
                        <c:v>1908</c:v>
                      </c:pt>
                      <c:pt idx="42">
                        <c:v>1912</c:v>
                      </c:pt>
                      <c:pt idx="43">
                        <c:v>1916</c:v>
                      </c:pt>
                      <c:pt idx="44">
                        <c:v>1920</c:v>
                      </c:pt>
                      <c:pt idx="45">
                        <c:v>1924</c:v>
                      </c:pt>
                      <c:pt idx="46">
                        <c:v>1928</c:v>
                      </c:pt>
                      <c:pt idx="47">
                        <c:v>1932</c:v>
                      </c:pt>
                      <c:pt idx="48">
                        <c:v>1937</c:v>
                      </c:pt>
                      <c:pt idx="49">
                        <c:v>1941</c:v>
                      </c:pt>
                      <c:pt idx="50">
                        <c:v>1945</c:v>
                      </c:pt>
                      <c:pt idx="51">
                        <c:v>1950</c:v>
                      </c:pt>
                      <c:pt idx="52">
                        <c:v>1955</c:v>
                      </c:pt>
                      <c:pt idx="53">
                        <c:v>1959</c:v>
                      </c:pt>
                      <c:pt idx="54">
                        <c:v>1964</c:v>
                      </c:pt>
                      <c:pt idx="55">
                        <c:v>1969</c:v>
                      </c:pt>
                      <c:pt idx="56">
                        <c:v>1974</c:v>
                      </c:pt>
                      <c:pt idx="57">
                        <c:v>1979</c:v>
                      </c:pt>
                      <c:pt idx="58">
                        <c:v>1983</c:v>
                      </c:pt>
                      <c:pt idx="59">
                        <c:v>1988</c:v>
                      </c:pt>
                      <c:pt idx="60">
                        <c:v>1992</c:v>
                      </c:pt>
                      <c:pt idx="61">
                        <c:v>1996</c:v>
                      </c:pt>
                      <c:pt idx="62">
                        <c:v>2000</c:v>
                      </c:pt>
                      <c:pt idx="63">
                        <c:v>2005</c:v>
                      </c:pt>
                      <c:pt idx="64">
                        <c:v>2009</c:v>
                      </c:pt>
                      <c:pt idx="65">
                        <c:v>2013</c:v>
                      </c:pt>
                      <c:pt idx="66">
                        <c:v>2018</c:v>
                      </c:pt>
                      <c:pt idx="67">
                        <c:v>2023</c:v>
                      </c:pt>
                      <c:pt idx="68">
                        <c:v>2027</c:v>
                      </c:pt>
                      <c:pt idx="69">
                        <c:v>2032</c:v>
                      </c:pt>
                      <c:pt idx="70">
                        <c:v>2036</c:v>
                      </c:pt>
                      <c:pt idx="71">
                        <c:v>2040</c:v>
                      </c:pt>
                      <c:pt idx="72">
                        <c:v>2043</c:v>
                      </c:pt>
                      <c:pt idx="73">
                        <c:v>2046</c:v>
                      </c:pt>
                      <c:pt idx="74">
                        <c:v>2049</c:v>
                      </c:pt>
                      <c:pt idx="75">
                        <c:v>2052</c:v>
                      </c:pt>
                      <c:pt idx="76">
                        <c:v>2055</c:v>
                      </c:pt>
                      <c:pt idx="77">
                        <c:v>2059</c:v>
                      </c:pt>
                      <c:pt idx="78">
                        <c:v>2064</c:v>
                      </c:pt>
                      <c:pt idx="79">
                        <c:v>2068</c:v>
                      </c:pt>
                      <c:pt idx="80">
                        <c:v>2080</c:v>
                      </c:pt>
                      <c:pt idx="81">
                        <c:v>2091</c:v>
                      </c:pt>
                      <c:pt idx="82">
                        <c:v>2103</c:v>
                      </c:pt>
                      <c:pt idx="83">
                        <c:v>2119</c:v>
                      </c:pt>
                      <c:pt idx="84">
                        <c:v>2135</c:v>
                      </c:pt>
                      <c:pt idx="85">
                        <c:v>2151</c:v>
                      </c:pt>
                      <c:pt idx="86">
                        <c:v>2168</c:v>
                      </c:pt>
                      <c:pt idx="87">
                        <c:v>2185</c:v>
                      </c:pt>
                      <c:pt idx="88">
                        <c:v>2202</c:v>
                      </c:pt>
                      <c:pt idx="89">
                        <c:v>2221</c:v>
                      </c:pt>
                      <c:pt idx="90">
                        <c:v>2239</c:v>
                      </c:pt>
                    </c:numCache>
                  </c:numRef>
                </c:val>
                <c:smooth val="0"/>
                <c:extLst xmlns:c15="http://schemas.microsoft.com/office/drawing/2012/chart">
                  <c:ext xmlns:c16="http://schemas.microsoft.com/office/drawing/2014/chart" uri="{C3380CC4-5D6E-409C-BE32-E72D297353CC}">
                    <c16:uniqueId val="{00000008-B135-4F29-B62C-2A8A2B3064F6}"/>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[1]Zillow_Data!$B$11</c15:sqref>
                        </c15:formulaRef>
                      </c:ext>
                    </c:extLst>
                    <c:strCache>
                      <c:ptCount val="1"/>
                      <c:pt idx="0">
                        <c:v>Atlanta, GA</c:v>
                      </c:pt>
                    </c:strCache>
                  </c:strRef>
                </c:tx>
                <c:spPr>
                  <a:ln w="28575" cap="rnd">
                    <a:solidFill>
                      <a:schemeClr val="accent4">
                        <a:lumMod val="60000"/>
                      </a:schemeClr>
                    </a:solidFill>
                    <a:round/>
                  </a:ln>
                  <a:effectLst/>
                </c:spPr>
                <c:marker>
                  <c:symbol val="circle"/>
                  <c:size val="5"/>
                  <c:spPr>
                    <a:solidFill>
                      <a:schemeClr val="accent4">
                        <a:lumMod val="60000"/>
                      </a:schemeClr>
                    </a:solidFill>
                    <a:ln w="9525">
                      <a:solidFill>
                        <a:schemeClr val="accent4">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[1]Zillow_Data!$C$11:$CO$11</c15:sqref>
                        </c15:formulaRef>
                      </c:ext>
                    </c:extLst>
                    <c:numCache>
                      <c:formatCode>General</c:formatCode>
                      <c:ptCount val="91"/>
                      <c:pt idx="0">
                        <c:v>9</c:v>
                      </c:pt>
                      <c:pt idx="1">
                        <c:v>1108</c:v>
                      </c:pt>
                      <c:pt idx="2">
                        <c:v>1112</c:v>
                      </c:pt>
                      <c:pt idx="3">
                        <c:v>1116</c:v>
                      </c:pt>
                      <c:pt idx="4">
                        <c:v>1120</c:v>
                      </c:pt>
                      <c:pt idx="5">
                        <c:v>1124</c:v>
                      </c:pt>
                      <c:pt idx="6">
                        <c:v>1128</c:v>
                      </c:pt>
                      <c:pt idx="7">
                        <c:v>1132</c:v>
                      </c:pt>
                      <c:pt idx="8">
                        <c:v>1136</c:v>
                      </c:pt>
                      <c:pt idx="9">
                        <c:v>1140</c:v>
                      </c:pt>
                      <c:pt idx="10">
                        <c:v>1144</c:v>
                      </c:pt>
                      <c:pt idx="11">
                        <c:v>1149</c:v>
                      </c:pt>
                      <c:pt idx="12">
                        <c:v>1154</c:v>
                      </c:pt>
                      <c:pt idx="13">
                        <c:v>1159</c:v>
                      </c:pt>
                      <c:pt idx="14">
                        <c:v>1164</c:v>
                      </c:pt>
                      <c:pt idx="15">
                        <c:v>1169</c:v>
                      </c:pt>
                      <c:pt idx="16">
                        <c:v>1174</c:v>
                      </c:pt>
                      <c:pt idx="17">
                        <c:v>1179</c:v>
                      </c:pt>
                      <c:pt idx="18">
                        <c:v>1184</c:v>
                      </c:pt>
                      <c:pt idx="19">
                        <c:v>1189</c:v>
                      </c:pt>
                      <c:pt idx="20">
                        <c:v>1195</c:v>
                      </c:pt>
                      <c:pt idx="21">
                        <c:v>1200</c:v>
                      </c:pt>
                      <c:pt idx="22">
                        <c:v>1205</c:v>
                      </c:pt>
                      <c:pt idx="23">
                        <c:v>1211</c:v>
                      </c:pt>
                      <c:pt idx="24">
                        <c:v>1217</c:v>
                      </c:pt>
                      <c:pt idx="25">
                        <c:v>1222</c:v>
                      </c:pt>
                      <c:pt idx="26">
                        <c:v>1228</c:v>
                      </c:pt>
                      <c:pt idx="27">
                        <c:v>1235</c:v>
                      </c:pt>
                      <c:pt idx="28">
                        <c:v>1241</c:v>
                      </c:pt>
                      <c:pt idx="29">
                        <c:v>1247</c:v>
                      </c:pt>
                      <c:pt idx="30">
                        <c:v>1253</c:v>
                      </c:pt>
                      <c:pt idx="31">
                        <c:v>1259</c:v>
                      </c:pt>
                      <c:pt idx="32">
                        <c:v>1265</c:v>
                      </c:pt>
                      <c:pt idx="33">
                        <c:v>1271</c:v>
                      </c:pt>
                      <c:pt idx="34">
                        <c:v>1277</c:v>
                      </c:pt>
                      <c:pt idx="35">
                        <c:v>1282</c:v>
                      </c:pt>
                      <c:pt idx="36">
                        <c:v>1288</c:v>
                      </c:pt>
                      <c:pt idx="37">
                        <c:v>1294</c:v>
                      </c:pt>
                      <c:pt idx="38">
                        <c:v>1300</c:v>
                      </c:pt>
                      <c:pt idx="39">
                        <c:v>1305</c:v>
                      </c:pt>
                      <c:pt idx="40">
                        <c:v>1311</c:v>
                      </c:pt>
                      <c:pt idx="41">
                        <c:v>1317</c:v>
                      </c:pt>
                      <c:pt idx="42">
                        <c:v>1323</c:v>
                      </c:pt>
                      <c:pt idx="43">
                        <c:v>1329</c:v>
                      </c:pt>
                      <c:pt idx="44">
                        <c:v>1335</c:v>
                      </c:pt>
                      <c:pt idx="45">
                        <c:v>1342</c:v>
                      </c:pt>
                      <c:pt idx="46">
                        <c:v>1348</c:v>
                      </c:pt>
                      <c:pt idx="47">
                        <c:v>1354</c:v>
                      </c:pt>
                      <c:pt idx="48">
                        <c:v>1360</c:v>
                      </c:pt>
                      <c:pt idx="49">
                        <c:v>1366</c:v>
                      </c:pt>
                      <c:pt idx="50">
                        <c:v>1373</c:v>
                      </c:pt>
                      <c:pt idx="51">
                        <c:v>1379</c:v>
                      </c:pt>
                      <c:pt idx="52">
                        <c:v>1385</c:v>
                      </c:pt>
                      <c:pt idx="53">
                        <c:v>1392</c:v>
                      </c:pt>
                      <c:pt idx="54">
                        <c:v>1399</c:v>
                      </c:pt>
                      <c:pt idx="55">
                        <c:v>1406</c:v>
                      </c:pt>
                      <c:pt idx="56">
                        <c:v>1414</c:v>
                      </c:pt>
                      <c:pt idx="57">
                        <c:v>1421</c:v>
                      </c:pt>
                      <c:pt idx="58">
                        <c:v>1428</c:v>
                      </c:pt>
                      <c:pt idx="59">
                        <c:v>1435</c:v>
                      </c:pt>
                      <c:pt idx="60">
                        <c:v>1442</c:v>
                      </c:pt>
                      <c:pt idx="61">
                        <c:v>1449</c:v>
                      </c:pt>
                      <c:pt idx="62">
                        <c:v>1456</c:v>
                      </c:pt>
                      <c:pt idx="63">
                        <c:v>1462</c:v>
                      </c:pt>
                      <c:pt idx="64">
                        <c:v>1469</c:v>
                      </c:pt>
                      <c:pt idx="65">
                        <c:v>1475</c:v>
                      </c:pt>
                      <c:pt idx="66">
                        <c:v>1481</c:v>
                      </c:pt>
                      <c:pt idx="67">
                        <c:v>1486</c:v>
                      </c:pt>
                      <c:pt idx="68">
                        <c:v>1491</c:v>
                      </c:pt>
                      <c:pt idx="69">
                        <c:v>1496</c:v>
                      </c:pt>
                      <c:pt idx="70">
                        <c:v>1501</c:v>
                      </c:pt>
                      <c:pt idx="71">
                        <c:v>1505</c:v>
                      </c:pt>
                      <c:pt idx="72">
                        <c:v>1508</c:v>
                      </c:pt>
                      <c:pt idx="73">
                        <c:v>1512</c:v>
                      </c:pt>
                      <c:pt idx="74">
                        <c:v>1517</c:v>
                      </c:pt>
                      <c:pt idx="75">
                        <c:v>1521</c:v>
                      </c:pt>
                      <c:pt idx="76">
                        <c:v>1526</c:v>
                      </c:pt>
                      <c:pt idx="77">
                        <c:v>1532</c:v>
                      </c:pt>
                      <c:pt idx="78">
                        <c:v>1539</c:v>
                      </c:pt>
                      <c:pt idx="79">
                        <c:v>1546</c:v>
                      </c:pt>
                      <c:pt idx="80">
                        <c:v>1558</c:v>
                      </c:pt>
                      <c:pt idx="81">
                        <c:v>1570</c:v>
                      </c:pt>
                      <c:pt idx="82">
                        <c:v>1582</c:v>
                      </c:pt>
                      <c:pt idx="83">
                        <c:v>1597</c:v>
                      </c:pt>
                      <c:pt idx="84">
                        <c:v>1612</c:v>
                      </c:pt>
                      <c:pt idx="85">
                        <c:v>1627</c:v>
                      </c:pt>
                      <c:pt idx="86">
                        <c:v>1642</c:v>
                      </c:pt>
                      <c:pt idx="87">
                        <c:v>1657</c:v>
                      </c:pt>
                      <c:pt idx="88">
                        <c:v>1673</c:v>
                      </c:pt>
                      <c:pt idx="89">
                        <c:v>1689</c:v>
                      </c:pt>
                      <c:pt idx="90">
                        <c:v>1705</c:v>
                      </c:pt>
                    </c:numCache>
                  </c:numRef>
                </c:val>
                <c:smooth val="0"/>
                <c:extLst xmlns:c15="http://schemas.microsoft.com/office/drawing/2012/chart">
                  <c:ext xmlns:c16="http://schemas.microsoft.com/office/drawing/2014/chart" uri="{C3380CC4-5D6E-409C-BE32-E72D297353CC}">
                    <c16:uniqueId val="{00000009-B135-4F29-B62C-2A8A2B3064F6}"/>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[1]Zillow_Data!$B$12</c15:sqref>
                        </c15:formulaRef>
                      </c:ext>
                    </c:extLst>
                    <c:strCache>
                      <c:ptCount val="1"/>
                      <c:pt idx="0">
                        <c:v>Boston, MA</c:v>
                      </c:pt>
                    </c:strCache>
                  </c:strRef>
                </c:tx>
                <c:spPr>
                  <a:ln w="28575" cap="rnd">
                    <a:solidFill>
                      <a:schemeClr val="accent5">
                        <a:lumMod val="60000"/>
                      </a:schemeClr>
                    </a:solidFill>
                    <a:round/>
                  </a:ln>
                  <a:effectLst/>
                </c:spPr>
                <c:marker>
                  <c:symbol val="circle"/>
                  <c:size val="5"/>
                  <c:spPr>
                    <a:solidFill>
                      <a:schemeClr val="accent5">
                        <a:lumMod val="60000"/>
                      </a:schemeClr>
                    </a:solidFill>
                    <a:ln w="9525">
                      <a:solidFill>
                        <a:schemeClr val="accent5">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[1]Zillow_Data!$C$12:$CO$12</c15:sqref>
                        </c15:formulaRef>
                      </c:ext>
                    </c:extLst>
                    <c:numCache>
                      <c:formatCode>General</c:formatCode>
                      <c:ptCount val="91"/>
                      <c:pt idx="0">
                        <c:v>10</c:v>
                      </c:pt>
                      <c:pt idx="1">
                        <c:v>2177</c:v>
                      </c:pt>
                      <c:pt idx="2">
                        <c:v>2183</c:v>
                      </c:pt>
                      <c:pt idx="3">
                        <c:v>2189</c:v>
                      </c:pt>
                      <c:pt idx="4">
                        <c:v>2195</c:v>
                      </c:pt>
                      <c:pt idx="5">
                        <c:v>2201</c:v>
                      </c:pt>
                      <c:pt idx="6">
                        <c:v>2207</c:v>
                      </c:pt>
                      <c:pt idx="7">
                        <c:v>2212</c:v>
                      </c:pt>
                      <c:pt idx="8">
                        <c:v>2218</c:v>
                      </c:pt>
                      <c:pt idx="9">
                        <c:v>2224</c:v>
                      </c:pt>
                      <c:pt idx="10">
                        <c:v>2230</c:v>
                      </c:pt>
                      <c:pt idx="11">
                        <c:v>2236</c:v>
                      </c:pt>
                      <c:pt idx="12">
                        <c:v>2243</c:v>
                      </c:pt>
                      <c:pt idx="13">
                        <c:v>2250</c:v>
                      </c:pt>
                      <c:pt idx="14">
                        <c:v>2256</c:v>
                      </c:pt>
                      <c:pt idx="15">
                        <c:v>2262</c:v>
                      </c:pt>
                      <c:pt idx="16">
                        <c:v>2268</c:v>
                      </c:pt>
                      <c:pt idx="17">
                        <c:v>2275</c:v>
                      </c:pt>
                      <c:pt idx="18">
                        <c:v>2282</c:v>
                      </c:pt>
                      <c:pt idx="19">
                        <c:v>2289</c:v>
                      </c:pt>
                      <c:pt idx="20">
                        <c:v>2298</c:v>
                      </c:pt>
                      <c:pt idx="21">
                        <c:v>2306</c:v>
                      </c:pt>
                      <c:pt idx="22">
                        <c:v>2314</c:v>
                      </c:pt>
                      <c:pt idx="23">
                        <c:v>2322</c:v>
                      </c:pt>
                      <c:pt idx="24">
                        <c:v>2330</c:v>
                      </c:pt>
                      <c:pt idx="25">
                        <c:v>2338</c:v>
                      </c:pt>
                      <c:pt idx="26">
                        <c:v>2346</c:v>
                      </c:pt>
                      <c:pt idx="27">
                        <c:v>2354</c:v>
                      </c:pt>
                      <c:pt idx="28">
                        <c:v>2362</c:v>
                      </c:pt>
                      <c:pt idx="29">
                        <c:v>2369</c:v>
                      </c:pt>
                      <c:pt idx="30">
                        <c:v>2377</c:v>
                      </c:pt>
                      <c:pt idx="31">
                        <c:v>2384</c:v>
                      </c:pt>
                      <c:pt idx="32">
                        <c:v>2391</c:v>
                      </c:pt>
                      <c:pt idx="33">
                        <c:v>2398</c:v>
                      </c:pt>
                      <c:pt idx="34">
                        <c:v>2405</c:v>
                      </c:pt>
                      <c:pt idx="35">
                        <c:v>2412</c:v>
                      </c:pt>
                      <c:pt idx="36">
                        <c:v>2418</c:v>
                      </c:pt>
                      <c:pt idx="37">
                        <c:v>2424</c:v>
                      </c:pt>
                      <c:pt idx="38">
                        <c:v>2431</c:v>
                      </c:pt>
                      <c:pt idx="39">
                        <c:v>2437</c:v>
                      </c:pt>
                      <c:pt idx="40">
                        <c:v>2443</c:v>
                      </c:pt>
                      <c:pt idx="41">
                        <c:v>2449</c:v>
                      </c:pt>
                      <c:pt idx="42">
                        <c:v>2455</c:v>
                      </c:pt>
                      <c:pt idx="43">
                        <c:v>2461</c:v>
                      </c:pt>
                      <c:pt idx="44">
                        <c:v>2467</c:v>
                      </c:pt>
                      <c:pt idx="45">
                        <c:v>2473</c:v>
                      </c:pt>
                      <c:pt idx="46">
                        <c:v>2478</c:v>
                      </c:pt>
                      <c:pt idx="47">
                        <c:v>2484</c:v>
                      </c:pt>
                      <c:pt idx="48">
                        <c:v>2489</c:v>
                      </c:pt>
                      <c:pt idx="49">
                        <c:v>2495</c:v>
                      </c:pt>
                      <c:pt idx="50">
                        <c:v>2501</c:v>
                      </c:pt>
                      <c:pt idx="51">
                        <c:v>2507</c:v>
                      </c:pt>
                      <c:pt idx="52">
                        <c:v>2513</c:v>
                      </c:pt>
                      <c:pt idx="53">
                        <c:v>2519</c:v>
                      </c:pt>
                      <c:pt idx="54">
                        <c:v>2526</c:v>
                      </c:pt>
                      <c:pt idx="55">
                        <c:v>2533</c:v>
                      </c:pt>
                      <c:pt idx="56">
                        <c:v>2539</c:v>
                      </c:pt>
                      <c:pt idx="57">
                        <c:v>2546</c:v>
                      </c:pt>
                      <c:pt idx="58">
                        <c:v>2553</c:v>
                      </c:pt>
                      <c:pt idx="59">
                        <c:v>2560</c:v>
                      </c:pt>
                      <c:pt idx="60">
                        <c:v>2567</c:v>
                      </c:pt>
                      <c:pt idx="61">
                        <c:v>2574</c:v>
                      </c:pt>
                      <c:pt idx="62">
                        <c:v>2581</c:v>
                      </c:pt>
                      <c:pt idx="63">
                        <c:v>2588</c:v>
                      </c:pt>
                      <c:pt idx="64">
                        <c:v>2595</c:v>
                      </c:pt>
                      <c:pt idx="65">
                        <c:v>2602</c:v>
                      </c:pt>
                      <c:pt idx="66">
                        <c:v>2609</c:v>
                      </c:pt>
                      <c:pt idx="67">
                        <c:v>2616</c:v>
                      </c:pt>
                      <c:pt idx="68">
                        <c:v>2621</c:v>
                      </c:pt>
                      <c:pt idx="69">
                        <c:v>2627</c:v>
                      </c:pt>
                      <c:pt idx="70">
                        <c:v>2632</c:v>
                      </c:pt>
                      <c:pt idx="71">
                        <c:v>2633</c:v>
                      </c:pt>
                      <c:pt idx="72">
                        <c:v>2633</c:v>
                      </c:pt>
                      <c:pt idx="73">
                        <c:v>2633</c:v>
                      </c:pt>
                      <c:pt idx="74">
                        <c:v>2627</c:v>
                      </c:pt>
                      <c:pt idx="75">
                        <c:v>2620</c:v>
                      </c:pt>
                      <c:pt idx="76">
                        <c:v>2613</c:v>
                      </c:pt>
                      <c:pt idx="77">
                        <c:v>2602</c:v>
                      </c:pt>
                      <c:pt idx="78">
                        <c:v>2592</c:v>
                      </c:pt>
                      <c:pt idx="79">
                        <c:v>2581</c:v>
                      </c:pt>
                      <c:pt idx="80">
                        <c:v>2574</c:v>
                      </c:pt>
                      <c:pt idx="81">
                        <c:v>2568</c:v>
                      </c:pt>
                      <c:pt idx="82">
                        <c:v>2561</c:v>
                      </c:pt>
                      <c:pt idx="83">
                        <c:v>2558</c:v>
                      </c:pt>
                      <c:pt idx="84">
                        <c:v>2555</c:v>
                      </c:pt>
                      <c:pt idx="85">
                        <c:v>2551</c:v>
                      </c:pt>
                      <c:pt idx="86">
                        <c:v>2549</c:v>
                      </c:pt>
                      <c:pt idx="87">
                        <c:v>2547</c:v>
                      </c:pt>
                      <c:pt idx="88">
                        <c:v>2544</c:v>
                      </c:pt>
                      <c:pt idx="89">
                        <c:v>2543</c:v>
                      </c:pt>
                      <c:pt idx="90">
                        <c:v>2542</c:v>
                      </c:pt>
                    </c:numCache>
                  </c:numRef>
                </c:val>
                <c:smooth val="0"/>
                <c:extLst xmlns:c15="http://schemas.microsoft.com/office/drawing/2012/chart">
                  <c:ext xmlns:c16="http://schemas.microsoft.com/office/drawing/2014/chart" uri="{C3380CC4-5D6E-409C-BE32-E72D297353CC}">
                    <c16:uniqueId val="{0000000A-B135-4F29-B62C-2A8A2B3064F6}"/>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[1]Zillow_Data!$B$13</c15:sqref>
                        </c15:formulaRef>
                      </c:ext>
                    </c:extLst>
                    <c:strCache>
                      <c:ptCount val="1"/>
                      <c:pt idx="0">
                        <c:v>San Francisco, CA</c:v>
                      </c:pt>
                    </c:strCache>
                  </c:strRef>
                </c:tx>
                <c:spPr>
                  <a:ln w="28575" cap="rnd">
                    <a:solidFill>
                      <a:schemeClr val="accent6">
                        <a:lumMod val="60000"/>
                      </a:schemeClr>
                    </a:solidFill>
                    <a:round/>
                  </a:ln>
                  <a:effectLst/>
                </c:spPr>
                <c:marker>
                  <c:symbol val="circle"/>
                  <c:size val="5"/>
                  <c:spPr>
                    <a:solidFill>
                      <a:schemeClr val="accent6">
                        <a:lumMod val="60000"/>
                      </a:schemeClr>
                    </a:solidFill>
                    <a:ln w="9525">
                      <a:solidFill>
                        <a:schemeClr val="accent6">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[1]Zillow_Data!$C$13:$CO$13</c15:sqref>
                        </c15:formulaRef>
                      </c:ext>
                    </c:extLst>
                    <c:numCache>
                      <c:formatCode>General</c:formatCode>
                      <c:ptCount val="91"/>
                      <c:pt idx="0">
                        <c:v>11</c:v>
                      </c:pt>
                      <c:pt idx="1">
                        <c:v>2164</c:v>
                      </c:pt>
                      <c:pt idx="2">
                        <c:v>2197</c:v>
                      </c:pt>
                      <c:pt idx="3">
                        <c:v>2231</c:v>
                      </c:pt>
                      <c:pt idx="4">
                        <c:v>2264</c:v>
                      </c:pt>
                      <c:pt idx="5">
                        <c:v>2296</c:v>
                      </c:pt>
                      <c:pt idx="6">
                        <c:v>2329</c:v>
                      </c:pt>
                      <c:pt idx="7">
                        <c:v>2362</c:v>
                      </c:pt>
                      <c:pt idx="8">
                        <c:v>2394</c:v>
                      </c:pt>
                      <c:pt idx="9">
                        <c:v>2427</c:v>
                      </c:pt>
                      <c:pt idx="10">
                        <c:v>2459</c:v>
                      </c:pt>
                      <c:pt idx="11">
                        <c:v>2490</c:v>
                      </c:pt>
                      <c:pt idx="12">
                        <c:v>2521</c:v>
                      </c:pt>
                      <c:pt idx="13">
                        <c:v>2552</c:v>
                      </c:pt>
                      <c:pt idx="14">
                        <c:v>2578</c:v>
                      </c:pt>
                      <c:pt idx="15">
                        <c:v>2604</c:v>
                      </c:pt>
                      <c:pt idx="16">
                        <c:v>2631</c:v>
                      </c:pt>
                      <c:pt idx="17">
                        <c:v>2653</c:v>
                      </c:pt>
                      <c:pt idx="18">
                        <c:v>2676</c:v>
                      </c:pt>
                      <c:pt idx="19">
                        <c:v>2698</c:v>
                      </c:pt>
                      <c:pt idx="20">
                        <c:v>2718</c:v>
                      </c:pt>
                      <c:pt idx="21">
                        <c:v>2737</c:v>
                      </c:pt>
                      <c:pt idx="22">
                        <c:v>2756</c:v>
                      </c:pt>
                      <c:pt idx="23">
                        <c:v>2771</c:v>
                      </c:pt>
                      <c:pt idx="24">
                        <c:v>2786</c:v>
                      </c:pt>
                      <c:pt idx="25">
                        <c:v>2801</c:v>
                      </c:pt>
                      <c:pt idx="26">
                        <c:v>2811</c:v>
                      </c:pt>
                      <c:pt idx="27">
                        <c:v>2820</c:v>
                      </c:pt>
                      <c:pt idx="28">
                        <c:v>2830</c:v>
                      </c:pt>
                      <c:pt idx="29">
                        <c:v>2836</c:v>
                      </c:pt>
                      <c:pt idx="30">
                        <c:v>2841</c:v>
                      </c:pt>
                      <c:pt idx="31">
                        <c:v>2847</c:v>
                      </c:pt>
                      <c:pt idx="32">
                        <c:v>2851</c:v>
                      </c:pt>
                      <c:pt idx="33">
                        <c:v>2854</c:v>
                      </c:pt>
                      <c:pt idx="34">
                        <c:v>2858</c:v>
                      </c:pt>
                      <c:pt idx="35">
                        <c:v>2863</c:v>
                      </c:pt>
                      <c:pt idx="36">
                        <c:v>2867</c:v>
                      </c:pt>
                      <c:pt idx="37">
                        <c:v>2872</c:v>
                      </c:pt>
                      <c:pt idx="38">
                        <c:v>2879</c:v>
                      </c:pt>
                      <c:pt idx="39">
                        <c:v>2885</c:v>
                      </c:pt>
                      <c:pt idx="40">
                        <c:v>2892</c:v>
                      </c:pt>
                      <c:pt idx="41">
                        <c:v>2900</c:v>
                      </c:pt>
                      <c:pt idx="42">
                        <c:v>2908</c:v>
                      </c:pt>
                      <c:pt idx="43">
                        <c:v>2916</c:v>
                      </c:pt>
                      <c:pt idx="44">
                        <c:v>2924</c:v>
                      </c:pt>
                      <c:pt idx="45">
                        <c:v>2932</c:v>
                      </c:pt>
                      <c:pt idx="46">
                        <c:v>2940</c:v>
                      </c:pt>
                      <c:pt idx="47">
                        <c:v>2947</c:v>
                      </c:pt>
                      <c:pt idx="48">
                        <c:v>2955</c:v>
                      </c:pt>
                      <c:pt idx="49">
                        <c:v>2962</c:v>
                      </c:pt>
                      <c:pt idx="50">
                        <c:v>2970</c:v>
                      </c:pt>
                      <c:pt idx="51">
                        <c:v>2977</c:v>
                      </c:pt>
                      <c:pt idx="52">
                        <c:v>2985</c:v>
                      </c:pt>
                      <c:pt idx="53">
                        <c:v>2994</c:v>
                      </c:pt>
                      <c:pt idx="54">
                        <c:v>3003</c:v>
                      </c:pt>
                      <c:pt idx="55">
                        <c:v>3012</c:v>
                      </c:pt>
                      <c:pt idx="56">
                        <c:v>3021</c:v>
                      </c:pt>
                      <c:pt idx="57">
                        <c:v>3030</c:v>
                      </c:pt>
                      <c:pt idx="58">
                        <c:v>3039</c:v>
                      </c:pt>
                      <c:pt idx="59">
                        <c:v>3047</c:v>
                      </c:pt>
                      <c:pt idx="60">
                        <c:v>3056</c:v>
                      </c:pt>
                      <c:pt idx="61">
                        <c:v>3064</c:v>
                      </c:pt>
                      <c:pt idx="62">
                        <c:v>3072</c:v>
                      </c:pt>
                      <c:pt idx="63">
                        <c:v>3079</c:v>
                      </c:pt>
                      <c:pt idx="64">
                        <c:v>3087</c:v>
                      </c:pt>
                      <c:pt idx="65">
                        <c:v>3094</c:v>
                      </c:pt>
                      <c:pt idx="66">
                        <c:v>3101</c:v>
                      </c:pt>
                      <c:pt idx="67">
                        <c:v>3108</c:v>
                      </c:pt>
                      <c:pt idx="68">
                        <c:v>3113</c:v>
                      </c:pt>
                      <c:pt idx="69">
                        <c:v>3118</c:v>
                      </c:pt>
                      <c:pt idx="70">
                        <c:v>3123</c:v>
                      </c:pt>
                      <c:pt idx="71">
                        <c:v>3121</c:v>
                      </c:pt>
                      <c:pt idx="72">
                        <c:v>3119</c:v>
                      </c:pt>
                      <c:pt idx="73">
                        <c:v>3117</c:v>
                      </c:pt>
                      <c:pt idx="74">
                        <c:v>3103</c:v>
                      </c:pt>
                      <c:pt idx="75">
                        <c:v>3090</c:v>
                      </c:pt>
                      <c:pt idx="76">
                        <c:v>3076</c:v>
                      </c:pt>
                      <c:pt idx="77">
                        <c:v>3055</c:v>
                      </c:pt>
                      <c:pt idx="78">
                        <c:v>3034</c:v>
                      </c:pt>
                      <c:pt idx="79">
                        <c:v>3013</c:v>
                      </c:pt>
                      <c:pt idx="80">
                        <c:v>2996</c:v>
                      </c:pt>
                      <c:pt idx="81">
                        <c:v>2979</c:v>
                      </c:pt>
                      <c:pt idx="82">
                        <c:v>2962</c:v>
                      </c:pt>
                      <c:pt idx="83">
                        <c:v>2950</c:v>
                      </c:pt>
                      <c:pt idx="84">
                        <c:v>2938</c:v>
                      </c:pt>
                      <c:pt idx="85">
                        <c:v>2925</c:v>
                      </c:pt>
                      <c:pt idx="86">
                        <c:v>2915</c:v>
                      </c:pt>
                      <c:pt idx="87">
                        <c:v>2904</c:v>
                      </c:pt>
                      <c:pt idx="88">
                        <c:v>2893</c:v>
                      </c:pt>
                      <c:pt idx="89">
                        <c:v>2884</c:v>
                      </c:pt>
                      <c:pt idx="90">
                        <c:v>2874</c:v>
                      </c:pt>
                    </c:numCache>
                  </c:numRef>
                </c:val>
                <c:smooth val="0"/>
                <c:extLst xmlns:c15="http://schemas.microsoft.com/office/drawing/2012/chart">
                  <c:ext xmlns:c16="http://schemas.microsoft.com/office/drawing/2014/chart" uri="{C3380CC4-5D6E-409C-BE32-E72D297353CC}">
                    <c16:uniqueId val="{0000000B-B135-4F29-B62C-2A8A2B3064F6}"/>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[1]Zillow_Data!$B$14</c15:sqref>
                        </c15:formulaRef>
                      </c:ext>
                    </c:extLst>
                    <c:strCache>
                      <c:ptCount val="1"/>
                      <c:pt idx="0">
                        <c:v>Detroit, MI</c:v>
                      </c:pt>
                    </c:strCache>
                  </c:strRef>
                </c:tx>
                <c:spPr>
                  <a:ln w="28575" cap="rnd">
                    <a:solidFill>
                      <a:schemeClr val="accent1">
                        <a:lumMod val="80000"/>
                        <a:lumOff val="20000"/>
                      </a:schemeClr>
                    </a:solidFill>
                    <a:round/>
                  </a:ln>
                  <a:effectLst/>
                </c:spPr>
                <c:marker>
                  <c:symbol val="circle"/>
                  <c:size val="5"/>
                  <c:spPr>
                    <a:solidFill>
                      <a:schemeClr val="accent1">
                        <a:lumMod val="80000"/>
                        <a:lumOff val="20000"/>
                      </a:schemeClr>
                    </a:solidFill>
                    <a:ln w="9525">
                      <a:solidFill>
                        <a:schemeClr val="accent1">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[1]Zillow_Data!$C$14:$CO$14</c15:sqref>
                        </c15:formulaRef>
                      </c:ext>
                    </c:extLst>
                    <c:numCache>
                      <c:formatCode>General</c:formatCode>
                      <c:ptCount val="91"/>
                      <c:pt idx="0">
                        <c:v>12</c:v>
                      </c:pt>
                      <c:pt idx="1">
                        <c:v>1004</c:v>
                      </c:pt>
                      <c:pt idx="2">
                        <c:v>1007</c:v>
                      </c:pt>
                      <c:pt idx="3">
                        <c:v>1010</c:v>
                      </c:pt>
                      <c:pt idx="4">
                        <c:v>1013</c:v>
                      </c:pt>
                      <c:pt idx="5">
                        <c:v>1015</c:v>
                      </c:pt>
                      <c:pt idx="6">
                        <c:v>1018</c:v>
                      </c:pt>
                      <c:pt idx="7">
                        <c:v>1021</c:v>
                      </c:pt>
                      <c:pt idx="8">
                        <c:v>1023</c:v>
                      </c:pt>
                      <c:pt idx="9">
                        <c:v>1026</c:v>
                      </c:pt>
                      <c:pt idx="10">
                        <c:v>1029</c:v>
                      </c:pt>
                      <c:pt idx="11">
                        <c:v>1031</c:v>
                      </c:pt>
                      <c:pt idx="12">
                        <c:v>1034</c:v>
                      </c:pt>
                      <c:pt idx="13">
                        <c:v>1037</c:v>
                      </c:pt>
                      <c:pt idx="14">
                        <c:v>1039</c:v>
                      </c:pt>
                      <c:pt idx="15">
                        <c:v>1042</c:v>
                      </c:pt>
                      <c:pt idx="16">
                        <c:v>1044</c:v>
                      </c:pt>
                      <c:pt idx="17">
                        <c:v>1047</c:v>
                      </c:pt>
                      <c:pt idx="18">
                        <c:v>1050</c:v>
                      </c:pt>
                      <c:pt idx="19">
                        <c:v>1052</c:v>
                      </c:pt>
                      <c:pt idx="20">
                        <c:v>1055</c:v>
                      </c:pt>
                      <c:pt idx="21">
                        <c:v>1058</c:v>
                      </c:pt>
                      <c:pt idx="22">
                        <c:v>1060</c:v>
                      </c:pt>
                      <c:pt idx="23">
                        <c:v>1063</c:v>
                      </c:pt>
                      <c:pt idx="24">
                        <c:v>1066</c:v>
                      </c:pt>
                      <c:pt idx="25">
                        <c:v>1069</c:v>
                      </c:pt>
                      <c:pt idx="26">
                        <c:v>1072</c:v>
                      </c:pt>
                      <c:pt idx="27">
                        <c:v>1075</c:v>
                      </c:pt>
                      <c:pt idx="28">
                        <c:v>1078</c:v>
                      </c:pt>
                      <c:pt idx="29">
                        <c:v>1081</c:v>
                      </c:pt>
                      <c:pt idx="30">
                        <c:v>1084</c:v>
                      </c:pt>
                      <c:pt idx="31">
                        <c:v>1087</c:v>
                      </c:pt>
                      <c:pt idx="32">
                        <c:v>1090</c:v>
                      </c:pt>
                      <c:pt idx="33">
                        <c:v>1093</c:v>
                      </c:pt>
                      <c:pt idx="34">
                        <c:v>1096</c:v>
                      </c:pt>
                      <c:pt idx="35">
                        <c:v>1099</c:v>
                      </c:pt>
                      <c:pt idx="36">
                        <c:v>1102</c:v>
                      </c:pt>
                      <c:pt idx="37">
                        <c:v>1105</c:v>
                      </c:pt>
                      <c:pt idx="38">
                        <c:v>1109</c:v>
                      </c:pt>
                      <c:pt idx="39">
                        <c:v>1112</c:v>
                      </c:pt>
                      <c:pt idx="40">
                        <c:v>1116</c:v>
                      </c:pt>
                      <c:pt idx="41">
                        <c:v>1119</c:v>
                      </c:pt>
                      <c:pt idx="42">
                        <c:v>1123</c:v>
                      </c:pt>
                      <c:pt idx="43">
                        <c:v>1127</c:v>
                      </c:pt>
                      <c:pt idx="44">
                        <c:v>1130</c:v>
                      </c:pt>
                      <c:pt idx="45">
                        <c:v>1134</c:v>
                      </c:pt>
                      <c:pt idx="46">
                        <c:v>1138</c:v>
                      </c:pt>
                      <c:pt idx="47">
                        <c:v>1141</c:v>
                      </c:pt>
                      <c:pt idx="48">
                        <c:v>1145</c:v>
                      </c:pt>
                      <c:pt idx="49">
                        <c:v>1148</c:v>
                      </c:pt>
                      <c:pt idx="50">
                        <c:v>1152</c:v>
                      </c:pt>
                      <c:pt idx="51">
                        <c:v>1155</c:v>
                      </c:pt>
                      <c:pt idx="52">
                        <c:v>1159</c:v>
                      </c:pt>
                      <c:pt idx="53">
                        <c:v>1162</c:v>
                      </c:pt>
                      <c:pt idx="54">
                        <c:v>1166</c:v>
                      </c:pt>
                      <c:pt idx="55">
                        <c:v>1169</c:v>
                      </c:pt>
                      <c:pt idx="56">
                        <c:v>1173</c:v>
                      </c:pt>
                      <c:pt idx="57">
                        <c:v>1176</c:v>
                      </c:pt>
                      <c:pt idx="58">
                        <c:v>1179</c:v>
                      </c:pt>
                      <c:pt idx="59">
                        <c:v>1183</c:v>
                      </c:pt>
                      <c:pt idx="60">
                        <c:v>1186</c:v>
                      </c:pt>
                      <c:pt idx="61">
                        <c:v>1190</c:v>
                      </c:pt>
                      <c:pt idx="62">
                        <c:v>1193</c:v>
                      </c:pt>
                      <c:pt idx="63">
                        <c:v>1196</c:v>
                      </c:pt>
                      <c:pt idx="64">
                        <c:v>1200</c:v>
                      </c:pt>
                      <c:pt idx="65">
                        <c:v>1203</c:v>
                      </c:pt>
                      <c:pt idx="66">
                        <c:v>1206</c:v>
                      </c:pt>
                      <c:pt idx="67">
                        <c:v>1209</c:v>
                      </c:pt>
                      <c:pt idx="68">
                        <c:v>1211</c:v>
                      </c:pt>
                      <c:pt idx="69">
                        <c:v>1214</c:v>
                      </c:pt>
                      <c:pt idx="70">
                        <c:v>1217</c:v>
                      </c:pt>
                      <c:pt idx="71">
                        <c:v>1219</c:v>
                      </c:pt>
                      <c:pt idx="72">
                        <c:v>1221</c:v>
                      </c:pt>
                      <c:pt idx="73">
                        <c:v>1224</c:v>
                      </c:pt>
                      <c:pt idx="74">
                        <c:v>1227</c:v>
                      </c:pt>
                      <c:pt idx="75">
                        <c:v>1230</c:v>
                      </c:pt>
                      <c:pt idx="76">
                        <c:v>1234</c:v>
                      </c:pt>
                      <c:pt idx="77">
                        <c:v>1239</c:v>
                      </c:pt>
                      <c:pt idx="78">
                        <c:v>1244</c:v>
                      </c:pt>
                      <c:pt idx="79">
                        <c:v>1250</c:v>
                      </c:pt>
                      <c:pt idx="80">
                        <c:v>1258</c:v>
                      </c:pt>
                      <c:pt idx="81">
                        <c:v>1266</c:v>
                      </c:pt>
                      <c:pt idx="82">
                        <c:v>1274</c:v>
                      </c:pt>
                      <c:pt idx="83">
                        <c:v>1283</c:v>
                      </c:pt>
                      <c:pt idx="84">
                        <c:v>1292</c:v>
                      </c:pt>
                      <c:pt idx="85">
                        <c:v>1302</c:v>
                      </c:pt>
                      <c:pt idx="86">
                        <c:v>1311</c:v>
                      </c:pt>
                      <c:pt idx="87">
                        <c:v>1320</c:v>
                      </c:pt>
                      <c:pt idx="88">
                        <c:v>1330</c:v>
                      </c:pt>
                      <c:pt idx="89">
                        <c:v>1339</c:v>
                      </c:pt>
                      <c:pt idx="90">
                        <c:v>1349</c:v>
                      </c:pt>
                    </c:numCache>
                  </c:numRef>
                </c:val>
                <c:smooth val="0"/>
                <c:extLst xmlns:c15="http://schemas.microsoft.com/office/drawing/2012/chart">
                  <c:ext xmlns:c16="http://schemas.microsoft.com/office/drawing/2014/chart" uri="{C3380CC4-5D6E-409C-BE32-E72D297353CC}">
                    <c16:uniqueId val="{0000000C-B135-4F29-B62C-2A8A2B3064F6}"/>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[1]Zillow_Data!$B$15</c15:sqref>
                        </c15:formulaRef>
                      </c:ext>
                    </c:extLst>
                    <c:strCache>
                      <c:ptCount val="1"/>
                      <c:pt idx="0">
                        <c:v>Riverside, CA</c:v>
                      </c:pt>
                    </c:strCache>
                  </c:strRef>
                </c:tx>
                <c:spPr>
                  <a:ln w="28575" cap="rnd">
                    <a:solidFill>
                      <a:schemeClr val="accent2">
                        <a:lumMod val="80000"/>
                        <a:lumOff val="20000"/>
                      </a:schemeClr>
                    </a:solidFill>
                    <a:round/>
                  </a:ln>
                  <a:effectLst/>
                </c:spPr>
                <c:marker>
                  <c:symbol val="circle"/>
                  <c:size val="5"/>
                  <c:spPr>
                    <a:solidFill>
                      <a:schemeClr val="accent2">
                        <a:lumMod val="80000"/>
                        <a:lumOff val="20000"/>
                      </a:schemeClr>
                    </a:solidFill>
                    <a:ln w="9525">
                      <a:solidFill>
                        <a:schemeClr val="accent2">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[1]Zillow_Data!$C$15:$CO$15</c15:sqref>
                        </c15:formulaRef>
                      </c:ext>
                    </c:extLst>
                    <c:numCache>
                      <c:formatCode>General</c:formatCode>
                      <c:ptCount val="91"/>
                      <c:pt idx="0">
                        <c:v>13</c:v>
                      </c:pt>
                      <c:pt idx="1">
                        <c:v>1439</c:v>
                      </c:pt>
                      <c:pt idx="2">
                        <c:v>1444</c:v>
                      </c:pt>
                      <c:pt idx="3">
                        <c:v>1449</c:v>
                      </c:pt>
                      <c:pt idx="4">
                        <c:v>1455</c:v>
                      </c:pt>
                      <c:pt idx="5">
                        <c:v>1460</c:v>
                      </c:pt>
                      <c:pt idx="6">
                        <c:v>1465</c:v>
                      </c:pt>
                      <c:pt idx="7">
                        <c:v>1470</c:v>
                      </c:pt>
                      <c:pt idx="8">
                        <c:v>1475</c:v>
                      </c:pt>
                      <c:pt idx="9">
                        <c:v>1481</c:v>
                      </c:pt>
                      <c:pt idx="10">
                        <c:v>1486</c:v>
                      </c:pt>
                      <c:pt idx="11">
                        <c:v>1492</c:v>
                      </c:pt>
                      <c:pt idx="12">
                        <c:v>1498</c:v>
                      </c:pt>
                      <c:pt idx="13">
                        <c:v>1504</c:v>
                      </c:pt>
                      <c:pt idx="14">
                        <c:v>1510</c:v>
                      </c:pt>
                      <c:pt idx="15">
                        <c:v>1516</c:v>
                      </c:pt>
                      <c:pt idx="16">
                        <c:v>1522</c:v>
                      </c:pt>
                      <c:pt idx="17">
                        <c:v>1528</c:v>
                      </c:pt>
                      <c:pt idx="18">
                        <c:v>1535</c:v>
                      </c:pt>
                      <c:pt idx="19">
                        <c:v>1541</c:v>
                      </c:pt>
                      <c:pt idx="20">
                        <c:v>1547</c:v>
                      </c:pt>
                      <c:pt idx="21">
                        <c:v>1553</c:v>
                      </c:pt>
                      <c:pt idx="22">
                        <c:v>1559</c:v>
                      </c:pt>
                      <c:pt idx="23">
                        <c:v>1565</c:v>
                      </c:pt>
                      <c:pt idx="24">
                        <c:v>1572</c:v>
                      </c:pt>
                      <c:pt idx="25">
                        <c:v>1578</c:v>
                      </c:pt>
                      <c:pt idx="26">
                        <c:v>1584</c:v>
                      </c:pt>
                      <c:pt idx="27">
                        <c:v>1591</c:v>
                      </c:pt>
                      <c:pt idx="28">
                        <c:v>1597</c:v>
                      </c:pt>
                      <c:pt idx="29">
                        <c:v>1604</c:v>
                      </c:pt>
                      <c:pt idx="30">
                        <c:v>1610</c:v>
                      </c:pt>
                      <c:pt idx="31">
                        <c:v>1616</c:v>
                      </c:pt>
                      <c:pt idx="32">
                        <c:v>1624</c:v>
                      </c:pt>
                      <c:pt idx="33">
                        <c:v>1631</c:v>
                      </c:pt>
                      <c:pt idx="34">
                        <c:v>1638</c:v>
                      </c:pt>
                      <c:pt idx="35">
                        <c:v>1646</c:v>
                      </c:pt>
                      <c:pt idx="36">
                        <c:v>1653</c:v>
                      </c:pt>
                      <c:pt idx="37">
                        <c:v>1661</c:v>
                      </c:pt>
                      <c:pt idx="38">
                        <c:v>1670</c:v>
                      </c:pt>
                      <c:pt idx="39">
                        <c:v>1678</c:v>
                      </c:pt>
                      <c:pt idx="40">
                        <c:v>1686</c:v>
                      </c:pt>
                      <c:pt idx="41">
                        <c:v>1695</c:v>
                      </c:pt>
                      <c:pt idx="42">
                        <c:v>1703</c:v>
                      </c:pt>
                      <c:pt idx="43">
                        <c:v>1711</c:v>
                      </c:pt>
                      <c:pt idx="44">
                        <c:v>1719</c:v>
                      </c:pt>
                      <c:pt idx="45">
                        <c:v>1727</c:v>
                      </c:pt>
                      <c:pt idx="46">
                        <c:v>1735</c:v>
                      </c:pt>
                      <c:pt idx="47">
                        <c:v>1743</c:v>
                      </c:pt>
                      <c:pt idx="48">
                        <c:v>1751</c:v>
                      </c:pt>
                      <c:pt idx="49">
                        <c:v>1759</c:v>
                      </c:pt>
                      <c:pt idx="50">
                        <c:v>1768</c:v>
                      </c:pt>
                      <c:pt idx="51">
                        <c:v>1776</c:v>
                      </c:pt>
                      <c:pt idx="52">
                        <c:v>1785</c:v>
                      </c:pt>
                      <c:pt idx="53">
                        <c:v>1793</c:v>
                      </c:pt>
                      <c:pt idx="54">
                        <c:v>1802</c:v>
                      </c:pt>
                      <c:pt idx="55">
                        <c:v>1810</c:v>
                      </c:pt>
                      <c:pt idx="56">
                        <c:v>1819</c:v>
                      </c:pt>
                      <c:pt idx="57">
                        <c:v>1827</c:v>
                      </c:pt>
                      <c:pt idx="58">
                        <c:v>1835</c:v>
                      </c:pt>
                      <c:pt idx="59">
                        <c:v>1842</c:v>
                      </c:pt>
                      <c:pt idx="60">
                        <c:v>1849</c:v>
                      </c:pt>
                      <c:pt idx="61">
                        <c:v>1857</c:v>
                      </c:pt>
                      <c:pt idx="62">
                        <c:v>1864</c:v>
                      </c:pt>
                      <c:pt idx="63">
                        <c:v>1871</c:v>
                      </c:pt>
                      <c:pt idx="64">
                        <c:v>1878</c:v>
                      </c:pt>
                      <c:pt idx="65">
                        <c:v>1885</c:v>
                      </c:pt>
                      <c:pt idx="66">
                        <c:v>1892</c:v>
                      </c:pt>
                      <c:pt idx="67">
                        <c:v>1899</c:v>
                      </c:pt>
                      <c:pt idx="68">
                        <c:v>1905</c:v>
                      </c:pt>
                      <c:pt idx="69">
                        <c:v>1912</c:v>
                      </c:pt>
                      <c:pt idx="70">
                        <c:v>1918</c:v>
                      </c:pt>
                      <c:pt idx="71">
                        <c:v>1925</c:v>
                      </c:pt>
                      <c:pt idx="72">
                        <c:v>1931</c:v>
                      </c:pt>
                      <c:pt idx="73">
                        <c:v>1937</c:v>
                      </c:pt>
                      <c:pt idx="74">
                        <c:v>1947</c:v>
                      </c:pt>
                      <c:pt idx="75">
                        <c:v>1957</c:v>
                      </c:pt>
                      <c:pt idx="76">
                        <c:v>1966</c:v>
                      </c:pt>
                      <c:pt idx="77">
                        <c:v>1981</c:v>
                      </c:pt>
                      <c:pt idx="78">
                        <c:v>1995</c:v>
                      </c:pt>
                      <c:pt idx="79">
                        <c:v>2010</c:v>
                      </c:pt>
                      <c:pt idx="80">
                        <c:v>2032</c:v>
                      </c:pt>
                      <c:pt idx="81">
                        <c:v>2054</c:v>
                      </c:pt>
                      <c:pt idx="82">
                        <c:v>2076</c:v>
                      </c:pt>
                      <c:pt idx="83">
                        <c:v>2101</c:v>
                      </c:pt>
                      <c:pt idx="84">
                        <c:v>2126</c:v>
                      </c:pt>
                      <c:pt idx="85">
                        <c:v>2151</c:v>
                      </c:pt>
                      <c:pt idx="86">
                        <c:v>2177</c:v>
                      </c:pt>
                      <c:pt idx="87">
                        <c:v>2202</c:v>
                      </c:pt>
                      <c:pt idx="88">
                        <c:v>2228</c:v>
                      </c:pt>
                      <c:pt idx="89">
                        <c:v>2254</c:v>
                      </c:pt>
                      <c:pt idx="90">
                        <c:v>2281</c:v>
                      </c:pt>
                    </c:numCache>
                  </c:numRef>
                </c:val>
                <c:smooth val="0"/>
                <c:extLst xmlns:c15="http://schemas.microsoft.com/office/drawing/2012/chart">
                  <c:ext xmlns:c16="http://schemas.microsoft.com/office/drawing/2014/chart" uri="{C3380CC4-5D6E-409C-BE32-E72D297353CC}">
                    <c16:uniqueId val="{0000000D-B135-4F29-B62C-2A8A2B3064F6}"/>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[1]Zillow_Data!$B$16</c15:sqref>
                        </c15:formulaRef>
                      </c:ext>
                    </c:extLst>
                    <c:strCache>
                      <c:ptCount val="1"/>
                      <c:pt idx="0">
                        <c:v>Phoenix, AZ</c:v>
                      </c:pt>
                    </c:strCache>
                  </c:strRef>
                </c:tx>
                <c:spPr>
                  <a:ln w="28575" cap="rnd">
                    <a:solidFill>
                      <a:schemeClr val="accent3">
                        <a:lumMod val="80000"/>
                        <a:lumOff val="20000"/>
                      </a:schemeClr>
                    </a:solidFill>
                    <a:round/>
                  </a:ln>
                  <a:effectLst/>
                </c:spPr>
                <c:marker>
                  <c:symbol val="circle"/>
                  <c:size val="5"/>
                  <c:spPr>
                    <a:solidFill>
                      <a:schemeClr val="accent3">
                        <a:lumMod val="80000"/>
                        <a:lumOff val="20000"/>
                      </a:schemeClr>
                    </a:solidFill>
                    <a:ln w="9525">
                      <a:solidFill>
                        <a:schemeClr val="accent3">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[1]Zillow_Data!$C$16:$CO$16</c15:sqref>
                        </c15:formulaRef>
                      </c:ext>
                    </c:extLst>
                    <c:numCache>
                      <c:formatCode>General</c:formatCode>
                      <c:ptCount val="91"/>
                      <c:pt idx="0">
                        <c:v>14</c:v>
                      </c:pt>
                      <c:pt idx="1">
                        <c:v>998</c:v>
                      </c:pt>
                      <c:pt idx="2">
                        <c:v>1002</c:v>
                      </c:pt>
                      <c:pt idx="3">
                        <c:v>1006</c:v>
                      </c:pt>
                      <c:pt idx="4">
                        <c:v>1010</c:v>
                      </c:pt>
                      <c:pt idx="5">
                        <c:v>1014</c:v>
                      </c:pt>
                      <c:pt idx="6">
                        <c:v>1018</c:v>
                      </c:pt>
                      <c:pt idx="7">
                        <c:v>1022</c:v>
                      </c:pt>
                      <c:pt idx="8">
                        <c:v>1026</c:v>
                      </c:pt>
                      <c:pt idx="9">
                        <c:v>1030</c:v>
                      </c:pt>
                      <c:pt idx="10">
                        <c:v>1034</c:v>
                      </c:pt>
                      <c:pt idx="11">
                        <c:v>1039</c:v>
                      </c:pt>
                      <c:pt idx="12">
                        <c:v>1044</c:v>
                      </c:pt>
                      <c:pt idx="13">
                        <c:v>1049</c:v>
                      </c:pt>
                      <c:pt idx="14">
                        <c:v>1055</c:v>
                      </c:pt>
                      <c:pt idx="15">
                        <c:v>1060</c:v>
                      </c:pt>
                      <c:pt idx="16">
                        <c:v>1065</c:v>
                      </c:pt>
                      <c:pt idx="17">
                        <c:v>1071</c:v>
                      </c:pt>
                      <c:pt idx="18">
                        <c:v>1076</c:v>
                      </c:pt>
                      <c:pt idx="19">
                        <c:v>1082</c:v>
                      </c:pt>
                      <c:pt idx="20">
                        <c:v>1087</c:v>
                      </c:pt>
                      <c:pt idx="21">
                        <c:v>1092</c:v>
                      </c:pt>
                      <c:pt idx="22">
                        <c:v>1097</c:v>
                      </c:pt>
                      <c:pt idx="23">
                        <c:v>1102</c:v>
                      </c:pt>
                      <c:pt idx="24">
                        <c:v>1107</c:v>
                      </c:pt>
                      <c:pt idx="25">
                        <c:v>1113</c:v>
                      </c:pt>
                      <c:pt idx="26">
                        <c:v>1118</c:v>
                      </c:pt>
                      <c:pt idx="27">
                        <c:v>1123</c:v>
                      </c:pt>
                      <c:pt idx="28">
                        <c:v>1128</c:v>
                      </c:pt>
                      <c:pt idx="29">
                        <c:v>1133</c:v>
                      </c:pt>
                      <c:pt idx="30">
                        <c:v>1138</c:v>
                      </c:pt>
                      <c:pt idx="31">
                        <c:v>1142</c:v>
                      </c:pt>
                      <c:pt idx="32">
                        <c:v>1147</c:v>
                      </c:pt>
                      <c:pt idx="33">
                        <c:v>1152</c:v>
                      </c:pt>
                      <c:pt idx="34">
                        <c:v>1157</c:v>
                      </c:pt>
                      <c:pt idx="35">
                        <c:v>1162</c:v>
                      </c:pt>
                      <c:pt idx="36">
                        <c:v>1167</c:v>
                      </c:pt>
                      <c:pt idx="37">
                        <c:v>1172</c:v>
                      </c:pt>
                      <c:pt idx="38">
                        <c:v>1177</c:v>
                      </c:pt>
                      <c:pt idx="39">
                        <c:v>1182</c:v>
                      </c:pt>
                      <c:pt idx="40">
                        <c:v>1188</c:v>
                      </c:pt>
                      <c:pt idx="41">
                        <c:v>1193</c:v>
                      </c:pt>
                      <c:pt idx="42">
                        <c:v>1199</c:v>
                      </c:pt>
                      <c:pt idx="43">
                        <c:v>1204</c:v>
                      </c:pt>
                      <c:pt idx="44">
                        <c:v>1210</c:v>
                      </c:pt>
                      <c:pt idx="45">
                        <c:v>1215</c:v>
                      </c:pt>
                      <c:pt idx="46">
                        <c:v>1221</c:v>
                      </c:pt>
                      <c:pt idx="47">
                        <c:v>1228</c:v>
                      </c:pt>
                      <c:pt idx="48">
                        <c:v>1234</c:v>
                      </c:pt>
                      <c:pt idx="49">
                        <c:v>1240</c:v>
                      </c:pt>
                      <c:pt idx="50">
                        <c:v>1247</c:v>
                      </c:pt>
                      <c:pt idx="51">
                        <c:v>1255</c:v>
                      </c:pt>
                      <c:pt idx="52">
                        <c:v>1262</c:v>
                      </c:pt>
                      <c:pt idx="53">
                        <c:v>1270</c:v>
                      </c:pt>
                      <c:pt idx="54">
                        <c:v>1278</c:v>
                      </c:pt>
                      <c:pt idx="55">
                        <c:v>1286</c:v>
                      </c:pt>
                      <c:pt idx="56">
                        <c:v>1294</c:v>
                      </c:pt>
                      <c:pt idx="57">
                        <c:v>1302</c:v>
                      </c:pt>
                      <c:pt idx="58">
                        <c:v>1311</c:v>
                      </c:pt>
                      <c:pt idx="59">
                        <c:v>1319</c:v>
                      </c:pt>
                      <c:pt idx="60">
                        <c:v>1327</c:v>
                      </c:pt>
                      <c:pt idx="61">
                        <c:v>1336</c:v>
                      </c:pt>
                      <c:pt idx="62">
                        <c:v>1345</c:v>
                      </c:pt>
                      <c:pt idx="63">
                        <c:v>1353</c:v>
                      </c:pt>
                      <c:pt idx="64">
                        <c:v>1362</c:v>
                      </c:pt>
                      <c:pt idx="65">
                        <c:v>1371</c:v>
                      </c:pt>
                      <c:pt idx="66">
                        <c:v>1380</c:v>
                      </c:pt>
                      <c:pt idx="67">
                        <c:v>1389</c:v>
                      </c:pt>
                      <c:pt idx="68">
                        <c:v>1397</c:v>
                      </c:pt>
                      <c:pt idx="69">
                        <c:v>1406</c:v>
                      </c:pt>
                      <c:pt idx="70">
                        <c:v>1414</c:v>
                      </c:pt>
                      <c:pt idx="71">
                        <c:v>1421</c:v>
                      </c:pt>
                      <c:pt idx="72">
                        <c:v>1428</c:v>
                      </c:pt>
                      <c:pt idx="73">
                        <c:v>1435</c:v>
                      </c:pt>
                      <c:pt idx="74">
                        <c:v>1443</c:v>
                      </c:pt>
                      <c:pt idx="75">
                        <c:v>1451</c:v>
                      </c:pt>
                      <c:pt idx="76">
                        <c:v>1458</c:v>
                      </c:pt>
                      <c:pt idx="77">
                        <c:v>1468</c:v>
                      </c:pt>
                      <c:pt idx="78">
                        <c:v>1478</c:v>
                      </c:pt>
                      <c:pt idx="79">
                        <c:v>1488</c:v>
                      </c:pt>
                      <c:pt idx="80">
                        <c:v>1503</c:v>
                      </c:pt>
                      <c:pt idx="81">
                        <c:v>1518</c:v>
                      </c:pt>
                      <c:pt idx="82">
                        <c:v>1534</c:v>
                      </c:pt>
                      <c:pt idx="83">
                        <c:v>1552</c:v>
                      </c:pt>
                      <c:pt idx="84">
                        <c:v>1571</c:v>
                      </c:pt>
                      <c:pt idx="85">
                        <c:v>1589</c:v>
                      </c:pt>
                      <c:pt idx="86">
                        <c:v>1609</c:v>
                      </c:pt>
                      <c:pt idx="87">
                        <c:v>1628</c:v>
                      </c:pt>
                      <c:pt idx="88">
                        <c:v>1647</c:v>
                      </c:pt>
                      <c:pt idx="89">
                        <c:v>1667</c:v>
                      </c:pt>
                      <c:pt idx="90">
                        <c:v>1687</c:v>
                      </c:pt>
                    </c:numCache>
                  </c:numRef>
                </c:val>
                <c:smooth val="0"/>
                <c:extLst xmlns:c15="http://schemas.microsoft.com/office/drawing/2012/chart">
                  <c:ext xmlns:c16="http://schemas.microsoft.com/office/drawing/2014/chart" uri="{C3380CC4-5D6E-409C-BE32-E72D297353CC}">
                    <c16:uniqueId val="{0000000E-B135-4F29-B62C-2A8A2B3064F6}"/>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[1]Zillow_Data!$B$17</c15:sqref>
                        </c15:formulaRef>
                      </c:ext>
                    </c:extLst>
                    <c:strCache>
                      <c:ptCount val="1"/>
                      <c:pt idx="0">
                        <c:v>Seattle, WA</c:v>
                      </c:pt>
                    </c:strCache>
                  </c:strRef>
                </c:tx>
                <c:spPr>
                  <a:ln w="28575" cap="rnd">
                    <a:solidFill>
                      <a:schemeClr val="accent4">
                        <a:lumMod val="80000"/>
                        <a:lumOff val="20000"/>
                      </a:schemeClr>
                    </a:solidFill>
                    <a:round/>
                  </a:ln>
                  <a:effectLst/>
                </c:spPr>
                <c:marker>
                  <c:symbol val="circle"/>
                  <c:size val="5"/>
                  <c:spPr>
                    <a:solidFill>
                      <a:schemeClr val="accent4">
                        <a:lumMod val="80000"/>
                        <a:lumOff val="20000"/>
                      </a:schemeClr>
                    </a:solidFill>
                    <a:ln w="9525">
                      <a:solidFill>
                        <a:schemeClr val="accent4">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[1]Zillow_Data!$C$17:$CO$17</c15:sqref>
                        </c15:formulaRef>
                      </c:ext>
                    </c:extLst>
                    <c:numCache>
                      <c:formatCode>General</c:formatCode>
                      <c:ptCount val="91"/>
                      <c:pt idx="0">
                        <c:v>15</c:v>
                      </c:pt>
                      <c:pt idx="1">
                        <c:v>1359</c:v>
                      </c:pt>
                      <c:pt idx="2">
                        <c:v>1369</c:v>
                      </c:pt>
                      <c:pt idx="3">
                        <c:v>1379</c:v>
                      </c:pt>
                      <c:pt idx="4">
                        <c:v>1389</c:v>
                      </c:pt>
                      <c:pt idx="5">
                        <c:v>1399</c:v>
                      </c:pt>
                      <c:pt idx="6">
                        <c:v>1409</c:v>
                      </c:pt>
                      <c:pt idx="7">
                        <c:v>1419</c:v>
                      </c:pt>
                      <c:pt idx="8">
                        <c:v>1428</c:v>
                      </c:pt>
                      <c:pt idx="9">
                        <c:v>1438</c:v>
                      </c:pt>
                      <c:pt idx="10">
                        <c:v>1448</c:v>
                      </c:pt>
                      <c:pt idx="11">
                        <c:v>1457</c:v>
                      </c:pt>
                      <c:pt idx="12">
                        <c:v>1467</c:v>
                      </c:pt>
                      <c:pt idx="13">
                        <c:v>1476</c:v>
                      </c:pt>
                      <c:pt idx="14">
                        <c:v>1485</c:v>
                      </c:pt>
                      <c:pt idx="15">
                        <c:v>1494</c:v>
                      </c:pt>
                      <c:pt idx="16">
                        <c:v>1503</c:v>
                      </c:pt>
                      <c:pt idx="17">
                        <c:v>1512</c:v>
                      </c:pt>
                      <c:pt idx="18">
                        <c:v>1521</c:v>
                      </c:pt>
                      <c:pt idx="19">
                        <c:v>1530</c:v>
                      </c:pt>
                      <c:pt idx="20">
                        <c:v>1539</c:v>
                      </c:pt>
                      <c:pt idx="21">
                        <c:v>1548</c:v>
                      </c:pt>
                      <c:pt idx="22">
                        <c:v>1558</c:v>
                      </c:pt>
                      <c:pt idx="23">
                        <c:v>1568</c:v>
                      </c:pt>
                      <c:pt idx="24">
                        <c:v>1577</c:v>
                      </c:pt>
                      <c:pt idx="25">
                        <c:v>1587</c:v>
                      </c:pt>
                      <c:pt idx="26">
                        <c:v>1597</c:v>
                      </c:pt>
                      <c:pt idx="27">
                        <c:v>1607</c:v>
                      </c:pt>
                      <c:pt idx="28">
                        <c:v>1617</c:v>
                      </c:pt>
                      <c:pt idx="29">
                        <c:v>1627</c:v>
                      </c:pt>
                      <c:pt idx="30">
                        <c:v>1637</c:v>
                      </c:pt>
                      <c:pt idx="31">
                        <c:v>1647</c:v>
                      </c:pt>
                      <c:pt idx="32">
                        <c:v>1656</c:v>
                      </c:pt>
                      <c:pt idx="33">
                        <c:v>1666</c:v>
                      </c:pt>
                      <c:pt idx="34">
                        <c:v>1676</c:v>
                      </c:pt>
                      <c:pt idx="35">
                        <c:v>1686</c:v>
                      </c:pt>
                      <c:pt idx="36">
                        <c:v>1695</c:v>
                      </c:pt>
                      <c:pt idx="37">
                        <c:v>1705</c:v>
                      </c:pt>
                      <c:pt idx="38">
                        <c:v>1714</c:v>
                      </c:pt>
                      <c:pt idx="39">
                        <c:v>1723</c:v>
                      </c:pt>
                      <c:pt idx="40">
                        <c:v>1732</c:v>
                      </c:pt>
                      <c:pt idx="41">
                        <c:v>1740</c:v>
                      </c:pt>
                      <c:pt idx="42">
                        <c:v>1747</c:v>
                      </c:pt>
                      <c:pt idx="43">
                        <c:v>1755</c:v>
                      </c:pt>
                      <c:pt idx="44">
                        <c:v>1761</c:v>
                      </c:pt>
                      <c:pt idx="45">
                        <c:v>1767</c:v>
                      </c:pt>
                      <c:pt idx="46">
                        <c:v>1773</c:v>
                      </c:pt>
                      <c:pt idx="47">
                        <c:v>1778</c:v>
                      </c:pt>
                      <c:pt idx="48">
                        <c:v>1783</c:v>
                      </c:pt>
                      <c:pt idx="49">
                        <c:v>1788</c:v>
                      </c:pt>
                      <c:pt idx="50">
                        <c:v>1793</c:v>
                      </c:pt>
                      <c:pt idx="51">
                        <c:v>1797</c:v>
                      </c:pt>
                      <c:pt idx="52">
                        <c:v>1802</c:v>
                      </c:pt>
                      <c:pt idx="53">
                        <c:v>1807</c:v>
                      </c:pt>
                      <c:pt idx="54">
                        <c:v>1813</c:v>
                      </c:pt>
                      <c:pt idx="55">
                        <c:v>1818</c:v>
                      </c:pt>
                      <c:pt idx="56">
                        <c:v>1824</c:v>
                      </c:pt>
                      <c:pt idx="57">
                        <c:v>1830</c:v>
                      </c:pt>
                      <c:pt idx="58">
                        <c:v>1836</c:v>
                      </c:pt>
                      <c:pt idx="59">
                        <c:v>1843</c:v>
                      </c:pt>
                      <c:pt idx="60">
                        <c:v>1849</c:v>
                      </c:pt>
                      <c:pt idx="61">
                        <c:v>1856</c:v>
                      </c:pt>
                      <c:pt idx="62">
                        <c:v>1863</c:v>
                      </c:pt>
                      <c:pt idx="63">
                        <c:v>1870</c:v>
                      </c:pt>
                      <c:pt idx="64">
                        <c:v>1877</c:v>
                      </c:pt>
                      <c:pt idx="65">
                        <c:v>1884</c:v>
                      </c:pt>
                      <c:pt idx="66">
                        <c:v>1892</c:v>
                      </c:pt>
                      <c:pt idx="67">
                        <c:v>1900</c:v>
                      </c:pt>
                      <c:pt idx="68">
                        <c:v>1908</c:v>
                      </c:pt>
                      <c:pt idx="69">
                        <c:v>1915</c:v>
                      </c:pt>
                      <c:pt idx="70">
                        <c:v>1923</c:v>
                      </c:pt>
                      <c:pt idx="71">
                        <c:v>1927</c:v>
                      </c:pt>
                      <c:pt idx="72">
                        <c:v>1931</c:v>
                      </c:pt>
                      <c:pt idx="73">
                        <c:v>1935</c:v>
                      </c:pt>
                      <c:pt idx="74">
                        <c:v>1934</c:v>
                      </c:pt>
                      <c:pt idx="75">
                        <c:v>1934</c:v>
                      </c:pt>
                      <c:pt idx="76">
                        <c:v>1933</c:v>
                      </c:pt>
                      <c:pt idx="77">
                        <c:v>1928</c:v>
                      </c:pt>
                      <c:pt idx="78">
                        <c:v>1923</c:v>
                      </c:pt>
                      <c:pt idx="79">
                        <c:v>1918</c:v>
                      </c:pt>
                      <c:pt idx="80">
                        <c:v>1915</c:v>
                      </c:pt>
                      <c:pt idx="81">
                        <c:v>1911</c:v>
                      </c:pt>
                      <c:pt idx="82">
                        <c:v>1908</c:v>
                      </c:pt>
                      <c:pt idx="83">
                        <c:v>1908</c:v>
                      </c:pt>
                      <c:pt idx="84">
                        <c:v>1908</c:v>
                      </c:pt>
                      <c:pt idx="85">
                        <c:v>1908</c:v>
                      </c:pt>
                      <c:pt idx="86">
                        <c:v>1908</c:v>
                      </c:pt>
                      <c:pt idx="87">
                        <c:v>1908</c:v>
                      </c:pt>
                      <c:pt idx="88">
                        <c:v>1909</c:v>
                      </c:pt>
                      <c:pt idx="89">
                        <c:v>1910</c:v>
                      </c:pt>
                      <c:pt idx="90">
                        <c:v>1911</c:v>
                      </c:pt>
                    </c:numCache>
                  </c:numRef>
                </c:val>
                <c:smooth val="0"/>
                <c:extLst xmlns:c15="http://schemas.microsoft.com/office/drawing/2012/chart">
                  <c:ext xmlns:c16="http://schemas.microsoft.com/office/drawing/2014/chart" uri="{C3380CC4-5D6E-409C-BE32-E72D297353CC}">
                    <c16:uniqueId val="{0000000F-B135-4F29-B62C-2A8A2B3064F6}"/>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[1]Zillow_Data!$B$18</c15:sqref>
                        </c15:formulaRef>
                      </c:ext>
                    </c:extLst>
                    <c:strCache>
                      <c:ptCount val="1"/>
                      <c:pt idx="0">
                        <c:v>Minneapolis-St Paul, MN</c:v>
                      </c:pt>
                    </c:strCache>
                  </c:strRef>
                </c:tx>
                <c:spPr>
                  <a:ln w="28575" cap="rnd">
                    <a:solidFill>
                      <a:schemeClr val="accent5">
                        <a:lumMod val="80000"/>
                        <a:lumOff val="20000"/>
                      </a:schemeClr>
                    </a:solidFill>
                    <a:round/>
                  </a:ln>
                  <a:effectLst/>
                </c:spPr>
                <c:marker>
                  <c:symbol val="circle"/>
                  <c:size val="5"/>
                  <c:spPr>
                    <a:solidFill>
                      <a:schemeClr val="accent5">
                        <a:lumMod val="80000"/>
                        <a:lumOff val="20000"/>
                      </a:schemeClr>
                    </a:solidFill>
                    <a:ln w="9525">
                      <a:solidFill>
                        <a:schemeClr val="accent5">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[1]Zillow_Data!$C$18:$CO$18</c15:sqref>
                        </c15:formulaRef>
                      </c:ext>
                    </c:extLst>
                    <c:numCache>
                      <c:formatCode>General</c:formatCode>
                      <c:ptCount val="91"/>
                      <c:pt idx="0">
                        <c:v>16</c:v>
                      </c:pt>
                      <c:pt idx="1">
                        <c:v>1220</c:v>
                      </c:pt>
                      <c:pt idx="2">
                        <c:v>1224</c:v>
                      </c:pt>
                      <c:pt idx="3">
                        <c:v>1227</c:v>
                      </c:pt>
                      <c:pt idx="4">
                        <c:v>1230</c:v>
                      </c:pt>
                      <c:pt idx="5">
                        <c:v>1233</c:v>
                      </c:pt>
                      <c:pt idx="6">
                        <c:v>1236</c:v>
                      </c:pt>
                      <c:pt idx="7">
                        <c:v>1240</c:v>
                      </c:pt>
                      <c:pt idx="8">
                        <c:v>1243</c:v>
                      </c:pt>
                      <c:pt idx="9">
                        <c:v>1246</c:v>
                      </c:pt>
                      <c:pt idx="10">
                        <c:v>1249</c:v>
                      </c:pt>
                      <c:pt idx="11">
                        <c:v>1253</c:v>
                      </c:pt>
                      <c:pt idx="12">
                        <c:v>1256</c:v>
                      </c:pt>
                      <c:pt idx="13">
                        <c:v>1260</c:v>
                      </c:pt>
                      <c:pt idx="14">
                        <c:v>1263</c:v>
                      </c:pt>
                      <c:pt idx="15">
                        <c:v>1267</c:v>
                      </c:pt>
                      <c:pt idx="16">
                        <c:v>1270</c:v>
                      </c:pt>
                      <c:pt idx="17">
                        <c:v>1274</c:v>
                      </c:pt>
                      <c:pt idx="18">
                        <c:v>1278</c:v>
                      </c:pt>
                      <c:pt idx="19">
                        <c:v>1282</c:v>
                      </c:pt>
                      <c:pt idx="20">
                        <c:v>1287</c:v>
                      </c:pt>
                      <c:pt idx="21">
                        <c:v>1291</c:v>
                      </c:pt>
                      <c:pt idx="22">
                        <c:v>1296</c:v>
                      </c:pt>
                      <c:pt idx="23">
                        <c:v>1300</c:v>
                      </c:pt>
                      <c:pt idx="24">
                        <c:v>1305</c:v>
                      </c:pt>
                      <c:pt idx="25">
                        <c:v>1309</c:v>
                      </c:pt>
                      <c:pt idx="26">
                        <c:v>1314</c:v>
                      </c:pt>
                      <c:pt idx="27">
                        <c:v>1318</c:v>
                      </c:pt>
                      <c:pt idx="28">
                        <c:v>1323</c:v>
                      </c:pt>
                      <c:pt idx="29">
                        <c:v>1327</c:v>
                      </c:pt>
                      <c:pt idx="30">
                        <c:v>1332</c:v>
                      </c:pt>
                      <c:pt idx="31">
                        <c:v>1337</c:v>
                      </c:pt>
                      <c:pt idx="32">
                        <c:v>1342</c:v>
                      </c:pt>
                      <c:pt idx="33">
                        <c:v>1346</c:v>
                      </c:pt>
                      <c:pt idx="34">
                        <c:v>1351</c:v>
                      </c:pt>
                      <c:pt idx="35">
                        <c:v>1356</c:v>
                      </c:pt>
                      <c:pt idx="36">
                        <c:v>1361</c:v>
                      </c:pt>
                      <c:pt idx="37">
                        <c:v>1366</c:v>
                      </c:pt>
                      <c:pt idx="38">
                        <c:v>1371</c:v>
                      </c:pt>
                      <c:pt idx="39">
                        <c:v>1376</c:v>
                      </c:pt>
                      <c:pt idx="40">
                        <c:v>1381</c:v>
                      </c:pt>
                      <c:pt idx="41">
                        <c:v>1385</c:v>
                      </c:pt>
                      <c:pt idx="42">
                        <c:v>1390</c:v>
                      </c:pt>
                      <c:pt idx="43">
                        <c:v>1395</c:v>
                      </c:pt>
                      <c:pt idx="44">
                        <c:v>1400</c:v>
                      </c:pt>
                      <c:pt idx="45">
                        <c:v>1404</c:v>
                      </c:pt>
                      <c:pt idx="46">
                        <c:v>1409</c:v>
                      </c:pt>
                      <c:pt idx="47">
                        <c:v>1414</c:v>
                      </c:pt>
                      <c:pt idx="48">
                        <c:v>1419</c:v>
                      </c:pt>
                      <c:pt idx="49">
                        <c:v>1423</c:v>
                      </c:pt>
                      <c:pt idx="50">
                        <c:v>1428</c:v>
                      </c:pt>
                      <c:pt idx="51">
                        <c:v>1433</c:v>
                      </c:pt>
                      <c:pt idx="52">
                        <c:v>1438</c:v>
                      </c:pt>
                      <c:pt idx="53">
                        <c:v>1443</c:v>
                      </c:pt>
                      <c:pt idx="54">
                        <c:v>1448</c:v>
                      </c:pt>
                      <c:pt idx="55">
                        <c:v>1452</c:v>
                      </c:pt>
                      <c:pt idx="56">
                        <c:v>1457</c:v>
                      </c:pt>
                      <c:pt idx="57">
                        <c:v>1462</c:v>
                      </c:pt>
                      <c:pt idx="58">
                        <c:v>1467</c:v>
                      </c:pt>
                      <c:pt idx="59">
                        <c:v>1472</c:v>
                      </c:pt>
                      <c:pt idx="60">
                        <c:v>1478</c:v>
                      </c:pt>
                      <c:pt idx="61">
                        <c:v>1483</c:v>
                      </c:pt>
                      <c:pt idx="62">
                        <c:v>1488</c:v>
                      </c:pt>
                      <c:pt idx="63">
                        <c:v>1492</c:v>
                      </c:pt>
                      <c:pt idx="64">
                        <c:v>1497</c:v>
                      </c:pt>
                      <c:pt idx="65">
                        <c:v>1502</c:v>
                      </c:pt>
                      <c:pt idx="66">
                        <c:v>1507</c:v>
                      </c:pt>
                      <c:pt idx="67">
                        <c:v>1512</c:v>
                      </c:pt>
                      <c:pt idx="68">
                        <c:v>1517</c:v>
                      </c:pt>
                      <c:pt idx="69">
                        <c:v>1521</c:v>
                      </c:pt>
                      <c:pt idx="70">
                        <c:v>1526</c:v>
                      </c:pt>
                      <c:pt idx="71">
                        <c:v>1528</c:v>
                      </c:pt>
                      <c:pt idx="72">
                        <c:v>1531</c:v>
                      </c:pt>
                      <c:pt idx="73">
                        <c:v>1534</c:v>
                      </c:pt>
                      <c:pt idx="74">
                        <c:v>1536</c:v>
                      </c:pt>
                      <c:pt idx="75">
                        <c:v>1539</c:v>
                      </c:pt>
                      <c:pt idx="76">
                        <c:v>1541</c:v>
                      </c:pt>
                      <c:pt idx="77">
                        <c:v>1542</c:v>
                      </c:pt>
                      <c:pt idx="78">
                        <c:v>1544</c:v>
                      </c:pt>
                      <c:pt idx="79">
                        <c:v>1546</c:v>
                      </c:pt>
                      <c:pt idx="80">
                        <c:v>1547</c:v>
                      </c:pt>
                      <c:pt idx="81">
                        <c:v>1549</c:v>
                      </c:pt>
                      <c:pt idx="82">
                        <c:v>1551</c:v>
                      </c:pt>
                      <c:pt idx="83">
                        <c:v>1553</c:v>
                      </c:pt>
                      <c:pt idx="84">
                        <c:v>1555</c:v>
                      </c:pt>
                      <c:pt idx="85">
                        <c:v>1558</c:v>
                      </c:pt>
                      <c:pt idx="86">
                        <c:v>1560</c:v>
                      </c:pt>
                      <c:pt idx="87">
                        <c:v>1563</c:v>
                      </c:pt>
                      <c:pt idx="88">
                        <c:v>1565</c:v>
                      </c:pt>
                      <c:pt idx="89">
                        <c:v>1568</c:v>
                      </c:pt>
                      <c:pt idx="90">
                        <c:v>1571</c:v>
                      </c:pt>
                    </c:numCache>
                  </c:numRef>
                </c:val>
                <c:smooth val="0"/>
                <c:extLst xmlns:c15="http://schemas.microsoft.com/office/drawing/2012/chart">
                  <c:ext xmlns:c16="http://schemas.microsoft.com/office/drawing/2014/chart" uri="{C3380CC4-5D6E-409C-BE32-E72D297353CC}">
                    <c16:uniqueId val="{00000010-B135-4F29-B62C-2A8A2B3064F6}"/>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[1]Zillow_Data!$B$19</c15:sqref>
                        </c15:formulaRef>
                      </c:ext>
                    </c:extLst>
                    <c:strCache>
                      <c:ptCount val="1"/>
                      <c:pt idx="0">
                        <c:v>San Diego, CA</c:v>
                      </c:pt>
                    </c:strCache>
                  </c:strRef>
                </c:tx>
                <c:spPr>
                  <a:ln w="28575" cap="rnd">
                    <a:solidFill>
                      <a:schemeClr val="accent6">
                        <a:lumMod val="80000"/>
                        <a:lumOff val="20000"/>
                      </a:schemeClr>
                    </a:solidFill>
                    <a:round/>
                  </a:ln>
                  <a:effectLst/>
                </c:spPr>
                <c:marker>
                  <c:symbol val="circle"/>
                  <c:size val="5"/>
                  <c:spPr>
                    <a:solidFill>
                      <a:schemeClr val="accent6">
                        <a:lumMod val="80000"/>
                        <a:lumOff val="20000"/>
                      </a:schemeClr>
                    </a:solidFill>
                    <a:ln w="9525">
                      <a:solidFill>
                        <a:schemeClr val="accent6">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[1]Zillow_Data!$C$19:$CO$19</c15:sqref>
                        </c15:formulaRef>
                      </c:ext>
                    </c:extLst>
                    <c:numCache>
                      <c:formatCode>General</c:formatCode>
                      <c:ptCount val="91"/>
                      <c:pt idx="0">
                        <c:v>17</c:v>
                      </c:pt>
                      <c:pt idx="1">
                        <c:v>1627</c:v>
                      </c:pt>
                      <c:pt idx="2">
                        <c:v>1636</c:v>
                      </c:pt>
                      <c:pt idx="3">
                        <c:v>1645</c:v>
                      </c:pt>
                      <c:pt idx="4">
                        <c:v>1653</c:v>
                      </c:pt>
                      <c:pt idx="5">
                        <c:v>1662</c:v>
                      </c:pt>
                      <c:pt idx="6">
                        <c:v>1671</c:v>
                      </c:pt>
                      <c:pt idx="7">
                        <c:v>1680</c:v>
                      </c:pt>
                      <c:pt idx="8">
                        <c:v>1689</c:v>
                      </c:pt>
                      <c:pt idx="9">
                        <c:v>1698</c:v>
                      </c:pt>
                      <c:pt idx="10">
                        <c:v>1707</c:v>
                      </c:pt>
                      <c:pt idx="11">
                        <c:v>1717</c:v>
                      </c:pt>
                      <c:pt idx="12">
                        <c:v>1726</c:v>
                      </c:pt>
                      <c:pt idx="13">
                        <c:v>1735</c:v>
                      </c:pt>
                      <c:pt idx="14">
                        <c:v>1744</c:v>
                      </c:pt>
                      <c:pt idx="15">
                        <c:v>1753</c:v>
                      </c:pt>
                      <c:pt idx="16">
                        <c:v>1762</c:v>
                      </c:pt>
                      <c:pt idx="17">
                        <c:v>1771</c:v>
                      </c:pt>
                      <c:pt idx="18">
                        <c:v>1779</c:v>
                      </c:pt>
                      <c:pt idx="19">
                        <c:v>1788</c:v>
                      </c:pt>
                      <c:pt idx="20">
                        <c:v>1796</c:v>
                      </c:pt>
                      <c:pt idx="21">
                        <c:v>1804</c:v>
                      </c:pt>
                      <c:pt idx="22">
                        <c:v>1813</c:v>
                      </c:pt>
                      <c:pt idx="23">
                        <c:v>1821</c:v>
                      </c:pt>
                      <c:pt idx="24">
                        <c:v>1830</c:v>
                      </c:pt>
                      <c:pt idx="25">
                        <c:v>1839</c:v>
                      </c:pt>
                      <c:pt idx="26">
                        <c:v>1848</c:v>
                      </c:pt>
                      <c:pt idx="27">
                        <c:v>1856</c:v>
                      </c:pt>
                      <c:pt idx="28">
                        <c:v>1865</c:v>
                      </c:pt>
                      <c:pt idx="29">
                        <c:v>1873</c:v>
                      </c:pt>
                      <c:pt idx="30">
                        <c:v>1882</c:v>
                      </c:pt>
                      <c:pt idx="31">
                        <c:v>1890</c:v>
                      </c:pt>
                      <c:pt idx="32">
                        <c:v>1898</c:v>
                      </c:pt>
                      <c:pt idx="33">
                        <c:v>1906</c:v>
                      </c:pt>
                      <c:pt idx="34">
                        <c:v>1914</c:v>
                      </c:pt>
                      <c:pt idx="35">
                        <c:v>1922</c:v>
                      </c:pt>
                      <c:pt idx="36">
                        <c:v>1930</c:v>
                      </c:pt>
                      <c:pt idx="37">
                        <c:v>1938</c:v>
                      </c:pt>
                      <c:pt idx="38">
                        <c:v>1947</c:v>
                      </c:pt>
                      <c:pt idx="39">
                        <c:v>1955</c:v>
                      </c:pt>
                      <c:pt idx="40">
                        <c:v>1963</c:v>
                      </c:pt>
                      <c:pt idx="41">
                        <c:v>1971</c:v>
                      </c:pt>
                      <c:pt idx="42">
                        <c:v>1979</c:v>
                      </c:pt>
                      <c:pt idx="43">
                        <c:v>1988</c:v>
                      </c:pt>
                      <c:pt idx="44">
                        <c:v>1996</c:v>
                      </c:pt>
                      <c:pt idx="45">
                        <c:v>2004</c:v>
                      </c:pt>
                      <c:pt idx="46">
                        <c:v>2011</c:v>
                      </c:pt>
                      <c:pt idx="47">
                        <c:v>2019</c:v>
                      </c:pt>
                      <c:pt idx="48">
                        <c:v>2027</c:v>
                      </c:pt>
                      <c:pt idx="49">
                        <c:v>2035</c:v>
                      </c:pt>
                      <c:pt idx="50">
                        <c:v>2043</c:v>
                      </c:pt>
                      <c:pt idx="51">
                        <c:v>2051</c:v>
                      </c:pt>
                      <c:pt idx="52">
                        <c:v>2059</c:v>
                      </c:pt>
                      <c:pt idx="53">
                        <c:v>2067</c:v>
                      </c:pt>
                      <c:pt idx="54">
                        <c:v>2075</c:v>
                      </c:pt>
                      <c:pt idx="55">
                        <c:v>2083</c:v>
                      </c:pt>
                      <c:pt idx="56">
                        <c:v>2090</c:v>
                      </c:pt>
                      <c:pt idx="57">
                        <c:v>2097</c:v>
                      </c:pt>
                      <c:pt idx="58">
                        <c:v>2104</c:v>
                      </c:pt>
                      <c:pt idx="59">
                        <c:v>2110</c:v>
                      </c:pt>
                      <c:pt idx="60">
                        <c:v>2117</c:v>
                      </c:pt>
                      <c:pt idx="61">
                        <c:v>2123</c:v>
                      </c:pt>
                      <c:pt idx="62">
                        <c:v>2129</c:v>
                      </c:pt>
                      <c:pt idx="63">
                        <c:v>2135</c:v>
                      </c:pt>
                      <c:pt idx="64">
                        <c:v>2141</c:v>
                      </c:pt>
                      <c:pt idx="65">
                        <c:v>2148</c:v>
                      </c:pt>
                      <c:pt idx="66">
                        <c:v>2154</c:v>
                      </c:pt>
                      <c:pt idx="67">
                        <c:v>2160</c:v>
                      </c:pt>
                      <c:pt idx="68">
                        <c:v>2166</c:v>
                      </c:pt>
                      <c:pt idx="69">
                        <c:v>2171</c:v>
                      </c:pt>
                      <c:pt idx="70">
                        <c:v>2176</c:v>
                      </c:pt>
                      <c:pt idx="71">
                        <c:v>2180</c:v>
                      </c:pt>
                      <c:pt idx="72">
                        <c:v>2183</c:v>
                      </c:pt>
                      <c:pt idx="73">
                        <c:v>2187</c:v>
                      </c:pt>
                      <c:pt idx="74">
                        <c:v>2190</c:v>
                      </c:pt>
                      <c:pt idx="75">
                        <c:v>2194</c:v>
                      </c:pt>
                      <c:pt idx="76">
                        <c:v>2197</c:v>
                      </c:pt>
                      <c:pt idx="77">
                        <c:v>2202</c:v>
                      </c:pt>
                      <c:pt idx="78">
                        <c:v>2208</c:v>
                      </c:pt>
                      <c:pt idx="79">
                        <c:v>2213</c:v>
                      </c:pt>
                      <c:pt idx="80">
                        <c:v>2223</c:v>
                      </c:pt>
                      <c:pt idx="81">
                        <c:v>2234</c:v>
                      </c:pt>
                      <c:pt idx="82">
                        <c:v>2244</c:v>
                      </c:pt>
                      <c:pt idx="83">
                        <c:v>2258</c:v>
                      </c:pt>
                      <c:pt idx="84">
                        <c:v>2271</c:v>
                      </c:pt>
                      <c:pt idx="85">
                        <c:v>2284</c:v>
                      </c:pt>
                      <c:pt idx="86">
                        <c:v>2298</c:v>
                      </c:pt>
                      <c:pt idx="87">
                        <c:v>2312</c:v>
                      </c:pt>
                      <c:pt idx="88">
                        <c:v>2326</c:v>
                      </c:pt>
                      <c:pt idx="89">
                        <c:v>2340</c:v>
                      </c:pt>
                      <c:pt idx="90">
                        <c:v>2355</c:v>
                      </c:pt>
                    </c:numCache>
                  </c:numRef>
                </c:val>
                <c:smooth val="0"/>
                <c:extLst xmlns:c15="http://schemas.microsoft.com/office/drawing/2012/chart">
                  <c:ext xmlns:c16="http://schemas.microsoft.com/office/drawing/2014/chart" uri="{C3380CC4-5D6E-409C-BE32-E72D297353CC}">
                    <c16:uniqueId val="{00000011-B135-4F29-B62C-2A8A2B3064F6}"/>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[1]Zillow_Data!$B$20</c15:sqref>
                        </c15:formulaRef>
                      </c:ext>
                    </c:extLst>
                    <c:strCache>
                      <c:ptCount val="1"/>
                      <c:pt idx="0">
                        <c:v>St. Louis, MO</c:v>
                      </c:pt>
                    </c:strCache>
                  </c:strRef>
                </c:tx>
                <c:spPr>
                  <a:ln w="28575" cap="rnd">
                    <a:solidFill>
                      <a:schemeClr val="accent1">
                        <a:lumMod val="80000"/>
                      </a:schemeClr>
                    </a:solidFill>
                    <a:round/>
                  </a:ln>
                  <a:effectLst/>
                </c:spPr>
                <c:marker>
                  <c:symbol val="circle"/>
                  <c:size val="5"/>
                  <c:spPr>
                    <a:solidFill>
                      <a:schemeClr val="accent1">
                        <a:lumMod val="80000"/>
                      </a:schemeClr>
                    </a:solidFill>
                    <a:ln w="9525">
                      <a:solidFill>
                        <a:schemeClr val="accent1">
                          <a:lumMod val="8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[1]Zillow_Data!$C$20:$CO$20</c15:sqref>
                        </c15:formulaRef>
                      </c:ext>
                    </c:extLst>
                    <c:numCache>
                      <c:formatCode>General</c:formatCode>
                      <c:ptCount val="91"/>
                      <c:pt idx="0">
                        <c:v>18</c:v>
                      </c:pt>
                      <c:pt idx="1">
                        <c:v>967</c:v>
                      </c:pt>
                      <c:pt idx="2">
                        <c:v>970</c:v>
                      </c:pt>
                      <c:pt idx="3">
                        <c:v>973</c:v>
                      </c:pt>
                      <c:pt idx="4">
                        <c:v>976</c:v>
                      </c:pt>
                      <c:pt idx="5">
                        <c:v>979</c:v>
                      </c:pt>
                      <c:pt idx="6">
                        <c:v>982</c:v>
                      </c:pt>
                      <c:pt idx="7">
                        <c:v>985</c:v>
                      </c:pt>
                      <c:pt idx="8">
                        <c:v>988</c:v>
                      </c:pt>
                      <c:pt idx="9">
                        <c:v>991</c:v>
                      </c:pt>
                      <c:pt idx="10">
                        <c:v>994</c:v>
                      </c:pt>
                      <c:pt idx="11">
                        <c:v>997</c:v>
                      </c:pt>
                      <c:pt idx="12">
                        <c:v>1000</c:v>
                      </c:pt>
                      <c:pt idx="13">
                        <c:v>1002</c:v>
                      </c:pt>
                      <c:pt idx="14">
                        <c:v>1004</c:v>
                      </c:pt>
                      <c:pt idx="15">
                        <c:v>1006</c:v>
                      </c:pt>
                      <c:pt idx="16">
                        <c:v>1009</c:v>
                      </c:pt>
                      <c:pt idx="17">
                        <c:v>1011</c:v>
                      </c:pt>
                      <c:pt idx="18">
                        <c:v>1013</c:v>
                      </c:pt>
                      <c:pt idx="19">
                        <c:v>1015</c:v>
                      </c:pt>
                      <c:pt idx="20">
                        <c:v>1017</c:v>
                      </c:pt>
                      <c:pt idx="21">
                        <c:v>1019</c:v>
                      </c:pt>
                      <c:pt idx="22">
                        <c:v>1021</c:v>
                      </c:pt>
                      <c:pt idx="23">
                        <c:v>1023</c:v>
                      </c:pt>
                      <c:pt idx="24">
                        <c:v>1025</c:v>
                      </c:pt>
                      <c:pt idx="25">
                        <c:v>1028</c:v>
                      </c:pt>
                      <c:pt idx="26">
                        <c:v>1030</c:v>
                      </c:pt>
                      <c:pt idx="27">
                        <c:v>1032</c:v>
                      </c:pt>
                      <c:pt idx="28">
                        <c:v>1034</c:v>
                      </c:pt>
                      <c:pt idx="29">
                        <c:v>1036</c:v>
                      </c:pt>
                      <c:pt idx="30">
                        <c:v>1037</c:v>
                      </c:pt>
                      <c:pt idx="31">
                        <c:v>1039</c:v>
                      </c:pt>
                      <c:pt idx="32">
                        <c:v>1041</c:v>
                      </c:pt>
                      <c:pt idx="33">
                        <c:v>1043</c:v>
                      </c:pt>
                      <c:pt idx="34">
                        <c:v>1044</c:v>
                      </c:pt>
                      <c:pt idx="35">
                        <c:v>1046</c:v>
                      </c:pt>
                      <c:pt idx="36">
                        <c:v>1048</c:v>
                      </c:pt>
                      <c:pt idx="37">
                        <c:v>1050</c:v>
                      </c:pt>
                      <c:pt idx="38">
                        <c:v>1051</c:v>
                      </c:pt>
                      <c:pt idx="39">
                        <c:v>1053</c:v>
                      </c:pt>
                      <c:pt idx="40">
                        <c:v>1055</c:v>
                      </c:pt>
                      <c:pt idx="41">
                        <c:v>1057</c:v>
                      </c:pt>
                      <c:pt idx="42">
                        <c:v>1059</c:v>
                      </c:pt>
                      <c:pt idx="43">
                        <c:v>1061</c:v>
                      </c:pt>
                      <c:pt idx="44">
                        <c:v>1063</c:v>
                      </c:pt>
                      <c:pt idx="45">
                        <c:v>1065</c:v>
                      </c:pt>
                      <c:pt idx="46">
                        <c:v>1067</c:v>
                      </c:pt>
                      <c:pt idx="47">
                        <c:v>1068</c:v>
                      </c:pt>
                      <c:pt idx="48">
                        <c:v>1070</c:v>
                      </c:pt>
                      <c:pt idx="49">
                        <c:v>1072</c:v>
                      </c:pt>
                      <c:pt idx="50">
                        <c:v>1074</c:v>
                      </c:pt>
                      <c:pt idx="51">
                        <c:v>1077</c:v>
                      </c:pt>
                      <c:pt idx="52">
                        <c:v>1079</c:v>
                      </c:pt>
                      <c:pt idx="53">
                        <c:v>1081</c:v>
                      </c:pt>
                      <c:pt idx="54">
                        <c:v>1083</c:v>
                      </c:pt>
                      <c:pt idx="55">
                        <c:v>1085</c:v>
                      </c:pt>
                      <c:pt idx="56">
                        <c:v>1088</c:v>
                      </c:pt>
                      <c:pt idx="57">
                        <c:v>1091</c:v>
                      </c:pt>
                      <c:pt idx="58">
                        <c:v>1094</c:v>
                      </c:pt>
                      <c:pt idx="59">
                        <c:v>1097</c:v>
                      </c:pt>
                      <c:pt idx="60">
                        <c:v>1100</c:v>
                      </c:pt>
                      <c:pt idx="61">
                        <c:v>1103</c:v>
                      </c:pt>
                      <c:pt idx="62">
                        <c:v>1106</c:v>
                      </c:pt>
                      <c:pt idx="63">
                        <c:v>1110</c:v>
                      </c:pt>
                      <c:pt idx="64">
                        <c:v>1113</c:v>
                      </c:pt>
                      <c:pt idx="65">
                        <c:v>1116</c:v>
                      </c:pt>
                      <c:pt idx="66">
                        <c:v>1119</c:v>
                      </c:pt>
                      <c:pt idx="67">
                        <c:v>1122</c:v>
                      </c:pt>
                      <c:pt idx="68">
                        <c:v>1125</c:v>
                      </c:pt>
                      <c:pt idx="69">
                        <c:v>1128</c:v>
                      </c:pt>
                      <c:pt idx="70">
                        <c:v>1131</c:v>
                      </c:pt>
                      <c:pt idx="71">
                        <c:v>1134</c:v>
                      </c:pt>
                      <c:pt idx="72">
                        <c:v>1137</c:v>
                      </c:pt>
                      <c:pt idx="73">
                        <c:v>1139</c:v>
                      </c:pt>
                      <c:pt idx="74">
                        <c:v>1142</c:v>
                      </c:pt>
                      <c:pt idx="75">
                        <c:v>1145</c:v>
                      </c:pt>
                      <c:pt idx="76">
                        <c:v>1148</c:v>
                      </c:pt>
                      <c:pt idx="77">
                        <c:v>1152</c:v>
                      </c:pt>
                      <c:pt idx="78">
                        <c:v>1156</c:v>
                      </c:pt>
                      <c:pt idx="79">
                        <c:v>1159</c:v>
                      </c:pt>
                      <c:pt idx="80">
                        <c:v>1164</c:v>
                      </c:pt>
                      <c:pt idx="81">
                        <c:v>1169</c:v>
                      </c:pt>
                      <c:pt idx="82">
                        <c:v>1174</c:v>
                      </c:pt>
                      <c:pt idx="83">
                        <c:v>1179</c:v>
                      </c:pt>
                      <c:pt idx="84">
                        <c:v>1185</c:v>
                      </c:pt>
                      <c:pt idx="85">
                        <c:v>1190</c:v>
                      </c:pt>
                      <c:pt idx="86">
                        <c:v>1196</c:v>
                      </c:pt>
                      <c:pt idx="87">
                        <c:v>1201</c:v>
                      </c:pt>
                      <c:pt idx="88">
                        <c:v>1207</c:v>
                      </c:pt>
                      <c:pt idx="89">
                        <c:v>1212</c:v>
                      </c:pt>
                      <c:pt idx="90">
                        <c:v>1218</c:v>
                      </c:pt>
                    </c:numCache>
                  </c:numRef>
                </c:val>
                <c:smooth val="0"/>
                <c:extLst xmlns:c15="http://schemas.microsoft.com/office/drawing/2012/chart">
                  <c:ext xmlns:c16="http://schemas.microsoft.com/office/drawing/2014/chart" uri="{C3380CC4-5D6E-409C-BE32-E72D297353CC}">
                    <c16:uniqueId val="{00000012-B135-4F29-B62C-2A8A2B3064F6}"/>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[1]Zillow_Data!$B$21</c15:sqref>
                        </c15:formulaRef>
                      </c:ext>
                    </c:extLst>
                    <c:strCache>
                      <c:ptCount val="1"/>
                      <c:pt idx="0">
                        <c:v>Tampa, FL</c:v>
                      </c:pt>
                    </c:strCache>
                  </c:strRef>
                </c:tx>
                <c:spPr>
                  <a:ln w="28575" cap="rnd">
                    <a:solidFill>
                      <a:schemeClr val="accent2">
                        <a:lumMod val="80000"/>
                      </a:schemeClr>
                    </a:solidFill>
                    <a:round/>
                  </a:ln>
                  <a:effectLst/>
                </c:spPr>
                <c:marker>
                  <c:symbol val="circle"/>
                  <c:size val="5"/>
                  <c:spPr>
                    <a:solidFill>
                      <a:schemeClr val="accent2">
                        <a:lumMod val="80000"/>
                      </a:schemeClr>
                    </a:solidFill>
                    <a:ln w="9525">
                      <a:solidFill>
                        <a:schemeClr val="accent2">
                          <a:lumMod val="8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[1]Zillow_Data!$C$21:$CO$21</c15:sqref>
                        </c15:formulaRef>
                      </c:ext>
                    </c:extLst>
                    <c:numCache>
                      <c:formatCode>General</c:formatCode>
                      <c:ptCount val="91"/>
                      <c:pt idx="0">
                        <c:v>19</c:v>
                      </c:pt>
                      <c:pt idx="1">
                        <c:v>1136</c:v>
                      </c:pt>
                      <c:pt idx="2">
                        <c:v>1140</c:v>
                      </c:pt>
                      <c:pt idx="3">
                        <c:v>1144</c:v>
                      </c:pt>
                      <c:pt idx="4">
                        <c:v>1148</c:v>
                      </c:pt>
                      <c:pt idx="5">
                        <c:v>1152</c:v>
                      </c:pt>
                      <c:pt idx="6">
                        <c:v>1156</c:v>
                      </c:pt>
                      <c:pt idx="7">
                        <c:v>1161</c:v>
                      </c:pt>
                      <c:pt idx="8">
                        <c:v>1165</c:v>
                      </c:pt>
                      <c:pt idx="9">
                        <c:v>1169</c:v>
                      </c:pt>
                      <c:pt idx="10">
                        <c:v>1173</c:v>
                      </c:pt>
                      <c:pt idx="11">
                        <c:v>1177</c:v>
                      </c:pt>
                      <c:pt idx="12">
                        <c:v>1182</c:v>
                      </c:pt>
                      <c:pt idx="13">
                        <c:v>1186</c:v>
                      </c:pt>
                      <c:pt idx="14">
                        <c:v>1191</c:v>
                      </c:pt>
                      <c:pt idx="15">
                        <c:v>1196</c:v>
                      </c:pt>
                      <c:pt idx="16">
                        <c:v>1201</c:v>
                      </c:pt>
                      <c:pt idx="17">
                        <c:v>1207</c:v>
                      </c:pt>
                      <c:pt idx="18">
                        <c:v>1212</c:v>
                      </c:pt>
                      <c:pt idx="19">
                        <c:v>1218</c:v>
                      </c:pt>
                      <c:pt idx="20">
                        <c:v>1223</c:v>
                      </c:pt>
                      <c:pt idx="21">
                        <c:v>1229</c:v>
                      </c:pt>
                      <c:pt idx="22">
                        <c:v>1234</c:v>
                      </c:pt>
                      <c:pt idx="23">
                        <c:v>1240</c:v>
                      </c:pt>
                      <c:pt idx="24">
                        <c:v>1245</c:v>
                      </c:pt>
                      <c:pt idx="25">
                        <c:v>1251</c:v>
                      </c:pt>
                      <c:pt idx="26">
                        <c:v>1256</c:v>
                      </c:pt>
                      <c:pt idx="27">
                        <c:v>1261</c:v>
                      </c:pt>
                      <c:pt idx="28">
                        <c:v>1267</c:v>
                      </c:pt>
                      <c:pt idx="29">
                        <c:v>1272</c:v>
                      </c:pt>
                      <c:pt idx="30">
                        <c:v>1277</c:v>
                      </c:pt>
                      <c:pt idx="31">
                        <c:v>1281</c:v>
                      </c:pt>
                      <c:pt idx="32">
                        <c:v>1286</c:v>
                      </c:pt>
                      <c:pt idx="33">
                        <c:v>1291</c:v>
                      </c:pt>
                      <c:pt idx="34">
                        <c:v>1296</c:v>
                      </c:pt>
                      <c:pt idx="35">
                        <c:v>1301</c:v>
                      </c:pt>
                      <c:pt idx="36">
                        <c:v>1306</c:v>
                      </c:pt>
                      <c:pt idx="37">
                        <c:v>1311</c:v>
                      </c:pt>
                      <c:pt idx="38">
                        <c:v>1316</c:v>
                      </c:pt>
                      <c:pt idx="39">
                        <c:v>1321</c:v>
                      </c:pt>
                      <c:pt idx="40">
                        <c:v>1326</c:v>
                      </c:pt>
                      <c:pt idx="41">
                        <c:v>1331</c:v>
                      </c:pt>
                      <c:pt idx="42">
                        <c:v>1336</c:v>
                      </c:pt>
                      <c:pt idx="43">
                        <c:v>1341</c:v>
                      </c:pt>
                      <c:pt idx="44">
                        <c:v>1347</c:v>
                      </c:pt>
                      <c:pt idx="45">
                        <c:v>1352</c:v>
                      </c:pt>
                      <c:pt idx="46">
                        <c:v>1358</c:v>
                      </c:pt>
                      <c:pt idx="47">
                        <c:v>1363</c:v>
                      </c:pt>
                      <c:pt idx="48">
                        <c:v>1369</c:v>
                      </c:pt>
                      <c:pt idx="49">
                        <c:v>1375</c:v>
                      </c:pt>
                      <c:pt idx="50">
                        <c:v>1381</c:v>
                      </c:pt>
                      <c:pt idx="51">
                        <c:v>1387</c:v>
                      </c:pt>
                      <c:pt idx="52">
                        <c:v>1393</c:v>
                      </c:pt>
                      <c:pt idx="53">
                        <c:v>1399</c:v>
                      </c:pt>
                      <c:pt idx="54">
                        <c:v>1405</c:v>
                      </c:pt>
                      <c:pt idx="55">
                        <c:v>1411</c:v>
                      </c:pt>
                      <c:pt idx="56">
                        <c:v>1417</c:v>
                      </c:pt>
                      <c:pt idx="57">
                        <c:v>1422</c:v>
                      </c:pt>
                      <c:pt idx="58">
                        <c:v>1428</c:v>
                      </c:pt>
                      <c:pt idx="59">
                        <c:v>1433</c:v>
                      </c:pt>
                      <c:pt idx="60">
                        <c:v>1438</c:v>
                      </c:pt>
                      <c:pt idx="61">
                        <c:v>1443</c:v>
                      </c:pt>
                      <c:pt idx="62">
                        <c:v>1449</c:v>
                      </c:pt>
                      <c:pt idx="63">
                        <c:v>1454</c:v>
                      </c:pt>
                      <c:pt idx="64">
                        <c:v>1459</c:v>
                      </c:pt>
                      <c:pt idx="65">
                        <c:v>1465</c:v>
                      </c:pt>
                      <c:pt idx="66">
                        <c:v>1470</c:v>
                      </c:pt>
                      <c:pt idx="67">
                        <c:v>1476</c:v>
                      </c:pt>
                      <c:pt idx="68">
                        <c:v>1481</c:v>
                      </c:pt>
                      <c:pt idx="69">
                        <c:v>1486</c:v>
                      </c:pt>
                      <c:pt idx="70">
                        <c:v>1492</c:v>
                      </c:pt>
                      <c:pt idx="71">
                        <c:v>1496</c:v>
                      </c:pt>
                      <c:pt idx="72">
                        <c:v>1501</c:v>
                      </c:pt>
                      <c:pt idx="73">
                        <c:v>1505</c:v>
                      </c:pt>
                      <c:pt idx="74">
                        <c:v>1511</c:v>
                      </c:pt>
                      <c:pt idx="75">
                        <c:v>1516</c:v>
                      </c:pt>
                      <c:pt idx="76">
                        <c:v>1522</c:v>
                      </c:pt>
                      <c:pt idx="77">
                        <c:v>1529</c:v>
                      </c:pt>
                      <c:pt idx="78">
                        <c:v>1537</c:v>
                      </c:pt>
                      <c:pt idx="79">
                        <c:v>1544</c:v>
                      </c:pt>
                      <c:pt idx="80">
                        <c:v>1557</c:v>
                      </c:pt>
                      <c:pt idx="81">
                        <c:v>1570</c:v>
                      </c:pt>
                      <c:pt idx="82">
                        <c:v>1583</c:v>
                      </c:pt>
                      <c:pt idx="83">
                        <c:v>1600</c:v>
                      </c:pt>
                      <c:pt idx="84">
                        <c:v>1616</c:v>
                      </c:pt>
                      <c:pt idx="85">
                        <c:v>1632</c:v>
                      </c:pt>
                      <c:pt idx="86">
                        <c:v>1649</c:v>
                      </c:pt>
                      <c:pt idx="87">
                        <c:v>1666</c:v>
                      </c:pt>
                      <c:pt idx="88">
                        <c:v>1683</c:v>
                      </c:pt>
                      <c:pt idx="89">
                        <c:v>1700</c:v>
                      </c:pt>
                      <c:pt idx="90">
                        <c:v>1718</c:v>
                      </c:pt>
                    </c:numCache>
                  </c:numRef>
                </c:val>
                <c:smooth val="0"/>
                <c:extLst xmlns:c15="http://schemas.microsoft.com/office/drawing/2012/chart">
                  <c:ext xmlns:c16="http://schemas.microsoft.com/office/drawing/2014/chart" uri="{C3380CC4-5D6E-409C-BE32-E72D297353CC}">
                    <c16:uniqueId val="{00000013-B135-4F29-B62C-2A8A2B3064F6}"/>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[1]Zillow_Data!$B$22</c15:sqref>
                        </c15:formulaRef>
                      </c:ext>
                    </c:extLst>
                    <c:strCache>
                      <c:ptCount val="1"/>
                      <c:pt idx="0">
                        <c:v>Baltimore, MD</c:v>
                      </c:pt>
                    </c:strCache>
                  </c:strRef>
                </c:tx>
                <c:spPr>
                  <a:ln w="28575" cap="rnd">
                    <a:solidFill>
                      <a:schemeClr val="accent3">
                        <a:lumMod val="80000"/>
                      </a:schemeClr>
                    </a:solidFill>
                    <a:round/>
                  </a:ln>
                  <a:effectLst/>
                </c:spPr>
                <c:marker>
                  <c:symbol val="circle"/>
                  <c:size val="5"/>
                  <c:spPr>
                    <a:solidFill>
                      <a:schemeClr val="accent3">
                        <a:lumMod val="80000"/>
                      </a:schemeClr>
                    </a:solidFill>
                    <a:ln w="9525">
                      <a:solidFill>
                        <a:schemeClr val="accent3">
                          <a:lumMod val="8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[1]Zillow_Data!$C$22:$CO$22</c15:sqref>
                        </c15:formulaRef>
                      </c:ext>
                    </c:extLst>
                    <c:numCache>
                      <c:formatCode>General</c:formatCode>
                      <c:ptCount val="91"/>
                      <c:pt idx="0">
                        <c:v>20</c:v>
                      </c:pt>
                      <c:pt idx="1">
                        <c:v>1422</c:v>
                      </c:pt>
                      <c:pt idx="2">
                        <c:v>1426</c:v>
                      </c:pt>
                      <c:pt idx="3">
                        <c:v>1431</c:v>
                      </c:pt>
                      <c:pt idx="4">
                        <c:v>1435</c:v>
                      </c:pt>
                      <c:pt idx="5">
                        <c:v>1439</c:v>
                      </c:pt>
                      <c:pt idx="6">
                        <c:v>1442</c:v>
                      </c:pt>
                      <c:pt idx="7">
                        <c:v>1446</c:v>
                      </c:pt>
                      <c:pt idx="8">
                        <c:v>1450</c:v>
                      </c:pt>
                      <c:pt idx="9">
                        <c:v>1454</c:v>
                      </c:pt>
                      <c:pt idx="10">
                        <c:v>1457</c:v>
                      </c:pt>
                      <c:pt idx="11">
                        <c:v>1460</c:v>
                      </c:pt>
                      <c:pt idx="12">
                        <c:v>1462</c:v>
                      </c:pt>
                      <c:pt idx="13">
                        <c:v>1465</c:v>
                      </c:pt>
                      <c:pt idx="14">
                        <c:v>1467</c:v>
                      </c:pt>
                      <c:pt idx="15">
                        <c:v>1468</c:v>
                      </c:pt>
                      <c:pt idx="16">
                        <c:v>1470</c:v>
                      </c:pt>
                      <c:pt idx="17">
                        <c:v>1472</c:v>
                      </c:pt>
                      <c:pt idx="18">
                        <c:v>1474</c:v>
                      </c:pt>
                      <c:pt idx="19">
                        <c:v>1475</c:v>
                      </c:pt>
                      <c:pt idx="20">
                        <c:v>1477</c:v>
                      </c:pt>
                      <c:pt idx="21">
                        <c:v>1479</c:v>
                      </c:pt>
                      <c:pt idx="22">
                        <c:v>1481</c:v>
                      </c:pt>
                      <c:pt idx="23">
                        <c:v>1483</c:v>
                      </c:pt>
                      <c:pt idx="24">
                        <c:v>1485</c:v>
                      </c:pt>
                      <c:pt idx="25">
                        <c:v>1487</c:v>
                      </c:pt>
                      <c:pt idx="26">
                        <c:v>1488</c:v>
                      </c:pt>
                      <c:pt idx="27">
                        <c:v>1488</c:v>
                      </c:pt>
                      <c:pt idx="28">
                        <c:v>1489</c:v>
                      </c:pt>
                      <c:pt idx="29">
                        <c:v>1489</c:v>
                      </c:pt>
                      <c:pt idx="30">
                        <c:v>1489</c:v>
                      </c:pt>
                      <c:pt idx="31">
                        <c:v>1489</c:v>
                      </c:pt>
                      <c:pt idx="32">
                        <c:v>1489</c:v>
                      </c:pt>
                      <c:pt idx="33">
                        <c:v>1489</c:v>
                      </c:pt>
                      <c:pt idx="34">
                        <c:v>1489</c:v>
                      </c:pt>
                      <c:pt idx="35">
                        <c:v>1490</c:v>
                      </c:pt>
                      <c:pt idx="36">
                        <c:v>1490</c:v>
                      </c:pt>
                      <c:pt idx="37">
                        <c:v>1491</c:v>
                      </c:pt>
                      <c:pt idx="38">
                        <c:v>1492</c:v>
                      </c:pt>
                      <c:pt idx="39">
                        <c:v>1493</c:v>
                      </c:pt>
                      <c:pt idx="40">
                        <c:v>1494</c:v>
                      </c:pt>
                      <c:pt idx="41">
                        <c:v>1495</c:v>
                      </c:pt>
                      <c:pt idx="42">
                        <c:v>1497</c:v>
                      </c:pt>
                      <c:pt idx="43">
                        <c:v>1498</c:v>
                      </c:pt>
                      <c:pt idx="44">
                        <c:v>1499</c:v>
                      </c:pt>
                      <c:pt idx="45">
                        <c:v>1500</c:v>
                      </c:pt>
                      <c:pt idx="46">
                        <c:v>1502</c:v>
                      </c:pt>
                      <c:pt idx="47">
                        <c:v>1503</c:v>
                      </c:pt>
                      <c:pt idx="48">
                        <c:v>1504</c:v>
                      </c:pt>
                      <c:pt idx="49">
                        <c:v>1505</c:v>
                      </c:pt>
                      <c:pt idx="50">
                        <c:v>1506</c:v>
                      </c:pt>
                      <c:pt idx="51">
                        <c:v>1508</c:v>
                      </c:pt>
                      <c:pt idx="52">
                        <c:v>1509</c:v>
                      </c:pt>
                      <c:pt idx="53">
                        <c:v>1511</c:v>
                      </c:pt>
                      <c:pt idx="54">
                        <c:v>1514</c:v>
                      </c:pt>
                      <c:pt idx="55">
                        <c:v>1516</c:v>
                      </c:pt>
                      <c:pt idx="56">
                        <c:v>1519</c:v>
                      </c:pt>
                      <c:pt idx="57">
                        <c:v>1522</c:v>
                      </c:pt>
                      <c:pt idx="58">
                        <c:v>1525</c:v>
                      </c:pt>
                      <c:pt idx="59">
                        <c:v>1528</c:v>
                      </c:pt>
                      <c:pt idx="60">
                        <c:v>1531</c:v>
                      </c:pt>
                      <c:pt idx="61">
                        <c:v>1534</c:v>
                      </c:pt>
                      <c:pt idx="62">
                        <c:v>1537</c:v>
                      </c:pt>
                      <c:pt idx="63">
                        <c:v>1540</c:v>
                      </c:pt>
                      <c:pt idx="64">
                        <c:v>1543</c:v>
                      </c:pt>
                      <c:pt idx="65">
                        <c:v>1546</c:v>
                      </c:pt>
                      <c:pt idx="66">
                        <c:v>1549</c:v>
                      </c:pt>
                      <c:pt idx="67">
                        <c:v>1551</c:v>
                      </c:pt>
                      <c:pt idx="68">
                        <c:v>1553</c:v>
                      </c:pt>
                      <c:pt idx="69">
                        <c:v>1555</c:v>
                      </c:pt>
                      <c:pt idx="70">
                        <c:v>1556</c:v>
                      </c:pt>
                      <c:pt idx="71">
                        <c:v>1556</c:v>
                      </c:pt>
                      <c:pt idx="72">
                        <c:v>1557</c:v>
                      </c:pt>
                      <c:pt idx="73">
                        <c:v>1557</c:v>
                      </c:pt>
                      <c:pt idx="74">
                        <c:v>1557</c:v>
                      </c:pt>
                      <c:pt idx="75">
                        <c:v>1558</c:v>
                      </c:pt>
                      <c:pt idx="76">
                        <c:v>1559</c:v>
                      </c:pt>
                      <c:pt idx="77">
                        <c:v>1561</c:v>
                      </c:pt>
                      <c:pt idx="78">
                        <c:v>1563</c:v>
                      </c:pt>
                      <c:pt idx="79">
                        <c:v>1565</c:v>
                      </c:pt>
                      <c:pt idx="80">
                        <c:v>1571</c:v>
                      </c:pt>
                      <c:pt idx="81">
                        <c:v>1577</c:v>
                      </c:pt>
                      <c:pt idx="82">
                        <c:v>1583</c:v>
                      </c:pt>
                      <c:pt idx="83">
                        <c:v>1591</c:v>
                      </c:pt>
                      <c:pt idx="84">
                        <c:v>1599</c:v>
                      </c:pt>
                      <c:pt idx="85">
                        <c:v>1607</c:v>
                      </c:pt>
                      <c:pt idx="86">
                        <c:v>1616</c:v>
                      </c:pt>
                      <c:pt idx="87">
                        <c:v>1624</c:v>
                      </c:pt>
                      <c:pt idx="88">
                        <c:v>1633</c:v>
                      </c:pt>
                      <c:pt idx="89">
                        <c:v>1642</c:v>
                      </c:pt>
                      <c:pt idx="90">
                        <c:v>1651</c:v>
                      </c:pt>
                    </c:numCache>
                  </c:numRef>
                </c:val>
                <c:smooth val="0"/>
                <c:extLst xmlns:c15="http://schemas.microsoft.com/office/drawing/2012/chart">
                  <c:ext xmlns:c16="http://schemas.microsoft.com/office/drawing/2014/chart" uri="{C3380CC4-5D6E-409C-BE32-E72D297353CC}">
                    <c16:uniqueId val="{00000014-B135-4F29-B62C-2A8A2B3064F6}"/>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[1]Zillow_Data!$B$23</c15:sqref>
                        </c15:formulaRef>
                      </c:ext>
                    </c:extLst>
                    <c:strCache>
                      <c:ptCount val="1"/>
                      <c:pt idx="0">
                        <c:v>Denver, CO</c:v>
                      </c:pt>
                    </c:strCache>
                  </c:strRef>
                </c:tx>
                <c:spPr>
                  <a:ln w="28575" cap="rnd">
                    <a:solidFill>
                      <a:schemeClr val="accent4">
                        <a:lumMod val="80000"/>
                      </a:schemeClr>
                    </a:solidFill>
                    <a:round/>
                  </a:ln>
                  <a:effectLst/>
                </c:spPr>
                <c:marker>
                  <c:symbol val="circle"/>
                  <c:size val="5"/>
                  <c:spPr>
                    <a:solidFill>
                      <a:schemeClr val="accent4">
                        <a:lumMod val="80000"/>
                      </a:schemeClr>
                    </a:solidFill>
                    <a:ln w="9525">
                      <a:solidFill>
                        <a:schemeClr val="accent4">
                          <a:lumMod val="8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[1]Zillow_Data!$C$23:$CO$23</c15:sqref>
                        </c15:formulaRef>
                      </c:ext>
                    </c:extLst>
                    <c:numCache>
                      <c:formatCode>General</c:formatCode>
                      <c:ptCount val="91"/>
                      <c:pt idx="0">
                        <c:v>21</c:v>
                      </c:pt>
                      <c:pt idx="1">
                        <c:v>1202</c:v>
                      </c:pt>
                      <c:pt idx="2">
                        <c:v>1217</c:v>
                      </c:pt>
                      <c:pt idx="3">
                        <c:v>1232</c:v>
                      </c:pt>
                      <c:pt idx="4">
                        <c:v>1247</c:v>
                      </c:pt>
                      <c:pt idx="5">
                        <c:v>1262</c:v>
                      </c:pt>
                      <c:pt idx="6">
                        <c:v>1277</c:v>
                      </c:pt>
                      <c:pt idx="7">
                        <c:v>1291</c:v>
                      </c:pt>
                      <c:pt idx="8">
                        <c:v>1306</c:v>
                      </c:pt>
                      <c:pt idx="9">
                        <c:v>1321</c:v>
                      </c:pt>
                      <c:pt idx="10">
                        <c:v>1335</c:v>
                      </c:pt>
                      <c:pt idx="11">
                        <c:v>1349</c:v>
                      </c:pt>
                      <c:pt idx="12">
                        <c:v>1363</c:v>
                      </c:pt>
                      <c:pt idx="13">
                        <c:v>1376</c:v>
                      </c:pt>
                      <c:pt idx="14">
                        <c:v>1387</c:v>
                      </c:pt>
                      <c:pt idx="15">
                        <c:v>1398</c:v>
                      </c:pt>
                      <c:pt idx="16">
                        <c:v>1408</c:v>
                      </c:pt>
                      <c:pt idx="17">
                        <c:v>1417</c:v>
                      </c:pt>
                      <c:pt idx="18">
                        <c:v>1426</c:v>
                      </c:pt>
                      <c:pt idx="19">
                        <c:v>1435</c:v>
                      </c:pt>
                      <c:pt idx="20">
                        <c:v>1443</c:v>
                      </c:pt>
                      <c:pt idx="21">
                        <c:v>1451</c:v>
                      </c:pt>
                      <c:pt idx="22">
                        <c:v>1459</c:v>
                      </c:pt>
                      <c:pt idx="23">
                        <c:v>1465</c:v>
                      </c:pt>
                      <c:pt idx="24">
                        <c:v>1472</c:v>
                      </c:pt>
                      <c:pt idx="25">
                        <c:v>1479</c:v>
                      </c:pt>
                      <c:pt idx="26">
                        <c:v>1484</c:v>
                      </c:pt>
                      <c:pt idx="27">
                        <c:v>1489</c:v>
                      </c:pt>
                      <c:pt idx="28">
                        <c:v>1495</c:v>
                      </c:pt>
                      <c:pt idx="29">
                        <c:v>1499</c:v>
                      </c:pt>
                      <c:pt idx="30">
                        <c:v>1503</c:v>
                      </c:pt>
                      <c:pt idx="31">
                        <c:v>1507</c:v>
                      </c:pt>
                      <c:pt idx="32">
                        <c:v>1510</c:v>
                      </c:pt>
                      <c:pt idx="33">
                        <c:v>1514</c:v>
                      </c:pt>
                      <c:pt idx="34">
                        <c:v>1517</c:v>
                      </c:pt>
                      <c:pt idx="35">
                        <c:v>1521</c:v>
                      </c:pt>
                      <c:pt idx="36">
                        <c:v>1525</c:v>
                      </c:pt>
                      <c:pt idx="37">
                        <c:v>1530</c:v>
                      </c:pt>
                      <c:pt idx="38">
                        <c:v>1534</c:v>
                      </c:pt>
                      <c:pt idx="39">
                        <c:v>1539</c:v>
                      </c:pt>
                      <c:pt idx="40">
                        <c:v>1543</c:v>
                      </c:pt>
                      <c:pt idx="41">
                        <c:v>1548</c:v>
                      </c:pt>
                      <c:pt idx="42">
                        <c:v>1553</c:v>
                      </c:pt>
                      <c:pt idx="43">
                        <c:v>1558</c:v>
                      </c:pt>
                      <c:pt idx="44">
                        <c:v>1563</c:v>
                      </c:pt>
                      <c:pt idx="45">
                        <c:v>1567</c:v>
                      </c:pt>
                      <c:pt idx="46">
                        <c:v>1572</c:v>
                      </c:pt>
                      <c:pt idx="47">
                        <c:v>1577</c:v>
                      </c:pt>
                      <c:pt idx="48">
                        <c:v>1581</c:v>
                      </c:pt>
                      <c:pt idx="49">
                        <c:v>1586</c:v>
                      </c:pt>
                      <c:pt idx="50">
                        <c:v>1591</c:v>
                      </c:pt>
                      <c:pt idx="51">
                        <c:v>1596</c:v>
                      </c:pt>
                      <c:pt idx="52">
                        <c:v>1601</c:v>
                      </c:pt>
                      <c:pt idx="53">
                        <c:v>1606</c:v>
                      </c:pt>
                      <c:pt idx="54">
                        <c:v>1612</c:v>
                      </c:pt>
                      <c:pt idx="55">
                        <c:v>1617</c:v>
                      </c:pt>
                      <c:pt idx="56">
                        <c:v>1623</c:v>
                      </c:pt>
                      <c:pt idx="57">
                        <c:v>1629</c:v>
                      </c:pt>
                      <c:pt idx="58">
                        <c:v>1634</c:v>
                      </c:pt>
                      <c:pt idx="59">
                        <c:v>1640</c:v>
                      </c:pt>
                      <c:pt idx="60">
                        <c:v>1645</c:v>
                      </c:pt>
                      <c:pt idx="61">
                        <c:v>1651</c:v>
                      </c:pt>
                      <c:pt idx="62">
                        <c:v>1656</c:v>
                      </c:pt>
                      <c:pt idx="63">
                        <c:v>1661</c:v>
                      </c:pt>
                      <c:pt idx="64">
                        <c:v>1665</c:v>
                      </c:pt>
                      <c:pt idx="65">
                        <c:v>1670</c:v>
                      </c:pt>
                      <c:pt idx="66">
                        <c:v>1675</c:v>
                      </c:pt>
                      <c:pt idx="67">
                        <c:v>1679</c:v>
                      </c:pt>
                      <c:pt idx="68">
                        <c:v>1682</c:v>
                      </c:pt>
                      <c:pt idx="69">
                        <c:v>1686</c:v>
                      </c:pt>
                      <c:pt idx="70">
                        <c:v>1689</c:v>
                      </c:pt>
                      <c:pt idx="71">
                        <c:v>1690</c:v>
                      </c:pt>
                      <c:pt idx="72">
                        <c:v>1691</c:v>
                      </c:pt>
                      <c:pt idx="73">
                        <c:v>1692</c:v>
                      </c:pt>
                      <c:pt idx="74">
                        <c:v>1692</c:v>
                      </c:pt>
                      <c:pt idx="75">
                        <c:v>1691</c:v>
                      </c:pt>
                      <c:pt idx="76">
                        <c:v>1691</c:v>
                      </c:pt>
                      <c:pt idx="77">
                        <c:v>1691</c:v>
                      </c:pt>
                      <c:pt idx="78">
                        <c:v>1691</c:v>
                      </c:pt>
                      <c:pt idx="79">
                        <c:v>1692</c:v>
                      </c:pt>
                      <c:pt idx="80">
                        <c:v>1696</c:v>
                      </c:pt>
                      <c:pt idx="81">
                        <c:v>1700</c:v>
                      </c:pt>
                      <c:pt idx="82">
                        <c:v>1704</c:v>
                      </c:pt>
                      <c:pt idx="83">
                        <c:v>1711</c:v>
                      </c:pt>
                      <c:pt idx="84">
                        <c:v>1718</c:v>
                      </c:pt>
                      <c:pt idx="85">
                        <c:v>1725</c:v>
                      </c:pt>
                      <c:pt idx="86">
                        <c:v>1732</c:v>
                      </c:pt>
                      <c:pt idx="87">
                        <c:v>1740</c:v>
                      </c:pt>
                      <c:pt idx="88">
                        <c:v>1747</c:v>
                      </c:pt>
                      <c:pt idx="89">
                        <c:v>1755</c:v>
                      </c:pt>
                      <c:pt idx="90">
                        <c:v>1763</c:v>
                      </c:pt>
                    </c:numCache>
                  </c:numRef>
                </c:val>
                <c:smooth val="0"/>
                <c:extLst xmlns:c15="http://schemas.microsoft.com/office/drawing/2012/chart">
                  <c:ext xmlns:c16="http://schemas.microsoft.com/office/drawing/2014/chart" uri="{C3380CC4-5D6E-409C-BE32-E72D297353CC}">
                    <c16:uniqueId val="{00000015-B135-4F29-B62C-2A8A2B3064F6}"/>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[1]Zillow_Data!$B$24</c15:sqref>
                        </c15:formulaRef>
                      </c:ext>
                    </c:extLst>
                    <c:strCache>
                      <c:ptCount val="1"/>
                      <c:pt idx="0">
                        <c:v>Pittsburgh, PA</c:v>
                      </c:pt>
                    </c:strCache>
                  </c:strRef>
                </c:tx>
                <c:spPr>
                  <a:ln w="28575" cap="rnd">
                    <a:solidFill>
                      <a:schemeClr val="accent5">
                        <a:lumMod val="80000"/>
                      </a:schemeClr>
                    </a:solidFill>
                    <a:round/>
                  </a:ln>
                  <a:effectLst/>
                </c:spPr>
                <c:marker>
                  <c:symbol val="circle"/>
                  <c:size val="5"/>
                  <c:spPr>
                    <a:solidFill>
                      <a:schemeClr val="accent5">
                        <a:lumMod val="80000"/>
                      </a:schemeClr>
                    </a:solidFill>
                    <a:ln w="9525">
                      <a:solidFill>
                        <a:schemeClr val="accent5">
                          <a:lumMod val="8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[1]Zillow_Data!$C$24:$CO$24</c15:sqref>
                        </c15:formulaRef>
                      </c:ext>
                    </c:extLst>
                    <c:numCache>
                      <c:formatCode>General</c:formatCode>
                      <c:ptCount val="91"/>
                      <c:pt idx="0">
                        <c:v>22</c:v>
                      </c:pt>
                      <c:pt idx="1">
                        <c:v>1010</c:v>
                      </c:pt>
                      <c:pt idx="2">
                        <c:v>1016</c:v>
                      </c:pt>
                      <c:pt idx="3">
                        <c:v>1021</c:v>
                      </c:pt>
                      <c:pt idx="4">
                        <c:v>1026</c:v>
                      </c:pt>
                      <c:pt idx="5">
                        <c:v>1031</c:v>
                      </c:pt>
                      <c:pt idx="6">
                        <c:v>1035</c:v>
                      </c:pt>
                      <c:pt idx="7">
                        <c:v>1040</c:v>
                      </c:pt>
                      <c:pt idx="8">
                        <c:v>1045</c:v>
                      </c:pt>
                      <c:pt idx="9">
                        <c:v>1049</c:v>
                      </c:pt>
                      <c:pt idx="10">
                        <c:v>1053</c:v>
                      </c:pt>
                      <c:pt idx="11">
                        <c:v>1056</c:v>
                      </c:pt>
                      <c:pt idx="12">
                        <c:v>1058</c:v>
                      </c:pt>
                      <c:pt idx="13">
                        <c:v>1061</c:v>
                      </c:pt>
                      <c:pt idx="14">
                        <c:v>1062</c:v>
                      </c:pt>
                      <c:pt idx="15">
                        <c:v>1063</c:v>
                      </c:pt>
                      <c:pt idx="16">
                        <c:v>1064</c:v>
                      </c:pt>
                      <c:pt idx="17">
                        <c:v>1065</c:v>
                      </c:pt>
                      <c:pt idx="18">
                        <c:v>1066</c:v>
                      </c:pt>
                      <c:pt idx="19">
                        <c:v>1067</c:v>
                      </c:pt>
                      <c:pt idx="20">
                        <c:v>1069</c:v>
                      </c:pt>
                      <c:pt idx="21">
                        <c:v>1071</c:v>
                      </c:pt>
                      <c:pt idx="22">
                        <c:v>1073</c:v>
                      </c:pt>
                      <c:pt idx="23">
                        <c:v>1075</c:v>
                      </c:pt>
                      <c:pt idx="24">
                        <c:v>1077</c:v>
                      </c:pt>
                      <c:pt idx="25">
                        <c:v>1079</c:v>
                      </c:pt>
                      <c:pt idx="26">
                        <c:v>1079</c:v>
                      </c:pt>
                      <c:pt idx="27">
                        <c:v>1080</c:v>
                      </c:pt>
                      <c:pt idx="28">
                        <c:v>1081</c:v>
                      </c:pt>
                      <c:pt idx="29">
                        <c:v>1082</c:v>
                      </c:pt>
                      <c:pt idx="30">
                        <c:v>1082</c:v>
                      </c:pt>
                      <c:pt idx="31">
                        <c:v>1083</c:v>
                      </c:pt>
                      <c:pt idx="32">
                        <c:v>1084</c:v>
                      </c:pt>
                      <c:pt idx="33">
                        <c:v>1085</c:v>
                      </c:pt>
                      <c:pt idx="34">
                        <c:v>1085</c:v>
                      </c:pt>
                      <c:pt idx="35">
                        <c:v>1087</c:v>
                      </c:pt>
                      <c:pt idx="36">
                        <c:v>1088</c:v>
                      </c:pt>
                      <c:pt idx="37">
                        <c:v>1089</c:v>
                      </c:pt>
                      <c:pt idx="38">
                        <c:v>1091</c:v>
                      </c:pt>
                      <c:pt idx="39">
                        <c:v>1092</c:v>
                      </c:pt>
                      <c:pt idx="40">
                        <c:v>1094</c:v>
                      </c:pt>
                      <c:pt idx="41">
                        <c:v>1096</c:v>
                      </c:pt>
                      <c:pt idx="42">
                        <c:v>1098</c:v>
                      </c:pt>
                      <c:pt idx="43">
                        <c:v>1100</c:v>
                      </c:pt>
                      <c:pt idx="44">
                        <c:v>1102</c:v>
                      </c:pt>
                      <c:pt idx="45">
                        <c:v>1105</c:v>
                      </c:pt>
                      <c:pt idx="46">
                        <c:v>1107</c:v>
                      </c:pt>
                      <c:pt idx="47">
                        <c:v>1109</c:v>
                      </c:pt>
                      <c:pt idx="48">
                        <c:v>1112</c:v>
                      </c:pt>
                      <c:pt idx="49">
                        <c:v>1114</c:v>
                      </c:pt>
                      <c:pt idx="50">
                        <c:v>1117</c:v>
                      </c:pt>
                      <c:pt idx="51">
                        <c:v>1120</c:v>
                      </c:pt>
                      <c:pt idx="52">
                        <c:v>1123</c:v>
                      </c:pt>
                      <c:pt idx="53">
                        <c:v>1127</c:v>
                      </c:pt>
                      <c:pt idx="54">
                        <c:v>1130</c:v>
                      </c:pt>
                      <c:pt idx="55">
                        <c:v>1134</c:v>
                      </c:pt>
                      <c:pt idx="56">
                        <c:v>1137</c:v>
                      </c:pt>
                      <c:pt idx="57">
                        <c:v>1140</c:v>
                      </c:pt>
                      <c:pt idx="58">
                        <c:v>1143</c:v>
                      </c:pt>
                      <c:pt idx="59">
                        <c:v>1146</c:v>
                      </c:pt>
                      <c:pt idx="60">
                        <c:v>1149</c:v>
                      </c:pt>
                      <c:pt idx="61">
                        <c:v>1152</c:v>
                      </c:pt>
                      <c:pt idx="62">
                        <c:v>1155</c:v>
                      </c:pt>
                      <c:pt idx="63">
                        <c:v>1158</c:v>
                      </c:pt>
                      <c:pt idx="64">
                        <c:v>1162</c:v>
                      </c:pt>
                      <c:pt idx="65">
                        <c:v>1166</c:v>
                      </c:pt>
                      <c:pt idx="66">
                        <c:v>1169</c:v>
                      </c:pt>
                      <c:pt idx="67">
                        <c:v>1173</c:v>
                      </c:pt>
                      <c:pt idx="68">
                        <c:v>1177</c:v>
                      </c:pt>
                      <c:pt idx="69">
                        <c:v>1180</c:v>
                      </c:pt>
                      <c:pt idx="70">
                        <c:v>1184</c:v>
                      </c:pt>
                      <c:pt idx="71">
                        <c:v>1187</c:v>
                      </c:pt>
                      <c:pt idx="72">
                        <c:v>1190</c:v>
                      </c:pt>
                      <c:pt idx="73">
                        <c:v>1192</c:v>
                      </c:pt>
                      <c:pt idx="74">
                        <c:v>1194</c:v>
                      </c:pt>
                      <c:pt idx="75">
                        <c:v>1196</c:v>
                      </c:pt>
                      <c:pt idx="76">
                        <c:v>1198</c:v>
                      </c:pt>
                      <c:pt idx="77">
                        <c:v>1200</c:v>
                      </c:pt>
                      <c:pt idx="78">
                        <c:v>1201</c:v>
                      </c:pt>
                      <c:pt idx="79">
                        <c:v>1203</c:v>
                      </c:pt>
                      <c:pt idx="80">
                        <c:v>1206</c:v>
                      </c:pt>
                      <c:pt idx="81">
                        <c:v>1209</c:v>
                      </c:pt>
                      <c:pt idx="82">
                        <c:v>1211</c:v>
                      </c:pt>
                      <c:pt idx="83">
                        <c:v>1215</c:v>
                      </c:pt>
                      <c:pt idx="84">
                        <c:v>1219</c:v>
                      </c:pt>
                      <c:pt idx="85">
                        <c:v>1222</c:v>
                      </c:pt>
                      <c:pt idx="86">
                        <c:v>1226</c:v>
                      </c:pt>
                      <c:pt idx="87">
                        <c:v>1230</c:v>
                      </c:pt>
                      <c:pt idx="88">
                        <c:v>1233</c:v>
                      </c:pt>
                      <c:pt idx="89">
                        <c:v>1237</c:v>
                      </c:pt>
                      <c:pt idx="90">
                        <c:v>1241</c:v>
                      </c:pt>
                    </c:numCache>
                  </c:numRef>
                </c:val>
                <c:smooth val="0"/>
                <c:extLst xmlns:c15="http://schemas.microsoft.com/office/drawing/2012/chart">
                  <c:ext xmlns:c16="http://schemas.microsoft.com/office/drawing/2014/chart" uri="{C3380CC4-5D6E-409C-BE32-E72D297353CC}">
                    <c16:uniqueId val="{00000016-B135-4F29-B62C-2A8A2B3064F6}"/>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[1]Zillow_Data!$B$25</c15:sqref>
                        </c15:formulaRef>
                      </c:ext>
                    </c:extLst>
                    <c:strCache>
                      <c:ptCount val="1"/>
                      <c:pt idx="0">
                        <c:v>Portland, OR</c:v>
                      </c:pt>
                    </c:strCache>
                  </c:strRef>
                </c:tx>
                <c:spPr>
                  <a:ln w="28575" cap="rnd">
                    <a:solidFill>
                      <a:schemeClr val="accent6">
                        <a:lumMod val="80000"/>
                      </a:schemeClr>
                    </a:solidFill>
                    <a:round/>
                  </a:ln>
                  <a:effectLst/>
                </c:spPr>
                <c:marker>
                  <c:symbol val="circle"/>
                  <c:size val="5"/>
                  <c:spPr>
                    <a:solidFill>
                      <a:schemeClr val="accent6">
                        <a:lumMod val="80000"/>
                      </a:schemeClr>
                    </a:solidFill>
                    <a:ln w="9525">
                      <a:solidFill>
                        <a:schemeClr val="accent6">
                          <a:lumMod val="8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[1]Zillow_Data!$C$25:$CO$25</c15:sqref>
                        </c15:formulaRef>
                      </c:ext>
                    </c:extLst>
                    <c:numCache>
                      <c:formatCode>General</c:formatCode>
                      <c:ptCount val="91"/>
                      <c:pt idx="0">
                        <c:v>23</c:v>
                      </c:pt>
                      <c:pt idx="1">
                        <c:v>1108</c:v>
                      </c:pt>
                      <c:pt idx="2">
                        <c:v>1117</c:v>
                      </c:pt>
                      <c:pt idx="3">
                        <c:v>1127</c:v>
                      </c:pt>
                      <c:pt idx="4">
                        <c:v>1136</c:v>
                      </c:pt>
                      <c:pt idx="5">
                        <c:v>1145</c:v>
                      </c:pt>
                      <c:pt idx="6">
                        <c:v>1154</c:v>
                      </c:pt>
                      <c:pt idx="7">
                        <c:v>1163</c:v>
                      </c:pt>
                      <c:pt idx="8">
                        <c:v>1172</c:v>
                      </c:pt>
                      <c:pt idx="9">
                        <c:v>1181</c:v>
                      </c:pt>
                      <c:pt idx="10">
                        <c:v>1191</c:v>
                      </c:pt>
                      <c:pt idx="11">
                        <c:v>1200</c:v>
                      </c:pt>
                      <c:pt idx="12">
                        <c:v>1210</c:v>
                      </c:pt>
                      <c:pt idx="13">
                        <c:v>1220</c:v>
                      </c:pt>
                      <c:pt idx="14">
                        <c:v>1230</c:v>
                      </c:pt>
                      <c:pt idx="15">
                        <c:v>1241</c:v>
                      </c:pt>
                      <c:pt idx="16">
                        <c:v>1251</c:v>
                      </c:pt>
                      <c:pt idx="17">
                        <c:v>1261</c:v>
                      </c:pt>
                      <c:pt idx="18">
                        <c:v>1272</c:v>
                      </c:pt>
                      <c:pt idx="19">
                        <c:v>1282</c:v>
                      </c:pt>
                      <c:pt idx="20">
                        <c:v>1292</c:v>
                      </c:pt>
                      <c:pt idx="21">
                        <c:v>1302</c:v>
                      </c:pt>
                      <c:pt idx="22">
                        <c:v>1312</c:v>
                      </c:pt>
                      <c:pt idx="23">
                        <c:v>1321</c:v>
                      </c:pt>
                      <c:pt idx="24">
                        <c:v>1330</c:v>
                      </c:pt>
                      <c:pt idx="25">
                        <c:v>1340</c:v>
                      </c:pt>
                      <c:pt idx="26">
                        <c:v>1347</c:v>
                      </c:pt>
                      <c:pt idx="27">
                        <c:v>1354</c:v>
                      </c:pt>
                      <c:pt idx="28">
                        <c:v>1361</c:v>
                      </c:pt>
                      <c:pt idx="29">
                        <c:v>1367</c:v>
                      </c:pt>
                      <c:pt idx="30">
                        <c:v>1373</c:v>
                      </c:pt>
                      <c:pt idx="31">
                        <c:v>1379</c:v>
                      </c:pt>
                      <c:pt idx="32">
                        <c:v>1384</c:v>
                      </c:pt>
                      <c:pt idx="33">
                        <c:v>1389</c:v>
                      </c:pt>
                      <c:pt idx="34">
                        <c:v>1394</c:v>
                      </c:pt>
                      <c:pt idx="35">
                        <c:v>1399</c:v>
                      </c:pt>
                      <c:pt idx="36">
                        <c:v>1403</c:v>
                      </c:pt>
                      <c:pt idx="37">
                        <c:v>1408</c:v>
                      </c:pt>
                      <c:pt idx="38">
                        <c:v>1412</c:v>
                      </c:pt>
                      <c:pt idx="39">
                        <c:v>1416</c:v>
                      </c:pt>
                      <c:pt idx="40">
                        <c:v>1420</c:v>
                      </c:pt>
                      <c:pt idx="41">
                        <c:v>1423</c:v>
                      </c:pt>
                      <c:pt idx="42">
                        <c:v>1427</c:v>
                      </c:pt>
                      <c:pt idx="43">
                        <c:v>1430</c:v>
                      </c:pt>
                      <c:pt idx="44">
                        <c:v>1433</c:v>
                      </c:pt>
                      <c:pt idx="45">
                        <c:v>1436</c:v>
                      </c:pt>
                      <c:pt idx="46">
                        <c:v>1439</c:v>
                      </c:pt>
                      <c:pt idx="47">
                        <c:v>1442</c:v>
                      </c:pt>
                      <c:pt idx="48">
                        <c:v>1445</c:v>
                      </c:pt>
                      <c:pt idx="49">
                        <c:v>1448</c:v>
                      </c:pt>
                      <c:pt idx="50">
                        <c:v>1452</c:v>
                      </c:pt>
                      <c:pt idx="51">
                        <c:v>1455</c:v>
                      </c:pt>
                      <c:pt idx="52">
                        <c:v>1459</c:v>
                      </c:pt>
                      <c:pt idx="53">
                        <c:v>1463</c:v>
                      </c:pt>
                      <c:pt idx="54">
                        <c:v>1467</c:v>
                      </c:pt>
                      <c:pt idx="55">
                        <c:v>1472</c:v>
                      </c:pt>
                      <c:pt idx="56">
                        <c:v>1476</c:v>
                      </c:pt>
                      <c:pt idx="57">
                        <c:v>1481</c:v>
                      </c:pt>
                      <c:pt idx="58">
                        <c:v>1485</c:v>
                      </c:pt>
                      <c:pt idx="59">
                        <c:v>1490</c:v>
                      </c:pt>
                      <c:pt idx="60">
                        <c:v>1494</c:v>
                      </c:pt>
                      <c:pt idx="61">
                        <c:v>1499</c:v>
                      </c:pt>
                      <c:pt idx="62">
                        <c:v>1503</c:v>
                      </c:pt>
                      <c:pt idx="63">
                        <c:v>1508</c:v>
                      </c:pt>
                      <c:pt idx="64">
                        <c:v>1512</c:v>
                      </c:pt>
                      <c:pt idx="65">
                        <c:v>1517</c:v>
                      </c:pt>
                      <c:pt idx="66">
                        <c:v>1522</c:v>
                      </c:pt>
                      <c:pt idx="67">
                        <c:v>1527</c:v>
                      </c:pt>
                      <c:pt idx="68">
                        <c:v>1531</c:v>
                      </c:pt>
                      <c:pt idx="69">
                        <c:v>1535</c:v>
                      </c:pt>
                      <c:pt idx="70">
                        <c:v>1538</c:v>
                      </c:pt>
                      <c:pt idx="71">
                        <c:v>1541</c:v>
                      </c:pt>
                      <c:pt idx="72">
                        <c:v>1543</c:v>
                      </c:pt>
                      <c:pt idx="73">
                        <c:v>1545</c:v>
                      </c:pt>
                      <c:pt idx="74">
                        <c:v>1547</c:v>
                      </c:pt>
                      <c:pt idx="75">
                        <c:v>1548</c:v>
                      </c:pt>
                      <c:pt idx="76">
                        <c:v>1550</c:v>
                      </c:pt>
                      <c:pt idx="77">
                        <c:v>1551</c:v>
                      </c:pt>
                      <c:pt idx="78">
                        <c:v>1552</c:v>
                      </c:pt>
                      <c:pt idx="79">
                        <c:v>1554</c:v>
                      </c:pt>
                      <c:pt idx="80">
                        <c:v>1558</c:v>
                      </c:pt>
                      <c:pt idx="81">
                        <c:v>1563</c:v>
                      </c:pt>
                      <c:pt idx="82">
                        <c:v>1567</c:v>
                      </c:pt>
                      <c:pt idx="83">
                        <c:v>1573</c:v>
                      </c:pt>
                      <c:pt idx="84">
                        <c:v>1580</c:v>
                      </c:pt>
                      <c:pt idx="85">
                        <c:v>1586</c:v>
                      </c:pt>
                      <c:pt idx="86">
                        <c:v>1593</c:v>
                      </c:pt>
                      <c:pt idx="87">
                        <c:v>1600</c:v>
                      </c:pt>
                      <c:pt idx="88">
                        <c:v>1606</c:v>
                      </c:pt>
                      <c:pt idx="89">
                        <c:v>1614</c:v>
                      </c:pt>
                      <c:pt idx="90">
                        <c:v>1621</c:v>
                      </c:pt>
                    </c:numCache>
                  </c:numRef>
                </c:val>
                <c:smooth val="0"/>
                <c:extLst xmlns:c15="http://schemas.microsoft.com/office/drawing/2012/chart">
                  <c:ext xmlns:c16="http://schemas.microsoft.com/office/drawing/2014/chart" uri="{C3380CC4-5D6E-409C-BE32-E72D297353CC}">
                    <c16:uniqueId val="{00000017-B135-4F29-B62C-2A8A2B3064F6}"/>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[1]Zillow_Data!$B$26</c15:sqref>
                        </c15:formulaRef>
                      </c:ext>
                    </c:extLst>
                    <c:strCache>
                      <c:ptCount val="1"/>
                      <c:pt idx="0">
                        <c:v>Charlotte, NC</c:v>
                      </c:pt>
                    </c:strCache>
                  </c:strRef>
                </c:tx>
                <c:spPr>
                  <a:ln w="28575" cap="rnd">
                    <a:solidFill>
                      <a:schemeClr val="accent1">
                        <a:lumMod val="60000"/>
                        <a:lumOff val="40000"/>
                      </a:schemeClr>
                    </a:solidFill>
                    <a:round/>
                  </a:ln>
                  <a:effectLst/>
                </c:spPr>
                <c:marker>
                  <c:symbol val="circle"/>
                  <c:size val="5"/>
                  <c:spPr>
                    <a:solidFill>
                      <a:schemeClr val="accent1">
                        <a:lumMod val="60000"/>
                        <a:lumOff val="40000"/>
                      </a:schemeClr>
                    </a:solidFill>
                    <a:ln w="9525">
                      <a:solidFill>
                        <a:schemeClr val="accent1">
                          <a:lumMod val="60000"/>
                          <a:lumOff val="4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[1]Zillow_Data!$C$26:$CO$26</c15:sqref>
                        </c15:formulaRef>
                      </c:ext>
                    </c:extLst>
                    <c:numCache>
                      <c:formatCode>General</c:formatCode>
                      <c:ptCount val="91"/>
                      <c:pt idx="0">
                        <c:v>24</c:v>
                      </c:pt>
                      <c:pt idx="1">
                        <c:v>1120</c:v>
                      </c:pt>
                      <c:pt idx="2">
                        <c:v>1124</c:v>
                      </c:pt>
                      <c:pt idx="3">
                        <c:v>1128</c:v>
                      </c:pt>
                      <c:pt idx="4">
                        <c:v>1132</c:v>
                      </c:pt>
                      <c:pt idx="5">
                        <c:v>1136</c:v>
                      </c:pt>
                      <c:pt idx="6">
                        <c:v>1140</c:v>
                      </c:pt>
                      <c:pt idx="7">
                        <c:v>1144</c:v>
                      </c:pt>
                      <c:pt idx="8">
                        <c:v>1148</c:v>
                      </c:pt>
                      <c:pt idx="9">
                        <c:v>1152</c:v>
                      </c:pt>
                      <c:pt idx="10">
                        <c:v>1156</c:v>
                      </c:pt>
                      <c:pt idx="11">
                        <c:v>1161</c:v>
                      </c:pt>
                      <c:pt idx="12">
                        <c:v>1166</c:v>
                      </c:pt>
                      <c:pt idx="13">
                        <c:v>1170</c:v>
                      </c:pt>
                      <c:pt idx="14">
                        <c:v>1175</c:v>
                      </c:pt>
                      <c:pt idx="15">
                        <c:v>1180</c:v>
                      </c:pt>
                      <c:pt idx="16">
                        <c:v>1185</c:v>
                      </c:pt>
                      <c:pt idx="17">
                        <c:v>1191</c:v>
                      </c:pt>
                      <c:pt idx="18">
                        <c:v>1196</c:v>
                      </c:pt>
                      <c:pt idx="19">
                        <c:v>1201</c:v>
                      </c:pt>
                      <c:pt idx="20">
                        <c:v>1207</c:v>
                      </c:pt>
                      <c:pt idx="21">
                        <c:v>1213</c:v>
                      </c:pt>
                      <c:pt idx="22">
                        <c:v>1218</c:v>
                      </c:pt>
                      <c:pt idx="23">
                        <c:v>1224</c:v>
                      </c:pt>
                      <c:pt idx="24">
                        <c:v>1229</c:v>
                      </c:pt>
                      <c:pt idx="25">
                        <c:v>1234</c:v>
                      </c:pt>
                      <c:pt idx="26">
                        <c:v>1239</c:v>
                      </c:pt>
                      <c:pt idx="27">
                        <c:v>1245</c:v>
                      </c:pt>
                      <c:pt idx="28">
                        <c:v>1250</c:v>
                      </c:pt>
                      <c:pt idx="29">
                        <c:v>1255</c:v>
                      </c:pt>
                      <c:pt idx="30">
                        <c:v>1260</c:v>
                      </c:pt>
                      <c:pt idx="31">
                        <c:v>1265</c:v>
                      </c:pt>
                      <c:pt idx="32">
                        <c:v>1270</c:v>
                      </c:pt>
                      <c:pt idx="33">
                        <c:v>1275</c:v>
                      </c:pt>
                      <c:pt idx="34">
                        <c:v>1280</c:v>
                      </c:pt>
                      <c:pt idx="35">
                        <c:v>1285</c:v>
                      </c:pt>
                      <c:pt idx="36">
                        <c:v>1290</c:v>
                      </c:pt>
                      <c:pt idx="37">
                        <c:v>1295</c:v>
                      </c:pt>
                      <c:pt idx="38">
                        <c:v>1300</c:v>
                      </c:pt>
                      <c:pt idx="39">
                        <c:v>1305</c:v>
                      </c:pt>
                      <c:pt idx="40">
                        <c:v>1310</c:v>
                      </c:pt>
                      <c:pt idx="41">
                        <c:v>1315</c:v>
                      </c:pt>
                      <c:pt idx="42">
                        <c:v>1320</c:v>
                      </c:pt>
                      <c:pt idx="43">
                        <c:v>1324</c:v>
                      </c:pt>
                      <c:pt idx="44">
                        <c:v>1329</c:v>
                      </c:pt>
                      <c:pt idx="45">
                        <c:v>1333</c:v>
                      </c:pt>
                      <c:pt idx="46">
                        <c:v>1338</c:v>
                      </c:pt>
                      <c:pt idx="47">
                        <c:v>1342</c:v>
                      </c:pt>
                      <c:pt idx="48">
                        <c:v>1347</c:v>
                      </c:pt>
                      <c:pt idx="49">
                        <c:v>1351</c:v>
                      </c:pt>
                      <c:pt idx="50">
                        <c:v>1356</c:v>
                      </c:pt>
                      <c:pt idx="51">
                        <c:v>1361</c:v>
                      </c:pt>
                      <c:pt idx="52">
                        <c:v>1366</c:v>
                      </c:pt>
                      <c:pt idx="53">
                        <c:v>1371</c:v>
                      </c:pt>
                      <c:pt idx="54">
                        <c:v>1377</c:v>
                      </c:pt>
                      <c:pt idx="55">
                        <c:v>1382</c:v>
                      </c:pt>
                      <c:pt idx="56">
                        <c:v>1388</c:v>
                      </c:pt>
                      <c:pt idx="57">
                        <c:v>1394</c:v>
                      </c:pt>
                      <c:pt idx="58">
                        <c:v>1400</c:v>
                      </c:pt>
                      <c:pt idx="59">
                        <c:v>1406</c:v>
                      </c:pt>
                      <c:pt idx="60">
                        <c:v>1413</c:v>
                      </c:pt>
                      <c:pt idx="61">
                        <c:v>1419</c:v>
                      </c:pt>
                      <c:pt idx="62">
                        <c:v>1425</c:v>
                      </c:pt>
                      <c:pt idx="63">
                        <c:v>1431</c:v>
                      </c:pt>
                      <c:pt idx="64">
                        <c:v>1437</c:v>
                      </c:pt>
                      <c:pt idx="65">
                        <c:v>1442</c:v>
                      </c:pt>
                      <c:pt idx="66">
                        <c:v>1448</c:v>
                      </c:pt>
                      <c:pt idx="67">
                        <c:v>1454</c:v>
                      </c:pt>
                      <c:pt idx="68">
                        <c:v>1458</c:v>
                      </c:pt>
                      <c:pt idx="69">
                        <c:v>1463</c:v>
                      </c:pt>
                      <c:pt idx="70">
                        <c:v>1467</c:v>
                      </c:pt>
                      <c:pt idx="71">
                        <c:v>1470</c:v>
                      </c:pt>
                      <c:pt idx="72">
                        <c:v>1473</c:v>
                      </c:pt>
                      <c:pt idx="73">
                        <c:v>1476</c:v>
                      </c:pt>
                      <c:pt idx="74">
                        <c:v>1478</c:v>
                      </c:pt>
                      <c:pt idx="75">
                        <c:v>1481</c:v>
                      </c:pt>
                      <c:pt idx="76">
                        <c:v>1484</c:v>
                      </c:pt>
                      <c:pt idx="77">
                        <c:v>1487</c:v>
                      </c:pt>
                      <c:pt idx="78">
                        <c:v>1491</c:v>
                      </c:pt>
                      <c:pt idx="79">
                        <c:v>1495</c:v>
                      </c:pt>
                      <c:pt idx="80">
                        <c:v>1503</c:v>
                      </c:pt>
                      <c:pt idx="81">
                        <c:v>1512</c:v>
                      </c:pt>
                      <c:pt idx="82">
                        <c:v>1520</c:v>
                      </c:pt>
                      <c:pt idx="83">
                        <c:v>1530</c:v>
                      </c:pt>
                      <c:pt idx="84">
                        <c:v>1541</c:v>
                      </c:pt>
                      <c:pt idx="85">
                        <c:v>1552</c:v>
                      </c:pt>
                      <c:pt idx="86">
                        <c:v>1563</c:v>
                      </c:pt>
                      <c:pt idx="87">
                        <c:v>1574</c:v>
                      </c:pt>
                      <c:pt idx="88">
                        <c:v>1585</c:v>
                      </c:pt>
                      <c:pt idx="89">
                        <c:v>1597</c:v>
                      </c:pt>
                      <c:pt idx="90">
                        <c:v>1608</c:v>
                      </c:pt>
                    </c:numCache>
                  </c:numRef>
                </c:val>
                <c:smooth val="0"/>
                <c:extLst xmlns:c15="http://schemas.microsoft.com/office/drawing/2012/chart">
                  <c:ext xmlns:c16="http://schemas.microsoft.com/office/drawing/2014/chart" uri="{C3380CC4-5D6E-409C-BE32-E72D297353CC}">
                    <c16:uniqueId val="{00000018-B135-4F29-B62C-2A8A2B3064F6}"/>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[1]Zillow_Data!$B$27</c15:sqref>
                        </c15:formulaRef>
                      </c:ext>
                    </c:extLst>
                    <c:strCache>
                      <c:ptCount val="1"/>
                      <c:pt idx="0">
                        <c:v>Sacramento, CA</c:v>
                      </c:pt>
                    </c:strCache>
                  </c:strRef>
                </c:tx>
                <c:spPr>
                  <a:ln w="28575" cap="rnd">
                    <a:solidFill>
                      <a:schemeClr val="accent2">
                        <a:lumMod val="60000"/>
                        <a:lumOff val="40000"/>
                      </a:schemeClr>
                    </a:solidFill>
                    <a:round/>
                  </a:ln>
                  <a:effectLst/>
                </c:spPr>
                <c:marker>
                  <c:symbol val="circle"/>
                  <c:size val="5"/>
                  <c:spPr>
                    <a:solidFill>
                      <a:schemeClr val="accent2">
                        <a:lumMod val="60000"/>
                        <a:lumOff val="40000"/>
                      </a:schemeClr>
                    </a:solidFill>
                    <a:ln w="9525">
                      <a:solidFill>
                        <a:schemeClr val="accent2">
                          <a:lumMod val="60000"/>
                          <a:lumOff val="4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[1]Zillow_Data!$C$27:$CO$27</c15:sqref>
                        </c15:formulaRef>
                      </c:ext>
                    </c:extLst>
                    <c:numCache>
                      <c:formatCode>General</c:formatCode>
                      <c:ptCount val="91"/>
                      <c:pt idx="0">
                        <c:v>25</c:v>
                      </c:pt>
                      <c:pt idx="1">
                        <c:v>1232</c:v>
                      </c:pt>
                      <c:pt idx="2">
                        <c:v>1237</c:v>
                      </c:pt>
                      <c:pt idx="3">
                        <c:v>1242</c:v>
                      </c:pt>
                      <c:pt idx="4">
                        <c:v>1247</c:v>
                      </c:pt>
                      <c:pt idx="5">
                        <c:v>1252</c:v>
                      </c:pt>
                      <c:pt idx="6">
                        <c:v>1257</c:v>
                      </c:pt>
                      <c:pt idx="7">
                        <c:v>1262</c:v>
                      </c:pt>
                      <c:pt idx="8">
                        <c:v>1268</c:v>
                      </c:pt>
                      <c:pt idx="9">
                        <c:v>1273</c:v>
                      </c:pt>
                      <c:pt idx="10">
                        <c:v>1278</c:v>
                      </c:pt>
                      <c:pt idx="11">
                        <c:v>1284</c:v>
                      </c:pt>
                      <c:pt idx="12">
                        <c:v>1291</c:v>
                      </c:pt>
                      <c:pt idx="13">
                        <c:v>1297</c:v>
                      </c:pt>
                      <c:pt idx="14">
                        <c:v>1305</c:v>
                      </c:pt>
                      <c:pt idx="15">
                        <c:v>1312</c:v>
                      </c:pt>
                      <c:pt idx="16">
                        <c:v>1320</c:v>
                      </c:pt>
                      <c:pt idx="17">
                        <c:v>1328</c:v>
                      </c:pt>
                      <c:pt idx="18">
                        <c:v>1335</c:v>
                      </c:pt>
                      <c:pt idx="19">
                        <c:v>1343</c:v>
                      </c:pt>
                      <c:pt idx="20">
                        <c:v>1352</c:v>
                      </c:pt>
                      <c:pt idx="21">
                        <c:v>1360</c:v>
                      </c:pt>
                      <c:pt idx="22">
                        <c:v>1369</c:v>
                      </c:pt>
                      <c:pt idx="23">
                        <c:v>1378</c:v>
                      </c:pt>
                      <c:pt idx="24">
                        <c:v>1387</c:v>
                      </c:pt>
                      <c:pt idx="25">
                        <c:v>1397</c:v>
                      </c:pt>
                      <c:pt idx="26">
                        <c:v>1406</c:v>
                      </c:pt>
                      <c:pt idx="27">
                        <c:v>1415</c:v>
                      </c:pt>
                      <c:pt idx="28">
                        <c:v>1424</c:v>
                      </c:pt>
                      <c:pt idx="29">
                        <c:v>1434</c:v>
                      </c:pt>
                      <c:pt idx="30">
                        <c:v>1443</c:v>
                      </c:pt>
                      <c:pt idx="31">
                        <c:v>1453</c:v>
                      </c:pt>
                      <c:pt idx="32">
                        <c:v>1463</c:v>
                      </c:pt>
                      <c:pt idx="33">
                        <c:v>1473</c:v>
                      </c:pt>
                      <c:pt idx="34">
                        <c:v>1483</c:v>
                      </c:pt>
                      <c:pt idx="35">
                        <c:v>1493</c:v>
                      </c:pt>
                      <c:pt idx="36">
                        <c:v>1503</c:v>
                      </c:pt>
                      <c:pt idx="37">
                        <c:v>1513</c:v>
                      </c:pt>
                      <c:pt idx="38">
                        <c:v>1524</c:v>
                      </c:pt>
                      <c:pt idx="39">
                        <c:v>1534</c:v>
                      </c:pt>
                      <c:pt idx="40">
                        <c:v>1545</c:v>
                      </c:pt>
                      <c:pt idx="41">
                        <c:v>1554</c:v>
                      </c:pt>
                      <c:pt idx="42">
                        <c:v>1564</c:v>
                      </c:pt>
                      <c:pt idx="43">
                        <c:v>1574</c:v>
                      </c:pt>
                      <c:pt idx="44">
                        <c:v>1583</c:v>
                      </c:pt>
                      <c:pt idx="45">
                        <c:v>1592</c:v>
                      </c:pt>
                      <c:pt idx="46">
                        <c:v>1600</c:v>
                      </c:pt>
                      <c:pt idx="47">
                        <c:v>1609</c:v>
                      </c:pt>
                      <c:pt idx="48">
                        <c:v>1617</c:v>
                      </c:pt>
                      <c:pt idx="49">
                        <c:v>1625</c:v>
                      </c:pt>
                      <c:pt idx="50">
                        <c:v>1633</c:v>
                      </c:pt>
                      <c:pt idx="51">
                        <c:v>1641</c:v>
                      </c:pt>
                      <c:pt idx="52">
                        <c:v>1648</c:v>
                      </c:pt>
                      <c:pt idx="53">
                        <c:v>1656</c:v>
                      </c:pt>
                      <c:pt idx="54">
                        <c:v>1663</c:v>
                      </c:pt>
                      <c:pt idx="55">
                        <c:v>1671</c:v>
                      </c:pt>
                      <c:pt idx="56">
                        <c:v>1679</c:v>
                      </c:pt>
                      <c:pt idx="57">
                        <c:v>1687</c:v>
                      </c:pt>
                      <c:pt idx="58">
                        <c:v>1694</c:v>
                      </c:pt>
                      <c:pt idx="59">
                        <c:v>1702</c:v>
                      </c:pt>
                      <c:pt idx="60">
                        <c:v>1709</c:v>
                      </c:pt>
                      <c:pt idx="61">
                        <c:v>1717</c:v>
                      </c:pt>
                      <c:pt idx="62">
                        <c:v>1724</c:v>
                      </c:pt>
                      <c:pt idx="63">
                        <c:v>1731</c:v>
                      </c:pt>
                      <c:pt idx="64">
                        <c:v>1738</c:v>
                      </c:pt>
                      <c:pt idx="65">
                        <c:v>1744</c:v>
                      </c:pt>
                      <c:pt idx="66">
                        <c:v>1751</c:v>
                      </c:pt>
                      <c:pt idx="67">
                        <c:v>1758</c:v>
                      </c:pt>
                      <c:pt idx="68">
                        <c:v>1763</c:v>
                      </c:pt>
                      <c:pt idx="69">
                        <c:v>1769</c:v>
                      </c:pt>
                      <c:pt idx="70">
                        <c:v>1775</c:v>
                      </c:pt>
                      <c:pt idx="71">
                        <c:v>1780</c:v>
                      </c:pt>
                      <c:pt idx="72">
                        <c:v>1785</c:v>
                      </c:pt>
                      <c:pt idx="73">
                        <c:v>1790</c:v>
                      </c:pt>
                      <c:pt idx="74">
                        <c:v>1797</c:v>
                      </c:pt>
                      <c:pt idx="75">
                        <c:v>1804</c:v>
                      </c:pt>
                      <c:pt idx="76">
                        <c:v>1811</c:v>
                      </c:pt>
                      <c:pt idx="77">
                        <c:v>1821</c:v>
                      </c:pt>
                      <c:pt idx="78">
                        <c:v>1831</c:v>
                      </c:pt>
                      <c:pt idx="79">
                        <c:v>1840</c:v>
                      </c:pt>
                      <c:pt idx="80">
                        <c:v>1854</c:v>
                      </c:pt>
                      <c:pt idx="81">
                        <c:v>1867</c:v>
                      </c:pt>
                      <c:pt idx="82">
                        <c:v>1881</c:v>
                      </c:pt>
                      <c:pt idx="83">
                        <c:v>1896</c:v>
                      </c:pt>
                      <c:pt idx="84">
                        <c:v>1911</c:v>
                      </c:pt>
                      <c:pt idx="85">
                        <c:v>1926</c:v>
                      </c:pt>
                      <c:pt idx="86">
                        <c:v>1942</c:v>
                      </c:pt>
                      <c:pt idx="87">
                        <c:v>1957</c:v>
                      </c:pt>
                      <c:pt idx="88">
                        <c:v>1973</c:v>
                      </c:pt>
                      <c:pt idx="89">
                        <c:v>1989</c:v>
                      </c:pt>
                      <c:pt idx="90">
                        <c:v>2004</c:v>
                      </c:pt>
                    </c:numCache>
                  </c:numRef>
                </c:val>
                <c:smooth val="0"/>
                <c:extLst xmlns:c15="http://schemas.microsoft.com/office/drawing/2012/chart">
                  <c:ext xmlns:c16="http://schemas.microsoft.com/office/drawing/2014/chart" uri="{C3380CC4-5D6E-409C-BE32-E72D297353CC}">
                    <c16:uniqueId val="{00000019-B135-4F29-B62C-2A8A2B3064F6}"/>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[1]Zillow_Data!$B$28</c15:sqref>
                        </c15:formulaRef>
                      </c:ext>
                    </c:extLst>
                    <c:strCache>
                      <c:ptCount val="1"/>
                      <c:pt idx="0">
                        <c:v>San Antonio, TX</c:v>
                      </c:pt>
                    </c:strCache>
                  </c:strRef>
                </c:tx>
                <c:spPr>
                  <a:ln w="28575" cap="rnd">
                    <a:solidFill>
                      <a:schemeClr val="accent3">
                        <a:lumMod val="60000"/>
                        <a:lumOff val="40000"/>
                      </a:schemeClr>
                    </a:solidFill>
                    <a:round/>
                  </a:ln>
                  <a:effectLst/>
                </c:spPr>
                <c:marker>
                  <c:symbol val="circle"/>
                  <c:size val="5"/>
                  <c:spPr>
                    <a:solidFill>
                      <a:schemeClr val="accent3">
                        <a:lumMod val="60000"/>
                        <a:lumOff val="40000"/>
                      </a:schemeClr>
                    </a:solidFill>
                    <a:ln w="9525">
                      <a:solidFill>
                        <a:schemeClr val="accent3">
                          <a:lumMod val="60000"/>
                          <a:lumOff val="4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[1]Zillow_Data!$C$28:$CO$28</c15:sqref>
                        </c15:formulaRef>
                      </c:ext>
                    </c:extLst>
                    <c:numCache>
                      <c:formatCode>General</c:formatCode>
                      <c:ptCount val="91"/>
                      <c:pt idx="0">
                        <c:v>26</c:v>
                      </c:pt>
                      <c:pt idx="1">
                        <c:v>985</c:v>
                      </c:pt>
                      <c:pt idx="2">
                        <c:v>988</c:v>
                      </c:pt>
                      <c:pt idx="3">
                        <c:v>990</c:v>
                      </c:pt>
                      <c:pt idx="4">
                        <c:v>993</c:v>
                      </c:pt>
                      <c:pt idx="5">
                        <c:v>996</c:v>
                      </c:pt>
                      <c:pt idx="6">
                        <c:v>999</c:v>
                      </c:pt>
                      <c:pt idx="7">
                        <c:v>1002</c:v>
                      </c:pt>
                      <c:pt idx="8">
                        <c:v>1005</c:v>
                      </c:pt>
                      <c:pt idx="9">
                        <c:v>1008</c:v>
                      </c:pt>
                      <c:pt idx="10">
                        <c:v>1011</c:v>
                      </c:pt>
                      <c:pt idx="11">
                        <c:v>1014</c:v>
                      </c:pt>
                      <c:pt idx="12">
                        <c:v>1017</c:v>
                      </c:pt>
                      <c:pt idx="13">
                        <c:v>1021</c:v>
                      </c:pt>
                      <c:pt idx="14">
                        <c:v>1024</c:v>
                      </c:pt>
                      <c:pt idx="15">
                        <c:v>1028</c:v>
                      </c:pt>
                      <c:pt idx="16">
                        <c:v>1031</c:v>
                      </c:pt>
                      <c:pt idx="17">
                        <c:v>1035</c:v>
                      </c:pt>
                      <c:pt idx="18">
                        <c:v>1039</c:v>
                      </c:pt>
                      <c:pt idx="19">
                        <c:v>1043</c:v>
                      </c:pt>
                      <c:pt idx="20">
                        <c:v>1046</c:v>
                      </c:pt>
                      <c:pt idx="21">
                        <c:v>1050</c:v>
                      </c:pt>
                      <c:pt idx="22">
                        <c:v>1054</c:v>
                      </c:pt>
                      <c:pt idx="23">
                        <c:v>1057</c:v>
                      </c:pt>
                      <c:pt idx="24">
                        <c:v>1060</c:v>
                      </c:pt>
                      <c:pt idx="25">
                        <c:v>1063</c:v>
                      </c:pt>
                      <c:pt idx="26">
                        <c:v>1066</c:v>
                      </c:pt>
                      <c:pt idx="27">
                        <c:v>1069</c:v>
                      </c:pt>
                      <c:pt idx="28">
                        <c:v>1072</c:v>
                      </c:pt>
                      <c:pt idx="29">
                        <c:v>1075</c:v>
                      </c:pt>
                      <c:pt idx="30">
                        <c:v>1078</c:v>
                      </c:pt>
                      <c:pt idx="31">
                        <c:v>1081</c:v>
                      </c:pt>
                      <c:pt idx="32">
                        <c:v>1084</c:v>
                      </c:pt>
                      <c:pt idx="33">
                        <c:v>1087</c:v>
                      </c:pt>
                      <c:pt idx="34">
                        <c:v>1090</c:v>
                      </c:pt>
                      <c:pt idx="35">
                        <c:v>1093</c:v>
                      </c:pt>
                      <c:pt idx="36">
                        <c:v>1096</c:v>
                      </c:pt>
                      <c:pt idx="37">
                        <c:v>1099</c:v>
                      </c:pt>
                      <c:pt idx="38">
                        <c:v>1101</c:v>
                      </c:pt>
                      <c:pt idx="39">
                        <c:v>1104</c:v>
                      </c:pt>
                      <c:pt idx="40">
                        <c:v>1107</c:v>
                      </c:pt>
                      <c:pt idx="41">
                        <c:v>1109</c:v>
                      </c:pt>
                      <c:pt idx="42">
                        <c:v>1112</c:v>
                      </c:pt>
                      <c:pt idx="43">
                        <c:v>1114</c:v>
                      </c:pt>
                      <c:pt idx="44">
                        <c:v>1116</c:v>
                      </c:pt>
                      <c:pt idx="45">
                        <c:v>1118</c:v>
                      </c:pt>
                      <c:pt idx="46">
                        <c:v>1120</c:v>
                      </c:pt>
                      <c:pt idx="47">
                        <c:v>1123</c:v>
                      </c:pt>
                      <c:pt idx="48">
                        <c:v>1125</c:v>
                      </c:pt>
                      <c:pt idx="49">
                        <c:v>1127</c:v>
                      </c:pt>
                      <c:pt idx="50">
                        <c:v>1130</c:v>
                      </c:pt>
                      <c:pt idx="51">
                        <c:v>1133</c:v>
                      </c:pt>
                      <c:pt idx="52">
                        <c:v>1136</c:v>
                      </c:pt>
                      <c:pt idx="53">
                        <c:v>1139</c:v>
                      </c:pt>
                      <c:pt idx="54">
                        <c:v>1142</c:v>
                      </c:pt>
                      <c:pt idx="55">
                        <c:v>1146</c:v>
                      </c:pt>
                      <c:pt idx="56">
                        <c:v>1149</c:v>
                      </c:pt>
                      <c:pt idx="57">
                        <c:v>1152</c:v>
                      </c:pt>
                      <c:pt idx="58">
                        <c:v>1156</c:v>
                      </c:pt>
                      <c:pt idx="59">
                        <c:v>1159</c:v>
                      </c:pt>
                      <c:pt idx="60">
                        <c:v>1163</c:v>
                      </c:pt>
                      <c:pt idx="61">
                        <c:v>1166</c:v>
                      </c:pt>
                      <c:pt idx="62">
                        <c:v>1170</c:v>
                      </c:pt>
                      <c:pt idx="63">
                        <c:v>1174</c:v>
                      </c:pt>
                      <c:pt idx="64">
                        <c:v>1177</c:v>
                      </c:pt>
                      <c:pt idx="65">
                        <c:v>1181</c:v>
                      </c:pt>
                      <c:pt idx="66">
                        <c:v>1185</c:v>
                      </c:pt>
                      <c:pt idx="67">
                        <c:v>1188</c:v>
                      </c:pt>
                      <c:pt idx="68">
                        <c:v>1191</c:v>
                      </c:pt>
                      <c:pt idx="69">
                        <c:v>1194</c:v>
                      </c:pt>
                      <c:pt idx="70">
                        <c:v>1197</c:v>
                      </c:pt>
                      <c:pt idx="71">
                        <c:v>1199</c:v>
                      </c:pt>
                      <c:pt idx="72">
                        <c:v>1201</c:v>
                      </c:pt>
                      <c:pt idx="73">
                        <c:v>1203</c:v>
                      </c:pt>
                      <c:pt idx="74">
                        <c:v>1204</c:v>
                      </c:pt>
                      <c:pt idx="75">
                        <c:v>1206</c:v>
                      </c:pt>
                      <c:pt idx="76">
                        <c:v>1207</c:v>
                      </c:pt>
                      <c:pt idx="77">
                        <c:v>1209</c:v>
                      </c:pt>
                      <c:pt idx="78">
                        <c:v>1212</c:v>
                      </c:pt>
                      <c:pt idx="79">
                        <c:v>1214</c:v>
                      </c:pt>
                      <c:pt idx="80">
                        <c:v>1219</c:v>
                      </c:pt>
                      <c:pt idx="81">
                        <c:v>1223</c:v>
                      </c:pt>
                      <c:pt idx="82">
                        <c:v>1228</c:v>
                      </c:pt>
                      <c:pt idx="83">
                        <c:v>1234</c:v>
                      </c:pt>
                      <c:pt idx="84">
                        <c:v>1240</c:v>
                      </c:pt>
                      <c:pt idx="85">
                        <c:v>1246</c:v>
                      </c:pt>
                      <c:pt idx="86">
                        <c:v>1253</c:v>
                      </c:pt>
                      <c:pt idx="87">
                        <c:v>1259</c:v>
                      </c:pt>
                      <c:pt idx="88">
                        <c:v>1266</c:v>
                      </c:pt>
                      <c:pt idx="89">
                        <c:v>1272</c:v>
                      </c:pt>
                      <c:pt idx="90">
                        <c:v>1279</c:v>
                      </c:pt>
                    </c:numCache>
                  </c:numRef>
                </c:val>
                <c:smooth val="0"/>
                <c:extLst xmlns:c15="http://schemas.microsoft.com/office/drawing/2012/chart">
                  <c:ext xmlns:c16="http://schemas.microsoft.com/office/drawing/2014/chart" uri="{C3380CC4-5D6E-409C-BE32-E72D297353CC}">
                    <c16:uniqueId val="{0000001A-B135-4F29-B62C-2A8A2B3064F6}"/>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[1]Zillow_Data!$B$29</c15:sqref>
                        </c15:formulaRef>
                      </c:ext>
                    </c:extLst>
                    <c:strCache>
                      <c:ptCount val="1"/>
                      <c:pt idx="0">
                        <c:v>Orlando, FL</c:v>
                      </c:pt>
                    </c:strCache>
                  </c:strRef>
                </c:tx>
                <c:spPr>
                  <a:ln w="28575" cap="rnd">
                    <a:solidFill>
                      <a:schemeClr val="accent4">
                        <a:lumMod val="60000"/>
                        <a:lumOff val="40000"/>
                      </a:schemeClr>
                    </a:solidFill>
                    <a:round/>
                  </a:ln>
                  <a:effectLst/>
                </c:spPr>
                <c:marker>
                  <c:symbol val="circle"/>
                  <c:size val="5"/>
                  <c:spPr>
                    <a:solidFill>
                      <a:schemeClr val="accent4">
                        <a:lumMod val="60000"/>
                        <a:lumOff val="40000"/>
                      </a:schemeClr>
                    </a:solidFill>
                    <a:ln w="9525">
                      <a:solidFill>
                        <a:schemeClr val="accent4">
                          <a:lumMod val="60000"/>
                          <a:lumOff val="4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[1]Zillow_Data!$C$29:$CO$29</c15:sqref>
                        </c15:formulaRef>
                      </c:ext>
                    </c:extLst>
                    <c:numCache>
                      <c:formatCode>General</c:formatCode>
                      <c:ptCount val="91"/>
                      <c:pt idx="0">
                        <c:v>27</c:v>
                      </c:pt>
                      <c:pt idx="1">
                        <c:v>1172</c:v>
                      </c:pt>
                      <c:pt idx="2">
                        <c:v>1177</c:v>
                      </c:pt>
                      <c:pt idx="3">
                        <c:v>1181</c:v>
                      </c:pt>
                      <c:pt idx="4">
                        <c:v>1185</c:v>
                      </c:pt>
                      <c:pt idx="5">
                        <c:v>1190</c:v>
                      </c:pt>
                      <c:pt idx="6">
                        <c:v>1194</c:v>
                      </c:pt>
                      <c:pt idx="7">
                        <c:v>1198</c:v>
                      </c:pt>
                      <c:pt idx="8">
                        <c:v>1203</c:v>
                      </c:pt>
                      <c:pt idx="9">
                        <c:v>1207</c:v>
                      </c:pt>
                      <c:pt idx="10">
                        <c:v>1212</c:v>
                      </c:pt>
                      <c:pt idx="11">
                        <c:v>1216</c:v>
                      </c:pt>
                      <c:pt idx="12">
                        <c:v>1221</c:v>
                      </c:pt>
                      <c:pt idx="13">
                        <c:v>1225</c:v>
                      </c:pt>
                      <c:pt idx="14">
                        <c:v>1230</c:v>
                      </c:pt>
                      <c:pt idx="15">
                        <c:v>1235</c:v>
                      </c:pt>
                      <c:pt idx="16">
                        <c:v>1240</c:v>
                      </c:pt>
                      <c:pt idx="17">
                        <c:v>1246</c:v>
                      </c:pt>
                      <c:pt idx="18">
                        <c:v>1251</c:v>
                      </c:pt>
                      <c:pt idx="19">
                        <c:v>1257</c:v>
                      </c:pt>
                      <c:pt idx="20">
                        <c:v>1263</c:v>
                      </c:pt>
                      <c:pt idx="21">
                        <c:v>1268</c:v>
                      </c:pt>
                      <c:pt idx="22">
                        <c:v>1274</c:v>
                      </c:pt>
                      <c:pt idx="23">
                        <c:v>1280</c:v>
                      </c:pt>
                      <c:pt idx="24">
                        <c:v>1285</c:v>
                      </c:pt>
                      <c:pt idx="25">
                        <c:v>1291</c:v>
                      </c:pt>
                      <c:pt idx="26">
                        <c:v>1296</c:v>
                      </c:pt>
                      <c:pt idx="27">
                        <c:v>1302</c:v>
                      </c:pt>
                      <c:pt idx="28">
                        <c:v>1307</c:v>
                      </c:pt>
                      <c:pt idx="29">
                        <c:v>1312</c:v>
                      </c:pt>
                      <c:pt idx="30">
                        <c:v>1317</c:v>
                      </c:pt>
                      <c:pt idx="31">
                        <c:v>1322</c:v>
                      </c:pt>
                      <c:pt idx="32">
                        <c:v>1328</c:v>
                      </c:pt>
                      <c:pt idx="33">
                        <c:v>1333</c:v>
                      </c:pt>
                      <c:pt idx="34">
                        <c:v>1338</c:v>
                      </c:pt>
                      <c:pt idx="35">
                        <c:v>1343</c:v>
                      </c:pt>
                      <c:pt idx="36">
                        <c:v>1348</c:v>
                      </c:pt>
                      <c:pt idx="37">
                        <c:v>1354</c:v>
                      </c:pt>
                      <c:pt idx="38">
                        <c:v>1359</c:v>
                      </c:pt>
                      <c:pt idx="39">
                        <c:v>1365</c:v>
                      </c:pt>
                      <c:pt idx="40">
                        <c:v>1370</c:v>
                      </c:pt>
                      <c:pt idx="41">
                        <c:v>1376</c:v>
                      </c:pt>
                      <c:pt idx="42">
                        <c:v>1383</c:v>
                      </c:pt>
                      <c:pt idx="43">
                        <c:v>1389</c:v>
                      </c:pt>
                      <c:pt idx="44">
                        <c:v>1396</c:v>
                      </c:pt>
                      <c:pt idx="45">
                        <c:v>1404</c:v>
                      </c:pt>
                      <c:pt idx="46">
                        <c:v>1411</c:v>
                      </c:pt>
                      <c:pt idx="47">
                        <c:v>1418</c:v>
                      </c:pt>
                      <c:pt idx="48">
                        <c:v>1426</c:v>
                      </c:pt>
                      <c:pt idx="49">
                        <c:v>1433</c:v>
                      </c:pt>
                      <c:pt idx="50">
                        <c:v>1441</c:v>
                      </c:pt>
                      <c:pt idx="51">
                        <c:v>1449</c:v>
                      </c:pt>
                      <c:pt idx="52">
                        <c:v>1456</c:v>
                      </c:pt>
                      <c:pt idx="53">
                        <c:v>1463</c:v>
                      </c:pt>
                      <c:pt idx="54">
                        <c:v>1471</c:v>
                      </c:pt>
                      <c:pt idx="55">
                        <c:v>1478</c:v>
                      </c:pt>
                      <c:pt idx="56">
                        <c:v>1484</c:v>
                      </c:pt>
                      <c:pt idx="57">
                        <c:v>1490</c:v>
                      </c:pt>
                      <c:pt idx="58">
                        <c:v>1496</c:v>
                      </c:pt>
                      <c:pt idx="59">
                        <c:v>1501</c:v>
                      </c:pt>
                      <c:pt idx="60">
                        <c:v>1507</c:v>
                      </c:pt>
                      <c:pt idx="61">
                        <c:v>1512</c:v>
                      </c:pt>
                      <c:pt idx="62">
                        <c:v>1518</c:v>
                      </c:pt>
                      <c:pt idx="63">
                        <c:v>1523</c:v>
                      </c:pt>
                      <c:pt idx="64">
                        <c:v>1528</c:v>
                      </c:pt>
                      <c:pt idx="65">
                        <c:v>1533</c:v>
                      </c:pt>
                      <c:pt idx="66">
                        <c:v>1538</c:v>
                      </c:pt>
                      <c:pt idx="67">
                        <c:v>1543</c:v>
                      </c:pt>
                      <c:pt idx="68">
                        <c:v>1547</c:v>
                      </c:pt>
                      <c:pt idx="69">
                        <c:v>1551</c:v>
                      </c:pt>
                      <c:pt idx="70">
                        <c:v>1555</c:v>
                      </c:pt>
                      <c:pt idx="71">
                        <c:v>1558</c:v>
                      </c:pt>
                      <c:pt idx="72">
                        <c:v>1560</c:v>
                      </c:pt>
                      <c:pt idx="73">
                        <c:v>1563</c:v>
                      </c:pt>
                      <c:pt idx="74">
                        <c:v>1564</c:v>
                      </c:pt>
                      <c:pt idx="75">
                        <c:v>1566</c:v>
                      </c:pt>
                      <c:pt idx="76">
                        <c:v>1568</c:v>
                      </c:pt>
                      <c:pt idx="77">
                        <c:v>1571</c:v>
                      </c:pt>
                      <c:pt idx="78">
                        <c:v>1574</c:v>
                      </c:pt>
                      <c:pt idx="79">
                        <c:v>1576</c:v>
                      </c:pt>
                      <c:pt idx="80">
                        <c:v>1584</c:v>
                      </c:pt>
                      <c:pt idx="81">
                        <c:v>1591</c:v>
                      </c:pt>
                      <c:pt idx="82">
                        <c:v>1598</c:v>
                      </c:pt>
                      <c:pt idx="83">
                        <c:v>1608</c:v>
                      </c:pt>
                      <c:pt idx="84">
                        <c:v>1617</c:v>
                      </c:pt>
                      <c:pt idx="85">
                        <c:v>1627</c:v>
                      </c:pt>
                      <c:pt idx="86">
                        <c:v>1638</c:v>
                      </c:pt>
                      <c:pt idx="87">
                        <c:v>1648</c:v>
                      </c:pt>
                      <c:pt idx="88">
                        <c:v>1658</c:v>
                      </c:pt>
                      <c:pt idx="89">
                        <c:v>1669</c:v>
                      </c:pt>
                      <c:pt idx="90">
                        <c:v>1680</c:v>
                      </c:pt>
                    </c:numCache>
                  </c:numRef>
                </c:val>
                <c:smooth val="0"/>
                <c:extLst xmlns:c15="http://schemas.microsoft.com/office/drawing/2012/chart">
                  <c:ext xmlns:c16="http://schemas.microsoft.com/office/drawing/2014/chart" uri="{C3380CC4-5D6E-409C-BE32-E72D297353CC}">
                    <c16:uniqueId val="{0000001B-B135-4F29-B62C-2A8A2B3064F6}"/>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[1]Zillow_Data!$B$30</c15:sqref>
                        </c15:formulaRef>
                      </c:ext>
                    </c:extLst>
                    <c:strCache>
                      <c:ptCount val="1"/>
                      <c:pt idx="0">
                        <c:v>Cincinnati, OH</c:v>
                      </c:pt>
                    </c:strCache>
                  </c:strRef>
                </c:tx>
                <c:spPr>
                  <a:ln w="28575" cap="rnd">
                    <a:solidFill>
                      <a:schemeClr val="accent5">
                        <a:lumMod val="60000"/>
                        <a:lumOff val="40000"/>
                      </a:schemeClr>
                    </a:solidFill>
                    <a:round/>
                  </a:ln>
                  <a:effectLst/>
                </c:spPr>
                <c:marker>
                  <c:symbol val="circle"/>
                  <c:size val="5"/>
                  <c:spPr>
                    <a:solidFill>
                      <a:schemeClr val="accent5">
                        <a:lumMod val="60000"/>
                        <a:lumOff val="40000"/>
                      </a:schemeClr>
                    </a:solidFill>
                    <a:ln w="9525">
                      <a:solidFill>
                        <a:schemeClr val="accent5">
                          <a:lumMod val="60000"/>
                          <a:lumOff val="4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[1]Zillow_Data!$C$30:$CO$30</c15:sqref>
                        </c15:formulaRef>
                      </c:ext>
                    </c:extLst>
                    <c:numCache>
                      <c:formatCode>General</c:formatCode>
                      <c:ptCount val="91"/>
                      <c:pt idx="0">
                        <c:v>28</c:v>
                      </c:pt>
                      <c:pt idx="1">
                        <c:v>1011</c:v>
                      </c:pt>
                      <c:pt idx="2">
                        <c:v>1015</c:v>
                      </c:pt>
                      <c:pt idx="3">
                        <c:v>1018</c:v>
                      </c:pt>
                      <c:pt idx="4">
                        <c:v>1022</c:v>
                      </c:pt>
                      <c:pt idx="5">
                        <c:v>1026</c:v>
                      </c:pt>
                      <c:pt idx="6">
                        <c:v>1029</c:v>
                      </c:pt>
                      <c:pt idx="7">
                        <c:v>1033</c:v>
                      </c:pt>
                      <c:pt idx="8">
                        <c:v>1036</c:v>
                      </c:pt>
                      <c:pt idx="9">
                        <c:v>1040</c:v>
                      </c:pt>
                      <c:pt idx="10">
                        <c:v>1044</c:v>
                      </c:pt>
                      <c:pt idx="11">
                        <c:v>1047</c:v>
                      </c:pt>
                      <c:pt idx="12">
                        <c:v>1050</c:v>
                      </c:pt>
                      <c:pt idx="13">
                        <c:v>1054</c:v>
                      </c:pt>
                      <c:pt idx="14">
                        <c:v>1057</c:v>
                      </c:pt>
                      <c:pt idx="15">
                        <c:v>1060</c:v>
                      </c:pt>
                      <c:pt idx="16">
                        <c:v>1064</c:v>
                      </c:pt>
                      <c:pt idx="17">
                        <c:v>1068</c:v>
                      </c:pt>
                      <c:pt idx="18">
                        <c:v>1072</c:v>
                      </c:pt>
                      <c:pt idx="19">
                        <c:v>1076</c:v>
                      </c:pt>
                      <c:pt idx="20">
                        <c:v>1080</c:v>
                      </c:pt>
                      <c:pt idx="21">
                        <c:v>1084</c:v>
                      </c:pt>
                      <c:pt idx="22">
                        <c:v>1087</c:v>
                      </c:pt>
                      <c:pt idx="23">
                        <c:v>1091</c:v>
                      </c:pt>
                      <c:pt idx="24">
                        <c:v>1094</c:v>
                      </c:pt>
                      <c:pt idx="25">
                        <c:v>1097</c:v>
                      </c:pt>
                      <c:pt idx="26">
                        <c:v>1100</c:v>
                      </c:pt>
                      <c:pt idx="27">
                        <c:v>1103</c:v>
                      </c:pt>
                      <c:pt idx="28">
                        <c:v>1106</c:v>
                      </c:pt>
                      <c:pt idx="29">
                        <c:v>1109</c:v>
                      </c:pt>
                      <c:pt idx="30">
                        <c:v>1112</c:v>
                      </c:pt>
                      <c:pt idx="31">
                        <c:v>1116</c:v>
                      </c:pt>
                      <c:pt idx="32">
                        <c:v>1119</c:v>
                      </c:pt>
                      <c:pt idx="33">
                        <c:v>1123</c:v>
                      </c:pt>
                      <c:pt idx="34">
                        <c:v>1126</c:v>
                      </c:pt>
                      <c:pt idx="35">
                        <c:v>1130</c:v>
                      </c:pt>
                      <c:pt idx="36">
                        <c:v>1134</c:v>
                      </c:pt>
                      <c:pt idx="37">
                        <c:v>1138</c:v>
                      </c:pt>
                      <c:pt idx="38">
                        <c:v>1141</c:v>
                      </c:pt>
                      <c:pt idx="39">
                        <c:v>1145</c:v>
                      </c:pt>
                      <c:pt idx="40">
                        <c:v>1149</c:v>
                      </c:pt>
                      <c:pt idx="41">
                        <c:v>1153</c:v>
                      </c:pt>
                      <c:pt idx="42">
                        <c:v>1156</c:v>
                      </c:pt>
                      <c:pt idx="43">
                        <c:v>1160</c:v>
                      </c:pt>
                      <c:pt idx="44">
                        <c:v>1163</c:v>
                      </c:pt>
                      <c:pt idx="45">
                        <c:v>1167</c:v>
                      </c:pt>
                      <c:pt idx="46">
                        <c:v>1170</c:v>
                      </c:pt>
                      <c:pt idx="47">
                        <c:v>1174</c:v>
                      </c:pt>
                      <c:pt idx="48">
                        <c:v>1178</c:v>
                      </c:pt>
                      <c:pt idx="49">
                        <c:v>1181</c:v>
                      </c:pt>
                      <c:pt idx="50">
                        <c:v>1186</c:v>
                      </c:pt>
                      <c:pt idx="51">
                        <c:v>1190</c:v>
                      </c:pt>
                      <c:pt idx="52">
                        <c:v>1195</c:v>
                      </c:pt>
                      <c:pt idx="53">
                        <c:v>1200</c:v>
                      </c:pt>
                      <c:pt idx="54">
                        <c:v>1205</c:v>
                      </c:pt>
                      <c:pt idx="55">
                        <c:v>1210</c:v>
                      </c:pt>
                      <c:pt idx="56">
                        <c:v>1215</c:v>
                      </c:pt>
                      <c:pt idx="57">
                        <c:v>1220</c:v>
                      </c:pt>
                      <c:pt idx="58">
                        <c:v>1226</c:v>
                      </c:pt>
                      <c:pt idx="59">
                        <c:v>1231</c:v>
                      </c:pt>
                      <c:pt idx="60">
                        <c:v>1237</c:v>
                      </c:pt>
                      <c:pt idx="61">
                        <c:v>1243</c:v>
                      </c:pt>
                      <c:pt idx="62">
                        <c:v>1248</c:v>
                      </c:pt>
                      <c:pt idx="63">
                        <c:v>1254</c:v>
                      </c:pt>
                      <c:pt idx="64">
                        <c:v>1260</c:v>
                      </c:pt>
                      <c:pt idx="65">
                        <c:v>1265</c:v>
                      </c:pt>
                      <c:pt idx="66">
                        <c:v>1271</c:v>
                      </c:pt>
                      <c:pt idx="67">
                        <c:v>1276</c:v>
                      </c:pt>
                      <c:pt idx="68">
                        <c:v>1281</c:v>
                      </c:pt>
                      <c:pt idx="69">
                        <c:v>1286</c:v>
                      </c:pt>
                      <c:pt idx="70">
                        <c:v>1292</c:v>
                      </c:pt>
                      <c:pt idx="71">
                        <c:v>1296</c:v>
                      </c:pt>
                      <c:pt idx="72">
                        <c:v>1300</c:v>
                      </c:pt>
                      <c:pt idx="73">
                        <c:v>1305</c:v>
                      </c:pt>
                      <c:pt idx="74">
                        <c:v>1309</c:v>
                      </c:pt>
                      <c:pt idx="75">
                        <c:v>1314</c:v>
                      </c:pt>
                      <c:pt idx="76">
                        <c:v>1318</c:v>
                      </c:pt>
                      <c:pt idx="77">
                        <c:v>1323</c:v>
                      </c:pt>
                      <c:pt idx="78">
                        <c:v>1329</c:v>
                      </c:pt>
                      <c:pt idx="79">
                        <c:v>1334</c:v>
                      </c:pt>
                      <c:pt idx="80">
                        <c:v>1341</c:v>
                      </c:pt>
                      <c:pt idx="81">
                        <c:v>1348</c:v>
                      </c:pt>
                      <c:pt idx="82">
                        <c:v>1355</c:v>
                      </c:pt>
                      <c:pt idx="83">
                        <c:v>1363</c:v>
                      </c:pt>
                      <c:pt idx="84">
                        <c:v>1371</c:v>
                      </c:pt>
                      <c:pt idx="85">
                        <c:v>1379</c:v>
                      </c:pt>
                      <c:pt idx="86">
                        <c:v>1387</c:v>
                      </c:pt>
                      <c:pt idx="87">
                        <c:v>1395</c:v>
                      </c:pt>
                      <c:pt idx="88">
                        <c:v>1404</c:v>
                      </c:pt>
                      <c:pt idx="89">
                        <c:v>1412</c:v>
                      </c:pt>
                      <c:pt idx="90">
                        <c:v>1420</c:v>
                      </c:pt>
                    </c:numCache>
                  </c:numRef>
                </c:val>
                <c:smooth val="0"/>
                <c:extLst xmlns:c15="http://schemas.microsoft.com/office/drawing/2012/chart">
                  <c:ext xmlns:c16="http://schemas.microsoft.com/office/drawing/2014/chart" uri="{C3380CC4-5D6E-409C-BE32-E72D297353CC}">
                    <c16:uniqueId val="{0000001C-B135-4F29-B62C-2A8A2B3064F6}"/>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[1]Zillow_Data!$B$31</c15:sqref>
                        </c15:formulaRef>
                      </c:ext>
                    </c:extLst>
                    <c:strCache>
                      <c:ptCount val="1"/>
                      <c:pt idx="0">
                        <c:v>Cleveland, OH</c:v>
                      </c:pt>
                    </c:strCache>
                  </c:strRef>
                </c:tx>
                <c:spPr>
                  <a:ln w="28575" cap="rnd">
                    <a:solidFill>
                      <a:schemeClr val="accent6">
                        <a:lumMod val="60000"/>
                        <a:lumOff val="40000"/>
                      </a:schemeClr>
                    </a:solidFill>
                    <a:round/>
                  </a:ln>
                  <a:effectLst/>
                </c:spPr>
                <c:marker>
                  <c:symbol val="circle"/>
                  <c:size val="5"/>
                  <c:spPr>
                    <a:solidFill>
                      <a:schemeClr val="accent6">
                        <a:lumMod val="60000"/>
                        <a:lumOff val="40000"/>
                      </a:schemeClr>
                    </a:solidFill>
                    <a:ln w="9525">
                      <a:solidFill>
                        <a:schemeClr val="accent6">
                          <a:lumMod val="60000"/>
                          <a:lumOff val="4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[1]Zillow_Data!$C$31:$CO$31</c15:sqref>
                        </c15:formulaRef>
                      </c:ext>
                    </c:extLst>
                    <c:numCache>
                      <c:formatCode>General</c:formatCode>
                      <c:ptCount val="91"/>
                      <c:pt idx="0">
                        <c:v>29</c:v>
                      </c:pt>
                      <c:pt idx="1">
                        <c:v>1077</c:v>
                      </c:pt>
                      <c:pt idx="2">
                        <c:v>1080</c:v>
                      </c:pt>
                      <c:pt idx="3">
                        <c:v>1083</c:v>
                      </c:pt>
                      <c:pt idx="4">
                        <c:v>1086</c:v>
                      </c:pt>
                      <c:pt idx="5">
                        <c:v>1090</c:v>
                      </c:pt>
                      <c:pt idx="6">
                        <c:v>1093</c:v>
                      </c:pt>
                      <c:pt idx="7">
                        <c:v>1097</c:v>
                      </c:pt>
                      <c:pt idx="8">
                        <c:v>1100</c:v>
                      </c:pt>
                      <c:pt idx="9">
                        <c:v>1104</c:v>
                      </c:pt>
                      <c:pt idx="10">
                        <c:v>1107</c:v>
                      </c:pt>
                      <c:pt idx="11">
                        <c:v>1112</c:v>
                      </c:pt>
                      <c:pt idx="12">
                        <c:v>1116</c:v>
                      </c:pt>
                      <c:pt idx="13">
                        <c:v>1120</c:v>
                      </c:pt>
                      <c:pt idx="14">
                        <c:v>1124</c:v>
                      </c:pt>
                      <c:pt idx="15">
                        <c:v>1128</c:v>
                      </c:pt>
                      <c:pt idx="16">
                        <c:v>1133</c:v>
                      </c:pt>
                      <c:pt idx="17">
                        <c:v>1136</c:v>
                      </c:pt>
                      <c:pt idx="18">
                        <c:v>1139</c:v>
                      </c:pt>
                      <c:pt idx="19">
                        <c:v>1143</c:v>
                      </c:pt>
                      <c:pt idx="20">
                        <c:v>1146</c:v>
                      </c:pt>
                      <c:pt idx="21">
                        <c:v>1149</c:v>
                      </c:pt>
                      <c:pt idx="22">
                        <c:v>1152</c:v>
                      </c:pt>
                      <c:pt idx="23">
                        <c:v>1156</c:v>
                      </c:pt>
                      <c:pt idx="24">
                        <c:v>1160</c:v>
                      </c:pt>
                      <c:pt idx="25">
                        <c:v>1163</c:v>
                      </c:pt>
                      <c:pt idx="26">
                        <c:v>1167</c:v>
                      </c:pt>
                      <c:pt idx="27">
                        <c:v>1171</c:v>
                      </c:pt>
                      <c:pt idx="28">
                        <c:v>1175</c:v>
                      </c:pt>
                      <c:pt idx="29">
                        <c:v>1177</c:v>
                      </c:pt>
                      <c:pt idx="30">
                        <c:v>1179</c:v>
                      </c:pt>
                      <c:pt idx="31">
                        <c:v>1181</c:v>
                      </c:pt>
                      <c:pt idx="32">
                        <c:v>1182</c:v>
                      </c:pt>
                      <c:pt idx="33">
                        <c:v>1182</c:v>
                      </c:pt>
                      <c:pt idx="34">
                        <c:v>1182</c:v>
                      </c:pt>
                      <c:pt idx="35">
                        <c:v>1181</c:v>
                      </c:pt>
                      <c:pt idx="36">
                        <c:v>1180</c:v>
                      </c:pt>
                      <c:pt idx="37">
                        <c:v>1179</c:v>
                      </c:pt>
                      <c:pt idx="38">
                        <c:v>1178</c:v>
                      </c:pt>
                      <c:pt idx="39">
                        <c:v>1176</c:v>
                      </c:pt>
                      <c:pt idx="40">
                        <c:v>1175</c:v>
                      </c:pt>
                      <c:pt idx="41">
                        <c:v>1176</c:v>
                      </c:pt>
                      <c:pt idx="42">
                        <c:v>1178</c:v>
                      </c:pt>
                      <c:pt idx="43">
                        <c:v>1179</c:v>
                      </c:pt>
                      <c:pt idx="44">
                        <c:v>1181</c:v>
                      </c:pt>
                      <c:pt idx="45">
                        <c:v>1183</c:v>
                      </c:pt>
                      <c:pt idx="46">
                        <c:v>1185</c:v>
                      </c:pt>
                      <c:pt idx="47">
                        <c:v>1188</c:v>
                      </c:pt>
                      <c:pt idx="48">
                        <c:v>1190</c:v>
                      </c:pt>
                      <c:pt idx="49">
                        <c:v>1192</c:v>
                      </c:pt>
                      <c:pt idx="50">
                        <c:v>1195</c:v>
                      </c:pt>
                      <c:pt idx="51">
                        <c:v>1198</c:v>
                      </c:pt>
                      <c:pt idx="52">
                        <c:v>1200</c:v>
                      </c:pt>
                      <c:pt idx="53">
                        <c:v>1204</c:v>
                      </c:pt>
                      <c:pt idx="54">
                        <c:v>1207</c:v>
                      </c:pt>
                      <c:pt idx="55">
                        <c:v>1210</c:v>
                      </c:pt>
                      <c:pt idx="56">
                        <c:v>1214</c:v>
                      </c:pt>
                      <c:pt idx="57">
                        <c:v>1217</c:v>
                      </c:pt>
                      <c:pt idx="58">
                        <c:v>1221</c:v>
                      </c:pt>
                      <c:pt idx="59">
                        <c:v>1224</c:v>
                      </c:pt>
                      <c:pt idx="60">
                        <c:v>1228</c:v>
                      </c:pt>
                      <c:pt idx="61">
                        <c:v>1231</c:v>
                      </c:pt>
                      <c:pt idx="62">
                        <c:v>1234</c:v>
                      </c:pt>
                      <c:pt idx="63">
                        <c:v>1237</c:v>
                      </c:pt>
                      <c:pt idx="64">
                        <c:v>1239</c:v>
                      </c:pt>
                      <c:pt idx="65">
                        <c:v>1242</c:v>
                      </c:pt>
                      <c:pt idx="66">
                        <c:v>1244</c:v>
                      </c:pt>
                      <c:pt idx="67">
                        <c:v>1246</c:v>
                      </c:pt>
                      <c:pt idx="68">
                        <c:v>1249</c:v>
                      </c:pt>
                      <c:pt idx="69">
                        <c:v>1251</c:v>
                      </c:pt>
                      <c:pt idx="70">
                        <c:v>1253</c:v>
                      </c:pt>
                      <c:pt idx="71">
                        <c:v>1256</c:v>
                      </c:pt>
                      <c:pt idx="72">
                        <c:v>1258</c:v>
                      </c:pt>
                      <c:pt idx="73">
                        <c:v>1260</c:v>
                      </c:pt>
                      <c:pt idx="74">
                        <c:v>1264</c:v>
                      </c:pt>
                      <c:pt idx="75">
                        <c:v>1267</c:v>
                      </c:pt>
                      <c:pt idx="76">
                        <c:v>1270</c:v>
                      </c:pt>
                      <c:pt idx="77">
                        <c:v>1275</c:v>
                      </c:pt>
                      <c:pt idx="78">
                        <c:v>1279</c:v>
                      </c:pt>
                      <c:pt idx="79">
                        <c:v>1284</c:v>
                      </c:pt>
                      <c:pt idx="80">
                        <c:v>1289</c:v>
                      </c:pt>
                      <c:pt idx="81">
                        <c:v>1295</c:v>
                      </c:pt>
                      <c:pt idx="82">
                        <c:v>1301</c:v>
                      </c:pt>
                      <c:pt idx="83">
                        <c:v>1307</c:v>
                      </c:pt>
                      <c:pt idx="84">
                        <c:v>1314</c:v>
                      </c:pt>
                      <c:pt idx="85">
                        <c:v>1320</c:v>
                      </c:pt>
                      <c:pt idx="86">
                        <c:v>1327</c:v>
                      </c:pt>
                      <c:pt idx="87">
                        <c:v>1334</c:v>
                      </c:pt>
                      <c:pt idx="88">
                        <c:v>1340</c:v>
                      </c:pt>
                      <c:pt idx="89">
                        <c:v>1347</c:v>
                      </c:pt>
                      <c:pt idx="90">
                        <c:v>1354</c:v>
                      </c:pt>
                    </c:numCache>
                  </c:numRef>
                </c:val>
                <c:smooth val="0"/>
                <c:extLst xmlns:c15="http://schemas.microsoft.com/office/drawing/2012/chart">
                  <c:ext xmlns:c16="http://schemas.microsoft.com/office/drawing/2014/chart" uri="{C3380CC4-5D6E-409C-BE32-E72D297353CC}">
                    <c16:uniqueId val="{0000001D-B135-4F29-B62C-2A8A2B3064F6}"/>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[1]Zillow_Data!$B$32</c15:sqref>
                        </c15:formulaRef>
                      </c:ext>
                    </c:extLst>
                    <c:strCache>
                      <c:ptCount val="1"/>
                      <c:pt idx="0">
                        <c:v>Kansas City, MO</c:v>
                      </c:pt>
                    </c:strCache>
                  </c:strRef>
                </c:tx>
                <c:spPr>
                  <a:ln w="28575" cap="rnd">
                    <a:solidFill>
                      <a:schemeClr val="accent1">
                        <a:lumMod val="50000"/>
                      </a:schemeClr>
                    </a:solidFill>
                    <a:round/>
                  </a:ln>
                  <a:effectLst/>
                </c:spPr>
                <c:marker>
                  <c:symbol val="circle"/>
                  <c:size val="5"/>
                  <c:spPr>
                    <a:solidFill>
                      <a:schemeClr val="accent1">
                        <a:lumMod val="50000"/>
                      </a:schemeClr>
                    </a:solidFill>
                    <a:ln w="9525">
                      <a:solidFill>
                        <a:schemeClr val="accent1">
                          <a:lumMod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[1]Zillow_Data!$C$32:$CO$32</c15:sqref>
                        </c15:formulaRef>
                      </c:ext>
                    </c:extLst>
                    <c:numCache>
                      <c:formatCode>General</c:formatCode>
                      <c:ptCount val="91"/>
                      <c:pt idx="0">
                        <c:v>30</c:v>
                      </c:pt>
                      <c:pt idx="1">
                        <c:v>921</c:v>
                      </c:pt>
                      <c:pt idx="2">
                        <c:v>925</c:v>
                      </c:pt>
                      <c:pt idx="3">
                        <c:v>928</c:v>
                      </c:pt>
                      <c:pt idx="4">
                        <c:v>932</c:v>
                      </c:pt>
                      <c:pt idx="5">
                        <c:v>936</c:v>
                      </c:pt>
                      <c:pt idx="6">
                        <c:v>939</c:v>
                      </c:pt>
                      <c:pt idx="7">
                        <c:v>943</c:v>
                      </c:pt>
                      <c:pt idx="8">
                        <c:v>946</c:v>
                      </c:pt>
                      <c:pt idx="9">
                        <c:v>950</c:v>
                      </c:pt>
                      <c:pt idx="10">
                        <c:v>954</c:v>
                      </c:pt>
                      <c:pt idx="11">
                        <c:v>957</c:v>
                      </c:pt>
                      <c:pt idx="12">
                        <c:v>960</c:v>
                      </c:pt>
                      <c:pt idx="13">
                        <c:v>963</c:v>
                      </c:pt>
                      <c:pt idx="14">
                        <c:v>965</c:v>
                      </c:pt>
                      <c:pt idx="15">
                        <c:v>968</c:v>
                      </c:pt>
                      <c:pt idx="16">
                        <c:v>971</c:v>
                      </c:pt>
                      <c:pt idx="17">
                        <c:v>974</c:v>
                      </c:pt>
                      <c:pt idx="18">
                        <c:v>977</c:v>
                      </c:pt>
                      <c:pt idx="19">
                        <c:v>980</c:v>
                      </c:pt>
                      <c:pt idx="20">
                        <c:v>983</c:v>
                      </c:pt>
                      <c:pt idx="21">
                        <c:v>987</c:v>
                      </c:pt>
                      <c:pt idx="22">
                        <c:v>990</c:v>
                      </c:pt>
                      <c:pt idx="23">
                        <c:v>993</c:v>
                      </c:pt>
                      <c:pt idx="24">
                        <c:v>996</c:v>
                      </c:pt>
                      <c:pt idx="25">
                        <c:v>999</c:v>
                      </c:pt>
                      <c:pt idx="26">
                        <c:v>1002</c:v>
                      </c:pt>
                      <c:pt idx="27">
                        <c:v>1005</c:v>
                      </c:pt>
                      <c:pt idx="28">
                        <c:v>1008</c:v>
                      </c:pt>
                      <c:pt idx="29">
                        <c:v>1011</c:v>
                      </c:pt>
                      <c:pt idx="30">
                        <c:v>1014</c:v>
                      </c:pt>
                      <c:pt idx="31">
                        <c:v>1017</c:v>
                      </c:pt>
                      <c:pt idx="32">
                        <c:v>1020</c:v>
                      </c:pt>
                      <c:pt idx="33">
                        <c:v>1023</c:v>
                      </c:pt>
                      <c:pt idx="34">
                        <c:v>1026</c:v>
                      </c:pt>
                      <c:pt idx="35">
                        <c:v>1030</c:v>
                      </c:pt>
                      <c:pt idx="36">
                        <c:v>1033</c:v>
                      </c:pt>
                      <c:pt idx="37">
                        <c:v>1036</c:v>
                      </c:pt>
                      <c:pt idx="38">
                        <c:v>1039</c:v>
                      </c:pt>
                      <c:pt idx="39">
                        <c:v>1042</c:v>
                      </c:pt>
                      <c:pt idx="40">
                        <c:v>1045</c:v>
                      </c:pt>
                      <c:pt idx="41">
                        <c:v>1048</c:v>
                      </c:pt>
                      <c:pt idx="42">
                        <c:v>1051</c:v>
                      </c:pt>
                      <c:pt idx="43">
                        <c:v>1054</c:v>
                      </c:pt>
                      <c:pt idx="44">
                        <c:v>1057</c:v>
                      </c:pt>
                      <c:pt idx="45">
                        <c:v>1060</c:v>
                      </c:pt>
                      <c:pt idx="46">
                        <c:v>1063</c:v>
                      </c:pt>
                      <c:pt idx="47">
                        <c:v>1066</c:v>
                      </c:pt>
                      <c:pt idx="48">
                        <c:v>1069</c:v>
                      </c:pt>
                      <c:pt idx="49">
                        <c:v>1072</c:v>
                      </c:pt>
                      <c:pt idx="50">
                        <c:v>1075</c:v>
                      </c:pt>
                      <c:pt idx="51">
                        <c:v>1078</c:v>
                      </c:pt>
                      <c:pt idx="52">
                        <c:v>1081</c:v>
                      </c:pt>
                      <c:pt idx="53">
                        <c:v>1084</c:v>
                      </c:pt>
                      <c:pt idx="54">
                        <c:v>1087</c:v>
                      </c:pt>
                      <c:pt idx="55">
                        <c:v>1090</c:v>
                      </c:pt>
                      <c:pt idx="56">
                        <c:v>1093</c:v>
                      </c:pt>
                      <c:pt idx="57">
                        <c:v>1096</c:v>
                      </c:pt>
                      <c:pt idx="58">
                        <c:v>1099</c:v>
                      </c:pt>
                      <c:pt idx="59">
                        <c:v>1103</c:v>
                      </c:pt>
                      <c:pt idx="60">
                        <c:v>1106</c:v>
                      </c:pt>
                      <c:pt idx="61">
                        <c:v>1110</c:v>
                      </c:pt>
                      <c:pt idx="62">
                        <c:v>1113</c:v>
                      </c:pt>
                      <c:pt idx="63">
                        <c:v>1117</c:v>
                      </c:pt>
                      <c:pt idx="64">
                        <c:v>1120</c:v>
                      </c:pt>
                      <c:pt idx="65">
                        <c:v>1124</c:v>
                      </c:pt>
                      <c:pt idx="66">
                        <c:v>1128</c:v>
                      </c:pt>
                      <c:pt idx="67">
                        <c:v>1131</c:v>
                      </c:pt>
                      <c:pt idx="68">
                        <c:v>1135</c:v>
                      </c:pt>
                      <c:pt idx="69">
                        <c:v>1139</c:v>
                      </c:pt>
                      <c:pt idx="70">
                        <c:v>1143</c:v>
                      </c:pt>
                      <c:pt idx="71">
                        <c:v>1146</c:v>
                      </c:pt>
                      <c:pt idx="72">
                        <c:v>1150</c:v>
                      </c:pt>
                      <c:pt idx="73">
                        <c:v>1154</c:v>
                      </c:pt>
                      <c:pt idx="74">
                        <c:v>1158</c:v>
                      </c:pt>
                      <c:pt idx="75">
                        <c:v>1162</c:v>
                      </c:pt>
                      <c:pt idx="76">
                        <c:v>1166</c:v>
                      </c:pt>
                      <c:pt idx="77">
                        <c:v>1171</c:v>
                      </c:pt>
                      <c:pt idx="78">
                        <c:v>1176</c:v>
                      </c:pt>
                      <c:pt idx="79">
                        <c:v>1180</c:v>
                      </c:pt>
                      <c:pt idx="80">
                        <c:v>1186</c:v>
                      </c:pt>
                      <c:pt idx="81">
                        <c:v>1191</c:v>
                      </c:pt>
                      <c:pt idx="82">
                        <c:v>1196</c:v>
                      </c:pt>
                      <c:pt idx="83">
                        <c:v>1202</c:v>
                      </c:pt>
                      <c:pt idx="84">
                        <c:v>1209</c:v>
                      </c:pt>
                      <c:pt idx="85">
                        <c:v>1215</c:v>
                      </c:pt>
                      <c:pt idx="86">
                        <c:v>1221</c:v>
                      </c:pt>
                      <c:pt idx="87">
                        <c:v>1227</c:v>
                      </c:pt>
                      <c:pt idx="88">
                        <c:v>1233</c:v>
                      </c:pt>
                      <c:pt idx="89">
                        <c:v>1239</c:v>
                      </c:pt>
                      <c:pt idx="90">
                        <c:v>1246</c:v>
                      </c:pt>
                    </c:numCache>
                  </c:numRef>
                </c:val>
                <c:smooth val="0"/>
                <c:extLst xmlns:c15="http://schemas.microsoft.com/office/drawing/2012/chart">
                  <c:ext xmlns:c16="http://schemas.microsoft.com/office/drawing/2014/chart" uri="{C3380CC4-5D6E-409C-BE32-E72D297353CC}">
                    <c16:uniqueId val="{0000001E-B135-4F29-B62C-2A8A2B3064F6}"/>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[1]Zillow_Data!$B$33</c15:sqref>
                        </c15:formulaRef>
                      </c:ext>
                    </c:extLst>
                    <c:strCache>
                      <c:ptCount val="1"/>
                      <c:pt idx="0">
                        <c:v>Las Vegas, NV</c:v>
                      </c:pt>
                    </c:strCache>
                  </c:strRef>
                </c:tx>
                <c:spPr>
                  <a:ln w="28575" cap="rnd">
                    <a:solidFill>
                      <a:schemeClr val="accent2">
                        <a:lumMod val="50000"/>
                      </a:schemeClr>
                    </a:solidFill>
                    <a:round/>
                  </a:ln>
                  <a:effectLst/>
                </c:spPr>
                <c:marker>
                  <c:symbol val="circle"/>
                  <c:size val="5"/>
                  <c:spPr>
                    <a:solidFill>
                      <a:schemeClr val="accent2">
                        <a:lumMod val="50000"/>
                      </a:schemeClr>
                    </a:solidFill>
                    <a:ln w="9525">
                      <a:solidFill>
                        <a:schemeClr val="accent2">
                          <a:lumMod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[1]Zillow_Data!$C$33:$CO$33</c15:sqref>
                        </c15:formulaRef>
                      </c:ext>
                    </c:extLst>
                    <c:numCache>
                      <c:formatCode>General</c:formatCode>
                      <c:ptCount val="91"/>
                      <c:pt idx="0">
                        <c:v>31</c:v>
                      </c:pt>
                      <c:pt idx="1">
                        <c:v>1016</c:v>
                      </c:pt>
                      <c:pt idx="2">
                        <c:v>1018</c:v>
                      </c:pt>
                      <c:pt idx="3">
                        <c:v>1020</c:v>
                      </c:pt>
                      <c:pt idx="4">
                        <c:v>1023</c:v>
                      </c:pt>
                      <c:pt idx="5">
                        <c:v>1025</c:v>
                      </c:pt>
                      <c:pt idx="6">
                        <c:v>1028</c:v>
                      </c:pt>
                      <c:pt idx="7">
                        <c:v>1030</c:v>
                      </c:pt>
                      <c:pt idx="8">
                        <c:v>1033</c:v>
                      </c:pt>
                      <c:pt idx="9">
                        <c:v>1035</c:v>
                      </c:pt>
                      <c:pt idx="10">
                        <c:v>1038</c:v>
                      </c:pt>
                      <c:pt idx="11">
                        <c:v>1041</c:v>
                      </c:pt>
                      <c:pt idx="12">
                        <c:v>1044</c:v>
                      </c:pt>
                      <c:pt idx="13">
                        <c:v>1047</c:v>
                      </c:pt>
                      <c:pt idx="14">
                        <c:v>1050</c:v>
                      </c:pt>
                      <c:pt idx="15">
                        <c:v>1054</c:v>
                      </c:pt>
                      <c:pt idx="16">
                        <c:v>1057</c:v>
                      </c:pt>
                      <c:pt idx="17">
                        <c:v>1061</c:v>
                      </c:pt>
                      <c:pt idx="18">
                        <c:v>1065</c:v>
                      </c:pt>
                      <c:pt idx="19">
                        <c:v>1068</c:v>
                      </c:pt>
                      <c:pt idx="20">
                        <c:v>1072</c:v>
                      </c:pt>
                      <c:pt idx="21">
                        <c:v>1076</c:v>
                      </c:pt>
                      <c:pt idx="22">
                        <c:v>1081</c:v>
                      </c:pt>
                      <c:pt idx="23">
                        <c:v>1085</c:v>
                      </c:pt>
                      <c:pt idx="24">
                        <c:v>1089</c:v>
                      </c:pt>
                      <c:pt idx="25">
                        <c:v>1093</c:v>
                      </c:pt>
                      <c:pt idx="26">
                        <c:v>1098</c:v>
                      </c:pt>
                      <c:pt idx="27">
                        <c:v>1102</c:v>
                      </c:pt>
                      <c:pt idx="28">
                        <c:v>1106</c:v>
                      </c:pt>
                      <c:pt idx="29">
                        <c:v>1110</c:v>
                      </c:pt>
                      <c:pt idx="30">
                        <c:v>1114</c:v>
                      </c:pt>
                      <c:pt idx="31">
                        <c:v>1118</c:v>
                      </c:pt>
                      <c:pt idx="32">
                        <c:v>1123</c:v>
                      </c:pt>
                      <c:pt idx="33">
                        <c:v>1127</c:v>
                      </c:pt>
                      <c:pt idx="34">
                        <c:v>1131</c:v>
                      </c:pt>
                      <c:pt idx="35">
                        <c:v>1136</c:v>
                      </c:pt>
                      <c:pt idx="36">
                        <c:v>1140</c:v>
                      </c:pt>
                      <c:pt idx="37">
                        <c:v>1145</c:v>
                      </c:pt>
                      <c:pt idx="38">
                        <c:v>1150</c:v>
                      </c:pt>
                      <c:pt idx="39">
                        <c:v>1156</c:v>
                      </c:pt>
                      <c:pt idx="40">
                        <c:v>1161</c:v>
                      </c:pt>
                      <c:pt idx="41">
                        <c:v>1167</c:v>
                      </c:pt>
                      <c:pt idx="42">
                        <c:v>1172</c:v>
                      </c:pt>
                      <c:pt idx="43">
                        <c:v>1178</c:v>
                      </c:pt>
                      <c:pt idx="44">
                        <c:v>1184</c:v>
                      </c:pt>
                      <c:pt idx="45">
                        <c:v>1190</c:v>
                      </c:pt>
                      <c:pt idx="46">
                        <c:v>1197</c:v>
                      </c:pt>
                      <c:pt idx="47">
                        <c:v>1203</c:v>
                      </c:pt>
                      <c:pt idx="48">
                        <c:v>1210</c:v>
                      </c:pt>
                      <c:pt idx="49">
                        <c:v>1216</c:v>
                      </c:pt>
                      <c:pt idx="50">
                        <c:v>1223</c:v>
                      </c:pt>
                      <c:pt idx="51">
                        <c:v>1230</c:v>
                      </c:pt>
                      <c:pt idx="52">
                        <c:v>1237</c:v>
                      </c:pt>
                      <c:pt idx="53">
                        <c:v>1244</c:v>
                      </c:pt>
                      <c:pt idx="54">
                        <c:v>1251</c:v>
                      </c:pt>
                      <c:pt idx="55">
                        <c:v>1258</c:v>
                      </c:pt>
                      <c:pt idx="56">
                        <c:v>1265</c:v>
                      </c:pt>
                      <c:pt idx="57">
                        <c:v>1273</c:v>
                      </c:pt>
                      <c:pt idx="58">
                        <c:v>1280</c:v>
                      </c:pt>
                      <c:pt idx="59">
                        <c:v>1287</c:v>
                      </c:pt>
                      <c:pt idx="60">
                        <c:v>1294</c:v>
                      </c:pt>
                      <c:pt idx="61">
                        <c:v>1301</c:v>
                      </c:pt>
                      <c:pt idx="62">
                        <c:v>1308</c:v>
                      </c:pt>
                      <c:pt idx="63">
                        <c:v>1314</c:v>
                      </c:pt>
                      <c:pt idx="64">
                        <c:v>1321</c:v>
                      </c:pt>
                      <c:pt idx="65">
                        <c:v>1327</c:v>
                      </c:pt>
                      <c:pt idx="66">
                        <c:v>1333</c:v>
                      </c:pt>
                      <c:pt idx="67">
                        <c:v>1339</c:v>
                      </c:pt>
                      <c:pt idx="68">
                        <c:v>1343</c:v>
                      </c:pt>
                      <c:pt idx="69">
                        <c:v>1348</c:v>
                      </c:pt>
                      <c:pt idx="70">
                        <c:v>1353</c:v>
                      </c:pt>
                      <c:pt idx="71">
                        <c:v>1356</c:v>
                      </c:pt>
                      <c:pt idx="72">
                        <c:v>1359</c:v>
                      </c:pt>
                      <c:pt idx="73">
                        <c:v>1362</c:v>
                      </c:pt>
                      <c:pt idx="74">
                        <c:v>1366</c:v>
                      </c:pt>
                      <c:pt idx="75">
                        <c:v>1371</c:v>
                      </c:pt>
                      <c:pt idx="76">
                        <c:v>1375</c:v>
                      </c:pt>
                      <c:pt idx="77">
                        <c:v>1382</c:v>
                      </c:pt>
                      <c:pt idx="78">
                        <c:v>1390</c:v>
                      </c:pt>
                      <c:pt idx="79">
                        <c:v>1397</c:v>
                      </c:pt>
                      <c:pt idx="80">
                        <c:v>1410</c:v>
                      </c:pt>
                      <c:pt idx="81">
                        <c:v>1424</c:v>
                      </c:pt>
                      <c:pt idx="82">
                        <c:v>1437</c:v>
                      </c:pt>
                      <c:pt idx="83">
                        <c:v>1453</c:v>
                      </c:pt>
                      <c:pt idx="84">
                        <c:v>1470</c:v>
                      </c:pt>
                      <c:pt idx="85">
                        <c:v>1486</c:v>
                      </c:pt>
                      <c:pt idx="86">
                        <c:v>1503</c:v>
                      </c:pt>
                      <c:pt idx="87">
                        <c:v>1520</c:v>
                      </c:pt>
                      <c:pt idx="88">
                        <c:v>1537</c:v>
                      </c:pt>
                      <c:pt idx="89">
                        <c:v>1555</c:v>
                      </c:pt>
                      <c:pt idx="90">
                        <c:v>1572</c:v>
                      </c:pt>
                    </c:numCache>
                  </c:numRef>
                </c:val>
                <c:smooth val="0"/>
                <c:extLst xmlns:c15="http://schemas.microsoft.com/office/drawing/2012/chart">
                  <c:ext xmlns:c16="http://schemas.microsoft.com/office/drawing/2014/chart" uri="{C3380CC4-5D6E-409C-BE32-E72D297353CC}">
                    <c16:uniqueId val="{0000001F-B135-4F29-B62C-2A8A2B3064F6}"/>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[1]Zillow_Data!$B$34</c15:sqref>
                        </c15:formulaRef>
                      </c:ext>
                    </c:extLst>
                    <c:strCache>
                      <c:ptCount val="1"/>
                      <c:pt idx="0">
                        <c:v>Columbus, OH</c:v>
                      </c:pt>
                    </c:strCache>
                  </c:strRef>
                </c:tx>
                <c:spPr>
                  <a:ln w="28575" cap="rnd">
                    <a:solidFill>
                      <a:schemeClr val="accent3">
                        <a:lumMod val="50000"/>
                      </a:schemeClr>
                    </a:solidFill>
                    <a:round/>
                  </a:ln>
                  <a:effectLst/>
                </c:spPr>
                <c:marker>
                  <c:symbol val="circle"/>
                  <c:size val="5"/>
                  <c:spPr>
                    <a:solidFill>
                      <a:schemeClr val="accent3">
                        <a:lumMod val="50000"/>
                      </a:schemeClr>
                    </a:solidFill>
                    <a:ln w="9525">
                      <a:solidFill>
                        <a:schemeClr val="accent3">
                          <a:lumMod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[1]Zillow_Data!$C$34:$CO$34</c15:sqref>
                        </c15:formulaRef>
                      </c:ext>
                    </c:extLst>
                    <c:numCache>
                      <c:formatCode>General</c:formatCode>
                      <c:ptCount val="91"/>
                      <c:pt idx="0">
                        <c:v>32</c:v>
                      </c:pt>
                      <c:pt idx="1">
                        <c:v>970</c:v>
                      </c:pt>
                      <c:pt idx="2">
                        <c:v>973</c:v>
                      </c:pt>
                      <c:pt idx="3">
                        <c:v>975</c:v>
                      </c:pt>
                      <c:pt idx="4">
                        <c:v>977</c:v>
                      </c:pt>
                      <c:pt idx="5">
                        <c:v>979</c:v>
                      </c:pt>
                      <c:pt idx="6">
                        <c:v>982</c:v>
                      </c:pt>
                      <c:pt idx="7">
                        <c:v>984</c:v>
                      </c:pt>
                      <c:pt idx="8">
                        <c:v>986</c:v>
                      </c:pt>
                      <c:pt idx="9">
                        <c:v>989</c:v>
                      </c:pt>
                      <c:pt idx="10">
                        <c:v>991</c:v>
                      </c:pt>
                      <c:pt idx="11">
                        <c:v>994</c:v>
                      </c:pt>
                      <c:pt idx="12">
                        <c:v>998</c:v>
                      </c:pt>
                      <c:pt idx="13">
                        <c:v>1001</c:v>
                      </c:pt>
                      <c:pt idx="14">
                        <c:v>1005</c:v>
                      </c:pt>
                      <c:pt idx="15">
                        <c:v>1009</c:v>
                      </c:pt>
                      <c:pt idx="16">
                        <c:v>1013</c:v>
                      </c:pt>
                      <c:pt idx="17">
                        <c:v>1017</c:v>
                      </c:pt>
                      <c:pt idx="18">
                        <c:v>1021</c:v>
                      </c:pt>
                      <c:pt idx="19">
                        <c:v>1025</c:v>
                      </c:pt>
                      <c:pt idx="20">
                        <c:v>1029</c:v>
                      </c:pt>
                      <c:pt idx="21">
                        <c:v>1033</c:v>
                      </c:pt>
                      <c:pt idx="22">
                        <c:v>1037</c:v>
                      </c:pt>
                      <c:pt idx="23">
                        <c:v>1041</c:v>
                      </c:pt>
                      <c:pt idx="24">
                        <c:v>1044</c:v>
                      </c:pt>
                      <c:pt idx="25">
                        <c:v>1048</c:v>
                      </c:pt>
                      <c:pt idx="26">
                        <c:v>1051</c:v>
                      </c:pt>
                      <c:pt idx="27">
                        <c:v>1053</c:v>
                      </c:pt>
                      <c:pt idx="28">
                        <c:v>1056</c:v>
                      </c:pt>
                      <c:pt idx="29">
                        <c:v>1059</c:v>
                      </c:pt>
                      <c:pt idx="30">
                        <c:v>1061</c:v>
                      </c:pt>
                      <c:pt idx="31">
                        <c:v>1064</c:v>
                      </c:pt>
                      <c:pt idx="32">
                        <c:v>1067</c:v>
                      </c:pt>
                      <c:pt idx="33">
                        <c:v>1070</c:v>
                      </c:pt>
                      <c:pt idx="34">
                        <c:v>1073</c:v>
                      </c:pt>
                      <c:pt idx="35">
                        <c:v>1076</c:v>
                      </c:pt>
                      <c:pt idx="36">
                        <c:v>1079</c:v>
                      </c:pt>
                      <c:pt idx="37">
                        <c:v>1083</c:v>
                      </c:pt>
                      <c:pt idx="38">
                        <c:v>1087</c:v>
                      </c:pt>
                      <c:pt idx="39">
                        <c:v>1091</c:v>
                      </c:pt>
                      <c:pt idx="40">
                        <c:v>1094</c:v>
                      </c:pt>
                      <c:pt idx="41">
                        <c:v>1099</c:v>
                      </c:pt>
                      <c:pt idx="42">
                        <c:v>1103</c:v>
                      </c:pt>
                      <c:pt idx="43">
                        <c:v>1107</c:v>
                      </c:pt>
                      <c:pt idx="44">
                        <c:v>1112</c:v>
                      </c:pt>
                      <c:pt idx="45">
                        <c:v>1116</c:v>
                      </c:pt>
                      <c:pt idx="46">
                        <c:v>1120</c:v>
                      </c:pt>
                      <c:pt idx="47">
                        <c:v>1125</c:v>
                      </c:pt>
                      <c:pt idx="48">
                        <c:v>1129</c:v>
                      </c:pt>
                      <c:pt idx="49">
                        <c:v>1134</c:v>
                      </c:pt>
                      <c:pt idx="50">
                        <c:v>1138</c:v>
                      </c:pt>
                      <c:pt idx="51">
                        <c:v>1143</c:v>
                      </c:pt>
                      <c:pt idx="52">
                        <c:v>1147</c:v>
                      </c:pt>
                      <c:pt idx="53">
                        <c:v>1151</c:v>
                      </c:pt>
                      <c:pt idx="54">
                        <c:v>1156</c:v>
                      </c:pt>
                      <c:pt idx="55">
                        <c:v>1160</c:v>
                      </c:pt>
                      <c:pt idx="56">
                        <c:v>1164</c:v>
                      </c:pt>
                      <c:pt idx="57">
                        <c:v>1168</c:v>
                      </c:pt>
                      <c:pt idx="58">
                        <c:v>1173</c:v>
                      </c:pt>
                      <c:pt idx="59">
                        <c:v>1176</c:v>
                      </c:pt>
                      <c:pt idx="60">
                        <c:v>1180</c:v>
                      </c:pt>
                      <c:pt idx="61">
                        <c:v>1183</c:v>
                      </c:pt>
                      <c:pt idx="62">
                        <c:v>1187</c:v>
                      </c:pt>
                      <c:pt idx="63">
                        <c:v>1191</c:v>
                      </c:pt>
                      <c:pt idx="64">
                        <c:v>1195</c:v>
                      </c:pt>
                      <c:pt idx="65">
                        <c:v>1198</c:v>
                      </c:pt>
                      <c:pt idx="66">
                        <c:v>1202</c:v>
                      </c:pt>
                      <c:pt idx="67">
                        <c:v>1206</c:v>
                      </c:pt>
                      <c:pt idx="68">
                        <c:v>1209</c:v>
                      </c:pt>
                      <c:pt idx="69">
                        <c:v>1213</c:v>
                      </c:pt>
                      <c:pt idx="70">
                        <c:v>1217</c:v>
                      </c:pt>
                      <c:pt idx="71">
                        <c:v>1220</c:v>
                      </c:pt>
                      <c:pt idx="72">
                        <c:v>1224</c:v>
                      </c:pt>
                      <c:pt idx="73">
                        <c:v>1228</c:v>
                      </c:pt>
                      <c:pt idx="74">
                        <c:v>1232</c:v>
                      </c:pt>
                      <c:pt idx="75">
                        <c:v>1237</c:v>
                      </c:pt>
                      <c:pt idx="76">
                        <c:v>1241</c:v>
                      </c:pt>
                      <c:pt idx="77">
                        <c:v>1246</c:v>
                      </c:pt>
                      <c:pt idx="78">
                        <c:v>1251</c:v>
                      </c:pt>
                      <c:pt idx="79">
                        <c:v>1257</c:v>
                      </c:pt>
                      <c:pt idx="80">
                        <c:v>1263</c:v>
                      </c:pt>
                      <c:pt idx="81">
                        <c:v>1269</c:v>
                      </c:pt>
                      <c:pt idx="82">
                        <c:v>1275</c:v>
                      </c:pt>
                      <c:pt idx="83">
                        <c:v>1281</c:v>
                      </c:pt>
                      <c:pt idx="84">
                        <c:v>1288</c:v>
                      </c:pt>
                      <c:pt idx="85">
                        <c:v>1295</c:v>
                      </c:pt>
                      <c:pt idx="86">
                        <c:v>1301</c:v>
                      </c:pt>
                      <c:pt idx="87">
                        <c:v>1308</c:v>
                      </c:pt>
                      <c:pt idx="88">
                        <c:v>1315</c:v>
                      </c:pt>
                      <c:pt idx="89">
                        <c:v>1321</c:v>
                      </c:pt>
                      <c:pt idx="90">
                        <c:v>1328</c:v>
                      </c:pt>
                    </c:numCache>
                  </c:numRef>
                </c:val>
                <c:smooth val="0"/>
                <c:extLst xmlns:c15="http://schemas.microsoft.com/office/drawing/2012/chart">
                  <c:ext xmlns:c16="http://schemas.microsoft.com/office/drawing/2014/chart" uri="{C3380CC4-5D6E-409C-BE32-E72D297353CC}">
                    <c16:uniqueId val="{00000020-B135-4F29-B62C-2A8A2B3064F6}"/>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[1]Zillow_Data!$B$35</c15:sqref>
                        </c15:formulaRef>
                      </c:ext>
                    </c:extLst>
                    <c:strCache>
                      <c:ptCount val="1"/>
                      <c:pt idx="0">
                        <c:v>Indianapolis, IN</c:v>
                      </c:pt>
                    </c:strCache>
                  </c:strRef>
                </c:tx>
                <c:spPr>
                  <a:ln w="28575" cap="rnd">
                    <a:solidFill>
                      <a:schemeClr val="accent4">
                        <a:lumMod val="50000"/>
                      </a:schemeClr>
                    </a:solidFill>
                    <a:round/>
                  </a:ln>
                  <a:effectLst/>
                </c:spPr>
                <c:marker>
                  <c:symbol val="circle"/>
                  <c:size val="5"/>
                  <c:spPr>
                    <a:solidFill>
                      <a:schemeClr val="accent4">
                        <a:lumMod val="50000"/>
                      </a:schemeClr>
                    </a:solidFill>
                    <a:ln w="9525">
                      <a:solidFill>
                        <a:schemeClr val="accent4">
                          <a:lumMod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[1]Zillow_Data!$C$35:$CO$35</c15:sqref>
                        </c15:formulaRef>
                      </c:ext>
                    </c:extLst>
                    <c:numCache>
                      <c:formatCode>General</c:formatCode>
                      <c:ptCount val="91"/>
                      <c:pt idx="0">
                        <c:v>33</c:v>
                      </c:pt>
                      <c:pt idx="1">
                        <c:v>988</c:v>
                      </c:pt>
                      <c:pt idx="2">
                        <c:v>990</c:v>
                      </c:pt>
                      <c:pt idx="3">
                        <c:v>992</c:v>
                      </c:pt>
                      <c:pt idx="4">
                        <c:v>994</c:v>
                      </c:pt>
                      <c:pt idx="5">
                        <c:v>996</c:v>
                      </c:pt>
                      <c:pt idx="6">
                        <c:v>998</c:v>
                      </c:pt>
                      <c:pt idx="7">
                        <c:v>1000</c:v>
                      </c:pt>
                      <c:pt idx="8">
                        <c:v>1002</c:v>
                      </c:pt>
                      <c:pt idx="9">
                        <c:v>1004</c:v>
                      </c:pt>
                      <c:pt idx="10">
                        <c:v>1006</c:v>
                      </c:pt>
                      <c:pt idx="11">
                        <c:v>1008</c:v>
                      </c:pt>
                      <c:pt idx="12">
                        <c:v>1010</c:v>
                      </c:pt>
                      <c:pt idx="13">
                        <c:v>1012</c:v>
                      </c:pt>
                      <c:pt idx="14">
                        <c:v>1014</c:v>
                      </c:pt>
                      <c:pt idx="15">
                        <c:v>1016</c:v>
                      </c:pt>
                      <c:pt idx="16">
                        <c:v>1018</c:v>
                      </c:pt>
                      <c:pt idx="17">
                        <c:v>1021</c:v>
                      </c:pt>
                      <c:pt idx="18">
                        <c:v>1023</c:v>
                      </c:pt>
                      <c:pt idx="19">
                        <c:v>1026</c:v>
                      </c:pt>
                      <c:pt idx="20">
                        <c:v>1029</c:v>
                      </c:pt>
                      <c:pt idx="21">
                        <c:v>1032</c:v>
                      </c:pt>
                      <c:pt idx="22">
                        <c:v>1035</c:v>
                      </c:pt>
                      <c:pt idx="23">
                        <c:v>1038</c:v>
                      </c:pt>
                      <c:pt idx="24">
                        <c:v>1041</c:v>
                      </c:pt>
                      <c:pt idx="25">
                        <c:v>1044</c:v>
                      </c:pt>
                      <c:pt idx="26">
                        <c:v>1047</c:v>
                      </c:pt>
                      <c:pt idx="27">
                        <c:v>1050</c:v>
                      </c:pt>
                      <c:pt idx="28">
                        <c:v>1052</c:v>
                      </c:pt>
                      <c:pt idx="29">
                        <c:v>1054</c:v>
                      </c:pt>
                      <c:pt idx="30">
                        <c:v>1056</c:v>
                      </c:pt>
                      <c:pt idx="31">
                        <c:v>1058</c:v>
                      </c:pt>
                      <c:pt idx="32">
                        <c:v>1060</c:v>
                      </c:pt>
                      <c:pt idx="33">
                        <c:v>1063</c:v>
                      </c:pt>
                      <c:pt idx="34">
                        <c:v>1065</c:v>
                      </c:pt>
                      <c:pt idx="35">
                        <c:v>1067</c:v>
                      </c:pt>
                      <c:pt idx="36">
                        <c:v>1069</c:v>
                      </c:pt>
                      <c:pt idx="37">
                        <c:v>1071</c:v>
                      </c:pt>
                      <c:pt idx="38">
                        <c:v>1074</c:v>
                      </c:pt>
                      <c:pt idx="39">
                        <c:v>1076</c:v>
                      </c:pt>
                      <c:pt idx="40">
                        <c:v>1079</c:v>
                      </c:pt>
                      <c:pt idx="41">
                        <c:v>1082</c:v>
                      </c:pt>
                      <c:pt idx="42">
                        <c:v>1086</c:v>
                      </c:pt>
                      <c:pt idx="43">
                        <c:v>1089</c:v>
                      </c:pt>
                      <c:pt idx="44">
                        <c:v>1093</c:v>
                      </c:pt>
                      <c:pt idx="45">
                        <c:v>1097</c:v>
                      </c:pt>
                      <c:pt idx="46">
                        <c:v>1100</c:v>
                      </c:pt>
                      <c:pt idx="47">
                        <c:v>1104</c:v>
                      </c:pt>
                      <c:pt idx="48">
                        <c:v>1107</c:v>
                      </c:pt>
                      <c:pt idx="49">
                        <c:v>1111</c:v>
                      </c:pt>
                      <c:pt idx="50">
                        <c:v>1115</c:v>
                      </c:pt>
                      <c:pt idx="51">
                        <c:v>1118</c:v>
                      </c:pt>
                      <c:pt idx="52">
                        <c:v>1122</c:v>
                      </c:pt>
                      <c:pt idx="53">
                        <c:v>1125</c:v>
                      </c:pt>
                      <c:pt idx="54">
                        <c:v>1128</c:v>
                      </c:pt>
                      <c:pt idx="55">
                        <c:v>1132</c:v>
                      </c:pt>
                      <c:pt idx="56">
                        <c:v>1136</c:v>
                      </c:pt>
                      <c:pt idx="57">
                        <c:v>1139</c:v>
                      </c:pt>
                      <c:pt idx="58">
                        <c:v>1143</c:v>
                      </c:pt>
                      <c:pt idx="59">
                        <c:v>1148</c:v>
                      </c:pt>
                      <c:pt idx="60">
                        <c:v>1152</c:v>
                      </c:pt>
                      <c:pt idx="61">
                        <c:v>1156</c:v>
                      </c:pt>
                      <c:pt idx="62">
                        <c:v>1161</c:v>
                      </c:pt>
                      <c:pt idx="63">
                        <c:v>1165</c:v>
                      </c:pt>
                      <c:pt idx="64">
                        <c:v>1170</c:v>
                      </c:pt>
                      <c:pt idx="65">
                        <c:v>1174</c:v>
                      </c:pt>
                      <c:pt idx="66">
                        <c:v>1179</c:v>
                      </c:pt>
                      <c:pt idx="67">
                        <c:v>1183</c:v>
                      </c:pt>
                      <c:pt idx="68">
                        <c:v>1187</c:v>
                      </c:pt>
                      <c:pt idx="69">
                        <c:v>1191</c:v>
                      </c:pt>
                      <c:pt idx="70">
                        <c:v>1195</c:v>
                      </c:pt>
                      <c:pt idx="71">
                        <c:v>1199</c:v>
                      </c:pt>
                      <c:pt idx="72">
                        <c:v>1203</c:v>
                      </c:pt>
                      <c:pt idx="73">
                        <c:v>1207</c:v>
                      </c:pt>
                      <c:pt idx="74">
                        <c:v>1213</c:v>
                      </c:pt>
                      <c:pt idx="75">
                        <c:v>1219</c:v>
                      </c:pt>
                      <c:pt idx="76">
                        <c:v>1224</c:v>
                      </c:pt>
                      <c:pt idx="77">
                        <c:v>1232</c:v>
                      </c:pt>
                      <c:pt idx="78">
                        <c:v>1239</c:v>
                      </c:pt>
                      <c:pt idx="79">
                        <c:v>1246</c:v>
                      </c:pt>
                      <c:pt idx="80">
                        <c:v>1255</c:v>
                      </c:pt>
                      <c:pt idx="81">
                        <c:v>1264</c:v>
                      </c:pt>
                      <c:pt idx="82">
                        <c:v>1273</c:v>
                      </c:pt>
                      <c:pt idx="83">
                        <c:v>1282</c:v>
                      </c:pt>
                      <c:pt idx="84">
                        <c:v>1292</c:v>
                      </c:pt>
                      <c:pt idx="85">
                        <c:v>1302</c:v>
                      </c:pt>
                      <c:pt idx="86">
                        <c:v>1311</c:v>
                      </c:pt>
                      <c:pt idx="87">
                        <c:v>1321</c:v>
                      </c:pt>
                      <c:pt idx="88">
                        <c:v>1331</c:v>
                      </c:pt>
                      <c:pt idx="89">
                        <c:v>1340</c:v>
                      </c:pt>
                      <c:pt idx="90">
                        <c:v>1350</c:v>
                      </c:pt>
                    </c:numCache>
                  </c:numRef>
                </c:val>
                <c:smooth val="0"/>
                <c:extLst xmlns:c15="http://schemas.microsoft.com/office/drawing/2012/chart">
                  <c:ext xmlns:c16="http://schemas.microsoft.com/office/drawing/2014/chart" uri="{C3380CC4-5D6E-409C-BE32-E72D297353CC}">
                    <c16:uniqueId val="{00000021-B135-4F29-B62C-2A8A2B3064F6}"/>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[1]Zillow_Data!$B$36</c15:sqref>
                        </c15:formulaRef>
                      </c:ext>
                    </c:extLst>
                    <c:strCache>
                      <c:ptCount val="1"/>
                      <c:pt idx="0">
                        <c:v>San Jose, CA</c:v>
                      </c:pt>
                    </c:strCache>
                  </c:strRef>
                </c:tx>
                <c:spPr>
                  <a:ln w="28575" cap="rnd">
                    <a:solidFill>
                      <a:schemeClr val="accent5">
                        <a:lumMod val="50000"/>
                      </a:schemeClr>
                    </a:solidFill>
                    <a:round/>
                  </a:ln>
                  <a:effectLst/>
                </c:spPr>
                <c:marker>
                  <c:symbol val="circle"/>
                  <c:size val="5"/>
                  <c:spPr>
                    <a:solidFill>
                      <a:schemeClr val="accent5">
                        <a:lumMod val="50000"/>
                      </a:schemeClr>
                    </a:solidFill>
                    <a:ln w="9525">
                      <a:solidFill>
                        <a:schemeClr val="accent5">
                          <a:lumMod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[1]Zillow_Data!$C$36:$CO$36</c15:sqref>
                        </c15:formulaRef>
                      </c:ext>
                    </c:extLst>
                    <c:numCache>
                      <c:formatCode>General</c:formatCode>
                      <c:ptCount val="91"/>
                      <c:pt idx="0">
                        <c:v>34</c:v>
                      </c:pt>
                      <c:pt idx="1">
                        <c:v>2133</c:v>
                      </c:pt>
                      <c:pt idx="2">
                        <c:v>2167</c:v>
                      </c:pt>
                      <c:pt idx="3">
                        <c:v>2202</c:v>
                      </c:pt>
                      <c:pt idx="4">
                        <c:v>2237</c:v>
                      </c:pt>
                      <c:pt idx="5">
                        <c:v>2271</c:v>
                      </c:pt>
                      <c:pt idx="6">
                        <c:v>2305</c:v>
                      </c:pt>
                      <c:pt idx="7">
                        <c:v>2339</c:v>
                      </c:pt>
                      <c:pt idx="8">
                        <c:v>2372</c:v>
                      </c:pt>
                      <c:pt idx="9">
                        <c:v>2406</c:v>
                      </c:pt>
                      <c:pt idx="10">
                        <c:v>2439</c:v>
                      </c:pt>
                      <c:pt idx="11">
                        <c:v>2469</c:v>
                      </c:pt>
                      <c:pt idx="12">
                        <c:v>2500</c:v>
                      </c:pt>
                      <c:pt idx="13">
                        <c:v>2530</c:v>
                      </c:pt>
                      <c:pt idx="14">
                        <c:v>2555</c:v>
                      </c:pt>
                      <c:pt idx="15">
                        <c:v>2579</c:v>
                      </c:pt>
                      <c:pt idx="16">
                        <c:v>2604</c:v>
                      </c:pt>
                      <c:pt idx="17">
                        <c:v>2625</c:v>
                      </c:pt>
                      <c:pt idx="18">
                        <c:v>2647</c:v>
                      </c:pt>
                      <c:pt idx="19">
                        <c:v>2668</c:v>
                      </c:pt>
                      <c:pt idx="20">
                        <c:v>2686</c:v>
                      </c:pt>
                      <c:pt idx="21">
                        <c:v>2704</c:v>
                      </c:pt>
                      <c:pt idx="22">
                        <c:v>2721</c:v>
                      </c:pt>
                      <c:pt idx="23">
                        <c:v>2733</c:v>
                      </c:pt>
                      <c:pt idx="24">
                        <c:v>2745</c:v>
                      </c:pt>
                      <c:pt idx="25">
                        <c:v>2757</c:v>
                      </c:pt>
                      <c:pt idx="26">
                        <c:v>2762</c:v>
                      </c:pt>
                      <c:pt idx="27">
                        <c:v>2767</c:v>
                      </c:pt>
                      <c:pt idx="28">
                        <c:v>2773</c:v>
                      </c:pt>
                      <c:pt idx="29">
                        <c:v>2774</c:v>
                      </c:pt>
                      <c:pt idx="30">
                        <c:v>2775</c:v>
                      </c:pt>
                      <c:pt idx="31">
                        <c:v>2776</c:v>
                      </c:pt>
                      <c:pt idx="32">
                        <c:v>2777</c:v>
                      </c:pt>
                      <c:pt idx="33">
                        <c:v>2778</c:v>
                      </c:pt>
                      <c:pt idx="34">
                        <c:v>2779</c:v>
                      </c:pt>
                      <c:pt idx="35">
                        <c:v>2783</c:v>
                      </c:pt>
                      <c:pt idx="36">
                        <c:v>2786</c:v>
                      </c:pt>
                      <c:pt idx="37">
                        <c:v>2789</c:v>
                      </c:pt>
                      <c:pt idx="38">
                        <c:v>2795</c:v>
                      </c:pt>
                      <c:pt idx="39">
                        <c:v>2801</c:v>
                      </c:pt>
                      <c:pt idx="40">
                        <c:v>2807</c:v>
                      </c:pt>
                      <c:pt idx="41">
                        <c:v>2815</c:v>
                      </c:pt>
                      <c:pt idx="42">
                        <c:v>2823</c:v>
                      </c:pt>
                      <c:pt idx="43">
                        <c:v>2831</c:v>
                      </c:pt>
                      <c:pt idx="44">
                        <c:v>2839</c:v>
                      </c:pt>
                      <c:pt idx="45">
                        <c:v>2848</c:v>
                      </c:pt>
                      <c:pt idx="46">
                        <c:v>2857</c:v>
                      </c:pt>
                      <c:pt idx="47">
                        <c:v>2866</c:v>
                      </c:pt>
                      <c:pt idx="48">
                        <c:v>2875</c:v>
                      </c:pt>
                      <c:pt idx="49">
                        <c:v>2885</c:v>
                      </c:pt>
                      <c:pt idx="50">
                        <c:v>2895</c:v>
                      </c:pt>
                      <c:pt idx="51">
                        <c:v>2905</c:v>
                      </c:pt>
                      <c:pt idx="52">
                        <c:v>2915</c:v>
                      </c:pt>
                      <c:pt idx="53">
                        <c:v>2925</c:v>
                      </c:pt>
                      <c:pt idx="54">
                        <c:v>2935</c:v>
                      </c:pt>
                      <c:pt idx="55">
                        <c:v>2945</c:v>
                      </c:pt>
                      <c:pt idx="56">
                        <c:v>2954</c:v>
                      </c:pt>
                      <c:pt idx="57">
                        <c:v>2962</c:v>
                      </c:pt>
                      <c:pt idx="58">
                        <c:v>2971</c:v>
                      </c:pt>
                      <c:pt idx="59">
                        <c:v>2979</c:v>
                      </c:pt>
                      <c:pt idx="60">
                        <c:v>2987</c:v>
                      </c:pt>
                      <c:pt idx="61">
                        <c:v>2994</c:v>
                      </c:pt>
                      <c:pt idx="62">
                        <c:v>3001</c:v>
                      </c:pt>
                      <c:pt idx="63">
                        <c:v>3008</c:v>
                      </c:pt>
                      <c:pt idx="64">
                        <c:v>3015</c:v>
                      </c:pt>
                      <c:pt idx="65">
                        <c:v>3022</c:v>
                      </c:pt>
                      <c:pt idx="66">
                        <c:v>3029</c:v>
                      </c:pt>
                      <c:pt idx="67">
                        <c:v>3037</c:v>
                      </c:pt>
                      <c:pt idx="68">
                        <c:v>3043</c:v>
                      </c:pt>
                      <c:pt idx="69">
                        <c:v>3049</c:v>
                      </c:pt>
                      <c:pt idx="70">
                        <c:v>3055</c:v>
                      </c:pt>
                      <c:pt idx="71">
                        <c:v>3054</c:v>
                      </c:pt>
                      <c:pt idx="72">
                        <c:v>3052</c:v>
                      </c:pt>
                      <c:pt idx="73">
                        <c:v>3051</c:v>
                      </c:pt>
                      <c:pt idx="74">
                        <c:v>3040</c:v>
                      </c:pt>
                      <c:pt idx="75">
                        <c:v>3030</c:v>
                      </c:pt>
                      <c:pt idx="76">
                        <c:v>3020</c:v>
                      </c:pt>
                      <c:pt idx="77">
                        <c:v>3002</c:v>
                      </c:pt>
                      <c:pt idx="78">
                        <c:v>2985</c:v>
                      </c:pt>
                      <c:pt idx="79">
                        <c:v>2968</c:v>
                      </c:pt>
                      <c:pt idx="80">
                        <c:v>2953</c:v>
                      </c:pt>
                      <c:pt idx="81">
                        <c:v>2938</c:v>
                      </c:pt>
                      <c:pt idx="82">
                        <c:v>2922</c:v>
                      </c:pt>
                      <c:pt idx="83">
                        <c:v>2911</c:v>
                      </c:pt>
                      <c:pt idx="84">
                        <c:v>2899</c:v>
                      </c:pt>
                      <c:pt idx="85">
                        <c:v>2887</c:v>
                      </c:pt>
                      <c:pt idx="86">
                        <c:v>2877</c:v>
                      </c:pt>
                      <c:pt idx="87">
                        <c:v>2866</c:v>
                      </c:pt>
                      <c:pt idx="88">
                        <c:v>2855</c:v>
                      </c:pt>
                      <c:pt idx="89">
                        <c:v>2846</c:v>
                      </c:pt>
                      <c:pt idx="90">
                        <c:v>2837</c:v>
                      </c:pt>
                    </c:numCache>
                  </c:numRef>
                </c:val>
                <c:smooth val="0"/>
                <c:extLst xmlns:c15="http://schemas.microsoft.com/office/drawing/2012/chart">
                  <c:ext xmlns:c16="http://schemas.microsoft.com/office/drawing/2014/chart" uri="{C3380CC4-5D6E-409C-BE32-E72D297353CC}">
                    <c16:uniqueId val="{00000022-B135-4F29-B62C-2A8A2B3064F6}"/>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[1]Zillow_Data!$B$37</c15:sqref>
                        </c15:formulaRef>
                      </c:ext>
                    </c:extLst>
                    <c:strCache>
                      <c:ptCount val="1"/>
                      <c:pt idx="0">
                        <c:v>Austin, TX</c:v>
                      </c:pt>
                    </c:strCache>
                  </c:strRef>
                </c:tx>
                <c:spPr>
                  <a:ln w="28575" cap="rnd">
                    <a:solidFill>
                      <a:schemeClr val="accent6">
                        <a:lumMod val="50000"/>
                      </a:schemeClr>
                    </a:solidFill>
                    <a:round/>
                  </a:ln>
                  <a:effectLst/>
                </c:spPr>
                <c:marker>
                  <c:symbol val="circle"/>
                  <c:size val="5"/>
                  <c:spPr>
                    <a:solidFill>
                      <a:schemeClr val="accent6">
                        <a:lumMod val="50000"/>
                      </a:schemeClr>
                    </a:solidFill>
                    <a:ln w="9525">
                      <a:solidFill>
                        <a:schemeClr val="accent6">
                          <a:lumMod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[1]Zillow_Data!$C$37:$CO$37</c15:sqref>
                        </c15:formulaRef>
                      </c:ext>
                    </c:extLst>
                    <c:numCache>
                      <c:formatCode>General</c:formatCode>
                      <c:ptCount val="91"/>
                      <c:pt idx="0">
                        <c:v>35</c:v>
                      </c:pt>
                      <c:pt idx="1">
                        <c:v>1202</c:v>
                      </c:pt>
                      <c:pt idx="2">
                        <c:v>1208</c:v>
                      </c:pt>
                      <c:pt idx="3">
                        <c:v>1214</c:v>
                      </c:pt>
                      <c:pt idx="4">
                        <c:v>1220</c:v>
                      </c:pt>
                      <c:pt idx="5">
                        <c:v>1225</c:v>
                      </c:pt>
                      <c:pt idx="6">
                        <c:v>1231</c:v>
                      </c:pt>
                      <c:pt idx="7">
                        <c:v>1237</c:v>
                      </c:pt>
                      <c:pt idx="8">
                        <c:v>1243</c:v>
                      </c:pt>
                      <c:pt idx="9">
                        <c:v>1249</c:v>
                      </c:pt>
                      <c:pt idx="10">
                        <c:v>1254</c:v>
                      </c:pt>
                      <c:pt idx="11">
                        <c:v>1260</c:v>
                      </c:pt>
                      <c:pt idx="12">
                        <c:v>1266</c:v>
                      </c:pt>
                      <c:pt idx="13">
                        <c:v>1271</c:v>
                      </c:pt>
                      <c:pt idx="14">
                        <c:v>1276</c:v>
                      </c:pt>
                      <c:pt idx="15">
                        <c:v>1281</c:v>
                      </c:pt>
                      <c:pt idx="16">
                        <c:v>1286</c:v>
                      </c:pt>
                      <c:pt idx="17">
                        <c:v>1291</c:v>
                      </c:pt>
                      <c:pt idx="18">
                        <c:v>1296</c:v>
                      </c:pt>
                      <c:pt idx="19">
                        <c:v>1301</c:v>
                      </c:pt>
                      <c:pt idx="20">
                        <c:v>1306</c:v>
                      </c:pt>
                      <c:pt idx="21">
                        <c:v>1310</c:v>
                      </c:pt>
                      <c:pt idx="22">
                        <c:v>1315</c:v>
                      </c:pt>
                      <c:pt idx="23">
                        <c:v>1319</c:v>
                      </c:pt>
                      <c:pt idx="24">
                        <c:v>1324</c:v>
                      </c:pt>
                      <c:pt idx="25">
                        <c:v>1328</c:v>
                      </c:pt>
                      <c:pt idx="26">
                        <c:v>1331</c:v>
                      </c:pt>
                      <c:pt idx="27">
                        <c:v>1334</c:v>
                      </c:pt>
                      <c:pt idx="28">
                        <c:v>1337</c:v>
                      </c:pt>
                      <c:pt idx="29">
                        <c:v>1340</c:v>
                      </c:pt>
                      <c:pt idx="30">
                        <c:v>1342</c:v>
                      </c:pt>
                      <c:pt idx="31">
                        <c:v>1344</c:v>
                      </c:pt>
                      <c:pt idx="32">
                        <c:v>1346</c:v>
                      </c:pt>
                      <c:pt idx="33">
                        <c:v>1348</c:v>
                      </c:pt>
                      <c:pt idx="34">
                        <c:v>1350</c:v>
                      </c:pt>
                      <c:pt idx="35">
                        <c:v>1352</c:v>
                      </c:pt>
                      <c:pt idx="36">
                        <c:v>1355</c:v>
                      </c:pt>
                      <c:pt idx="37">
                        <c:v>1357</c:v>
                      </c:pt>
                      <c:pt idx="38">
                        <c:v>1358</c:v>
                      </c:pt>
                      <c:pt idx="39">
                        <c:v>1360</c:v>
                      </c:pt>
                      <c:pt idx="40">
                        <c:v>1362</c:v>
                      </c:pt>
                      <c:pt idx="41">
                        <c:v>1364</c:v>
                      </c:pt>
                      <c:pt idx="42">
                        <c:v>1365</c:v>
                      </c:pt>
                      <c:pt idx="43">
                        <c:v>1366</c:v>
                      </c:pt>
                      <c:pt idx="44">
                        <c:v>1368</c:v>
                      </c:pt>
                      <c:pt idx="45">
                        <c:v>1369</c:v>
                      </c:pt>
                      <c:pt idx="46">
                        <c:v>1370</c:v>
                      </c:pt>
                      <c:pt idx="47">
                        <c:v>1373</c:v>
                      </c:pt>
                      <c:pt idx="48">
                        <c:v>1375</c:v>
                      </c:pt>
                      <c:pt idx="49">
                        <c:v>1377</c:v>
                      </c:pt>
                      <c:pt idx="50">
                        <c:v>1381</c:v>
                      </c:pt>
                      <c:pt idx="51">
                        <c:v>1385</c:v>
                      </c:pt>
                      <c:pt idx="52">
                        <c:v>1389</c:v>
                      </c:pt>
                      <c:pt idx="53">
                        <c:v>1395</c:v>
                      </c:pt>
                      <c:pt idx="54">
                        <c:v>1401</c:v>
                      </c:pt>
                      <c:pt idx="55">
                        <c:v>1406</c:v>
                      </c:pt>
                      <c:pt idx="56">
                        <c:v>1412</c:v>
                      </c:pt>
                      <c:pt idx="57">
                        <c:v>1418</c:v>
                      </c:pt>
                      <c:pt idx="58">
                        <c:v>1424</c:v>
                      </c:pt>
                      <c:pt idx="59">
                        <c:v>1429</c:v>
                      </c:pt>
                      <c:pt idx="60">
                        <c:v>1435</c:v>
                      </c:pt>
                      <c:pt idx="61">
                        <c:v>1440</c:v>
                      </c:pt>
                      <c:pt idx="62">
                        <c:v>1446</c:v>
                      </c:pt>
                      <c:pt idx="63">
                        <c:v>1451</c:v>
                      </c:pt>
                      <c:pt idx="64">
                        <c:v>1456</c:v>
                      </c:pt>
                      <c:pt idx="65">
                        <c:v>1461</c:v>
                      </c:pt>
                      <c:pt idx="66">
                        <c:v>1466</c:v>
                      </c:pt>
                      <c:pt idx="67">
                        <c:v>1471</c:v>
                      </c:pt>
                      <c:pt idx="68">
                        <c:v>1475</c:v>
                      </c:pt>
                      <c:pt idx="69">
                        <c:v>1479</c:v>
                      </c:pt>
                      <c:pt idx="70">
                        <c:v>1483</c:v>
                      </c:pt>
                      <c:pt idx="71">
                        <c:v>1485</c:v>
                      </c:pt>
                      <c:pt idx="72">
                        <c:v>1486</c:v>
                      </c:pt>
                      <c:pt idx="73">
                        <c:v>1487</c:v>
                      </c:pt>
                      <c:pt idx="74">
                        <c:v>1486</c:v>
                      </c:pt>
                      <c:pt idx="75">
                        <c:v>1485</c:v>
                      </c:pt>
                      <c:pt idx="76">
                        <c:v>1484</c:v>
                      </c:pt>
                      <c:pt idx="77">
                        <c:v>1483</c:v>
                      </c:pt>
                      <c:pt idx="78">
                        <c:v>1482</c:v>
                      </c:pt>
                      <c:pt idx="79">
                        <c:v>1481</c:v>
                      </c:pt>
                      <c:pt idx="80">
                        <c:v>1486</c:v>
                      </c:pt>
                      <c:pt idx="81">
                        <c:v>1490</c:v>
                      </c:pt>
                      <c:pt idx="82">
                        <c:v>1495</c:v>
                      </c:pt>
                      <c:pt idx="83">
                        <c:v>1504</c:v>
                      </c:pt>
                      <c:pt idx="84">
                        <c:v>1513</c:v>
                      </c:pt>
                      <c:pt idx="85">
                        <c:v>1521</c:v>
                      </c:pt>
                      <c:pt idx="86">
                        <c:v>1531</c:v>
                      </c:pt>
                      <c:pt idx="87">
                        <c:v>1540</c:v>
                      </c:pt>
                      <c:pt idx="88">
                        <c:v>1550</c:v>
                      </c:pt>
                      <c:pt idx="89">
                        <c:v>1560</c:v>
                      </c:pt>
                      <c:pt idx="90">
                        <c:v>1571</c:v>
                      </c:pt>
                    </c:numCache>
                  </c:numRef>
                </c:val>
                <c:smooth val="0"/>
                <c:extLst xmlns:c15="http://schemas.microsoft.com/office/drawing/2012/chart">
                  <c:ext xmlns:c16="http://schemas.microsoft.com/office/drawing/2014/chart" uri="{C3380CC4-5D6E-409C-BE32-E72D297353CC}">
                    <c16:uniqueId val="{00000023-B135-4F29-B62C-2A8A2B3064F6}"/>
                  </c:ext>
                </c:extLst>
              </c15:ser>
            </c15:filteredLineSeries>
            <c15:filteredLineSeries>
              <c15:ser>
                <c:idx val="36"/>
                <c:order val="36"/>
                <c:tx>
                  <c:strRef>
                    <c:extLst xmlns:c15="http://schemas.microsoft.com/office/drawing/2012/chart">
                      <c:ext xmlns:c15="http://schemas.microsoft.com/office/drawing/2012/chart" uri="{02D57815-91ED-43cb-92C2-25804820EDAC}">
                        <c15:formulaRef>
                          <c15:sqref>[1]Zillow_Data!$B$38</c15:sqref>
                        </c15:formulaRef>
                      </c:ext>
                    </c:extLst>
                    <c:strCache>
                      <c:ptCount val="1"/>
                      <c:pt idx="0">
                        <c:v>Virginia Beach, VA</c:v>
                      </c:pt>
                    </c:strCache>
                  </c:strRef>
                </c:tx>
                <c:spPr>
                  <a:ln w="28575" cap="rnd">
                    <a:solidFill>
                      <a:schemeClr val="accent1">
                        <a:lumMod val="70000"/>
                        <a:lumOff val="30000"/>
                      </a:schemeClr>
                    </a:solidFill>
                    <a:round/>
                  </a:ln>
                  <a:effectLst/>
                </c:spPr>
                <c:marker>
                  <c:symbol val="circle"/>
                  <c:size val="5"/>
                  <c:spPr>
                    <a:solidFill>
                      <a:schemeClr val="accent1">
                        <a:lumMod val="70000"/>
                        <a:lumOff val="30000"/>
                      </a:schemeClr>
                    </a:solidFill>
                    <a:ln w="9525">
                      <a:solidFill>
                        <a:schemeClr val="accent1">
                          <a:lumMod val="70000"/>
                          <a:lumOff val="3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[1]Zillow_Data!$C$38:$CO$38</c15:sqref>
                        </c15:formulaRef>
                      </c:ext>
                    </c:extLst>
                    <c:numCache>
                      <c:formatCode>General</c:formatCode>
                      <c:ptCount val="91"/>
                      <c:pt idx="0">
                        <c:v>36</c:v>
                      </c:pt>
                      <c:pt idx="1">
                        <c:v>1168</c:v>
                      </c:pt>
                      <c:pt idx="2">
                        <c:v>1170</c:v>
                      </c:pt>
                      <c:pt idx="3">
                        <c:v>1172</c:v>
                      </c:pt>
                      <c:pt idx="4">
                        <c:v>1174</c:v>
                      </c:pt>
                      <c:pt idx="5">
                        <c:v>1175</c:v>
                      </c:pt>
                      <c:pt idx="6">
                        <c:v>1177</c:v>
                      </c:pt>
                      <c:pt idx="7">
                        <c:v>1179</c:v>
                      </c:pt>
                      <c:pt idx="8">
                        <c:v>1181</c:v>
                      </c:pt>
                      <c:pt idx="9">
                        <c:v>1183</c:v>
                      </c:pt>
                      <c:pt idx="10">
                        <c:v>1184</c:v>
                      </c:pt>
                      <c:pt idx="11">
                        <c:v>1186</c:v>
                      </c:pt>
                      <c:pt idx="12">
                        <c:v>1188</c:v>
                      </c:pt>
                      <c:pt idx="13">
                        <c:v>1189</c:v>
                      </c:pt>
                      <c:pt idx="14">
                        <c:v>1191</c:v>
                      </c:pt>
                      <c:pt idx="15">
                        <c:v>1192</c:v>
                      </c:pt>
                      <c:pt idx="16">
                        <c:v>1193</c:v>
                      </c:pt>
                      <c:pt idx="17">
                        <c:v>1194</c:v>
                      </c:pt>
                      <c:pt idx="18">
                        <c:v>1196</c:v>
                      </c:pt>
                      <c:pt idx="19">
                        <c:v>1197</c:v>
                      </c:pt>
                      <c:pt idx="20">
                        <c:v>1198</c:v>
                      </c:pt>
                      <c:pt idx="21">
                        <c:v>1200</c:v>
                      </c:pt>
                      <c:pt idx="22">
                        <c:v>1201</c:v>
                      </c:pt>
                      <c:pt idx="23">
                        <c:v>1202</c:v>
                      </c:pt>
                      <c:pt idx="24">
                        <c:v>1204</c:v>
                      </c:pt>
                      <c:pt idx="25">
                        <c:v>1205</c:v>
                      </c:pt>
                      <c:pt idx="26">
                        <c:v>1206</c:v>
                      </c:pt>
                      <c:pt idx="27">
                        <c:v>1207</c:v>
                      </c:pt>
                      <c:pt idx="28">
                        <c:v>1208</c:v>
                      </c:pt>
                      <c:pt idx="29">
                        <c:v>1209</c:v>
                      </c:pt>
                      <c:pt idx="30">
                        <c:v>1209</c:v>
                      </c:pt>
                      <c:pt idx="31">
                        <c:v>1210</c:v>
                      </c:pt>
                      <c:pt idx="32">
                        <c:v>1212</c:v>
                      </c:pt>
                      <c:pt idx="33">
                        <c:v>1213</c:v>
                      </c:pt>
                      <c:pt idx="34">
                        <c:v>1214</c:v>
                      </c:pt>
                      <c:pt idx="35">
                        <c:v>1215</c:v>
                      </c:pt>
                      <c:pt idx="36">
                        <c:v>1217</c:v>
                      </c:pt>
                      <c:pt idx="37">
                        <c:v>1219</c:v>
                      </c:pt>
                      <c:pt idx="38">
                        <c:v>1221</c:v>
                      </c:pt>
                      <c:pt idx="39">
                        <c:v>1223</c:v>
                      </c:pt>
                      <c:pt idx="40">
                        <c:v>1224</c:v>
                      </c:pt>
                      <c:pt idx="41">
                        <c:v>1226</c:v>
                      </c:pt>
                      <c:pt idx="42">
                        <c:v>1228</c:v>
                      </c:pt>
                      <c:pt idx="43">
                        <c:v>1230</c:v>
                      </c:pt>
                      <c:pt idx="44">
                        <c:v>1232</c:v>
                      </c:pt>
                      <c:pt idx="45">
                        <c:v>1233</c:v>
                      </c:pt>
                      <c:pt idx="46">
                        <c:v>1235</c:v>
                      </c:pt>
                      <c:pt idx="47">
                        <c:v>1237</c:v>
                      </c:pt>
                      <c:pt idx="48">
                        <c:v>1238</c:v>
                      </c:pt>
                      <c:pt idx="49">
                        <c:v>1240</c:v>
                      </c:pt>
                      <c:pt idx="50">
                        <c:v>1242</c:v>
                      </c:pt>
                      <c:pt idx="51">
                        <c:v>1244</c:v>
                      </c:pt>
                      <c:pt idx="52">
                        <c:v>1246</c:v>
                      </c:pt>
                      <c:pt idx="53">
                        <c:v>1248</c:v>
                      </c:pt>
                      <c:pt idx="54">
                        <c:v>1251</c:v>
                      </c:pt>
                      <c:pt idx="55">
                        <c:v>1253</c:v>
                      </c:pt>
                      <c:pt idx="56">
                        <c:v>1256</c:v>
                      </c:pt>
                      <c:pt idx="57">
                        <c:v>1259</c:v>
                      </c:pt>
                      <c:pt idx="58">
                        <c:v>1261</c:v>
                      </c:pt>
                      <c:pt idx="59">
                        <c:v>1264</c:v>
                      </c:pt>
                      <c:pt idx="60">
                        <c:v>1268</c:v>
                      </c:pt>
                      <c:pt idx="61">
                        <c:v>1271</c:v>
                      </c:pt>
                      <c:pt idx="62">
                        <c:v>1274</c:v>
                      </c:pt>
                      <c:pt idx="63">
                        <c:v>1277</c:v>
                      </c:pt>
                      <c:pt idx="64">
                        <c:v>1281</c:v>
                      </c:pt>
                      <c:pt idx="65">
                        <c:v>1284</c:v>
                      </c:pt>
                      <c:pt idx="66">
                        <c:v>1287</c:v>
                      </c:pt>
                      <c:pt idx="67">
                        <c:v>1290</c:v>
                      </c:pt>
                      <c:pt idx="68">
                        <c:v>1293</c:v>
                      </c:pt>
                      <c:pt idx="69">
                        <c:v>1295</c:v>
                      </c:pt>
                      <c:pt idx="70">
                        <c:v>1298</c:v>
                      </c:pt>
                      <c:pt idx="71">
                        <c:v>1300</c:v>
                      </c:pt>
                      <c:pt idx="72">
                        <c:v>1302</c:v>
                      </c:pt>
                      <c:pt idx="73">
                        <c:v>1304</c:v>
                      </c:pt>
                      <c:pt idx="74">
                        <c:v>1308</c:v>
                      </c:pt>
                      <c:pt idx="75">
                        <c:v>1312</c:v>
                      </c:pt>
                      <c:pt idx="76">
                        <c:v>1316</c:v>
                      </c:pt>
                      <c:pt idx="77">
                        <c:v>1322</c:v>
                      </c:pt>
                      <c:pt idx="78">
                        <c:v>1327</c:v>
                      </c:pt>
                      <c:pt idx="79">
                        <c:v>1333</c:v>
                      </c:pt>
                      <c:pt idx="80">
                        <c:v>1342</c:v>
                      </c:pt>
                      <c:pt idx="81">
                        <c:v>1351</c:v>
                      </c:pt>
                      <c:pt idx="82">
                        <c:v>1360</c:v>
                      </c:pt>
                      <c:pt idx="83">
                        <c:v>1370</c:v>
                      </c:pt>
                      <c:pt idx="84">
                        <c:v>1380</c:v>
                      </c:pt>
                      <c:pt idx="85">
                        <c:v>1390</c:v>
                      </c:pt>
                      <c:pt idx="86">
                        <c:v>1401</c:v>
                      </c:pt>
                      <c:pt idx="87">
                        <c:v>1411</c:v>
                      </c:pt>
                      <c:pt idx="88">
                        <c:v>1421</c:v>
                      </c:pt>
                      <c:pt idx="89">
                        <c:v>1432</c:v>
                      </c:pt>
                      <c:pt idx="90">
                        <c:v>1442</c:v>
                      </c:pt>
                    </c:numCache>
                  </c:numRef>
                </c:val>
                <c:smooth val="0"/>
                <c:extLst xmlns:c15="http://schemas.microsoft.com/office/drawing/2012/chart">
                  <c:ext xmlns:c16="http://schemas.microsoft.com/office/drawing/2014/chart" uri="{C3380CC4-5D6E-409C-BE32-E72D297353CC}">
                    <c16:uniqueId val="{00000024-B135-4F29-B62C-2A8A2B3064F6}"/>
                  </c:ext>
                </c:extLst>
              </c15:ser>
            </c15:filteredLineSeries>
            <c15:filteredLineSeries>
              <c15:ser>
                <c:idx val="37"/>
                <c:order val="37"/>
                <c:tx>
                  <c:strRef>
                    <c:extLst xmlns:c15="http://schemas.microsoft.com/office/drawing/2012/chart">
                      <c:ext xmlns:c15="http://schemas.microsoft.com/office/drawing/2012/chart" uri="{02D57815-91ED-43cb-92C2-25804820EDAC}">
                        <c15:formulaRef>
                          <c15:sqref>[1]Zillow_Data!$B$39</c15:sqref>
                        </c15:formulaRef>
                      </c:ext>
                    </c:extLst>
                    <c:strCache>
                      <c:ptCount val="1"/>
                      <c:pt idx="0">
                        <c:v>Nashville, TN</c:v>
                      </c:pt>
                    </c:strCache>
                  </c:strRef>
                </c:tx>
                <c:spPr>
                  <a:ln w="28575" cap="rnd">
                    <a:solidFill>
                      <a:schemeClr val="accent2">
                        <a:lumMod val="70000"/>
                        <a:lumOff val="30000"/>
                      </a:schemeClr>
                    </a:solidFill>
                    <a:round/>
                  </a:ln>
                  <a:effectLst/>
                </c:spPr>
                <c:marker>
                  <c:symbol val="circle"/>
                  <c:size val="5"/>
                  <c:spPr>
                    <a:solidFill>
                      <a:schemeClr val="accent2">
                        <a:lumMod val="70000"/>
                        <a:lumOff val="30000"/>
                      </a:schemeClr>
                    </a:solidFill>
                    <a:ln w="9525">
                      <a:solidFill>
                        <a:schemeClr val="accent2">
                          <a:lumMod val="70000"/>
                          <a:lumOff val="3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[1]Zillow_Data!$C$39:$CO$39</c15:sqref>
                        </c15:formulaRef>
                      </c:ext>
                    </c:extLst>
                    <c:numCache>
                      <c:formatCode>General</c:formatCode>
                      <c:ptCount val="91"/>
                      <c:pt idx="0">
                        <c:v>37</c:v>
                      </c:pt>
                      <c:pt idx="1">
                        <c:v>1140</c:v>
                      </c:pt>
                      <c:pt idx="2">
                        <c:v>1149</c:v>
                      </c:pt>
                      <c:pt idx="3">
                        <c:v>1157</c:v>
                      </c:pt>
                      <c:pt idx="4">
                        <c:v>1165</c:v>
                      </c:pt>
                      <c:pt idx="5">
                        <c:v>1173</c:v>
                      </c:pt>
                      <c:pt idx="6">
                        <c:v>1181</c:v>
                      </c:pt>
                      <c:pt idx="7">
                        <c:v>1189</c:v>
                      </c:pt>
                      <c:pt idx="8">
                        <c:v>1197</c:v>
                      </c:pt>
                      <c:pt idx="9">
                        <c:v>1205</c:v>
                      </c:pt>
                      <c:pt idx="10">
                        <c:v>1213</c:v>
                      </c:pt>
                      <c:pt idx="11">
                        <c:v>1221</c:v>
                      </c:pt>
                      <c:pt idx="12">
                        <c:v>1228</c:v>
                      </c:pt>
                      <c:pt idx="13">
                        <c:v>1235</c:v>
                      </c:pt>
                      <c:pt idx="14">
                        <c:v>1242</c:v>
                      </c:pt>
                      <c:pt idx="15">
                        <c:v>1248</c:v>
                      </c:pt>
                      <c:pt idx="16">
                        <c:v>1254</c:v>
                      </c:pt>
                      <c:pt idx="17">
                        <c:v>1261</c:v>
                      </c:pt>
                      <c:pt idx="18">
                        <c:v>1267</c:v>
                      </c:pt>
                      <c:pt idx="19">
                        <c:v>1273</c:v>
                      </c:pt>
                      <c:pt idx="20">
                        <c:v>1279</c:v>
                      </c:pt>
                      <c:pt idx="21">
                        <c:v>1286</c:v>
                      </c:pt>
                      <c:pt idx="22">
                        <c:v>1292</c:v>
                      </c:pt>
                      <c:pt idx="23">
                        <c:v>1298</c:v>
                      </c:pt>
                      <c:pt idx="24">
                        <c:v>1305</c:v>
                      </c:pt>
                      <c:pt idx="25">
                        <c:v>1311</c:v>
                      </c:pt>
                      <c:pt idx="26">
                        <c:v>1317</c:v>
                      </c:pt>
                      <c:pt idx="27">
                        <c:v>1323</c:v>
                      </c:pt>
                      <c:pt idx="28">
                        <c:v>1329</c:v>
                      </c:pt>
                      <c:pt idx="29">
                        <c:v>1334</c:v>
                      </c:pt>
                      <c:pt idx="30">
                        <c:v>1339</c:v>
                      </c:pt>
                      <c:pt idx="31">
                        <c:v>1344</c:v>
                      </c:pt>
                      <c:pt idx="32">
                        <c:v>1349</c:v>
                      </c:pt>
                      <c:pt idx="33">
                        <c:v>1353</c:v>
                      </c:pt>
                      <c:pt idx="34">
                        <c:v>1357</c:v>
                      </c:pt>
                      <c:pt idx="35">
                        <c:v>1361</c:v>
                      </c:pt>
                      <c:pt idx="36">
                        <c:v>1366</c:v>
                      </c:pt>
                      <c:pt idx="37">
                        <c:v>1370</c:v>
                      </c:pt>
                      <c:pt idx="38">
                        <c:v>1374</c:v>
                      </c:pt>
                      <c:pt idx="39">
                        <c:v>1378</c:v>
                      </c:pt>
                      <c:pt idx="40">
                        <c:v>1382</c:v>
                      </c:pt>
                      <c:pt idx="41">
                        <c:v>1386</c:v>
                      </c:pt>
                      <c:pt idx="42">
                        <c:v>1390</c:v>
                      </c:pt>
                      <c:pt idx="43">
                        <c:v>1393</c:v>
                      </c:pt>
                      <c:pt idx="44">
                        <c:v>1397</c:v>
                      </c:pt>
                      <c:pt idx="45">
                        <c:v>1400</c:v>
                      </c:pt>
                      <c:pt idx="46">
                        <c:v>1403</c:v>
                      </c:pt>
                      <c:pt idx="47">
                        <c:v>1407</c:v>
                      </c:pt>
                      <c:pt idx="48">
                        <c:v>1410</c:v>
                      </c:pt>
                      <c:pt idx="49">
                        <c:v>1413</c:v>
                      </c:pt>
                      <c:pt idx="50">
                        <c:v>1416</c:v>
                      </c:pt>
                      <c:pt idx="51">
                        <c:v>1419</c:v>
                      </c:pt>
                      <c:pt idx="52">
                        <c:v>1422</c:v>
                      </c:pt>
                      <c:pt idx="53">
                        <c:v>1426</c:v>
                      </c:pt>
                      <c:pt idx="54">
                        <c:v>1430</c:v>
                      </c:pt>
                      <c:pt idx="55">
                        <c:v>1434</c:v>
                      </c:pt>
                      <c:pt idx="56">
                        <c:v>1438</c:v>
                      </c:pt>
                      <c:pt idx="57">
                        <c:v>1443</c:v>
                      </c:pt>
                      <c:pt idx="58">
                        <c:v>1447</c:v>
                      </c:pt>
                      <c:pt idx="59">
                        <c:v>1452</c:v>
                      </c:pt>
                      <c:pt idx="60">
                        <c:v>1457</c:v>
                      </c:pt>
                      <c:pt idx="61">
                        <c:v>1462</c:v>
                      </c:pt>
                      <c:pt idx="62">
                        <c:v>1467</c:v>
                      </c:pt>
                      <c:pt idx="63">
                        <c:v>1473</c:v>
                      </c:pt>
                      <c:pt idx="64">
                        <c:v>1478</c:v>
                      </c:pt>
                      <c:pt idx="65">
                        <c:v>1484</c:v>
                      </c:pt>
                      <c:pt idx="66">
                        <c:v>1490</c:v>
                      </c:pt>
                      <c:pt idx="67">
                        <c:v>1496</c:v>
                      </c:pt>
                      <c:pt idx="68">
                        <c:v>1502</c:v>
                      </c:pt>
                      <c:pt idx="69">
                        <c:v>1507</c:v>
                      </c:pt>
                      <c:pt idx="70">
                        <c:v>1513</c:v>
                      </c:pt>
                      <c:pt idx="71">
                        <c:v>1517</c:v>
                      </c:pt>
                      <c:pt idx="72">
                        <c:v>1521</c:v>
                      </c:pt>
                      <c:pt idx="73">
                        <c:v>1525</c:v>
                      </c:pt>
                      <c:pt idx="74">
                        <c:v>1528</c:v>
                      </c:pt>
                      <c:pt idx="75">
                        <c:v>1531</c:v>
                      </c:pt>
                      <c:pt idx="76">
                        <c:v>1534</c:v>
                      </c:pt>
                      <c:pt idx="77">
                        <c:v>1537</c:v>
                      </c:pt>
                      <c:pt idx="78">
                        <c:v>1539</c:v>
                      </c:pt>
                      <c:pt idx="79">
                        <c:v>1542</c:v>
                      </c:pt>
                      <c:pt idx="80">
                        <c:v>1548</c:v>
                      </c:pt>
                      <c:pt idx="81">
                        <c:v>1553</c:v>
                      </c:pt>
                      <c:pt idx="82">
                        <c:v>1559</c:v>
                      </c:pt>
                      <c:pt idx="83">
                        <c:v>1566</c:v>
                      </c:pt>
                      <c:pt idx="84">
                        <c:v>1574</c:v>
                      </c:pt>
                      <c:pt idx="85">
                        <c:v>1581</c:v>
                      </c:pt>
                      <c:pt idx="86">
                        <c:v>1589</c:v>
                      </c:pt>
                      <c:pt idx="87">
                        <c:v>1597</c:v>
                      </c:pt>
                      <c:pt idx="88">
                        <c:v>1605</c:v>
                      </c:pt>
                      <c:pt idx="89">
                        <c:v>1613</c:v>
                      </c:pt>
                      <c:pt idx="90">
                        <c:v>1622</c:v>
                      </c:pt>
                    </c:numCache>
                  </c:numRef>
                </c:val>
                <c:smooth val="0"/>
                <c:extLst xmlns:c15="http://schemas.microsoft.com/office/drawing/2012/chart">
                  <c:ext xmlns:c16="http://schemas.microsoft.com/office/drawing/2014/chart" uri="{C3380CC4-5D6E-409C-BE32-E72D297353CC}">
                    <c16:uniqueId val="{00000025-B135-4F29-B62C-2A8A2B3064F6}"/>
                  </c:ext>
                </c:extLst>
              </c15:ser>
            </c15:filteredLineSeries>
            <c15:filteredLineSeries>
              <c15:ser>
                <c:idx val="38"/>
                <c:order val="38"/>
                <c:tx>
                  <c:strRef>
                    <c:extLst xmlns:c15="http://schemas.microsoft.com/office/drawing/2012/chart">
                      <c:ext xmlns:c15="http://schemas.microsoft.com/office/drawing/2012/chart" uri="{02D57815-91ED-43cb-92C2-25804820EDAC}">
                        <c15:formulaRef>
                          <c15:sqref>[1]Zillow_Data!$B$40</c15:sqref>
                        </c15:formulaRef>
                      </c:ext>
                    </c:extLst>
                    <c:strCache>
                      <c:ptCount val="1"/>
                      <c:pt idx="0">
                        <c:v>Providence, RI</c:v>
                      </c:pt>
                    </c:strCache>
                  </c:strRef>
                </c:tx>
                <c:spPr>
                  <a:ln w="28575" cap="rnd">
                    <a:solidFill>
                      <a:schemeClr val="accent3">
                        <a:lumMod val="70000"/>
                        <a:lumOff val="30000"/>
                      </a:schemeClr>
                    </a:solidFill>
                    <a:round/>
                  </a:ln>
                  <a:effectLst/>
                </c:spPr>
                <c:marker>
                  <c:symbol val="circle"/>
                  <c:size val="5"/>
                  <c:spPr>
                    <a:solidFill>
                      <a:schemeClr val="accent3">
                        <a:lumMod val="70000"/>
                        <a:lumOff val="30000"/>
                      </a:schemeClr>
                    </a:solidFill>
                    <a:ln w="9525">
                      <a:solidFill>
                        <a:schemeClr val="accent3">
                          <a:lumMod val="70000"/>
                          <a:lumOff val="3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[1]Zillow_Data!$C$40:$CO$40</c15:sqref>
                        </c15:formulaRef>
                      </c:ext>
                    </c:extLst>
                    <c:numCache>
                      <c:formatCode>General</c:formatCode>
                      <c:ptCount val="91"/>
                      <c:pt idx="0">
                        <c:v>38</c:v>
                      </c:pt>
                      <c:pt idx="1">
                        <c:v>1153</c:v>
                      </c:pt>
                      <c:pt idx="2">
                        <c:v>1157</c:v>
                      </c:pt>
                      <c:pt idx="3">
                        <c:v>1160</c:v>
                      </c:pt>
                      <c:pt idx="4">
                        <c:v>1163</c:v>
                      </c:pt>
                      <c:pt idx="5">
                        <c:v>1166</c:v>
                      </c:pt>
                      <c:pt idx="6">
                        <c:v>1169</c:v>
                      </c:pt>
                      <c:pt idx="7">
                        <c:v>1172</c:v>
                      </c:pt>
                      <c:pt idx="8">
                        <c:v>1175</c:v>
                      </c:pt>
                      <c:pt idx="9">
                        <c:v>1178</c:v>
                      </c:pt>
                      <c:pt idx="10">
                        <c:v>1181</c:v>
                      </c:pt>
                      <c:pt idx="11">
                        <c:v>1185</c:v>
                      </c:pt>
                      <c:pt idx="12">
                        <c:v>1188</c:v>
                      </c:pt>
                      <c:pt idx="13">
                        <c:v>1192</c:v>
                      </c:pt>
                      <c:pt idx="14">
                        <c:v>1196</c:v>
                      </c:pt>
                      <c:pt idx="15">
                        <c:v>1201</c:v>
                      </c:pt>
                      <c:pt idx="16">
                        <c:v>1205</c:v>
                      </c:pt>
                      <c:pt idx="17">
                        <c:v>1210</c:v>
                      </c:pt>
                      <c:pt idx="18">
                        <c:v>1216</c:v>
                      </c:pt>
                      <c:pt idx="19">
                        <c:v>1221</c:v>
                      </c:pt>
                      <c:pt idx="20">
                        <c:v>1226</c:v>
                      </c:pt>
                      <c:pt idx="21">
                        <c:v>1231</c:v>
                      </c:pt>
                      <c:pt idx="22">
                        <c:v>1236</c:v>
                      </c:pt>
                      <c:pt idx="23">
                        <c:v>1240</c:v>
                      </c:pt>
                      <c:pt idx="24">
                        <c:v>1245</c:v>
                      </c:pt>
                      <c:pt idx="25">
                        <c:v>1249</c:v>
                      </c:pt>
                      <c:pt idx="26">
                        <c:v>1253</c:v>
                      </c:pt>
                      <c:pt idx="27">
                        <c:v>1258</c:v>
                      </c:pt>
                      <c:pt idx="28">
                        <c:v>1263</c:v>
                      </c:pt>
                      <c:pt idx="29">
                        <c:v>1267</c:v>
                      </c:pt>
                      <c:pt idx="30">
                        <c:v>1272</c:v>
                      </c:pt>
                      <c:pt idx="31">
                        <c:v>1276</c:v>
                      </c:pt>
                      <c:pt idx="32">
                        <c:v>1281</c:v>
                      </c:pt>
                      <c:pt idx="33">
                        <c:v>1286</c:v>
                      </c:pt>
                      <c:pt idx="34">
                        <c:v>1291</c:v>
                      </c:pt>
                      <c:pt idx="35">
                        <c:v>1295</c:v>
                      </c:pt>
                      <c:pt idx="36">
                        <c:v>1300</c:v>
                      </c:pt>
                      <c:pt idx="37">
                        <c:v>1305</c:v>
                      </c:pt>
                      <c:pt idx="38">
                        <c:v>1308</c:v>
                      </c:pt>
                      <c:pt idx="39">
                        <c:v>1311</c:v>
                      </c:pt>
                      <c:pt idx="40">
                        <c:v>1314</c:v>
                      </c:pt>
                      <c:pt idx="41">
                        <c:v>1318</c:v>
                      </c:pt>
                      <c:pt idx="42">
                        <c:v>1322</c:v>
                      </c:pt>
                      <c:pt idx="43">
                        <c:v>1325</c:v>
                      </c:pt>
                      <c:pt idx="44">
                        <c:v>1330</c:v>
                      </c:pt>
                      <c:pt idx="45">
                        <c:v>1334</c:v>
                      </c:pt>
                      <c:pt idx="46">
                        <c:v>1339</c:v>
                      </c:pt>
                      <c:pt idx="47">
                        <c:v>1344</c:v>
                      </c:pt>
                      <c:pt idx="48">
                        <c:v>1349</c:v>
                      </c:pt>
                      <c:pt idx="49">
                        <c:v>1355</c:v>
                      </c:pt>
                      <c:pt idx="50">
                        <c:v>1361</c:v>
                      </c:pt>
                      <c:pt idx="51">
                        <c:v>1367</c:v>
                      </c:pt>
                      <c:pt idx="52">
                        <c:v>1374</c:v>
                      </c:pt>
                      <c:pt idx="53">
                        <c:v>1380</c:v>
                      </c:pt>
                      <c:pt idx="54">
                        <c:v>1386</c:v>
                      </c:pt>
                      <c:pt idx="55">
                        <c:v>1392</c:v>
                      </c:pt>
                      <c:pt idx="56">
                        <c:v>1397</c:v>
                      </c:pt>
                      <c:pt idx="57">
                        <c:v>1403</c:v>
                      </c:pt>
                      <c:pt idx="58">
                        <c:v>1408</c:v>
                      </c:pt>
                      <c:pt idx="59">
                        <c:v>1414</c:v>
                      </c:pt>
                      <c:pt idx="60">
                        <c:v>1419</c:v>
                      </c:pt>
                      <c:pt idx="61">
                        <c:v>1425</c:v>
                      </c:pt>
                      <c:pt idx="62">
                        <c:v>1430</c:v>
                      </c:pt>
                      <c:pt idx="63">
                        <c:v>1436</c:v>
                      </c:pt>
                      <c:pt idx="64">
                        <c:v>1441</c:v>
                      </c:pt>
                      <c:pt idx="65">
                        <c:v>1446</c:v>
                      </c:pt>
                      <c:pt idx="66">
                        <c:v>1451</c:v>
                      </c:pt>
                      <c:pt idx="67">
                        <c:v>1456</c:v>
                      </c:pt>
                      <c:pt idx="68">
                        <c:v>1460</c:v>
                      </c:pt>
                      <c:pt idx="69">
                        <c:v>1465</c:v>
                      </c:pt>
                      <c:pt idx="70">
                        <c:v>1469</c:v>
                      </c:pt>
                      <c:pt idx="71">
                        <c:v>1474</c:v>
                      </c:pt>
                      <c:pt idx="72">
                        <c:v>1478</c:v>
                      </c:pt>
                      <c:pt idx="73">
                        <c:v>1482</c:v>
                      </c:pt>
                      <c:pt idx="74">
                        <c:v>1489</c:v>
                      </c:pt>
                      <c:pt idx="75">
                        <c:v>1495</c:v>
                      </c:pt>
                      <c:pt idx="76">
                        <c:v>1502</c:v>
                      </c:pt>
                      <c:pt idx="77">
                        <c:v>1511</c:v>
                      </c:pt>
                      <c:pt idx="78">
                        <c:v>1521</c:v>
                      </c:pt>
                      <c:pt idx="79">
                        <c:v>1530</c:v>
                      </c:pt>
                      <c:pt idx="80">
                        <c:v>1542</c:v>
                      </c:pt>
                      <c:pt idx="81">
                        <c:v>1555</c:v>
                      </c:pt>
                      <c:pt idx="82">
                        <c:v>1567</c:v>
                      </c:pt>
                      <c:pt idx="83">
                        <c:v>1581</c:v>
                      </c:pt>
                      <c:pt idx="84">
                        <c:v>1594</c:v>
                      </c:pt>
                      <c:pt idx="85">
                        <c:v>1608</c:v>
                      </c:pt>
                      <c:pt idx="86">
                        <c:v>1622</c:v>
                      </c:pt>
                      <c:pt idx="87">
                        <c:v>1636</c:v>
                      </c:pt>
                      <c:pt idx="88">
                        <c:v>1650</c:v>
                      </c:pt>
                      <c:pt idx="89">
                        <c:v>1664</c:v>
                      </c:pt>
                      <c:pt idx="90">
                        <c:v>1678</c:v>
                      </c:pt>
                    </c:numCache>
                  </c:numRef>
                </c:val>
                <c:smooth val="0"/>
                <c:extLst xmlns:c15="http://schemas.microsoft.com/office/drawing/2012/chart">
                  <c:ext xmlns:c16="http://schemas.microsoft.com/office/drawing/2014/chart" uri="{C3380CC4-5D6E-409C-BE32-E72D297353CC}">
                    <c16:uniqueId val="{00000026-B135-4F29-B62C-2A8A2B3064F6}"/>
                  </c:ext>
                </c:extLst>
              </c15:ser>
            </c15:filteredLineSeries>
            <c15:filteredLineSeries>
              <c15:ser>
                <c:idx val="39"/>
                <c:order val="39"/>
                <c:tx>
                  <c:strRef>
                    <c:extLst xmlns:c15="http://schemas.microsoft.com/office/drawing/2012/chart">
                      <c:ext xmlns:c15="http://schemas.microsoft.com/office/drawing/2012/chart" uri="{02D57815-91ED-43cb-92C2-25804820EDAC}">
                        <c15:formulaRef>
                          <c15:sqref>[1]Zillow_Data!$B$41</c15:sqref>
                        </c15:formulaRef>
                      </c:ext>
                    </c:extLst>
                    <c:strCache>
                      <c:ptCount val="1"/>
                      <c:pt idx="0">
                        <c:v>Milwaukee, WI</c:v>
                      </c:pt>
                    </c:strCache>
                  </c:strRef>
                </c:tx>
                <c:spPr>
                  <a:ln w="28575" cap="rnd">
                    <a:solidFill>
                      <a:schemeClr val="accent4">
                        <a:lumMod val="70000"/>
                        <a:lumOff val="30000"/>
                      </a:schemeClr>
                    </a:solidFill>
                    <a:round/>
                  </a:ln>
                  <a:effectLst/>
                </c:spPr>
                <c:marker>
                  <c:symbol val="circle"/>
                  <c:size val="5"/>
                  <c:spPr>
                    <a:solidFill>
                      <a:schemeClr val="accent4">
                        <a:lumMod val="70000"/>
                        <a:lumOff val="30000"/>
                      </a:schemeClr>
                    </a:solidFill>
                    <a:ln w="9525">
                      <a:solidFill>
                        <a:schemeClr val="accent4">
                          <a:lumMod val="70000"/>
                          <a:lumOff val="3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[1]Zillow_Data!$C$41:$CO$41</c15:sqref>
                        </c15:formulaRef>
                      </c:ext>
                    </c:extLst>
                    <c:numCache>
                      <c:formatCode>General</c:formatCode>
                      <c:ptCount val="91"/>
                      <c:pt idx="0">
                        <c:v>39</c:v>
                      </c:pt>
                      <c:pt idx="1">
                        <c:v>1000</c:v>
                      </c:pt>
                      <c:pt idx="2">
                        <c:v>1004</c:v>
                      </c:pt>
                      <c:pt idx="3">
                        <c:v>1009</c:v>
                      </c:pt>
                      <c:pt idx="4">
                        <c:v>1013</c:v>
                      </c:pt>
                      <c:pt idx="5">
                        <c:v>1017</c:v>
                      </c:pt>
                      <c:pt idx="6">
                        <c:v>1022</c:v>
                      </c:pt>
                      <c:pt idx="7">
                        <c:v>1026</c:v>
                      </c:pt>
                      <c:pt idx="8">
                        <c:v>1030</c:v>
                      </c:pt>
                      <c:pt idx="9">
                        <c:v>1034</c:v>
                      </c:pt>
                      <c:pt idx="10">
                        <c:v>1038</c:v>
                      </c:pt>
                      <c:pt idx="11">
                        <c:v>1041</c:v>
                      </c:pt>
                      <c:pt idx="12">
                        <c:v>1044</c:v>
                      </c:pt>
                      <c:pt idx="13">
                        <c:v>1047</c:v>
                      </c:pt>
                      <c:pt idx="14">
                        <c:v>1049</c:v>
                      </c:pt>
                      <c:pt idx="15">
                        <c:v>1051</c:v>
                      </c:pt>
                      <c:pt idx="16">
                        <c:v>1053</c:v>
                      </c:pt>
                      <c:pt idx="17">
                        <c:v>1055</c:v>
                      </c:pt>
                      <c:pt idx="18">
                        <c:v>1057</c:v>
                      </c:pt>
                      <c:pt idx="19">
                        <c:v>1059</c:v>
                      </c:pt>
                      <c:pt idx="20">
                        <c:v>1061</c:v>
                      </c:pt>
                      <c:pt idx="21">
                        <c:v>1063</c:v>
                      </c:pt>
                      <c:pt idx="22">
                        <c:v>1065</c:v>
                      </c:pt>
                      <c:pt idx="23">
                        <c:v>1067</c:v>
                      </c:pt>
                      <c:pt idx="24">
                        <c:v>1069</c:v>
                      </c:pt>
                      <c:pt idx="25">
                        <c:v>1071</c:v>
                      </c:pt>
                      <c:pt idx="26">
                        <c:v>1072</c:v>
                      </c:pt>
                      <c:pt idx="27">
                        <c:v>1074</c:v>
                      </c:pt>
                      <c:pt idx="28">
                        <c:v>1075</c:v>
                      </c:pt>
                      <c:pt idx="29">
                        <c:v>1077</c:v>
                      </c:pt>
                      <c:pt idx="30">
                        <c:v>1079</c:v>
                      </c:pt>
                      <c:pt idx="31">
                        <c:v>1080</c:v>
                      </c:pt>
                      <c:pt idx="32">
                        <c:v>1082</c:v>
                      </c:pt>
                      <c:pt idx="33">
                        <c:v>1084</c:v>
                      </c:pt>
                      <c:pt idx="34">
                        <c:v>1085</c:v>
                      </c:pt>
                      <c:pt idx="35">
                        <c:v>1087</c:v>
                      </c:pt>
                      <c:pt idx="36">
                        <c:v>1088</c:v>
                      </c:pt>
                      <c:pt idx="37">
                        <c:v>1090</c:v>
                      </c:pt>
                      <c:pt idx="38">
                        <c:v>1091</c:v>
                      </c:pt>
                      <c:pt idx="39">
                        <c:v>1093</c:v>
                      </c:pt>
                      <c:pt idx="40">
                        <c:v>1094</c:v>
                      </c:pt>
                      <c:pt idx="41">
                        <c:v>1096</c:v>
                      </c:pt>
                      <c:pt idx="42">
                        <c:v>1097</c:v>
                      </c:pt>
                      <c:pt idx="43">
                        <c:v>1099</c:v>
                      </c:pt>
                      <c:pt idx="44">
                        <c:v>1101</c:v>
                      </c:pt>
                      <c:pt idx="45">
                        <c:v>1103</c:v>
                      </c:pt>
                      <c:pt idx="46">
                        <c:v>1105</c:v>
                      </c:pt>
                      <c:pt idx="47">
                        <c:v>1107</c:v>
                      </c:pt>
                      <c:pt idx="48">
                        <c:v>1109</c:v>
                      </c:pt>
                      <c:pt idx="49">
                        <c:v>1111</c:v>
                      </c:pt>
                      <c:pt idx="50">
                        <c:v>1113</c:v>
                      </c:pt>
                      <c:pt idx="51">
                        <c:v>1115</c:v>
                      </c:pt>
                      <c:pt idx="52">
                        <c:v>1117</c:v>
                      </c:pt>
                      <c:pt idx="53">
                        <c:v>1119</c:v>
                      </c:pt>
                      <c:pt idx="54">
                        <c:v>1121</c:v>
                      </c:pt>
                      <c:pt idx="55">
                        <c:v>1124</c:v>
                      </c:pt>
                      <c:pt idx="56">
                        <c:v>1126</c:v>
                      </c:pt>
                      <c:pt idx="57">
                        <c:v>1129</c:v>
                      </c:pt>
                      <c:pt idx="58">
                        <c:v>1131</c:v>
                      </c:pt>
                      <c:pt idx="59">
                        <c:v>1134</c:v>
                      </c:pt>
                      <c:pt idx="60">
                        <c:v>1136</c:v>
                      </c:pt>
                      <c:pt idx="61">
                        <c:v>1139</c:v>
                      </c:pt>
                      <c:pt idx="62">
                        <c:v>1141</c:v>
                      </c:pt>
                      <c:pt idx="63">
                        <c:v>1144</c:v>
                      </c:pt>
                      <c:pt idx="64">
                        <c:v>1147</c:v>
                      </c:pt>
                      <c:pt idx="65">
                        <c:v>1150</c:v>
                      </c:pt>
                      <c:pt idx="66">
                        <c:v>1153</c:v>
                      </c:pt>
                      <c:pt idx="67">
                        <c:v>1156</c:v>
                      </c:pt>
                      <c:pt idx="68">
                        <c:v>1158</c:v>
                      </c:pt>
                      <c:pt idx="69">
                        <c:v>1161</c:v>
                      </c:pt>
                      <c:pt idx="70">
                        <c:v>1163</c:v>
                      </c:pt>
                      <c:pt idx="71">
                        <c:v>1166</c:v>
                      </c:pt>
                      <c:pt idx="72">
                        <c:v>1168</c:v>
                      </c:pt>
                      <c:pt idx="73">
                        <c:v>1170</c:v>
                      </c:pt>
                      <c:pt idx="74">
                        <c:v>1173</c:v>
                      </c:pt>
                      <c:pt idx="75">
                        <c:v>1176</c:v>
                      </c:pt>
                      <c:pt idx="76">
                        <c:v>1178</c:v>
                      </c:pt>
                      <c:pt idx="77">
                        <c:v>1181</c:v>
                      </c:pt>
                      <c:pt idx="78">
                        <c:v>1184</c:v>
                      </c:pt>
                      <c:pt idx="79">
                        <c:v>1186</c:v>
                      </c:pt>
                      <c:pt idx="80">
                        <c:v>1190</c:v>
                      </c:pt>
                      <c:pt idx="81">
                        <c:v>1193</c:v>
                      </c:pt>
                      <c:pt idx="82">
                        <c:v>1197</c:v>
                      </c:pt>
                      <c:pt idx="83">
                        <c:v>1201</c:v>
                      </c:pt>
                      <c:pt idx="84">
                        <c:v>1205</c:v>
                      </c:pt>
                      <c:pt idx="85">
                        <c:v>1209</c:v>
                      </c:pt>
                      <c:pt idx="86">
                        <c:v>1213</c:v>
                      </c:pt>
                      <c:pt idx="87">
                        <c:v>1217</c:v>
                      </c:pt>
                      <c:pt idx="88">
                        <c:v>1221</c:v>
                      </c:pt>
                      <c:pt idx="89">
                        <c:v>1225</c:v>
                      </c:pt>
                      <c:pt idx="90">
                        <c:v>1229</c:v>
                      </c:pt>
                    </c:numCache>
                  </c:numRef>
                </c:val>
                <c:smooth val="0"/>
                <c:extLst xmlns:c15="http://schemas.microsoft.com/office/drawing/2012/chart">
                  <c:ext xmlns:c16="http://schemas.microsoft.com/office/drawing/2014/chart" uri="{C3380CC4-5D6E-409C-BE32-E72D297353CC}">
                    <c16:uniqueId val="{00000027-B135-4F29-B62C-2A8A2B3064F6}"/>
                  </c:ext>
                </c:extLst>
              </c15:ser>
            </c15:filteredLineSeries>
            <c15:filteredLineSeries>
              <c15:ser>
                <c:idx val="40"/>
                <c:order val="40"/>
                <c:tx>
                  <c:strRef>
                    <c:extLst xmlns:c15="http://schemas.microsoft.com/office/drawing/2012/chart">
                      <c:ext xmlns:c15="http://schemas.microsoft.com/office/drawing/2012/chart" uri="{02D57815-91ED-43cb-92C2-25804820EDAC}">
                        <c15:formulaRef>
                          <c15:sqref>[1]Zillow_Data!$B$42</c15:sqref>
                        </c15:formulaRef>
                      </c:ext>
                    </c:extLst>
                    <c:strCache>
                      <c:ptCount val="1"/>
                      <c:pt idx="0">
                        <c:v>Jacksonville, FL</c:v>
                      </c:pt>
                    </c:strCache>
                  </c:strRef>
                </c:tx>
                <c:spPr>
                  <a:ln w="28575" cap="rnd">
                    <a:solidFill>
                      <a:schemeClr val="accent5">
                        <a:lumMod val="70000"/>
                        <a:lumOff val="30000"/>
                      </a:schemeClr>
                    </a:solidFill>
                    <a:round/>
                  </a:ln>
                  <a:effectLst/>
                </c:spPr>
                <c:marker>
                  <c:symbol val="circle"/>
                  <c:size val="5"/>
                  <c:spPr>
                    <a:solidFill>
                      <a:schemeClr val="accent5">
                        <a:lumMod val="70000"/>
                        <a:lumOff val="30000"/>
                      </a:schemeClr>
                    </a:solidFill>
                    <a:ln w="9525">
                      <a:solidFill>
                        <a:schemeClr val="accent5">
                          <a:lumMod val="70000"/>
                          <a:lumOff val="3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[1]Zillow_Data!$C$42:$CO$42</c15:sqref>
                        </c15:formulaRef>
                      </c:ext>
                    </c:extLst>
                    <c:numCache>
                      <c:formatCode>General</c:formatCode>
                      <c:ptCount val="91"/>
                      <c:pt idx="0">
                        <c:v>40</c:v>
                      </c:pt>
                      <c:pt idx="1">
                        <c:v>1049</c:v>
                      </c:pt>
                      <c:pt idx="2">
                        <c:v>1051</c:v>
                      </c:pt>
                      <c:pt idx="3">
                        <c:v>1053</c:v>
                      </c:pt>
                      <c:pt idx="4">
                        <c:v>1055</c:v>
                      </c:pt>
                      <c:pt idx="5">
                        <c:v>1056</c:v>
                      </c:pt>
                      <c:pt idx="6">
                        <c:v>1058</c:v>
                      </c:pt>
                      <c:pt idx="7">
                        <c:v>1060</c:v>
                      </c:pt>
                      <c:pt idx="8">
                        <c:v>1062</c:v>
                      </c:pt>
                      <c:pt idx="9">
                        <c:v>1064</c:v>
                      </c:pt>
                      <c:pt idx="10">
                        <c:v>1065</c:v>
                      </c:pt>
                      <c:pt idx="11">
                        <c:v>1068</c:v>
                      </c:pt>
                      <c:pt idx="12">
                        <c:v>1070</c:v>
                      </c:pt>
                      <c:pt idx="13">
                        <c:v>1072</c:v>
                      </c:pt>
                      <c:pt idx="14">
                        <c:v>1075</c:v>
                      </c:pt>
                      <c:pt idx="15">
                        <c:v>1077</c:v>
                      </c:pt>
                      <c:pt idx="16">
                        <c:v>1080</c:v>
                      </c:pt>
                      <c:pt idx="17">
                        <c:v>1083</c:v>
                      </c:pt>
                      <c:pt idx="18">
                        <c:v>1086</c:v>
                      </c:pt>
                      <c:pt idx="19">
                        <c:v>1090</c:v>
                      </c:pt>
                      <c:pt idx="20">
                        <c:v>1093</c:v>
                      </c:pt>
                      <c:pt idx="21">
                        <c:v>1097</c:v>
                      </c:pt>
                      <c:pt idx="22">
                        <c:v>1101</c:v>
                      </c:pt>
                      <c:pt idx="23">
                        <c:v>1104</c:v>
                      </c:pt>
                      <c:pt idx="24">
                        <c:v>1108</c:v>
                      </c:pt>
                      <c:pt idx="25">
                        <c:v>1111</c:v>
                      </c:pt>
                      <c:pt idx="26">
                        <c:v>1114</c:v>
                      </c:pt>
                      <c:pt idx="27">
                        <c:v>1118</c:v>
                      </c:pt>
                      <c:pt idx="28">
                        <c:v>1121</c:v>
                      </c:pt>
                      <c:pt idx="29">
                        <c:v>1124</c:v>
                      </c:pt>
                      <c:pt idx="30">
                        <c:v>1127</c:v>
                      </c:pt>
                      <c:pt idx="31">
                        <c:v>1130</c:v>
                      </c:pt>
                      <c:pt idx="32">
                        <c:v>1133</c:v>
                      </c:pt>
                      <c:pt idx="33">
                        <c:v>1136</c:v>
                      </c:pt>
                      <c:pt idx="34">
                        <c:v>1139</c:v>
                      </c:pt>
                      <c:pt idx="35">
                        <c:v>1142</c:v>
                      </c:pt>
                      <c:pt idx="36">
                        <c:v>1145</c:v>
                      </c:pt>
                      <c:pt idx="37">
                        <c:v>1149</c:v>
                      </c:pt>
                      <c:pt idx="38">
                        <c:v>1152</c:v>
                      </c:pt>
                      <c:pt idx="39">
                        <c:v>1156</c:v>
                      </c:pt>
                      <c:pt idx="40">
                        <c:v>1160</c:v>
                      </c:pt>
                      <c:pt idx="41">
                        <c:v>1164</c:v>
                      </c:pt>
                      <c:pt idx="42">
                        <c:v>1168</c:v>
                      </c:pt>
                      <c:pt idx="43">
                        <c:v>1172</c:v>
                      </c:pt>
                      <c:pt idx="44">
                        <c:v>1177</c:v>
                      </c:pt>
                      <c:pt idx="45">
                        <c:v>1181</c:v>
                      </c:pt>
                      <c:pt idx="46">
                        <c:v>1186</c:v>
                      </c:pt>
                      <c:pt idx="47">
                        <c:v>1191</c:v>
                      </c:pt>
                      <c:pt idx="48">
                        <c:v>1196</c:v>
                      </c:pt>
                      <c:pt idx="49">
                        <c:v>1201</c:v>
                      </c:pt>
                      <c:pt idx="50">
                        <c:v>1206</c:v>
                      </c:pt>
                      <c:pt idx="51">
                        <c:v>1211</c:v>
                      </c:pt>
                      <c:pt idx="52">
                        <c:v>1217</c:v>
                      </c:pt>
                      <c:pt idx="53">
                        <c:v>1222</c:v>
                      </c:pt>
                      <c:pt idx="54">
                        <c:v>1227</c:v>
                      </c:pt>
                      <c:pt idx="55">
                        <c:v>1233</c:v>
                      </c:pt>
                      <c:pt idx="56">
                        <c:v>1237</c:v>
                      </c:pt>
                      <c:pt idx="57">
                        <c:v>1242</c:v>
                      </c:pt>
                      <c:pt idx="58">
                        <c:v>1247</c:v>
                      </c:pt>
                      <c:pt idx="59">
                        <c:v>1251</c:v>
                      </c:pt>
                      <c:pt idx="60">
                        <c:v>1255</c:v>
                      </c:pt>
                      <c:pt idx="61">
                        <c:v>1259</c:v>
                      </c:pt>
                      <c:pt idx="62">
                        <c:v>1263</c:v>
                      </c:pt>
                      <c:pt idx="63">
                        <c:v>1267</c:v>
                      </c:pt>
                      <c:pt idx="64">
                        <c:v>1271</c:v>
                      </c:pt>
                      <c:pt idx="65">
                        <c:v>1275</c:v>
                      </c:pt>
                      <c:pt idx="66">
                        <c:v>1279</c:v>
                      </c:pt>
                      <c:pt idx="67">
                        <c:v>1283</c:v>
                      </c:pt>
                      <c:pt idx="68">
                        <c:v>1286</c:v>
                      </c:pt>
                      <c:pt idx="69">
                        <c:v>1290</c:v>
                      </c:pt>
                      <c:pt idx="70">
                        <c:v>1294</c:v>
                      </c:pt>
                      <c:pt idx="71">
                        <c:v>1296</c:v>
                      </c:pt>
                      <c:pt idx="72">
                        <c:v>1299</c:v>
                      </c:pt>
                      <c:pt idx="73">
                        <c:v>1302</c:v>
                      </c:pt>
                      <c:pt idx="74">
                        <c:v>1306</c:v>
                      </c:pt>
                      <c:pt idx="75">
                        <c:v>1310</c:v>
                      </c:pt>
                      <c:pt idx="76">
                        <c:v>1314</c:v>
                      </c:pt>
                      <c:pt idx="77">
                        <c:v>1320</c:v>
                      </c:pt>
                      <c:pt idx="78">
                        <c:v>1325</c:v>
                      </c:pt>
                      <c:pt idx="79">
                        <c:v>1331</c:v>
                      </c:pt>
                      <c:pt idx="80">
                        <c:v>1341</c:v>
                      </c:pt>
                      <c:pt idx="81">
                        <c:v>1351</c:v>
                      </c:pt>
                      <c:pt idx="82">
                        <c:v>1362</c:v>
                      </c:pt>
                      <c:pt idx="83">
                        <c:v>1374</c:v>
                      </c:pt>
                      <c:pt idx="84">
                        <c:v>1387</c:v>
                      </c:pt>
                      <c:pt idx="85">
                        <c:v>1399</c:v>
                      </c:pt>
                      <c:pt idx="86">
                        <c:v>1412</c:v>
                      </c:pt>
                      <c:pt idx="87">
                        <c:v>1425</c:v>
                      </c:pt>
                      <c:pt idx="88">
                        <c:v>1438</c:v>
                      </c:pt>
                      <c:pt idx="89">
                        <c:v>1452</c:v>
                      </c:pt>
                      <c:pt idx="90">
                        <c:v>1465</c:v>
                      </c:pt>
                    </c:numCache>
                  </c:numRef>
                </c:val>
                <c:smooth val="0"/>
                <c:extLst xmlns:c15="http://schemas.microsoft.com/office/drawing/2012/chart">
                  <c:ext xmlns:c16="http://schemas.microsoft.com/office/drawing/2014/chart" uri="{C3380CC4-5D6E-409C-BE32-E72D297353CC}">
                    <c16:uniqueId val="{00000028-B135-4F29-B62C-2A8A2B3064F6}"/>
                  </c:ext>
                </c:extLst>
              </c15:ser>
            </c15:filteredLineSeries>
            <c15:filteredLineSeries>
              <c15:ser>
                <c:idx val="41"/>
                <c:order val="41"/>
                <c:tx>
                  <c:strRef>
                    <c:extLst xmlns:c15="http://schemas.microsoft.com/office/drawing/2012/chart">
                      <c:ext xmlns:c15="http://schemas.microsoft.com/office/drawing/2012/chart" uri="{02D57815-91ED-43cb-92C2-25804820EDAC}">
                        <c15:formulaRef>
                          <c15:sqref>[1]Zillow_Data!$B$43</c15:sqref>
                        </c15:formulaRef>
                      </c:ext>
                    </c:extLst>
                    <c:strCache>
                      <c:ptCount val="1"/>
                      <c:pt idx="0">
                        <c:v>Memphis, TN</c:v>
                      </c:pt>
                    </c:strCache>
                  </c:strRef>
                </c:tx>
                <c:spPr>
                  <a:ln w="28575" cap="rnd">
                    <a:solidFill>
                      <a:schemeClr val="accent6">
                        <a:lumMod val="70000"/>
                        <a:lumOff val="30000"/>
                      </a:schemeClr>
                    </a:solidFill>
                    <a:round/>
                  </a:ln>
                  <a:effectLst/>
                </c:spPr>
                <c:marker>
                  <c:symbol val="circle"/>
                  <c:size val="5"/>
                  <c:spPr>
                    <a:solidFill>
                      <a:schemeClr val="accent6">
                        <a:lumMod val="70000"/>
                        <a:lumOff val="30000"/>
                      </a:schemeClr>
                    </a:solidFill>
                    <a:ln w="9525">
                      <a:solidFill>
                        <a:schemeClr val="accent6">
                          <a:lumMod val="70000"/>
                          <a:lumOff val="3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[1]Zillow_Data!$C$43:$CO$43</c15:sqref>
                        </c15:formulaRef>
                      </c:ext>
                    </c:extLst>
                    <c:numCache>
                      <c:formatCode>General</c:formatCode>
                      <c:ptCount val="91"/>
                      <c:pt idx="0">
                        <c:v>41</c:v>
                      </c:pt>
                      <c:pt idx="1">
                        <c:v>1039</c:v>
                      </c:pt>
                      <c:pt idx="2">
                        <c:v>1041</c:v>
                      </c:pt>
                      <c:pt idx="3">
                        <c:v>1043</c:v>
                      </c:pt>
                      <c:pt idx="4">
                        <c:v>1046</c:v>
                      </c:pt>
                      <c:pt idx="5">
                        <c:v>1048</c:v>
                      </c:pt>
                      <c:pt idx="6">
                        <c:v>1050</c:v>
                      </c:pt>
                      <c:pt idx="7">
                        <c:v>1052</c:v>
                      </c:pt>
                      <c:pt idx="8">
                        <c:v>1055</c:v>
                      </c:pt>
                      <c:pt idx="9">
                        <c:v>1057</c:v>
                      </c:pt>
                      <c:pt idx="10">
                        <c:v>1059</c:v>
                      </c:pt>
                      <c:pt idx="11">
                        <c:v>1061</c:v>
                      </c:pt>
                      <c:pt idx="12">
                        <c:v>1062</c:v>
                      </c:pt>
                      <c:pt idx="13">
                        <c:v>1064</c:v>
                      </c:pt>
                      <c:pt idx="14">
                        <c:v>1065</c:v>
                      </c:pt>
                      <c:pt idx="15">
                        <c:v>1067</c:v>
                      </c:pt>
                      <c:pt idx="16">
                        <c:v>1068</c:v>
                      </c:pt>
                      <c:pt idx="17">
                        <c:v>1069</c:v>
                      </c:pt>
                      <c:pt idx="18">
                        <c:v>1070</c:v>
                      </c:pt>
                      <c:pt idx="19">
                        <c:v>1072</c:v>
                      </c:pt>
                      <c:pt idx="20">
                        <c:v>1073</c:v>
                      </c:pt>
                      <c:pt idx="21">
                        <c:v>1075</c:v>
                      </c:pt>
                      <c:pt idx="22">
                        <c:v>1076</c:v>
                      </c:pt>
                      <c:pt idx="23">
                        <c:v>1078</c:v>
                      </c:pt>
                      <c:pt idx="24">
                        <c:v>1080</c:v>
                      </c:pt>
                      <c:pt idx="25">
                        <c:v>1082</c:v>
                      </c:pt>
                      <c:pt idx="26">
                        <c:v>1084</c:v>
                      </c:pt>
                      <c:pt idx="27">
                        <c:v>1086</c:v>
                      </c:pt>
                      <c:pt idx="28">
                        <c:v>1088</c:v>
                      </c:pt>
                      <c:pt idx="29">
                        <c:v>1090</c:v>
                      </c:pt>
                      <c:pt idx="30">
                        <c:v>1092</c:v>
                      </c:pt>
                      <c:pt idx="31">
                        <c:v>1093</c:v>
                      </c:pt>
                      <c:pt idx="32">
                        <c:v>1095</c:v>
                      </c:pt>
                      <c:pt idx="33">
                        <c:v>1097</c:v>
                      </c:pt>
                      <c:pt idx="34">
                        <c:v>1098</c:v>
                      </c:pt>
                      <c:pt idx="35">
                        <c:v>1100</c:v>
                      </c:pt>
                      <c:pt idx="36">
                        <c:v>1102</c:v>
                      </c:pt>
                      <c:pt idx="37">
                        <c:v>1103</c:v>
                      </c:pt>
                      <c:pt idx="38">
                        <c:v>1105</c:v>
                      </c:pt>
                      <c:pt idx="39">
                        <c:v>1107</c:v>
                      </c:pt>
                      <c:pt idx="40">
                        <c:v>1109</c:v>
                      </c:pt>
                      <c:pt idx="41">
                        <c:v>1111</c:v>
                      </c:pt>
                      <c:pt idx="42">
                        <c:v>1112</c:v>
                      </c:pt>
                      <c:pt idx="43">
                        <c:v>1114</c:v>
                      </c:pt>
                      <c:pt idx="44">
                        <c:v>1117</c:v>
                      </c:pt>
                      <c:pt idx="45">
                        <c:v>1119</c:v>
                      </c:pt>
                      <c:pt idx="46">
                        <c:v>1122</c:v>
                      </c:pt>
                      <c:pt idx="47">
                        <c:v>1125</c:v>
                      </c:pt>
                      <c:pt idx="48">
                        <c:v>1128</c:v>
                      </c:pt>
                      <c:pt idx="49">
                        <c:v>1130</c:v>
                      </c:pt>
                      <c:pt idx="50">
                        <c:v>1134</c:v>
                      </c:pt>
                      <c:pt idx="51">
                        <c:v>1137</c:v>
                      </c:pt>
                      <c:pt idx="52">
                        <c:v>1140</c:v>
                      </c:pt>
                      <c:pt idx="53">
                        <c:v>1144</c:v>
                      </c:pt>
                      <c:pt idx="54">
                        <c:v>1148</c:v>
                      </c:pt>
                      <c:pt idx="55">
                        <c:v>1151</c:v>
                      </c:pt>
                      <c:pt idx="56">
                        <c:v>1155</c:v>
                      </c:pt>
                      <c:pt idx="57">
                        <c:v>1159</c:v>
                      </c:pt>
                      <c:pt idx="58">
                        <c:v>1163</c:v>
                      </c:pt>
                      <c:pt idx="59">
                        <c:v>1167</c:v>
                      </c:pt>
                      <c:pt idx="60">
                        <c:v>1171</c:v>
                      </c:pt>
                      <c:pt idx="61">
                        <c:v>1175</c:v>
                      </c:pt>
                      <c:pt idx="62">
                        <c:v>1179</c:v>
                      </c:pt>
                      <c:pt idx="63">
                        <c:v>1183</c:v>
                      </c:pt>
                      <c:pt idx="64">
                        <c:v>1187</c:v>
                      </c:pt>
                      <c:pt idx="65">
                        <c:v>1191</c:v>
                      </c:pt>
                      <c:pt idx="66">
                        <c:v>1195</c:v>
                      </c:pt>
                      <c:pt idx="67">
                        <c:v>1199</c:v>
                      </c:pt>
                      <c:pt idx="68">
                        <c:v>1204</c:v>
                      </c:pt>
                      <c:pt idx="69">
                        <c:v>1208</c:v>
                      </c:pt>
                      <c:pt idx="70">
                        <c:v>1213</c:v>
                      </c:pt>
                      <c:pt idx="71">
                        <c:v>1219</c:v>
                      </c:pt>
                      <c:pt idx="72">
                        <c:v>1224</c:v>
                      </c:pt>
                      <c:pt idx="73">
                        <c:v>1230</c:v>
                      </c:pt>
                      <c:pt idx="74">
                        <c:v>1238</c:v>
                      </c:pt>
                      <c:pt idx="75">
                        <c:v>1245</c:v>
                      </c:pt>
                      <c:pt idx="76">
                        <c:v>1253</c:v>
                      </c:pt>
                      <c:pt idx="77">
                        <c:v>1263</c:v>
                      </c:pt>
                      <c:pt idx="78">
                        <c:v>1273</c:v>
                      </c:pt>
                      <c:pt idx="79">
                        <c:v>1282</c:v>
                      </c:pt>
                      <c:pt idx="80">
                        <c:v>1294</c:v>
                      </c:pt>
                      <c:pt idx="81">
                        <c:v>1306</c:v>
                      </c:pt>
                      <c:pt idx="82">
                        <c:v>1318</c:v>
                      </c:pt>
                      <c:pt idx="83">
                        <c:v>1331</c:v>
                      </c:pt>
                      <c:pt idx="84">
                        <c:v>1344</c:v>
                      </c:pt>
                      <c:pt idx="85">
                        <c:v>1358</c:v>
                      </c:pt>
                      <c:pt idx="86">
                        <c:v>1371</c:v>
                      </c:pt>
                      <c:pt idx="87">
                        <c:v>1384</c:v>
                      </c:pt>
                      <c:pt idx="88">
                        <c:v>1398</c:v>
                      </c:pt>
                      <c:pt idx="89">
                        <c:v>1411</c:v>
                      </c:pt>
                      <c:pt idx="90">
                        <c:v>1425</c:v>
                      </c:pt>
                    </c:numCache>
                  </c:numRef>
                </c:val>
                <c:smooth val="0"/>
                <c:extLst xmlns:c15="http://schemas.microsoft.com/office/drawing/2012/chart">
                  <c:ext xmlns:c16="http://schemas.microsoft.com/office/drawing/2014/chart" uri="{C3380CC4-5D6E-409C-BE32-E72D297353CC}">
                    <c16:uniqueId val="{00000029-B135-4F29-B62C-2A8A2B3064F6}"/>
                  </c:ext>
                </c:extLst>
              </c15:ser>
            </c15:filteredLineSeries>
            <c15:filteredLineSeries>
              <c15:ser>
                <c:idx val="42"/>
                <c:order val="42"/>
                <c:tx>
                  <c:strRef>
                    <c:extLst xmlns:c15="http://schemas.microsoft.com/office/drawing/2012/chart">
                      <c:ext xmlns:c15="http://schemas.microsoft.com/office/drawing/2012/chart" uri="{02D57815-91ED-43cb-92C2-25804820EDAC}">
                        <c15:formulaRef>
                          <c15:sqref>[1]Zillow_Data!$B$44</c15:sqref>
                        </c15:formulaRef>
                      </c:ext>
                    </c:extLst>
                    <c:strCache>
                      <c:ptCount val="1"/>
                      <c:pt idx="0">
                        <c:v>Oklahoma City, OK</c:v>
                      </c:pt>
                    </c:strCache>
                  </c:strRef>
                </c:tx>
                <c:spPr>
                  <a:ln w="28575" cap="rnd">
                    <a:solidFill>
                      <a:schemeClr val="accent1">
                        <a:lumMod val="70000"/>
                      </a:schemeClr>
                    </a:solidFill>
                    <a:round/>
                  </a:ln>
                  <a:effectLst/>
                </c:spPr>
                <c:marker>
                  <c:symbol val="circle"/>
                  <c:size val="5"/>
                  <c:spPr>
                    <a:solidFill>
                      <a:schemeClr val="accent1">
                        <a:lumMod val="70000"/>
                      </a:schemeClr>
                    </a:solidFill>
                    <a:ln w="9525">
                      <a:solidFill>
                        <a:schemeClr val="accent1">
                          <a:lumMod val="7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[1]Zillow_Data!$C$44:$CO$44</c15:sqref>
                        </c15:formulaRef>
                      </c:ext>
                    </c:extLst>
                    <c:numCache>
                      <c:formatCode>General</c:formatCode>
                      <c:ptCount val="91"/>
                      <c:pt idx="0">
                        <c:v>42</c:v>
                      </c:pt>
                      <c:pt idx="1">
                        <c:v>973</c:v>
                      </c:pt>
                      <c:pt idx="2">
                        <c:v>976</c:v>
                      </c:pt>
                      <c:pt idx="3">
                        <c:v>980</c:v>
                      </c:pt>
                      <c:pt idx="4">
                        <c:v>984</c:v>
                      </c:pt>
                      <c:pt idx="5">
                        <c:v>987</c:v>
                      </c:pt>
                      <c:pt idx="6">
                        <c:v>990</c:v>
                      </c:pt>
                      <c:pt idx="7">
                        <c:v>994</c:v>
                      </c:pt>
                      <c:pt idx="8">
                        <c:v>997</c:v>
                      </c:pt>
                      <c:pt idx="9">
                        <c:v>1001</c:v>
                      </c:pt>
                      <c:pt idx="10">
                        <c:v>1004</c:v>
                      </c:pt>
                      <c:pt idx="11">
                        <c:v>1007</c:v>
                      </c:pt>
                      <c:pt idx="12">
                        <c:v>1010</c:v>
                      </c:pt>
                      <c:pt idx="13">
                        <c:v>1012</c:v>
                      </c:pt>
                      <c:pt idx="14">
                        <c:v>1014</c:v>
                      </c:pt>
                      <c:pt idx="15">
                        <c:v>1016</c:v>
                      </c:pt>
                      <c:pt idx="16">
                        <c:v>1017</c:v>
                      </c:pt>
                      <c:pt idx="17">
                        <c:v>1018</c:v>
                      </c:pt>
                      <c:pt idx="18">
                        <c:v>1019</c:v>
                      </c:pt>
                      <c:pt idx="19">
                        <c:v>1020</c:v>
                      </c:pt>
                      <c:pt idx="20">
                        <c:v>1020</c:v>
                      </c:pt>
                      <c:pt idx="21">
                        <c:v>1020</c:v>
                      </c:pt>
                      <c:pt idx="22">
                        <c:v>1021</c:v>
                      </c:pt>
                      <c:pt idx="23">
                        <c:v>1021</c:v>
                      </c:pt>
                      <c:pt idx="24">
                        <c:v>1021</c:v>
                      </c:pt>
                      <c:pt idx="25">
                        <c:v>1021</c:v>
                      </c:pt>
                      <c:pt idx="26">
                        <c:v>1020</c:v>
                      </c:pt>
                      <c:pt idx="27">
                        <c:v>1020</c:v>
                      </c:pt>
                      <c:pt idx="28">
                        <c:v>1020</c:v>
                      </c:pt>
                      <c:pt idx="29">
                        <c:v>1019</c:v>
                      </c:pt>
                      <c:pt idx="30">
                        <c:v>1019</c:v>
                      </c:pt>
                      <c:pt idx="31">
                        <c:v>1018</c:v>
                      </c:pt>
                      <c:pt idx="32">
                        <c:v>1018</c:v>
                      </c:pt>
                      <c:pt idx="33">
                        <c:v>1017</c:v>
                      </c:pt>
                      <c:pt idx="34">
                        <c:v>1017</c:v>
                      </c:pt>
                      <c:pt idx="35">
                        <c:v>1017</c:v>
                      </c:pt>
                      <c:pt idx="36">
                        <c:v>1017</c:v>
                      </c:pt>
                      <c:pt idx="37">
                        <c:v>1017</c:v>
                      </c:pt>
                      <c:pt idx="38">
                        <c:v>1018</c:v>
                      </c:pt>
                      <c:pt idx="39">
                        <c:v>1019</c:v>
                      </c:pt>
                      <c:pt idx="40">
                        <c:v>1020</c:v>
                      </c:pt>
                      <c:pt idx="41">
                        <c:v>1021</c:v>
                      </c:pt>
                      <c:pt idx="42">
                        <c:v>1022</c:v>
                      </c:pt>
                      <c:pt idx="43">
                        <c:v>1024</c:v>
                      </c:pt>
                      <c:pt idx="44">
                        <c:v>1025</c:v>
                      </c:pt>
                      <c:pt idx="45">
                        <c:v>1027</c:v>
                      </c:pt>
                      <c:pt idx="46">
                        <c:v>1028</c:v>
                      </c:pt>
                      <c:pt idx="47">
                        <c:v>1030</c:v>
                      </c:pt>
                      <c:pt idx="48">
                        <c:v>1031</c:v>
                      </c:pt>
                      <c:pt idx="49">
                        <c:v>1033</c:v>
                      </c:pt>
                      <c:pt idx="50">
                        <c:v>1034</c:v>
                      </c:pt>
                      <c:pt idx="51">
                        <c:v>1036</c:v>
                      </c:pt>
                      <c:pt idx="52">
                        <c:v>1038</c:v>
                      </c:pt>
                      <c:pt idx="53">
                        <c:v>1040</c:v>
                      </c:pt>
                      <c:pt idx="54">
                        <c:v>1043</c:v>
                      </c:pt>
                      <c:pt idx="55">
                        <c:v>1045</c:v>
                      </c:pt>
                      <c:pt idx="56">
                        <c:v>1048</c:v>
                      </c:pt>
                      <c:pt idx="57">
                        <c:v>1051</c:v>
                      </c:pt>
                      <c:pt idx="58">
                        <c:v>1054</c:v>
                      </c:pt>
                      <c:pt idx="59">
                        <c:v>1057</c:v>
                      </c:pt>
                      <c:pt idx="60">
                        <c:v>1060</c:v>
                      </c:pt>
                      <c:pt idx="61">
                        <c:v>1064</c:v>
                      </c:pt>
                      <c:pt idx="62">
                        <c:v>1067</c:v>
                      </c:pt>
                      <c:pt idx="63">
                        <c:v>1070</c:v>
                      </c:pt>
                      <c:pt idx="64">
                        <c:v>1073</c:v>
                      </c:pt>
                      <c:pt idx="65">
                        <c:v>1075</c:v>
                      </c:pt>
                      <c:pt idx="66">
                        <c:v>1078</c:v>
                      </c:pt>
                      <c:pt idx="67">
                        <c:v>1080</c:v>
                      </c:pt>
                      <c:pt idx="68">
                        <c:v>1082</c:v>
                      </c:pt>
                      <c:pt idx="69">
                        <c:v>1084</c:v>
                      </c:pt>
                      <c:pt idx="70">
                        <c:v>1086</c:v>
                      </c:pt>
                      <c:pt idx="71">
                        <c:v>1087</c:v>
                      </c:pt>
                      <c:pt idx="72">
                        <c:v>1088</c:v>
                      </c:pt>
                      <c:pt idx="73">
                        <c:v>1089</c:v>
                      </c:pt>
                      <c:pt idx="74">
                        <c:v>1091</c:v>
                      </c:pt>
                      <c:pt idx="75">
                        <c:v>1092</c:v>
                      </c:pt>
                      <c:pt idx="76">
                        <c:v>1094</c:v>
                      </c:pt>
                      <c:pt idx="77">
                        <c:v>1097</c:v>
                      </c:pt>
                      <c:pt idx="78">
                        <c:v>1100</c:v>
                      </c:pt>
                      <c:pt idx="79">
                        <c:v>1102</c:v>
                      </c:pt>
                      <c:pt idx="80">
                        <c:v>1107</c:v>
                      </c:pt>
                      <c:pt idx="81">
                        <c:v>1111</c:v>
                      </c:pt>
                      <c:pt idx="82">
                        <c:v>1116</c:v>
                      </c:pt>
                      <c:pt idx="83">
                        <c:v>1122</c:v>
                      </c:pt>
                      <c:pt idx="84">
                        <c:v>1127</c:v>
                      </c:pt>
                      <c:pt idx="85">
                        <c:v>1133</c:v>
                      </c:pt>
                      <c:pt idx="86">
                        <c:v>1139</c:v>
                      </c:pt>
                      <c:pt idx="87">
                        <c:v>1144</c:v>
                      </c:pt>
                      <c:pt idx="88">
                        <c:v>1150</c:v>
                      </c:pt>
                      <c:pt idx="89">
                        <c:v>1156</c:v>
                      </c:pt>
                      <c:pt idx="90">
                        <c:v>1162</c:v>
                      </c:pt>
                    </c:numCache>
                  </c:numRef>
                </c:val>
                <c:smooth val="0"/>
                <c:extLst xmlns:c15="http://schemas.microsoft.com/office/drawing/2012/chart">
                  <c:ext xmlns:c16="http://schemas.microsoft.com/office/drawing/2014/chart" uri="{C3380CC4-5D6E-409C-BE32-E72D297353CC}">
                    <c16:uniqueId val="{0000002A-B135-4F29-B62C-2A8A2B3064F6}"/>
                  </c:ext>
                </c:extLst>
              </c15:ser>
            </c15:filteredLineSeries>
            <c15:filteredLineSeries>
              <c15:ser>
                <c:idx val="43"/>
                <c:order val="43"/>
                <c:tx>
                  <c:strRef>
                    <c:extLst xmlns:c15="http://schemas.microsoft.com/office/drawing/2012/chart">
                      <c:ext xmlns:c15="http://schemas.microsoft.com/office/drawing/2012/chart" uri="{02D57815-91ED-43cb-92C2-25804820EDAC}">
                        <c15:formulaRef>
                          <c15:sqref>[1]Zillow_Data!$B$45</c15:sqref>
                        </c15:formulaRef>
                      </c:ext>
                    </c:extLst>
                    <c:strCache>
                      <c:ptCount val="1"/>
                      <c:pt idx="0">
                        <c:v>Louisville-Jefferson County, KY</c:v>
                      </c:pt>
                    </c:strCache>
                  </c:strRef>
                </c:tx>
                <c:spPr>
                  <a:ln w="28575" cap="rnd">
                    <a:solidFill>
                      <a:schemeClr val="accent2">
                        <a:lumMod val="70000"/>
                      </a:schemeClr>
                    </a:solidFill>
                    <a:round/>
                  </a:ln>
                  <a:effectLst/>
                </c:spPr>
                <c:marker>
                  <c:symbol val="circle"/>
                  <c:size val="5"/>
                  <c:spPr>
                    <a:solidFill>
                      <a:schemeClr val="accent2">
                        <a:lumMod val="70000"/>
                      </a:schemeClr>
                    </a:solidFill>
                    <a:ln w="9525">
                      <a:solidFill>
                        <a:schemeClr val="accent2">
                          <a:lumMod val="7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[1]Zillow_Data!$C$45:$CO$45</c15:sqref>
                        </c15:formulaRef>
                      </c:ext>
                    </c:extLst>
                    <c:numCache>
                      <c:formatCode>General</c:formatCode>
                      <c:ptCount val="91"/>
                      <c:pt idx="0">
                        <c:v>43</c:v>
                      </c:pt>
                      <c:pt idx="1">
                        <c:v>870</c:v>
                      </c:pt>
                      <c:pt idx="2">
                        <c:v>874</c:v>
                      </c:pt>
                      <c:pt idx="3">
                        <c:v>878</c:v>
                      </c:pt>
                      <c:pt idx="4">
                        <c:v>882</c:v>
                      </c:pt>
                      <c:pt idx="5">
                        <c:v>885</c:v>
                      </c:pt>
                      <c:pt idx="6">
                        <c:v>889</c:v>
                      </c:pt>
                      <c:pt idx="7">
                        <c:v>893</c:v>
                      </c:pt>
                      <c:pt idx="8">
                        <c:v>896</c:v>
                      </c:pt>
                      <c:pt idx="9">
                        <c:v>900</c:v>
                      </c:pt>
                      <c:pt idx="10">
                        <c:v>904</c:v>
                      </c:pt>
                      <c:pt idx="11">
                        <c:v>907</c:v>
                      </c:pt>
                      <c:pt idx="12">
                        <c:v>910</c:v>
                      </c:pt>
                      <c:pt idx="13">
                        <c:v>914</c:v>
                      </c:pt>
                      <c:pt idx="14">
                        <c:v>916</c:v>
                      </c:pt>
                      <c:pt idx="15">
                        <c:v>918</c:v>
                      </c:pt>
                      <c:pt idx="16">
                        <c:v>921</c:v>
                      </c:pt>
                      <c:pt idx="17">
                        <c:v>923</c:v>
                      </c:pt>
                      <c:pt idx="18">
                        <c:v>925</c:v>
                      </c:pt>
                      <c:pt idx="19">
                        <c:v>927</c:v>
                      </c:pt>
                      <c:pt idx="20">
                        <c:v>929</c:v>
                      </c:pt>
                      <c:pt idx="21">
                        <c:v>931</c:v>
                      </c:pt>
                      <c:pt idx="22">
                        <c:v>933</c:v>
                      </c:pt>
                      <c:pt idx="23">
                        <c:v>936</c:v>
                      </c:pt>
                      <c:pt idx="24">
                        <c:v>939</c:v>
                      </c:pt>
                      <c:pt idx="25">
                        <c:v>941</c:v>
                      </c:pt>
                      <c:pt idx="26">
                        <c:v>945</c:v>
                      </c:pt>
                      <c:pt idx="27">
                        <c:v>948</c:v>
                      </c:pt>
                      <c:pt idx="28">
                        <c:v>951</c:v>
                      </c:pt>
                      <c:pt idx="29">
                        <c:v>955</c:v>
                      </c:pt>
                      <c:pt idx="30">
                        <c:v>959</c:v>
                      </c:pt>
                      <c:pt idx="31">
                        <c:v>963</c:v>
                      </c:pt>
                      <c:pt idx="32">
                        <c:v>967</c:v>
                      </c:pt>
                      <c:pt idx="33">
                        <c:v>971</c:v>
                      </c:pt>
                      <c:pt idx="34">
                        <c:v>975</c:v>
                      </c:pt>
                      <c:pt idx="35">
                        <c:v>978</c:v>
                      </c:pt>
                      <c:pt idx="36">
                        <c:v>982</c:v>
                      </c:pt>
                      <c:pt idx="37">
                        <c:v>986</c:v>
                      </c:pt>
                      <c:pt idx="38">
                        <c:v>989</c:v>
                      </c:pt>
                      <c:pt idx="39">
                        <c:v>992</c:v>
                      </c:pt>
                      <c:pt idx="40">
                        <c:v>995</c:v>
                      </c:pt>
                      <c:pt idx="41">
                        <c:v>997</c:v>
                      </c:pt>
                      <c:pt idx="42">
                        <c:v>1000</c:v>
                      </c:pt>
                      <c:pt idx="43">
                        <c:v>1002</c:v>
                      </c:pt>
                      <c:pt idx="44">
                        <c:v>1005</c:v>
                      </c:pt>
                      <c:pt idx="45">
                        <c:v>1007</c:v>
                      </c:pt>
                      <c:pt idx="46">
                        <c:v>1010</c:v>
                      </c:pt>
                      <c:pt idx="47">
                        <c:v>1012</c:v>
                      </c:pt>
                      <c:pt idx="48">
                        <c:v>1014</c:v>
                      </c:pt>
                      <c:pt idx="49">
                        <c:v>1016</c:v>
                      </c:pt>
                      <c:pt idx="50">
                        <c:v>1019</c:v>
                      </c:pt>
                      <c:pt idx="51">
                        <c:v>1021</c:v>
                      </c:pt>
                      <c:pt idx="52">
                        <c:v>1024</c:v>
                      </c:pt>
                      <c:pt idx="53">
                        <c:v>1026</c:v>
                      </c:pt>
                      <c:pt idx="54">
                        <c:v>1029</c:v>
                      </c:pt>
                      <c:pt idx="55">
                        <c:v>1032</c:v>
                      </c:pt>
                      <c:pt idx="56">
                        <c:v>1035</c:v>
                      </c:pt>
                      <c:pt idx="57">
                        <c:v>1037</c:v>
                      </c:pt>
                      <c:pt idx="58">
                        <c:v>1040</c:v>
                      </c:pt>
                      <c:pt idx="59">
                        <c:v>1043</c:v>
                      </c:pt>
                      <c:pt idx="60">
                        <c:v>1046</c:v>
                      </c:pt>
                      <c:pt idx="61">
                        <c:v>1048</c:v>
                      </c:pt>
                      <c:pt idx="62">
                        <c:v>1051</c:v>
                      </c:pt>
                      <c:pt idx="63">
                        <c:v>1054</c:v>
                      </c:pt>
                      <c:pt idx="64">
                        <c:v>1056</c:v>
                      </c:pt>
                      <c:pt idx="65">
                        <c:v>1059</c:v>
                      </c:pt>
                      <c:pt idx="66">
                        <c:v>1061</c:v>
                      </c:pt>
                      <c:pt idx="67">
                        <c:v>1063</c:v>
                      </c:pt>
                      <c:pt idx="68">
                        <c:v>1066</c:v>
                      </c:pt>
                      <c:pt idx="69">
                        <c:v>1068</c:v>
                      </c:pt>
                      <c:pt idx="70">
                        <c:v>1071</c:v>
                      </c:pt>
                      <c:pt idx="71">
                        <c:v>1073</c:v>
                      </c:pt>
                      <c:pt idx="72">
                        <c:v>1076</c:v>
                      </c:pt>
                      <c:pt idx="73">
                        <c:v>1078</c:v>
                      </c:pt>
                      <c:pt idx="74">
                        <c:v>1082</c:v>
                      </c:pt>
                      <c:pt idx="75">
                        <c:v>1085</c:v>
                      </c:pt>
                      <c:pt idx="76">
                        <c:v>1088</c:v>
                      </c:pt>
                      <c:pt idx="77">
                        <c:v>1092</c:v>
                      </c:pt>
                      <c:pt idx="78">
                        <c:v>1096</c:v>
                      </c:pt>
                      <c:pt idx="79">
                        <c:v>1100</c:v>
                      </c:pt>
                      <c:pt idx="80">
                        <c:v>1105</c:v>
                      </c:pt>
                      <c:pt idx="81">
                        <c:v>1109</c:v>
                      </c:pt>
                      <c:pt idx="82">
                        <c:v>1113</c:v>
                      </c:pt>
                      <c:pt idx="83">
                        <c:v>1118</c:v>
                      </c:pt>
                      <c:pt idx="84">
                        <c:v>1123</c:v>
                      </c:pt>
                      <c:pt idx="85">
                        <c:v>1127</c:v>
                      </c:pt>
                      <c:pt idx="86">
                        <c:v>1132</c:v>
                      </c:pt>
                      <c:pt idx="87">
                        <c:v>1136</c:v>
                      </c:pt>
                      <c:pt idx="88">
                        <c:v>1141</c:v>
                      </c:pt>
                      <c:pt idx="89">
                        <c:v>1145</c:v>
                      </c:pt>
                      <c:pt idx="90">
                        <c:v>1150</c:v>
                      </c:pt>
                    </c:numCache>
                  </c:numRef>
                </c:val>
                <c:smooth val="0"/>
                <c:extLst xmlns:c15="http://schemas.microsoft.com/office/drawing/2012/chart">
                  <c:ext xmlns:c16="http://schemas.microsoft.com/office/drawing/2014/chart" uri="{C3380CC4-5D6E-409C-BE32-E72D297353CC}">
                    <c16:uniqueId val="{0000002B-B135-4F29-B62C-2A8A2B3064F6}"/>
                  </c:ext>
                </c:extLst>
              </c15:ser>
            </c15:filteredLineSeries>
            <c15:filteredLineSeries>
              <c15:ser>
                <c:idx val="44"/>
                <c:order val="44"/>
                <c:tx>
                  <c:strRef>
                    <c:extLst xmlns:c15="http://schemas.microsoft.com/office/drawing/2012/chart">
                      <c:ext xmlns:c15="http://schemas.microsoft.com/office/drawing/2012/chart" uri="{02D57815-91ED-43cb-92C2-25804820EDAC}">
                        <c15:formulaRef>
                          <c15:sqref>[1]Zillow_Data!$B$46</c15:sqref>
                        </c15:formulaRef>
                      </c:ext>
                    </c:extLst>
                    <c:strCache>
                      <c:ptCount val="1"/>
                      <c:pt idx="0">
                        <c:v>Hartford, CT</c:v>
                      </c:pt>
                    </c:strCache>
                  </c:strRef>
                </c:tx>
                <c:spPr>
                  <a:ln w="28575" cap="rnd">
                    <a:solidFill>
                      <a:schemeClr val="accent3">
                        <a:lumMod val="70000"/>
                      </a:schemeClr>
                    </a:solidFill>
                    <a:round/>
                  </a:ln>
                  <a:effectLst/>
                </c:spPr>
                <c:marker>
                  <c:symbol val="circle"/>
                  <c:size val="5"/>
                  <c:spPr>
                    <a:solidFill>
                      <a:schemeClr val="accent3">
                        <a:lumMod val="70000"/>
                      </a:schemeClr>
                    </a:solidFill>
                    <a:ln w="9525">
                      <a:solidFill>
                        <a:schemeClr val="accent3">
                          <a:lumMod val="7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[1]Zillow_Data!$C$46:$CO$46</c15:sqref>
                        </c15:formulaRef>
                      </c:ext>
                    </c:extLst>
                    <c:numCache>
                      <c:formatCode>General</c:formatCode>
                      <c:ptCount val="91"/>
                      <c:pt idx="0">
                        <c:v>44</c:v>
                      </c:pt>
                      <c:pt idx="1">
                        <c:v>1210</c:v>
                      </c:pt>
                      <c:pt idx="2">
                        <c:v>1212</c:v>
                      </c:pt>
                      <c:pt idx="3">
                        <c:v>1215</c:v>
                      </c:pt>
                      <c:pt idx="4">
                        <c:v>1217</c:v>
                      </c:pt>
                      <c:pt idx="5">
                        <c:v>1220</c:v>
                      </c:pt>
                      <c:pt idx="6">
                        <c:v>1222</c:v>
                      </c:pt>
                      <c:pt idx="7">
                        <c:v>1225</c:v>
                      </c:pt>
                      <c:pt idx="8">
                        <c:v>1228</c:v>
                      </c:pt>
                      <c:pt idx="9">
                        <c:v>1230</c:v>
                      </c:pt>
                      <c:pt idx="10">
                        <c:v>1233</c:v>
                      </c:pt>
                      <c:pt idx="11">
                        <c:v>1236</c:v>
                      </c:pt>
                      <c:pt idx="12">
                        <c:v>1239</c:v>
                      </c:pt>
                      <c:pt idx="13">
                        <c:v>1242</c:v>
                      </c:pt>
                      <c:pt idx="14">
                        <c:v>1244</c:v>
                      </c:pt>
                      <c:pt idx="15">
                        <c:v>1247</c:v>
                      </c:pt>
                      <c:pt idx="16">
                        <c:v>1249</c:v>
                      </c:pt>
                      <c:pt idx="17">
                        <c:v>1251</c:v>
                      </c:pt>
                      <c:pt idx="18">
                        <c:v>1253</c:v>
                      </c:pt>
                      <c:pt idx="19">
                        <c:v>1255</c:v>
                      </c:pt>
                      <c:pt idx="20">
                        <c:v>1257</c:v>
                      </c:pt>
                      <c:pt idx="21">
                        <c:v>1259</c:v>
                      </c:pt>
                      <c:pt idx="22">
                        <c:v>1261</c:v>
                      </c:pt>
                      <c:pt idx="23">
                        <c:v>1262</c:v>
                      </c:pt>
                      <c:pt idx="24">
                        <c:v>1264</c:v>
                      </c:pt>
                      <c:pt idx="25">
                        <c:v>1266</c:v>
                      </c:pt>
                      <c:pt idx="26">
                        <c:v>1268</c:v>
                      </c:pt>
                      <c:pt idx="27">
                        <c:v>1270</c:v>
                      </c:pt>
                      <c:pt idx="28">
                        <c:v>1271</c:v>
                      </c:pt>
                      <c:pt idx="29">
                        <c:v>1273</c:v>
                      </c:pt>
                      <c:pt idx="30">
                        <c:v>1275</c:v>
                      </c:pt>
                      <c:pt idx="31">
                        <c:v>1276</c:v>
                      </c:pt>
                      <c:pt idx="32">
                        <c:v>1278</c:v>
                      </c:pt>
                      <c:pt idx="33">
                        <c:v>1280</c:v>
                      </c:pt>
                      <c:pt idx="34">
                        <c:v>1282</c:v>
                      </c:pt>
                      <c:pt idx="35">
                        <c:v>1284</c:v>
                      </c:pt>
                      <c:pt idx="36">
                        <c:v>1286</c:v>
                      </c:pt>
                      <c:pt idx="37">
                        <c:v>1288</c:v>
                      </c:pt>
                      <c:pt idx="38">
                        <c:v>1290</c:v>
                      </c:pt>
                      <c:pt idx="39">
                        <c:v>1292</c:v>
                      </c:pt>
                      <c:pt idx="40">
                        <c:v>1294</c:v>
                      </c:pt>
                      <c:pt idx="41">
                        <c:v>1295</c:v>
                      </c:pt>
                      <c:pt idx="42">
                        <c:v>1297</c:v>
                      </c:pt>
                      <c:pt idx="43">
                        <c:v>1299</c:v>
                      </c:pt>
                      <c:pt idx="44">
                        <c:v>1301</c:v>
                      </c:pt>
                      <c:pt idx="45">
                        <c:v>1303</c:v>
                      </c:pt>
                      <c:pt idx="46">
                        <c:v>1305</c:v>
                      </c:pt>
                      <c:pt idx="47">
                        <c:v>1306</c:v>
                      </c:pt>
                      <c:pt idx="48">
                        <c:v>1308</c:v>
                      </c:pt>
                      <c:pt idx="49">
                        <c:v>1310</c:v>
                      </c:pt>
                      <c:pt idx="50">
                        <c:v>1312</c:v>
                      </c:pt>
                      <c:pt idx="51">
                        <c:v>1315</c:v>
                      </c:pt>
                      <c:pt idx="52">
                        <c:v>1317</c:v>
                      </c:pt>
                      <c:pt idx="53">
                        <c:v>1319</c:v>
                      </c:pt>
                      <c:pt idx="54">
                        <c:v>1322</c:v>
                      </c:pt>
                      <c:pt idx="55">
                        <c:v>1325</c:v>
                      </c:pt>
                      <c:pt idx="56">
                        <c:v>1328</c:v>
                      </c:pt>
                      <c:pt idx="57">
                        <c:v>1330</c:v>
                      </c:pt>
                      <c:pt idx="58">
                        <c:v>1333</c:v>
                      </c:pt>
                      <c:pt idx="59">
                        <c:v>1336</c:v>
                      </c:pt>
                      <c:pt idx="60">
                        <c:v>1338</c:v>
                      </c:pt>
                      <c:pt idx="61">
                        <c:v>1340</c:v>
                      </c:pt>
                      <c:pt idx="62">
                        <c:v>1343</c:v>
                      </c:pt>
                      <c:pt idx="63">
                        <c:v>1345</c:v>
                      </c:pt>
                      <c:pt idx="64">
                        <c:v>1347</c:v>
                      </c:pt>
                      <c:pt idx="65">
                        <c:v>1350</c:v>
                      </c:pt>
                      <c:pt idx="66">
                        <c:v>1352</c:v>
                      </c:pt>
                      <c:pt idx="67">
                        <c:v>1354</c:v>
                      </c:pt>
                      <c:pt idx="68">
                        <c:v>1356</c:v>
                      </c:pt>
                      <c:pt idx="69">
                        <c:v>1358</c:v>
                      </c:pt>
                      <c:pt idx="70">
                        <c:v>1360</c:v>
                      </c:pt>
                      <c:pt idx="71">
                        <c:v>1363</c:v>
                      </c:pt>
                      <c:pt idx="72">
                        <c:v>1365</c:v>
                      </c:pt>
                      <c:pt idx="73">
                        <c:v>1368</c:v>
                      </c:pt>
                      <c:pt idx="74">
                        <c:v>1372</c:v>
                      </c:pt>
                      <c:pt idx="75">
                        <c:v>1376</c:v>
                      </c:pt>
                      <c:pt idx="76">
                        <c:v>1380</c:v>
                      </c:pt>
                      <c:pt idx="77">
                        <c:v>1385</c:v>
                      </c:pt>
                      <c:pt idx="78">
                        <c:v>1390</c:v>
                      </c:pt>
                      <c:pt idx="79">
                        <c:v>1395</c:v>
                      </c:pt>
                      <c:pt idx="80">
                        <c:v>1402</c:v>
                      </c:pt>
                      <c:pt idx="81">
                        <c:v>1409</c:v>
                      </c:pt>
                      <c:pt idx="82">
                        <c:v>1416</c:v>
                      </c:pt>
                      <c:pt idx="83">
                        <c:v>1424</c:v>
                      </c:pt>
                      <c:pt idx="84">
                        <c:v>1432</c:v>
                      </c:pt>
                      <c:pt idx="85">
                        <c:v>1440</c:v>
                      </c:pt>
                      <c:pt idx="86">
                        <c:v>1449</c:v>
                      </c:pt>
                      <c:pt idx="87">
                        <c:v>1457</c:v>
                      </c:pt>
                      <c:pt idx="88">
                        <c:v>1466</c:v>
                      </c:pt>
                      <c:pt idx="89">
                        <c:v>1474</c:v>
                      </c:pt>
                      <c:pt idx="90">
                        <c:v>1483</c:v>
                      </c:pt>
                    </c:numCache>
                  </c:numRef>
                </c:val>
                <c:smooth val="0"/>
                <c:extLst xmlns:c15="http://schemas.microsoft.com/office/drawing/2012/chart">
                  <c:ext xmlns:c16="http://schemas.microsoft.com/office/drawing/2014/chart" uri="{C3380CC4-5D6E-409C-BE32-E72D297353CC}">
                    <c16:uniqueId val="{0000002C-B135-4F29-B62C-2A8A2B3064F6}"/>
                  </c:ext>
                </c:extLst>
              </c15:ser>
            </c15:filteredLineSeries>
            <c15:filteredLineSeries>
              <c15:ser>
                <c:idx val="45"/>
                <c:order val="45"/>
                <c:tx>
                  <c:strRef>
                    <c:extLst xmlns:c15="http://schemas.microsoft.com/office/drawing/2012/chart">
                      <c:ext xmlns:c15="http://schemas.microsoft.com/office/drawing/2012/chart" uri="{02D57815-91ED-43cb-92C2-25804820EDAC}">
                        <c15:formulaRef>
                          <c15:sqref>[1]Zillow_Data!$B$47</c15:sqref>
                        </c15:formulaRef>
                      </c:ext>
                    </c:extLst>
                    <c:strCache>
                      <c:ptCount val="1"/>
                      <c:pt idx="0">
                        <c:v>Richmond, VA</c:v>
                      </c:pt>
                    </c:strCache>
                  </c:strRef>
                </c:tx>
                <c:spPr>
                  <a:ln w="28575" cap="rnd">
                    <a:solidFill>
                      <a:schemeClr val="accent4">
                        <a:lumMod val="70000"/>
                      </a:schemeClr>
                    </a:solidFill>
                    <a:round/>
                  </a:ln>
                  <a:effectLst/>
                </c:spPr>
                <c:marker>
                  <c:symbol val="circle"/>
                  <c:size val="5"/>
                  <c:spPr>
                    <a:solidFill>
                      <a:schemeClr val="accent4">
                        <a:lumMod val="70000"/>
                      </a:schemeClr>
                    </a:solidFill>
                    <a:ln w="9525">
                      <a:solidFill>
                        <a:schemeClr val="accent4">
                          <a:lumMod val="7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[1]Zillow_Data!$C$47:$CO$47</c15:sqref>
                        </c15:formulaRef>
                      </c:ext>
                    </c:extLst>
                    <c:numCache>
                      <c:formatCode>General</c:formatCode>
                      <c:ptCount val="91"/>
                      <c:pt idx="0">
                        <c:v>45</c:v>
                      </c:pt>
                      <c:pt idx="2">
                        <c:v>1048</c:v>
                      </c:pt>
                      <c:pt idx="3">
                        <c:v>1050</c:v>
                      </c:pt>
                      <c:pt idx="4">
                        <c:v>1052</c:v>
                      </c:pt>
                      <c:pt idx="5">
                        <c:v>1055</c:v>
                      </c:pt>
                      <c:pt idx="6">
                        <c:v>1057</c:v>
                      </c:pt>
                      <c:pt idx="7">
                        <c:v>1059</c:v>
                      </c:pt>
                      <c:pt idx="8">
                        <c:v>1061</c:v>
                      </c:pt>
                      <c:pt idx="9">
                        <c:v>1064</c:v>
                      </c:pt>
                      <c:pt idx="10">
                        <c:v>1066</c:v>
                      </c:pt>
                      <c:pt idx="11">
                        <c:v>1068</c:v>
                      </c:pt>
                      <c:pt idx="12">
                        <c:v>1070</c:v>
                      </c:pt>
                      <c:pt idx="13">
                        <c:v>1072</c:v>
                      </c:pt>
                      <c:pt idx="14">
                        <c:v>1074</c:v>
                      </c:pt>
                      <c:pt idx="15">
                        <c:v>1076</c:v>
                      </c:pt>
                      <c:pt idx="16">
                        <c:v>1078</c:v>
                      </c:pt>
                      <c:pt idx="17">
                        <c:v>1080</c:v>
                      </c:pt>
                      <c:pt idx="18">
                        <c:v>1083</c:v>
                      </c:pt>
                      <c:pt idx="19">
                        <c:v>1085</c:v>
                      </c:pt>
                      <c:pt idx="20">
                        <c:v>1087</c:v>
                      </c:pt>
                      <c:pt idx="21">
                        <c:v>1090</c:v>
                      </c:pt>
                      <c:pt idx="22">
                        <c:v>1093</c:v>
                      </c:pt>
                      <c:pt idx="23">
                        <c:v>1096</c:v>
                      </c:pt>
                      <c:pt idx="24">
                        <c:v>1099</c:v>
                      </c:pt>
                      <c:pt idx="25">
                        <c:v>1102</c:v>
                      </c:pt>
                      <c:pt idx="26">
                        <c:v>1105</c:v>
                      </c:pt>
                      <c:pt idx="27">
                        <c:v>1107</c:v>
                      </c:pt>
                      <c:pt idx="28">
                        <c:v>1110</c:v>
                      </c:pt>
                      <c:pt idx="29">
                        <c:v>1112</c:v>
                      </c:pt>
                      <c:pt idx="30">
                        <c:v>1114</c:v>
                      </c:pt>
                      <c:pt idx="31">
                        <c:v>1116</c:v>
                      </c:pt>
                      <c:pt idx="32">
                        <c:v>1118</c:v>
                      </c:pt>
                      <c:pt idx="33">
                        <c:v>1120</c:v>
                      </c:pt>
                      <c:pt idx="34">
                        <c:v>1122</c:v>
                      </c:pt>
                      <c:pt idx="35">
                        <c:v>1125</c:v>
                      </c:pt>
                      <c:pt idx="36">
                        <c:v>1127</c:v>
                      </c:pt>
                      <c:pt idx="37">
                        <c:v>1130</c:v>
                      </c:pt>
                      <c:pt idx="38">
                        <c:v>1132</c:v>
                      </c:pt>
                      <c:pt idx="39">
                        <c:v>1135</c:v>
                      </c:pt>
                      <c:pt idx="40">
                        <c:v>1138</c:v>
                      </c:pt>
                      <c:pt idx="41">
                        <c:v>1141</c:v>
                      </c:pt>
                      <c:pt idx="42">
                        <c:v>1144</c:v>
                      </c:pt>
                      <c:pt idx="43">
                        <c:v>1148</c:v>
                      </c:pt>
                      <c:pt idx="44">
                        <c:v>1152</c:v>
                      </c:pt>
                      <c:pt idx="45">
                        <c:v>1155</c:v>
                      </c:pt>
                      <c:pt idx="46">
                        <c:v>1159</c:v>
                      </c:pt>
                      <c:pt idx="47">
                        <c:v>1163</c:v>
                      </c:pt>
                      <c:pt idx="48">
                        <c:v>1167</c:v>
                      </c:pt>
                      <c:pt idx="49">
                        <c:v>1171</c:v>
                      </c:pt>
                      <c:pt idx="50">
                        <c:v>1175</c:v>
                      </c:pt>
                      <c:pt idx="51">
                        <c:v>1179</c:v>
                      </c:pt>
                      <c:pt idx="52">
                        <c:v>1183</c:v>
                      </c:pt>
                      <c:pt idx="53">
                        <c:v>1186</c:v>
                      </c:pt>
                      <c:pt idx="54">
                        <c:v>1190</c:v>
                      </c:pt>
                      <c:pt idx="55">
                        <c:v>1194</c:v>
                      </c:pt>
                      <c:pt idx="56">
                        <c:v>1198</c:v>
                      </c:pt>
                      <c:pt idx="57">
                        <c:v>1201</c:v>
                      </c:pt>
                      <c:pt idx="58">
                        <c:v>1205</c:v>
                      </c:pt>
                      <c:pt idx="59">
                        <c:v>1208</c:v>
                      </c:pt>
                      <c:pt idx="60">
                        <c:v>1212</c:v>
                      </c:pt>
                      <c:pt idx="61">
                        <c:v>1216</c:v>
                      </c:pt>
                      <c:pt idx="62">
                        <c:v>1219</c:v>
                      </c:pt>
                      <c:pt idx="63">
                        <c:v>1223</c:v>
                      </c:pt>
                      <c:pt idx="64">
                        <c:v>1227</c:v>
                      </c:pt>
                      <c:pt idx="65">
                        <c:v>1231</c:v>
                      </c:pt>
                      <c:pt idx="66">
                        <c:v>1235</c:v>
                      </c:pt>
                      <c:pt idx="67">
                        <c:v>1238</c:v>
                      </c:pt>
                      <c:pt idx="68">
                        <c:v>1242</c:v>
                      </c:pt>
                      <c:pt idx="69">
                        <c:v>1245</c:v>
                      </c:pt>
                      <c:pt idx="70">
                        <c:v>1248</c:v>
                      </c:pt>
                      <c:pt idx="71">
                        <c:v>1251</c:v>
                      </c:pt>
                      <c:pt idx="72">
                        <c:v>1253</c:v>
                      </c:pt>
                      <c:pt idx="73">
                        <c:v>1256</c:v>
                      </c:pt>
                      <c:pt idx="74">
                        <c:v>1258</c:v>
                      </c:pt>
                      <c:pt idx="75">
                        <c:v>1261</c:v>
                      </c:pt>
                      <c:pt idx="76">
                        <c:v>1264</c:v>
                      </c:pt>
                      <c:pt idx="77">
                        <c:v>1267</c:v>
                      </c:pt>
                      <c:pt idx="78">
                        <c:v>1271</c:v>
                      </c:pt>
                      <c:pt idx="79">
                        <c:v>1276</c:v>
                      </c:pt>
                      <c:pt idx="80">
                        <c:v>1280</c:v>
                      </c:pt>
                      <c:pt idx="81">
                        <c:v>1287</c:v>
                      </c:pt>
                      <c:pt idx="82">
                        <c:v>1294</c:v>
                      </c:pt>
                      <c:pt idx="83">
                        <c:v>1301</c:v>
                      </c:pt>
                      <c:pt idx="84">
                        <c:v>1308</c:v>
                      </c:pt>
                      <c:pt idx="85">
                        <c:v>1316</c:v>
                      </c:pt>
                      <c:pt idx="86">
                        <c:v>1323</c:v>
                      </c:pt>
                      <c:pt idx="87">
                        <c:v>1331</c:v>
                      </c:pt>
                      <c:pt idx="88">
                        <c:v>1338</c:v>
                      </c:pt>
                      <c:pt idx="89">
                        <c:v>1346</c:v>
                      </c:pt>
                      <c:pt idx="90">
                        <c:v>1354</c:v>
                      </c:pt>
                    </c:numCache>
                  </c:numRef>
                </c:val>
                <c:smooth val="0"/>
                <c:extLst xmlns:c15="http://schemas.microsoft.com/office/drawing/2012/chart">
                  <c:ext xmlns:c16="http://schemas.microsoft.com/office/drawing/2014/chart" uri="{C3380CC4-5D6E-409C-BE32-E72D297353CC}">
                    <c16:uniqueId val="{0000002D-B135-4F29-B62C-2A8A2B3064F6}"/>
                  </c:ext>
                </c:extLst>
              </c15:ser>
            </c15:filteredLineSeries>
            <c15:filteredLineSeries>
              <c15:ser>
                <c:idx val="46"/>
                <c:order val="46"/>
                <c:tx>
                  <c:strRef>
                    <c:extLst xmlns:c15="http://schemas.microsoft.com/office/drawing/2012/chart">
                      <c:ext xmlns:c15="http://schemas.microsoft.com/office/drawing/2012/chart" uri="{02D57815-91ED-43cb-92C2-25804820EDAC}">
                        <c15:formulaRef>
                          <c15:sqref>[1]Zillow_Data!$B$48</c15:sqref>
                        </c15:formulaRef>
                      </c:ext>
                    </c:extLst>
                    <c:strCache>
                      <c:ptCount val="1"/>
                      <c:pt idx="0">
                        <c:v>New Orleans, LA</c:v>
                      </c:pt>
                    </c:strCache>
                  </c:strRef>
                </c:tx>
                <c:spPr>
                  <a:ln w="28575" cap="rnd">
                    <a:solidFill>
                      <a:schemeClr val="accent5">
                        <a:lumMod val="70000"/>
                      </a:schemeClr>
                    </a:solidFill>
                    <a:round/>
                  </a:ln>
                  <a:effectLst/>
                </c:spPr>
                <c:marker>
                  <c:symbol val="circle"/>
                  <c:size val="5"/>
                  <c:spPr>
                    <a:solidFill>
                      <a:schemeClr val="accent5">
                        <a:lumMod val="70000"/>
                      </a:schemeClr>
                    </a:solidFill>
                    <a:ln w="9525">
                      <a:solidFill>
                        <a:schemeClr val="accent5">
                          <a:lumMod val="7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[1]Zillow_Data!$C$48:$CO$48</c15:sqref>
                        </c15:formulaRef>
                      </c:ext>
                    </c:extLst>
                    <c:numCache>
                      <c:formatCode>General</c:formatCode>
                      <c:ptCount val="91"/>
                      <c:pt idx="0">
                        <c:v>46</c:v>
                      </c:pt>
                      <c:pt idx="1">
                        <c:v>1095</c:v>
                      </c:pt>
                      <c:pt idx="2">
                        <c:v>1097</c:v>
                      </c:pt>
                      <c:pt idx="3">
                        <c:v>1099</c:v>
                      </c:pt>
                      <c:pt idx="4">
                        <c:v>1100</c:v>
                      </c:pt>
                      <c:pt idx="5">
                        <c:v>1102</c:v>
                      </c:pt>
                      <c:pt idx="6">
                        <c:v>1103</c:v>
                      </c:pt>
                      <c:pt idx="7">
                        <c:v>1105</c:v>
                      </c:pt>
                      <c:pt idx="8">
                        <c:v>1107</c:v>
                      </c:pt>
                      <c:pt idx="9">
                        <c:v>1109</c:v>
                      </c:pt>
                      <c:pt idx="10">
                        <c:v>1110</c:v>
                      </c:pt>
                      <c:pt idx="11">
                        <c:v>1113</c:v>
                      </c:pt>
                      <c:pt idx="12">
                        <c:v>1115</c:v>
                      </c:pt>
                      <c:pt idx="13">
                        <c:v>1117</c:v>
                      </c:pt>
                      <c:pt idx="14">
                        <c:v>1120</c:v>
                      </c:pt>
                      <c:pt idx="15">
                        <c:v>1122</c:v>
                      </c:pt>
                      <c:pt idx="16">
                        <c:v>1124</c:v>
                      </c:pt>
                      <c:pt idx="17">
                        <c:v>1126</c:v>
                      </c:pt>
                      <c:pt idx="18">
                        <c:v>1129</c:v>
                      </c:pt>
                      <c:pt idx="19">
                        <c:v>1132</c:v>
                      </c:pt>
                      <c:pt idx="20">
                        <c:v>1134</c:v>
                      </c:pt>
                      <c:pt idx="21">
                        <c:v>1136</c:v>
                      </c:pt>
                      <c:pt idx="22">
                        <c:v>1138</c:v>
                      </c:pt>
                      <c:pt idx="23">
                        <c:v>1140</c:v>
                      </c:pt>
                      <c:pt idx="24">
                        <c:v>1141</c:v>
                      </c:pt>
                      <c:pt idx="25">
                        <c:v>1143</c:v>
                      </c:pt>
                      <c:pt idx="26">
                        <c:v>1144</c:v>
                      </c:pt>
                      <c:pt idx="27">
                        <c:v>1145</c:v>
                      </c:pt>
                      <c:pt idx="28">
                        <c:v>1146</c:v>
                      </c:pt>
                      <c:pt idx="29">
                        <c:v>1148</c:v>
                      </c:pt>
                      <c:pt idx="30">
                        <c:v>1149</c:v>
                      </c:pt>
                      <c:pt idx="31">
                        <c:v>1150</c:v>
                      </c:pt>
                      <c:pt idx="32">
                        <c:v>1152</c:v>
                      </c:pt>
                      <c:pt idx="33">
                        <c:v>1153</c:v>
                      </c:pt>
                      <c:pt idx="34">
                        <c:v>1155</c:v>
                      </c:pt>
                      <c:pt idx="35">
                        <c:v>1156</c:v>
                      </c:pt>
                      <c:pt idx="36">
                        <c:v>1158</c:v>
                      </c:pt>
                      <c:pt idx="37">
                        <c:v>1160</c:v>
                      </c:pt>
                      <c:pt idx="38">
                        <c:v>1162</c:v>
                      </c:pt>
                      <c:pt idx="39">
                        <c:v>1164</c:v>
                      </c:pt>
                      <c:pt idx="40">
                        <c:v>1166</c:v>
                      </c:pt>
                      <c:pt idx="41">
                        <c:v>1167</c:v>
                      </c:pt>
                      <c:pt idx="42">
                        <c:v>1168</c:v>
                      </c:pt>
                      <c:pt idx="43">
                        <c:v>1169</c:v>
                      </c:pt>
                      <c:pt idx="44">
                        <c:v>1169</c:v>
                      </c:pt>
                      <c:pt idx="45">
                        <c:v>1170</c:v>
                      </c:pt>
                      <c:pt idx="46">
                        <c:v>1170</c:v>
                      </c:pt>
                      <c:pt idx="47">
                        <c:v>1171</c:v>
                      </c:pt>
                      <c:pt idx="48">
                        <c:v>1172</c:v>
                      </c:pt>
                      <c:pt idx="49">
                        <c:v>1173</c:v>
                      </c:pt>
                      <c:pt idx="50">
                        <c:v>1174</c:v>
                      </c:pt>
                      <c:pt idx="51">
                        <c:v>1175</c:v>
                      </c:pt>
                      <c:pt idx="52">
                        <c:v>1176</c:v>
                      </c:pt>
                      <c:pt idx="53">
                        <c:v>1176</c:v>
                      </c:pt>
                      <c:pt idx="54">
                        <c:v>1177</c:v>
                      </c:pt>
                      <c:pt idx="55">
                        <c:v>1178</c:v>
                      </c:pt>
                      <c:pt idx="56">
                        <c:v>1180</c:v>
                      </c:pt>
                      <c:pt idx="57">
                        <c:v>1181</c:v>
                      </c:pt>
                      <c:pt idx="58">
                        <c:v>1182</c:v>
                      </c:pt>
                      <c:pt idx="59">
                        <c:v>1183</c:v>
                      </c:pt>
                      <c:pt idx="60">
                        <c:v>1185</c:v>
                      </c:pt>
                      <c:pt idx="61">
                        <c:v>1186</c:v>
                      </c:pt>
                      <c:pt idx="62">
                        <c:v>1188</c:v>
                      </c:pt>
                      <c:pt idx="63">
                        <c:v>1190</c:v>
                      </c:pt>
                      <c:pt idx="64">
                        <c:v>1192</c:v>
                      </c:pt>
                      <c:pt idx="65">
                        <c:v>1194</c:v>
                      </c:pt>
                      <c:pt idx="66">
                        <c:v>1197</c:v>
                      </c:pt>
                      <c:pt idx="67">
                        <c:v>1200</c:v>
                      </c:pt>
                      <c:pt idx="68">
                        <c:v>1202</c:v>
                      </c:pt>
                      <c:pt idx="69">
                        <c:v>1204</c:v>
                      </c:pt>
                      <c:pt idx="70">
                        <c:v>1207</c:v>
                      </c:pt>
                      <c:pt idx="71">
                        <c:v>1208</c:v>
                      </c:pt>
                      <c:pt idx="72">
                        <c:v>1210</c:v>
                      </c:pt>
                      <c:pt idx="73">
                        <c:v>1211</c:v>
                      </c:pt>
                      <c:pt idx="74">
                        <c:v>1212</c:v>
                      </c:pt>
                      <c:pt idx="75">
                        <c:v>1213</c:v>
                      </c:pt>
                      <c:pt idx="76">
                        <c:v>1214</c:v>
                      </c:pt>
                      <c:pt idx="77">
                        <c:v>1216</c:v>
                      </c:pt>
                      <c:pt idx="78">
                        <c:v>1218</c:v>
                      </c:pt>
                      <c:pt idx="79">
                        <c:v>1220</c:v>
                      </c:pt>
                      <c:pt idx="80">
                        <c:v>1225</c:v>
                      </c:pt>
                      <c:pt idx="81">
                        <c:v>1230</c:v>
                      </c:pt>
                      <c:pt idx="82">
                        <c:v>1235</c:v>
                      </c:pt>
                      <c:pt idx="83">
                        <c:v>1241</c:v>
                      </c:pt>
                      <c:pt idx="84">
                        <c:v>1247</c:v>
                      </c:pt>
                      <c:pt idx="85">
                        <c:v>1252</c:v>
                      </c:pt>
                      <c:pt idx="86">
                        <c:v>1258</c:v>
                      </c:pt>
                      <c:pt idx="87">
                        <c:v>1265</c:v>
                      </c:pt>
                      <c:pt idx="88">
                        <c:v>1271</c:v>
                      </c:pt>
                      <c:pt idx="89">
                        <c:v>1277</c:v>
                      </c:pt>
                      <c:pt idx="90">
                        <c:v>1284</c:v>
                      </c:pt>
                    </c:numCache>
                  </c:numRef>
                </c:val>
                <c:smooth val="0"/>
                <c:extLst xmlns:c15="http://schemas.microsoft.com/office/drawing/2012/chart">
                  <c:ext xmlns:c16="http://schemas.microsoft.com/office/drawing/2014/chart" uri="{C3380CC4-5D6E-409C-BE32-E72D297353CC}">
                    <c16:uniqueId val="{0000002E-B135-4F29-B62C-2A8A2B3064F6}"/>
                  </c:ext>
                </c:extLst>
              </c15:ser>
            </c15:filteredLineSeries>
            <c15:filteredLineSeries>
              <c15:ser>
                <c:idx val="47"/>
                <c:order val="47"/>
                <c:tx>
                  <c:strRef>
                    <c:extLst xmlns:c15="http://schemas.microsoft.com/office/drawing/2012/chart">
                      <c:ext xmlns:c15="http://schemas.microsoft.com/office/drawing/2012/chart" uri="{02D57815-91ED-43cb-92C2-25804820EDAC}">
                        <c15:formulaRef>
                          <c15:sqref>[1]Zillow_Data!$B$49</c15:sqref>
                        </c15:formulaRef>
                      </c:ext>
                    </c:extLst>
                    <c:strCache>
                      <c:ptCount val="1"/>
                      <c:pt idx="0">
                        <c:v>Buffalo, NY</c:v>
                      </c:pt>
                    </c:strCache>
                  </c:strRef>
                </c:tx>
                <c:spPr>
                  <a:ln w="28575" cap="rnd">
                    <a:solidFill>
                      <a:schemeClr val="accent6">
                        <a:lumMod val="70000"/>
                      </a:schemeClr>
                    </a:solidFill>
                    <a:round/>
                  </a:ln>
                  <a:effectLst/>
                </c:spPr>
                <c:marker>
                  <c:symbol val="circle"/>
                  <c:size val="5"/>
                  <c:spPr>
                    <a:solidFill>
                      <a:schemeClr val="accent6">
                        <a:lumMod val="70000"/>
                      </a:schemeClr>
                    </a:solidFill>
                    <a:ln w="9525">
                      <a:solidFill>
                        <a:schemeClr val="accent6">
                          <a:lumMod val="7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[1]Zillow_Data!$C$49:$CO$49</c15:sqref>
                        </c15:formulaRef>
                      </c:ext>
                    </c:extLst>
                    <c:numCache>
                      <c:formatCode>General</c:formatCode>
                      <c:ptCount val="91"/>
                      <c:pt idx="0">
                        <c:v>47</c:v>
                      </c:pt>
                      <c:pt idx="2">
                        <c:v>848</c:v>
                      </c:pt>
                      <c:pt idx="3">
                        <c:v>854</c:v>
                      </c:pt>
                      <c:pt idx="4">
                        <c:v>860</c:v>
                      </c:pt>
                      <c:pt idx="5">
                        <c:v>866</c:v>
                      </c:pt>
                      <c:pt idx="6">
                        <c:v>872</c:v>
                      </c:pt>
                      <c:pt idx="7">
                        <c:v>878</c:v>
                      </c:pt>
                      <c:pt idx="8">
                        <c:v>884</c:v>
                      </c:pt>
                      <c:pt idx="9">
                        <c:v>890</c:v>
                      </c:pt>
                      <c:pt idx="10">
                        <c:v>896</c:v>
                      </c:pt>
                      <c:pt idx="11">
                        <c:v>902</c:v>
                      </c:pt>
                      <c:pt idx="12">
                        <c:v>907</c:v>
                      </c:pt>
                      <c:pt idx="13">
                        <c:v>912</c:v>
                      </c:pt>
                      <c:pt idx="14">
                        <c:v>916</c:v>
                      </c:pt>
                      <c:pt idx="15">
                        <c:v>921</c:v>
                      </c:pt>
                      <c:pt idx="16">
                        <c:v>925</c:v>
                      </c:pt>
                      <c:pt idx="17">
                        <c:v>929</c:v>
                      </c:pt>
                      <c:pt idx="18">
                        <c:v>932</c:v>
                      </c:pt>
                      <c:pt idx="19">
                        <c:v>936</c:v>
                      </c:pt>
                      <c:pt idx="20">
                        <c:v>940</c:v>
                      </c:pt>
                      <c:pt idx="21">
                        <c:v>942</c:v>
                      </c:pt>
                      <c:pt idx="22">
                        <c:v>945</c:v>
                      </c:pt>
                      <c:pt idx="23">
                        <c:v>948</c:v>
                      </c:pt>
                      <c:pt idx="24">
                        <c:v>951</c:v>
                      </c:pt>
                      <c:pt idx="25">
                        <c:v>953</c:v>
                      </c:pt>
                      <c:pt idx="26">
                        <c:v>956</c:v>
                      </c:pt>
                      <c:pt idx="27">
                        <c:v>958</c:v>
                      </c:pt>
                      <c:pt idx="28">
                        <c:v>961</c:v>
                      </c:pt>
                      <c:pt idx="29">
                        <c:v>963</c:v>
                      </c:pt>
                      <c:pt idx="30">
                        <c:v>966</c:v>
                      </c:pt>
                      <c:pt idx="31">
                        <c:v>969</c:v>
                      </c:pt>
                      <c:pt idx="32">
                        <c:v>973</c:v>
                      </c:pt>
                      <c:pt idx="33">
                        <c:v>976</c:v>
                      </c:pt>
                      <c:pt idx="34">
                        <c:v>980</c:v>
                      </c:pt>
                      <c:pt idx="35">
                        <c:v>983</c:v>
                      </c:pt>
                      <c:pt idx="36">
                        <c:v>986</c:v>
                      </c:pt>
                      <c:pt idx="37">
                        <c:v>989</c:v>
                      </c:pt>
                      <c:pt idx="38">
                        <c:v>992</c:v>
                      </c:pt>
                      <c:pt idx="39">
                        <c:v>994</c:v>
                      </c:pt>
                      <c:pt idx="40">
                        <c:v>997</c:v>
                      </c:pt>
                      <c:pt idx="41">
                        <c:v>1000</c:v>
                      </c:pt>
                      <c:pt idx="42">
                        <c:v>1002</c:v>
                      </c:pt>
                      <c:pt idx="43">
                        <c:v>1005</c:v>
                      </c:pt>
                      <c:pt idx="44">
                        <c:v>1007</c:v>
                      </c:pt>
                      <c:pt idx="45">
                        <c:v>1010</c:v>
                      </c:pt>
                      <c:pt idx="46">
                        <c:v>1012</c:v>
                      </c:pt>
                      <c:pt idx="47">
                        <c:v>1015</c:v>
                      </c:pt>
                      <c:pt idx="48">
                        <c:v>1018</c:v>
                      </c:pt>
                      <c:pt idx="49">
                        <c:v>1021</c:v>
                      </c:pt>
                      <c:pt idx="50">
                        <c:v>1024</c:v>
                      </c:pt>
                      <c:pt idx="51">
                        <c:v>1027</c:v>
                      </c:pt>
                      <c:pt idx="52">
                        <c:v>1030</c:v>
                      </c:pt>
                      <c:pt idx="53">
                        <c:v>1033</c:v>
                      </c:pt>
                      <c:pt idx="54">
                        <c:v>1036</c:v>
                      </c:pt>
                      <c:pt idx="55">
                        <c:v>1039</c:v>
                      </c:pt>
                      <c:pt idx="56">
                        <c:v>1042</c:v>
                      </c:pt>
                      <c:pt idx="57">
                        <c:v>1045</c:v>
                      </c:pt>
                      <c:pt idx="58">
                        <c:v>1048</c:v>
                      </c:pt>
                      <c:pt idx="59">
                        <c:v>1051</c:v>
                      </c:pt>
                      <c:pt idx="60">
                        <c:v>1054</c:v>
                      </c:pt>
                      <c:pt idx="61">
                        <c:v>1057</c:v>
                      </c:pt>
                      <c:pt idx="62">
                        <c:v>1060</c:v>
                      </c:pt>
                      <c:pt idx="63">
                        <c:v>1063</c:v>
                      </c:pt>
                      <c:pt idx="64">
                        <c:v>1065</c:v>
                      </c:pt>
                      <c:pt idx="65">
                        <c:v>1068</c:v>
                      </c:pt>
                      <c:pt idx="66">
                        <c:v>1071</c:v>
                      </c:pt>
                      <c:pt idx="67">
                        <c:v>1074</c:v>
                      </c:pt>
                      <c:pt idx="68">
                        <c:v>1077</c:v>
                      </c:pt>
                      <c:pt idx="69">
                        <c:v>1080</c:v>
                      </c:pt>
                      <c:pt idx="70">
                        <c:v>1083</c:v>
                      </c:pt>
                      <c:pt idx="71">
                        <c:v>1086</c:v>
                      </c:pt>
                      <c:pt idx="72">
                        <c:v>1090</c:v>
                      </c:pt>
                      <c:pt idx="73">
                        <c:v>1094</c:v>
                      </c:pt>
                      <c:pt idx="74">
                        <c:v>1097</c:v>
                      </c:pt>
                      <c:pt idx="75">
                        <c:v>1102</c:v>
                      </c:pt>
                      <c:pt idx="76">
                        <c:v>1106</c:v>
                      </c:pt>
                      <c:pt idx="77">
                        <c:v>1111</c:v>
                      </c:pt>
                      <c:pt idx="78">
                        <c:v>1115</c:v>
                      </c:pt>
                      <c:pt idx="79">
                        <c:v>1120</c:v>
                      </c:pt>
                      <c:pt idx="80">
                        <c:v>1125</c:v>
                      </c:pt>
                      <c:pt idx="81">
                        <c:v>1130</c:v>
                      </c:pt>
                      <c:pt idx="82">
                        <c:v>1136</c:v>
                      </c:pt>
                      <c:pt idx="83">
                        <c:v>1141</c:v>
                      </c:pt>
                      <c:pt idx="84">
                        <c:v>1147</c:v>
                      </c:pt>
                      <c:pt idx="85">
                        <c:v>1153</c:v>
                      </c:pt>
                      <c:pt idx="86">
                        <c:v>1158</c:v>
                      </c:pt>
                      <c:pt idx="87">
                        <c:v>1164</c:v>
                      </c:pt>
                      <c:pt idx="88">
                        <c:v>1170</c:v>
                      </c:pt>
                      <c:pt idx="89">
                        <c:v>1176</c:v>
                      </c:pt>
                      <c:pt idx="90">
                        <c:v>1182</c:v>
                      </c:pt>
                    </c:numCache>
                  </c:numRef>
                </c:val>
                <c:smooth val="0"/>
                <c:extLst xmlns:c15="http://schemas.microsoft.com/office/drawing/2012/chart">
                  <c:ext xmlns:c16="http://schemas.microsoft.com/office/drawing/2014/chart" uri="{C3380CC4-5D6E-409C-BE32-E72D297353CC}">
                    <c16:uniqueId val="{0000002F-B135-4F29-B62C-2A8A2B3064F6}"/>
                  </c:ext>
                </c:extLst>
              </c15:ser>
            </c15:filteredLineSeries>
            <c15:filteredLineSeries>
              <c15:ser>
                <c:idx val="48"/>
                <c:order val="48"/>
                <c:tx>
                  <c:strRef>
                    <c:extLst xmlns:c15="http://schemas.microsoft.com/office/drawing/2012/chart">
                      <c:ext xmlns:c15="http://schemas.microsoft.com/office/drawing/2012/chart" uri="{02D57815-91ED-43cb-92C2-25804820EDAC}">
                        <c15:formulaRef>
                          <c15:sqref>[1]Zillow_Data!$B$50</c15:sqref>
                        </c15:formulaRef>
                      </c:ext>
                    </c:extLst>
                    <c:strCache>
                      <c:ptCount val="1"/>
                      <c:pt idx="0">
                        <c:v>Raleigh, NC</c:v>
                      </c:pt>
                    </c:strCache>
                  </c:strRef>
                </c:tx>
                <c:spPr>
                  <a:ln w="28575" cap="rnd">
                    <a:solidFill>
                      <a:schemeClr val="accent1">
                        <a:lumMod val="50000"/>
                        <a:lumOff val="50000"/>
                      </a:schemeClr>
                    </a:solidFill>
                    <a:round/>
                  </a:ln>
                  <a:effectLst/>
                </c:spPr>
                <c:marker>
                  <c:symbol val="circle"/>
                  <c:size val="5"/>
                  <c:spPr>
                    <a:solidFill>
                      <a:schemeClr val="accent1">
                        <a:lumMod val="50000"/>
                        <a:lumOff val="50000"/>
                      </a:schemeClr>
                    </a:solidFill>
                    <a:ln w="9525">
                      <a:solidFill>
                        <a:schemeClr val="accent1">
                          <a:lumMod val="50000"/>
                          <a:lumOff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[1]Zillow_Data!$C$50:$CO$50</c15:sqref>
                        </c15:formulaRef>
                      </c:ext>
                    </c:extLst>
                    <c:numCache>
                      <c:formatCode>General</c:formatCode>
                      <c:ptCount val="91"/>
                      <c:pt idx="0">
                        <c:v>48</c:v>
                      </c:pt>
                      <c:pt idx="1">
                        <c:v>1140</c:v>
                      </c:pt>
                      <c:pt idx="2">
                        <c:v>1143</c:v>
                      </c:pt>
                      <c:pt idx="3">
                        <c:v>1146</c:v>
                      </c:pt>
                      <c:pt idx="4">
                        <c:v>1148</c:v>
                      </c:pt>
                      <c:pt idx="5">
                        <c:v>1151</c:v>
                      </c:pt>
                      <c:pt idx="6">
                        <c:v>1154</c:v>
                      </c:pt>
                      <c:pt idx="7">
                        <c:v>1157</c:v>
                      </c:pt>
                      <c:pt idx="8">
                        <c:v>1160</c:v>
                      </c:pt>
                      <c:pt idx="9">
                        <c:v>1163</c:v>
                      </c:pt>
                      <c:pt idx="10">
                        <c:v>1166</c:v>
                      </c:pt>
                      <c:pt idx="11">
                        <c:v>1170</c:v>
                      </c:pt>
                      <c:pt idx="12">
                        <c:v>1173</c:v>
                      </c:pt>
                      <c:pt idx="13">
                        <c:v>1177</c:v>
                      </c:pt>
                      <c:pt idx="14">
                        <c:v>1181</c:v>
                      </c:pt>
                      <c:pt idx="15">
                        <c:v>1185</c:v>
                      </c:pt>
                      <c:pt idx="16">
                        <c:v>1189</c:v>
                      </c:pt>
                      <c:pt idx="17">
                        <c:v>1193</c:v>
                      </c:pt>
                      <c:pt idx="18">
                        <c:v>1196</c:v>
                      </c:pt>
                      <c:pt idx="19">
                        <c:v>1200</c:v>
                      </c:pt>
                      <c:pt idx="20">
                        <c:v>1204</c:v>
                      </c:pt>
                      <c:pt idx="21">
                        <c:v>1207</c:v>
                      </c:pt>
                      <c:pt idx="22">
                        <c:v>1211</c:v>
                      </c:pt>
                      <c:pt idx="23">
                        <c:v>1214</c:v>
                      </c:pt>
                      <c:pt idx="24">
                        <c:v>1218</c:v>
                      </c:pt>
                      <c:pt idx="25">
                        <c:v>1222</c:v>
                      </c:pt>
                      <c:pt idx="26">
                        <c:v>1225</c:v>
                      </c:pt>
                      <c:pt idx="27">
                        <c:v>1229</c:v>
                      </c:pt>
                      <c:pt idx="28">
                        <c:v>1233</c:v>
                      </c:pt>
                      <c:pt idx="29">
                        <c:v>1236</c:v>
                      </c:pt>
                      <c:pt idx="30">
                        <c:v>1240</c:v>
                      </c:pt>
                      <c:pt idx="31">
                        <c:v>1244</c:v>
                      </c:pt>
                      <c:pt idx="32">
                        <c:v>1247</c:v>
                      </c:pt>
                      <c:pt idx="33">
                        <c:v>1250</c:v>
                      </c:pt>
                      <c:pt idx="34">
                        <c:v>1254</c:v>
                      </c:pt>
                      <c:pt idx="35">
                        <c:v>1257</c:v>
                      </c:pt>
                      <c:pt idx="36">
                        <c:v>1260</c:v>
                      </c:pt>
                      <c:pt idx="37">
                        <c:v>1263</c:v>
                      </c:pt>
                      <c:pt idx="38">
                        <c:v>1266</c:v>
                      </c:pt>
                      <c:pt idx="39">
                        <c:v>1269</c:v>
                      </c:pt>
                      <c:pt idx="40">
                        <c:v>1272</c:v>
                      </c:pt>
                      <c:pt idx="41">
                        <c:v>1275</c:v>
                      </c:pt>
                      <c:pt idx="42">
                        <c:v>1277</c:v>
                      </c:pt>
                      <c:pt idx="43">
                        <c:v>1280</c:v>
                      </c:pt>
                      <c:pt idx="44">
                        <c:v>1283</c:v>
                      </c:pt>
                      <c:pt idx="45">
                        <c:v>1286</c:v>
                      </c:pt>
                      <c:pt idx="46">
                        <c:v>1289</c:v>
                      </c:pt>
                      <c:pt idx="47">
                        <c:v>1293</c:v>
                      </c:pt>
                      <c:pt idx="48">
                        <c:v>1296</c:v>
                      </c:pt>
                      <c:pt idx="49">
                        <c:v>1299</c:v>
                      </c:pt>
                      <c:pt idx="50">
                        <c:v>1302</c:v>
                      </c:pt>
                      <c:pt idx="51">
                        <c:v>1306</c:v>
                      </c:pt>
                      <c:pt idx="52">
                        <c:v>1309</c:v>
                      </c:pt>
                      <c:pt idx="53">
                        <c:v>1313</c:v>
                      </c:pt>
                      <c:pt idx="54">
                        <c:v>1317</c:v>
                      </c:pt>
                      <c:pt idx="55">
                        <c:v>1321</c:v>
                      </c:pt>
                      <c:pt idx="56">
                        <c:v>1325</c:v>
                      </c:pt>
                      <c:pt idx="57">
                        <c:v>1329</c:v>
                      </c:pt>
                      <c:pt idx="58">
                        <c:v>1334</c:v>
                      </c:pt>
                      <c:pt idx="59">
                        <c:v>1339</c:v>
                      </c:pt>
                      <c:pt idx="60">
                        <c:v>1343</c:v>
                      </c:pt>
                      <c:pt idx="61">
                        <c:v>1348</c:v>
                      </c:pt>
                      <c:pt idx="62">
                        <c:v>1353</c:v>
                      </c:pt>
                      <c:pt idx="63">
                        <c:v>1358</c:v>
                      </c:pt>
                      <c:pt idx="64">
                        <c:v>1363</c:v>
                      </c:pt>
                      <c:pt idx="65">
                        <c:v>1368</c:v>
                      </c:pt>
                      <c:pt idx="66">
                        <c:v>1374</c:v>
                      </c:pt>
                      <c:pt idx="67">
                        <c:v>1379</c:v>
                      </c:pt>
                      <c:pt idx="68">
                        <c:v>1383</c:v>
                      </c:pt>
                      <c:pt idx="69">
                        <c:v>1386</c:v>
                      </c:pt>
                      <c:pt idx="70">
                        <c:v>1390</c:v>
                      </c:pt>
                      <c:pt idx="71">
                        <c:v>1393</c:v>
                      </c:pt>
                      <c:pt idx="72">
                        <c:v>1395</c:v>
                      </c:pt>
                      <c:pt idx="73">
                        <c:v>1397</c:v>
                      </c:pt>
                      <c:pt idx="74">
                        <c:v>1399</c:v>
                      </c:pt>
                      <c:pt idx="75">
                        <c:v>1401</c:v>
                      </c:pt>
                      <c:pt idx="76">
                        <c:v>1403</c:v>
                      </c:pt>
                      <c:pt idx="77">
                        <c:v>1407</c:v>
                      </c:pt>
                      <c:pt idx="78">
                        <c:v>1410</c:v>
                      </c:pt>
                      <c:pt idx="79">
                        <c:v>1414</c:v>
                      </c:pt>
                      <c:pt idx="80">
                        <c:v>1421</c:v>
                      </c:pt>
                      <c:pt idx="81">
                        <c:v>1428</c:v>
                      </c:pt>
                      <c:pt idx="82">
                        <c:v>1435</c:v>
                      </c:pt>
                      <c:pt idx="83">
                        <c:v>1444</c:v>
                      </c:pt>
                      <c:pt idx="84">
                        <c:v>1453</c:v>
                      </c:pt>
                      <c:pt idx="85">
                        <c:v>1462</c:v>
                      </c:pt>
                      <c:pt idx="86">
                        <c:v>1472</c:v>
                      </c:pt>
                      <c:pt idx="87">
                        <c:v>1481</c:v>
                      </c:pt>
                      <c:pt idx="88">
                        <c:v>1491</c:v>
                      </c:pt>
                      <c:pt idx="89">
                        <c:v>1501</c:v>
                      </c:pt>
                      <c:pt idx="90">
                        <c:v>1510</c:v>
                      </c:pt>
                    </c:numCache>
                  </c:numRef>
                </c:val>
                <c:smooth val="0"/>
                <c:extLst xmlns:c15="http://schemas.microsoft.com/office/drawing/2012/chart">
                  <c:ext xmlns:c16="http://schemas.microsoft.com/office/drawing/2014/chart" uri="{C3380CC4-5D6E-409C-BE32-E72D297353CC}">
                    <c16:uniqueId val="{00000030-B135-4F29-B62C-2A8A2B3064F6}"/>
                  </c:ext>
                </c:extLst>
              </c15:ser>
            </c15:filteredLineSeries>
            <c15:filteredLineSeries>
              <c15:ser>
                <c:idx val="49"/>
                <c:order val="49"/>
                <c:tx>
                  <c:strRef>
                    <c:extLst xmlns:c15="http://schemas.microsoft.com/office/drawing/2012/chart">
                      <c:ext xmlns:c15="http://schemas.microsoft.com/office/drawing/2012/chart" uri="{02D57815-91ED-43cb-92C2-25804820EDAC}">
                        <c15:formulaRef>
                          <c15:sqref>[1]Zillow_Data!$B$51</c15:sqref>
                        </c15:formulaRef>
                      </c:ext>
                    </c:extLst>
                    <c:strCache>
                      <c:ptCount val="1"/>
                      <c:pt idx="0">
                        <c:v>Birmingham, AL</c:v>
                      </c:pt>
                    </c:strCache>
                  </c:strRef>
                </c:tx>
                <c:spPr>
                  <a:ln w="28575" cap="rnd">
                    <a:solidFill>
                      <a:schemeClr val="accent2">
                        <a:lumMod val="50000"/>
                        <a:lumOff val="50000"/>
                      </a:schemeClr>
                    </a:solidFill>
                    <a:round/>
                  </a:ln>
                  <a:effectLst/>
                </c:spPr>
                <c:marker>
                  <c:symbol val="circle"/>
                  <c:size val="5"/>
                  <c:spPr>
                    <a:solidFill>
                      <a:schemeClr val="accent2">
                        <a:lumMod val="50000"/>
                        <a:lumOff val="50000"/>
                      </a:schemeClr>
                    </a:solidFill>
                    <a:ln w="9525">
                      <a:solidFill>
                        <a:schemeClr val="accent2">
                          <a:lumMod val="50000"/>
                          <a:lumOff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[1]Zillow_Data!$C$51:$CO$51</c15:sqref>
                        </c15:formulaRef>
                      </c:ext>
                    </c:extLst>
                    <c:numCache>
                      <c:formatCode>General</c:formatCode>
                      <c:ptCount val="91"/>
                      <c:pt idx="0">
                        <c:v>49</c:v>
                      </c:pt>
                      <c:pt idx="1">
                        <c:v>1017</c:v>
                      </c:pt>
                      <c:pt idx="2">
                        <c:v>1019</c:v>
                      </c:pt>
                      <c:pt idx="3">
                        <c:v>1021</c:v>
                      </c:pt>
                      <c:pt idx="4">
                        <c:v>1023</c:v>
                      </c:pt>
                      <c:pt idx="5">
                        <c:v>1025</c:v>
                      </c:pt>
                      <c:pt idx="6">
                        <c:v>1027</c:v>
                      </c:pt>
                      <c:pt idx="7">
                        <c:v>1029</c:v>
                      </c:pt>
                      <c:pt idx="8">
                        <c:v>1031</c:v>
                      </c:pt>
                      <c:pt idx="9">
                        <c:v>1033</c:v>
                      </c:pt>
                      <c:pt idx="10">
                        <c:v>1035</c:v>
                      </c:pt>
                      <c:pt idx="11">
                        <c:v>1037</c:v>
                      </c:pt>
                      <c:pt idx="12">
                        <c:v>1039</c:v>
                      </c:pt>
                      <c:pt idx="13">
                        <c:v>1041</c:v>
                      </c:pt>
                      <c:pt idx="14">
                        <c:v>1044</c:v>
                      </c:pt>
                      <c:pt idx="15">
                        <c:v>1046</c:v>
                      </c:pt>
                      <c:pt idx="16">
                        <c:v>1048</c:v>
                      </c:pt>
                      <c:pt idx="17">
                        <c:v>1050</c:v>
                      </c:pt>
                      <c:pt idx="18">
                        <c:v>1052</c:v>
                      </c:pt>
                      <c:pt idx="19">
                        <c:v>1054</c:v>
                      </c:pt>
                      <c:pt idx="20">
                        <c:v>1057</c:v>
                      </c:pt>
                      <c:pt idx="21">
                        <c:v>1059</c:v>
                      </c:pt>
                      <c:pt idx="22">
                        <c:v>1061</c:v>
                      </c:pt>
                      <c:pt idx="23">
                        <c:v>1063</c:v>
                      </c:pt>
                      <c:pt idx="24">
                        <c:v>1065</c:v>
                      </c:pt>
                      <c:pt idx="25">
                        <c:v>1067</c:v>
                      </c:pt>
                      <c:pt idx="26">
                        <c:v>1068</c:v>
                      </c:pt>
                      <c:pt idx="27">
                        <c:v>1070</c:v>
                      </c:pt>
                      <c:pt idx="28">
                        <c:v>1071</c:v>
                      </c:pt>
                      <c:pt idx="29">
                        <c:v>1072</c:v>
                      </c:pt>
                      <c:pt idx="30">
                        <c:v>1073</c:v>
                      </c:pt>
                      <c:pt idx="31">
                        <c:v>1075</c:v>
                      </c:pt>
                      <c:pt idx="32">
                        <c:v>1076</c:v>
                      </c:pt>
                      <c:pt idx="33">
                        <c:v>1077</c:v>
                      </c:pt>
                      <c:pt idx="34">
                        <c:v>1078</c:v>
                      </c:pt>
                      <c:pt idx="35">
                        <c:v>1079</c:v>
                      </c:pt>
                      <c:pt idx="36">
                        <c:v>1080</c:v>
                      </c:pt>
                      <c:pt idx="37">
                        <c:v>1082</c:v>
                      </c:pt>
                      <c:pt idx="38">
                        <c:v>1084</c:v>
                      </c:pt>
                      <c:pt idx="39">
                        <c:v>1086</c:v>
                      </c:pt>
                      <c:pt idx="40">
                        <c:v>1088</c:v>
                      </c:pt>
                      <c:pt idx="41">
                        <c:v>1090</c:v>
                      </c:pt>
                      <c:pt idx="42">
                        <c:v>1093</c:v>
                      </c:pt>
                      <c:pt idx="43">
                        <c:v>1095</c:v>
                      </c:pt>
                      <c:pt idx="44">
                        <c:v>1098</c:v>
                      </c:pt>
                      <c:pt idx="45">
                        <c:v>1100</c:v>
                      </c:pt>
                      <c:pt idx="46">
                        <c:v>1103</c:v>
                      </c:pt>
                      <c:pt idx="47">
                        <c:v>1105</c:v>
                      </c:pt>
                      <c:pt idx="48">
                        <c:v>1108</c:v>
                      </c:pt>
                      <c:pt idx="49">
                        <c:v>1110</c:v>
                      </c:pt>
                      <c:pt idx="50">
                        <c:v>1113</c:v>
                      </c:pt>
                      <c:pt idx="51">
                        <c:v>1115</c:v>
                      </c:pt>
                      <c:pt idx="52">
                        <c:v>1118</c:v>
                      </c:pt>
                      <c:pt idx="53">
                        <c:v>1121</c:v>
                      </c:pt>
                      <c:pt idx="54">
                        <c:v>1124</c:v>
                      </c:pt>
                      <c:pt idx="55">
                        <c:v>1127</c:v>
                      </c:pt>
                      <c:pt idx="56">
                        <c:v>1131</c:v>
                      </c:pt>
                      <c:pt idx="57">
                        <c:v>1135</c:v>
                      </c:pt>
                      <c:pt idx="58">
                        <c:v>1140</c:v>
                      </c:pt>
                      <c:pt idx="59">
                        <c:v>1144</c:v>
                      </c:pt>
                      <c:pt idx="60">
                        <c:v>1148</c:v>
                      </c:pt>
                      <c:pt idx="61">
                        <c:v>1152</c:v>
                      </c:pt>
                      <c:pt idx="62">
                        <c:v>1155</c:v>
                      </c:pt>
                      <c:pt idx="63">
                        <c:v>1159</c:v>
                      </c:pt>
                      <c:pt idx="64">
                        <c:v>1163</c:v>
                      </c:pt>
                      <c:pt idx="65">
                        <c:v>1166</c:v>
                      </c:pt>
                      <c:pt idx="66">
                        <c:v>1169</c:v>
                      </c:pt>
                      <c:pt idx="67">
                        <c:v>1172</c:v>
                      </c:pt>
                      <c:pt idx="68">
                        <c:v>1175</c:v>
                      </c:pt>
                      <c:pt idx="69">
                        <c:v>1178</c:v>
                      </c:pt>
                      <c:pt idx="70">
                        <c:v>1181</c:v>
                      </c:pt>
                      <c:pt idx="71">
                        <c:v>1184</c:v>
                      </c:pt>
                      <c:pt idx="72">
                        <c:v>1187</c:v>
                      </c:pt>
                      <c:pt idx="73">
                        <c:v>1190</c:v>
                      </c:pt>
                      <c:pt idx="74">
                        <c:v>1194</c:v>
                      </c:pt>
                      <c:pt idx="75">
                        <c:v>1198</c:v>
                      </c:pt>
                      <c:pt idx="76">
                        <c:v>1202</c:v>
                      </c:pt>
                      <c:pt idx="77">
                        <c:v>1207</c:v>
                      </c:pt>
                      <c:pt idx="78">
                        <c:v>1212</c:v>
                      </c:pt>
                      <c:pt idx="79">
                        <c:v>1217</c:v>
                      </c:pt>
                      <c:pt idx="80">
                        <c:v>1222</c:v>
                      </c:pt>
                      <c:pt idx="81">
                        <c:v>1228</c:v>
                      </c:pt>
                      <c:pt idx="82">
                        <c:v>1233</c:v>
                      </c:pt>
                      <c:pt idx="83">
                        <c:v>1239</c:v>
                      </c:pt>
                      <c:pt idx="84">
                        <c:v>1245</c:v>
                      </c:pt>
                      <c:pt idx="85">
                        <c:v>1251</c:v>
                      </c:pt>
                      <c:pt idx="86">
                        <c:v>1257</c:v>
                      </c:pt>
                      <c:pt idx="87">
                        <c:v>1262</c:v>
                      </c:pt>
                      <c:pt idx="88">
                        <c:v>1268</c:v>
                      </c:pt>
                      <c:pt idx="89">
                        <c:v>1274</c:v>
                      </c:pt>
                      <c:pt idx="90">
                        <c:v>1280</c:v>
                      </c:pt>
                    </c:numCache>
                  </c:numRef>
                </c:val>
                <c:smooth val="0"/>
                <c:extLst xmlns:c15="http://schemas.microsoft.com/office/drawing/2012/chart">
                  <c:ext xmlns:c16="http://schemas.microsoft.com/office/drawing/2014/chart" uri="{C3380CC4-5D6E-409C-BE32-E72D297353CC}">
                    <c16:uniqueId val="{00000031-B135-4F29-B62C-2A8A2B3064F6}"/>
                  </c:ext>
                </c:extLst>
              </c15:ser>
            </c15:filteredLineSeries>
            <c15:filteredLineSeries>
              <c15:ser>
                <c:idx val="50"/>
                <c:order val="50"/>
                <c:tx>
                  <c:strRef>
                    <c:extLst xmlns:c15="http://schemas.microsoft.com/office/drawing/2012/chart">
                      <c:ext xmlns:c15="http://schemas.microsoft.com/office/drawing/2012/chart" uri="{02D57815-91ED-43cb-92C2-25804820EDAC}">
                        <c15:formulaRef>
                          <c15:sqref>[1]Zillow_Data!$B$52</c15:sqref>
                        </c15:formulaRef>
                      </c:ext>
                    </c:extLst>
                    <c:strCache>
                      <c:ptCount val="1"/>
                      <c:pt idx="0">
                        <c:v>Salt Lake City, UT</c:v>
                      </c:pt>
                    </c:strCache>
                  </c:strRef>
                </c:tx>
                <c:spPr>
                  <a:ln w="28575" cap="rnd">
                    <a:solidFill>
                      <a:schemeClr val="accent3">
                        <a:lumMod val="50000"/>
                        <a:lumOff val="50000"/>
                      </a:schemeClr>
                    </a:solidFill>
                    <a:round/>
                  </a:ln>
                  <a:effectLst/>
                </c:spPr>
                <c:marker>
                  <c:symbol val="circle"/>
                  <c:size val="5"/>
                  <c:spPr>
                    <a:solidFill>
                      <a:schemeClr val="accent3">
                        <a:lumMod val="50000"/>
                        <a:lumOff val="50000"/>
                      </a:schemeClr>
                    </a:solidFill>
                    <a:ln w="9525">
                      <a:solidFill>
                        <a:schemeClr val="accent3">
                          <a:lumMod val="50000"/>
                          <a:lumOff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[1]Zillow_Data!$C$52:$CO$52</c15:sqref>
                        </c15:formulaRef>
                      </c:ext>
                    </c:extLst>
                    <c:numCache>
                      <c:formatCode>General</c:formatCode>
                      <c:ptCount val="91"/>
                      <c:pt idx="0">
                        <c:v>50</c:v>
                      </c:pt>
                      <c:pt idx="2">
                        <c:v>1036</c:v>
                      </c:pt>
                      <c:pt idx="3">
                        <c:v>1039</c:v>
                      </c:pt>
                      <c:pt idx="4">
                        <c:v>1043</c:v>
                      </c:pt>
                      <c:pt idx="5">
                        <c:v>1046</c:v>
                      </c:pt>
                      <c:pt idx="6">
                        <c:v>1050</c:v>
                      </c:pt>
                      <c:pt idx="7">
                        <c:v>1053</c:v>
                      </c:pt>
                      <c:pt idx="8">
                        <c:v>1057</c:v>
                      </c:pt>
                      <c:pt idx="9">
                        <c:v>1060</c:v>
                      </c:pt>
                      <c:pt idx="10">
                        <c:v>1064</c:v>
                      </c:pt>
                      <c:pt idx="11">
                        <c:v>1067</c:v>
                      </c:pt>
                      <c:pt idx="12">
                        <c:v>1071</c:v>
                      </c:pt>
                      <c:pt idx="13">
                        <c:v>1074</c:v>
                      </c:pt>
                      <c:pt idx="14">
                        <c:v>1078</c:v>
                      </c:pt>
                      <c:pt idx="15">
                        <c:v>1082</c:v>
                      </c:pt>
                      <c:pt idx="16">
                        <c:v>1086</c:v>
                      </c:pt>
                      <c:pt idx="17">
                        <c:v>1090</c:v>
                      </c:pt>
                      <c:pt idx="18">
                        <c:v>1094</c:v>
                      </c:pt>
                      <c:pt idx="19">
                        <c:v>1099</c:v>
                      </c:pt>
                      <c:pt idx="20">
                        <c:v>1104</c:v>
                      </c:pt>
                      <c:pt idx="21">
                        <c:v>1108</c:v>
                      </c:pt>
                      <c:pt idx="22">
                        <c:v>1113</c:v>
                      </c:pt>
                      <c:pt idx="23">
                        <c:v>1117</c:v>
                      </c:pt>
                      <c:pt idx="24">
                        <c:v>1122</c:v>
                      </c:pt>
                      <c:pt idx="25">
                        <c:v>1126</c:v>
                      </c:pt>
                      <c:pt idx="26">
                        <c:v>1131</c:v>
                      </c:pt>
                      <c:pt idx="27">
                        <c:v>1136</c:v>
                      </c:pt>
                      <c:pt idx="28">
                        <c:v>1141</c:v>
                      </c:pt>
                      <c:pt idx="29">
                        <c:v>1145</c:v>
                      </c:pt>
                      <c:pt idx="30">
                        <c:v>1150</c:v>
                      </c:pt>
                      <c:pt idx="31">
                        <c:v>1154</c:v>
                      </c:pt>
                      <c:pt idx="32">
                        <c:v>1159</c:v>
                      </c:pt>
                      <c:pt idx="33">
                        <c:v>1164</c:v>
                      </c:pt>
                      <c:pt idx="34">
                        <c:v>1169</c:v>
                      </c:pt>
                      <c:pt idx="35">
                        <c:v>1174</c:v>
                      </c:pt>
                      <c:pt idx="36">
                        <c:v>1179</c:v>
                      </c:pt>
                      <c:pt idx="37">
                        <c:v>1185</c:v>
                      </c:pt>
                      <c:pt idx="38">
                        <c:v>1190</c:v>
                      </c:pt>
                      <c:pt idx="39">
                        <c:v>1196</c:v>
                      </c:pt>
                      <c:pt idx="40">
                        <c:v>1201</c:v>
                      </c:pt>
                      <c:pt idx="41">
                        <c:v>1207</c:v>
                      </c:pt>
                      <c:pt idx="42">
                        <c:v>1212</c:v>
                      </c:pt>
                      <c:pt idx="43">
                        <c:v>1217</c:v>
                      </c:pt>
                      <c:pt idx="44">
                        <c:v>1222</c:v>
                      </c:pt>
                      <c:pt idx="45">
                        <c:v>1228</c:v>
                      </c:pt>
                      <c:pt idx="46">
                        <c:v>1233</c:v>
                      </c:pt>
                      <c:pt idx="47">
                        <c:v>1238</c:v>
                      </c:pt>
                      <c:pt idx="48">
                        <c:v>1244</c:v>
                      </c:pt>
                      <c:pt idx="49">
                        <c:v>1249</c:v>
                      </c:pt>
                      <c:pt idx="50">
                        <c:v>1254</c:v>
                      </c:pt>
                      <c:pt idx="51">
                        <c:v>1260</c:v>
                      </c:pt>
                      <c:pt idx="52">
                        <c:v>1266</c:v>
                      </c:pt>
                      <c:pt idx="53">
                        <c:v>1271</c:v>
                      </c:pt>
                      <c:pt idx="54">
                        <c:v>1278</c:v>
                      </c:pt>
                      <c:pt idx="55">
                        <c:v>1284</c:v>
                      </c:pt>
                      <c:pt idx="56">
                        <c:v>1290</c:v>
                      </c:pt>
                      <c:pt idx="57">
                        <c:v>1296</c:v>
                      </c:pt>
                      <c:pt idx="58">
                        <c:v>1301</c:v>
                      </c:pt>
                      <c:pt idx="59">
                        <c:v>1307</c:v>
                      </c:pt>
                      <c:pt idx="60">
                        <c:v>1312</c:v>
                      </c:pt>
                      <c:pt idx="61">
                        <c:v>1318</c:v>
                      </c:pt>
                      <c:pt idx="62">
                        <c:v>1323</c:v>
                      </c:pt>
                      <c:pt idx="63">
                        <c:v>1328</c:v>
                      </c:pt>
                      <c:pt idx="64">
                        <c:v>1333</c:v>
                      </c:pt>
                      <c:pt idx="65">
                        <c:v>1338</c:v>
                      </c:pt>
                      <c:pt idx="66">
                        <c:v>1342</c:v>
                      </c:pt>
                      <c:pt idx="67">
                        <c:v>1346</c:v>
                      </c:pt>
                      <c:pt idx="68">
                        <c:v>1351</c:v>
                      </c:pt>
                      <c:pt idx="69">
                        <c:v>1354</c:v>
                      </c:pt>
                      <c:pt idx="70">
                        <c:v>1357</c:v>
                      </c:pt>
                      <c:pt idx="71">
                        <c:v>1360</c:v>
                      </c:pt>
                      <c:pt idx="72">
                        <c:v>1361</c:v>
                      </c:pt>
                      <c:pt idx="73">
                        <c:v>1363</c:v>
                      </c:pt>
                      <c:pt idx="74">
                        <c:v>1365</c:v>
                      </c:pt>
                      <c:pt idx="75">
                        <c:v>1367</c:v>
                      </c:pt>
                      <c:pt idx="76">
                        <c:v>1369</c:v>
                      </c:pt>
                      <c:pt idx="77">
                        <c:v>1371</c:v>
                      </c:pt>
                      <c:pt idx="78">
                        <c:v>1375</c:v>
                      </c:pt>
                      <c:pt idx="79">
                        <c:v>1379</c:v>
                      </c:pt>
                      <c:pt idx="80">
                        <c:v>1383</c:v>
                      </c:pt>
                      <c:pt idx="81">
                        <c:v>1392</c:v>
                      </c:pt>
                      <c:pt idx="82">
                        <c:v>1402</c:v>
                      </c:pt>
                      <c:pt idx="83">
                        <c:v>1412</c:v>
                      </c:pt>
                      <c:pt idx="84">
                        <c:v>1422</c:v>
                      </c:pt>
                      <c:pt idx="85">
                        <c:v>1433</c:v>
                      </c:pt>
                      <c:pt idx="86">
                        <c:v>1443</c:v>
                      </c:pt>
                      <c:pt idx="87">
                        <c:v>1455</c:v>
                      </c:pt>
                      <c:pt idx="88">
                        <c:v>1466</c:v>
                      </c:pt>
                      <c:pt idx="89">
                        <c:v>1477</c:v>
                      </c:pt>
                      <c:pt idx="90">
                        <c:v>1489</c:v>
                      </c:pt>
                    </c:numCache>
                  </c:numRef>
                </c:val>
                <c:smooth val="0"/>
                <c:extLst xmlns:c15="http://schemas.microsoft.com/office/drawing/2012/chart">
                  <c:ext xmlns:c16="http://schemas.microsoft.com/office/drawing/2014/chart" uri="{C3380CC4-5D6E-409C-BE32-E72D297353CC}">
                    <c16:uniqueId val="{00000032-B135-4F29-B62C-2A8A2B3064F6}"/>
                  </c:ext>
                </c:extLst>
              </c15:ser>
            </c15:filteredLineSeries>
            <c15:filteredLineSeries>
              <c15:ser>
                <c:idx val="51"/>
                <c:order val="51"/>
                <c:tx>
                  <c:strRef>
                    <c:extLst xmlns:c15="http://schemas.microsoft.com/office/drawing/2012/chart">
                      <c:ext xmlns:c15="http://schemas.microsoft.com/office/drawing/2012/chart" uri="{02D57815-91ED-43cb-92C2-25804820EDAC}">
                        <c15:formulaRef>
                          <c15:sqref>[1]Zillow_Data!$B$53</c15:sqref>
                        </c15:formulaRef>
                      </c:ext>
                    </c:extLst>
                    <c:strCache>
                      <c:ptCount val="1"/>
                      <c:pt idx="0">
                        <c:v>Rochester, NY</c:v>
                      </c:pt>
                    </c:strCache>
                  </c:strRef>
                </c:tx>
                <c:spPr>
                  <a:ln w="28575" cap="rnd">
                    <a:solidFill>
                      <a:schemeClr val="accent4">
                        <a:lumMod val="50000"/>
                        <a:lumOff val="50000"/>
                      </a:schemeClr>
                    </a:solidFill>
                    <a:round/>
                  </a:ln>
                  <a:effectLst/>
                </c:spPr>
                <c:marker>
                  <c:symbol val="circle"/>
                  <c:size val="5"/>
                  <c:spPr>
                    <a:solidFill>
                      <a:schemeClr val="accent4">
                        <a:lumMod val="50000"/>
                        <a:lumOff val="50000"/>
                      </a:schemeClr>
                    </a:solidFill>
                    <a:ln w="9525">
                      <a:solidFill>
                        <a:schemeClr val="accent4">
                          <a:lumMod val="50000"/>
                          <a:lumOff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[1]Zillow_Data!$C$53:$CO$53</c15:sqref>
                        </c15:formulaRef>
                      </c:ext>
                    </c:extLst>
                    <c:numCache>
                      <c:formatCode>General</c:formatCode>
                      <c:ptCount val="91"/>
                      <c:pt idx="0">
                        <c:v>51</c:v>
                      </c:pt>
                      <c:pt idx="2">
                        <c:v>955</c:v>
                      </c:pt>
                      <c:pt idx="3">
                        <c:v>959</c:v>
                      </c:pt>
                      <c:pt idx="4">
                        <c:v>963</c:v>
                      </c:pt>
                      <c:pt idx="5">
                        <c:v>967</c:v>
                      </c:pt>
                      <c:pt idx="6">
                        <c:v>971</c:v>
                      </c:pt>
                      <c:pt idx="7">
                        <c:v>975</c:v>
                      </c:pt>
                      <c:pt idx="8">
                        <c:v>979</c:v>
                      </c:pt>
                      <c:pt idx="9">
                        <c:v>983</c:v>
                      </c:pt>
                      <c:pt idx="10">
                        <c:v>987</c:v>
                      </c:pt>
                      <c:pt idx="11">
                        <c:v>991</c:v>
                      </c:pt>
                      <c:pt idx="12">
                        <c:v>994</c:v>
                      </c:pt>
                      <c:pt idx="13">
                        <c:v>997</c:v>
                      </c:pt>
                      <c:pt idx="14">
                        <c:v>1000</c:v>
                      </c:pt>
                      <c:pt idx="15">
                        <c:v>1003</c:v>
                      </c:pt>
                      <c:pt idx="16">
                        <c:v>1006</c:v>
                      </c:pt>
                      <c:pt idx="17">
                        <c:v>1009</c:v>
                      </c:pt>
                      <c:pt idx="18">
                        <c:v>1012</c:v>
                      </c:pt>
                      <c:pt idx="19">
                        <c:v>1015</c:v>
                      </c:pt>
                      <c:pt idx="20">
                        <c:v>1018</c:v>
                      </c:pt>
                      <c:pt idx="21">
                        <c:v>1020</c:v>
                      </c:pt>
                      <c:pt idx="22">
                        <c:v>1023</c:v>
                      </c:pt>
                      <c:pt idx="23">
                        <c:v>1026</c:v>
                      </c:pt>
                      <c:pt idx="24">
                        <c:v>1028</c:v>
                      </c:pt>
                      <c:pt idx="25">
                        <c:v>1030</c:v>
                      </c:pt>
                      <c:pt idx="26">
                        <c:v>1033</c:v>
                      </c:pt>
                      <c:pt idx="27">
                        <c:v>1034</c:v>
                      </c:pt>
                      <c:pt idx="28">
                        <c:v>1036</c:v>
                      </c:pt>
                      <c:pt idx="29">
                        <c:v>1038</c:v>
                      </c:pt>
                      <c:pt idx="30">
                        <c:v>1040</c:v>
                      </c:pt>
                      <c:pt idx="31">
                        <c:v>1041</c:v>
                      </c:pt>
                      <c:pt idx="32">
                        <c:v>1043</c:v>
                      </c:pt>
                      <c:pt idx="33">
                        <c:v>1045</c:v>
                      </c:pt>
                      <c:pt idx="34">
                        <c:v>1048</c:v>
                      </c:pt>
                      <c:pt idx="35">
                        <c:v>1050</c:v>
                      </c:pt>
                      <c:pt idx="36">
                        <c:v>1053</c:v>
                      </c:pt>
                      <c:pt idx="37">
                        <c:v>1055</c:v>
                      </c:pt>
                      <c:pt idx="38">
                        <c:v>1058</c:v>
                      </c:pt>
                      <c:pt idx="39">
                        <c:v>1061</c:v>
                      </c:pt>
                      <c:pt idx="40">
                        <c:v>1063</c:v>
                      </c:pt>
                      <c:pt idx="41">
                        <c:v>1066</c:v>
                      </c:pt>
                      <c:pt idx="42">
                        <c:v>1069</c:v>
                      </c:pt>
                      <c:pt idx="43">
                        <c:v>1073</c:v>
                      </c:pt>
                      <c:pt idx="44">
                        <c:v>1076</c:v>
                      </c:pt>
                      <c:pt idx="45">
                        <c:v>1079</c:v>
                      </c:pt>
                      <c:pt idx="46">
                        <c:v>1082</c:v>
                      </c:pt>
                      <c:pt idx="47">
                        <c:v>1086</c:v>
                      </c:pt>
                      <c:pt idx="48">
                        <c:v>1089</c:v>
                      </c:pt>
                      <c:pt idx="49">
                        <c:v>1092</c:v>
                      </c:pt>
                      <c:pt idx="50">
                        <c:v>1095</c:v>
                      </c:pt>
                      <c:pt idx="51">
                        <c:v>1098</c:v>
                      </c:pt>
                      <c:pt idx="52">
                        <c:v>1101</c:v>
                      </c:pt>
                      <c:pt idx="53">
                        <c:v>1103</c:v>
                      </c:pt>
                      <c:pt idx="54">
                        <c:v>1106</c:v>
                      </c:pt>
                      <c:pt idx="55">
                        <c:v>1108</c:v>
                      </c:pt>
                      <c:pt idx="56">
                        <c:v>1110</c:v>
                      </c:pt>
                      <c:pt idx="57">
                        <c:v>1113</c:v>
                      </c:pt>
                      <c:pt idx="58">
                        <c:v>1115</c:v>
                      </c:pt>
                      <c:pt idx="59">
                        <c:v>1118</c:v>
                      </c:pt>
                      <c:pt idx="60">
                        <c:v>1121</c:v>
                      </c:pt>
                      <c:pt idx="61">
                        <c:v>1123</c:v>
                      </c:pt>
                      <c:pt idx="62">
                        <c:v>1126</c:v>
                      </c:pt>
                      <c:pt idx="63">
                        <c:v>1128</c:v>
                      </c:pt>
                      <c:pt idx="64">
                        <c:v>1130</c:v>
                      </c:pt>
                      <c:pt idx="65">
                        <c:v>1132</c:v>
                      </c:pt>
                      <c:pt idx="66">
                        <c:v>1135</c:v>
                      </c:pt>
                      <c:pt idx="67">
                        <c:v>1137</c:v>
                      </c:pt>
                      <c:pt idx="68">
                        <c:v>1139</c:v>
                      </c:pt>
                      <c:pt idx="69">
                        <c:v>1142</c:v>
                      </c:pt>
                      <c:pt idx="70">
                        <c:v>1144</c:v>
                      </c:pt>
                      <c:pt idx="71">
                        <c:v>1146</c:v>
                      </c:pt>
                      <c:pt idx="72">
                        <c:v>1149</c:v>
                      </c:pt>
                      <c:pt idx="73">
                        <c:v>1151</c:v>
                      </c:pt>
                      <c:pt idx="74">
                        <c:v>1154</c:v>
                      </c:pt>
                      <c:pt idx="75">
                        <c:v>1159</c:v>
                      </c:pt>
                      <c:pt idx="76">
                        <c:v>1163</c:v>
                      </c:pt>
                      <c:pt idx="77">
                        <c:v>1168</c:v>
                      </c:pt>
                      <c:pt idx="78">
                        <c:v>1175</c:v>
                      </c:pt>
                      <c:pt idx="79">
                        <c:v>1182</c:v>
                      </c:pt>
                      <c:pt idx="80">
                        <c:v>1189</c:v>
                      </c:pt>
                      <c:pt idx="81">
                        <c:v>1199</c:v>
                      </c:pt>
                      <c:pt idx="82">
                        <c:v>1209</c:v>
                      </c:pt>
                      <c:pt idx="83">
                        <c:v>1219</c:v>
                      </c:pt>
                      <c:pt idx="84">
                        <c:v>1229</c:v>
                      </c:pt>
                      <c:pt idx="85">
                        <c:v>1240</c:v>
                      </c:pt>
                      <c:pt idx="86">
                        <c:v>1250</c:v>
                      </c:pt>
                      <c:pt idx="87">
                        <c:v>1261</c:v>
                      </c:pt>
                      <c:pt idx="88">
                        <c:v>1272</c:v>
                      </c:pt>
                      <c:pt idx="89">
                        <c:v>1282</c:v>
                      </c:pt>
                      <c:pt idx="90">
                        <c:v>1293</c:v>
                      </c:pt>
                    </c:numCache>
                  </c:numRef>
                </c:val>
                <c:smooth val="0"/>
                <c:extLst xmlns:c15="http://schemas.microsoft.com/office/drawing/2012/chart">
                  <c:ext xmlns:c16="http://schemas.microsoft.com/office/drawing/2014/chart" uri="{C3380CC4-5D6E-409C-BE32-E72D297353CC}">
                    <c16:uniqueId val="{00000033-B135-4F29-B62C-2A8A2B3064F6}"/>
                  </c:ext>
                </c:extLst>
              </c15:ser>
            </c15:filteredLineSeries>
            <c15:filteredLineSeries>
              <c15:ser>
                <c:idx val="52"/>
                <c:order val="52"/>
                <c:tx>
                  <c:strRef>
                    <c:extLst xmlns:c15="http://schemas.microsoft.com/office/drawing/2012/chart">
                      <c:ext xmlns:c15="http://schemas.microsoft.com/office/drawing/2012/chart" uri="{02D57815-91ED-43cb-92C2-25804820EDAC}">
                        <c15:formulaRef>
                          <c15:sqref>[1]Zillow_Data!$B$54</c15:sqref>
                        </c15:formulaRef>
                      </c:ext>
                    </c:extLst>
                    <c:strCache>
                      <c:ptCount val="1"/>
                      <c:pt idx="0">
                        <c:v>Grand Rapids, MI</c:v>
                      </c:pt>
                    </c:strCache>
                  </c:strRef>
                </c:tx>
                <c:spPr>
                  <a:ln w="28575" cap="rnd">
                    <a:solidFill>
                      <a:schemeClr val="accent5">
                        <a:lumMod val="50000"/>
                        <a:lumOff val="50000"/>
                      </a:schemeClr>
                    </a:solidFill>
                    <a:round/>
                  </a:ln>
                  <a:effectLst/>
                </c:spPr>
                <c:marker>
                  <c:symbol val="circle"/>
                  <c:size val="5"/>
                  <c:spPr>
                    <a:solidFill>
                      <a:schemeClr val="accent5">
                        <a:lumMod val="50000"/>
                        <a:lumOff val="50000"/>
                      </a:schemeClr>
                    </a:solidFill>
                    <a:ln w="9525">
                      <a:solidFill>
                        <a:schemeClr val="accent5">
                          <a:lumMod val="50000"/>
                          <a:lumOff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[1]Zillow_Data!$C$54:$CO$54</c15:sqref>
                        </c15:formulaRef>
                      </c:ext>
                    </c:extLst>
                    <c:numCache>
                      <c:formatCode>General</c:formatCode>
                      <c:ptCount val="91"/>
                      <c:pt idx="0">
                        <c:v>52</c:v>
                      </c:pt>
                      <c:pt idx="1">
                        <c:v>834</c:v>
                      </c:pt>
                      <c:pt idx="2">
                        <c:v>841</c:v>
                      </c:pt>
                      <c:pt idx="3">
                        <c:v>847</c:v>
                      </c:pt>
                      <c:pt idx="4">
                        <c:v>853</c:v>
                      </c:pt>
                      <c:pt idx="5">
                        <c:v>860</c:v>
                      </c:pt>
                      <c:pt idx="6">
                        <c:v>866</c:v>
                      </c:pt>
                      <c:pt idx="7">
                        <c:v>872</c:v>
                      </c:pt>
                      <c:pt idx="8">
                        <c:v>878</c:v>
                      </c:pt>
                      <c:pt idx="9">
                        <c:v>885</c:v>
                      </c:pt>
                      <c:pt idx="10">
                        <c:v>891</c:v>
                      </c:pt>
                      <c:pt idx="11">
                        <c:v>896</c:v>
                      </c:pt>
                      <c:pt idx="12">
                        <c:v>902</c:v>
                      </c:pt>
                      <c:pt idx="13">
                        <c:v>908</c:v>
                      </c:pt>
                      <c:pt idx="14">
                        <c:v>914</c:v>
                      </c:pt>
                      <c:pt idx="15">
                        <c:v>919</c:v>
                      </c:pt>
                      <c:pt idx="16">
                        <c:v>925</c:v>
                      </c:pt>
                      <c:pt idx="17">
                        <c:v>931</c:v>
                      </c:pt>
                      <c:pt idx="18">
                        <c:v>937</c:v>
                      </c:pt>
                      <c:pt idx="19">
                        <c:v>944</c:v>
                      </c:pt>
                      <c:pt idx="20">
                        <c:v>950</c:v>
                      </c:pt>
                      <c:pt idx="21">
                        <c:v>957</c:v>
                      </c:pt>
                      <c:pt idx="22">
                        <c:v>964</c:v>
                      </c:pt>
                      <c:pt idx="23">
                        <c:v>971</c:v>
                      </c:pt>
                      <c:pt idx="24">
                        <c:v>978</c:v>
                      </c:pt>
                      <c:pt idx="25">
                        <c:v>985</c:v>
                      </c:pt>
                      <c:pt idx="26">
                        <c:v>992</c:v>
                      </c:pt>
                      <c:pt idx="27">
                        <c:v>999</c:v>
                      </c:pt>
                      <c:pt idx="28">
                        <c:v>1006</c:v>
                      </c:pt>
                      <c:pt idx="29">
                        <c:v>1012</c:v>
                      </c:pt>
                      <c:pt idx="30">
                        <c:v>1018</c:v>
                      </c:pt>
                      <c:pt idx="31">
                        <c:v>1025</c:v>
                      </c:pt>
                      <c:pt idx="32">
                        <c:v>1030</c:v>
                      </c:pt>
                      <c:pt idx="33">
                        <c:v>1036</c:v>
                      </c:pt>
                      <c:pt idx="34">
                        <c:v>1042</c:v>
                      </c:pt>
                      <c:pt idx="35">
                        <c:v>1047</c:v>
                      </c:pt>
                      <c:pt idx="36">
                        <c:v>1052</c:v>
                      </c:pt>
                      <c:pt idx="37">
                        <c:v>1057</c:v>
                      </c:pt>
                      <c:pt idx="38">
                        <c:v>1062</c:v>
                      </c:pt>
                      <c:pt idx="39">
                        <c:v>1068</c:v>
                      </c:pt>
                      <c:pt idx="40">
                        <c:v>1073</c:v>
                      </c:pt>
                      <c:pt idx="41">
                        <c:v>1077</c:v>
                      </c:pt>
                      <c:pt idx="42">
                        <c:v>1082</c:v>
                      </c:pt>
                      <c:pt idx="43">
                        <c:v>1086</c:v>
                      </c:pt>
                      <c:pt idx="44">
                        <c:v>1091</c:v>
                      </c:pt>
                      <c:pt idx="45">
                        <c:v>1095</c:v>
                      </c:pt>
                      <c:pt idx="46">
                        <c:v>1100</c:v>
                      </c:pt>
                      <c:pt idx="47">
                        <c:v>1104</c:v>
                      </c:pt>
                      <c:pt idx="48">
                        <c:v>1108</c:v>
                      </c:pt>
                      <c:pt idx="49">
                        <c:v>1113</c:v>
                      </c:pt>
                      <c:pt idx="50">
                        <c:v>1117</c:v>
                      </c:pt>
                      <c:pt idx="51">
                        <c:v>1121</c:v>
                      </c:pt>
                      <c:pt idx="52">
                        <c:v>1125</c:v>
                      </c:pt>
                      <c:pt idx="53">
                        <c:v>1130</c:v>
                      </c:pt>
                      <c:pt idx="54">
                        <c:v>1135</c:v>
                      </c:pt>
                      <c:pt idx="55">
                        <c:v>1139</c:v>
                      </c:pt>
                      <c:pt idx="56">
                        <c:v>1144</c:v>
                      </c:pt>
                      <c:pt idx="57">
                        <c:v>1149</c:v>
                      </c:pt>
                      <c:pt idx="58">
                        <c:v>1154</c:v>
                      </c:pt>
                      <c:pt idx="59">
                        <c:v>1158</c:v>
                      </c:pt>
                      <c:pt idx="60">
                        <c:v>1162</c:v>
                      </c:pt>
                      <c:pt idx="61">
                        <c:v>1167</c:v>
                      </c:pt>
                      <c:pt idx="62">
                        <c:v>1171</c:v>
                      </c:pt>
                      <c:pt idx="63">
                        <c:v>1176</c:v>
                      </c:pt>
                      <c:pt idx="64">
                        <c:v>1180</c:v>
                      </c:pt>
                      <c:pt idx="65">
                        <c:v>1184</c:v>
                      </c:pt>
                      <c:pt idx="66">
                        <c:v>1189</c:v>
                      </c:pt>
                      <c:pt idx="67">
                        <c:v>1193</c:v>
                      </c:pt>
                      <c:pt idx="68">
                        <c:v>1197</c:v>
                      </c:pt>
                      <c:pt idx="69">
                        <c:v>1201</c:v>
                      </c:pt>
                      <c:pt idx="70">
                        <c:v>1205</c:v>
                      </c:pt>
                      <c:pt idx="71">
                        <c:v>1209</c:v>
                      </c:pt>
                      <c:pt idx="72">
                        <c:v>1213</c:v>
                      </c:pt>
                      <c:pt idx="73">
                        <c:v>1216</c:v>
                      </c:pt>
                      <c:pt idx="74">
                        <c:v>1220</c:v>
                      </c:pt>
                      <c:pt idx="75">
                        <c:v>1224</c:v>
                      </c:pt>
                      <c:pt idx="76">
                        <c:v>1228</c:v>
                      </c:pt>
                      <c:pt idx="77">
                        <c:v>1232</c:v>
                      </c:pt>
                      <c:pt idx="78">
                        <c:v>1237</c:v>
                      </c:pt>
                      <c:pt idx="79">
                        <c:v>1242</c:v>
                      </c:pt>
                      <c:pt idx="80">
                        <c:v>1249</c:v>
                      </c:pt>
                      <c:pt idx="81">
                        <c:v>1255</c:v>
                      </c:pt>
                      <c:pt idx="82">
                        <c:v>1262</c:v>
                      </c:pt>
                      <c:pt idx="83">
                        <c:v>1270</c:v>
                      </c:pt>
                      <c:pt idx="84">
                        <c:v>1278</c:v>
                      </c:pt>
                      <c:pt idx="85">
                        <c:v>1285</c:v>
                      </c:pt>
                      <c:pt idx="86">
                        <c:v>1293</c:v>
                      </c:pt>
                      <c:pt idx="87">
                        <c:v>1301</c:v>
                      </c:pt>
                      <c:pt idx="88">
                        <c:v>1309</c:v>
                      </c:pt>
                      <c:pt idx="89">
                        <c:v>1317</c:v>
                      </c:pt>
                      <c:pt idx="90">
                        <c:v>1326</c:v>
                      </c:pt>
                    </c:numCache>
                  </c:numRef>
                </c:val>
                <c:smooth val="0"/>
                <c:extLst xmlns:c15="http://schemas.microsoft.com/office/drawing/2012/chart">
                  <c:ext xmlns:c16="http://schemas.microsoft.com/office/drawing/2014/chart" uri="{C3380CC4-5D6E-409C-BE32-E72D297353CC}">
                    <c16:uniqueId val="{00000034-B135-4F29-B62C-2A8A2B3064F6}"/>
                  </c:ext>
                </c:extLst>
              </c15:ser>
            </c15:filteredLineSeries>
            <c15:filteredLineSeries>
              <c15:ser>
                <c:idx val="53"/>
                <c:order val="53"/>
                <c:tx>
                  <c:strRef>
                    <c:extLst xmlns:c15="http://schemas.microsoft.com/office/drawing/2012/chart">
                      <c:ext xmlns:c15="http://schemas.microsoft.com/office/drawing/2012/chart" uri="{02D57815-91ED-43cb-92C2-25804820EDAC}">
                        <c15:formulaRef>
                          <c15:sqref>[1]Zillow_Data!$B$55</c15:sqref>
                        </c15:formulaRef>
                      </c:ext>
                    </c:extLst>
                    <c:strCache>
                      <c:ptCount val="1"/>
                      <c:pt idx="0">
                        <c:v>Tucson, AZ</c:v>
                      </c:pt>
                    </c:strCache>
                  </c:strRef>
                </c:tx>
                <c:spPr>
                  <a:ln w="28575" cap="rnd">
                    <a:solidFill>
                      <a:schemeClr val="accent6">
                        <a:lumMod val="50000"/>
                        <a:lumOff val="50000"/>
                      </a:schemeClr>
                    </a:solidFill>
                    <a:round/>
                  </a:ln>
                  <a:effectLst/>
                </c:spPr>
                <c:marker>
                  <c:symbol val="circle"/>
                  <c:size val="5"/>
                  <c:spPr>
                    <a:solidFill>
                      <a:schemeClr val="accent6">
                        <a:lumMod val="50000"/>
                        <a:lumOff val="50000"/>
                      </a:schemeClr>
                    </a:solidFill>
                    <a:ln w="9525">
                      <a:solidFill>
                        <a:schemeClr val="accent6">
                          <a:lumMod val="50000"/>
                          <a:lumOff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[1]Zillow_Data!$C$55:$CO$55</c15:sqref>
                        </c15:formulaRef>
                      </c:ext>
                    </c:extLst>
                    <c:numCache>
                      <c:formatCode>General</c:formatCode>
                      <c:ptCount val="91"/>
                      <c:pt idx="0">
                        <c:v>53</c:v>
                      </c:pt>
                      <c:pt idx="1">
                        <c:v>933</c:v>
                      </c:pt>
                      <c:pt idx="2">
                        <c:v>934</c:v>
                      </c:pt>
                      <c:pt idx="3">
                        <c:v>935</c:v>
                      </c:pt>
                      <c:pt idx="4">
                        <c:v>936</c:v>
                      </c:pt>
                      <c:pt idx="5">
                        <c:v>937</c:v>
                      </c:pt>
                      <c:pt idx="6">
                        <c:v>938</c:v>
                      </c:pt>
                      <c:pt idx="7">
                        <c:v>940</c:v>
                      </c:pt>
                      <c:pt idx="8">
                        <c:v>941</c:v>
                      </c:pt>
                      <c:pt idx="9">
                        <c:v>942</c:v>
                      </c:pt>
                      <c:pt idx="10">
                        <c:v>943</c:v>
                      </c:pt>
                      <c:pt idx="11">
                        <c:v>944</c:v>
                      </c:pt>
                      <c:pt idx="12">
                        <c:v>945</c:v>
                      </c:pt>
                      <c:pt idx="13">
                        <c:v>947</c:v>
                      </c:pt>
                      <c:pt idx="14">
                        <c:v>948</c:v>
                      </c:pt>
                      <c:pt idx="15">
                        <c:v>950</c:v>
                      </c:pt>
                      <c:pt idx="16">
                        <c:v>951</c:v>
                      </c:pt>
                      <c:pt idx="17">
                        <c:v>953</c:v>
                      </c:pt>
                      <c:pt idx="18">
                        <c:v>955</c:v>
                      </c:pt>
                      <c:pt idx="19">
                        <c:v>956</c:v>
                      </c:pt>
                      <c:pt idx="20">
                        <c:v>958</c:v>
                      </c:pt>
                      <c:pt idx="21">
                        <c:v>960</c:v>
                      </c:pt>
                      <c:pt idx="22">
                        <c:v>963</c:v>
                      </c:pt>
                      <c:pt idx="23">
                        <c:v>965</c:v>
                      </c:pt>
                      <c:pt idx="24">
                        <c:v>967</c:v>
                      </c:pt>
                      <c:pt idx="25">
                        <c:v>970</c:v>
                      </c:pt>
                      <c:pt idx="26">
                        <c:v>972</c:v>
                      </c:pt>
                      <c:pt idx="27">
                        <c:v>974</c:v>
                      </c:pt>
                      <c:pt idx="28">
                        <c:v>977</c:v>
                      </c:pt>
                      <c:pt idx="29">
                        <c:v>980</c:v>
                      </c:pt>
                      <c:pt idx="30">
                        <c:v>983</c:v>
                      </c:pt>
                      <c:pt idx="31">
                        <c:v>985</c:v>
                      </c:pt>
                      <c:pt idx="32">
                        <c:v>989</c:v>
                      </c:pt>
                      <c:pt idx="33">
                        <c:v>992</c:v>
                      </c:pt>
                      <c:pt idx="34">
                        <c:v>995</c:v>
                      </c:pt>
                      <c:pt idx="35">
                        <c:v>999</c:v>
                      </c:pt>
                      <c:pt idx="36">
                        <c:v>1003</c:v>
                      </c:pt>
                      <c:pt idx="37">
                        <c:v>1007</c:v>
                      </c:pt>
                      <c:pt idx="38">
                        <c:v>1011</c:v>
                      </c:pt>
                      <c:pt idx="39">
                        <c:v>1015</c:v>
                      </c:pt>
                      <c:pt idx="40">
                        <c:v>1019</c:v>
                      </c:pt>
                      <c:pt idx="41">
                        <c:v>1024</c:v>
                      </c:pt>
                      <c:pt idx="42">
                        <c:v>1028</c:v>
                      </c:pt>
                      <c:pt idx="43">
                        <c:v>1032</c:v>
                      </c:pt>
                      <c:pt idx="44">
                        <c:v>1036</c:v>
                      </c:pt>
                      <c:pt idx="45">
                        <c:v>1040</c:v>
                      </c:pt>
                      <c:pt idx="46">
                        <c:v>1044</c:v>
                      </c:pt>
                      <c:pt idx="47">
                        <c:v>1049</c:v>
                      </c:pt>
                      <c:pt idx="48">
                        <c:v>1053</c:v>
                      </c:pt>
                      <c:pt idx="49">
                        <c:v>1058</c:v>
                      </c:pt>
                      <c:pt idx="50">
                        <c:v>1064</c:v>
                      </c:pt>
                      <c:pt idx="51">
                        <c:v>1069</c:v>
                      </c:pt>
                      <c:pt idx="52">
                        <c:v>1074</c:v>
                      </c:pt>
                      <c:pt idx="53">
                        <c:v>1080</c:v>
                      </c:pt>
                      <c:pt idx="54">
                        <c:v>1086</c:v>
                      </c:pt>
                      <c:pt idx="55">
                        <c:v>1092</c:v>
                      </c:pt>
                      <c:pt idx="56">
                        <c:v>1098</c:v>
                      </c:pt>
                      <c:pt idx="57">
                        <c:v>1104</c:v>
                      </c:pt>
                      <c:pt idx="58">
                        <c:v>1110</c:v>
                      </c:pt>
                      <c:pt idx="59">
                        <c:v>1116</c:v>
                      </c:pt>
                      <c:pt idx="60">
                        <c:v>1121</c:v>
                      </c:pt>
                      <c:pt idx="61">
                        <c:v>1127</c:v>
                      </c:pt>
                      <c:pt idx="62">
                        <c:v>1132</c:v>
                      </c:pt>
                      <c:pt idx="63">
                        <c:v>1137</c:v>
                      </c:pt>
                      <c:pt idx="64">
                        <c:v>1143</c:v>
                      </c:pt>
                      <c:pt idx="65">
                        <c:v>1148</c:v>
                      </c:pt>
                      <c:pt idx="66">
                        <c:v>1153</c:v>
                      </c:pt>
                      <c:pt idx="67">
                        <c:v>1159</c:v>
                      </c:pt>
                      <c:pt idx="68">
                        <c:v>1164</c:v>
                      </c:pt>
                      <c:pt idx="69">
                        <c:v>1169</c:v>
                      </c:pt>
                      <c:pt idx="70">
                        <c:v>1174</c:v>
                      </c:pt>
                      <c:pt idx="71">
                        <c:v>1179</c:v>
                      </c:pt>
                      <c:pt idx="72">
                        <c:v>1183</c:v>
                      </c:pt>
                      <c:pt idx="73">
                        <c:v>1188</c:v>
                      </c:pt>
                      <c:pt idx="74">
                        <c:v>1194</c:v>
                      </c:pt>
                      <c:pt idx="75">
                        <c:v>1200</c:v>
                      </c:pt>
                      <c:pt idx="76">
                        <c:v>1206</c:v>
                      </c:pt>
                      <c:pt idx="77">
                        <c:v>1214</c:v>
                      </c:pt>
                      <c:pt idx="78">
                        <c:v>1221</c:v>
                      </c:pt>
                      <c:pt idx="79">
                        <c:v>1229</c:v>
                      </c:pt>
                      <c:pt idx="80">
                        <c:v>1241</c:v>
                      </c:pt>
                      <c:pt idx="81">
                        <c:v>1253</c:v>
                      </c:pt>
                      <c:pt idx="82">
                        <c:v>1265</c:v>
                      </c:pt>
                      <c:pt idx="83">
                        <c:v>1278</c:v>
                      </c:pt>
                      <c:pt idx="84">
                        <c:v>1292</c:v>
                      </c:pt>
                      <c:pt idx="85">
                        <c:v>1306</c:v>
                      </c:pt>
                      <c:pt idx="86">
                        <c:v>1320</c:v>
                      </c:pt>
                      <c:pt idx="87">
                        <c:v>1334</c:v>
                      </c:pt>
                      <c:pt idx="88">
                        <c:v>1348</c:v>
                      </c:pt>
                      <c:pt idx="89">
                        <c:v>1363</c:v>
                      </c:pt>
                      <c:pt idx="90">
                        <c:v>1377</c:v>
                      </c:pt>
                    </c:numCache>
                  </c:numRef>
                </c:val>
                <c:smooth val="0"/>
                <c:extLst xmlns:c15="http://schemas.microsoft.com/office/drawing/2012/chart">
                  <c:ext xmlns:c16="http://schemas.microsoft.com/office/drawing/2014/chart" uri="{C3380CC4-5D6E-409C-BE32-E72D297353CC}">
                    <c16:uniqueId val="{00000035-B135-4F29-B62C-2A8A2B3064F6}"/>
                  </c:ext>
                </c:extLst>
              </c15:ser>
            </c15:filteredLineSeries>
            <c15:filteredLineSeries>
              <c15:ser>
                <c:idx val="54"/>
                <c:order val="54"/>
                <c:tx>
                  <c:strRef>
                    <c:extLst xmlns:c15="http://schemas.microsoft.com/office/drawing/2012/chart">
                      <c:ext xmlns:c15="http://schemas.microsoft.com/office/drawing/2012/chart" uri="{02D57815-91ED-43cb-92C2-25804820EDAC}">
                        <c15:formulaRef>
                          <c15:sqref>[1]Zillow_Data!$B$56</c15:sqref>
                        </c15:formulaRef>
                      </c:ext>
                    </c:extLst>
                    <c:strCache>
                      <c:ptCount val="1"/>
                      <c:pt idx="0">
                        <c:v>Urban Honolulu, HI</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[1]Zillow_Data!$C$56:$CO$56</c15:sqref>
                        </c15:formulaRef>
                      </c:ext>
                    </c:extLst>
                    <c:numCache>
                      <c:formatCode>General</c:formatCode>
                      <c:ptCount val="91"/>
                      <c:pt idx="0">
                        <c:v>54</c:v>
                      </c:pt>
                      <c:pt idx="1">
                        <c:v>1939</c:v>
                      </c:pt>
                      <c:pt idx="2">
                        <c:v>1955</c:v>
                      </c:pt>
                      <c:pt idx="3">
                        <c:v>1970</c:v>
                      </c:pt>
                      <c:pt idx="4">
                        <c:v>1986</c:v>
                      </c:pt>
                      <c:pt idx="5">
                        <c:v>2001</c:v>
                      </c:pt>
                      <c:pt idx="6">
                        <c:v>2016</c:v>
                      </c:pt>
                      <c:pt idx="7">
                        <c:v>2032</c:v>
                      </c:pt>
                      <c:pt idx="8">
                        <c:v>2046</c:v>
                      </c:pt>
                      <c:pt idx="9">
                        <c:v>2061</c:v>
                      </c:pt>
                      <c:pt idx="10">
                        <c:v>2076</c:v>
                      </c:pt>
                      <c:pt idx="11">
                        <c:v>2089</c:v>
                      </c:pt>
                      <c:pt idx="12">
                        <c:v>2102</c:v>
                      </c:pt>
                      <c:pt idx="13">
                        <c:v>2115</c:v>
                      </c:pt>
                      <c:pt idx="14">
                        <c:v>2124</c:v>
                      </c:pt>
                      <c:pt idx="15">
                        <c:v>2133</c:v>
                      </c:pt>
                      <c:pt idx="16">
                        <c:v>2143</c:v>
                      </c:pt>
                      <c:pt idx="17">
                        <c:v>2148</c:v>
                      </c:pt>
                      <c:pt idx="18">
                        <c:v>2154</c:v>
                      </c:pt>
                      <c:pt idx="19">
                        <c:v>2159</c:v>
                      </c:pt>
                      <c:pt idx="20">
                        <c:v>2163</c:v>
                      </c:pt>
                      <c:pt idx="21">
                        <c:v>2167</c:v>
                      </c:pt>
                      <c:pt idx="22">
                        <c:v>2170</c:v>
                      </c:pt>
                      <c:pt idx="23">
                        <c:v>2174</c:v>
                      </c:pt>
                      <c:pt idx="24">
                        <c:v>2178</c:v>
                      </c:pt>
                      <c:pt idx="25">
                        <c:v>2181</c:v>
                      </c:pt>
                      <c:pt idx="26">
                        <c:v>2184</c:v>
                      </c:pt>
                      <c:pt idx="27">
                        <c:v>2187</c:v>
                      </c:pt>
                      <c:pt idx="28">
                        <c:v>2190</c:v>
                      </c:pt>
                      <c:pt idx="29">
                        <c:v>2192</c:v>
                      </c:pt>
                      <c:pt idx="30">
                        <c:v>2194</c:v>
                      </c:pt>
                      <c:pt idx="31">
                        <c:v>2196</c:v>
                      </c:pt>
                      <c:pt idx="32">
                        <c:v>2199</c:v>
                      </c:pt>
                      <c:pt idx="33">
                        <c:v>2201</c:v>
                      </c:pt>
                      <c:pt idx="34">
                        <c:v>2204</c:v>
                      </c:pt>
                      <c:pt idx="35">
                        <c:v>2206</c:v>
                      </c:pt>
                      <c:pt idx="36">
                        <c:v>2209</c:v>
                      </c:pt>
                      <c:pt idx="37">
                        <c:v>2211</c:v>
                      </c:pt>
                      <c:pt idx="38">
                        <c:v>2213</c:v>
                      </c:pt>
                      <c:pt idx="39">
                        <c:v>2215</c:v>
                      </c:pt>
                      <c:pt idx="40">
                        <c:v>2218</c:v>
                      </c:pt>
                      <c:pt idx="41">
                        <c:v>2220</c:v>
                      </c:pt>
                      <c:pt idx="42">
                        <c:v>2222</c:v>
                      </c:pt>
                      <c:pt idx="43">
                        <c:v>2225</c:v>
                      </c:pt>
                      <c:pt idx="44">
                        <c:v>2227</c:v>
                      </c:pt>
                      <c:pt idx="45">
                        <c:v>2230</c:v>
                      </c:pt>
                      <c:pt idx="46">
                        <c:v>2232</c:v>
                      </c:pt>
                      <c:pt idx="47">
                        <c:v>2235</c:v>
                      </c:pt>
                      <c:pt idx="48">
                        <c:v>2238</c:v>
                      </c:pt>
                      <c:pt idx="49">
                        <c:v>2241</c:v>
                      </c:pt>
                      <c:pt idx="50">
                        <c:v>2244</c:v>
                      </c:pt>
                      <c:pt idx="51">
                        <c:v>2247</c:v>
                      </c:pt>
                      <c:pt idx="52">
                        <c:v>2251</c:v>
                      </c:pt>
                      <c:pt idx="53">
                        <c:v>2254</c:v>
                      </c:pt>
                      <c:pt idx="54">
                        <c:v>2258</c:v>
                      </c:pt>
                      <c:pt idx="55">
                        <c:v>2261</c:v>
                      </c:pt>
                      <c:pt idx="56">
                        <c:v>2265</c:v>
                      </c:pt>
                      <c:pt idx="57">
                        <c:v>2268</c:v>
                      </c:pt>
                      <c:pt idx="58">
                        <c:v>2272</c:v>
                      </c:pt>
                      <c:pt idx="59">
                        <c:v>2275</c:v>
                      </c:pt>
                      <c:pt idx="60">
                        <c:v>2278</c:v>
                      </c:pt>
                      <c:pt idx="61">
                        <c:v>2281</c:v>
                      </c:pt>
                      <c:pt idx="62">
                        <c:v>2285</c:v>
                      </c:pt>
                      <c:pt idx="63">
                        <c:v>2288</c:v>
                      </c:pt>
                      <c:pt idx="64">
                        <c:v>2291</c:v>
                      </c:pt>
                      <c:pt idx="65">
                        <c:v>2295</c:v>
                      </c:pt>
                      <c:pt idx="66">
                        <c:v>2298</c:v>
                      </c:pt>
                      <c:pt idx="67">
                        <c:v>2301</c:v>
                      </c:pt>
                      <c:pt idx="68">
                        <c:v>2303</c:v>
                      </c:pt>
                      <c:pt idx="69">
                        <c:v>2305</c:v>
                      </c:pt>
                      <c:pt idx="70">
                        <c:v>2307</c:v>
                      </c:pt>
                      <c:pt idx="71">
                        <c:v>2307</c:v>
                      </c:pt>
                      <c:pt idx="72">
                        <c:v>2307</c:v>
                      </c:pt>
                      <c:pt idx="73">
                        <c:v>2307</c:v>
                      </c:pt>
                      <c:pt idx="74">
                        <c:v>2307</c:v>
                      </c:pt>
                      <c:pt idx="75">
                        <c:v>2306</c:v>
                      </c:pt>
                      <c:pt idx="76">
                        <c:v>2305</c:v>
                      </c:pt>
                      <c:pt idx="77">
                        <c:v>2306</c:v>
                      </c:pt>
                      <c:pt idx="78">
                        <c:v>2306</c:v>
                      </c:pt>
                      <c:pt idx="79">
                        <c:v>2306</c:v>
                      </c:pt>
                      <c:pt idx="80">
                        <c:v>2313</c:v>
                      </c:pt>
                      <c:pt idx="81">
                        <c:v>2320</c:v>
                      </c:pt>
                      <c:pt idx="82">
                        <c:v>2326</c:v>
                      </c:pt>
                      <c:pt idx="83">
                        <c:v>2335</c:v>
                      </c:pt>
                      <c:pt idx="84">
                        <c:v>2344</c:v>
                      </c:pt>
                      <c:pt idx="85">
                        <c:v>2353</c:v>
                      </c:pt>
                      <c:pt idx="86">
                        <c:v>2363</c:v>
                      </c:pt>
                      <c:pt idx="87">
                        <c:v>2373</c:v>
                      </c:pt>
                      <c:pt idx="88">
                        <c:v>2383</c:v>
                      </c:pt>
                      <c:pt idx="89">
                        <c:v>2393</c:v>
                      </c:pt>
                      <c:pt idx="90">
                        <c:v>2404</c:v>
                      </c:pt>
                    </c:numCache>
                  </c:numRef>
                </c:val>
                <c:smooth val="0"/>
                <c:extLst xmlns:c15="http://schemas.microsoft.com/office/drawing/2012/chart">
                  <c:ext xmlns:c16="http://schemas.microsoft.com/office/drawing/2014/chart" uri="{C3380CC4-5D6E-409C-BE32-E72D297353CC}">
                    <c16:uniqueId val="{00000036-B135-4F29-B62C-2A8A2B3064F6}"/>
                  </c:ext>
                </c:extLst>
              </c15:ser>
            </c15:filteredLineSeries>
            <c15:filteredLineSeries>
              <c15:ser>
                <c:idx val="55"/>
                <c:order val="55"/>
                <c:tx>
                  <c:strRef>
                    <c:extLst xmlns:c15="http://schemas.microsoft.com/office/drawing/2012/chart">
                      <c:ext xmlns:c15="http://schemas.microsoft.com/office/drawing/2012/chart" uri="{02D57815-91ED-43cb-92C2-25804820EDAC}">
                        <c15:formulaRef>
                          <c15:sqref>[1]Zillow_Data!$B$57</c15:sqref>
                        </c15:formulaRef>
                      </c:ext>
                    </c:extLst>
                    <c:strCache>
                      <c:ptCount val="1"/>
                      <c:pt idx="0">
                        <c:v>Tulsa, OK</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[1]Zillow_Data!$C$57:$CO$57</c15:sqref>
                        </c15:formulaRef>
                      </c:ext>
                    </c:extLst>
                    <c:numCache>
                      <c:formatCode>General</c:formatCode>
                      <c:ptCount val="91"/>
                      <c:pt idx="0">
                        <c:v>55</c:v>
                      </c:pt>
                      <c:pt idx="1">
                        <c:v>939</c:v>
                      </c:pt>
                      <c:pt idx="2">
                        <c:v>941</c:v>
                      </c:pt>
                      <c:pt idx="3">
                        <c:v>943</c:v>
                      </c:pt>
                      <c:pt idx="4">
                        <c:v>944</c:v>
                      </c:pt>
                      <c:pt idx="5">
                        <c:v>946</c:v>
                      </c:pt>
                      <c:pt idx="6">
                        <c:v>948</c:v>
                      </c:pt>
                      <c:pt idx="7">
                        <c:v>950</c:v>
                      </c:pt>
                      <c:pt idx="8">
                        <c:v>951</c:v>
                      </c:pt>
                      <c:pt idx="9">
                        <c:v>953</c:v>
                      </c:pt>
                      <c:pt idx="10">
                        <c:v>955</c:v>
                      </c:pt>
                      <c:pt idx="11">
                        <c:v>957</c:v>
                      </c:pt>
                      <c:pt idx="12">
                        <c:v>959</c:v>
                      </c:pt>
                      <c:pt idx="13">
                        <c:v>960</c:v>
                      </c:pt>
                      <c:pt idx="14">
                        <c:v>962</c:v>
                      </c:pt>
                      <c:pt idx="15">
                        <c:v>964</c:v>
                      </c:pt>
                      <c:pt idx="16">
                        <c:v>966</c:v>
                      </c:pt>
                      <c:pt idx="17">
                        <c:v>967</c:v>
                      </c:pt>
                      <c:pt idx="18">
                        <c:v>969</c:v>
                      </c:pt>
                      <c:pt idx="19">
                        <c:v>970</c:v>
                      </c:pt>
                      <c:pt idx="20">
                        <c:v>971</c:v>
                      </c:pt>
                      <c:pt idx="21">
                        <c:v>972</c:v>
                      </c:pt>
                      <c:pt idx="22">
                        <c:v>973</c:v>
                      </c:pt>
                      <c:pt idx="23">
                        <c:v>974</c:v>
                      </c:pt>
                      <c:pt idx="24">
                        <c:v>975</c:v>
                      </c:pt>
                      <c:pt idx="25">
                        <c:v>976</c:v>
                      </c:pt>
                      <c:pt idx="26">
                        <c:v>976</c:v>
                      </c:pt>
                      <c:pt idx="27">
                        <c:v>976</c:v>
                      </c:pt>
                      <c:pt idx="28">
                        <c:v>977</c:v>
                      </c:pt>
                      <c:pt idx="29">
                        <c:v>977</c:v>
                      </c:pt>
                      <c:pt idx="30">
                        <c:v>978</c:v>
                      </c:pt>
                      <c:pt idx="31">
                        <c:v>978</c:v>
                      </c:pt>
                      <c:pt idx="32">
                        <c:v>979</c:v>
                      </c:pt>
                      <c:pt idx="33">
                        <c:v>980</c:v>
                      </c:pt>
                      <c:pt idx="34">
                        <c:v>980</c:v>
                      </c:pt>
                      <c:pt idx="35">
                        <c:v>981</c:v>
                      </c:pt>
                      <c:pt idx="36">
                        <c:v>981</c:v>
                      </c:pt>
                      <c:pt idx="37">
                        <c:v>982</c:v>
                      </c:pt>
                      <c:pt idx="38">
                        <c:v>982</c:v>
                      </c:pt>
                      <c:pt idx="39">
                        <c:v>982</c:v>
                      </c:pt>
                      <c:pt idx="40">
                        <c:v>983</c:v>
                      </c:pt>
                      <c:pt idx="41">
                        <c:v>983</c:v>
                      </c:pt>
                      <c:pt idx="42">
                        <c:v>984</c:v>
                      </c:pt>
                      <c:pt idx="43">
                        <c:v>984</c:v>
                      </c:pt>
                      <c:pt idx="44">
                        <c:v>985</c:v>
                      </c:pt>
                      <c:pt idx="45">
                        <c:v>986</c:v>
                      </c:pt>
                      <c:pt idx="46">
                        <c:v>987</c:v>
                      </c:pt>
                      <c:pt idx="47">
                        <c:v>988</c:v>
                      </c:pt>
                      <c:pt idx="48">
                        <c:v>989</c:v>
                      </c:pt>
                      <c:pt idx="49">
                        <c:v>990</c:v>
                      </c:pt>
                      <c:pt idx="50">
                        <c:v>992</c:v>
                      </c:pt>
                      <c:pt idx="51">
                        <c:v>993</c:v>
                      </c:pt>
                      <c:pt idx="52">
                        <c:v>995</c:v>
                      </c:pt>
                      <c:pt idx="53">
                        <c:v>996</c:v>
                      </c:pt>
                      <c:pt idx="54">
                        <c:v>998</c:v>
                      </c:pt>
                      <c:pt idx="55">
                        <c:v>999</c:v>
                      </c:pt>
                      <c:pt idx="56">
                        <c:v>1001</c:v>
                      </c:pt>
                      <c:pt idx="57">
                        <c:v>1002</c:v>
                      </c:pt>
                      <c:pt idx="58">
                        <c:v>1003</c:v>
                      </c:pt>
                      <c:pt idx="59">
                        <c:v>1005</c:v>
                      </c:pt>
                      <c:pt idx="60">
                        <c:v>1007</c:v>
                      </c:pt>
                      <c:pt idx="61">
                        <c:v>1009</c:v>
                      </c:pt>
                      <c:pt idx="62">
                        <c:v>1011</c:v>
                      </c:pt>
                      <c:pt idx="63">
                        <c:v>1014</c:v>
                      </c:pt>
                      <c:pt idx="64">
                        <c:v>1016</c:v>
                      </c:pt>
                      <c:pt idx="65">
                        <c:v>1019</c:v>
                      </c:pt>
                      <c:pt idx="66">
                        <c:v>1022</c:v>
                      </c:pt>
                      <c:pt idx="67">
                        <c:v>1024</c:v>
                      </c:pt>
                      <c:pt idx="68">
                        <c:v>1027</c:v>
                      </c:pt>
                      <c:pt idx="69">
                        <c:v>1030</c:v>
                      </c:pt>
                      <c:pt idx="70">
                        <c:v>1033</c:v>
                      </c:pt>
                      <c:pt idx="71">
                        <c:v>1036</c:v>
                      </c:pt>
                      <c:pt idx="72">
                        <c:v>1039</c:v>
                      </c:pt>
                      <c:pt idx="73">
                        <c:v>1042</c:v>
                      </c:pt>
                      <c:pt idx="74">
                        <c:v>1045</c:v>
                      </c:pt>
                      <c:pt idx="75">
                        <c:v>1048</c:v>
                      </c:pt>
                      <c:pt idx="76">
                        <c:v>1052</c:v>
                      </c:pt>
                      <c:pt idx="77">
                        <c:v>1055</c:v>
                      </c:pt>
                      <c:pt idx="78">
                        <c:v>1059</c:v>
                      </c:pt>
                      <c:pt idx="79">
                        <c:v>1063</c:v>
                      </c:pt>
                      <c:pt idx="80">
                        <c:v>1070</c:v>
                      </c:pt>
                      <c:pt idx="81">
                        <c:v>1076</c:v>
                      </c:pt>
                      <c:pt idx="82">
                        <c:v>1083</c:v>
                      </c:pt>
                      <c:pt idx="83">
                        <c:v>1091</c:v>
                      </c:pt>
                      <c:pt idx="84">
                        <c:v>1099</c:v>
                      </c:pt>
                      <c:pt idx="85">
                        <c:v>1107</c:v>
                      </c:pt>
                      <c:pt idx="86">
                        <c:v>1115</c:v>
                      </c:pt>
                      <c:pt idx="87">
                        <c:v>1123</c:v>
                      </c:pt>
                      <c:pt idx="88">
                        <c:v>1131</c:v>
                      </c:pt>
                      <c:pt idx="89">
                        <c:v>1140</c:v>
                      </c:pt>
                      <c:pt idx="90">
                        <c:v>1148</c:v>
                      </c:pt>
                    </c:numCache>
                  </c:numRef>
                </c:val>
                <c:smooth val="0"/>
                <c:extLst xmlns:c15="http://schemas.microsoft.com/office/drawing/2012/chart">
                  <c:ext xmlns:c16="http://schemas.microsoft.com/office/drawing/2014/chart" uri="{C3380CC4-5D6E-409C-BE32-E72D297353CC}">
                    <c16:uniqueId val="{00000037-B135-4F29-B62C-2A8A2B3064F6}"/>
                  </c:ext>
                </c:extLst>
              </c15:ser>
            </c15:filteredLineSeries>
            <c15:filteredLineSeries>
              <c15:ser>
                <c:idx val="57"/>
                <c:order val="57"/>
                <c:tx>
                  <c:strRef>
                    <c:extLst xmlns:c15="http://schemas.microsoft.com/office/drawing/2012/chart">
                      <c:ext xmlns:c15="http://schemas.microsoft.com/office/drawing/2012/chart" uri="{02D57815-91ED-43cb-92C2-25804820EDAC}">
                        <c15:formulaRef>
                          <c15:sqref>[1]Zillow_Data!$B$59</c15:sqref>
                        </c15:formulaRef>
                      </c:ext>
                    </c:extLst>
                    <c:strCache>
                      <c:ptCount val="1"/>
                      <c:pt idx="0">
                        <c:v>Worcester, MA</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[1]Zillow_Data!$C$59:$CO$59</c15:sqref>
                        </c15:formulaRef>
                      </c:ext>
                    </c:extLst>
                    <c:numCache>
                      <c:formatCode>General</c:formatCode>
                      <c:ptCount val="91"/>
                      <c:pt idx="0">
                        <c:v>57</c:v>
                      </c:pt>
                      <c:pt idx="1">
                        <c:v>1070</c:v>
                      </c:pt>
                      <c:pt idx="2">
                        <c:v>1074</c:v>
                      </c:pt>
                      <c:pt idx="3">
                        <c:v>1078</c:v>
                      </c:pt>
                      <c:pt idx="4">
                        <c:v>1082</c:v>
                      </c:pt>
                      <c:pt idx="5">
                        <c:v>1086</c:v>
                      </c:pt>
                      <c:pt idx="6">
                        <c:v>1090</c:v>
                      </c:pt>
                      <c:pt idx="7">
                        <c:v>1094</c:v>
                      </c:pt>
                      <c:pt idx="8">
                        <c:v>1099</c:v>
                      </c:pt>
                      <c:pt idx="9">
                        <c:v>1103</c:v>
                      </c:pt>
                      <c:pt idx="10">
                        <c:v>1107</c:v>
                      </c:pt>
                      <c:pt idx="11">
                        <c:v>1111</c:v>
                      </c:pt>
                      <c:pt idx="12">
                        <c:v>1115</c:v>
                      </c:pt>
                      <c:pt idx="13">
                        <c:v>1119</c:v>
                      </c:pt>
                      <c:pt idx="14">
                        <c:v>1123</c:v>
                      </c:pt>
                      <c:pt idx="15">
                        <c:v>1127</c:v>
                      </c:pt>
                      <c:pt idx="16">
                        <c:v>1130</c:v>
                      </c:pt>
                      <c:pt idx="17">
                        <c:v>1134</c:v>
                      </c:pt>
                      <c:pt idx="18">
                        <c:v>1138</c:v>
                      </c:pt>
                      <c:pt idx="19">
                        <c:v>1142</c:v>
                      </c:pt>
                      <c:pt idx="20">
                        <c:v>1146</c:v>
                      </c:pt>
                      <c:pt idx="21">
                        <c:v>1151</c:v>
                      </c:pt>
                      <c:pt idx="22">
                        <c:v>1155</c:v>
                      </c:pt>
                      <c:pt idx="23">
                        <c:v>1160</c:v>
                      </c:pt>
                      <c:pt idx="24">
                        <c:v>1165</c:v>
                      </c:pt>
                      <c:pt idx="25">
                        <c:v>1169</c:v>
                      </c:pt>
                      <c:pt idx="26">
                        <c:v>1174</c:v>
                      </c:pt>
                      <c:pt idx="27">
                        <c:v>1180</c:v>
                      </c:pt>
                      <c:pt idx="28">
                        <c:v>1185</c:v>
                      </c:pt>
                      <c:pt idx="29">
                        <c:v>1190</c:v>
                      </c:pt>
                      <c:pt idx="30">
                        <c:v>1195</c:v>
                      </c:pt>
                      <c:pt idx="31">
                        <c:v>1200</c:v>
                      </c:pt>
                      <c:pt idx="32">
                        <c:v>1206</c:v>
                      </c:pt>
                      <c:pt idx="33">
                        <c:v>1211</c:v>
                      </c:pt>
                      <c:pt idx="34">
                        <c:v>1217</c:v>
                      </c:pt>
                      <c:pt idx="35">
                        <c:v>1222</c:v>
                      </c:pt>
                      <c:pt idx="36">
                        <c:v>1228</c:v>
                      </c:pt>
                      <c:pt idx="37">
                        <c:v>1233</c:v>
                      </c:pt>
                      <c:pt idx="38">
                        <c:v>1238</c:v>
                      </c:pt>
                      <c:pt idx="39">
                        <c:v>1243</c:v>
                      </c:pt>
                      <c:pt idx="40">
                        <c:v>1247</c:v>
                      </c:pt>
                      <c:pt idx="41">
                        <c:v>1252</c:v>
                      </c:pt>
                      <c:pt idx="42">
                        <c:v>1257</c:v>
                      </c:pt>
                      <c:pt idx="43">
                        <c:v>1261</c:v>
                      </c:pt>
                      <c:pt idx="44">
                        <c:v>1266</c:v>
                      </c:pt>
                      <c:pt idx="45">
                        <c:v>1271</c:v>
                      </c:pt>
                      <c:pt idx="46">
                        <c:v>1275</c:v>
                      </c:pt>
                      <c:pt idx="47">
                        <c:v>1280</c:v>
                      </c:pt>
                      <c:pt idx="48">
                        <c:v>1286</c:v>
                      </c:pt>
                      <c:pt idx="49">
                        <c:v>1291</c:v>
                      </c:pt>
                      <c:pt idx="50">
                        <c:v>1297</c:v>
                      </c:pt>
                      <c:pt idx="51">
                        <c:v>1304</c:v>
                      </c:pt>
                      <c:pt idx="52">
                        <c:v>1310</c:v>
                      </c:pt>
                      <c:pt idx="53">
                        <c:v>1317</c:v>
                      </c:pt>
                      <c:pt idx="54">
                        <c:v>1323</c:v>
                      </c:pt>
                      <c:pt idx="55">
                        <c:v>1330</c:v>
                      </c:pt>
                      <c:pt idx="56">
                        <c:v>1336</c:v>
                      </c:pt>
                      <c:pt idx="57">
                        <c:v>1342</c:v>
                      </c:pt>
                      <c:pt idx="58">
                        <c:v>1348</c:v>
                      </c:pt>
                      <c:pt idx="59">
                        <c:v>1353</c:v>
                      </c:pt>
                      <c:pt idx="60">
                        <c:v>1359</c:v>
                      </c:pt>
                      <c:pt idx="61">
                        <c:v>1364</c:v>
                      </c:pt>
                      <c:pt idx="62">
                        <c:v>1370</c:v>
                      </c:pt>
                      <c:pt idx="63">
                        <c:v>1375</c:v>
                      </c:pt>
                      <c:pt idx="64">
                        <c:v>1380</c:v>
                      </c:pt>
                      <c:pt idx="65">
                        <c:v>1386</c:v>
                      </c:pt>
                      <c:pt idx="66">
                        <c:v>1392</c:v>
                      </c:pt>
                      <c:pt idx="67">
                        <c:v>1398</c:v>
                      </c:pt>
                      <c:pt idx="68">
                        <c:v>1404</c:v>
                      </c:pt>
                      <c:pt idx="69">
                        <c:v>1409</c:v>
                      </c:pt>
                      <c:pt idx="70">
                        <c:v>1415</c:v>
                      </c:pt>
                      <c:pt idx="71">
                        <c:v>1420</c:v>
                      </c:pt>
                      <c:pt idx="72">
                        <c:v>1425</c:v>
                      </c:pt>
                      <c:pt idx="73">
                        <c:v>1429</c:v>
                      </c:pt>
                      <c:pt idx="74">
                        <c:v>1434</c:v>
                      </c:pt>
                      <c:pt idx="75">
                        <c:v>1439</c:v>
                      </c:pt>
                      <c:pt idx="76">
                        <c:v>1443</c:v>
                      </c:pt>
                      <c:pt idx="77">
                        <c:v>1449</c:v>
                      </c:pt>
                      <c:pt idx="78">
                        <c:v>1455</c:v>
                      </c:pt>
                      <c:pt idx="79">
                        <c:v>1460</c:v>
                      </c:pt>
                      <c:pt idx="80">
                        <c:v>1468</c:v>
                      </c:pt>
                      <c:pt idx="81">
                        <c:v>1476</c:v>
                      </c:pt>
                      <c:pt idx="82">
                        <c:v>1484</c:v>
                      </c:pt>
                      <c:pt idx="83">
                        <c:v>1493</c:v>
                      </c:pt>
                      <c:pt idx="84">
                        <c:v>1502</c:v>
                      </c:pt>
                      <c:pt idx="85">
                        <c:v>1511</c:v>
                      </c:pt>
                      <c:pt idx="86">
                        <c:v>1521</c:v>
                      </c:pt>
                      <c:pt idx="87">
                        <c:v>1530</c:v>
                      </c:pt>
                      <c:pt idx="88">
                        <c:v>1540</c:v>
                      </c:pt>
                      <c:pt idx="89">
                        <c:v>1550</c:v>
                      </c:pt>
                      <c:pt idx="90">
                        <c:v>1559</c:v>
                      </c:pt>
                    </c:numCache>
                  </c:numRef>
                </c:val>
                <c:smooth val="0"/>
                <c:extLst xmlns:c15="http://schemas.microsoft.com/office/drawing/2012/chart">
                  <c:ext xmlns:c16="http://schemas.microsoft.com/office/drawing/2014/chart" uri="{C3380CC4-5D6E-409C-BE32-E72D297353CC}">
                    <c16:uniqueId val="{0000003D-B135-4F29-B62C-2A8A2B3064F6}"/>
                  </c:ext>
                </c:extLst>
              </c15:ser>
            </c15:filteredLineSeries>
            <c15:filteredLineSeries>
              <c15:ser>
                <c:idx val="58"/>
                <c:order val="58"/>
                <c:tx>
                  <c:strRef>
                    <c:extLst xmlns:c15="http://schemas.microsoft.com/office/drawing/2012/chart">
                      <c:ext xmlns:c15="http://schemas.microsoft.com/office/drawing/2012/chart" uri="{02D57815-91ED-43cb-92C2-25804820EDAC}">
                        <c15:formulaRef>
                          <c15:sqref>[1]Zillow_Data!$B$60</c15:sqref>
                        </c15:formulaRef>
                      </c:ext>
                    </c:extLst>
                    <c:strCache>
                      <c:ptCount val="1"/>
                      <c:pt idx="0">
                        <c:v>Stamford, CT</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[1]Zillow_Data!$C$60:$CO$60</c15:sqref>
                        </c15:formulaRef>
                      </c:ext>
                    </c:extLst>
                    <c:numCache>
                      <c:formatCode>General</c:formatCode>
                      <c:ptCount val="91"/>
                      <c:pt idx="0">
                        <c:v>58</c:v>
                      </c:pt>
                      <c:pt idx="1">
                        <c:v>1795</c:v>
                      </c:pt>
                      <c:pt idx="2">
                        <c:v>1805</c:v>
                      </c:pt>
                      <c:pt idx="3">
                        <c:v>1815</c:v>
                      </c:pt>
                      <c:pt idx="4">
                        <c:v>1825</c:v>
                      </c:pt>
                      <c:pt idx="5">
                        <c:v>1834</c:v>
                      </c:pt>
                      <c:pt idx="6">
                        <c:v>1843</c:v>
                      </c:pt>
                      <c:pt idx="7">
                        <c:v>1852</c:v>
                      </c:pt>
                      <c:pt idx="8">
                        <c:v>1862</c:v>
                      </c:pt>
                      <c:pt idx="9">
                        <c:v>1871</c:v>
                      </c:pt>
                      <c:pt idx="10">
                        <c:v>1880</c:v>
                      </c:pt>
                      <c:pt idx="11">
                        <c:v>1886</c:v>
                      </c:pt>
                      <c:pt idx="12">
                        <c:v>1891</c:v>
                      </c:pt>
                      <c:pt idx="13">
                        <c:v>1897</c:v>
                      </c:pt>
                      <c:pt idx="14">
                        <c:v>1901</c:v>
                      </c:pt>
                      <c:pt idx="15">
                        <c:v>1905</c:v>
                      </c:pt>
                      <c:pt idx="16">
                        <c:v>1909</c:v>
                      </c:pt>
                      <c:pt idx="17">
                        <c:v>1913</c:v>
                      </c:pt>
                      <c:pt idx="18">
                        <c:v>1916</c:v>
                      </c:pt>
                      <c:pt idx="19">
                        <c:v>1919</c:v>
                      </c:pt>
                      <c:pt idx="20">
                        <c:v>1922</c:v>
                      </c:pt>
                      <c:pt idx="21">
                        <c:v>1926</c:v>
                      </c:pt>
                      <c:pt idx="22">
                        <c:v>1929</c:v>
                      </c:pt>
                      <c:pt idx="23">
                        <c:v>1931</c:v>
                      </c:pt>
                      <c:pt idx="24">
                        <c:v>1934</c:v>
                      </c:pt>
                      <c:pt idx="25">
                        <c:v>1936</c:v>
                      </c:pt>
                      <c:pt idx="26">
                        <c:v>1939</c:v>
                      </c:pt>
                      <c:pt idx="27">
                        <c:v>1941</c:v>
                      </c:pt>
                      <c:pt idx="28">
                        <c:v>1943</c:v>
                      </c:pt>
                      <c:pt idx="29">
                        <c:v>1945</c:v>
                      </c:pt>
                      <c:pt idx="30">
                        <c:v>1948</c:v>
                      </c:pt>
                      <c:pt idx="31">
                        <c:v>1950</c:v>
                      </c:pt>
                      <c:pt idx="32">
                        <c:v>1953</c:v>
                      </c:pt>
                      <c:pt idx="33">
                        <c:v>1956</c:v>
                      </c:pt>
                      <c:pt idx="34">
                        <c:v>1959</c:v>
                      </c:pt>
                      <c:pt idx="35">
                        <c:v>1963</c:v>
                      </c:pt>
                      <c:pt idx="36">
                        <c:v>1966</c:v>
                      </c:pt>
                      <c:pt idx="37">
                        <c:v>1970</c:v>
                      </c:pt>
                      <c:pt idx="38">
                        <c:v>1973</c:v>
                      </c:pt>
                      <c:pt idx="39">
                        <c:v>1976</c:v>
                      </c:pt>
                      <c:pt idx="40">
                        <c:v>1979</c:v>
                      </c:pt>
                      <c:pt idx="41">
                        <c:v>1983</c:v>
                      </c:pt>
                      <c:pt idx="42">
                        <c:v>1986</c:v>
                      </c:pt>
                      <c:pt idx="43">
                        <c:v>1989</c:v>
                      </c:pt>
                      <c:pt idx="44">
                        <c:v>1992</c:v>
                      </c:pt>
                      <c:pt idx="45">
                        <c:v>1995</c:v>
                      </c:pt>
                      <c:pt idx="46">
                        <c:v>1997</c:v>
                      </c:pt>
                      <c:pt idx="47">
                        <c:v>2001</c:v>
                      </c:pt>
                      <c:pt idx="48">
                        <c:v>2005</c:v>
                      </c:pt>
                      <c:pt idx="49">
                        <c:v>2008</c:v>
                      </c:pt>
                      <c:pt idx="50">
                        <c:v>2013</c:v>
                      </c:pt>
                      <c:pt idx="51">
                        <c:v>2017</c:v>
                      </c:pt>
                      <c:pt idx="52">
                        <c:v>2022</c:v>
                      </c:pt>
                      <c:pt idx="53">
                        <c:v>2027</c:v>
                      </c:pt>
                      <c:pt idx="54">
                        <c:v>2032</c:v>
                      </c:pt>
                      <c:pt idx="55">
                        <c:v>2036</c:v>
                      </c:pt>
                      <c:pt idx="56">
                        <c:v>2041</c:v>
                      </c:pt>
                      <c:pt idx="57">
                        <c:v>2046</c:v>
                      </c:pt>
                      <c:pt idx="58">
                        <c:v>2051</c:v>
                      </c:pt>
                      <c:pt idx="59">
                        <c:v>2055</c:v>
                      </c:pt>
                      <c:pt idx="60">
                        <c:v>2060</c:v>
                      </c:pt>
                      <c:pt idx="61">
                        <c:v>2064</c:v>
                      </c:pt>
                      <c:pt idx="62">
                        <c:v>2069</c:v>
                      </c:pt>
                      <c:pt idx="63">
                        <c:v>2074</c:v>
                      </c:pt>
                      <c:pt idx="64">
                        <c:v>2079</c:v>
                      </c:pt>
                      <c:pt idx="65">
                        <c:v>2084</c:v>
                      </c:pt>
                      <c:pt idx="66">
                        <c:v>2088</c:v>
                      </c:pt>
                      <c:pt idx="67">
                        <c:v>2093</c:v>
                      </c:pt>
                      <c:pt idx="68">
                        <c:v>2097</c:v>
                      </c:pt>
                      <c:pt idx="69">
                        <c:v>2101</c:v>
                      </c:pt>
                      <c:pt idx="70">
                        <c:v>2106</c:v>
                      </c:pt>
                      <c:pt idx="71">
                        <c:v>2110</c:v>
                      </c:pt>
                      <c:pt idx="72">
                        <c:v>2115</c:v>
                      </c:pt>
                      <c:pt idx="73">
                        <c:v>2120</c:v>
                      </c:pt>
                      <c:pt idx="74">
                        <c:v>2126</c:v>
                      </c:pt>
                      <c:pt idx="75">
                        <c:v>2132</c:v>
                      </c:pt>
                      <c:pt idx="76">
                        <c:v>2138</c:v>
                      </c:pt>
                      <c:pt idx="77">
                        <c:v>2147</c:v>
                      </c:pt>
                      <c:pt idx="78">
                        <c:v>2156</c:v>
                      </c:pt>
                      <c:pt idx="79">
                        <c:v>2165</c:v>
                      </c:pt>
                      <c:pt idx="80">
                        <c:v>2178</c:v>
                      </c:pt>
                      <c:pt idx="81">
                        <c:v>2191</c:v>
                      </c:pt>
                      <c:pt idx="82">
                        <c:v>2204</c:v>
                      </c:pt>
                      <c:pt idx="83">
                        <c:v>2219</c:v>
                      </c:pt>
                      <c:pt idx="84">
                        <c:v>2234</c:v>
                      </c:pt>
                      <c:pt idx="85">
                        <c:v>2249</c:v>
                      </c:pt>
                      <c:pt idx="86">
                        <c:v>2265</c:v>
                      </c:pt>
                      <c:pt idx="87">
                        <c:v>2280</c:v>
                      </c:pt>
                      <c:pt idx="88">
                        <c:v>2295</c:v>
                      </c:pt>
                      <c:pt idx="89">
                        <c:v>2311</c:v>
                      </c:pt>
                      <c:pt idx="90">
                        <c:v>2327</c:v>
                      </c:pt>
                    </c:numCache>
                  </c:numRef>
                </c:val>
                <c:smooth val="0"/>
                <c:extLst xmlns:c15="http://schemas.microsoft.com/office/drawing/2012/chart">
                  <c:ext xmlns:c16="http://schemas.microsoft.com/office/drawing/2014/chart" uri="{C3380CC4-5D6E-409C-BE32-E72D297353CC}">
                    <c16:uniqueId val="{0000003E-B135-4F29-B62C-2A8A2B3064F6}"/>
                  </c:ext>
                </c:extLst>
              </c15:ser>
            </c15:filteredLineSeries>
            <c15:filteredLineSeries>
              <c15:ser>
                <c:idx val="59"/>
                <c:order val="59"/>
                <c:tx>
                  <c:strRef>
                    <c:extLst xmlns:c15="http://schemas.microsoft.com/office/drawing/2012/chart">
                      <c:ext xmlns:c15="http://schemas.microsoft.com/office/drawing/2012/chart" uri="{02D57815-91ED-43cb-92C2-25804820EDAC}">
                        <c15:formulaRef>
                          <c15:sqref>[1]Zillow_Data!$B$61</c15:sqref>
                        </c15:formulaRef>
                      </c:ext>
                    </c:extLst>
                    <c:strCache>
                      <c:ptCount val="1"/>
                      <c:pt idx="0">
                        <c:v>Albuquerque, NM</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[1]Zillow_Data!$C$61:$CO$61</c15:sqref>
                        </c15:formulaRef>
                      </c:ext>
                    </c:extLst>
                    <c:numCache>
                      <c:formatCode>General</c:formatCode>
                      <c:ptCount val="91"/>
                      <c:pt idx="0">
                        <c:v>59</c:v>
                      </c:pt>
                      <c:pt idx="1">
                        <c:v>951</c:v>
                      </c:pt>
                      <c:pt idx="2">
                        <c:v>952</c:v>
                      </c:pt>
                      <c:pt idx="3">
                        <c:v>953</c:v>
                      </c:pt>
                      <c:pt idx="4">
                        <c:v>954</c:v>
                      </c:pt>
                      <c:pt idx="5">
                        <c:v>956</c:v>
                      </c:pt>
                      <c:pt idx="6">
                        <c:v>957</c:v>
                      </c:pt>
                      <c:pt idx="7">
                        <c:v>958</c:v>
                      </c:pt>
                      <c:pt idx="8">
                        <c:v>959</c:v>
                      </c:pt>
                      <c:pt idx="9">
                        <c:v>960</c:v>
                      </c:pt>
                      <c:pt idx="10">
                        <c:v>962</c:v>
                      </c:pt>
                      <c:pt idx="11">
                        <c:v>964</c:v>
                      </c:pt>
                      <c:pt idx="12">
                        <c:v>965</c:v>
                      </c:pt>
                      <c:pt idx="13">
                        <c:v>967</c:v>
                      </c:pt>
                      <c:pt idx="14">
                        <c:v>969</c:v>
                      </c:pt>
                      <c:pt idx="15">
                        <c:v>971</c:v>
                      </c:pt>
                      <c:pt idx="16">
                        <c:v>973</c:v>
                      </c:pt>
                      <c:pt idx="17">
                        <c:v>975</c:v>
                      </c:pt>
                      <c:pt idx="18">
                        <c:v>977</c:v>
                      </c:pt>
                      <c:pt idx="19">
                        <c:v>979</c:v>
                      </c:pt>
                      <c:pt idx="20">
                        <c:v>981</c:v>
                      </c:pt>
                      <c:pt idx="21">
                        <c:v>984</c:v>
                      </c:pt>
                      <c:pt idx="22">
                        <c:v>986</c:v>
                      </c:pt>
                      <c:pt idx="23">
                        <c:v>988</c:v>
                      </c:pt>
                      <c:pt idx="24">
                        <c:v>990</c:v>
                      </c:pt>
                      <c:pt idx="25">
                        <c:v>992</c:v>
                      </c:pt>
                      <c:pt idx="26">
                        <c:v>994</c:v>
                      </c:pt>
                      <c:pt idx="27">
                        <c:v>997</c:v>
                      </c:pt>
                      <c:pt idx="28">
                        <c:v>999</c:v>
                      </c:pt>
                      <c:pt idx="29">
                        <c:v>1001</c:v>
                      </c:pt>
                      <c:pt idx="30">
                        <c:v>1003</c:v>
                      </c:pt>
                      <c:pt idx="31">
                        <c:v>1005</c:v>
                      </c:pt>
                      <c:pt idx="32">
                        <c:v>1007</c:v>
                      </c:pt>
                      <c:pt idx="33">
                        <c:v>1009</c:v>
                      </c:pt>
                      <c:pt idx="34">
                        <c:v>1011</c:v>
                      </c:pt>
                      <c:pt idx="35">
                        <c:v>1013</c:v>
                      </c:pt>
                      <c:pt idx="36">
                        <c:v>1015</c:v>
                      </c:pt>
                      <c:pt idx="37">
                        <c:v>1017</c:v>
                      </c:pt>
                      <c:pt idx="38">
                        <c:v>1019</c:v>
                      </c:pt>
                      <c:pt idx="39">
                        <c:v>1020</c:v>
                      </c:pt>
                      <c:pt idx="40">
                        <c:v>1022</c:v>
                      </c:pt>
                      <c:pt idx="41">
                        <c:v>1024</c:v>
                      </c:pt>
                      <c:pt idx="42">
                        <c:v>1026</c:v>
                      </c:pt>
                      <c:pt idx="43">
                        <c:v>1028</c:v>
                      </c:pt>
                      <c:pt idx="44">
                        <c:v>1030</c:v>
                      </c:pt>
                      <c:pt idx="45">
                        <c:v>1032</c:v>
                      </c:pt>
                      <c:pt idx="46">
                        <c:v>1035</c:v>
                      </c:pt>
                      <c:pt idx="47">
                        <c:v>1037</c:v>
                      </c:pt>
                      <c:pt idx="48">
                        <c:v>1040</c:v>
                      </c:pt>
                      <c:pt idx="49">
                        <c:v>1042</c:v>
                      </c:pt>
                      <c:pt idx="50">
                        <c:v>1045</c:v>
                      </c:pt>
                      <c:pt idx="51">
                        <c:v>1048</c:v>
                      </c:pt>
                      <c:pt idx="52">
                        <c:v>1051</c:v>
                      </c:pt>
                      <c:pt idx="53">
                        <c:v>1054</c:v>
                      </c:pt>
                      <c:pt idx="54">
                        <c:v>1057</c:v>
                      </c:pt>
                      <c:pt idx="55">
                        <c:v>1060</c:v>
                      </c:pt>
                      <c:pt idx="56">
                        <c:v>1063</c:v>
                      </c:pt>
                      <c:pt idx="57">
                        <c:v>1066</c:v>
                      </c:pt>
                      <c:pt idx="58">
                        <c:v>1069</c:v>
                      </c:pt>
                      <c:pt idx="59">
                        <c:v>1073</c:v>
                      </c:pt>
                      <c:pt idx="60">
                        <c:v>1076</c:v>
                      </c:pt>
                      <c:pt idx="61">
                        <c:v>1080</c:v>
                      </c:pt>
                      <c:pt idx="62">
                        <c:v>1084</c:v>
                      </c:pt>
                      <c:pt idx="63">
                        <c:v>1088</c:v>
                      </c:pt>
                      <c:pt idx="64">
                        <c:v>1092</c:v>
                      </c:pt>
                      <c:pt idx="65">
                        <c:v>1096</c:v>
                      </c:pt>
                      <c:pt idx="66">
                        <c:v>1100</c:v>
                      </c:pt>
                      <c:pt idx="67">
                        <c:v>1105</c:v>
                      </c:pt>
                      <c:pt idx="68">
                        <c:v>1109</c:v>
                      </c:pt>
                      <c:pt idx="69">
                        <c:v>1113</c:v>
                      </c:pt>
                      <c:pt idx="70">
                        <c:v>1117</c:v>
                      </c:pt>
                      <c:pt idx="71">
                        <c:v>1121</c:v>
                      </c:pt>
                      <c:pt idx="72">
                        <c:v>1125</c:v>
                      </c:pt>
                      <c:pt idx="73">
                        <c:v>1128</c:v>
                      </c:pt>
                      <c:pt idx="74">
                        <c:v>1133</c:v>
                      </c:pt>
                      <c:pt idx="75">
                        <c:v>1138</c:v>
                      </c:pt>
                      <c:pt idx="76">
                        <c:v>1144</c:v>
                      </c:pt>
                      <c:pt idx="77">
                        <c:v>1151</c:v>
                      </c:pt>
                      <c:pt idx="78">
                        <c:v>1157</c:v>
                      </c:pt>
                      <c:pt idx="79">
                        <c:v>1164</c:v>
                      </c:pt>
                      <c:pt idx="80">
                        <c:v>1175</c:v>
                      </c:pt>
                      <c:pt idx="81">
                        <c:v>1185</c:v>
                      </c:pt>
                      <c:pt idx="82">
                        <c:v>1195</c:v>
                      </c:pt>
                      <c:pt idx="83">
                        <c:v>1207</c:v>
                      </c:pt>
                      <c:pt idx="84">
                        <c:v>1219</c:v>
                      </c:pt>
                      <c:pt idx="85">
                        <c:v>1231</c:v>
                      </c:pt>
                      <c:pt idx="86">
                        <c:v>1243</c:v>
                      </c:pt>
                      <c:pt idx="87">
                        <c:v>1256</c:v>
                      </c:pt>
                      <c:pt idx="88">
                        <c:v>1268</c:v>
                      </c:pt>
                      <c:pt idx="89">
                        <c:v>1280</c:v>
                      </c:pt>
                      <c:pt idx="90">
                        <c:v>1293</c:v>
                      </c:pt>
                    </c:numCache>
                  </c:numRef>
                </c:val>
                <c:smooth val="0"/>
                <c:extLst xmlns:c15="http://schemas.microsoft.com/office/drawing/2012/chart">
                  <c:ext xmlns:c16="http://schemas.microsoft.com/office/drawing/2014/chart" uri="{C3380CC4-5D6E-409C-BE32-E72D297353CC}">
                    <c16:uniqueId val="{0000003F-B135-4F29-B62C-2A8A2B3064F6}"/>
                  </c:ext>
                </c:extLst>
              </c15:ser>
            </c15:filteredLineSeries>
            <c15:filteredLineSeries>
              <c15:ser>
                <c:idx val="60"/>
                <c:order val="60"/>
                <c:tx>
                  <c:strRef>
                    <c:extLst xmlns:c15="http://schemas.microsoft.com/office/drawing/2012/chart">
                      <c:ext xmlns:c15="http://schemas.microsoft.com/office/drawing/2012/chart" uri="{02D57815-91ED-43cb-92C2-25804820EDAC}">
                        <c15:formulaRef>
                          <c15:sqref>[1]Zillow_Data!$B$62</c15:sqref>
                        </c15:formulaRef>
                      </c:ext>
                    </c:extLst>
                    <c:strCache>
                      <c:ptCount val="1"/>
                      <c:pt idx="0">
                        <c:v>Albany, NY</c:v>
                      </c:pt>
                    </c:strCache>
                  </c:strRef>
                </c:tx>
                <c:spPr>
                  <a:ln w="28575" cap="rnd">
                    <a:solidFill>
                      <a:schemeClr val="accent1">
                        <a:lumMod val="60000"/>
                      </a:schemeClr>
                    </a:solidFill>
                    <a:round/>
                  </a:ln>
                  <a:effectLst/>
                </c:spPr>
                <c:marker>
                  <c:symbol val="circle"/>
                  <c:size val="5"/>
                  <c:spPr>
                    <a:solidFill>
                      <a:schemeClr val="accent1">
                        <a:lumMod val="60000"/>
                      </a:schemeClr>
                    </a:solidFill>
                    <a:ln w="9525">
                      <a:solidFill>
                        <a:schemeClr val="accent1">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[1]Zillow_Data!$C$62:$CO$62</c15:sqref>
                        </c15:formulaRef>
                      </c:ext>
                    </c:extLst>
                    <c:numCache>
                      <c:formatCode>General</c:formatCode>
                      <c:ptCount val="91"/>
                      <c:pt idx="0">
                        <c:v>60</c:v>
                      </c:pt>
                      <c:pt idx="1">
                        <c:v>1112</c:v>
                      </c:pt>
                      <c:pt idx="2">
                        <c:v>1117</c:v>
                      </c:pt>
                      <c:pt idx="3">
                        <c:v>1123</c:v>
                      </c:pt>
                      <c:pt idx="4">
                        <c:v>1128</c:v>
                      </c:pt>
                      <c:pt idx="5">
                        <c:v>1133</c:v>
                      </c:pt>
                      <c:pt idx="6">
                        <c:v>1138</c:v>
                      </c:pt>
                      <c:pt idx="7">
                        <c:v>1142</c:v>
                      </c:pt>
                      <c:pt idx="8">
                        <c:v>1147</c:v>
                      </c:pt>
                      <c:pt idx="9">
                        <c:v>1152</c:v>
                      </c:pt>
                      <c:pt idx="10">
                        <c:v>1156</c:v>
                      </c:pt>
                      <c:pt idx="11">
                        <c:v>1160</c:v>
                      </c:pt>
                      <c:pt idx="12">
                        <c:v>1163</c:v>
                      </c:pt>
                      <c:pt idx="13">
                        <c:v>1167</c:v>
                      </c:pt>
                      <c:pt idx="14">
                        <c:v>1168</c:v>
                      </c:pt>
                      <c:pt idx="15">
                        <c:v>1169</c:v>
                      </c:pt>
                      <c:pt idx="16">
                        <c:v>1171</c:v>
                      </c:pt>
                      <c:pt idx="17">
                        <c:v>1171</c:v>
                      </c:pt>
                      <c:pt idx="18">
                        <c:v>1172</c:v>
                      </c:pt>
                      <c:pt idx="19">
                        <c:v>1173</c:v>
                      </c:pt>
                      <c:pt idx="20">
                        <c:v>1174</c:v>
                      </c:pt>
                      <c:pt idx="21">
                        <c:v>1176</c:v>
                      </c:pt>
                      <c:pt idx="22">
                        <c:v>1177</c:v>
                      </c:pt>
                      <c:pt idx="23">
                        <c:v>1180</c:v>
                      </c:pt>
                      <c:pt idx="24">
                        <c:v>1182</c:v>
                      </c:pt>
                      <c:pt idx="25">
                        <c:v>1185</c:v>
                      </c:pt>
                      <c:pt idx="26">
                        <c:v>1188</c:v>
                      </c:pt>
                      <c:pt idx="27">
                        <c:v>1191</c:v>
                      </c:pt>
                      <c:pt idx="28">
                        <c:v>1195</c:v>
                      </c:pt>
                      <c:pt idx="29">
                        <c:v>1199</c:v>
                      </c:pt>
                      <c:pt idx="30">
                        <c:v>1203</c:v>
                      </c:pt>
                      <c:pt idx="31">
                        <c:v>1207</c:v>
                      </c:pt>
                      <c:pt idx="32">
                        <c:v>1211</c:v>
                      </c:pt>
                      <c:pt idx="33">
                        <c:v>1214</c:v>
                      </c:pt>
                      <c:pt idx="34">
                        <c:v>1218</c:v>
                      </c:pt>
                      <c:pt idx="35">
                        <c:v>1220</c:v>
                      </c:pt>
                      <c:pt idx="36">
                        <c:v>1223</c:v>
                      </c:pt>
                      <c:pt idx="37">
                        <c:v>1225</c:v>
                      </c:pt>
                      <c:pt idx="38">
                        <c:v>1227</c:v>
                      </c:pt>
                      <c:pt idx="39">
                        <c:v>1229</c:v>
                      </c:pt>
                      <c:pt idx="40">
                        <c:v>1230</c:v>
                      </c:pt>
                      <c:pt idx="41">
                        <c:v>1231</c:v>
                      </c:pt>
                      <c:pt idx="42">
                        <c:v>1232</c:v>
                      </c:pt>
                      <c:pt idx="43">
                        <c:v>1233</c:v>
                      </c:pt>
                      <c:pt idx="44">
                        <c:v>1235</c:v>
                      </c:pt>
                      <c:pt idx="45">
                        <c:v>1236</c:v>
                      </c:pt>
                      <c:pt idx="46">
                        <c:v>1238</c:v>
                      </c:pt>
                      <c:pt idx="47">
                        <c:v>1240</c:v>
                      </c:pt>
                      <c:pt idx="48">
                        <c:v>1243</c:v>
                      </c:pt>
                      <c:pt idx="49">
                        <c:v>1245</c:v>
                      </c:pt>
                      <c:pt idx="50">
                        <c:v>1249</c:v>
                      </c:pt>
                      <c:pt idx="51">
                        <c:v>1252</c:v>
                      </c:pt>
                      <c:pt idx="52">
                        <c:v>1255</c:v>
                      </c:pt>
                      <c:pt idx="53">
                        <c:v>1258</c:v>
                      </c:pt>
                      <c:pt idx="54">
                        <c:v>1262</c:v>
                      </c:pt>
                      <c:pt idx="55">
                        <c:v>1265</c:v>
                      </c:pt>
                      <c:pt idx="56">
                        <c:v>1267</c:v>
                      </c:pt>
                      <c:pt idx="57">
                        <c:v>1269</c:v>
                      </c:pt>
                      <c:pt idx="58">
                        <c:v>1271</c:v>
                      </c:pt>
                      <c:pt idx="59">
                        <c:v>1273</c:v>
                      </c:pt>
                      <c:pt idx="60">
                        <c:v>1275</c:v>
                      </c:pt>
                      <c:pt idx="61">
                        <c:v>1278</c:v>
                      </c:pt>
                      <c:pt idx="62">
                        <c:v>1280</c:v>
                      </c:pt>
                      <c:pt idx="63">
                        <c:v>1283</c:v>
                      </c:pt>
                      <c:pt idx="64">
                        <c:v>1286</c:v>
                      </c:pt>
                      <c:pt idx="65">
                        <c:v>1289</c:v>
                      </c:pt>
                      <c:pt idx="66">
                        <c:v>1292</c:v>
                      </c:pt>
                      <c:pt idx="67">
                        <c:v>1295</c:v>
                      </c:pt>
                      <c:pt idx="68">
                        <c:v>1299</c:v>
                      </c:pt>
                      <c:pt idx="69">
                        <c:v>1303</c:v>
                      </c:pt>
                      <c:pt idx="70">
                        <c:v>1307</c:v>
                      </c:pt>
                      <c:pt idx="71">
                        <c:v>1311</c:v>
                      </c:pt>
                      <c:pt idx="72">
                        <c:v>1314</c:v>
                      </c:pt>
                      <c:pt idx="73">
                        <c:v>1318</c:v>
                      </c:pt>
                      <c:pt idx="74">
                        <c:v>1321</c:v>
                      </c:pt>
                      <c:pt idx="75">
                        <c:v>1325</c:v>
                      </c:pt>
                      <c:pt idx="76">
                        <c:v>1328</c:v>
                      </c:pt>
                      <c:pt idx="77">
                        <c:v>1332</c:v>
                      </c:pt>
                      <c:pt idx="78">
                        <c:v>1336</c:v>
                      </c:pt>
                      <c:pt idx="79">
                        <c:v>1339</c:v>
                      </c:pt>
                      <c:pt idx="80">
                        <c:v>1343</c:v>
                      </c:pt>
                      <c:pt idx="81">
                        <c:v>1347</c:v>
                      </c:pt>
                      <c:pt idx="82">
                        <c:v>1352</c:v>
                      </c:pt>
                      <c:pt idx="83">
                        <c:v>1357</c:v>
                      </c:pt>
                      <c:pt idx="84">
                        <c:v>1363</c:v>
                      </c:pt>
                      <c:pt idx="85">
                        <c:v>1368</c:v>
                      </c:pt>
                      <c:pt idx="86">
                        <c:v>1374</c:v>
                      </c:pt>
                      <c:pt idx="87">
                        <c:v>1379</c:v>
                      </c:pt>
                      <c:pt idx="88">
                        <c:v>1385</c:v>
                      </c:pt>
                      <c:pt idx="89">
                        <c:v>1391</c:v>
                      </c:pt>
                      <c:pt idx="90">
                        <c:v>1397</c:v>
                      </c:pt>
                    </c:numCache>
                  </c:numRef>
                </c:val>
                <c:smooth val="0"/>
                <c:extLst xmlns:c15="http://schemas.microsoft.com/office/drawing/2012/chart">
                  <c:ext xmlns:c16="http://schemas.microsoft.com/office/drawing/2014/chart" uri="{C3380CC4-5D6E-409C-BE32-E72D297353CC}">
                    <c16:uniqueId val="{00000040-B135-4F29-B62C-2A8A2B3064F6}"/>
                  </c:ext>
                </c:extLst>
              </c15:ser>
            </c15:filteredLineSeries>
            <c15:filteredLineSeries>
              <c15:ser>
                <c:idx val="61"/>
                <c:order val="61"/>
                <c:tx>
                  <c:strRef>
                    <c:extLst xmlns:c15="http://schemas.microsoft.com/office/drawing/2012/chart">
                      <c:ext xmlns:c15="http://schemas.microsoft.com/office/drawing/2012/chart" uri="{02D57815-91ED-43cb-92C2-25804820EDAC}">
                        <c15:formulaRef>
                          <c15:sqref>[1]Zillow_Data!$B$63</c15:sqref>
                        </c15:formulaRef>
                      </c:ext>
                    </c:extLst>
                    <c:strCache>
                      <c:ptCount val="1"/>
                      <c:pt idx="0">
                        <c:v>Omaha, NE</c:v>
                      </c:pt>
                    </c:strCache>
                  </c:strRef>
                </c:tx>
                <c:spPr>
                  <a:ln w="28575" cap="rnd">
                    <a:solidFill>
                      <a:schemeClr val="accent2">
                        <a:lumMod val="60000"/>
                      </a:schemeClr>
                    </a:solidFill>
                    <a:round/>
                  </a:ln>
                  <a:effectLst/>
                </c:spPr>
                <c:marker>
                  <c:symbol val="circle"/>
                  <c:size val="5"/>
                  <c:spPr>
                    <a:solidFill>
                      <a:schemeClr val="accent2">
                        <a:lumMod val="60000"/>
                      </a:schemeClr>
                    </a:solidFill>
                    <a:ln w="9525">
                      <a:solidFill>
                        <a:schemeClr val="accent2">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[1]Zillow_Data!$C$63:$CO$63</c15:sqref>
                        </c15:formulaRef>
                      </c:ext>
                    </c:extLst>
                    <c:numCache>
                      <c:formatCode>General</c:formatCode>
                      <c:ptCount val="91"/>
                      <c:pt idx="0">
                        <c:v>61</c:v>
                      </c:pt>
                      <c:pt idx="1">
                        <c:v>867</c:v>
                      </c:pt>
                      <c:pt idx="2">
                        <c:v>871</c:v>
                      </c:pt>
                      <c:pt idx="3">
                        <c:v>876</c:v>
                      </c:pt>
                      <c:pt idx="4">
                        <c:v>880</c:v>
                      </c:pt>
                      <c:pt idx="5">
                        <c:v>884</c:v>
                      </c:pt>
                      <c:pt idx="6">
                        <c:v>888</c:v>
                      </c:pt>
                      <c:pt idx="7">
                        <c:v>893</c:v>
                      </c:pt>
                      <c:pt idx="8">
                        <c:v>897</c:v>
                      </c:pt>
                      <c:pt idx="9">
                        <c:v>902</c:v>
                      </c:pt>
                      <c:pt idx="10">
                        <c:v>906</c:v>
                      </c:pt>
                      <c:pt idx="11">
                        <c:v>910</c:v>
                      </c:pt>
                      <c:pt idx="12">
                        <c:v>914</c:v>
                      </c:pt>
                      <c:pt idx="13">
                        <c:v>918</c:v>
                      </c:pt>
                      <c:pt idx="14">
                        <c:v>922</c:v>
                      </c:pt>
                      <c:pt idx="15">
                        <c:v>925</c:v>
                      </c:pt>
                      <c:pt idx="16">
                        <c:v>928</c:v>
                      </c:pt>
                      <c:pt idx="17">
                        <c:v>930</c:v>
                      </c:pt>
                      <c:pt idx="18">
                        <c:v>933</c:v>
                      </c:pt>
                      <c:pt idx="19">
                        <c:v>935</c:v>
                      </c:pt>
                      <c:pt idx="20">
                        <c:v>937</c:v>
                      </c:pt>
                      <c:pt idx="21">
                        <c:v>939</c:v>
                      </c:pt>
                      <c:pt idx="22">
                        <c:v>941</c:v>
                      </c:pt>
                      <c:pt idx="23">
                        <c:v>943</c:v>
                      </c:pt>
                      <c:pt idx="24">
                        <c:v>945</c:v>
                      </c:pt>
                      <c:pt idx="25">
                        <c:v>947</c:v>
                      </c:pt>
                      <c:pt idx="26">
                        <c:v>950</c:v>
                      </c:pt>
                      <c:pt idx="27">
                        <c:v>953</c:v>
                      </c:pt>
                      <c:pt idx="28">
                        <c:v>956</c:v>
                      </c:pt>
                      <c:pt idx="29">
                        <c:v>959</c:v>
                      </c:pt>
                      <c:pt idx="30">
                        <c:v>962</c:v>
                      </c:pt>
                      <c:pt idx="31">
                        <c:v>965</c:v>
                      </c:pt>
                      <c:pt idx="32">
                        <c:v>968</c:v>
                      </c:pt>
                      <c:pt idx="33">
                        <c:v>970</c:v>
                      </c:pt>
                      <c:pt idx="34">
                        <c:v>973</c:v>
                      </c:pt>
                      <c:pt idx="35">
                        <c:v>976</c:v>
                      </c:pt>
                      <c:pt idx="36">
                        <c:v>979</c:v>
                      </c:pt>
                      <c:pt idx="37">
                        <c:v>981</c:v>
                      </c:pt>
                      <c:pt idx="38">
                        <c:v>984</c:v>
                      </c:pt>
                      <c:pt idx="39">
                        <c:v>986</c:v>
                      </c:pt>
                      <c:pt idx="40">
                        <c:v>989</c:v>
                      </c:pt>
                      <c:pt idx="41">
                        <c:v>991</c:v>
                      </c:pt>
                      <c:pt idx="42">
                        <c:v>993</c:v>
                      </c:pt>
                      <c:pt idx="43">
                        <c:v>995</c:v>
                      </c:pt>
                      <c:pt idx="44">
                        <c:v>997</c:v>
                      </c:pt>
                      <c:pt idx="45">
                        <c:v>999</c:v>
                      </c:pt>
                      <c:pt idx="46">
                        <c:v>1001</c:v>
                      </c:pt>
                      <c:pt idx="47">
                        <c:v>1003</c:v>
                      </c:pt>
                      <c:pt idx="48">
                        <c:v>1005</c:v>
                      </c:pt>
                      <c:pt idx="49">
                        <c:v>1007</c:v>
                      </c:pt>
                      <c:pt idx="50">
                        <c:v>1009</c:v>
                      </c:pt>
                      <c:pt idx="51">
                        <c:v>1012</c:v>
                      </c:pt>
                      <c:pt idx="52">
                        <c:v>1014</c:v>
                      </c:pt>
                      <c:pt idx="53">
                        <c:v>1016</c:v>
                      </c:pt>
                      <c:pt idx="54">
                        <c:v>1019</c:v>
                      </c:pt>
                      <c:pt idx="55">
                        <c:v>1021</c:v>
                      </c:pt>
                      <c:pt idx="56">
                        <c:v>1024</c:v>
                      </c:pt>
                      <c:pt idx="57">
                        <c:v>1027</c:v>
                      </c:pt>
                      <c:pt idx="58">
                        <c:v>1030</c:v>
                      </c:pt>
                      <c:pt idx="59">
                        <c:v>1033</c:v>
                      </c:pt>
                      <c:pt idx="60">
                        <c:v>1036</c:v>
                      </c:pt>
                      <c:pt idx="61">
                        <c:v>1039</c:v>
                      </c:pt>
                      <c:pt idx="62">
                        <c:v>1042</c:v>
                      </c:pt>
                      <c:pt idx="63">
                        <c:v>1045</c:v>
                      </c:pt>
                      <c:pt idx="64">
                        <c:v>1049</c:v>
                      </c:pt>
                      <c:pt idx="65">
                        <c:v>1052</c:v>
                      </c:pt>
                      <c:pt idx="66">
                        <c:v>1056</c:v>
                      </c:pt>
                      <c:pt idx="67">
                        <c:v>1059</c:v>
                      </c:pt>
                      <c:pt idx="68">
                        <c:v>1063</c:v>
                      </c:pt>
                      <c:pt idx="69">
                        <c:v>1067</c:v>
                      </c:pt>
                      <c:pt idx="70">
                        <c:v>1071</c:v>
                      </c:pt>
                      <c:pt idx="71">
                        <c:v>1075</c:v>
                      </c:pt>
                      <c:pt idx="72">
                        <c:v>1079</c:v>
                      </c:pt>
                      <c:pt idx="73">
                        <c:v>1083</c:v>
                      </c:pt>
                      <c:pt idx="74">
                        <c:v>1087</c:v>
                      </c:pt>
                      <c:pt idx="75">
                        <c:v>1091</c:v>
                      </c:pt>
                      <c:pt idx="76">
                        <c:v>1095</c:v>
                      </c:pt>
                      <c:pt idx="77">
                        <c:v>1099</c:v>
                      </c:pt>
                      <c:pt idx="78">
                        <c:v>1103</c:v>
                      </c:pt>
                      <c:pt idx="79">
                        <c:v>1108</c:v>
                      </c:pt>
                      <c:pt idx="80">
                        <c:v>1112</c:v>
                      </c:pt>
                      <c:pt idx="81">
                        <c:v>1117</c:v>
                      </c:pt>
                      <c:pt idx="82">
                        <c:v>1122</c:v>
                      </c:pt>
                      <c:pt idx="83">
                        <c:v>1127</c:v>
                      </c:pt>
                      <c:pt idx="84">
                        <c:v>1132</c:v>
                      </c:pt>
                      <c:pt idx="85">
                        <c:v>1137</c:v>
                      </c:pt>
                      <c:pt idx="86">
                        <c:v>1142</c:v>
                      </c:pt>
                      <c:pt idx="87">
                        <c:v>1147</c:v>
                      </c:pt>
                      <c:pt idx="88">
                        <c:v>1153</c:v>
                      </c:pt>
                      <c:pt idx="89">
                        <c:v>1158</c:v>
                      </c:pt>
                      <c:pt idx="90">
                        <c:v>1163</c:v>
                      </c:pt>
                    </c:numCache>
                  </c:numRef>
                </c:val>
                <c:smooth val="0"/>
                <c:extLst xmlns:c15="http://schemas.microsoft.com/office/drawing/2012/chart">
                  <c:ext xmlns:c16="http://schemas.microsoft.com/office/drawing/2014/chart" uri="{C3380CC4-5D6E-409C-BE32-E72D297353CC}">
                    <c16:uniqueId val="{00000041-B135-4F29-B62C-2A8A2B3064F6}"/>
                  </c:ext>
                </c:extLst>
              </c15:ser>
            </c15:filteredLineSeries>
            <c15:filteredLineSeries>
              <c15:ser>
                <c:idx val="62"/>
                <c:order val="62"/>
                <c:tx>
                  <c:strRef>
                    <c:extLst xmlns:c15="http://schemas.microsoft.com/office/drawing/2012/chart">
                      <c:ext xmlns:c15="http://schemas.microsoft.com/office/drawing/2012/chart" uri="{02D57815-91ED-43cb-92C2-25804820EDAC}">
                        <c15:formulaRef>
                          <c15:sqref>[1]Zillow_Data!$B$64</c15:sqref>
                        </c15:formulaRef>
                      </c:ext>
                    </c:extLst>
                    <c:strCache>
                      <c:ptCount val="1"/>
                      <c:pt idx="0">
                        <c:v>New Haven, CT</c:v>
                      </c:pt>
                    </c:strCache>
                  </c:strRef>
                </c:tx>
                <c:spPr>
                  <a:ln w="28575" cap="rnd">
                    <a:solidFill>
                      <a:schemeClr val="accent3">
                        <a:lumMod val="60000"/>
                      </a:schemeClr>
                    </a:solidFill>
                    <a:round/>
                  </a:ln>
                  <a:effectLst/>
                </c:spPr>
                <c:marker>
                  <c:symbol val="circle"/>
                  <c:size val="5"/>
                  <c:spPr>
                    <a:solidFill>
                      <a:schemeClr val="accent3">
                        <a:lumMod val="60000"/>
                      </a:schemeClr>
                    </a:solidFill>
                    <a:ln w="9525">
                      <a:solidFill>
                        <a:schemeClr val="accent3">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[1]Zillow_Data!$C$64:$CO$64</c15:sqref>
                        </c15:formulaRef>
                      </c:ext>
                    </c:extLst>
                    <c:numCache>
                      <c:formatCode>General</c:formatCode>
                      <c:ptCount val="91"/>
                      <c:pt idx="0">
                        <c:v>62</c:v>
                      </c:pt>
                      <c:pt idx="1">
                        <c:v>1200</c:v>
                      </c:pt>
                      <c:pt idx="2">
                        <c:v>1204</c:v>
                      </c:pt>
                      <c:pt idx="3">
                        <c:v>1209</c:v>
                      </c:pt>
                      <c:pt idx="4">
                        <c:v>1214</c:v>
                      </c:pt>
                      <c:pt idx="5">
                        <c:v>1219</c:v>
                      </c:pt>
                      <c:pt idx="6">
                        <c:v>1224</c:v>
                      </c:pt>
                      <c:pt idx="7">
                        <c:v>1228</c:v>
                      </c:pt>
                      <c:pt idx="8">
                        <c:v>1233</c:v>
                      </c:pt>
                      <c:pt idx="9">
                        <c:v>1238</c:v>
                      </c:pt>
                      <c:pt idx="10">
                        <c:v>1243</c:v>
                      </c:pt>
                      <c:pt idx="11">
                        <c:v>1246</c:v>
                      </c:pt>
                      <c:pt idx="12">
                        <c:v>1250</c:v>
                      </c:pt>
                      <c:pt idx="13">
                        <c:v>1254</c:v>
                      </c:pt>
                      <c:pt idx="14">
                        <c:v>1257</c:v>
                      </c:pt>
                      <c:pt idx="15">
                        <c:v>1259</c:v>
                      </c:pt>
                      <c:pt idx="16">
                        <c:v>1262</c:v>
                      </c:pt>
                      <c:pt idx="17">
                        <c:v>1264</c:v>
                      </c:pt>
                      <c:pt idx="18">
                        <c:v>1266</c:v>
                      </c:pt>
                      <c:pt idx="19">
                        <c:v>1268</c:v>
                      </c:pt>
                      <c:pt idx="20">
                        <c:v>1270</c:v>
                      </c:pt>
                      <c:pt idx="21">
                        <c:v>1272</c:v>
                      </c:pt>
                      <c:pt idx="22">
                        <c:v>1274</c:v>
                      </c:pt>
                      <c:pt idx="23">
                        <c:v>1277</c:v>
                      </c:pt>
                      <c:pt idx="24">
                        <c:v>1279</c:v>
                      </c:pt>
                      <c:pt idx="25">
                        <c:v>1282</c:v>
                      </c:pt>
                      <c:pt idx="26">
                        <c:v>1285</c:v>
                      </c:pt>
                      <c:pt idx="27">
                        <c:v>1287</c:v>
                      </c:pt>
                      <c:pt idx="28">
                        <c:v>1290</c:v>
                      </c:pt>
                      <c:pt idx="29">
                        <c:v>1292</c:v>
                      </c:pt>
                      <c:pt idx="30">
                        <c:v>1295</c:v>
                      </c:pt>
                      <c:pt idx="31">
                        <c:v>1297</c:v>
                      </c:pt>
                      <c:pt idx="32">
                        <c:v>1299</c:v>
                      </c:pt>
                      <c:pt idx="33">
                        <c:v>1301</c:v>
                      </c:pt>
                      <c:pt idx="34">
                        <c:v>1303</c:v>
                      </c:pt>
                      <c:pt idx="35">
                        <c:v>1305</c:v>
                      </c:pt>
                      <c:pt idx="36">
                        <c:v>1307</c:v>
                      </c:pt>
                      <c:pt idx="37">
                        <c:v>1309</c:v>
                      </c:pt>
                      <c:pt idx="38">
                        <c:v>1311</c:v>
                      </c:pt>
                      <c:pt idx="39">
                        <c:v>1314</c:v>
                      </c:pt>
                      <c:pt idx="40">
                        <c:v>1316</c:v>
                      </c:pt>
                      <c:pt idx="41">
                        <c:v>1319</c:v>
                      </c:pt>
                      <c:pt idx="42">
                        <c:v>1322</c:v>
                      </c:pt>
                      <c:pt idx="43">
                        <c:v>1325</c:v>
                      </c:pt>
                      <c:pt idx="44">
                        <c:v>1328</c:v>
                      </c:pt>
                      <c:pt idx="45">
                        <c:v>1331</c:v>
                      </c:pt>
                      <c:pt idx="46">
                        <c:v>1334</c:v>
                      </c:pt>
                      <c:pt idx="47">
                        <c:v>1337</c:v>
                      </c:pt>
                      <c:pt idx="48">
                        <c:v>1340</c:v>
                      </c:pt>
                      <c:pt idx="49">
                        <c:v>1342</c:v>
                      </c:pt>
                      <c:pt idx="50">
                        <c:v>1345</c:v>
                      </c:pt>
                      <c:pt idx="51">
                        <c:v>1348</c:v>
                      </c:pt>
                      <c:pt idx="52">
                        <c:v>1351</c:v>
                      </c:pt>
                      <c:pt idx="53">
                        <c:v>1354</c:v>
                      </c:pt>
                      <c:pt idx="54">
                        <c:v>1357</c:v>
                      </c:pt>
                      <c:pt idx="55">
                        <c:v>1360</c:v>
                      </c:pt>
                      <c:pt idx="56">
                        <c:v>1364</c:v>
                      </c:pt>
                      <c:pt idx="57">
                        <c:v>1367</c:v>
                      </c:pt>
                      <c:pt idx="58">
                        <c:v>1371</c:v>
                      </c:pt>
                      <c:pt idx="59">
                        <c:v>1374</c:v>
                      </c:pt>
                      <c:pt idx="60">
                        <c:v>1377</c:v>
                      </c:pt>
                      <c:pt idx="61">
                        <c:v>1380</c:v>
                      </c:pt>
                      <c:pt idx="62">
                        <c:v>1383</c:v>
                      </c:pt>
                      <c:pt idx="63">
                        <c:v>1385</c:v>
                      </c:pt>
                      <c:pt idx="64">
                        <c:v>1388</c:v>
                      </c:pt>
                      <c:pt idx="65">
                        <c:v>1391</c:v>
                      </c:pt>
                      <c:pt idx="66">
                        <c:v>1395</c:v>
                      </c:pt>
                      <c:pt idx="67">
                        <c:v>1398</c:v>
                      </c:pt>
                      <c:pt idx="68">
                        <c:v>1402</c:v>
                      </c:pt>
                      <c:pt idx="69">
                        <c:v>1405</c:v>
                      </c:pt>
                      <c:pt idx="70">
                        <c:v>1408</c:v>
                      </c:pt>
                      <c:pt idx="71">
                        <c:v>1412</c:v>
                      </c:pt>
                      <c:pt idx="72">
                        <c:v>1416</c:v>
                      </c:pt>
                      <c:pt idx="73">
                        <c:v>1419</c:v>
                      </c:pt>
                      <c:pt idx="74">
                        <c:v>1424</c:v>
                      </c:pt>
                      <c:pt idx="75">
                        <c:v>1429</c:v>
                      </c:pt>
                      <c:pt idx="76">
                        <c:v>1433</c:v>
                      </c:pt>
                      <c:pt idx="77">
                        <c:v>1439</c:v>
                      </c:pt>
                      <c:pt idx="78">
                        <c:v>1444</c:v>
                      </c:pt>
                      <c:pt idx="79">
                        <c:v>1450</c:v>
                      </c:pt>
                      <c:pt idx="80">
                        <c:v>1457</c:v>
                      </c:pt>
                      <c:pt idx="81">
                        <c:v>1463</c:v>
                      </c:pt>
                      <c:pt idx="82">
                        <c:v>1470</c:v>
                      </c:pt>
                      <c:pt idx="83">
                        <c:v>1478</c:v>
                      </c:pt>
                      <c:pt idx="84">
                        <c:v>1486</c:v>
                      </c:pt>
                      <c:pt idx="85">
                        <c:v>1494</c:v>
                      </c:pt>
                      <c:pt idx="86">
                        <c:v>1502</c:v>
                      </c:pt>
                      <c:pt idx="87">
                        <c:v>1510</c:v>
                      </c:pt>
                      <c:pt idx="88">
                        <c:v>1518</c:v>
                      </c:pt>
                      <c:pt idx="89">
                        <c:v>1527</c:v>
                      </c:pt>
                      <c:pt idx="90">
                        <c:v>1535</c:v>
                      </c:pt>
                    </c:numCache>
                  </c:numRef>
                </c:val>
                <c:smooth val="0"/>
                <c:extLst xmlns:c15="http://schemas.microsoft.com/office/drawing/2012/chart">
                  <c:ext xmlns:c16="http://schemas.microsoft.com/office/drawing/2014/chart" uri="{C3380CC4-5D6E-409C-BE32-E72D297353CC}">
                    <c16:uniqueId val="{00000042-B135-4F29-B62C-2A8A2B3064F6}"/>
                  </c:ext>
                </c:extLst>
              </c15:ser>
            </c15:filteredLineSeries>
            <c15:filteredLineSeries>
              <c15:ser>
                <c:idx val="64"/>
                <c:order val="64"/>
                <c:tx>
                  <c:strRef>
                    <c:extLst xmlns:c15="http://schemas.microsoft.com/office/drawing/2012/chart">
                      <c:ext xmlns:c15="http://schemas.microsoft.com/office/drawing/2012/chart" uri="{02D57815-91ED-43cb-92C2-25804820EDAC}">
                        <c15:formulaRef>
                          <c15:sqref>[1]Zillow_Data!$B$66</c15:sqref>
                        </c15:formulaRef>
                      </c:ext>
                    </c:extLst>
                    <c:strCache>
                      <c:ptCount val="1"/>
                      <c:pt idx="0">
                        <c:v>Knoxville, TN</c:v>
                      </c:pt>
                    </c:strCache>
                  </c:strRef>
                </c:tx>
                <c:spPr>
                  <a:ln w="28575" cap="rnd">
                    <a:solidFill>
                      <a:schemeClr val="accent5">
                        <a:lumMod val="60000"/>
                      </a:schemeClr>
                    </a:solidFill>
                    <a:round/>
                  </a:ln>
                  <a:effectLst/>
                </c:spPr>
                <c:marker>
                  <c:symbol val="circle"/>
                  <c:size val="5"/>
                  <c:spPr>
                    <a:solidFill>
                      <a:schemeClr val="accent5">
                        <a:lumMod val="60000"/>
                      </a:schemeClr>
                    </a:solidFill>
                    <a:ln w="9525">
                      <a:solidFill>
                        <a:schemeClr val="accent5">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[1]Zillow_Data!$C$66:$CO$66</c15:sqref>
                        </c15:formulaRef>
                      </c:ext>
                    </c:extLst>
                    <c:numCache>
                      <c:formatCode>General</c:formatCode>
                      <c:ptCount val="91"/>
                      <c:pt idx="0">
                        <c:v>64</c:v>
                      </c:pt>
                      <c:pt idx="1">
                        <c:v>963</c:v>
                      </c:pt>
                      <c:pt idx="2">
                        <c:v>966</c:v>
                      </c:pt>
                      <c:pt idx="3">
                        <c:v>969</c:v>
                      </c:pt>
                      <c:pt idx="4">
                        <c:v>971</c:v>
                      </c:pt>
                      <c:pt idx="5">
                        <c:v>974</c:v>
                      </c:pt>
                      <c:pt idx="6">
                        <c:v>977</c:v>
                      </c:pt>
                      <c:pt idx="7">
                        <c:v>979</c:v>
                      </c:pt>
                      <c:pt idx="8">
                        <c:v>982</c:v>
                      </c:pt>
                      <c:pt idx="9">
                        <c:v>985</c:v>
                      </c:pt>
                      <c:pt idx="10">
                        <c:v>988</c:v>
                      </c:pt>
                      <c:pt idx="11">
                        <c:v>991</c:v>
                      </c:pt>
                      <c:pt idx="12">
                        <c:v>994</c:v>
                      </c:pt>
                      <c:pt idx="13">
                        <c:v>996</c:v>
                      </c:pt>
                      <c:pt idx="14">
                        <c:v>998</c:v>
                      </c:pt>
                      <c:pt idx="15">
                        <c:v>1000</c:v>
                      </c:pt>
                      <c:pt idx="16">
                        <c:v>1002</c:v>
                      </c:pt>
                      <c:pt idx="17">
                        <c:v>1003</c:v>
                      </c:pt>
                      <c:pt idx="18">
                        <c:v>1004</c:v>
                      </c:pt>
                      <c:pt idx="19">
                        <c:v>1005</c:v>
                      </c:pt>
                      <c:pt idx="20">
                        <c:v>1006</c:v>
                      </c:pt>
                      <c:pt idx="21">
                        <c:v>1006</c:v>
                      </c:pt>
                      <c:pt idx="22">
                        <c:v>1007</c:v>
                      </c:pt>
                      <c:pt idx="23">
                        <c:v>1010</c:v>
                      </c:pt>
                      <c:pt idx="24">
                        <c:v>1012</c:v>
                      </c:pt>
                      <c:pt idx="25">
                        <c:v>1014</c:v>
                      </c:pt>
                      <c:pt idx="26">
                        <c:v>1018</c:v>
                      </c:pt>
                      <c:pt idx="27">
                        <c:v>1022</c:v>
                      </c:pt>
                      <c:pt idx="28">
                        <c:v>1025</c:v>
                      </c:pt>
                      <c:pt idx="29">
                        <c:v>1030</c:v>
                      </c:pt>
                      <c:pt idx="30">
                        <c:v>1034</c:v>
                      </c:pt>
                      <c:pt idx="31">
                        <c:v>1038</c:v>
                      </c:pt>
                      <c:pt idx="32">
                        <c:v>1042</c:v>
                      </c:pt>
                      <c:pt idx="33">
                        <c:v>1046</c:v>
                      </c:pt>
                      <c:pt idx="34">
                        <c:v>1050</c:v>
                      </c:pt>
                      <c:pt idx="35">
                        <c:v>1053</c:v>
                      </c:pt>
                      <c:pt idx="36">
                        <c:v>1057</c:v>
                      </c:pt>
                      <c:pt idx="37">
                        <c:v>1060</c:v>
                      </c:pt>
                      <c:pt idx="38">
                        <c:v>1063</c:v>
                      </c:pt>
                      <c:pt idx="39">
                        <c:v>1067</c:v>
                      </c:pt>
                      <c:pt idx="40">
                        <c:v>1071</c:v>
                      </c:pt>
                      <c:pt idx="41">
                        <c:v>1074</c:v>
                      </c:pt>
                      <c:pt idx="42">
                        <c:v>1078</c:v>
                      </c:pt>
                      <c:pt idx="43">
                        <c:v>1082</c:v>
                      </c:pt>
                      <c:pt idx="44">
                        <c:v>1085</c:v>
                      </c:pt>
                      <c:pt idx="45">
                        <c:v>1089</c:v>
                      </c:pt>
                      <c:pt idx="46">
                        <c:v>1092</c:v>
                      </c:pt>
                      <c:pt idx="47">
                        <c:v>1096</c:v>
                      </c:pt>
                      <c:pt idx="48">
                        <c:v>1100</c:v>
                      </c:pt>
                      <c:pt idx="49">
                        <c:v>1104</c:v>
                      </c:pt>
                      <c:pt idx="50">
                        <c:v>1108</c:v>
                      </c:pt>
                      <c:pt idx="51">
                        <c:v>1112</c:v>
                      </c:pt>
                      <c:pt idx="52">
                        <c:v>1116</c:v>
                      </c:pt>
                      <c:pt idx="53">
                        <c:v>1121</c:v>
                      </c:pt>
                      <c:pt idx="54">
                        <c:v>1126</c:v>
                      </c:pt>
                      <c:pt idx="55">
                        <c:v>1132</c:v>
                      </c:pt>
                      <c:pt idx="56">
                        <c:v>1137</c:v>
                      </c:pt>
                      <c:pt idx="57">
                        <c:v>1143</c:v>
                      </c:pt>
                      <c:pt idx="58">
                        <c:v>1149</c:v>
                      </c:pt>
                      <c:pt idx="59">
                        <c:v>1155</c:v>
                      </c:pt>
                      <c:pt idx="60">
                        <c:v>1161</c:v>
                      </c:pt>
                      <c:pt idx="61">
                        <c:v>1167</c:v>
                      </c:pt>
                      <c:pt idx="62">
                        <c:v>1172</c:v>
                      </c:pt>
                      <c:pt idx="63">
                        <c:v>1178</c:v>
                      </c:pt>
                      <c:pt idx="64">
                        <c:v>1184</c:v>
                      </c:pt>
                      <c:pt idx="65">
                        <c:v>1189</c:v>
                      </c:pt>
                      <c:pt idx="66">
                        <c:v>1195</c:v>
                      </c:pt>
                      <c:pt idx="67">
                        <c:v>1200</c:v>
                      </c:pt>
                      <c:pt idx="68">
                        <c:v>1204</c:v>
                      </c:pt>
                      <c:pt idx="69">
                        <c:v>1209</c:v>
                      </c:pt>
                      <c:pt idx="70">
                        <c:v>1213</c:v>
                      </c:pt>
                      <c:pt idx="71">
                        <c:v>1217</c:v>
                      </c:pt>
                      <c:pt idx="72">
                        <c:v>1220</c:v>
                      </c:pt>
                      <c:pt idx="73">
                        <c:v>1224</c:v>
                      </c:pt>
                      <c:pt idx="74">
                        <c:v>1229</c:v>
                      </c:pt>
                      <c:pt idx="75">
                        <c:v>1234</c:v>
                      </c:pt>
                      <c:pt idx="76">
                        <c:v>1239</c:v>
                      </c:pt>
                      <c:pt idx="77">
                        <c:v>1246</c:v>
                      </c:pt>
                      <c:pt idx="78">
                        <c:v>1254</c:v>
                      </c:pt>
                      <c:pt idx="79">
                        <c:v>1261</c:v>
                      </c:pt>
                      <c:pt idx="80">
                        <c:v>1272</c:v>
                      </c:pt>
                      <c:pt idx="81">
                        <c:v>1283</c:v>
                      </c:pt>
                      <c:pt idx="82">
                        <c:v>1294</c:v>
                      </c:pt>
                      <c:pt idx="83">
                        <c:v>1306</c:v>
                      </c:pt>
                      <c:pt idx="84">
                        <c:v>1319</c:v>
                      </c:pt>
                      <c:pt idx="85">
                        <c:v>1332</c:v>
                      </c:pt>
                      <c:pt idx="86">
                        <c:v>1345</c:v>
                      </c:pt>
                      <c:pt idx="87">
                        <c:v>1358</c:v>
                      </c:pt>
                      <c:pt idx="88">
                        <c:v>1372</c:v>
                      </c:pt>
                      <c:pt idx="89">
                        <c:v>1385</c:v>
                      </c:pt>
                      <c:pt idx="90">
                        <c:v>1398</c:v>
                      </c:pt>
                    </c:numCache>
                  </c:numRef>
                </c:val>
                <c:smooth val="0"/>
                <c:extLst xmlns:c15="http://schemas.microsoft.com/office/drawing/2012/chart">
                  <c:ext xmlns:c16="http://schemas.microsoft.com/office/drawing/2014/chart" uri="{C3380CC4-5D6E-409C-BE32-E72D297353CC}">
                    <c16:uniqueId val="{00000049-B135-4F29-B62C-2A8A2B3064F6}"/>
                  </c:ext>
                </c:extLst>
              </c15:ser>
            </c15:filteredLineSeries>
            <c15:filteredLineSeries>
              <c15:ser>
                <c:idx val="65"/>
                <c:order val="65"/>
                <c:tx>
                  <c:strRef>
                    <c:extLst xmlns:c15="http://schemas.microsoft.com/office/drawing/2012/chart">
                      <c:ext xmlns:c15="http://schemas.microsoft.com/office/drawing/2012/chart" uri="{02D57815-91ED-43cb-92C2-25804820EDAC}">
                        <c15:formulaRef>
                          <c15:sqref>[1]Zillow_Data!$B$67</c15:sqref>
                        </c15:formulaRef>
                      </c:ext>
                    </c:extLst>
                    <c:strCache>
                      <c:ptCount val="1"/>
                      <c:pt idx="0">
                        <c:v>Greenville, SC</c:v>
                      </c:pt>
                    </c:strCache>
                  </c:strRef>
                </c:tx>
                <c:spPr>
                  <a:ln w="28575" cap="rnd">
                    <a:solidFill>
                      <a:schemeClr val="accent6">
                        <a:lumMod val="60000"/>
                      </a:schemeClr>
                    </a:solidFill>
                    <a:round/>
                  </a:ln>
                  <a:effectLst/>
                </c:spPr>
                <c:marker>
                  <c:symbol val="circle"/>
                  <c:size val="5"/>
                  <c:spPr>
                    <a:solidFill>
                      <a:schemeClr val="accent6">
                        <a:lumMod val="60000"/>
                      </a:schemeClr>
                    </a:solidFill>
                    <a:ln w="9525">
                      <a:solidFill>
                        <a:schemeClr val="accent6">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[1]Zillow_Data!$C$67:$CO$67</c15:sqref>
                        </c15:formulaRef>
                      </c:ext>
                    </c:extLst>
                    <c:numCache>
                      <c:formatCode>General</c:formatCode>
                      <c:ptCount val="91"/>
                      <c:pt idx="0">
                        <c:v>65</c:v>
                      </c:pt>
                      <c:pt idx="1">
                        <c:v>951</c:v>
                      </c:pt>
                      <c:pt idx="2">
                        <c:v>954</c:v>
                      </c:pt>
                      <c:pt idx="3">
                        <c:v>956</c:v>
                      </c:pt>
                      <c:pt idx="4">
                        <c:v>959</c:v>
                      </c:pt>
                      <c:pt idx="5">
                        <c:v>962</c:v>
                      </c:pt>
                      <c:pt idx="6">
                        <c:v>964</c:v>
                      </c:pt>
                      <c:pt idx="7">
                        <c:v>967</c:v>
                      </c:pt>
                      <c:pt idx="8">
                        <c:v>970</c:v>
                      </c:pt>
                      <c:pt idx="9">
                        <c:v>973</c:v>
                      </c:pt>
                      <c:pt idx="10">
                        <c:v>976</c:v>
                      </c:pt>
                      <c:pt idx="11">
                        <c:v>979</c:v>
                      </c:pt>
                      <c:pt idx="12">
                        <c:v>983</c:v>
                      </c:pt>
                      <c:pt idx="13">
                        <c:v>986</c:v>
                      </c:pt>
                      <c:pt idx="14">
                        <c:v>990</c:v>
                      </c:pt>
                      <c:pt idx="15">
                        <c:v>994</c:v>
                      </c:pt>
                      <c:pt idx="16">
                        <c:v>997</c:v>
                      </c:pt>
                      <c:pt idx="17">
                        <c:v>1002</c:v>
                      </c:pt>
                      <c:pt idx="18">
                        <c:v>1006</c:v>
                      </c:pt>
                      <c:pt idx="19">
                        <c:v>1011</c:v>
                      </c:pt>
                      <c:pt idx="20">
                        <c:v>1016</c:v>
                      </c:pt>
                      <c:pt idx="21">
                        <c:v>1022</c:v>
                      </c:pt>
                      <c:pt idx="22">
                        <c:v>1027</c:v>
                      </c:pt>
                      <c:pt idx="23">
                        <c:v>1032</c:v>
                      </c:pt>
                      <c:pt idx="24">
                        <c:v>1037</c:v>
                      </c:pt>
                      <c:pt idx="25">
                        <c:v>1042</c:v>
                      </c:pt>
                      <c:pt idx="26">
                        <c:v>1046</c:v>
                      </c:pt>
                      <c:pt idx="27">
                        <c:v>1050</c:v>
                      </c:pt>
                      <c:pt idx="28">
                        <c:v>1054</c:v>
                      </c:pt>
                      <c:pt idx="29">
                        <c:v>1057</c:v>
                      </c:pt>
                      <c:pt idx="30">
                        <c:v>1060</c:v>
                      </c:pt>
                      <c:pt idx="31">
                        <c:v>1062</c:v>
                      </c:pt>
                      <c:pt idx="32">
                        <c:v>1064</c:v>
                      </c:pt>
                      <c:pt idx="33">
                        <c:v>1066</c:v>
                      </c:pt>
                      <c:pt idx="34">
                        <c:v>1067</c:v>
                      </c:pt>
                      <c:pt idx="35">
                        <c:v>1069</c:v>
                      </c:pt>
                      <c:pt idx="36">
                        <c:v>1071</c:v>
                      </c:pt>
                      <c:pt idx="37">
                        <c:v>1073</c:v>
                      </c:pt>
                      <c:pt idx="38">
                        <c:v>1075</c:v>
                      </c:pt>
                      <c:pt idx="39">
                        <c:v>1078</c:v>
                      </c:pt>
                      <c:pt idx="40">
                        <c:v>1080</c:v>
                      </c:pt>
                      <c:pt idx="41">
                        <c:v>1083</c:v>
                      </c:pt>
                      <c:pt idx="42">
                        <c:v>1086</c:v>
                      </c:pt>
                      <c:pt idx="43">
                        <c:v>1089</c:v>
                      </c:pt>
                      <c:pt idx="44">
                        <c:v>1092</c:v>
                      </c:pt>
                      <c:pt idx="45">
                        <c:v>1095</c:v>
                      </c:pt>
                      <c:pt idx="46">
                        <c:v>1098</c:v>
                      </c:pt>
                      <c:pt idx="47">
                        <c:v>1101</c:v>
                      </c:pt>
                      <c:pt idx="48">
                        <c:v>1104</c:v>
                      </c:pt>
                      <c:pt idx="49">
                        <c:v>1107</c:v>
                      </c:pt>
                      <c:pt idx="50">
                        <c:v>1111</c:v>
                      </c:pt>
                      <c:pt idx="51">
                        <c:v>1115</c:v>
                      </c:pt>
                      <c:pt idx="52">
                        <c:v>1118</c:v>
                      </c:pt>
                      <c:pt idx="53">
                        <c:v>1122</c:v>
                      </c:pt>
                      <c:pt idx="54">
                        <c:v>1126</c:v>
                      </c:pt>
                      <c:pt idx="55">
                        <c:v>1130</c:v>
                      </c:pt>
                      <c:pt idx="56">
                        <c:v>1134</c:v>
                      </c:pt>
                      <c:pt idx="57">
                        <c:v>1137</c:v>
                      </c:pt>
                      <c:pt idx="58">
                        <c:v>1141</c:v>
                      </c:pt>
                      <c:pt idx="59">
                        <c:v>1144</c:v>
                      </c:pt>
                      <c:pt idx="60">
                        <c:v>1148</c:v>
                      </c:pt>
                      <c:pt idx="61">
                        <c:v>1152</c:v>
                      </c:pt>
                      <c:pt idx="62">
                        <c:v>1155</c:v>
                      </c:pt>
                      <c:pt idx="63">
                        <c:v>1158</c:v>
                      </c:pt>
                      <c:pt idx="64">
                        <c:v>1162</c:v>
                      </c:pt>
                      <c:pt idx="65">
                        <c:v>1165</c:v>
                      </c:pt>
                      <c:pt idx="66">
                        <c:v>1169</c:v>
                      </c:pt>
                      <c:pt idx="67">
                        <c:v>1172</c:v>
                      </c:pt>
                      <c:pt idx="68">
                        <c:v>1175</c:v>
                      </c:pt>
                      <c:pt idx="69">
                        <c:v>1178</c:v>
                      </c:pt>
                      <c:pt idx="70">
                        <c:v>1181</c:v>
                      </c:pt>
                      <c:pt idx="71">
                        <c:v>1183</c:v>
                      </c:pt>
                      <c:pt idx="72">
                        <c:v>1185</c:v>
                      </c:pt>
                      <c:pt idx="73">
                        <c:v>1187</c:v>
                      </c:pt>
                      <c:pt idx="74">
                        <c:v>1189</c:v>
                      </c:pt>
                      <c:pt idx="75">
                        <c:v>1191</c:v>
                      </c:pt>
                      <c:pt idx="76">
                        <c:v>1192</c:v>
                      </c:pt>
                      <c:pt idx="77">
                        <c:v>1195</c:v>
                      </c:pt>
                      <c:pt idx="78">
                        <c:v>1198</c:v>
                      </c:pt>
                      <c:pt idx="79">
                        <c:v>1200</c:v>
                      </c:pt>
                      <c:pt idx="80">
                        <c:v>1206</c:v>
                      </c:pt>
                      <c:pt idx="81">
                        <c:v>1211</c:v>
                      </c:pt>
                      <c:pt idx="82">
                        <c:v>1217</c:v>
                      </c:pt>
                      <c:pt idx="83">
                        <c:v>1224</c:v>
                      </c:pt>
                      <c:pt idx="84">
                        <c:v>1231</c:v>
                      </c:pt>
                      <c:pt idx="85">
                        <c:v>1238</c:v>
                      </c:pt>
                      <c:pt idx="86">
                        <c:v>1246</c:v>
                      </c:pt>
                      <c:pt idx="87">
                        <c:v>1253</c:v>
                      </c:pt>
                      <c:pt idx="88">
                        <c:v>1261</c:v>
                      </c:pt>
                      <c:pt idx="89">
                        <c:v>1269</c:v>
                      </c:pt>
                      <c:pt idx="90">
                        <c:v>1277</c:v>
                      </c:pt>
                    </c:numCache>
                  </c:numRef>
                </c:val>
                <c:smooth val="0"/>
                <c:extLst xmlns:c15="http://schemas.microsoft.com/office/drawing/2012/chart">
                  <c:ext xmlns:c16="http://schemas.microsoft.com/office/drawing/2014/chart" uri="{C3380CC4-5D6E-409C-BE32-E72D297353CC}">
                    <c16:uniqueId val="{0000004A-B135-4F29-B62C-2A8A2B3064F6}"/>
                  </c:ext>
                </c:extLst>
              </c15:ser>
            </c15:filteredLineSeries>
            <c15:filteredLineSeries>
              <c15:ser>
                <c:idx val="66"/>
                <c:order val="66"/>
                <c:tx>
                  <c:strRef>
                    <c:extLst xmlns:c15="http://schemas.microsoft.com/office/drawing/2012/chart">
                      <c:ext xmlns:c15="http://schemas.microsoft.com/office/drawing/2012/chart" uri="{02D57815-91ED-43cb-92C2-25804820EDAC}">
                        <c15:formulaRef>
                          <c15:sqref>[1]Zillow_Data!$B$68</c15:sqref>
                        </c15:formulaRef>
                      </c:ext>
                    </c:extLst>
                    <c:strCache>
                      <c:ptCount val="1"/>
                      <c:pt idx="0">
                        <c:v>Ventura, CA</c:v>
                      </c:pt>
                    </c:strCache>
                  </c:strRef>
                </c:tx>
                <c:spPr>
                  <a:ln w="28575" cap="rnd">
                    <a:solidFill>
                      <a:schemeClr val="accent1">
                        <a:lumMod val="80000"/>
                        <a:lumOff val="20000"/>
                      </a:schemeClr>
                    </a:solidFill>
                    <a:round/>
                  </a:ln>
                  <a:effectLst/>
                </c:spPr>
                <c:marker>
                  <c:symbol val="circle"/>
                  <c:size val="5"/>
                  <c:spPr>
                    <a:solidFill>
                      <a:schemeClr val="accent1">
                        <a:lumMod val="80000"/>
                        <a:lumOff val="20000"/>
                      </a:schemeClr>
                    </a:solidFill>
                    <a:ln w="9525">
                      <a:solidFill>
                        <a:schemeClr val="accent1">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[1]Zillow_Data!$C$68:$CO$68</c15:sqref>
                        </c15:formulaRef>
                      </c:ext>
                    </c:extLst>
                    <c:numCache>
                      <c:formatCode>General</c:formatCode>
                      <c:ptCount val="91"/>
                      <c:pt idx="0">
                        <c:v>66</c:v>
                      </c:pt>
                      <c:pt idx="1">
                        <c:v>1961</c:v>
                      </c:pt>
                      <c:pt idx="2">
                        <c:v>1970</c:v>
                      </c:pt>
                      <c:pt idx="3">
                        <c:v>1978</c:v>
                      </c:pt>
                      <c:pt idx="4">
                        <c:v>1987</c:v>
                      </c:pt>
                      <c:pt idx="5">
                        <c:v>1996</c:v>
                      </c:pt>
                      <c:pt idx="6">
                        <c:v>2005</c:v>
                      </c:pt>
                      <c:pt idx="7">
                        <c:v>2014</c:v>
                      </c:pt>
                      <c:pt idx="8">
                        <c:v>2023</c:v>
                      </c:pt>
                      <c:pt idx="9">
                        <c:v>2032</c:v>
                      </c:pt>
                      <c:pt idx="10">
                        <c:v>2041</c:v>
                      </c:pt>
                      <c:pt idx="11">
                        <c:v>2051</c:v>
                      </c:pt>
                      <c:pt idx="12">
                        <c:v>2061</c:v>
                      </c:pt>
                      <c:pt idx="13">
                        <c:v>2071</c:v>
                      </c:pt>
                      <c:pt idx="14">
                        <c:v>2081</c:v>
                      </c:pt>
                      <c:pt idx="15">
                        <c:v>2090</c:v>
                      </c:pt>
                      <c:pt idx="16">
                        <c:v>2100</c:v>
                      </c:pt>
                      <c:pt idx="17">
                        <c:v>2108</c:v>
                      </c:pt>
                      <c:pt idx="18">
                        <c:v>2116</c:v>
                      </c:pt>
                      <c:pt idx="19">
                        <c:v>2124</c:v>
                      </c:pt>
                      <c:pt idx="20">
                        <c:v>2131</c:v>
                      </c:pt>
                      <c:pt idx="21">
                        <c:v>2138</c:v>
                      </c:pt>
                      <c:pt idx="22">
                        <c:v>2146</c:v>
                      </c:pt>
                      <c:pt idx="23">
                        <c:v>2153</c:v>
                      </c:pt>
                      <c:pt idx="24">
                        <c:v>2161</c:v>
                      </c:pt>
                      <c:pt idx="25">
                        <c:v>2168</c:v>
                      </c:pt>
                      <c:pt idx="26">
                        <c:v>2177</c:v>
                      </c:pt>
                      <c:pt idx="27">
                        <c:v>2185</c:v>
                      </c:pt>
                      <c:pt idx="28">
                        <c:v>2194</c:v>
                      </c:pt>
                      <c:pt idx="29">
                        <c:v>2203</c:v>
                      </c:pt>
                      <c:pt idx="30">
                        <c:v>2213</c:v>
                      </c:pt>
                      <c:pt idx="31">
                        <c:v>2223</c:v>
                      </c:pt>
                      <c:pt idx="32">
                        <c:v>2233</c:v>
                      </c:pt>
                      <c:pt idx="33">
                        <c:v>2243</c:v>
                      </c:pt>
                      <c:pt idx="34">
                        <c:v>2254</c:v>
                      </c:pt>
                      <c:pt idx="35">
                        <c:v>2263</c:v>
                      </c:pt>
                      <c:pt idx="36">
                        <c:v>2271</c:v>
                      </c:pt>
                      <c:pt idx="37">
                        <c:v>2280</c:v>
                      </c:pt>
                      <c:pt idx="38">
                        <c:v>2288</c:v>
                      </c:pt>
                      <c:pt idx="39">
                        <c:v>2296</c:v>
                      </c:pt>
                      <c:pt idx="40">
                        <c:v>2303</c:v>
                      </c:pt>
                      <c:pt idx="41">
                        <c:v>2311</c:v>
                      </c:pt>
                      <c:pt idx="42">
                        <c:v>2319</c:v>
                      </c:pt>
                      <c:pt idx="43">
                        <c:v>2326</c:v>
                      </c:pt>
                      <c:pt idx="44">
                        <c:v>2334</c:v>
                      </c:pt>
                      <c:pt idx="45">
                        <c:v>2342</c:v>
                      </c:pt>
                      <c:pt idx="46">
                        <c:v>2349</c:v>
                      </c:pt>
                      <c:pt idx="47">
                        <c:v>2358</c:v>
                      </c:pt>
                      <c:pt idx="48">
                        <c:v>2366</c:v>
                      </c:pt>
                      <c:pt idx="49">
                        <c:v>2375</c:v>
                      </c:pt>
                      <c:pt idx="50">
                        <c:v>2385</c:v>
                      </c:pt>
                      <c:pt idx="51">
                        <c:v>2395</c:v>
                      </c:pt>
                      <c:pt idx="52">
                        <c:v>2405</c:v>
                      </c:pt>
                      <c:pt idx="53">
                        <c:v>2415</c:v>
                      </c:pt>
                      <c:pt idx="54">
                        <c:v>2425</c:v>
                      </c:pt>
                      <c:pt idx="55">
                        <c:v>2435</c:v>
                      </c:pt>
                      <c:pt idx="56">
                        <c:v>2443</c:v>
                      </c:pt>
                      <c:pt idx="57">
                        <c:v>2452</c:v>
                      </c:pt>
                      <c:pt idx="58">
                        <c:v>2460</c:v>
                      </c:pt>
                      <c:pt idx="59">
                        <c:v>2467</c:v>
                      </c:pt>
                      <c:pt idx="60">
                        <c:v>2475</c:v>
                      </c:pt>
                      <c:pt idx="61">
                        <c:v>2482</c:v>
                      </c:pt>
                      <c:pt idx="62">
                        <c:v>2488</c:v>
                      </c:pt>
                      <c:pt idx="63">
                        <c:v>2493</c:v>
                      </c:pt>
                      <c:pt idx="64">
                        <c:v>2499</c:v>
                      </c:pt>
                      <c:pt idx="65">
                        <c:v>2505</c:v>
                      </c:pt>
                      <c:pt idx="66">
                        <c:v>2511</c:v>
                      </c:pt>
                      <c:pt idx="67">
                        <c:v>2517</c:v>
                      </c:pt>
                      <c:pt idx="68">
                        <c:v>2522</c:v>
                      </c:pt>
                      <c:pt idx="69">
                        <c:v>2527</c:v>
                      </c:pt>
                      <c:pt idx="70">
                        <c:v>2532</c:v>
                      </c:pt>
                      <c:pt idx="71">
                        <c:v>2536</c:v>
                      </c:pt>
                      <c:pt idx="72">
                        <c:v>2540</c:v>
                      </c:pt>
                      <c:pt idx="73">
                        <c:v>2544</c:v>
                      </c:pt>
                      <c:pt idx="74">
                        <c:v>2549</c:v>
                      </c:pt>
                      <c:pt idx="75">
                        <c:v>2554</c:v>
                      </c:pt>
                      <c:pt idx="76">
                        <c:v>2559</c:v>
                      </c:pt>
                      <c:pt idx="77">
                        <c:v>2568</c:v>
                      </c:pt>
                      <c:pt idx="78">
                        <c:v>2576</c:v>
                      </c:pt>
                      <c:pt idx="79">
                        <c:v>2585</c:v>
                      </c:pt>
                      <c:pt idx="80">
                        <c:v>2601</c:v>
                      </c:pt>
                      <c:pt idx="81">
                        <c:v>2618</c:v>
                      </c:pt>
                      <c:pt idx="82">
                        <c:v>2635</c:v>
                      </c:pt>
                      <c:pt idx="83">
                        <c:v>2655</c:v>
                      </c:pt>
                      <c:pt idx="84">
                        <c:v>2676</c:v>
                      </c:pt>
                      <c:pt idx="85">
                        <c:v>2696</c:v>
                      </c:pt>
                      <c:pt idx="86">
                        <c:v>2718</c:v>
                      </c:pt>
                      <c:pt idx="87">
                        <c:v>2740</c:v>
                      </c:pt>
                      <c:pt idx="88">
                        <c:v>2761</c:v>
                      </c:pt>
                      <c:pt idx="89">
                        <c:v>2784</c:v>
                      </c:pt>
                      <c:pt idx="90">
                        <c:v>2806</c:v>
                      </c:pt>
                    </c:numCache>
                  </c:numRef>
                </c:val>
                <c:smooth val="0"/>
                <c:extLst xmlns:c15="http://schemas.microsoft.com/office/drawing/2012/chart">
                  <c:ext xmlns:c16="http://schemas.microsoft.com/office/drawing/2014/chart" uri="{C3380CC4-5D6E-409C-BE32-E72D297353CC}">
                    <c16:uniqueId val="{0000004B-B135-4F29-B62C-2A8A2B3064F6}"/>
                  </c:ext>
                </c:extLst>
              </c15:ser>
            </c15:filteredLineSeries>
            <c15:filteredLineSeries>
              <c15:ser>
                <c:idx val="67"/>
                <c:order val="67"/>
                <c:tx>
                  <c:strRef>
                    <c:extLst xmlns:c15="http://schemas.microsoft.com/office/drawing/2012/chart">
                      <c:ext xmlns:c15="http://schemas.microsoft.com/office/drawing/2012/chart" uri="{02D57815-91ED-43cb-92C2-25804820EDAC}">
                        <c15:formulaRef>
                          <c15:sqref>[1]Zillow_Data!$B$69</c15:sqref>
                        </c15:formulaRef>
                      </c:ext>
                    </c:extLst>
                    <c:strCache>
                      <c:ptCount val="1"/>
                      <c:pt idx="0">
                        <c:v>Allentown, PA</c:v>
                      </c:pt>
                    </c:strCache>
                  </c:strRef>
                </c:tx>
                <c:spPr>
                  <a:ln w="28575" cap="rnd">
                    <a:solidFill>
                      <a:schemeClr val="accent2">
                        <a:lumMod val="80000"/>
                        <a:lumOff val="20000"/>
                      </a:schemeClr>
                    </a:solidFill>
                    <a:round/>
                  </a:ln>
                  <a:effectLst/>
                </c:spPr>
                <c:marker>
                  <c:symbol val="circle"/>
                  <c:size val="5"/>
                  <c:spPr>
                    <a:solidFill>
                      <a:schemeClr val="accent2">
                        <a:lumMod val="80000"/>
                        <a:lumOff val="20000"/>
                      </a:schemeClr>
                    </a:solidFill>
                    <a:ln w="9525">
                      <a:solidFill>
                        <a:schemeClr val="accent2">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[1]Zillow_Data!$C$69:$CO$69</c15:sqref>
                        </c15:formulaRef>
                      </c:ext>
                    </c:extLst>
                    <c:numCache>
                      <c:formatCode>General</c:formatCode>
                      <c:ptCount val="91"/>
                      <c:pt idx="0">
                        <c:v>67</c:v>
                      </c:pt>
                      <c:pt idx="1">
                        <c:v>1182</c:v>
                      </c:pt>
                      <c:pt idx="2">
                        <c:v>1184</c:v>
                      </c:pt>
                      <c:pt idx="3">
                        <c:v>1186</c:v>
                      </c:pt>
                      <c:pt idx="4">
                        <c:v>1188</c:v>
                      </c:pt>
                      <c:pt idx="5">
                        <c:v>1190</c:v>
                      </c:pt>
                      <c:pt idx="6">
                        <c:v>1192</c:v>
                      </c:pt>
                      <c:pt idx="7">
                        <c:v>1194</c:v>
                      </c:pt>
                      <c:pt idx="8">
                        <c:v>1196</c:v>
                      </c:pt>
                      <c:pt idx="9">
                        <c:v>1198</c:v>
                      </c:pt>
                      <c:pt idx="10">
                        <c:v>1200</c:v>
                      </c:pt>
                      <c:pt idx="11">
                        <c:v>1202</c:v>
                      </c:pt>
                      <c:pt idx="12">
                        <c:v>1204</c:v>
                      </c:pt>
                      <c:pt idx="13">
                        <c:v>1206</c:v>
                      </c:pt>
                      <c:pt idx="14">
                        <c:v>1208</c:v>
                      </c:pt>
                      <c:pt idx="15">
                        <c:v>1210</c:v>
                      </c:pt>
                      <c:pt idx="16">
                        <c:v>1212</c:v>
                      </c:pt>
                      <c:pt idx="17">
                        <c:v>1214</c:v>
                      </c:pt>
                      <c:pt idx="18">
                        <c:v>1217</c:v>
                      </c:pt>
                      <c:pt idx="19">
                        <c:v>1219</c:v>
                      </c:pt>
                      <c:pt idx="20">
                        <c:v>1222</c:v>
                      </c:pt>
                      <c:pt idx="21">
                        <c:v>1225</c:v>
                      </c:pt>
                      <c:pt idx="22">
                        <c:v>1228</c:v>
                      </c:pt>
                      <c:pt idx="23">
                        <c:v>1230</c:v>
                      </c:pt>
                      <c:pt idx="24">
                        <c:v>1233</c:v>
                      </c:pt>
                      <c:pt idx="25">
                        <c:v>1236</c:v>
                      </c:pt>
                      <c:pt idx="26">
                        <c:v>1239</c:v>
                      </c:pt>
                      <c:pt idx="27">
                        <c:v>1242</c:v>
                      </c:pt>
                      <c:pt idx="28">
                        <c:v>1245</c:v>
                      </c:pt>
                      <c:pt idx="29">
                        <c:v>1248</c:v>
                      </c:pt>
                      <c:pt idx="30">
                        <c:v>1250</c:v>
                      </c:pt>
                      <c:pt idx="31">
                        <c:v>1253</c:v>
                      </c:pt>
                      <c:pt idx="32">
                        <c:v>1256</c:v>
                      </c:pt>
                      <c:pt idx="33">
                        <c:v>1259</c:v>
                      </c:pt>
                      <c:pt idx="34">
                        <c:v>1261</c:v>
                      </c:pt>
                      <c:pt idx="35">
                        <c:v>1264</c:v>
                      </c:pt>
                      <c:pt idx="36">
                        <c:v>1267</c:v>
                      </c:pt>
                      <c:pt idx="37">
                        <c:v>1271</c:v>
                      </c:pt>
                      <c:pt idx="38">
                        <c:v>1274</c:v>
                      </c:pt>
                      <c:pt idx="39">
                        <c:v>1277</c:v>
                      </c:pt>
                      <c:pt idx="40">
                        <c:v>1281</c:v>
                      </c:pt>
                      <c:pt idx="41">
                        <c:v>1284</c:v>
                      </c:pt>
                      <c:pt idx="42">
                        <c:v>1287</c:v>
                      </c:pt>
                      <c:pt idx="43">
                        <c:v>1290</c:v>
                      </c:pt>
                      <c:pt idx="44">
                        <c:v>1293</c:v>
                      </c:pt>
                      <c:pt idx="45">
                        <c:v>1296</c:v>
                      </c:pt>
                      <c:pt idx="46">
                        <c:v>1299</c:v>
                      </c:pt>
                      <c:pt idx="47">
                        <c:v>1302</c:v>
                      </c:pt>
                      <c:pt idx="48">
                        <c:v>1305</c:v>
                      </c:pt>
                      <c:pt idx="49">
                        <c:v>1309</c:v>
                      </c:pt>
                      <c:pt idx="50">
                        <c:v>1312</c:v>
                      </c:pt>
                      <c:pt idx="51">
                        <c:v>1315</c:v>
                      </c:pt>
                      <c:pt idx="52">
                        <c:v>1319</c:v>
                      </c:pt>
                      <c:pt idx="53">
                        <c:v>1322</c:v>
                      </c:pt>
                      <c:pt idx="54">
                        <c:v>1326</c:v>
                      </c:pt>
                      <c:pt idx="55">
                        <c:v>1330</c:v>
                      </c:pt>
                      <c:pt idx="56">
                        <c:v>1334</c:v>
                      </c:pt>
                      <c:pt idx="57">
                        <c:v>1339</c:v>
                      </c:pt>
                      <c:pt idx="58">
                        <c:v>1343</c:v>
                      </c:pt>
                      <c:pt idx="59">
                        <c:v>1347</c:v>
                      </c:pt>
                      <c:pt idx="60">
                        <c:v>1351</c:v>
                      </c:pt>
                      <c:pt idx="61">
                        <c:v>1356</c:v>
                      </c:pt>
                      <c:pt idx="62">
                        <c:v>1360</c:v>
                      </c:pt>
                      <c:pt idx="63">
                        <c:v>1364</c:v>
                      </c:pt>
                      <c:pt idx="64">
                        <c:v>1369</c:v>
                      </c:pt>
                      <c:pt idx="65">
                        <c:v>1373</c:v>
                      </c:pt>
                      <c:pt idx="66">
                        <c:v>1377</c:v>
                      </c:pt>
                      <c:pt idx="67">
                        <c:v>1381</c:v>
                      </c:pt>
                      <c:pt idx="68">
                        <c:v>1384</c:v>
                      </c:pt>
                      <c:pt idx="69">
                        <c:v>1387</c:v>
                      </c:pt>
                      <c:pt idx="70">
                        <c:v>1391</c:v>
                      </c:pt>
                      <c:pt idx="71">
                        <c:v>1393</c:v>
                      </c:pt>
                      <c:pt idx="72">
                        <c:v>1396</c:v>
                      </c:pt>
                      <c:pt idx="73">
                        <c:v>1399</c:v>
                      </c:pt>
                      <c:pt idx="74">
                        <c:v>1404</c:v>
                      </c:pt>
                      <c:pt idx="75">
                        <c:v>1409</c:v>
                      </c:pt>
                      <c:pt idx="76">
                        <c:v>1414</c:v>
                      </c:pt>
                      <c:pt idx="77">
                        <c:v>1423</c:v>
                      </c:pt>
                      <c:pt idx="78">
                        <c:v>1431</c:v>
                      </c:pt>
                      <c:pt idx="79">
                        <c:v>1440</c:v>
                      </c:pt>
                      <c:pt idx="80">
                        <c:v>1453</c:v>
                      </c:pt>
                      <c:pt idx="81">
                        <c:v>1466</c:v>
                      </c:pt>
                      <c:pt idx="82">
                        <c:v>1479</c:v>
                      </c:pt>
                      <c:pt idx="83">
                        <c:v>1494</c:v>
                      </c:pt>
                      <c:pt idx="84">
                        <c:v>1509</c:v>
                      </c:pt>
                      <c:pt idx="85">
                        <c:v>1524</c:v>
                      </c:pt>
                      <c:pt idx="86">
                        <c:v>1540</c:v>
                      </c:pt>
                      <c:pt idx="87">
                        <c:v>1555</c:v>
                      </c:pt>
                      <c:pt idx="88">
                        <c:v>1571</c:v>
                      </c:pt>
                      <c:pt idx="89">
                        <c:v>1587</c:v>
                      </c:pt>
                      <c:pt idx="90">
                        <c:v>1602</c:v>
                      </c:pt>
                    </c:numCache>
                  </c:numRef>
                </c:val>
                <c:smooth val="0"/>
                <c:extLst xmlns:c15="http://schemas.microsoft.com/office/drawing/2012/chart">
                  <c:ext xmlns:c16="http://schemas.microsoft.com/office/drawing/2014/chart" uri="{C3380CC4-5D6E-409C-BE32-E72D297353CC}">
                    <c16:uniqueId val="{0000004C-B135-4F29-B62C-2A8A2B3064F6}"/>
                  </c:ext>
                </c:extLst>
              </c15:ser>
            </c15:filteredLineSeries>
            <c15:filteredLineSeries>
              <c15:ser>
                <c:idx val="68"/>
                <c:order val="68"/>
                <c:tx>
                  <c:strRef>
                    <c:extLst xmlns:c15="http://schemas.microsoft.com/office/drawing/2012/chart">
                      <c:ext xmlns:c15="http://schemas.microsoft.com/office/drawing/2012/chart" uri="{02D57815-91ED-43cb-92C2-25804820EDAC}">
                        <c15:formulaRef>
                          <c15:sqref>[1]Zillow_Data!$B$70</c15:sqref>
                        </c15:formulaRef>
                      </c:ext>
                    </c:extLst>
                    <c:strCache>
                      <c:ptCount val="1"/>
                      <c:pt idx="0">
                        <c:v>El Paso, TX</c:v>
                      </c:pt>
                    </c:strCache>
                  </c:strRef>
                </c:tx>
                <c:spPr>
                  <a:ln w="28575" cap="rnd">
                    <a:solidFill>
                      <a:schemeClr val="accent3">
                        <a:lumMod val="80000"/>
                        <a:lumOff val="20000"/>
                      </a:schemeClr>
                    </a:solidFill>
                    <a:round/>
                  </a:ln>
                  <a:effectLst/>
                </c:spPr>
                <c:marker>
                  <c:symbol val="circle"/>
                  <c:size val="5"/>
                  <c:spPr>
                    <a:solidFill>
                      <a:schemeClr val="accent3">
                        <a:lumMod val="80000"/>
                        <a:lumOff val="20000"/>
                      </a:schemeClr>
                    </a:solidFill>
                    <a:ln w="9525">
                      <a:solidFill>
                        <a:schemeClr val="accent3">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[1]Zillow_Data!$C$70:$CO$70</c15:sqref>
                        </c15:formulaRef>
                      </c:ext>
                    </c:extLst>
                    <c:numCache>
                      <c:formatCode>General</c:formatCode>
                      <c:ptCount val="91"/>
                      <c:pt idx="0">
                        <c:v>68</c:v>
                      </c:pt>
                      <c:pt idx="1">
                        <c:v>995</c:v>
                      </c:pt>
                      <c:pt idx="2">
                        <c:v>996</c:v>
                      </c:pt>
                      <c:pt idx="3">
                        <c:v>996</c:v>
                      </c:pt>
                      <c:pt idx="4">
                        <c:v>997</c:v>
                      </c:pt>
                      <c:pt idx="5">
                        <c:v>997</c:v>
                      </c:pt>
                      <c:pt idx="6">
                        <c:v>997</c:v>
                      </c:pt>
                      <c:pt idx="7">
                        <c:v>998</c:v>
                      </c:pt>
                      <c:pt idx="8">
                        <c:v>998</c:v>
                      </c:pt>
                      <c:pt idx="9">
                        <c:v>999</c:v>
                      </c:pt>
                      <c:pt idx="10">
                        <c:v>999</c:v>
                      </c:pt>
                      <c:pt idx="11">
                        <c:v>1000</c:v>
                      </c:pt>
                      <c:pt idx="12">
                        <c:v>1000</c:v>
                      </c:pt>
                      <c:pt idx="13">
                        <c:v>1000</c:v>
                      </c:pt>
                      <c:pt idx="14">
                        <c:v>1001</c:v>
                      </c:pt>
                      <c:pt idx="15">
                        <c:v>1001</c:v>
                      </c:pt>
                      <c:pt idx="16">
                        <c:v>1001</c:v>
                      </c:pt>
                      <c:pt idx="17">
                        <c:v>1001</c:v>
                      </c:pt>
                      <c:pt idx="18">
                        <c:v>1001</c:v>
                      </c:pt>
                      <c:pt idx="19">
                        <c:v>1002</c:v>
                      </c:pt>
                      <c:pt idx="20">
                        <c:v>1002</c:v>
                      </c:pt>
                      <c:pt idx="21">
                        <c:v>1002</c:v>
                      </c:pt>
                      <c:pt idx="22">
                        <c:v>1002</c:v>
                      </c:pt>
                      <c:pt idx="23">
                        <c:v>1003</c:v>
                      </c:pt>
                      <c:pt idx="24">
                        <c:v>1003</c:v>
                      </c:pt>
                      <c:pt idx="25">
                        <c:v>1003</c:v>
                      </c:pt>
                      <c:pt idx="26">
                        <c:v>1004</c:v>
                      </c:pt>
                      <c:pt idx="27">
                        <c:v>1004</c:v>
                      </c:pt>
                      <c:pt idx="28">
                        <c:v>1004</c:v>
                      </c:pt>
                      <c:pt idx="29">
                        <c:v>1005</c:v>
                      </c:pt>
                      <c:pt idx="30">
                        <c:v>1006</c:v>
                      </c:pt>
                      <c:pt idx="31">
                        <c:v>1007</c:v>
                      </c:pt>
                      <c:pt idx="32">
                        <c:v>1007</c:v>
                      </c:pt>
                      <c:pt idx="33">
                        <c:v>1008</c:v>
                      </c:pt>
                      <c:pt idx="34">
                        <c:v>1008</c:v>
                      </c:pt>
                      <c:pt idx="35">
                        <c:v>1009</c:v>
                      </c:pt>
                      <c:pt idx="36">
                        <c:v>1009</c:v>
                      </c:pt>
                      <c:pt idx="37">
                        <c:v>1010</c:v>
                      </c:pt>
                      <c:pt idx="38">
                        <c:v>1010</c:v>
                      </c:pt>
                      <c:pt idx="39">
                        <c:v>1010</c:v>
                      </c:pt>
                      <c:pt idx="40">
                        <c:v>1011</c:v>
                      </c:pt>
                      <c:pt idx="41">
                        <c:v>1011</c:v>
                      </c:pt>
                      <c:pt idx="42">
                        <c:v>1011</c:v>
                      </c:pt>
                      <c:pt idx="43">
                        <c:v>1011</c:v>
                      </c:pt>
                      <c:pt idx="44">
                        <c:v>1011</c:v>
                      </c:pt>
                      <c:pt idx="45">
                        <c:v>1011</c:v>
                      </c:pt>
                      <c:pt idx="46">
                        <c:v>1011</c:v>
                      </c:pt>
                      <c:pt idx="47">
                        <c:v>1012</c:v>
                      </c:pt>
                      <c:pt idx="48">
                        <c:v>1013</c:v>
                      </c:pt>
                      <c:pt idx="49">
                        <c:v>1014</c:v>
                      </c:pt>
                      <c:pt idx="50">
                        <c:v>1016</c:v>
                      </c:pt>
                      <c:pt idx="51">
                        <c:v>1017</c:v>
                      </c:pt>
                      <c:pt idx="52">
                        <c:v>1018</c:v>
                      </c:pt>
                      <c:pt idx="53">
                        <c:v>1020</c:v>
                      </c:pt>
                      <c:pt idx="54">
                        <c:v>1021</c:v>
                      </c:pt>
                      <c:pt idx="55">
                        <c:v>1023</c:v>
                      </c:pt>
                      <c:pt idx="56">
                        <c:v>1024</c:v>
                      </c:pt>
                      <c:pt idx="57">
                        <c:v>1026</c:v>
                      </c:pt>
                      <c:pt idx="58">
                        <c:v>1027</c:v>
                      </c:pt>
                      <c:pt idx="59">
                        <c:v>1029</c:v>
                      </c:pt>
                      <c:pt idx="60">
                        <c:v>1031</c:v>
                      </c:pt>
                      <c:pt idx="61">
                        <c:v>1032</c:v>
                      </c:pt>
                      <c:pt idx="62">
                        <c:v>1035</c:v>
                      </c:pt>
                      <c:pt idx="63">
                        <c:v>1037</c:v>
                      </c:pt>
                      <c:pt idx="64">
                        <c:v>1040</c:v>
                      </c:pt>
                      <c:pt idx="65">
                        <c:v>1043</c:v>
                      </c:pt>
                      <c:pt idx="66">
                        <c:v>1046</c:v>
                      </c:pt>
                      <c:pt idx="67">
                        <c:v>1049</c:v>
                      </c:pt>
                      <c:pt idx="68">
                        <c:v>1052</c:v>
                      </c:pt>
                      <c:pt idx="69">
                        <c:v>1056</c:v>
                      </c:pt>
                      <c:pt idx="70">
                        <c:v>1059</c:v>
                      </c:pt>
                      <c:pt idx="71">
                        <c:v>1063</c:v>
                      </c:pt>
                      <c:pt idx="72">
                        <c:v>1067</c:v>
                      </c:pt>
                      <c:pt idx="73">
                        <c:v>1071</c:v>
                      </c:pt>
                      <c:pt idx="74">
                        <c:v>1075</c:v>
                      </c:pt>
                      <c:pt idx="75">
                        <c:v>1080</c:v>
                      </c:pt>
                      <c:pt idx="76">
                        <c:v>1085</c:v>
                      </c:pt>
                      <c:pt idx="77">
                        <c:v>1090</c:v>
                      </c:pt>
                      <c:pt idx="78">
                        <c:v>1096</c:v>
                      </c:pt>
                      <c:pt idx="79">
                        <c:v>1101</c:v>
                      </c:pt>
                      <c:pt idx="80">
                        <c:v>1108</c:v>
                      </c:pt>
                      <c:pt idx="81">
                        <c:v>1115</c:v>
                      </c:pt>
                      <c:pt idx="82">
                        <c:v>1122</c:v>
                      </c:pt>
                      <c:pt idx="83">
                        <c:v>1129</c:v>
                      </c:pt>
                      <c:pt idx="84">
                        <c:v>1135</c:v>
                      </c:pt>
                      <c:pt idx="85">
                        <c:v>1142</c:v>
                      </c:pt>
                      <c:pt idx="86">
                        <c:v>1149</c:v>
                      </c:pt>
                      <c:pt idx="87">
                        <c:v>1156</c:v>
                      </c:pt>
                      <c:pt idx="88">
                        <c:v>1163</c:v>
                      </c:pt>
                      <c:pt idx="89">
                        <c:v>1170</c:v>
                      </c:pt>
                      <c:pt idx="90">
                        <c:v>1177</c:v>
                      </c:pt>
                    </c:numCache>
                  </c:numRef>
                </c:val>
                <c:smooth val="0"/>
                <c:extLst xmlns:c15="http://schemas.microsoft.com/office/drawing/2012/chart">
                  <c:ext xmlns:c16="http://schemas.microsoft.com/office/drawing/2014/chart" uri="{C3380CC4-5D6E-409C-BE32-E72D297353CC}">
                    <c16:uniqueId val="{0000004D-B135-4F29-B62C-2A8A2B3064F6}"/>
                  </c:ext>
                </c:extLst>
              </c15:ser>
            </c15:filteredLineSeries>
            <c15:filteredLineSeries>
              <c15:ser>
                <c:idx val="69"/>
                <c:order val="69"/>
                <c:tx>
                  <c:strRef>
                    <c:extLst xmlns:c15="http://schemas.microsoft.com/office/drawing/2012/chart">
                      <c:ext xmlns:c15="http://schemas.microsoft.com/office/drawing/2012/chart" uri="{02D57815-91ED-43cb-92C2-25804820EDAC}">
                        <c15:formulaRef>
                          <c15:sqref>[1]Zillow_Data!$B$71</c15:sqref>
                        </c15:formulaRef>
                      </c:ext>
                    </c:extLst>
                    <c:strCache>
                      <c:ptCount val="1"/>
                      <c:pt idx="0">
                        <c:v>Baton Rouge, LA</c:v>
                      </c:pt>
                    </c:strCache>
                  </c:strRef>
                </c:tx>
                <c:spPr>
                  <a:ln w="28575" cap="rnd">
                    <a:solidFill>
                      <a:schemeClr val="accent4">
                        <a:lumMod val="80000"/>
                        <a:lumOff val="20000"/>
                      </a:schemeClr>
                    </a:solidFill>
                    <a:round/>
                  </a:ln>
                  <a:effectLst/>
                </c:spPr>
                <c:marker>
                  <c:symbol val="circle"/>
                  <c:size val="5"/>
                  <c:spPr>
                    <a:solidFill>
                      <a:schemeClr val="accent4">
                        <a:lumMod val="80000"/>
                        <a:lumOff val="20000"/>
                      </a:schemeClr>
                    </a:solidFill>
                    <a:ln w="9525">
                      <a:solidFill>
                        <a:schemeClr val="accent4">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[1]Zillow_Data!$C$71:$CO$71</c15:sqref>
                        </c15:formulaRef>
                      </c:ext>
                    </c:extLst>
                    <c:numCache>
                      <c:formatCode>General</c:formatCode>
                      <c:ptCount val="91"/>
                      <c:pt idx="0">
                        <c:v>69</c:v>
                      </c:pt>
                      <c:pt idx="1">
                        <c:v>1112</c:v>
                      </c:pt>
                      <c:pt idx="2">
                        <c:v>1113</c:v>
                      </c:pt>
                      <c:pt idx="3">
                        <c:v>1114</c:v>
                      </c:pt>
                      <c:pt idx="4">
                        <c:v>1116</c:v>
                      </c:pt>
                      <c:pt idx="5">
                        <c:v>1117</c:v>
                      </c:pt>
                      <c:pt idx="6">
                        <c:v>1118</c:v>
                      </c:pt>
                      <c:pt idx="7">
                        <c:v>1120</c:v>
                      </c:pt>
                      <c:pt idx="8">
                        <c:v>1121</c:v>
                      </c:pt>
                      <c:pt idx="9">
                        <c:v>1123</c:v>
                      </c:pt>
                      <c:pt idx="10">
                        <c:v>1124</c:v>
                      </c:pt>
                      <c:pt idx="11">
                        <c:v>1127</c:v>
                      </c:pt>
                      <c:pt idx="12">
                        <c:v>1129</c:v>
                      </c:pt>
                      <c:pt idx="13">
                        <c:v>1132</c:v>
                      </c:pt>
                      <c:pt idx="14">
                        <c:v>1134</c:v>
                      </c:pt>
                      <c:pt idx="15">
                        <c:v>1136</c:v>
                      </c:pt>
                      <c:pt idx="16">
                        <c:v>1138</c:v>
                      </c:pt>
                      <c:pt idx="17">
                        <c:v>1140</c:v>
                      </c:pt>
                      <c:pt idx="18">
                        <c:v>1142</c:v>
                      </c:pt>
                      <c:pt idx="19">
                        <c:v>1144</c:v>
                      </c:pt>
                      <c:pt idx="20">
                        <c:v>1146</c:v>
                      </c:pt>
                      <c:pt idx="21">
                        <c:v>1148</c:v>
                      </c:pt>
                      <c:pt idx="22">
                        <c:v>1149</c:v>
                      </c:pt>
                      <c:pt idx="23">
                        <c:v>1151</c:v>
                      </c:pt>
                      <c:pt idx="24">
                        <c:v>1153</c:v>
                      </c:pt>
                      <c:pt idx="25">
                        <c:v>1155</c:v>
                      </c:pt>
                      <c:pt idx="26">
                        <c:v>1159</c:v>
                      </c:pt>
                      <c:pt idx="27">
                        <c:v>1162</c:v>
                      </c:pt>
                      <c:pt idx="28">
                        <c:v>1166</c:v>
                      </c:pt>
                      <c:pt idx="29">
                        <c:v>1171</c:v>
                      </c:pt>
                      <c:pt idx="30">
                        <c:v>1176</c:v>
                      </c:pt>
                      <c:pt idx="31">
                        <c:v>1180</c:v>
                      </c:pt>
                      <c:pt idx="32">
                        <c:v>1184</c:v>
                      </c:pt>
                      <c:pt idx="33">
                        <c:v>1188</c:v>
                      </c:pt>
                      <c:pt idx="34">
                        <c:v>1192</c:v>
                      </c:pt>
                      <c:pt idx="35">
                        <c:v>1195</c:v>
                      </c:pt>
                      <c:pt idx="36">
                        <c:v>1197</c:v>
                      </c:pt>
                      <c:pt idx="37">
                        <c:v>1199</c:v>
                      </c:pt>
                      <c:pt idx="38">
                        <c:v>1199</c:v>
                      </c:pt>
                      <c:pt idx="39">
                        <c:v>1200</c:v>
                      </c:pt>
                      <c:pt idx="40">
                        <c:v>1200</c:v>
                      </c:pt>
                      <c:pt idx="41">
                        <c:v>1199</c:v>
                      </c:pt>
                      <c:pt idx="42">
                        <c:v>1199</c:v>
                      </c:pt>
                      <c:pt idx="43">
                        <c:v>1198</c:v>
                      </c:pt>
                      <c:pt idx="44">
                        <c:v>1196</c:v>
                      </c:pt>
                      <c:pt idx="45">
                        <c:v>1195</c:v>
                      </c:pt>
                      <c:pt idx="46">
                        <c:v>1194</c:v>
                      </c:pt>
                      <c:pt idx="47">
                        <c:v>1194</c:v>
                      </c:pt>
                      <c:pt idx="48">
                        <c:v>1194</c:v>
                      </c:pt>
                      <c:pt idx="49">
                        <c:v>1194</c:v>
                      </c:pt>
                      <c:pt idx="50">
                        <c:v>1195</c:v>
                      </c:pt>
                      <c:pt idx="51">
                        <c:v>1196</c:v>
                      </c:pt>
                      <c:pt idx="52">
                        <c:v>1196</c:v>
                      </c:pt>
                      <c:pt idx="53">
                        <c:v>1197</c:v>
                      </c:pt>
                      <c:pt idx="54">
                        <c:v>1197</c:v>
                      </c:pt>
                      <c:pt idx="55">
                        <c:v>1198</c:v>
                      </c:pt>
                      <c:pt idx="56">
                        <c:v>1198</c:v>
                      </c:pt>
                      <c:pt idx="57">
                        <c:v>1198</c:v>
                      </c:pt>
                      <c:pt idx="58">
                        <c:v>1198</c:v>
                      </c:pt>
                      <c:pt idx="59">
                        <c:v>1198</c:v>
                      </c:pt>
                      <c:pt idx="60">
                        <c:v>1198</c:v>
                      </c:pt>
                      <c:pt idx="61">
                        <c:v>1199</c:v>
                      </c:pt>
                      <c:pt idx="62">
                        <c:v>1199</c:v>
                      </c:pt>
                      <c:pt idx="63">
                        <c:v>1199</c:v>
                      </c:pt>
                      <c:pt idx="64">
                        <c:v>1199</c:v>
                      </c:pt>
                      <c:pt idx="65">
                        <c:v>1199</c:v>
                      </c:pt>
                      <c:pt idx="66">
                        <c:v>1199</c:v>
                      </c:pt>
                      <c:pt idx="67">
                        <c:v>1199</c:v>
                      </c:pt>
                      <c:pt idx="68">
                        <c:v>1198</c:v>
                      </c:pt>
                      <c:pt idx="69">
                        <c:v>1198</c:v>
                      </c:pt>
                      <c:pt idx="70">
                        <c:v>1198</c:v>
                      </c:pt>
                      <c:pt idx="71">
                        <c:v>1198</c:v>
                      </c:pt>
                      <c:pt idx="72">
                        <c:v>1198</c:v>
                      </c:pt>
                      <c:pt idx="73">
                        <c:v>1198</c:v>
                      </c:pt>
                      <c:pt idx="74">
                        <c:v>1199</c:v>
                      </c:pt>
                      <c:pt idx="75">
                        <c:v>1200</c:v>
                      </c:pt>
                      <c:pt idx="76">
                        <c:v>1201</c:v>
                      </c:pt>
                      <c:pt idx="77">
                        <c:v>1204</c:v>
                      </c:pt>
                      <c:pt idx="78">
                        <c:v>1207</c:v>
                      </c:pt>
                      <c:pt idx="79">
                        <c:v>1210</c:v>
                      </c:pt>
                      <c:pt idx="80">
                        <c:v>1215</c:v>
                      </c:pt>
                      <c:pt idx="81">
                        <c:v>1219</c:v>
                      </c:pt>
                      <c:pt idx="82">
                        <c:v>1223</c:v>
                      </c:pt>
                      <c:pt idx="83">
                        <c:v>1228</c:v>
                      </c:pt>
                      <c:pt idx="84">
                        <c:v>1232</c:v>
                      </c:pt>
                      <c:pt idx="85">
                        <c:v>1237</c:v>
                      </c:pt>
                      <c:pt idx="86">
                        <c:v>1241</c:v>
                      </c:pt>
                      <c:pt idx="87">
                        <c:v>1246</c:v>
                      </c:pt>
                      <c:pt idx="88">
                        <c:v>1250</c:v>
                      </c:pt>
                      <c:pt idx="89">
                        <c:v>1255</c:v>
                      </c:pt>
                      <c:pt idx="90">
                        <c:v>1260</c:v>
                      </c:pt>
                    </c:numCache>
                  </c:numRef>
                </c:val>
                <c:smooth val="0"/>
                <c:extLst xmlns:c15="http://schemas.microsoft.com/office/drawing/2012/chart">
                  <c:ext xmlns:c16="http://schemas.microsoft.com/office/drawing/2014/chart" uri="{C3380CC4-5D6E-409C-BE32-E72D297353CC}">
                    <c16:uniqueId val="{0000004E-B135-4F29-B62C-2A8A2B3064F6}"/>
                  </c:ext>
                </c:extLst>
              </c15:ser>
            </c15:filteredLineSeries>
            <c15:filteredLineSeries>
              <c15:ser>
                <c:idx val="70"/>
                <c:order val="70"/>
                <c:tx>
                  <c:strRef>
                    <c:extLst xmlns:c15="http://schemas.microsoft.com/office/drawing/2012/chart">
                      <c:ext xmlns:c15="http://schemas.microsoft.com/office/drawing/2012/chart" uri="{02D57815-91ED-43cb-92C2-25804820EDAC}">
                        <c15:formulaRef>
                          <c15:sqref>[1]Zillow_Data!$B$72</c15:sqref>
                        </c15:formulaRef>
                      </c:ext>
                    </c:extLst>
                    <c:strCache>
                      <c:ptCount val="1"/>
                      <c:pt idx="0">
                        <c:v>Dayton, OH</c:v>
                      </c:pt>
                    </c:strCache>
                  </c:strRef>
                </c:tx>
                <c:spPr>
                  <a:ln w="28575" cap="rnd">
                    <a:solidFill>
                      <a:schemeClr val="accent5">
                        <a:lumMod val="80000"/>
                        <a:lumOff val="20000"/>
                      </a:schemeClr>
                    </a:solidFill>
                    <a:round/>
                  </a:ln>
                  <a:effectLst/>
                </c:spPr>
                <c:marker>
                  <c:symbol val="circle"/>
                  <c:size val="5"/>
                  <c:spPr>
                    <a:solidFill>
                      <a:schemeClr val="accent5">
                        <a:lumMod val="80000"/>
                        <a:lumOff val="20000"/>
                      </a:schemeClr>
                    </a:solidFill>
                    <a:ln w="9525">
                      <a:solidFill>
                        <a:schemeClr val="accent5">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[1]Zillow_Data!$C$72:$CO$72</c15:sqref>
                        </c15:formulaRef>
                      </c:ext>
                    </c:extLst>
                    <c:numCache>
                      <c:formatCode>General</c:formatCode>
                      <c:ptCount val="91"/>
                      <c:pt idx="0">
                        <c:v>70</c:v>
                      </c:pt>
                      <c:pt idx="1">
                        <c:v>806</c:v>
                      </c:pt>
                      <c:pt idx="2">
                        <c:v>808</c:v>
                      </c:pt>
                      <c:pt idx="3">
                        <c:v>810</c:v>
                      </c:pt>
                      <c:pt idx="4">
                        <c:v>812</c:v>
                      </c:pt>
                      <c:pt idx="5">
                        <c:v>813</c:v>
                      </c:pt>
                      <c:pt idx="6">
                        <c:v>815</c:v>
                      </c:pt>
                      <c:pt idx="7">
                        <c:v>817</c:v>
                      </c:pt>
                      <c:pt idx="8">
                        <c:v>818</c:v>
                      </c:pt>
                      <c:pt idx="9">
                        <c:v>820</c:v>
                      </c:pt>
                      <c:pt idx="10">
                        <c:v>822</c:v>
                      </c:pt>
                      <c:pt idx="11">
                        <c:v>824</c:v>
                      </c:pt>
                      <c:pt idx="12">
                        <c:v>826</c:v>
                      </c:pt>
                      <c:pt idx="13">
                        <c:v>827</c:v>
                      </c:pt>
                      <c:pt idx="14">
                        <c:v>829</c:v>
                      </c:pt>
                      <c:pt idx="15">
                        <c:v>831</c:v>
                      </c:pt>
                      <c:pt idx="16">
                        <c:v>833</c:v>
                      </c:pt>
                      <c:pt idx="17">
                        <c:v>835</c:v>
                      </c:pt>
                      <c:pt idx="18">
                        <c:v>837</c:v>
                      </c:pt>
                      <c:pt idx="19">
                        <c:v>839</c:v>
                      </c:pt>
                      <c:pt idx="20">
                        <c:v>842</c:v>
                      </c:pt>
                      <c:pt idx="21">
                        <c:v>845</c:v>
                      </c:pt>
                      <c:pt idx="22">
                        <c:v>848</c:v>
                      </c:pt>
                      <c:pt idx="23">
                        <c:v>851</c:v>
                      </c:pt>
                      <c:pt idx="24">
                        <c:v>853</c:v>
                      </c:pt>
                      <c:pt idx="25">
                        <c:v>856</c:v>
                      </c:pt>
                      <c:pt idx="26">
                        <c:v>859</c:v>
                      </c:pt>
                      <c:pt idx="27">
                        <c:v>861</c:v>
                      </c:pt>
                      <c:pt idx="28">
                        <c:v>864</c:v>
                      </c:pt>
                      <c:pt idx="29">
                        <c:v>866</c:v>
                      </c:pt>
                      <c:pt idx="30">
                        <c:v>868</c:v>
                      </c:pt>
                      <c:pt idx="31">
                        <c:v>871</c:v>
                      </c:pt>
                      <c:pt idx="32">
                        <c:v>872</c:v>
                      </c:pt>
                      <c:pt idx="33">
                        <c:v>874</c:v>
                      </c:pt>
                      <c:pt idx="34">
                        <c:v>876</c:v>
                      </c:pt>
                      <c:pt idx="35">
                        <c:v>878</c:v>
                      </c:pt>
                      <c:pt idx="36">
                        <c:v>880</c:v>
                      </c:pt>
                      <c:pt idx="37">
                        <c:v>882</c:v>
                      </c:pt>
                      <c:pt idx="38">
                        <c:v>885</c:v>
                      </c:pt>
                      <c:pt idx="39">
                        <c:v>887</c:v>
                      </c:pt>
                      <c:pt idx="40">
                        <c:v>890</c:v>
                      </c:pt>
                      <c:pt idx="41">
                        <c:v>893</c:v>
                      </c:pt>
                      <c:pt idx="42">
                        <c:v>896</c:v>
                      </c:pt>
                      <c:pt idx="43">
                        <c:v>899</c:v>
                      </c:pt>
                      <c:pt idx="44">
                        <c:v>902</c:v>
                      </c:pt>
                      <c:pt idx="45">
                        <c:v>904</c:v>
                      </c:pt>
                      <c:pt idx="46">
                        <c:v>907</c:v>
                      </c:pt>
                      <c:pt idx="47">
                        <c:v>910</c:v>
                      </c:pt>
                      <c:pt idx="48">
                        <c:v>913</c:v>
                      </c:pt>
                      <c:pt idx="49">
                        <c:v>916</c:v>
                      </c:pt>
                      <c:pt idx="50">
                        <c:v>919</c:v>
                      </c:pt>
                      <c:pt idx="51">
                        <c:v>922</c:v>
                      </c:pt>
                      <c:pt idx="52">
                        <c:v>924</c:v>
                      </c:pt>
                      <c:pt idx="53">
                        <c:v>927</c:v>
                      </c:pt>
                      <c:pt idx="54">
                        <c:v>929</c:v>
                      </c:pt>
                      <c:pt idx="55">
                        <c:v>932</c:v>
                      </c:pt>
                      <c:pt idx="56">
                        <c:v>935</c:v>
                      </c:pt>
                      <c:pt idx="57">
                        <c:v>937</c:v>
                      </c:pt>
                      <c:pt idx="58">
                        <c:v>940</c:v>
                      </c:pt>
                      <c:pt idx="59">
                        <c:v>943</c:v>
                      </c:pt>
                      <c:pt idx="60">
                        <c:v>946</c:v>
                      </c:pt>
                      <c:pt idx="61">
                        <c:v>949</c:v>
                      </c:pt>
                      <c:pt idx="62">
                        <c:v>953</c:v>
                      </c:pt>
                      <c:pt idx="63">
                        <c:v>956</c:v>
                      </c:pt>
                      <c:pt idx="64">
                        <c:v>960</c:v>
                      </c:pt>
                      <c:pt idx="65">
                        <c:v>964</c:v>
                      </c:pt>
                      <c:pt idx="66">
                        <c:v>968</c:v>
                      </c:pt>
                      <c:pt idx="67">
                        <c:v>972</c:v>
                      </c:pt>
                      <c:pt idx="68">
                        <c:v>976</c:v>
                      </c:pt>
                      <c:pt idx="69">
                        <c:v>979</c:v>
                      </c:pt>
                      <c:pt idx="70">
                        <c:v>983</c:v>
                      </c:pt>
                      <c:pt idx="71">
                        <c:v>987</c:v>
                      </c:pt>
                      <c:pt idx="72">
                        <c:v>990</c:v>
                      </c:pt>
                      <c:pt idx="73">
                        <c:v>993</c:v>
                      </c:pt>
                      <c:pt idx="74">
                        <c:v>997</c:v>
                      </c:pt>
                      <c:pt idx="75">
                        <c:v>1001</c:v>
                      </c:pt>
                      <c:pt idx="76">
                        <c:v>1004</c:v>
                      </c:pt>
                      <c:pt idx="77">
                        <c:v>1009</c:v>
                      </c:pt>
                      <c:pt idx="78">
                        <c:v>1013</c:v>
                      </c:pt>
                      <c:pt idx="79">
                        <c:v>1017</c:v>
                      </c:pt>
                      <c:pt idx="80">
                        <c:v>1023</c:v>
                      </c:pt>
                      <c:pt idx="81">
                        <c:v>1029</c:v>
                      </c:pt>
                      <c:pt idx="82">
                        <c:v>1035</c:v>
                      </c:pt>
                      <c:pt idx="83">
                        <c:v>1042</c:v>
                      </c:pt>
                      <c:pt idx="84">
                        <c:v>1048</c:v>
                      </c:pt>
                      <c:pt idx="85">
                        <c:v>1054</c:v>
                      </c:pt>
                      <c:pt idx="86">
                        <c:v>1061</c:v>
                      </c:pt>
                      <c:pt idx="87">
                        <c:v>1067</c:v>
                      </c:pt>
                      <c:pt idx="88">
                        <c:v>1074</c:v>
                      </c:pt>
                      <c:pt idx="89">
                        <c:v>1081</c:v>
                      </c:pt>
                      <c:pt idx="90">
                        <c:v>1087</c:v>
                      </c:pt>
                    </c:numCache>
                  </c:numRef>
                </c:val>
                <c:smooth val="0"/>
                <c:extLst xmlns:c15="http://schemas.microsoft.com/office/drawing/2012/chart">
                  <c:ext xmlns:c16="http://schemas.microsoft.com/office/drawing/2014/chart" uri="{C3380CC4-5D6E-409C-BE32-E72D297353CC}">
                    <c16:uniqueId val="{0000004F-B135-4F29-B62C-2A8A2B3064F6}"/>
                  </c:ext>
                </c:extLst>
              </c15:ser>
            </c15:filteredLineSeries>
            <c15:filteredLineSeries>
              <c15:ser>
                <c:idx val="71"/>
                <c:order val="71"/>
                <c:tx>
                  <c:strRef>
                    <c:extLst xmlns:c15="http://schemas.microsoft.com/office/drawing/2012/chart">
                      <c:ext xmlns:c15="http://schemas.microsoft.com/office/drawing/2012/chart" uri="{02D57815-91ED-43cb-92C2-25804820EDAC}">
                        <c15:formulaRef>
                          <c15:sqref>[1]Zillow_Data!$B$73</c15:sqref>
                        </c15:formulaRef>
                      </c:ext>
                    </c:extLst>
                    <c:strCache>
                      <c:ptCount val="1"/>
                      <c:pt idx="0">
                        <c:v>Greensboro, NC</c:v>
                      </c:pt>
                    </c:strCache>
                  </c:strRef>
                </c:tx>
                <c:spPr>
                  <a:ln w="28575" cap="rnd">
                    <a:solidFill>
                      <a:schemeClr val="accent6">
                        <a:lumMod val="80000"/>
                        <a:lumOff val="20000"/>
                      </a:schemeClr>
                    </a:solidFill>
                    <a:round/>
                  </a:ln>
                  <a:effectLst/>
                </c:spPr>
                <c:marker>
                  <c:symbol val="circle"/>
                  <c:size val="5"/>
                  <c:spPr>
                    <a:solidFill>
                      <a:schemeClr val="accent6">
                        <a:lumMod val="80000"/>
                        <a:lumOff val="20000"/>
                      </a:schemeClr>
                    </a:solidFill>
                    <a:ln w="9525">
                      <a:solidFill>
                        <a:schemeClr val="accent6">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[1]Zillow_Data!$C$73:$CO$73</c15:sqref>
                        </c15:formulaRef>
                      </c:ext>
                    </c:extLst>
                    <c:numCache>
                      <c:formatCode>General</c:formatCode>
                      <c:ptCount val="91"/>
                      <c:pt idx="0">
                        <c:v>73</c:v>
                      </c:pt>
                      <c:pt idx="1">
                        <c:v>957</c:v>
                      </c:pt>
                      <c:pt idx="2">
                        <c:v>958</c:v>
                      </c:pt>
                      <c:pt idx="3">
                        <c:v>959</c:v>
                      </c:pt>
                      <c:pt idx="4">
                        <c:v>960</c:v>
                      </c:pt>
                      <c:pt idx="5">
                        <c:v>961</c:v>
                      </c:pt>
                      <c:pt idx="6">
                        <c:v>962</c:v>
                      </c:pt>
                      <c:pt idx="7">
                        <c:v>963</c:v>
                      </c:pt>
                      <c:pt idx="8">
                        <c:v>964</c:v>
                      </c:pt>
                      <c:pt idx="9">
                        <c:v>965</c:v>
                      </c:pt>
                      <c:pt idx="10">
                        <c:v>966</c:v>
                      </c:pt>
                      <c:pt idx="11">
                        <c:v>968</c:v>
                      </c:pt>
                      <c:pt idx="12">
                        <c:v>970</c:v>
                      </c:pt>
                      <c:pt idx="13">
                        <c:v>972</c:v>
                      </c:pt>
                      <c:pt idx="14">
                        <c:v>974</c:v>
                      </c:pt>
                      <c:pt idx="15">
                        <c:v>976</c:v>
                      </c:pt>
                      <c:pt idx="16">
                        <c:v>978</c:v>
                      </c:pt>
                      <c:pt idx="17">
                        <c:v>979</c:v>
                      </c:pt>
                      <c:pt idx="18">
                        <c:v>981</c:v>
                      </c:pt>
                      <c:pt idx="19">
                        <c:v>982</c:v>
                      </c:pt>
                      <c:pt idx="20">
                        <c:v>983</c:v>
                      </c:pt>
                      <c:pt idx="21">
                        <c:v>984</c:v>
                      </c:pt>
                      <c:pt idx="22">
                        <c:v>986</c:v>
                      </c:pt>
                      <c:pt idx="23">
                        <c:v>987</c:v>
                      </c:pt>
                      <c:pt idx="24">
                        <c:v>987</c:v>
                      </c:pt>
                      <c:pt idx="25">
                        <c:v>988</c:v>
                      </c:pt>
                      <c:pt idx="26">
                        <c:v>990</c:v>
                      </c:pt>
                      <c:pt idx="27">
                        <c:v>992</c:v>
                      </c:pt>
                      <c:pt idx="28">
                        <c:v>994</c:v>
                      </c:pt>
                      <c:pt idx="29">
                        <c:v>997</c:v>
                      </c:pt>
                      <c:pt idx="30">
                        <c:v>1001</c:v>
                      </c:pt>
                      <c:pt idx="31">
                        <c:v>1004</c:v>
                      </c:pt>
                      <c:pt idx="32">
                        <c:v>1008</c:v>
                      </c:pt>
                      <c:pt idx="33">
                        <c:v>1012</c:v>
                      </c:pt>
                      <c:pt idx="34">
                        <c:v>1015</c:v>
                      </c:pt>
                      <c:pt idx="35">
                        <c:v>1019</c:v>
                      </c:pt>
                      <c:pt idx="36">
                        <c:v>1022</c:v>
                      </c:pt>
                      <c:pt idx="37">
                        <c:v>1026</c:v>
                      </c:pt>
                      <c:pt idx="38">
                        <c:v>1029</c:v>
                      </c:pt>
                      <c:pt idx="39">
                        <c:v>1032</c:v>
                      </c:pt>
                      <c:pt idx="40">
                        <c:v>1035</c:v>
                      </c:pt>
                      <c:pt idx="41">
                        <c:v>1038</c:v>
                      </c:pt>
                      <c:pt idx="42">
                        <c:v>1040</c:v>
                      </c:pt>
                      <c:pt idx="43">
                        <c:v>1043</c:v>
                      </c:pt>
                      <c:pt idx="44">
                        <c:v>1045</c:v>
                      </c:pt>
                      <c:pt idx="45">
                        <c:v>1047</c:v>
                      </c:pt>
                      <c:pt idx="46">
                        <c:v>1050</c:v>
                      </c:pt>
                      <c:pt idx="47">
                        <c:v>1052</c:v>
                      </c:pt>
                      <c:pt idx="48">
                        <c:v>1054</c:v>
                      </c:pt>
                      <c:pt idx="49">
                        <c:v>1057</c:v>
                      </c:pt>
                      <c:pt idx="50">
                        <c:v>1060</c:v>
                      </c:pt>
                      <c:pt idx="51">
                        <c:v>1063</c:v>
                      </c:pt>
                      <c:pt idx="52">
                        <c:v>1066</c:v>
                      </c:pt>
                      <c:pt idx="53">
                        <c:v>1069</c:v>
                      </c:pt>
                      <c:pt idx="54">
                        <c:v>1073</c:v>
                      </c:pt>
                      <c:pt idx="55">
                        <c:v>1076</c:v>
                      </c:pt>
                      <c:pt idx="56">
                        <c:v>1080</c:v>
                      </c:pt>
                      <c:pt idx="57">
                        <c:v>1084</c:v>
                      </c:pt>
                      <c:pt idx="58">
                        <c:v>1088</c:v>
                      </c:pt>
                      <c:pt idx="59">
                        <c:v>1093</c:v>
                      </c:pt>
                      <c:pt idx="60">
                        <c:v>1097</c:v>
                      </c:pt>
                      <c:pt idx="61">
                        <c:v>1102</c:v>
                      </c:pt>
                      <c:pt idx="62">
                        <c:v>1107</c:v>
                      </c:pt>
                      <c:pt idx="63">
                        <c:v>1111</c:v>
                      </c:pt>
                      <c:pt idx="64">
                        <c:v>1116</c:v>
                      </c:pt>
                      <c:pt idx="65">
                        <c:v>1121</c:v>
                      </c:pt>
                      <c:pt idx="66">
                        <c:v>1125</c:v>
                      </c:pt>
                      <c:pt idx="67">
                        <c:v>1130</c:v>
                      </c:pt>
                      <c:pt idx="68">
                        <c:v>1134</c:v>
                      </c:pt>
                      <c:pt idx="69">
                        <c:v>1138</c:v>
                      </c:pt>
                      <c:pt idx="70">
                        <c:v>1143</c:v>
                      </c:pt>
                      <c:pt idx="71">
                        <c:v>1147</c:v>
                      </c:pt>
                      <c:pt idx="72">
                        <c:v>1151</c:v>
                      </c:pt>
                      <c:pt idx="73">
                        <c:v>1155</c:v>
                      </c:pt>
                      <c:pt idx="74">
                        <c:v>1160</c:v>
                      </c:pt>
                      <c:pt idx="75">
                        <c:v>1164</c:v>
                      </c:pt>
                      <c:pt idx="76">
                        <c:v>1169</c:v>
                      </c:pt>
                      <c:pt idx="77">
                        <c:v>1176</c:v>
                      </c:pt>
                      <c:pt idx="78">
                        <c:v>1182</c:v>
                      </c:pt>
                      <c:pt idx="79">
                        <c:v>1189</c:v>
                      </c:pt>
                      <c:pt idx="80">
                        <c:v>1198</c:v>
                      </c:pt>
                      <c:pt idx="81">
                        <c:v>1207</c:v>
                      </c:pt>
                      <c:pt idx="82">
                        <c:v>1217</c:v>
                      </c:pt>
                      <c:pt idx="83">
                        <c:v>1227</c:v>
                      </c:pt>
                      <c:pt idx="84">
                        <c:v>1237</c:v>
                      </c:pt>
                      <c:pt idx="85">
                        <c:v>1248</c:v>
                      </c:pt>
                      <c:pt idx="86">
                        <c:v>1258</c:v>
                      </c:pt>
                      <c:pt idx="87">
                        <c:v>1269</c:v>
                      </c:pt>
                      <c:pt idx="88">
                        <c:v>1280</c:v>
                      </c:pt>
                      <c:pt idx="89">
                        <c:v>1290</c:v>
                      </c:pt>
                      <c:pt idx="90">
                        <c:v>1301</c:v>
                      </c:pt>
                    </c:numCache>
                  </c:numRef>
                </c:val>
                <c:smooth val="0"/>
                <c:extLst xmlns:c15="http://schemas.microsoft.com/office/drawing/2012/chart">
                  <c:ext xmlns:c16="http://schemas.microsoft.com/office/drawing/2014/chart" uri="{C3380CC4-5D6E-409C-BE32-E72D297353CC}">
                    <c16:uniqueId val="{00000050-B135-4F29-B62C-2A8A2B3064F6}"/>
                  </c:ext>
                </c:extLst>
              </c15:ser>
            </c15:filteredLineSeries>
            <c15:filteredLineSeries>
              <c15:ser>
                <c:idx val="72"/>
                <c:order val="72"/>
                <c:tx>
                  <c:strRef>
                    <c:extLst xmlns:c15="http://schemas.microsoft.com/office/drawing/2012/chart">
                      <c:ext xmlns:c15="http://schemas.microsoft.com/office/drawing/2012/chart" uri="{02D57815-91ED-43cb-92C2-25804820EDAC}">
                        <c15:formulaRef>
                          <c15:sqref>[1]Zillow_Data!$B$74</c15:sqref>
                        </c15:formulaRef>
                      </c:ext>
                    </c:extLst>
                    <c:strCache>
                      <c:ptCount val="1"/>
                      <c:pt idx="0">
                        <c:v>Akron, OH</c:v>
                      </c:pt>
                    </c:strCache>
                  </c:strRef>
                </c:tx>
                <c:spPr>
                  <a:ln w="28575" cap="rnd">
                    <a:solidFill>
                      <a:schemeClr val="accent1">
                        <a:lumMod val="80000"/>
                      </a:schemeClr>
                    </a:solidFill>
                    <a:round/>
                  </a:ln>
                  <a:effectLst/>
                </c:spPr>
                <c:marker>
                  <c:symbol val="circle"/>
                  <c:size val="5"/>
                  <c:spPr>
                    <a:solidFill>
                      <a:schemeClr val="accent1">
                        <a:lumMod val="80000"/>
                      </a:schemeClr>
                    </a:solidFill>
                    <a:ln w="9525">
                      <a:solidFill>
                        <a:schemeClr val="accent1">
                          <a:lumMod val="8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[1]Zillow_Data!$C$74:$CO$74</c15:sqref>
                        </c15:formulaRef>
                      </c:ext>
                    </c:extLst>
                    <c:numCache>
                      <c:formatCode>General</c:formatCode>
                      <c:ptCount val="91"/>
                      <c:pt idx="0">
                        <c:v>74</c:v>
                      </c:pt>
                      <c:pt idx="1">
                        <c:v>783</c:v>
                      </c:pt>
                      <c:pt idx="2">
                        <c:v>786</c:v>
                      </c:pt>
                      <c:pt idx="3">
                        <c:v>789</c:v>
                      </c:pt>
                      <c:pt idx="4">
                        <c:v>793</c:v>
                      </c:pt>
                      <c:pt idx="5">
                        <c:v>796</c:v>
                      </c:pt>
                      <c:pt idx="6">
                        <c:v>800</c:v>
                      </c:pt>
                      <c:pt idx="7">
                        <c:v>803</c:v>
                      </c:pt>
                      <c:pt idx="8">
                        <c:v>806</c:v>
                      </c:pt>
                      <c:pt idx="9">
                        <c:v>810</c:v>
                      </c:pt>
                      <c:pt idx="10">
                        <c:v>813</c:v>
                      </c:pt>
                      <c:pt idx="11">
                        <c:v>817</c:v>
                      </c:pt>
                      <c:pt idx="12">
                        <c:v>820</c:v>
                      </c:pt>
                      <c:pt idx="13">
                        <c:v>824</c:v>
                      </c:pt>
                      <c:pt idx="14">
                        <c:v>827</c:v>
                      </c:pt>
                      <c:pt idx="15">
                        <c:v>829</c:v>
                      </c:pt>
                      <c:pt idx="16">
                        <c:v>832</c:v>
                      </c:pt>
                      <c:pt idx="17">
                        <c:v>834</c:v>
                      </c:pt>
                      <c:pt idx="18">
                        <c:v>837</c:v>
                      </c:pt>
                      <c:pt idx="19">
                        <c:v>839</c:v>
                      </c:pt>
                      <c:pt idx="20">
                        <c:v>841</c:v>
                      </c:pt>
                      <c:pt idx="21">
                        <c:v>842</c:v>
                      </c:pt>
                      <c:pt idx="22">
                        <c:v>844</c:v>
                      </c:pt>
                      <c:pt idx="23">
                        <c:v>845</c:v>
                      </c:pt>
                      <c:pt idx="24">
                        <c:v>846</c:v>
                      </c:pt>
                      <c:pt idx="25">
                        <c:v>848</c:v>
                      </c:pt>
                      <c:pt idx="26">
                        <c:v>849</c:v>
                      </c:pt>
                      <c:pt idx="27">
                        <c:v>851</c:v>
                      </c:pt>
                      <c:pt idx="28">
                        <c:v>852</c:v>
                      </c:pt>
                      <c:pt idx="29">
                        <c:v>853</c:v>
                      </c:pt>
                      <c:pt idx="30">
                        <c:v>855</c:v>
                      </c:pt>
                      <c:pt idx="31">
                        <c:v>856</c:v>
                      </c:pt>
                      <c:pt idx="32">
                        <c:v>858</c:v>
                      </c:pt>
                      <c:pt idx="33">
                        <c:v>859</c:v>
                      </c:pt>
                      <c:pt idx="34">
                        <c:v>860</c:v>
                      </c:pt>
                      <c:pt idx="35">
                        <c:v>862</c:v>
                      </c:pt>
                      <c:pt idx="36">
                        <c:v>864</c:v>
                      </c:pt>
                      <c:pt idx="37">
                        <c:v>865</c:v>
                      </c:pt>
                      <c:pt idx="38">
                        <c:v>867</c:v>
                      </c:pt>
                      <c:pt idx="39">
                        <c:v>868</c:v>
                      </c:pt>
                      <c:pt idx="40">
                        <c:v>869</c:v>
                      </c:pt>
                      <c:pt idx="41">
                        <c:v>871</c:v>
                      </c:pt>
                      <c:pt idx="42">
                        <c:v>872</c:v>
                      </c:pt>
                      <c:pt idx="43">
                        <c:v>873</c:v>
                      </c:pt>
                      <c:pt idx="44">
                        <c:v>874</c:v>
                      </c:pt>
                      <c:pt idx="45">
                        <c:v>876</c:v>
                      </c:pt>
                      <c:pt idx="46">
                        <c:v>877</c:v>
                      </c:pt>
                      <c:pt idx="47">
                        <c:v>879</c:v>
                      </c:pt>
                      <c:pt idx="48">
                        <c:v>880</c:v>
                      </c:pt>
                      <c:pt idx="49">
                        <c:v>882</c:v>
                      </c:pt>
                      <c:pt idx="50">
                        <c:v>883</c:v>
                      </c:pt>
                      <c:pt idx="51">
                        <c:v>885</c:v>
                      </c:pt>
                      <c:pt idx="52">
                        <c:v>886</c:v>
                      </c:pt>
                      <c:pt idx="53">
                        <c:v>888</c:v>
                      </c:pt>
                      <c:pt idx="54">
                        <c:v>890</c:v>
                      </c:pt>
                      <c:pt idx="55">
                        <c:v>892</c:v>
                      </c:pt>
                      <c:pt idx="56">
                        <c:v>894</c:v>
                      </c:pt>
                      <c:pt idx="57">
                        <c:v>896</c:v>
                      </c:pt>
                      <c:pt idx="58">
                        <c:v>898</c:v>
                      </c:pt>
                      <c:pt idx="59">
                        <c:v>900</c:v>
                      </c:pt>
                      <c:pt idx="60">
                        <c:v>902</c:v>
                      </c:pt>
                      <c:pt idx="61">
                        <c:v>904</c:v>
                      </c:pt>
                      <c:pt idx="62">
                        <c:v>906</c:v>
                      </c:pt>
                      <c:pt idx="63">
                        <c:v>908</c:v>
                      </c:pt>
                      <c:pt idx="64">
                        <c:v>911</c:v>
                      </c:pt>
                      <c:pt idx="65">
                        <c:v>914</c:v>
                      </c:pt>
                      <c:pt idx="66">
                        <c:v>917</c:v>
                      </c:pt>
                      <c:pt idx="67">
                        <c:v>920</c:v>
                      </c:pt>
                      <c:pt idx="68">
                        <c:v>922</c:v>
                      </c:pt>
                      <c:pt idx="69">
                        <c:v>925</c:v>
                      </c:pt>
                      <c:pt idx="70">
                        <c:v>928</c:v>
                      </c:pt>
                      <c:pt idx="71">
                        <c:v>932</c:v>
                      </c:pt>
                      <c:pt idx="72">
                        <c:v>935</c:v>
                      </c:pt>
                      <c:pt idx="73">
                        <c:v>938</c:v>
                      </c:pt>
                      <c:pt idx="74">
                        <c:v>941</c:v>
                      </c:pt>
                      <c:pt idx="75">
                        <c:v>944</c:v>
                      </c:pt>
                      <c:pt idx="76">
                        <c:v>948</c:v>
                      </c:pt>
                      <c:pt idx="77">
                        <c:v>951</c:v>
                      </c:pt>
                      <c:pt idx="78">
                        <c:v>955</c:v>
                      </c:pt>
                      <c:pt idx="79">
                        <c:v>958</c:v>
                      </c:pt>
                      <c:pt idx="80">
                        <c:v>964</c:v>
                      </c:pt>
                      <c:pt idx="81">
                        <c:v>970</c:v>
                      </c:pt>
                      <c:pt idx="82">
                        <c:v>976</c:v>
                      </c:pt>
                      <c:pt idx="83">
                        <c:v>983</c:v>
                      </c:pt>
                      <c:pt idx="84">
                        <c:v>990</c:v>
                      </c:pt>
                      <c:pt idx="85">
                        <c:v>997</c:v>
                      </c:pt>
                      <c:pt idx="86">
                        <c:v>1004</c:v>
                      </c:pt>
                      <c:pt idx="87">
                        <c:v>1012</c:v>
                      </c:pt>
                      <c:pt idx="88">
                        <c:v>1019</c:v>
                      </c:pt>
                      <c:pt idx="89">
                        <c:v>1026</c:v>
                      </c:pt>
                      <c:pt idx="90">
                        <c:v>1034</c:v>
                      </c:pt>
                    </c:numCache>
                  </c:numRef>
                </c:val>
                <c:smooth val="0"/>
                <c:extLst xmlns:c15="http://schemas.microsoft.com/office/drawing/2012/chart">
                  <c:ext xmlns:c16="http://schemas.microsoft.com/office/drawing/2014/chart" uri="{C3380CC4-5D6E-409C-BE32-E72D297353CC}">
                    <c16:uniqueId val="{00000051-B135-4F29-B62C-2A8A2B3064F6}"/>
                  </c:ext>
                </c:extLst>
              </c15:ser>
            </c15:filteredLineSeries>
            <c15:filteredLineSeries>
              <c15:ser>
                <c:idx val="73"/>
                <c:order val="73"/>
                <c:tx>
                  <c:strRef>
                    <c:extLst xmlns:c15="http://schemas.microsoft.com/office/drawing/2012/chart">
                      <c:ext xmlns:c15="http://schemas.microsoft.com/office/drawing/2012/chart" uri="{02D57815-91ED-43cb-92C2-25804820EDAC}">
                        <c15:formulaRef>
                          <c15:sqref>[1]Zillow_Data!$B$75</c15:sqref>
                        </c15:formulaRef>
                      </c:ext>
                    </c:extLst>
                    <c:strCache>
                      <c:ptCount val="1"/>
                      <c:pt idx="0">
                        <c:v>North Port-Sarasota-Bradenton, FL</c:v>
                      </c:pt>
                    </c:strCache>
                  </c:strRef>
                </c:tx>
                <c:spPr>
                  <a:ln w="28575" cap="rnd">
                    <a:solidFill>
                      <a:schemeClr val="accent2">
                        <a:lumMod val="80000"/>
                      </a:schemeClr>
                    </a:solidFill>
                    <a:round/>
                  </a:ln>
                  <a:effectLst/>
                </c:spPr>
                <c:marker>
                  <c:symbol val="circle"/>
                  <c:size val="5"/>
                  <c:spPr>
                    <a:solidFill>
                      <a:schemeClr val="accent2">
                        <a:lumMod val="80000"/>
                      </a:schemeClr>
                    </a:solidFill>
                    <a:ln w="9525">
                      <a:solidFill>
                        <a:schemeClr val="accent2">
                          <a:lumMod val="8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[1]Zillow_Data!$C$75:$CO$75</c15:sqref>
                        </c15:formulaRef>
                      </c:ext>
                    </c:extLst>
                    <c:numCache>
                      <c:formatCode>General</c:formatCode>
                      <c:ptCount val="91"/>
                      <c:pt idx="0">
                        <c:v>75</c:v>
                      </c:pt>
                      <c:pt idx="1">
                        <c:v>1276</c:v>
                      </c:pt>
                      <c:pt idx="2">
                        <c:v>1285</c:v>
                      </c:pt>
                      <c:pt idx="3">
                        <c:v>1295</c:v>
                      </c:pt>
                      <c:pt idx="4">
                        <c:v>1304</c:v>
                      </c:pt>
                      <c:pt idx="5">
                        <c:v>1313</c:v>
                      </c:pt>
                      <c:pt idx="6">
                        <c:v>1323</c:v>
                      </c:pt>
                      <c:pt idx="7">
                        <c:v>1332</c:v>
                      </c:pt>
                      <c:pt idx="8">
                        <c:v>1341</c:v>
                      </c:pt>
                      <c:pt idx="9">
                        <c:v>1350</c:v>
                      </c:pt>
                      <c:pt idx="10">
                        <c:v>1360</c:v>
                      </c:pt>
                      <c:pt idx="11">
                        <c:v>1368</c:v>
                      </c:pt>
                      <c:pt idx="12">
                        <c:v>1376</c:v>
                      </c:pt>
                      <c:pt idx="13">
                        <c:v>1385</c:v>
                      </c:pt>
                      <c:pt idx="14">
                        <c:v>1393</c:v>
                      </c:pt>
                      <c:pt idx="15">
                        <c:v>1401</c:v>
                      </c:pt>
                      <c:pt idx="16">
                        <c:v>1410</c:v>
                      </c:pt>
                      <c:pt idx="17">
                        <c:v>1417</c:v>
                      </c:pt>
                      <c:pt idx="18">
                        <c:v>1424</c:v>
                      </c:pt>
                      <c:pt idx="19">
                        <c:v>1432</c:v>
                      </c:pt>
                      <c:pt idx="20">
                        <c:v>1439</c:v>
                      </c:pt>
                      <c:pt idx="21">
                        <c:v>1445</c:v>
                      </c:pt>
                      <c:pt idx="22">
                        <c:v>1452</c:v>
                      </c:pt>
                      <c:pt idx="23">
                        <c:v>1458</c:v>
                      </c:pt>
                      <c:pt idx="24">
                        <c:v>1463</c:v>
                      </c:pt>
                      <c:pt idx="25">
                        <c:v>1468</c:v>
                      </c:pt>
                      <c:pt idx="26">
                        <c:v>1472</c:v>
                      </c:pt>
                      <c:pt idx="27">
                        <c:v>1476</c:v>
                      </c:pt>
                      <c:pt idx="28">
                        <c:v>1480</c:v>
                      </c:pt>
                      <c:pt idx="29">
                        <c:v>1484</c:v>
                      </c:pt>
                      <c:pt idx="30">
                        <c:v>1488</c:v>
                      </c:pt>
                      <c:pt idx="31">
                        <c:v>1492</c:v>
                      </c:pt>
                      <c:pt idx="32">
                        <c:v>1495</c:v>
                      </c:pt>
                      <c:pt idx="33">
                        <c:v>1499</c:v>
                      </c:pt>
                      <c:pt idx="34">
                        <c:v>1503</c:v>
                      </c:pt>
                      <c:pt idx="35">
                        <c:v>1507</c:v>
                      </c:pt>
                      <c:pt idx="36">
                        <c:v>1511</c:v>
                      </c:pt>
                      <c:pt idx="37">
                        <c:v>1515</c:v>
                      </c:pt>
                      <c:pt idx="38">
                        <c:v>1519</c:v>
                      </c:pt>
                      <c:pt idx="39">
                        <c:v>1523</c:v>
                      </c:pt>
                      <c:pt idx="40">
                        <c:v>1527</c:v>
                      </c:pt>
                      <c:pt idx="41">
                        <c:v>1531</c:v>
                      </c:pt>
                      <c:pt idx="42">
                        <c:v>1535</c:v>
                      </c:pt>
                      <c:pt idx="43">
                        <c:v>1539</c:v>
                      </c:pt>
                      <c:pt idx="44">
                        <c:v>1542</c:v>
                      </c:pt>
                      <c:pt idx="45">
                        <c:v>1546</c:v>
                      </c:pt>
                      <c:pt idx="46">
                        <c:v>1550</c:v>
                      </c:pt>
                      <c:pt idx="47">
                        <c:v>1554</c:v>
                      </c:pt>
                      <c:pt idx="48">
                        <c:v>1558</c:v>
                      </c:pt>
                      <c:pt idx="49">
                        <c:v>1563</c:v>
                      </c:pt>
                      <c:pt idx="50">
                        <c:v>1568</c:v>
                      </c:pt>
                      <c:pt idx="51">
                        <c:v>1573</c:v>
                      </c:pt>
                      <c:pt idx="52">
                        <c:v>1578</c:v>
                      </c:pt>
                      <c:pt idx="53">
                        <c:v>1583</c:v>
                      </c:pt>
                      <c:pt idx="54">
                        <c:v>1589</c:v>
                      </c:pt>
                      <c:pt idx="55">
                        <c:v>1594</c:v>
                      </c:pt>
                      <c:pt idx="56">
                        <c:v>1599</c:v>
                      </c:pt>
                      <c:pt idx="57">
                        <c:v>1603</c:v>
                      </c:pt>
                      <c:pt idx="58">
                        <c:v>1608</c:v>
                      </c:pt>
                      <c:pt idx="59">
                        <c:v>1613</c:v>
                      </c:pt>
                      <c:pt idx="60">
                        <c:v>1618</c:v>
                      </c:pt>
                      <c:pt idx="61">
                        <c:v>1623</c:v>
                      </c:pt>
                      <c:pt idx="62">
                        <c:v>1628</c:v>
                      </c:pt>
                      <c:pt idx="63">
                        <c:v>1633</c:v>
                      </c:pt>
                      <c:pt idx="64">
                        <c:v>1639</c:v>
                      </c:pt>
                      <c:pt idx="65">
                        <c:v>1644</c:v>
                      </c:pt>
                      <c:pt idx="66">
                        <c:v>1650</c:v>
                      </c:pt>
                      <c:pt idx="67">
                        <c:v>1656</c:v>
                      </c:pt>
                      <c:pt idx="68">
                        <c:v>1660</c:v>
                      </c:pt>
                      <c:pt idx="69">
                        <c:v>1664</c:v>
                      </c:pt>
                      <c:pt idx="70">
                        <c:v>1669</c:v>
                      </c:pt>
                      <c:pt idx="71">
                        <c:v>1672</c:v>
                      </c:pt>
                      <c:pt idx="72">
                        <c:v>1676</c:v>
                      </c:pt>
                      <c:pt idx="73">
                        <c:v>1679</c:v>
                      </c:pt>
                      <c:pt idx="74">
                        <c:v>1684</c:v>
                      </c:pt>
                      <c:pt idx="75">
                        <c:v>1689</c:v>
                      </c:pt>
                      <c:pt idx="76">
                        <c:v>1693</c:v>
                      </c:pt>
                      <c:pt idx="77">
                        <c:v>1701</c:v>
                      </c:pt>
                      <c:pt idx="78">
                        <c:v>1708</c:v>
                      </c:pt>
                      <c:pt idx="79">
                        <c:v>1715</c:v>
                      </c:pt>
                      <c:pt idx="80">
                        <c:v>1729</c:v>
                      </c:pt>
                      <c:pt idx="81">
                        <c:v>1742</c:v>
                      </c:pt>
                      <c:pt idx="82">
                        <c:v>1756</c:v>
                      </c:pt>
                      <c:pt idx="83">
                        <c:v>1774</c:v>
                      </c:pt>
                      <c:pt idx="84">
                        <c:v>1792</c:v>
                      </c:pt>
                      <c:pt idx="85">
                        <c:v>1809</c:v>
                      </c:pt>
                      <c:pt idx="86">
                        <c:v>1828</c:v>
                      </c:pt>
                      <c:pt idx="87">
                        <c:v>1846</c:v>
                      </c:pt>
                      <c:pt idx="88">
                        <c:v>1865</c:v>
                      </c:pt>
                      <c:pt idx="89">
                        <c:v>1884</c:v>
                      </c:pt>
                      <c:pt idx="90">
                        <c:v>1903</c:v>
                      </c:pt>
                    </c:numCache>
                  </c:numRef>
                </c:val>
                <c:smooth val="0"/>
                <c:extLst xmlns:c15="http://schemas.microsoft.com/office/drawing/2012/chart">
                  <c:ext xmlns:c16="http://schemas.microsoft.com/office/drawing/2014/chart" uri="{C3380CC4-5D6E-409C-BE32-E72D297353CC}">
                    <c16:uniqueId val="{00000052-B135-4F29-B62C-2A8A2B3064F6}"/>
                  </c:ext>
                </c:extLst>
              </c15:ser>
            </c15:filteredLineSeries>
            <c15:filteredLineSeries>
              <c15:ser>
                <c:idx val="74"/>
                <c:order val="74"/>
                <c:tx>
                  <c:strRef>
                    <c:extLst xmlns:c15="http://schemas.microsoft.com/office/drawing/2012/chart">
                      <c:ext xmlns:c15="http://schemas.microsoft.com/office/drawing/2012/chart" uri="{02D57815-91ED-43cb-92C2-25804820EDAC}">
                        <c15:formulaRef>
                          <c15:sqref>[1]Zillow_Data!$B$76</c15:sqref>
                        </c15:formulaRef>
                      </c:ext>
                    </c:extLst>
                    <c:strCache>
                      <c:ptCount val="1"/>
                      <c:pt idx="0">
                        <c:v>Little Rock, AR</c:v>
                      </c:pt>
                    </c:strCache>
                  </c:strRef>
                </c:tx>
                <c:spPr>
                  <a:ln w="28575" cap="rnd">
                    <a:solidFill>
                      <a:schemeClr val="accent3">
                        <a:lumMod val="80000"/>
                      </a:schemeClr>
                    </a:solidFill>
                    <a:round/>
                  </a:ln>
                  <a:effectLst/>
                </c:spPr>
                <c:marker>
                  <c:symbol val="circle"/>
                  <c:size val="5"/>
                  <c:spPr>
                    <a:solidFill>
                      <a:schemeClr val="accent3">
                        <a:lumMod val="80000"/>
                      </a:schemeClr>
                    </a:solidFill>
                    <a:ln w="9525">
                      <a:solidFill>
                        <a:schemeClr val="accent3">
                          <a:lumMod val="8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[1]Zillow_Data!$C$76:$CO$76</c15:sqref>
                        </c15:formulaRef>
                      </c:ext>
                    </c:extLst>
                    <c:numCache>
                      <c:formatCode>General</c:formatCode>
                      <c:ptCount val="91"/>
                      <c:pt idx="0">
                        <c:v>76</c:v>
                      </c:pt>
                      <c:pt idx="1">
                        <c:v>813</c:v>
                      </c:pt>
                      <c:pt idx="2">
                        <c:v>814</c:v>
                      </c:pt>
                      <c:pt idx="3">
                        <c:v>815</c:v>
                      </c:pt>
                      <c:pt idx="4">
                        <c:v>816</c:v>
                      </c:pt>
                      <c:pt idx="5">
                        <c:v>817</c:v>
                      </c:pt>
                      <c:pt idx="6">
                        <c:v>818</c:v>
                      </c:pt>
                      <c:pt idx="7">
                        <c:v>819</c:v>
                      </c:pt>
                      <c:pt idx="8">
                        <c:v>820</c:v>
                      </c:pt>
                      <c:pt idx="9">
                        <c:v>821</c:v>
                      </c:pt>
                      <c:pt idx="10">
                        <c:v>822</c:v>
                      </c:pt>
                      <c:pt idx="11">
                        <c:v>823</c:v>
                      </c:pt>
                      <c:pt idx="12">
                        <c:v>824</c:v>
                      </c:pt>
                      <c:pt idx="13">
                        <c:v>825</c:v>
                      </c:pt>
                      <c:pt idx="14">
                        <c:v>826</c:v>
                      </c:pt>
                      <c:pt idx="15">
                        <c:v>827</c:v>
                      </c:pt>
                      <c:pt idx="16">
                        <c:v>828</c:v>
                      </c:pt>
                      <c:pt idx="17">
                        <c:v>828</c:v>
                      </c:pt>
                      <c:pt idx="18">
                        <c:v>829</c:v>
                      </c:pt>
                      <c:pt idx="19">
                        <c:v>830</c:v>
                      </c:pt>
                      <c:pt idx="20">
                        <c:v>831</c:v>
                      </c:pt>
                      <c:pt idx="21">
                        <c:v>832</c:v>
                      </c:pt>
                      <c:pt idx="22">
                        <c:v>833</c:v>
                      </c:pt>
                      <c:pt idx="23">
                        <c:v>833</c:v>
                      </c:pt>
                      <c:pt idx="24">
                        <c:v>833</c:v>
                      </c:pt>
                      <c:pt idx="25">
                        <c:v>834</c:v>
                      </c:pt>
                      <c:pt idx="26">
                        <c:v>834</c:v>
                      </c:pt>
                      <c:pt idx="27">
                        <c:v>835</c:v>
                      </c:pt>
                      <c:pt idx="28">
                        <c:v>835</c:v>
                      </c:pt>
                      <c:pt idx="29">
                        <c:v>836</c:v>
                      </c:pt>
                      <c:pt idx="30">
                        <c:v>837</c:v>
                      </c:pt>
                      <c:pt idx="31">
                        <c:v>838</c:v>
                      </c:pt>
                      <c:pt idx="32">
                        <c:v>839</c:v>
                      </c:pt>
                      <c:pt idx="33">
                        <c:v>840</c:v>
                      </c:pt>
                      <c:pt idx="34">
                        <c:v>841</c:v>
                      </c:pt>
                      <c:pt idx="35">
                        <c:v>842</c:v>
                      </c:pt>
                      <c:pt idx="36">
                        <c:v>843</c:v>
                      </c:pt>
                      <c:pt idx="37">
                        <c:v>844</c:v>
                      </c:pt>
                      <c:pt idx="38">
                        <c:v>845</c:v>
                      </c:pt>
                      <c:pt idx="39">
                        <c:v>846</c:v>
                      </c:pt>
                      <c:pt idx="40">
                        <c:v>847</c:v>
                      </c:pt>
                      <c:pt idx="41">
                        <c:v>848</c:v>
                      </c:pt>
                      <c:pt idx="42">
                        <c:v>849</c:v>
                      </c:pt>
                      <c:pt idx="43">
                        <c:v>850</c:v>
                      </c:pt>
                      <c:pt idx="44">
                        <c:v>851</c:v>
                      </c:pt>
                      <c:pt idx="45">
                        <c:v>851</c:v>
                      </c:pt>
                      <c:pt idx="46">
                        <c:v>852</c:v>
                      </c:pt>
                      <c:pt idx="47">
                        <c:v>853</c:v>
                      </c:pt>
                      <c:pt idx="48">
                        <c:v>853</c:v>
                      </c:pt>
                      <c:pt idx="49">
                        <c:v>854</c:v>
                      </c:pt>
                      <c:pt idx="50">
                        <c:v>854</c:v>
                      </c:pt>
                      <c:pt idx="51">
                        <c:v>855</c:v>
                      </c:pt>
                      <c:pt idx="52">
                        <c:v>856</c:v>
                      </c:pt>
                      <c:pt idx="53">
                        <c:v>857</c:v>
                      </c:pt>
                      <c:pt idx="54">
                        <c:v>858</c:v>
                      </c:pt>
                      <c:pt idx="55">
                        <c:v>859</c:v>
                      </c:pt>
                      <c:pt idx="56">
                        <c:v>861</c:v>
                      </c:pt>
                      <c:pt idx="57">
                        <c:v>862</c:v>
                      </c:pt>
                      <c:pt idx="58">
                        <c:v>864</c:v>
                      </c:pt>
                      <c:pt idx="59">
                        <c:v>866</c:v>
                      </c:pt>
                      <c:pt idx="60">
                        <c:v>868</c:v>
                      </c:pt>
                      <c:pt idx="61">
                        <c:v>870</c:v>
                      </c:pt>
                      <c:pt idx="62">
                        <c:v>872</c:v>
                      </c:pt>
                      <c:pt idx="63">
                        <c:v>873</c:v>
                      </c:pt>
                      <c:pt idx="64">
                        <c:v>875</c:v>
                      </c:pt>
                      <c:pt idx="65">
                        <c:v>877</c:v>
                      </c:pt>
                      <c:pt idx="66">
                        <c:v>878</c:v>
                      </c:pt>
                      <c:pt idx="67">
                        <c:v>880</c:v>
                      </c:pt>
                      <c:pt idx="68">
                        <c:v>882</c:v>
                      </c:pt>
                      <c:pt idx="69">
                        <c:v>883</c:v>
                      </c:pt>
                      <c:pt idx="70">
                        <c:v>885</c:v>
                      </c:pt>
                      <c:pt idx="71">
                        <c:v>887</c:v>
                      </c:pt>
                      <c:pt idx="72">
                        <c:v>889</c:v>
                      </c:pt>
                      <c:pt idx="73">
                        <c:v>890</c:v>
                      </c:pt>
                      <c:pt idx="74">
                        <c:v>893</c:v>
                      </c:pt>
                      <c:pt idx="75">
                        <c:v>896</c:v>
                      </c:pt>
                      <c:pt idx="76">
                        <c:v>898</c:v>
                      </c:pt>
                      <c:pt idx="77">
                        <c:v>902</c:v>
                      </c:pt>
                      <c:pt idx="78">
                        <c:v>906</c:v>
                      </c:pt>
                      <c:pt idx="79">
                        <c:v>909</c:v>
                      </c:pt>
                      <c:pt idx="80">
                        <c:v>915</c:v>
                      </c:pt>
                      <c:pt idx="81">
                        <c:v>920</c:v>
                      </c:pt>
                      <c:pt idx="82">
                        <c:v>925</c:v>
                      </c:pt>
                      <c:pt idx="83">
                        <c:v>932</c:v>
                      </c:pt>
                      <c:pt idx="84">
                        <c:v>938</c:v>
                      </c:pt>
                      <c:pt idx="85">
                        <c:v>944</c:v>
                      </c:pt>
                      <c:pt idx="86">
                        <c:v>950</c:v>
                      </c:pt>
                      <c:pt idx="87">
                        <c:v>956</c:v>
                      </c:pt>
                      <c:pt idx="88">
                        <c:v>962</c:v>
                      </c:pt>
                      <c:pt idx="89">
                        <c:v>968</c:v>
                      </c:pt>
                      <c:pt idx="90">
                        <c:v>975</c:v>
                      </c:pt>
                    </c:numCache>
                  </c:numRef>
                </c:val>
                <c:smooth val="0"/>
                <c:extLst xmlns:c15="http://schemas.microsoft.com/office/drawing/2012/chart">
                  <c:ext xmlns:c16="http://schemas.microsoft.com/office/drawing/2014/chart" uri="{C3380CC4-5D6E-409C-BE32-E72D297353CC}">
                    <c16:uniqueId val="{00000053-B135-4F29-B62C-2A8A2B3064F6}"/>
                  </c:ext>
                </c:extLst>
              </c15:ser>
            </c15:filteredLineSeries>
          </c:ext>
        </c:extLst>
      </c:lineChart>
      <c:dateAx>
        <c:axId val="499919088"/>
        <c:scaling>
          <c:orientation val="minMax"/>
        </c:scaling>
        <c:delete val="0"/>
        <c:axPos val="b"/>
        <c:numFmt formatCode="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9914928"/>
        <c:crosses val="autoZero"/>
        <c:auto val="0"/>
        <c:lblOffset val="100"/>
        <c:baseTimeUnit val="days"/>
        <c:majorUnit val="12"/>
        <c:minorUnit val="1"/>
      </c:dateAx>
      <c:valAx>
        <c:axId val="499914928"/>
        <c:scaling>
          <c:orientation val="minMax"/>
        </c:scaling>
        <c:delete val="0"/>
        <c:axPos val="l"/>
        <c:majorGridlines>
          <c:spPr>
            <a:ln w="9525" cap="flat" cmpd="sng" algn="ctr">
              <a:solidFill>
                <a:schemeClr val="tx1">
                  <a:lumMod val="15000"/>
                  <a:lumOff val="85000"/>
                </a:schemeClr>
              </a:solidFill>
              <a:round/>
            </a:ln>
            <a:effectLst/>
          </c:spPr>
        </c:majorGridlines>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9919088"/>
        <c:crossesAt val="1"/>
        <c:crossBetween val="midCat"/>
      </c:valAx>
      <c:spPr>
        <a:noFill/>
        <a:ln>
          <a:noFill/>
        </a:ln>
        <a:effectLst>
          <a:softEdge rad="0"/>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1"/>
          <c:order val="1"/>
          <c:tx>
            <c:strRef>
              <c:f>Population!$A$221</c:f>
              <c:strCache>
                <c:ptCount val="1"/>
                <c:pt idx="0">
                  <c:v>   Agriculture, Forestry, Fishing And Hunting, And Mining</c:v>
                </c:pt>
              </c:strCache>
            </c:strRef>
          </c:tx>
          <c:spPr>
            <a:ln w="28575" cap="rnd">
              <a:solidFill>
                <a:schemeClr val="accent2"/>
              </a:solidFill>
              <a:round/>
            </a:ln>
            <a:effectLst/>
          </c:spPr>
          <c:marker>
            <c:symbol val="x"/>
            <c:size val="5"/>
            <c:spPr>
              <a:noFill/>
              <a:ln w="9525">
                <a:solidFill>
                  <a:schemeClr val="accent2"/>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Population!$B$221:$G$221</c15:sqref>
                  </c15:fullRef>
                </c:ext>
              </c:extLst>
              <c:f>(Population!$B$221,Population!$D$221,Population!$F$221)</c:f>
              <c:numCache>
                <c:formatCode>0.0%</c:formatCode>
                <c:ptCount val="3"/>
                <c:pt idx="0" formatCode="#,##0">
                  <c:v>1923</c:v>
                </c:pt>
                <c:pt idx="1" formatCode="#,##0">
                  <c:v>2377</c:v>
                </c:pt>
                <c:pt idx="2" formatCode="#,##0">
                  <c:v>2526</c:v>
                </c:pt>
              </c:numCache>
            </c:numRef>
          </c:val>
          <c:smooth val="1"/>
          <c:extLst>
            <c:ext xmlns:c16="http://schemas.microsoft.com/office/drawing/2014/chart" uri="{C3380CC4-5D6E-409C-BE32-E72D297353CC}">
              <c16:uniqueId val="{00000000-C789-4DDB-8DFE-3566B04BE85A}"/>
            </c:ext>
          </c:extLst>
        </c:ser>
        <c:ser>
          <c:idx val="2"/>
          <c:order val="2"/>
          <c:tx>
            <c:strRef>
              <c:f>Population!$A$222</c:f>
              <c:strCache>
                <c:ptCount val="1"/>
                <c:pt idx="0">
                  <c:v>   Construction</c:v>
                </c:pt>
              </c:strCache>
            </c:strRef>
          </c:tx>
          <c:spPr>
            <a:ln w="28575" cap="rnd">
              <a:solidFill>
                <a:schemeClr val="accent3"/>
              </a:solidFill>
              <a:round/>
            </a:ln>
            <a:effectLst/>
          </c:spPr>
          <c:marker>
            <c:symbol val="triangle"/>
            <c:size val="5"/>
            <c:spPr>
              <a:solidFill>
                <a:schemeClr val="accent3"/>
              </a:solidFill>
              <a:ln w="9525">
                <a:solidFill>
                  <a:schemeClr val="accent3"/>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Population!$B$222:$G$222</c15:sqref>
                  </c15:fullRef>
                </c:ext>
              </c:extLst>
              <c:f>(Population!$B$222,Population!$D$222,Population!$F$222)</c:f>
              <c:numCache>
                <c:formatCode>0.0%</c:formatCode>
                <c:ptCount val="3"/>
                <c:pt idx="0" formatCode="#,##0">
                  <c:v>52</c:v>
                </c:pt>
                <c:pt idx="1" formatCode="#,##0">
                  <c:v>82</c:v>
                </c:pt>
                <c:pt idx="2" formatCode="#,##0">
                  <c:v>54</c:v>
                </c:pt>
              </c:numCache>
            </c:numRef>
          </c:val>
          <c:smooth val="1"/>
          <c:extLst>
            <c:ext xmlns:c16="http://schemas.microsoft.com/office/drawing/2014/chart" uri="{C3380CC4-5D6E-409C-BE32-E72D297353CC}">
              <c16:uniqueId val="{00000001-C789-4DDB-8DFE-3566B04BE85A}"/>
            </c:ext>
          </c:extLst>
        </c:ser>
        <c:ser>
          <c:idx val="3"/>
          <c:order val="3"/>
          <c:tx>
            <c:strRef>
              <c:f>Population!$A$223</c:f>
              <c:strCache>
                <c:ptCount val="1"/>
                <c:pt idx="0">
                  <c:v>   Manufacturing</c:v>
                </c:pt>
              </c:strCache>
            </c:strRef>
          </c:tx>
          <c:spPr>
            <a:ln w="28575" cap="rnd">
              <a:solidFill>
                <a:schemeClr val="accent4"/>
              </a:solidFill>
              <a:round/>
            </a:ln>
            <a:effectLst/>
          </c:spPr>
          <c:marker>
            <c:symbol val="x"/>
            <c:size val="5"/>
            <c:spPr>
              <a:noFill/>
              <a:ln w="9525">
                <a:solidFill>
                  <a:schemeClr val="accent4"/>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Population!$B$223:$G$223</c15:sqref>
                  </c15:fullRef>
                </c:ext>
              </c:extLst>
              <c:f>(Population!$B$223,Population!$D$223,Population!$F$223)</c:f>
              <c:numCache>
                <c:formatCode>0.0%</c:formatCode>
                <c:ptCount val="3"/>
                <c:pt idx="0" formatCode="#,##0">
                  <c:v>125</c:v>
                </c:pt>
                <c:pt idx="1" formatCode="#,##0">
                  <c:v>188</c:v>
                </c:pt>
                <c:pt idx="2" formatCode="#,##0">
                  <c:v>255</c:v>
                </c:pt>
              </c:numCache>
            </c:numRef>
          </c:val>
          <c:smooth val="1"/>
          <c:extLst>
            <c:ext xmlns:c16="http://schemas.microsoft.com/office/drawing/2014/chart" uri="{C3380CC4-5D6E-409C-BE32-E72D297353CC}">
              <c16:uniqueId val="{00000002-C789-4DDB-8DFE-3566B04BE85A}"/>
            </c:ext>
          </c:extLst>
        </c:ser>
        <c:ser>
          <c:idx val="4"/>
          <c:order val="4"/>
          <c:tx>
            <c:strRef>
              <c:f>Population!$A$224</c:f>
              <c:strCache>
                <c:ptCount val="1"/>
                <c:pt idx="0">
                  <c:v>   Wholesale Trade</c:v>
                </c:pt>
              </c:strCache>
            </c:strRef>
          </c:tx>
          <c:spPr>
            <a:ln w="28575" cap="rnd">
              <a:solidFill>
                <a:srgbClr val="ACCDDE"/>
              </a:solidFill>
              <a:round/>
            </a:ln>
            <a:effectLst/>
          </c:spPr>
          <c:marker>
            <c:symbol val="triangle"/>
            <c:size val="5"/>
            <c:spPr>
              <a:solidFill>
                <a:srgbClr val="ACCDDE"/>
              </a:solidFill>
              <a:ln w="9525">
                <a:solidFill>
                  <a:srgbClr val="ACCDDE"/>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Population!$B$224:$G$224</c15:sqref>
                  </c15:fullRef>
                </c:ext>
              </c:extLst>
              <c:f>(Population!$B$224,Population!$D$224,Population!$F$224)</c:f>
              <c:numCache>
                <c:formatCode>0.0%</c:formatCode>
                <c:ptCount val="3"/>
                <c:pt idx="0" formatCode="#,##0">
                  <c:v>69</c:v>
                </c:pt>
                <c:pt idx="1" formatCode="#,##0">
                  <c:v>229</c:v>
                </c:pt>
                <c:pt idx="2" formatCode="#,##0">
                  <c:v>143</c:v>
                </c:pt>
              </c:numCache>
            </c:numRef>
          </c:val>
          <c:smooth val="1"/>
          <c:extLst>
            <c:ext xmlns:c16="http://schemas.microsoft.com/office/drawing/2014/chart" uri="{C3380CC4-5D6E-409C-BE32-E72D297353CC}">
              <c16:uniqueId val="{00000003-C789-4DDB-8DFE-3566B04BE85A}"/>
            </c:ext>
          </c:extLst>
        </c:ser>
        <c:ser>
          <c:idx val="5"/>
          <c:order val="5"/>
          <c:tx>
            <c:strRef>
              <c:f>Population!$A$225</c:f>
              <c:strCache>
                <c:ptCount val="1"/>
                <c:pt idx="0">
                  <c:v>   Retail Trade</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Population!$B$225:$G$225</c15:sqref>
                  </c15:fullRef>
                </c:ext>
              </c:extLst>
              <c:f>(Population!$B$225,Population!$D$225,Population!$F$225)</c:f>
              <c:numCache>
                <c:formatCode>0.0%</c:formatCode>
                <c:ptCount val="3"/>
                <c:pt idx="0" formatCode="#,##0">
                  <c:v>160</c:v>
                </c:pt>
                <c:pt idx="1" formatCode="#,##0">
                  <c:v>252</c:v>
                </c:pt>
                <c:pt idx="2" formatCode="#,##0">
                  <c:v>329</c:v>
                </c:pt>
              </c:numCache>
            </c:numRef>
          </c:val>
          <c:smooth val="1"/>
          <c:extLst>
            <c:ext xmlns:c16="http://schemas.microsoft.com/office/drawing/2014/chart" uri="{C3380CC4-5D6E-409C-BE32-E72D297353CC}">
              <c16:uniqueId val="{00000004-C789-4DDB-8DFE-3566B04BE85A}"/>
            </c:ext>
          </c:extLst>
        </c:ser>
        <c:ser>
          <c:idx val="6"/>
          <c:order val="6"/>
          <c:tx>
            <c:strRef>
              <c:f>Population!$A$226</c:f>
              <c:strCache>
                <c:ptCount val="1"/>
                <c:pt idx="0">
                  <c:v>   Transportation And Warehousing, And Utilities</c:v>
                </c:pt>
              </c:strCache>
            </c:strRef>
          </c:tx>
          <c:spPr>
            <a:ln w="28575" cap="rnd">
              <a:solidFill>
                <a:schemeClr val="accent1">
                  <a:lumMod val="60000"/>
                </a:schemeClr>
              </a:solidFill>
              <a:round/>
            </a:ln>
            <a:effectLst/>
          </c:spPr>
          <c:marker>
            <c:symbol val="square"/>
            <c:size val="5"/>
            <c:spPr>
              <a:solidFill>
                <a:schemeClr val="accent1">
                  <a:lumMod val="60000"/>
                </a:schemeClr>
              </a:solidFill>
              <a:ln w="9525">
                <a:solidFill>
                  <a:schemeClr val="accent1">
                    <a:lumMod val="60000"/>
                  </a:schemeClr>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Population!$B$226:$G$226</c15:sqref>
                  </c15:fullRef>
                </c:ext>
              </c:extLst>
              <c:f>(Population!$B$226,Population!$D$226,Population!$F$226)</c:f>
              <c:numCache>
                <c:formatCode>0.0%</c:formatCode>
                <c:ptCount val="3"/>
                <c:pt idx="0" formatCode="#,##0">
                  <c:v>164</c:v>
                </c:pt>
                <c:pt idx="1" formatCode="#,##0">
                  <c:v>152</c:v>
                </c:pt>
                <c:pt idx="2" formatCode="#,##0">
                  <c:v>118</c:v>
                </c:pt>
              </c:numCache>
            </c:numRef>
          </c:val>
          <c:smooth val="1"/>
          <c:extLst>
            <c:ext xmlns:c16="http://schemas.microsoft.com/office/drawing/2014/chart" uri="{C3380CC4-5D6E-409C-BE32-E72D297353CC}">
              <c16:uniqueId val="{00000005-C789-4DDB-8DFE-3566B04BE85A}"/>
            </c:ext>
          </c:extLst>
        </c:ser>
        <c:ser>
          <c:idx val="7"/>
          <c:order val="7"/>
          <c:tx>
            <c:strRef>
              <c:f>Population!$A$227</c:f>
              <c:strCache>
                <c:ptCount val="1"/>
                <c:pt idx="0">
                  <c:v>   Information</c:v>
                </c:pt>
              </c:strCache>
            </c:strRef>
          </c:tx>
          <c:spPr>
            <a:ln w="28575" cap="rnd">
              <a:solidFill>
                <a:schemeClr val="accent2">
                  <a:lumMod val="60000"/>
                </a:schemeClr>
              </a:solidFill>
              <a:round/>
            </a:ln>
            <a:effectLst/>
          </c:spPr>
          <c:marker>
            <c:symbol val="circle"/>
            <c:size val="5"/>
            <c:spPr>
              <a:solidFill>
                <a:schemeClr val="accent2">
                  <a:lumMod val="60000"/>
                </a:schemeClr>
              </a:solidFill>
              <a:ln w="9525">
                <a:solidFill>
                  <a:schemeClr val="accent2">
                    <a:lumMod val="60000"/>
                  </a:schemeClr>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Population!$B$227:$G$227</c15:sqref>
                  </c15:fullRef>
                </c:ext>
              </c:extLst>
              <c:f>(Population!$B$227,Population!$D$227,Population!$F$227)</c:f>
              <c:numCache>
                <c:formatCode>0.0%</c:formatCode>
                <c:ptCount val="3"/>
                <c:pt idx="0" formatCode="#,##0">
                  <c:v>0</c:v>
                </c:pt>
                <c:pt idx="1" formatCode="#,##0">
                  <c:v>17</c:v>
                </c:pt>
                <c:pt idx="2" formatCode="#,##0">
                  <c:v>17</c:v>
                </c:pt>
              </c:numCache>
            </c:numRef>
          </c:val>
          <c:smooth val="1"/>
          <c:extLst>
            <c:ext xmlns:c16="http://schemas.microsoft.com/office/drawing/2014/chart" uri="{C3380CC4-5D6E-409C-BE32-E72D297353CC}">
              <c16:uniqueId val="{00000006-C789-4DDB-8DFE-3566B04BE85A}"/>
            </c:ext>
          </c:extLst>
        </c:ser>
        <c:ser>
          <c:idx val="8"/>
          <c:order val="8"/>
          <c:tx>
            <c:strRef>
              <c:f>Population!$A$228</c:f>
              <c:strCache>
                <c:ptCount val="1"/>
                <c:pt idx="0">
                  <c:v>   Finance And Insurance, And Real Estate, And Rental And Leasing</c:v>
                </c:pt>
              </c:strCache>
            </c:strRef>
          </c:tx>
          <c:spPr>
            <a:ln w="28575" cap="rnd">
              <a:solidFill>
                <a:schemeClr val="accent3">
                  <a:lumMod val="60000"/>
                </a:schemeClr>
              </a:solidFill>
              <a:round/>
            </a:ln>
            <a:effectLst/>
          </c:spPr>
          <c:marker>
            <c:symbol val="x"/>
            <c:size val="5"/>
            <c:spPr>
              <a:noFill/>
              <a:ln w="9525">
                <a:solidFill>
                  <a:schemeClr val="accent3">
                    <a:lumMod val="60000"/>
                  </a:schemeClr>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Population!$B$228:$G$228</c15:sqref>
                  </c15:fullRef>
                </c:ext>
              </c:extLst>
              <c:f>(Population!$B$228,Population!$D$228,Population!$F$228)</c:f>
              <c:numCache>
                <c:formatCode>0.0%</c:formatCode>
                <c:ptCount val="3"/>
                <c:pt idx="0" formatCode="#,##0">
                  <c:v>46</c:v>
                </c:pt>
                <c:pt idx="1" formatCode="#,##0">
                  <c:v>0</c:v>
                </c:pt>
                <c:pt idx="2" formatCode="#,##0">
                  <c:v>79</c:v>
                </c:pt>
              </c:numCache>
            </c:numRef>
          </c:val>
          <c:smooth val="1"/>
          <c:extLst>
            <c:ext xmlns:c16="http://schemas.microsoft.com/office/drawing/2014/chart" uri="{C3380CC4-5D6E-409C-BE32-E72D297353CC}">
              <c16:uniqueId val="{00000007-C789-4DDB-8DFE-3566B04BE85A}"/>
            </c:ext>
          </c:extLst>
        </c:ser>
        <c:ser>
          <c:idx val="9"/>
          <c:order val="9"/>
          <c:tx>
            <c:strRef>
              <c:f>Population!$A$229</c:f>
              <c:strCache>
                <c:ptCount val="1"/>
                <c:pt idx="0">
                  <c:v>   Professional, Scientific, And Management, And Administrative, And Waste Management Services</c:v>
                </c:pt>
              </c:strCache>
            </c:strRef>
          </c:tx>
          <c:spPr>
            <a:ln w="28575" cap="rnd">
              <a:solidFill>
                <a:schemeClr val="accent4">
                  <a:lumMod val="60000"/>
                </a:schemeClr>
              </a:solidFill>
              <a:round/>
            </a:ln>
            <a:effectLst/>
          </c:spPr>
          <c:marker>
            <c:symbol val="triangle"/>
            <c:size val="5"/>
            <c:spPr>
              <a:solidFill>
                <a:schemeClr val="accent4">
                  <a:lumMod val="60000"/>
                </a:schemeClr>
              </a:solidFill>
              <a:ln w="9525">
                <a:solidFill>
                  <a:schemeClr val="accent4">
                    <a:lumMod val="60000"/>
                  </a:schemeClr>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Population!$B$229:$G$229</c15:sqref>
                  </c15:fullRef>
                </c:ext>
              </c:extLst>
              <c:f>(Population!$B$229,Population!$D$229,Population!$F$229)</c:f>
              <c:numCache>
                <c:formatCode>0.0%</c:formatCode>
                <c:ptCount val="3"/>
                <c:pt idx="0" formatCode="#,##0">
                  <c:v>83</c:v>
                </c:pt>
                <c:pt idx="1" formatCode="#,##0">
                  <c:v>16</c:v>
                </c:pt>
                <c:pt idx="2" formatCode="#,##0">
                  <c:v>196</c:v>
                </c:pt>
              </c:numCache>
            </c:numRef>
          </c:val>
          <c:smooth val="1"/>
          <c:extLst>
            <c:ext xmlns:c16="http://schemas.microsoft.com/office/drawing/2014/chart" uri="{C3380CC4-5D6E-409C-BE32-E72D297353CC}">
              <c16:uniqueId val="{00000008-C789-4DDB-8DFE-3566B04BE85A}"/>
            </c:ext>
          </c:extLst>
        </c:ser>
        <c:ser>
          <c:idx val="10"/>
          <c:order val="10"/>
          <c:tx>
            <c:strRef>
              <c:f>Population!$A$230</c:f>
              <c:strCache>
                <c:ptCount val="1"/>
                <c:pt idx="0">
                  <c:v>   Educational Services, And Health Care And Social Assistance</c:v>
                </c:pt>
              </c:strCache>
            </c:strRef>
          </c:tx>
          <c:spPr>
            <a:ln w="28575" cap="sq">
              <a:solidFill>
                <a:schemeClr val="accent5">
                  <a:lumMod val="60000"/>
                </a:schemeClr>
              </a:solidFill>
              <a:round/>
            </a:ln>
            <a:effectLst/>
          </c:spPr>
          <c:marker>
            <c:symbol val="triangle"/>
            <c:size val="5"/>
            <c:spPr>
              <a:solidFill>
                <a:schemeClr val="accent5">
                  <a:lumMod val="60000"/>
                </a:schemeClr>
              </a:solidFill>
              <a:ln w="9525" cap="sq">
                <a:solidFill>
                  <a:schemeClr val="accent5">
                    <a:lumMod val="60000"/>
                  </a:schemeClr>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Population!$B$230:$G$230</c15:sqref>
                  </c15:fullRef>
                </c:ext>
              </c:extLst>
              <c:f>(Population!$B$230,Population!$D$230,Population!$F$230)</c:f>
              <c:numCache>
                <c:formatCode>0.0%</c:formatCode>
                <c:ptCount val="3"/>
                <c:pt idx="0" formatCode="#,##0">
                  <c:v>295</c:v>
                </c:pt>
                <c:pt idx="1" formatCode="#,##0">
                  <c:v>350</c:v>
                </c:pt>
                <c:pt idx="2" formatCode="#,##0">
                  <c:v>343</c:v>
                </c:pt>
              </c:numCache>
            </c:numRef>
          </c:val>
          <c:smooth val="1"/>
          <c:extLst>
            <c:ext xmlns:c16="http://schemas.microsoft.com/office/drawing/2014/chart" uri="{C3380CC4-5D6E-409C-BE32-E72D297353CC}">
              <c16:uniqueId val="{00000009-C789-4DDB-8DFE-3566B04BE85A}"/>
            </c:ext>
          </c:extLst>
        </c:ser>
        <c:ser>
          <c:idx val="11"/>
          <c:order val="11"/>
          <c:tx>
            <c:strRef>
              <c:f>Population!$A$231</c:f>
              <c:strCache>
                <c:ptCount val="1"/>
                <c:pt idx="0">
                  <c:v>   Arts, Entertainment, And Recreation, And Accommodation And Food Services</c:v>
                </c:pt>
              </c:strCache>
            </c:strRef>
          </c:tx>
          <c:spPr>
            <a:ln w="28575" cap="rnd">
              <a:solidFill>
                <a:schemeClr val="accent6">
                  <a:lumMod val="60000"/>
                </a:schemeClr>
              </a:solidFill>
              <a:round/>
            </a:ln>
            <a:effectLst/>
          </c:spPr>
          <c:marker>
            <c:symbol val="circle"/>
            <c:size val="5"/>
            <c:spPr>
              <a:solidFill>
                <a:schemeClr val="accent6">
                  <a:lumMod val="60000"/>
                </a:schemeClr>
              </a:solidFill>
              <a:ln w="9525">
                <a:solidFill>
                  <a:schemeClr val="accent6">
                    <a:lumMod val="60000"/>
                  </a:schemeClr>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Population!$B$231:$G$231</c15:sqref>
                  </c15:fullRef>
                </c:ext>
              </c:extLst>
              <c:f>(Population!$B$231,Population!$D$231,Population!$F$231)</c:f>
              <c:numCache>
                <c:formatCode>0.0%</c:formatCode>
                <c:ptCount val="3"/>
                <c:pt idx="0" formatCode="#,##0">
                  <c:v>228</c:v>
                </c:pt>
                <c:pt idx="1" formatCode="#,##0">
                  <c:v>53</c:v>
                </c:pt>
                <c:pt idx="2" formatCode="#,##0">
                  <c:v>78</c:v>
                </c:pt>
              </c:numCache>
            </c:numRef>
          </c:val>
          <c:smooth val="1"/>
          <c:extLst>
            <c:ext xmlns:c16="http://schemas.microsoft.com/office/drawing/2014/chart" uri="{C3380CC4-5D6E-409C-BE32-E72D297353CC}">
              <c16:uniqueId val="{0000000A-C789-4DDB-8DFE-3566B04BE85A}"/>
            </c:ext>
          </c:extLst>
        </c:ser>
        <c:ser>
          <c:idx val="12"/>
          <c:order val="12"/>
          <c:tx>
            <c:strRef>
              <c:f>Population!$A$232</c:f>
              <c:strCache>
                <c:ptCount val="1"/>
                <c:pt idx="0">
                  <c:v>   Other Services, Except Public Administration</c:v>
                </c:pt>
              </c:strCache>
            </c:strRef>
          </c:tx>
          <c:spPr>
            <a:ln w="28575" cap="rnd">
              <a:solidFill>
                <a:schemeClr val="accent1">
                  <a:lumMod val="80000"/>
                  <a:lumOff val="20000"/>
                </a:schemeClr>
              </a:solidFill>
              <a:round/>
            </a:ln>
            <a:effectLst/>
          </c:spPr>
          <c:marker>
            <c:symbol val="x"/>
            <c:size val="5"/>
            <c:spPr>
              <a:noFill/>
              <a:ln w="9525">
                <a:solidFill>
                  <a:schemeClr val="accent1">
                    <a:lumMod val="80000"/>
                    <a:lumOff val="20000"/>
                  </a:schemeClr>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Population!$B$232:$G$232</c15:sqref>
                  </c15:fullRef>
                </c:ext>
              </c:extLst>
              <c:f>(Population!$B$232,Population!$D$232,Population!$F$232)</c:f>
              <c:numCache>
                <c:formatCode>0.0%</c:formatCode>
                <c:ptCount val="3"/>
                <c:pt idx="0" formatCode="#,##0">
                  <c:v>29</c:v>
                </c:pt>
                <c:pt idx="1" formatCode="#,##0">
                  <c:v>55</c:v>
                </c:pt>
                <c:pt idx="2" formatCode="#,##0">
                  <c:v>39</c:v>
                </c:pt>
              </c:numCache>
            </c:numRef>
          </c:val>
          <c:smooth val="1"/>
          <c:extLst>
            <c:ext xmlns:c16="http://schemas.microsoft.com/office/drawing/2014/chart" uri="{C3380CC4-5D6E-409C-BE32-E72D297353CC}">
              <c16:uniqueId val="{0000000B-C789-4DDB-8DFE-3566B04BE85A}"/>
            </c:ext>
          </c:extLst>
        </c:ser>
        <c:ser>
          <c:idx val="13"/>
          <c:order val="13"/>
          <c:tx>
            <c:strRef>
              <c:f>Population!$A$233</c:f>
              <c:strCache>
                <c:ptCount val="1"/>
                <c:pt idx="0">
                  <c:v>   Public Administration</c:v>
                </c:pt>
              </c:strCache>
            </c:strRef>
          </c:tx>
          <c:spPr>
            <a:ln w="28575" cap="sq">
              <a:solidFill>
                <a:schemeClr val="accent2">
                  <a:lumMod val="80000"/>
                  <a:lumOff val="20000"/>
                </a:schemeClr>
              </a:solidFill>
              <a:round/>
            </a:ln>
            <a:effectLst/>
          </c:spPr>
          <c:marker>
            <c:symbol val="circle"/>
            <c:size val="5"/>
            <c:spPr>
              <a:solidFill>
                <a:schemeClr val="accent2">
                  <a:lumMod val="80000"/>
                  <a:lumOff val="20000"/>
                </a:schemeClr>
              </a:solidFill>
              <a:ln w="9525">
                <a:solidFill>
                  <a:schemeClr val="accent2">
                    <a:lumMod val="80000"/>
                    <a:lumOff val="20000"/>
                  </a:schemeClr>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Population!$B$233:$G$233</c15:sqref>
                  </c15:fullRef>
                </c:ext>
              </c:extLst>
              <c:f>(Population!$B$233,Population!$D$233,Population!$F$233)</c:f>
              <c:numCache>
                <c:formatCode>0.0%</c:formatCode>
                <c:ptCount val="3"/>
                <c:pt idx="0" formatCode="#,##0">
                  <c:v>56</c:v>
                </c:pt>
                <c:pt idx="1" formatCode="#,##0">
                  <c:v>88</c:v>
                </c:pt>
                <c:pt idx="2" formatCode="#,##0">
                  <c:v>86</c:v>
                </c:pt>
              </c:numCache>
            </c:numRef>
          </c:val>
          <c:smooth val="0"/>
          <c:extLst>
            <c:ext xmlns:c16="http://schemas.microsoft.com/office/drawing/2014/chart" uri="{C3380CC4-5D6E-409C-BE32-E72D297353CC}">
              <c16:uniqueId val="{0000000C-C789-4DDB-8DFE-3566B04BE85A}"/>
            </c:ext>
          </c:extLst>
        </c:ser>
        <c:dLbls>
          <c:showLegendKey val="0"/>
          <c:showVal val="0"/>
          <c:showCatName val="0"/>
          <c:showSerName val="0"/>
          <c:showPercent val="0"/>
          <c:showBubbleSize val="0"/>
        </c:dLbls>
        <c:marker val="1"/>
        <c:smooth val="0"/>
        <c:axId val="205588720"/>
        <c:axId val="205593712"/>
        <c:extLst>
          <c:ext xmlns:c15="http://schemas.microsoft.com/office/drawing/2012/chart" uri="{02D57815-91ED-43cb-92C2-25804820EDAC}">
            <c15:filteredLineSeries>
              <c15:ser>
                <c:idx val="0"/>
                <c:order val="0"/>
                <c:tx>
                  <c:strRef>
                    <c:extLst>
                      <c:ext uri="{02D57815-91ED-43cb-92C2-25804820EDAC}">
                        <c15:formulaRef>
                          <c15:sqref>Population!$A$220</c15:sqref>
                        </c15:formulaRef>
                      </c:ext>
                    </c:extLst>
                    <c:strCache>
                      <c:ptCount val="1"/>
                      <c:pt idx="0">
                        <c:v>Total:</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extLst>
                      <c:ext uri="{02D57815-91ED-43cb-92C2-25804820EDAC}">
                        <c15:fullRef>
                          <c15:sqref>Population!$B$219:$G$219</c15:sqref>
                        </c15:fullRef>
                        <c15:formulaRef>
                          <c15:sqref>(Population!$B$219,Population!$D$219,Population!$F$219)</c15:sqref>
                        </c15:formulaRef>
                      </c:ext>
                    </c:extLst>
                    <c:strCache>
                      <c:ptCount val="3"/>
                      <c:pt idx="0">
                        <c:v>2010</c:v>
                      </c:pt>
                      <c:pt idx="1">
                        <c:v>2015</c:v>
                      </c:pt>
                      <c:pt idx="2">
                        <c:v>2020</c:v>
                      </c:pt>
                    </c:strCache>
                  </c:strRef>
                </c:cat>
                <c:val>
                  <c:numRef>
                    <c:extLst>
                      <c:ext uri="{02D57815-91ED-43cb-92C2-25804820EDAC}">
                        <c15:fullRef>
                          <c15:sqref>Population!$B$220:$G$220</c15:sqref>
                        </c15:fullRef>
                        <c15:formulaRef>
                          <c15:sqref>(Population!$B$220,Population!$D$220,Population!$F$220)</c15:sqref>
                        </c15:formulaRef>
                      </c:ext>
                    </c:extLst>
                    <c:numCache>
                      <c:formatCode>0.0%</c:formatCode>
                      <c:ptCount val="3"/>
                      <c:pt idx="0" formatCode="#,##0">
                        <c:v>3230</c:v>
                      </c:pt>
                      <c:pt idx="1" formatCode="#,##0">
                        <c:v>3859</c:v>
                      </c:pt>
                      <c:pt idx="2" formatCode="#,##0">
                        <c:v>4263</c:v>
                      </c:pt>
                    </c:numCache>
                  </c:numRef>
                </c:val>
                <c:smooth val="1"/>
                <c:extLst>
                  <c:ext xmlns:c16="http://schemas.microsoft.com/office/drawing/2014/chart" uri="{C3380CC4-5D6E-409C-BE32-E72D297353CC}">
                    <c16:uniqueId val="{0000000D-C789-4DDB-8DFE-3566B04BE85A}"/>
                  </c:ext>
                </c:extLst>
              </c15:ser>
            </c15:filteredLineSeries>
          </c:ext>
        </c:extLst>
      </c:lineChart>
      <c:catAx>
        <c:axId val="20558872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5593712"/>
        <c:crosses val="autoZero"/>
        <c:auto val="1"/>
        <c:lblAlgn val="ctr"/>
        <c:lblOffset val="100"/>
        <c:noMultiLvlLbl val="0"/>
      </c:catAx>
      <c:valAx>
        <c:axId val="2055937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5588720"/>
        <c:crosses val="autoZero"/>
        <c:crossBetween val="between"/>
      </c:valAx>
      <c:spPr>
        <a:noFill/>
        <a:ln w="25400">
          <a:noFill/>
        </a:ln>
        <a:effectLst/>
      </c:spPr>
    </c:plotArea>
    <c:legend>
      <c:legendPos val="r"/>
      <c:layout>
        <c:manualLayout>
          <c:xMode val="edge"/>
          <c:yMode val="edge"/>
          <c:x val="0.64797866612827237"/>
          <c:y val="2.7779097253972117E-2"/>
          <c:w val="0.33920082105121474"/>
          <c:h val="0.9486311424090864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0"/>
          <c:order val="0"/>
          <c:tx>
            <c:strRef>
              <c:f>Population!$A$257</c:f>
              <c:strCache>
                <c:ptCount val="1"/>
                <c:pt idx="0">
                  <c:v>   Management, Business, Science, And Arts Occupations: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(Population!$C$255,Population!$E$255,Population!$G$255)</c:f>
              <c:strCache>
                <c:ptCount val="3"/>
                <c:pt idx="0">
                  <c:v>City of Mendota</c:v>
                </c:pt>
                <c:pt idx="1">
                  <c:v>Fresno County</c:v>
                </c:pt>
                <c:pt idx="2">
                  <c:v>California</c:v>
                </c:pt>
              </c:strCache>
            </c:strRef>
          </c:cat>
          <c:val>
            <c:numRef>
              <c:f>(Population!$C$257,Population!$E$257,Population!$G$257)</c:f>
              <c:numCache>
                <c:formatCode>#,##0.0%</c:formatCode>
                <c:ptCount val="3"/>
                <c:pt idx="0">
                  <c:v>8.7731644381890683E-2</c:v>
                </c:pt>
                <c:pt idx="1">
                  <c:v>0.312</c:v>
                </c:pt>
                <c:pt idx="2">
                  <c:v>0.40300000000000002</c:v>
                </c:pt>
              </c:numCache>
            </c:numRef>
          </c:val>
          <c:extLst>
            <c:ext xmlns:c16="http://schemas.microsoft.com/office/drawing/2014/chart" uri="{C3380CC4-5D6E-409C-BE32-E72D297353CC}">
              <c16:uniqueId val="{00000000-BC59-48F9-A7C1-7249E2E7C26D}"/>
            </c:ext>
          </c:extLst>
        </c:ser>
        <c:ser>
          <c:idx val="1"/>
          <c:order val="1"/>
          <c:tx>
            <c:strRef>
              <c:f>Population!$A$258</c:f>
              <c:strCache>
                <c:ptCount val="1"/>
                <c:pt idx="0">
                  <c:v>   Service Occupations: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(Population!$C$255,Population!$E$255,Population!$G$255)</c:f>
              <c:strCache>
                <c:ptCount val="3"/>
                <c:pt idx="0">
                  <c:v>City of Mendota</c:v>
                </c:pt>
                <c:pt idx="1">
                  <c:v>Fresno County</c:v>
                </c:pt>
                <c:pt idx="2">
                  <c:v>California</c:v>
                </c:pt>
              </c:strCache>
            </c:strRef>
          </c:cat>
          <c:val>
            <c:numRef>
              <c:f>(Population!$C$258,Population!$E$258,Population!$G$258)</c:f>
              <c:numCache>
                <c:formatCode>#,##0.0%</c:formatCode>
                <c:ptCount val="3"/>
                <c:pt idx="0">
                  <c:v>9.6410978184377202E-2</c:v>
                </c:pt>
                <c:pt idx="1">
                  <c:v>0.19500000000000001</c:v>
                </c:pt>
                <c:pt idx="2">
                  <c:v>0.18099999999999999</c:v>
                </c:pt>
              </c:numCache>
            </c:numRef>
          </c:val>
          <c:extLst>
            <c:ext xmlns:c16="http://schemas.microsoft.com/office/drawing/2014/chart" uri="{C3380CC4-5D6E-409C-BE32-E72D297353CC}">
              <c16:uniqueId val="{00000001-BC59-48F9-A7C1-7249E2E7C26D}"/>
            </c:ext>
          </c:extLst>
        </c:ser>
        <c:ser>
          <c:idx val="2"/>
          <c:order val="2"/>
          <c:tx>
            <c:strRef>
              <c:f>Population!$A$259</c:f>
              <c:strCache>
                <c:ptCount val="1"/>
                <c:pt idx="0">
                  <c:v>   Sales And Office Occupations:</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(Population!$C$255,Population!$E$255,Population!$G$255)</c:f>
              <c:strCache>
                <c:ptCount val="3"/>
                <c:pt idx="0">
                  <c:v>City of Mendota</c:v>
                </c:pt>
                <c:pt idx="1">
                  <c:v>Fresno County</c:v>
                </c:pt>
                <c:pt idx="2">
                  <c:v>California</c:v>
                </c:pt>
              </c:strCache>
            </c:strRef>
          </c:cat>
          <c:val>
            <c:numRef>
              <c:f>(Population!$C$259,Population!$E$259,Population!$G$259)</c:f>
              <c:numCache>
                <c:formatCode>#,##0.0%</c:formatCode>
                <c:ptCount val="3"/>
                <c:pt idx="0">
                  <c:v>9.5238095238095233E-2</c:v>
                </c:pt>
                <c:pt idx="1">
                  <c:v>0.21</c:v>
                </c:pt>
                <c:pt idx="2">
                  <c:v>0.20899999999999999</c:v>
                </c:pt>
              </c:numCache>
            </c:numRef>
          </c:val>
          <c:extLst>
            <c:ext xmlns:c16="http://schemas.microsoft.com/office/drawing/2014/chart" uri="{C3380CC4-5D6E-409C-BE32-E72D297353CC}">
              <c16:uniqueId val="{00000002-BC59-48F9-A7C1-7249E2E7C26D}"/>
            </c:ext>
          </c:extLst>
        </c:ser>
        <c:ser>
          <c:idx val="3"/>
          <c:order val="3"/>
          <c:tx>
            <c:strRef>
              <c:f>Population!$A$260</c:f>
              <c:strCache>
                <c:ptCount val="1"/>
                <c:pt idx="0">
                  <c:v>   Natural Resources, Construction, And Maintenance Occupations:</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(Population!$C$255,Population!$E$255,Population!$G$255)</c:f>
              <c:strCache>
                <c:ptCount val="3"/>
                <c:pt idx="0">
                  <c:v>City of Mendota</c:v>
                </c:pt>
                <c:pt idx="1">
                  <c:v>Fresno County</c:v>
                </c:pt>
                <c:pt idx="2">
                  <c:v>California</c:v>
                </c:pt>
              </c:strCache>
            </c:strRef>
          </c:cat>
          <c:val>
            <c:numRef>
              <c:f>(Population!$C$260,Population!$E$260,Population!$G$260)</c:f>
              <c:numCache>
                <c:formatCode>#,##0.0%</c:formatCode>
                <c:ptCount val="3"/>
                <c:pt idx="0">
                  <c:v>0.61013370865587613</c:v>
                </c:pt>
                <c:pt idx="1">
                  <c:v>0.14399999999999999</c:v>
                </c:pt>
                <c:pt idx="2">
                  <c:v>8.7999999999999995E-2</c:v>
                </c:pt>
              </c:numCache>
            </c:numRef>
          </c:val>
          <c:extLst>
            <c:ext xmlns:c16="http://schemas.microsoft.com/office/drawing/2014/chart" uri="{C3380CC4-5D6E-409C-BE32-E72D297353CC}">
              <c16:uniqueId val="{00000003-BC59-48F9-A7C1-7249E2E7C26D}"/>
            </c:ext>
          </c:extLst>
        </c:ser>
        <c:ser>
          <c:idx val="4"/>
          <c:order val="4"/>
          <c:tx>
            <c:strRef>
              <c:f>Population!$A$261</c:f>
              <c:strCache>
                <c:ptCount val="1"/>
                <c:pt idx="0">
                  <c:v>   Production, Transportation, And Material Moving Occupations:</c:v>
                </c:pt>
              </c:strCache>
            </c:strRef>
          </c:tx>
          <c:spPr>
            <a:solidFill>
              <a:srgbClr val="ACCDDE"/>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(Population!$C$255,Population!$E$255,Population!$G$255)</c:f>
              <c:strCache>
                <c:ptCount val="3"/>
                <c:pt idx="0">
                  <c:v>City of Mendota</c:v>
                </c:pt>
                <c:pt idx="1">
                  <c:v>Fresno County</c:v>
                </c:pt>
                <c:pt idx="2">
                  <c:v>California</c:v>
                </c:pt>
              </c:strCache>
            </c:strRef>
          </c:cat>
          <c:val>
            <c:numRef>
              <c:f>(Population!$C$261,Population!$E$261,Population!$G$261)</c:f>
              <c:numCache>
                <c:formatCode>#,##0.0%</c:formatCode>
                <c:ptCount val="3"/>
                <c:pt idx="0">
                  <c:v>0.11048557353976073</c:v>
                </c:pt>
                <c:pt idx="1">
                  <c:v>0.13900000000000001</c:v>
                </c:pt>
                <c:pt idx="2">
                  <c:v>0.11899999999999999</c:v>
                </c:pt>
              </c:numCache>
            </c:numRef>
          </c:val>
          <c:extLst>
            <c:ext xmlns:c16="http://schemas.microsoft.com/office/drawing/2014/chart" uri="{C3380CC4-5D6E-409C-BE32-E72D297353CC}">
              <c16:uniqueId val="{00000004-BC59-48F9-A7C1-7249E2E7C26D}"/>
            </c:ext>
          </c:extLst>
        </c:ser>
        <c:dLbls>
          <c:dLblPos val="ctr"/>
          <c:showLegendKey val="0"/>
          <c:showVal val="1"/>
          <c:showCatName val="0"/>
          <c:showSerName val="0"/>
          <c:showPercent val="0"/>
          <c:showBubbleSize val="0"/>
        </c:dLbls>
        <c:gapWidth val="40"/>
        <c:overlap val="100"/>
        <c:axId val="204099472"/>
        <c:axId val="204097808"/>
      </c:barChart>
      <c:catAx>
        <c:axId val="204099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4097808"/>
        <c:crosses val="autoZero"/>
        <c:auto val="1"/>
        <c:lblAlgn val="ctr"/>
        <c:lblOffset val="100"/>
        <c:noMultiLvlLbl val="0"/>
      </c:catAx>
      <c:valAx>
        <c:axId val="2040978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409947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Population!$C$160</c:f>
              <c:strCache>
                <c:ptCount val="1"/>
                <c:pt idx="0">
                  <c:v>City of Mendota</c:v>
                </c:pt>
              </c:strCache>
            </c:strRef>
          </c:tx>
          <c:spPr>
            <a:solidFill>
              <a:schemeClr val="accent1"/>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Population!$A$161:$A$173</c15:sqref>
                  </c15:fullRef>
                </c:ext>
              </c:extLst>
              <c:f>(Population!$A$163:$A$165,Population!$A$167:$A$169,Population!$A$171:$A$173)</c:f>
              <c:strCache>
                <c:ptCount val="9"/>
                <c:pt idx="0">
                  <c:v>Under 18 Years - One Type </c:v>
                </c:pt>
                <c:pt idx="1">
                  <c:v>Under 18 Years - Two or More Types</c:v>
                </c:pt>
                <c:pt idx="2">
                  <c:v>Under 18 Years - No Disability</c:v>
                </c:pt>
                <c:pt idx="3">
                  <c:v>18 to 64 Years - One Type</c:v>
                </c:pt>
                <c:pt idx="4">
                  <c:v>18 to 64 Years - Two or More Types</c:v>
                </c:pt>
                <c:pt idx="5">
                  <c:v>18 to 64 Years, No Disability</c:v>
                </c:pt>
                <c:pt idx="6">
                  <c:v>65 Years and Older - One Type</c:v>
                </c:pt>
                <c:pt idx="7">
                  <c:v>65 Years and Older - Two or More Types</c:v>
                </c:pt>
                <c:pt idx="8">
                  <c:v>65 Years and Older - No Disability</c:v>
                </c:pt>
              </c:strCache>
            </c:strRef>
          </c:cat>
          <c:val>
            <c:numRef>
              <c:extLst>
                <c:ext xmlns:c15="http://schemas.microsoft.com/office/drawing/2012/chart" uri="{02D57815-91ED-43cb-92C2-25804820EDAC}">
                  <c15:fullRef>
                    <c15:sqref>Population!$C$161:$C$173</c15:sqref>
                  </c15:fullRef>
                </c:ext>
              </c:extLst>
              <c:f>(Population!$C$163:$C$165,Population!$C$167:$C$169,Population!$C$171:$C$173)</c:f>
              <c:numCache>
                <c:formatCode>#,##0.0%</c:formatCode>
                <c:ptCount val="9"/>
                <c:pt idx="0">
                  <c:v>3.0672268907563024E-2</c:v>
                </c:pt>
                <c:pt idx="1">
                  <c:v>6.092436974789916E-3</c:v>
                </c:pt>
                <c:pt idx="2">
                  <c:v>0.96323529411764708</c:v>
                </c:pt>
                <c:pt idx="3">
                  <c:v>1.6575425790754258E-2</c:v>
                </c:pt>
                <c:pt idx="4">
                  <c:v>1.824817518248175E-2</c:v>
                </c:pt>
                <c:pt idx="5">
                  <c:v>0.965176399026764</c:v>
                </c:pt>
                <c:pt idx="6">
                  <c:v>0.13739545997610514</c:v>
                </c:pt>
                <c:pt idx="7">
                  <c:v>0.15651135005973715</c:v>
                </c:pt>
                <c:pt idx="8">
                  <c:v>0.70609318996415771</c:v>
                </c:pt>
              </c:numCache>
            </c:numRef>
          </c:val>
          <c:extLst>
            <c:ext xmlns:c16="http://schemas.microsoft.com/office/drawing/2014/chart" uri="{C3380CC4-5D6E-409C-BE32-E72D297353CC}">
              <c16:uniqueId val="{00000001-5B89-4965-8BA5-98E0B255318B}"/>
            </c:ext>
          </c:extLst>
        </c:ser>
        <c:ser>
          <c:idx val="3"/>
          <c:order val="3"/>
          <c:tx>
            <c:strRef>
              <c:f>Population!$E$160</c:f>
              <c:strCache>
                <c:ptCount val="1"/>
                <c:pt idx="0">
                  <c:v>Fresno County</c:v>
                </c:pt>
              </c:strCache>
            </c:strRef>
          </c:tx>
          <c:spPr>
            <a:solidFill>
              <a:schemeClr val="accent2"/>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Population!$A$161:$A$173</c15:sqref>
                  </c15:fullRef>
                </c:ext>
              </c:extLst>
              <c:f>(Population!$A$163:$A$165,Population!$A$167:$A$169,Population!$A$171:$A$173)</c:f>
              <c:strCache>
                <c:ptCount val="9"/>
                <c:pt idx="0">
                  <c:v>Under 18 Years - One Type </c:v>
                </c:pt>
                <c:pt idx="1">
                  <c:v>Under 18 Years - Two or More Types</c:v>
                </c:pt>
                <c:pt idx="2">
                  <c:v>Under 18 Years - No Disability</c:v>
                </c:pt>
                <c:pt idx="3">
                  <c:v>18 to 64 Years - One Type</c:v>
                </c:pt>
                <c:pt idx="4">
                  <c:v>18 to 64 Years - Two or More Types</c:v>
                </c:pt>
                <c:pt idx="5">
                  <c:v>18 to 64 Years, No Disability</c:v>
                </c:pt>
                <c:pt idx="6">
                  <c:v>65 Years and Older - One Type</c:v>
                </c:pt>
                <c:pt idx="7">
                  <c:v>65 Years and Older - Two or More Types</c:v>
                </c:pt>
                <c:pt idx="8">
                  <c:v>65 Years and Older - No Disability</c:v>
                </c:pt>
              </c:strCache>
            </c:strRef>
          </c:cat>
          <c:val>
            <c:numRef>
              <c:extLst>
                <c:ext xmlns:c15="http://schemas.microsoft.com/office/drawing/2012/chart" uri="{02D57815-91ED-43cb-92C2-25804820EDAC}">
                  <c15:fullRef>
                    <c15:sqref>Population!$E$161:$E$173</c15:sqref>
                  </c15:fullRef>
                </c:ext>
              </c:extLst>
              <c:f>(Population!$E$163:$E$165,Population!$E$167:$E$169,Population!$E$171:$E$173)</c:f>
              <c:numCache>
                <c:formatCode>#,##0.0%</c:formatCode>
                <c:ptCount val="9"/>
                <c:pt idx="0">
                  <c:v>2.9219543260079906E-2</c:v>
                </c:pt>
                <c:pt idx="1">
                  <c:v>1.2409322645946514E-2</c:v>
                </c:pt>
                <c:pt idx="2">
                  <c:v>0.95837113409397356</c:v>
                </c:pt>
                <c:pt idx="3">
                  <c:v>5.8818753735442569E-2</c:v>
                </c:pt>
                <c:pt idx="4">
                  <c:v>5.5944406250323882E-2</c:v>
                </c:pt>
                <c:pt idx="5">
                  <c:v>0.88523684001423353</c:v>
                </c:pt>
                <c:pt idx="6">
                  <c:v>0.16871706227075339</c:v>
                </c:pt>
                <c:pt idx="7">
                  <c:v>0.24712677600236096</c:v>
                </c:pt>
                <c:pt idx="8">
                  <c:v>0.58415616172688567</c:v>
                </c:pt>
              </c:numCache>
            </c:numRef>
          </c:val>
          <c:extLst>
            <c:ext xmlns:c16="http://schemas.microsoft.com/office/drawing/2014/chart" uri="{C3380CC4-5D6E-409C-BE32-E72D297353CC}">
              <c16:uniqueId val="{00000003-5B89-4965-8BA5-98E0B255318B}"/>
            </c:ext>
          </c:extLst>
        </c:ser>
        <c:ser>
          <c:idx val="5"/>
          <c:order val="5"/>
          <c:tx>
            <c:strRef>
              <c:f>Population!$G$160</c:f>
              <c:strCache>
                <c:ptCount val="1"/>
                <c:pt idx="0">
                  <c:v>California</c:v>
                </c:pt>
              </c:strCache>
            </c:strRef>
          </c:tx>
          <c:spPr>
            <a:solidFill>
              <a:schemeClr val="accent1">
                <a:lumMod val="40000"/>
                <a:lumOff val="60000"/>
              </a:schemeClr>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Population!$A$161:$A$173</c15:sqref>
                  </c15:fullRef>
                </c:ext>
              </c:extLst>
              <c:f>(Population!$A$163:$A$165,Population!$A$167:$A$169,Population!$A$171:$A$173)</c:f>
              <c:strCache>
                <c:ptCount val="9"/>
                <c:pt idx="0">
                  <c:v>Under 18 Years - One Type </c:v>
                </c:pt>
                <c:pt idx="1">
                  <c:v>Under 18 Years - Two or More Types</c:v>
                </c:pt>
                <c:pt idx="2">
                  <c:v>Under 18 Years - No Disability</c:v>
                </c:pt>
                <c:pt idx="3">
                  <c:v>18 to 64 Years - One Type</c:v>
                </c:pt>
                <c:pt idx="4">
                  <c:v>18 to 64 Years - Two or More Types</c:v>
                </c:pt>
                <c:pt idx="5">
                  <c:v>18 to 64 Years, No Disability</c:v>
                </c:pt>
                <c:pt idx="6">
                  <c:v>65 Years and Older - One Type</c:v>
                </c:pt>
                <c:pt idx="7">
                  <c:v>65 Years and Older - Two or More Types</c:v>
                </c:pt>
                <c:pt idx="8">
                  <c:v>65 Years and Older - No Disability</c:v>
                </c:pt>
              </c:strCache>
            </c:strRef>
          </c:cat>
          <c:val>
            <c:numRef>
              <c:extLst>
                <c:ext xmlns:c15="http://schemas.microsoft.com/office/drawing/2012/chart" uri="{02D57815-91ED-43cb-92C2-25804820EDAC}">
                  <c15:fullRef>
                    <c15:sqref>Population!$G$161:$G$173</c15:sqref>
                  </c15:fullRef>
                </c:ext>
              </c:extLst>
              <c:f>(Population!$G$163:$G$165,Population!$G$167:$G$169,Population!$G$171:$G$173)</c:f>
              <c:numCache>
                <c:formatCode>#,##0.0%</c:formatCode>
                <c:ptCount val="9"/>
                <c:pt idx="0">
                  <c:v>2.3235509437814796E-2</c:v>
                </c:pt>
                <c:pt idx="1">
                  <c:v>1.1071679488560041E-2</c:v>
                </c:pt>
                <c:pt idx="2">
                  <c:v>0.96569281107362515</c:v>
                </c:pt>
                <c:pt idx="3">
                  <c:v>4.4267939136815253E-2</c:v>
                </c:pt>
                <c:pt idx="4">
                  <c:v>3.560015352771826E-2</c:v>
                </c:pt>
                <c:pt idx="5">
                  <c:v>0.92013190733546646</c:v>
                </c:pt>
                <c:pt idx="6">
                  <c:v>0.14480922871071136</c:v>
                </c:pt>
                <c:pt idx="7">
                  <c:v>0.19683102805409247</c:v>
                </c:pt>
                <c:pt idx="8">
                  <c:v>0.65835974323519619</c:v>
                </c:pt>
              </c:numCache>
            </c:numRef>
          </c:val>
          <c:extLst>
            <c:ext xmlns:c16="http://schemas.microsoft.com/office/drawing/2014/chart" uri="{C3380CC4-5D6E-409C-BE32-E72D297353CC}">
              <c16:uniqueId val="{00000005-5B89-4965-8BA5-98E0B255318B}"/>
            </c:ext>
          </c:extLst>
        </c:ser>
        <c:dLbls>
          <c:showLegendKey val="0"/>
          <c:showVal val="0"/>
          <c:showCatName val="0"/>
          <c:showSerName val="0"/>
          <c:showPercent val="0"/>
          <c:showBubbleSize val="0"/>
        </c:dLbls>
        <c:gapWidth val="40"/>
        <c:axId val="562678447"/>
        <c:axId val="562680943"/>
        <c:extLst>
          <c:ext xmlns:c15="http://schemas.microsoft.com/office/drawing/2012/chart" uri="{02D57815-91ED-43cb-92C2-25804820EDAC}">
            <c15:filteredBarSeries>
              <c15:ser>
                <c:idx val="0"/>
                <c:order val="0"/>
                <c:tx>
                  <c:strRef>
                    <c:extLst>
                      <c:ext uri="{02D57815-91ED-43cb-92C2-25804820EDAC}">
                        <c15:formulaRef>
                          <c15:sqref>Population!$B$160</c15:sqref>
                        </c15:formulaRef>
                      </c:ext>
                    </c:extLst>
                    <c:strCache>
                      <c:ptCount val="1"/>
                      <c:pt idx="0">
                        <c:v>City of Mendota</c:v>
                      </c:pt>
                    </c:strCache>
                  </c:strRef>
                </c:tx>
                <c:spPr>
                  <a:solidFill>
                    <a:schemeClr val="accent1"/>
                  </a:solidFill>
                  <a:ln>
                    <a:noFill/>
                  </a:ln>
                  <a:effectLst/>
                </c:spPr>
                <c:invertIfNegative val="0"/>
                <c:cat>
                  <c:strRef>
                    <c:extLst>
                      <c:ext uri="{02D57815-91ED-43cb-92C2-25804820EDAC}">
                        <c15:fullRef>
                          <c15:sqref>Population!$A$161:$A$173</c15:sqref>
                        </c15:fullRef>
                        <c15:formulaRef>
                          <c15:sqref>(Population!$A$163:$A$165,Population!$A$167:$A$169,Population!$A$171:$A$173)</c15:sqref>
                        </c15:formulaRef>
                      </c:ext>
                    </c:extLst>
                    <c:strCache>
                      <c:ptCount val="9"/>
                      <c:pt idx="0">
                        <c:v>Under 18 Years - One Type </c:v>
                      </c:pt>
                      <c:pt idx="1">
                        <c:v>Under 18 Years - Two or More Types</c:v>
                      </c:pt>
                      <c:pt idx="2">
                        <c:v>Under 18 Years - No Disability</c:v>
                      </c:pt>
                      <c:pt idx="3">
                        <c:v>18 to 64 Years - One Type</c:v>
                      </c:pt>
                      <c:pt idx="4">
                        <c:v>18 to 64 Years - Two or More Types</c:v>
                      </c:pt>
                      <c:pt idx="5">
                        <c:v>18 to 64 Years, No Disability</c:v>
                      </c:pt>
                      <c:pt idx="6">
                        <c:v>65 Years and Older - One Type</c:v>
                      </c:pt>
                      <c:pt idx="7">
                        <c:v>65 Years and Older - Two or More Types</c:v>
                      </c:pt>
                      <c:pt idx="8">
                        <c:v>65 Years and Older - No Disability</c:v>
                      </c:pt>
                    </c:strCache>
                  </c:strRef>
                </c:cat>
                <c:val>
                  <c:numRef>
                    <c:extLst>
                      <c:ext uri="{02D57815-91ED-43cb-92C2-25804820EDAC}">
                        <c15:fullRef>
                          <c15:sqref>Population!$B$161:$B$173</c15:sqref>
                        </c15:fullRef>
                        <c15:formulaRef>
                          <c15:sqref>(Population!$B$163:$B$165,Population!$B$167:$B$169,Population!$B$171:$B$173)</c15:sqref>
                        </c15:formulaRef>
                      </c:ext>
                    </c:extLst>
                    <c:numCache>
                      <c:formatCode>#,##0</c:formatCode>
                      <c:ptCount val="9"/>
                      <c:pt idx="0">
                        <c:v>146</c:v>
                      </c:pt>
                      <c:pt idx="1">
                        <c:v>29</c:v>
                      </c:pt>
                      <c:pt idx="2">
                        <c:v>4585</c:v>
                      </c:pt>
                      <c:pt idx="3">
                        <c:v>109</c:v>
                      </c:pt>
                      <c:pt idx="4">
                        <c:v>120</c:v>
                      </c:pt>
                      <c:pt idx="5">
                        <c:v>6347</c:v>
                      </c:pt>
                      <c:pt idx="6">
                        <c:v>115</c:v>
                      </c:pt>
                      <c:pt idx="7">
                        <c:v>131</c:v>
                      </c:pt>
                      <c:pt idx="8">
                        <c:v>591</c:v>
                      </c:pt>
                    </c:numCache>
                  </c:numRef>
                </c:val>
                <c:extLst>
                  <c:ext xmlns:c16="http://schemas.microsoft.com/office/drawing/2014/chart" uri="{C3380CC4-5D6E-409C-BE32-E72D297353CC}">
                    <c16:uniqueId val="{00000000-5B89-4965-8BA5-98E0B255318B}"/>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Population!$D$160</c15:sqref>
                        </c15:formulaRef>
                      </c:ext>
                    </c:extLst>
                    <c:strCache>
                      <c:ptCount val="1"/>
                      <c:pt idx="0">
                        <c:v>Fresno County</c:v>
                      </c:pt>
                    </c:strCache>
                  </c:strRef>
                </c:tx>
                <c:spPr>
                  <a:solidFill>
                    <a:schemeClr val="accent3"/>
                  </a:solidFill>
                  <a:ln>
                    <a:noFill/>
                  </a:ln>
                  <a:effectLst/>
                </c:spPr>
                <c:invertIfNegative val="0"/>
                <c:cat>
                  <c:strRef>
                    <c:extLst>
                      <c:ext xmlns:c15="http://schemas.microsoft.com/office/drawing/2012/chart" uri="{02D57815-91ED-43cb-92C2-25804820EDAC}">
                        <c15:fullRef>
                          <c15:sqref>Population!$A$161:$A$173</c15:sqref>
                        </c15:fullRef>
                        <c15:formulaRef>
                          <c15:sqref>(Population!$A$163:$A$165,Population!$A$167:$A$169,Population!$A$171:$A$173)</c15:sqref>
                        </c15:formulaRef>
                      </c:ext>
                    </c:extLst>
                    <c:strCache>
                      <c:ptCount val="9"/>
                      <c:pt idx="0">
                        <c:v>Under 18 Years - One Type </c:v>
                      </c:pt>
                      <c:pt idx="1">
                        <c:v>Under 18 Years - Two or More Types</c:v>
                      </c:pt>
                      <c:pt idx="2">
                        <c:v>Under 18 Years - No Disability</c:v>
                      </c:pt>
                      <c:pt idx="3">
                        <c:v>18 to 64 Years - One Type</c:v>
                      </c:pt>
                      <c:pt idx="4">
                        <c:v>18 to 64 Years - Two or More Types</c:v>
                      </c:pt>
                      <c:pt idx="5">
                        <c:v>18 to 64 Years, No Disability</c:v>
                      </c:pt>
                      <c:pt idx="6">
                        <c:v>65 Years and Older - One Type</c:v>
                      </c:pt>
                      <c:pt idx="7">
                        <c:v>65 Years and Older - Two or More Types</c:v>
                      </c:pt>
                      <c:pt idx="8">
                        <c:v>65 Years and Older - No Disability</c:v>
                      </c:pt>
                    </c:strCache>
                  </c:strRef>
                </c:cat>
                <c:val>
                  <c:numRef>
                    <c:extLst>
                      <c:ext xmlns:c15="http://schemas.microsoft.com/office/drawing/2012/chart" uri="{02D57815-91ED-43cb-92C2-25804820EDAC}">
                        <c15:fullRef>
                          <c15:sqref>Population!$D$161:$D$173</c15:sqref>
                        </c15:fullRef>
                        <c15:formulaRef>
                          <c15:sqref>(Population!$D$163:$D$165,Population!$D$167:$D$169,Population!$D$171:$D$173)</c15:sqref>
                        </c15:formulaRef>
                      </c:ext>
                    </c:extLst>
                    <c:numCache>
                      <c:formatCode>#,##0</c:formatCode>
                      <c:ptCount val="9"/>
                      <c:pt idx="0">
                        <c:v>8213</c:v>
                      </c:pt>
                      <c:pt idx="1">
                        <c:v>3488</c:v>
                      </c:pt>
                      <c:pt idx="2">
                        <c:v>269378</c:v>
                      </c:pt>
                      <c:pt idx="3">
                        <c:v>34051</c:v>
                      </c:pt>
                      <c:pt idx="4">
                        <c:v>32387</c:v>
                      </c:pt>
                      <c:pt idx="5">
                        <c:v>512476</c:v>
                      </c:pt>
                      <c:pt idx="6">
                        <c:v>20009</c:v>
                      </c:pt>
                      <c:pt idx="7">
                        <c:v>29308</c:v>
                      </c:pt>
                      <c:pt idx="8">
                        <c:v>69278</c:v>
                      </c:pt>
                    </c:numCache>
                  </c:numRef>
                </c:val>
                <c:extLst xmlns:c15="http://schemas.microsoft.com/office/drawing/2012/chart">
                  <c:ext xmlns:c16="http://schemas.microsoft.com/office/drawing/2014/chart" uri="{C3380CC4-5D6E-409C-BE32-E72D297353CC}">
                    <c16:uniqueId val="{00000002-5B89-4965-8BA5-98E0B255318B}"/>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Population!$F$160</c15:sqref>
                        </c15:formulaRef>
                      </c:ext>
                    </c:extLst>
                    <c:strCache>
                      <c:ptCount val="1"/>
                      <c:pt idx="0">
                        <c:v>California</c:v>
                      </c:pt>
                    </c:strCache>
                  </c:strRef>
                </c:tx>
                <c:spPr>
                  <a:solidFill>
                    <a:schemeClr val="accent5"/>
                  </a:solidFill>
                  <a:ln>
                    <a:noFill/>
                  </a:ln>
                  <a:effectLst/>
                </c:spPr>
                <c:invertIfNegative val="0"/>
                <c:cat>
                  <c:strRef>
                    <c:extLst>
                      <c:ext xmlns:c15="http://schemas.microsoft.com/office/drawing/2012/chart" uri="{02D57815-91ED-43cb-92C2-25804820EDAC}">
                        <c15:fullRef>
                          <c15:sqref>Population!$A$161:$A$173</c15:sqref>
                        </c15:fullRef>
                        <c15:formulaRef>
                          <c15:sqref>(Population!$A$163:$A$165,Population!$A$167:$A$169,Population!$A$171:$A$173)</c15:sqref>
                        </c15:formulaRef>
                      </c:ext>
                    </c:extLst>
                    <c:strCache>
                      <c:ptCount val="9"/>
                      <c:pt idx="0">
                        <c:v>Under 18 Years - One Type </c:v>
                      </c:pt>
                      <c:pt idx="1">
                        <c:v>Under 18 Years - Two or More Types</c:v>
                      </c:pt>
                      <c:pt idx="2">
                        <c:v>Under 18 Years - No Disability</c:v>
                      </c:pt>
                      <c:pt idx="3">
                        <c:v>18 to 64 Years - One Type</c:v>
                      </c:pt>
                      <c:pt idx="4">
                        <c:v>18 to 64 Years - Two or More Types</c:v>
                      </c:pt>
                      <c:pt idx="5">
                        <c:v>18 to 64 Years, No Disability</c:v>
                      </c:pt>
                      <c:pt idx="6">
                        <c:v>65 Years and Older - One Type</c:v>
                      </c:pt>
                      <c:pt idx="7">
                        <c:v>65 Years and Older - Two or More Types</c:v>
                      </c:pt>
                      <c:pt idx="8">
                        <c:v>65 Years and Older - No Disability</c:v>
                      </c:pt>
                    </c:strCache>
                  </c:strRef>
                </c:cat>
                <c:val>
                  <c:numRef>
                    <c:extLst>
                      <c:ext xmlns:c15="http://schemas.microsoft.com/office/drawing/2012/chart" uri="{02D57815-91ED-43cb-92C2-25804820EDAC}">
                        <c15:fullRef>
                          <c15:sqref>Population!$F$161:$F$173</c15:sqref>
                        </c15:fullRef>
                        <c15:formulaRef>
                          <c15:sqref>(Population!$F$163:$F$165,Population!$F$167:$F$169,Population!$F$171:$F$173)</c15:sqref>
                        </c15:formulaRef>
                      </c:ext>
                    </c:extLst>
                    <c:numCache>
                      <c:formatCode>#,##0</c:formatCode>
                      <c:ptCount val="9"/>
                      <c:pt idx="0">
                        <c:v>207793</c:v>
                      </c:pt>
                      <c:pt idx="1">
                        <c:v>99013</c:v>
                      </c:pt>
                      <c:pt idx="2">
                        <c:v>8636101</c:v>
                      </c:pt>
                      <c:pt idx="3">
                        <c:v>1077809</c:v>
                      </c:pt>
                      <c:pt idx="4">
                        <c:v>866771</c:v>
                      </c:pt>
                      <c:pt idx="5">
                        <c:v>22402815</c:v>
                      </c:pt>
                      <c:pt idx="6">
                        <c:v>803463</c:v>
                      </c:pt>
                      <c:pt idx="7">
                        <c:v>1092102</c:v>
                      </c:pt>
                      <c:pt idx="8">
                        <c:v>3652859</c:v>
                      </c:pt>
                    </c:numCache>
                  </c:numRef>
                </c:val>
                <c:extLst xmlns:c15="http://schemas.microsoft.com/office/drawing/2012/chart">
                  <c:ext xmlns:c16="http://schemas.microsoft.com/office/drawing/2014/chart" uri="{C3380CC4-5D6E-409C-BE32-E72D297353CC}">
                    <c16:uniqueId val="{00000004-5B89-4965-8BA5-98E0B255318B}"/>
                  </c:ext>
                </c:extLst>
              </c15:ser>
            </c15:filteredBarSeries>
          </c:ext>
        </c:extLst>
      </c:barChart>
      <c:catAx>
        <c:axId val="56267844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62680943"/>
        <c:crosses val="autoZero"/>
        <c:auto val="1"/>
        <c:lblAlgn val="ctr"/>
        <c:lblOffset val="100"/>
        <c:noMultiLvlLbl val="0"/>
      </c:catAx>
      <c:valAx>
        <c:axId val="562680943"/>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6267844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1"/>
          <c:order val="1"/>
          <c:tx>
            <c:strRef>
              <c:f>Households!$A$211</c:f>
              <c:strCache>
                <c:ptCount val="1"/>
                <c:pt idx="0">
                  <c:v>   Owner Occupied:</c:v>
                </c:pt>
              </c:strCache>
            </c:strRef>
          </c:tx>
          <c:spPr>
            <a:solidFill>
              <a:schemeClr val="accent2"/>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Households!$B$209:$G$209</c15:sqref>
                  </c15:fullRef>
                </c:ext>
              </c:extLst>
              <c:f>(Households!$C$209,Households!$E$209,Households!$G$209)</c:f>
              <c:strCache>
                <c:ptCount val="3"/>
                <c:pt idx="0">
                  <c:v>City of Mendota</c:v>
                </c:pt>
                <c:pt idx="1">
                  <c:v>Fresno County</c:v>
                </c:pt>
                <c:pt idx="2">
                  <c:v>California</c:v>
                </c:pt>
              </c:strCache>
            </c:strRef>
          </c:cat>
          <c:val>
            <c:numRef>
              <c:extLst>
                <c:ext xmlns:c15="http://schemas.microsoft.com/office/drawing/2012/chart" uri="{02D57815-91ED-43cb-92C2-25804820EDAC}">
                  <c15:fullRef>
                    <c15:sqref>Households!$B$211:$G$211</c15:sqref>
                  </c15:fullRef>
                </c:ext>
              </c:extLst>
              <c:f>(Households!$C$211,Households!$E$211,Households!$G$211)</c:f>
              <c:numCache>
                <c:formatCode>#,##0.0%</c:formatCode>
                <c:ptCount val="3"/>
                <c:pt idx="0">
                  <c:v>0.55608591885441527</c:v>
                </c:pt>
                <c:pt idx="1">
                  <c:v>0.7136019090398652</c:v>
                </c:pt>
                <c:pt idx="2">
                  <c:v>0.7317282773496725</c:v>
                </c:pt>
              </c:numCache>
            </c:numRef>
          </c:val>
          <c:extLst>
            <c:ext xmlns:c16="http://schemas.microsoft.com/office/drawing/2014/chart" uri="{C3380CC4-5D6E-409C-BE32-E72D297353CC}">
              <c16:uniqueId val="{00000006-95D7-431E-92EB-F27F5C7718BE}"/>
            </c:ext>
          </c:extLst>
        </c:ser>
        <c:ser>
          <c:idx val="5"/>
          <c:order val="5"/>
          <c:tx>
            <c:strRef>
              <c:f>Households!$A$215</c:f>
              <c:strCache>
                <c:ptCount val="1"/>
                <c:pt idx="0">
                  <c:v>   Renter Occupied:</c:v>
                </c:pt>
              </c:strCache>
            </c:strRef>
          </c:tx>
          <c:spPr>
            <a:solidFill>
              <a:schemeClr val="accent6"/>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Households!$B$209:$G$209</c15:sqref>
                  </c15:fullRef>
                </c:ext>
              </c:extLst>
              <c:f>(Households!$C$209,Households!$E$209,Households!$G$209)</c:f>
              <c:strCache>
                <c:ptCount val="3"/>
                <c:pt idx="0">
                  <c:v>City of Mendota</c:v>
                </c:pt>
                <c:pt idx="1">
                  <c:v>Fresno County</c:v>
                </c:pt>
                <c:pt idx="2">
                  <c:v>California</c:v>
                </c:pt>
              </c:strCache>
            </c:strRef>
          </c:cat>
          <c:val>
            <c:numRef>
              <c:extLst>
                <c:ext xmlns:c15="http://schemas.microsoft.com/office/drawing/2012/chart" uri="{02D57815-91ED-43cb-92C2-25804820EDAC}">
                  <c15:fullRef>
                    <c15:sqref>Households!$B$215:$G$215</c15:sqref>
                  </c15:fullRef>
                </c:ext>
              </c:extLst>
              <c:f>(Households!$C$215,Households!$E$215,Households!$G$215)</c:f>
              <c:numCache>
                <c:formatCode>#,##0.0%</c:formatCode>
                <c:ptCount val="3"/>
                <c:pt idx="0">
                  <c:v>0.44391408114558473</c:v>
                </c:pt>
                <c:pt idx="1">
                  <c:v>0.28639809096013474</c:v>
                </c:pt>
                <c:pt idx="2">
                  <c:v>0.26827172265032745</c:v>
                </c:pt>
              </c:numCache>
            </c:numRef>
          </c:val>
          <c:extLst>
            <c:ext xmlns:c16="http://schemas.microsoft.com/office/drawing/2014/chart" uri="{C3380CC4-5D6E-409C-BE32-E72D297353CC}">
              <c16:uniqueId val="{00000008-B989-4627-A98B-8F5F30BB3529}"/>
            </c:ext>
          </c:extLst>
        </c:ser>
        <c:dLbls>
          <c:dLblPos val="ctr"/>
          <c:showLegendKey val="0"/>
          <c:showVal val="1"/>
          <c:showCatName val="0"/>
          <c:showSerName val="0"/>
          <c:showPercent val="0"/>
          <c:showBubbleSize val="0"/>
        </c:dLbls>
        <c:gapWidth val="40"/>
        <c:overlap val="100"/>
        <c:axId val="644408432"/>
        <c:axId val="644426736"/>
        <c:extLst>
          <c:ext xmlns:c15="http://schemas.microsoft.com/office/drawing/2012/chart" uri="{02D57815-91ED-43cb-92C2-25804820EDAC}">
            <c15:filteredBarSeries>
              <c15:ser>
                <c:idx val="0"/>
                <c:order val="0"/>
                <c:tx>
                  <c:strRef>
                    <c:extLst>
                      <c:ext uri="{02D57815-91ED-43cb-92C2-25804820EDAC}">
                        <c15:formulaRef>
                          <c15:sqref>Households!$A$210</c15:sqref>
                        </c15:formulaRef>
                      </c:ext>
                    </c:extLst>
                    <c:strCache>
                      <c:ptCount val="1"/>
                      <c:pt idx="0">
                        <c:v>Total:</c:v>
                      </c:pt>
                    </c:strCache>
                  </c:strRef>
                </c:tx>
                <c:spPr>
                  <a:solidFill>
                    <a:schemeClr val="accent1"/>
                  </a:solidFill>
                  <a:ln w="19050">
                    <a:noFill/>
                  </a:ln>
                  <a:effectLst/>
                </c:spPr>
                <c:invertIfNegative val="0"/>
                <c:dPt>
                  <c:idx val="0"/>
                  <c:invertIfNegative val="0"/>
                  <c:bubble3D val="0"/>
                  <c:extLst>
                    <c:ext xmlns:c16="http://schemas.microsoft.com/office/drawing/2014/chart" uri="{C3380CC4-5D6E-409C-BE32-E72D297353CC}">
                      <c16:uniqueId val="{00000003-4E67-4FD3-AEC8-BD1328C1334B}"/>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Households!$B$209:$G$209</c15:sqref>
                        </c15:fullRef>
                        <c15:formulaRef>
                          <c15:sqref>(Households!$C$209,Households!$E$209,Households!$G$209)</c15:sqref>
                        </c15:formulaRef>
                      </c:ext>
                    </c:extLst>
                    <c:strCache>
                      <c:ptCount val="3"/>
                      <c:pt idx="0">
                        <c:v>City of Mendota</c:v>
                      </c:pt>
                      <c:pt idx="1">
                        <c:v>Fresno County</c:v>
                      </c:pt>
                      <c:pt idx="2">
                        <c:v>California</c:v>
                      </c:pt>
                    </c:strCache>
                  </c:strRef>
                </c:cat>
                <c:val>
                  <c:numRef>
                    <c:extLst>
                      <c:ext uri="{02D57815-91ED-43cb-92C2-25804820EDAC}">
                        <c15:fullRef>
                          <c15:sqref>Households!$B$210:$G$210</c15:sqref>
                        </c15:fullRef>
                        <c15:formulaRef>
                          <c15:sqref>(Households!$C$210,Households!$E$210,Households!$G$210)</c15:sqref>
                        </c15:formulaRef>
                      </c:ext>
                    </c:extLst>
                    <c:numCache>
                      <c:formatCode>#,##0.0%</c:formatCode>
                      <c:ptCount val="3"/>
                    </c:numCache>
                  </c:numRef>
                </c:val>
                <c:extLst>
                  <c:ext uri="{02D57815-91ED-43cb-92C2-25804820EDAC}">
                    <c15:categoryFilterExceptions>
                      <c15:categoryFilterException>
                        <c15:sqref>Households!$B$210</c15:sqref>
                        <c15:spPr xmlns:c15="http://schemas.microsoft.com/office/drawing/2012/chart">
                          <a:solidFill>
                            <a:schemeClr val="accent1"/>
                          </a:solidFill>
                          <a:ln w="19050">
                            <a:noFill/>
                          </a:ln>
                          <a:effectLst/>
                        </c15:spPr>
                        <c15:invertIfNegative val="0"/>
                        <c15:bubble3D val="0"/>
                      </c15:categoryFilterException>
                    </c15:categoryFilterExceptions>
                  </c:ext>
                  <c:ext xmlns:c16="http://schemas.microsoft.com/office/drawing/2014/chart" uri="{C3380CC4-5D6E-409C-BE32-E72D297353CC}">
                    <c16:uniqueId val="{00000000-4E67-4FD3-AEC8-BD1328C1334B}"/>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Households!$A$212</c15:sqref>
                        </c15:formulaRef>
                      </c:ext>
                    </c:extLst>
                    <c:strCache>
                      <c:ptCount val="1"/>
                      <c:pt idx="0">
                        <c:v>      Householder 65 To 74 Years</c:v>
                      </c:pt>
                    </c:strCache>
                  </c:strRef>
                </c:tx>
                <c:spPr>
                  <a:solidFill>
                    <a:schemeClr val="accent3"/>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Households!$B$209:$G$209</c15:sqref>
                        </c15:fullRef>
                        <c15:formulaRef>
                          <c15:sqref>(Households!$C$209,Households!$E$209,Households!$G$209)</c15:sqref>
                        </c15:formulaRef>
                      </c:ext>
                    </c:extLst>
                    <c:strCache>
                      <c:ptCount val="3"/>
                      <c:pt idx="0">
                        <c:v>City of Mendota</c:v>
                      </c:pt>
                      <c:pt idx="1">
                        <c:v>Fresno County</c:v>
                      </c:pt>
                      <c:pt idx="2">
                        <c:v>California</c:v>
                      </c:pt>
                    </c:strCache>
                  </c:strRef>
                </c:cat>
                <c:val>
                  <c:numRef>
                    <c:extLst>
                      <c:ext xmlns:c15="http://schemas.microsoft.com/office/drawing/2012/chart" uri="{02D57815-91ED-43cb-92C2-25804820EDAC}">
                        <c15:fullRef>
                          <c15:sqref>Households!$B$212:$G$212</c15:sqref>
                        </c15:fullRef>
                        <c15:formulaRef>
                          <c15:sqref>(Households!$C$212,Households!$E$212,Households!$G$212)</c15:sqref>
                        </c15:formulaRef>
                      </c:ext>
                    </c:extLst>
                    <c:numCache>
                      <c:formatCode>#,##0.0%</c:formatCode>
                      <c:ptCount val="3"/>
                      <c:pt idx="0">
                        <c:v>0.50214592274678116</c:v>
                      </c:pt>
                      <c:pt idx="1">
                        <c:v>0.59370143792906738</c:v>
                      </c:pt>
                      <c:pt idx="2">
                        <c:v>0.57692115441222647</c:v>
                      </c:pt>
                    </c:numCache>
                  </c:numRef>
                </c:val>
                <c:extLst xmlns:c15="http://schemas.microsoft.com/office/drawing/2012/chart">
                  <c:ext xmlns:c16="http://schemas.microsoft.com/office/drawing/2014/chart" uri="{C3380CC4-5D6E-409C-BE32-E72D297353CC}">
                    <c16:uniqueId val="{00000005-B989-4627-A98B-8F5F30BB3529}"/>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Households!$A$213</c15:sqref>
                        </c15:formulaRef>
                      </c:ext>
                    </c:extLst>
                    <c:strCache>
                      <c:ptCount val="1"/>
                      <c:pt idx="0">
                        <c:v>      Householder 75 To 84 Years</c:v>
                      </c:pt>
                    </c:strCache>
                  </c:strRef>
                </c:tx>
                <c:spPr>
                  <a:solidFill>
                    <a:schemeClr val="accent4"/>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Households!$B$209:$G$209</c15:sqref>
                        </c15:fullRef>
                        <c15:formulaRef>
                          <c15:sqref>(Households!$C$209,Households!$E$209,Households!$G$209)</c15:sqref>
                        </c15:formulaRef>
                      </c:ext>
                    </c:extLst>
                    <c:strCache>
                      <c:ptCount val="3"/>
                      <c:pt idx="0">
                        <c:v>City of Mendota</c:v>
                      </c:pt>
                      <c:pt idx="1">
                        <c:v>Fresno County</c:v>
                      </c:pt>
                      <c:pt idx="2">
                        <c:v>California</c:v>
                      </c:pt>
                    </c:strCache>
                  </c:strRef>
                </c:cat>
                <c:val>
                  <c:numRef>
                    <c:extLst>
                      <c:ext xmlns:c15="http://schemas.microsoft.com/office/drawing/2012/chart" uri="{02D57815-91ED-43cb-92C2-25804820EDAC}">
                        <c15:fullRef>
                          <c15:sqref>Households!$B$213:$G$213</c15:sqref>
                        </c15:fullRef>
                        <c15:formulaRef>
                          <c15:sqref>(Households!$C$213,Households!$E$213,Households!$G$213)</c15:sqref>
                        </c15:formulaRef>
                      </c:ext>
                    </c:extLst>
                    <c:numCache>
                      <c:formatCode>#,##0.0%</c:formatCode>
                      <c:ptCount val="3"/>
                      <c:pt idx="0">
                        <c:v>0.4978540772532189</c:v>
                      </c:pt>
                      <c:pt idx="1">
                        <c:v>0.28064205204870468</c:v>
                      </c:pt>
                      <c:pt idx="2">
                        <c:v>0.29411980831285145</c:v>
                      </c:pt>
                    </c:numCache>
                  </c:numRef>
                </c:val>
                <c:extLst xmlns:c15="http://schemas.microsoft.com/office/drawing/2012/chart">
                  <c:ext xmlns:c16="http://schemas.microsoft.com/office/drawing/2014/chart" uri="{C3380CC4-5D6E-409C-BE32-E72D297353CC}">
                    <c16:uniqueId val="{00000006-B989-4627-A98B-8F5F30BB3529}"/>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Households!$A$214</c15:sqref>
                        </c15:formulaRef>
                      </c:ext>
                    </c:extLst>
                    <c:strCache>
                      <c:ptCount val="1"/>
                      <c:pt idx="0">
                        <c:v>      Householder 85 Years And Over</c:v>
                      </c:pt>
                    </c:strCache>
                  </c:strRef>
                </c:tx>
                <c:spPr>
                  <a:solidFill>
                    <a:schemeClr val="accent5"/>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Households!$B$209:$G$209</c15:sqref>
                        </c15:fullRef>
                        <c15:formulaRef>
                          <c15:sqref>(Households!$C$209,Households!$E$209,Households!$G$209)</c15:sqref>
                        </c15:formulaRef>
                      </c:ext>
                    </c:extLst>
                    <c:strCache>
                      <c:ptCount val="3"/>
                      <c:pt idx="0">
                        <c:v>City of Mendota</c:v>
                      </c:pt>
                      <c:pt idx="1">
                        <c:v>Fresno County</c:v>
                      </c:pt>
                      <c:pt idx="2">
                        <c:v>California</c:v>
                      </c:pt>
                    </c:strCache>
                  </c:strRef>
                </c:cat>
                <c:val>
                  <c:numRef>
                    <c:extLst>
                      <c:ext xmlns:c15="http://schemas.microsoft.com/office/drawing/2012/chart" uri="{02D57815-91ED-43cb-92C2-25804820EDAC}">
                        <c15:fullRef>
                          <c15:sqref>Households!$B$214:$G$214</c15:sqref>
                        </c15:fullRef>
                        <c15:formulaRef>
                          <c15:sqref>(Households!$C$214,Households!$E$214,Households!$G$214)</c15:sqref>
                        </c15:formulaRef>
                      </c:ext>
                    </c:extLst>
                    <c:numCache>
                      <c:formatCode>#,##0.0%</c:formatCode>
                      <c:ptCount val="3"/>
                      <c:pt idx="0">
                        <c:v>0</c:v>
                      </c:pt>
                      <c:pt idx="1">
                        <c:v>0.12565651002222791</c:v>
                      </c:pt>
                      <c:pt idx="2">
                        <c:v>0.12895903727492206</c:v>
                      </c:pt>
                    </c:numCache>
                  </c:numRef>
                </c:val>
                <c:extLst xmlns:c15="http://schemas.microsoft.com/office/drawing/2012/chart">
                  <c:ext xmlns:c16="http://schemas.microsoft.com/office/drawing/2014/chart" uri="{C3380CC4-5D6E-409C-BE32-E72D297353CC}">
                    <c16:uniqueId val="{00000007-B989-4627-A98B-8F5F30BB3529}"/>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Households!$A$216</c15:sqref>
                        </c15:formulaRef>
                      </c:ext>
                    </c:extLst>
                    <c:strCache>
                      <c:ptCount val="1"/>
                      <c:pt idx="0">
                        <c:v>      Householder 65 To 74 Years</c:v>
                      </c:pt>
                    </c:strCache>
                  </c:strRef>
                </c:tx>
                <c:spPr>
                  <a:solidFill>
                    <a:schemeClr val="accent1">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Households!$B$209:$G$209</c15:sqref>
                        </c15:fullRef>
                        <c15:formulaRef>
                          <c15:sqref>(Households!$C$209,Households!$E$209,Households!$G$209)</c15:sqref>
                        </c15:formulaRef>
                      </c:ext>
                    </c:extLst>
                    <c:strCache>
                      <c:ptCount val="3"/>
                      <c:pt idx="0">
                        <c:v>City of Mendota</c:v>
                      </c:pt>
                      <c:pt idx="1">
                        <c:v>Fresno County</c:v>
                      </c:pt>
                      <c:pt idx="2">
                        <c:v>California</c:v>
                      </c:pt>
                    </c:strCache>
                  </c:strRef>
                </c:cat>
                <c:val>
                  <c:numRef>
                    <c:extLst>
                      <c:ext xmlns:c15="http://schemas.microsoft.com/office/drawing/2012/chart" uri="{02D57815-91ED-43cb-92C2-25804820EDAC}">
                        <c15:fullRef>
                          <c15:sqref>Households!$B$216:$G$216</c15:sqref>
                        </c15:fullRef>
                        <c15:formulaRef>
                          <c15:sqref>(Households!$C$216,Households!$E$216,Households!$G$216)</c15:sqref>
                        </c15:formulaRef>
                      </c:ext>
                    </c:extLst>
                    <c:numCache>
                      <c:formatCode>#,##0.0%</c:formatCode>
                      <c:ptCount val="3"/>
                      <c:pt idx="0">
                        <c:v>0.80645161290322576</c:v>
                      </c:pt>
                      <c:pt idx="1">
                        <c:v>0.56511297358231638</c:v>
                      </c:pt>
                      <c:pt idx="2">
                        <c:v>0.56430669769425545</c:v>
                      </c:pt>
                    </c:numCache>
                  </c:numRef>
                </c:val>
                <c:extLst xmlns:c15="http://schemas.microsoft.com/office/drawing/2012/chart">
                  <c:ext xmlns:c16="http://schemas.microsoft.com/office/drawing/2014/chart" uri="{C3380CC4-5D6E-409C-BE32-E72D297353CC}">
                    <c16:uniqueId val="{00000009-B989-4627-A98B-8F5F30BB3529}"/>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Households!$A$217</c15:sqref>
                        </c15:formulaRef>
                      </c:ext>
                    </c:extLst>
                    <c:strCache>
                      <c:ptCount val="1"/>
                      <c:pt idx="0">
                        <c:v>      Householder 75 To 84 Years</c:v>
                      </c:pt>
                    </c:strCache>
                  </c:strRef>
                </c:tx>
                <c:spPr>
                  <a:solidFill>
                    <a:schemeClr val="accent2">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Households!$B$209:$G$209</c15:sqref>
                        </c15:fullRef>
                        <c15:formulaRef>
                          <c15:sqref>(Households!$C$209,Households!$E$209,Households!$G$209)</c15:sqref>
                        </c15:formulaRef>
                      </c:ext>
                    </c:extLst>
                    <c:strCache>
                      <c:ptCount val="3"/>
                      <c:pt idx="0">
                        <c:v>City of Mendota</c:v>
                      </c:pt>
                      <c:pt idx="1">
                        <c:v>Fresno County</c:v>
                      </c:pt>
                      <c:pt idx="2">
                        <c:v>California</c:v>
                      </c:pt>
                    </c:strCache>
                  </c:strRef>
                </c:cat>
                <c:val>
                  <c:numRef>
                    <c:extLst>
                      <c:ext xmlns:c15="http://schemas.microsoft.com/office/drawing/2012/chart" uri="{02D57815-91ED-43cb-92C2-25804820EDAC}">
                        <c15:fullRef>
                          <c15:sqref>Households!$B$217:$G$217</c15:sqref>
                        </c15:fullRef>
                        <c15:formulaRef>
                          <c15:sqref>(Households!$C$217,Households!$E$217,Households!$G$217)</c15:sqref>
                        </c15:formulaRef>
                      </c:ext>
                    </c:extLst>
                    <c:numCache>
                      <c:formatCode>#,##0.0%</c:formatCode>
                      <c:ptCount val="3"/>
                      <c:pt idx="0">
                        <c:v>0.19354838709677419</c:v>
                      </c:pt>
                      <c:pt idx="1">
                        <c:v>0.26020683232857911</c:v>
                      </c:pt>
                      <c:pt idx="2">
                        <c:v>0.27275418015966701</c:v>
                      </c:pt>
                    </c:numCache>
                  </c:numRef>
                </c:val>
                <c:extLst xmlns:c15="http://schemas.microsoft.com/office/drawing/2012/chart">
                  <c:ext xmlns:c16="http://schemas.microsoft.com/office/drawing/2014/chart" uri="{C3380CC4-5D6E-409C-BE32-E72D297353CC}">
                    <c16:uniqueId val="{0000000A-B989-4627-A98B-8F5F30BB3529}"/>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Households!$A$218</c15:sqref>
                        </c15:formulaRef>
                      </c:ext>
                    </c:extLst>
                    <c:strCache>
                      <c:ptCount val="1"/>
                      <c:pt idx="0">
                        <c:v>      Householder 85 Years And Over</c:v>
                      </c:pt>
                    </c:strCache>
                  </c:strRef>
                </c:tx>
                <c:spPr>
                  <a:solidFill>
                    <a:schemeClr val="accent3">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Households!$B$209:$G$209</c15:sqref>
                        </c15:fullRef>
                        <c15:formulaRef>
                          <c15:sqref>(Households!$C$209,Households!$E$209,Households!$G$209)</c15:sqref>
                        </c15:formulaRef>
                      </c:ext>
                    </c:extLst>
                    <c:strCache>
                      <c:ptCount val="3"/>
                      <c:pt idx="0">
                        <c:v>City of Mendota</c:v>
                      </c:pt>
                      <c:pt idx="1">
                        <c:v>Fresno County</c:v>
                      </c:pt>
                      <c:pt idx="2">
                        <c:v>California</c:v>
                      </c:pt>
                    </c:strCache>
                  </c:strRef>
                </c:cat>
                <c:val>
                  <c:numRef>
                    <c:extLst>
                      <c:ext xmlns:c15="http://schemas.microsoft.com/office/drawing/2012/chart" uri="{02D57815-91ED-43cb-92C2-25804820EDAC}">
                        <c15:fullRef>
                          <c15:sqref>Households!$B$218:$G$218</c15:sqref>
                        </c15:fullRef>
                        <c15:formulaRef>
                          <c15:sqref>(Households!$C$218,Households!$E$218,Households!$G$218)</c15:sqref>
                        </c15:formulaRef>
                      </c:ext>
                    </c:extLst>
                    <c:numCache>
                      <c:formatCode>#,##0.0%</c:formatCode>
                      <c:ptCount val="3"/>
                      <c:pt idx="0">
                        <c:v>0</c:v>
                      </c:pt>
                      <c:pt idx="1">
                        <c:v>0.17468019408910454</c:v>
                      </c:pt>
                      <c:pt idx="2">
                        <c:v>0.16293912214607748</c:v>
                      </c:pt>
                    </c:numCache>
                  </c:numRef>
                </c:val>
                <c:extLst xmlns:c15="http://schemas.microsoft.com/office/drawing/2012/chart">
                  <c:ext xmlns:c16="http://schemas.microsoft.com/office/drawing/2014/chart" uri="{C3380CC4-5D6E-409C-BE32-E72D297353CC}">
                    <c16:uniqueId val="{0000000B-B989-4627-A98B-8F5F30BB3529}"/>
                  </c:ext>
                </c:extLst>
              </c15:ser>
            </c15:filteredBarSeries>
          </c:ext>
        </c:extLst>
      </c:barChart>
      <c:valAx>
        <c:axId val="644426736"/>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44408432"/>
        <c:crosses val="autoZero"/>
        <c:crossBetween val="between"/>
      </c:valAx>
      <c:catAx>
        <c:axId val="644408432"/>
        <c:scaling>
          <c:orientation val="minMax"/>
        </c:scaling>
        <c:delete val="0"/>
        <c:axPos val="l"/>
        <c:numFmt formatCode="General"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4442673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Ex1.xml><?xml version="1.0" encoding="utf-8"?>
<cx:chartSpace xmlns:a="http://schemas.openxmlformats.org/drawingml/2006/main" xmlns:r="http://schemas.openxmlformats.org/officeDocument/2006/relationships" xmlns:cx="http://schemas.microsoft.com/office/drawing/2014/chartex">
  <cx:chartData>
    <cx:data id="0">
      <cx:strDim type="cat">
        <cx:f>_xlchart.v1.0</cx:f>
      </cx:strDim>
      <cx:numDim type="size">
        <cx:f>_xlchart.v1.1</cx:f>
      </cx:numDim>
    </cx:data>
  </cx:chartData>
  <cx:chart>
    <cx:plotArea>
      <cx:plotAreaRegion>
        <cx:series layoutId="treemap" uniqueId="{231C0A8A-220F-4633-9BC5-4C94B125041E}">
          <cx:spPr>
            <a:ln>
              <a:solidFill>
                <a:schemeClr val="bg1">
                  <a:lumMod val="85000"/>
                </a:schemeClr>
              </a:solidFill>
            </a:ln>
          </cx:spPr>
          <cx:dataPt idx="4">
            <cx:spPr>
              <a:solidFill>
                <a:srgbClr val="ACCDDE"/>
              </a:solidFill>
            </cx:spPr>
          </cx:dataPt>
          <cx:dataPt idx="5">
            <cx:spPr>
              <a:solidFill>
                <a:srgbClr val="DDBB7C"/>
              </a:solidFill>
            </cx:spPr>
          </cx:dataPt>
          <cx:dataLabels>
            <cx:txPr>
              <a:bodyPr spcFirstLastPara="1" vertOverflow="ellipsis" horzOverflow="overflow" wrap="square" lIns="0" tIns="0" rIns="0" bIns="0" anchor="ctr" anchorCtr="1"/>
              <a:lstStyle/>
              <a:p>
                <a:pPr algn="ctr" rtl="0">
                  <a:defRPr sz="1200" b="1"/>
                </a:pPr>
                <a:endParaRPr lang="en-US" sz="1200" b="1" i="0" u="none" strike="noStrike" baseline="0">
                  <a:solidFill>
                    <a:sysClr val="window" lastClr="FFFFFF"/>
                  </a:solidFill>
                  <a:latin typeface="Calibri"/>
                </a:endParaRPr>
              </a:p>
            </cx:txPr>
            <cx:visibility seriesName="0" categoryName="1" value="1"/>
            <cx:separator>
</cx:separator>
          </cx:dataLabels>
          <cx:dataId val="0"/>
          <cx:layoutPr/>
        </cx:series>
      </cx:plotAreaRegion>
    </cx:plotArea>
  </cx:chart>
  <cx:spPr>
    <a:ln>
      <a:solidFill>
        <a:schemeClr val="bg1">
          <a:lumMod val="85000"/>
        </a:schemeClr>
      </a:solidFill>
    </a:ln>
  </cx:spPr>
</cx: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381">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lt1"/>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34.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410">
  <cs:axisTitle>
    <cs:lnRef idx="0"/>
    <cs:fillRef idx="0"/>
    <cs:effectRef idx="0"/>
    <cs:fontRef idx="minor">
      <a:schemeClr val="tx1">
        <a:lumMod val="65000"/>
        <a:lumOff val="35000"/>
      </a:schemeClr>
    </cs:fontRef>
    <cs:spPr>
      <a:solidFill>
        <a:schemeClr val="bg1">
          <a:lumMod val="65000"/>
        </a:schemeClr>
      </a:solidFill>
      <a:ln w="19050">
        <a:solidFill>
          <a:schemeClr val="bg1"/>
        </a:solidFill>
      </a:ln>
    </cs:spPr>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lt1"/>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4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6.xml"/><Relationship Id="rId13" Type="http://schemas.openxmlformats.org/officeDocument/2006/relationships/chart" Target="../charts/chart21.xml"/><Relationship Id="rId18" Type="http://schemas.openxmlformats.org/officeDocument/2006/relationships/chart" Target="../charts/chart26.xml"/><Relationship Id="rId3" Type="http://schemas.openxmlformats.org/officeDocument/2006/relationships/chart" Target="../charts/chart11.xml"/><Relationship Id="rId7" Type="http://schemas.openxmlformats.org/officeDocument/2006/relationships/chart" Target="../charts/chart15.xml"/><Relationship Id="rId12" Type="http://schemas.openxmlformats.org/officeDocument/2006/relationships/chart" Target="../charts/chart20.xml"/><Relationship Id="rId17" Type="http://schemas.openxmlformats.org/officeDocument/2006/relationships/chart" Target="../charts/chart25.xml"/><Relationship Id="rId2" Type="http://schemas.openxmlformats.org/officeDocument/2006/relationships/chart" Target="../charts/chart10.xml"/><Relationship Id="rId16" Type="http://schemas.openxmlformats.org/officeDocument/2006/relationships/chart" Target="../charts/chart24.xml"/><Relationship Id="rId20" Type="http://schemas.openxmlformats.org/officeDocument/2006/relationships/chart" Target="../charts/chart28.xml"/><Relationship Id="rId1" Type="http://schemas.openxmlformats.org/officeDocument/2006/relationships/chart" Target="../charts/chart9.xml"/><Relationship Id="rId6" Type="http://schemas.openxmlformats.org/officeDocument/2006/relationships/chart" Target="../charts/chart14.xml"/><Relationship Id="rId11" Type="http://schemas.openxmlformats.org/officeDocument/2006/relationships/chart" Target="../charts/chart19.xml"/><Relationship Id="rId5" Type="http://schemas.openxmlformats.org/officeDocument/2006/relationships/chart" Target="../charts/chart13.xml"/><Relationship Id="rId15" Type="http://schemas.openxmlformats.org/officeDocument/2006/relationships/chart" Target="../charts/chart23.xml"/><Relationship Id="rId10" Type="http://schemas.openxmlformats.org/officeDocument/2006/relationships/chart" Target="../charts/chart18.xml"/><Relationship Id="rId19" Type="http://schemas.openxmlformats.org/officeDocument/2006/relationships/chart" Target="../charts/chart27.xml"/><Relationship Id="rId4" Type="http://schemas.openxmlformats.org/officeDocument/2006/relationships/chart" Target="../charts/chart12.xml"/><Relationship Id="rId9" Type="http://schemas.openxmlformats.org/officeDocument/2006/relationships/chart" Target="../charts/chart17.xml"/><Relationship Id="rId14" Type="http://schemas.openxmlformats.org/officeDocument/2006/relationships/chart" Target="../charts/chart22.xml"/></Relationships>
</file>

<file path=xl/drawings/_rels/drawing3.xml.rels><?xml version="1.0" encoding="UTF-8" standalone="yes"?>
<Relationships xmlns="http://schemas.openxmlformats.org/package/2006/relationships"><Relationship Id="rId8" Type="http://schemas.openxmlformats.org/officeDocument/2006/relationships/chart" Target="../charts/chart34.xml"/><Relationship Id="rId13" Type="http://schemas.openxmlformats.org/officeDocument/2006/relationships/chart" Target="../charts/chart39.xml"/><Relationship Id="rId3" Type="http://schemas.openxmlformats.org/officeDocument/2006/relationships/image" Target="../media/image1.png"/><Relationship Id="rId7" Type="http://schemas.openxmlformats.org/officeDocument/2006/relationships/chart" Target="../charts/chart33.xml"/><Relationship Id="rId12" Type="http://schemas.openxmlformats.org/officeDocument/2006/relationships/chart" Target="../charts/chart38.xml"/><Relationship Id="rId2" Type="http://schemas.openxmlformats.org/officeDocument/2006/relationships/chart" Target="../charts/chart30.xml"/><Relationship Id="rId1" Type="http://schemas.openxmlformats.org/officeDocument/2006/relationships/chart" Target="../charts/chart29.xml"/><Relationship Id="rId6" Type="http://schemas.openxmlformats.org/officeDocument/2006/relationships/chart" Target="../charts/chart32.xml"/><Relationship Id="rId11" Type="http://schemas.openxmlformats.org/officeDocument/2006/relationships/chart" Target="../charts/chart37.xml"/><Relationship Id="rId5" Type="http://schemas.openxmlformats.org/officeDocument/2006/relationships/chart" Target="../charts/chart31.xml"/><Relationship Id="rId10" Type="http://schemas.openxmlformats.org/officeDocument/2006/relationships/chart" Target="../charts/chart36.xml"/><Relationship Id="rId4" Type="http://schemas.openxmlformats.org/officeDocument/2006/relationships/image" Target="../media/image2.png"/><Relationship Id="rId9" Type="http://schemas.openxmlformats.org/officeDocument/2006/relationships/chart" Target="../charts/chart35.xml"/></Relationships>
</file>

<file path=xl/drawings/_rels/drawing4.xml.rels><?xml version="1.0" encoding="UTF-8" standalone="yes"?>
<Relationships xmlns="http://schemas.openxmlformats.org/package/2006/relationships"><Relationship Id="rId8" Type="http://schemas.openxmlformats.org/officeDocument/2006/relationships/chart" Target="../charts/chart46.xml"/><Relationship Id="rId13" Type="http://schemas.openxmlformats.org/officeDocument/2006/relationships/chart" Target="../charts/chart51.xml"/><Relationship Id="rId18" Type="http://schemas.openxmlformats.org/officeDocument/2006/relationships/chart" Target="../charts/chart56.xml"/><Relationship Id="rId3" Type="http://schemas.openxmlformats.org/officeDocument/2006/relationships/chart" Target="../charts/chart41.xml"/><Relationship Id="rId21" Type="http://schemas.openxmlformats.org/officeDocument/2006/relationships/chart" Target="../charts/chart58.xml"/><Relationship Id="rId7" Type="http://schemas.openxmlformats.org/officeDocument/2006/relationships/chart" Target="../charts/chart45.xml"/><Relationship Id="rId12" Type="http://schemas.openxmlformats.org/officeDocument/2006/relationships/chart" Target="../charts/chart50.xml"/><Relationship Id="rId17" Type="http://schemas.openxmlformats.org/officeDocument/2006/relationships/chart" Target="../charts/chart55.xml"/><Relationship Id="rId2" Type="http://schemas.openxmlformats.org/officeDocument/2006/relationships/chart" Target="../charts/chart40.xml"/><Relationship Id="rId16" Type="http://schemas.openxmlformats.org/officeDocument/2006/relationships/chart" Target="../charts/chart54.xml"/><Relationship Id="rId20" Type="http://schemas.openxmlformats.org/officeDocument/2006/relationships/image" Target="../media/image3.png"/><Relationship Id="rId1" Type="http://schemas.microsoft.com/office/2014/relationships/chartEx" Target="../charts/chartEx1.xml"/><Relationship Id="rId6" Type="http://schemas.openxmlformats.org/officeDocument/2006/relationships/chart" Target="../charts/chart44.xml"/><Relationship Id="rId11" Type="http://schemas.openxmlformats.org/officeDocument/2006/relationships/chart" Target="../charts/chart49.xml"/><Relationship Id="rId5" Type="http://schemas.openxmlformats.org/officeDocument/2006/relationships/chart" Target="../charts/chart43.xml"/><Relationship Id="rId15" Type="http://schemas.openxmlformats.org/officeDocument/2006/relationships/chart" Target="../charts/chart53.xml"/><Relationship Id="rId10" Type="http://schemas.openxmlformats.org/officeDocument/2006/relationships/chart" Target="../charts/chart48.xml"/><Relationship Id="rId19" Type="http://schemas.openxmlformats.org/officeDocument/2006/relationships/chart" Target="../charts/chart57.xml"/><Relationship Id="rId4" Type="http://schemas.openxmlformats.org/officeDocument/2006/relationships/chart" Target="../charts/chart42.xml"/><Relationship Id="rId9" Type="http://schemas.openxmlformats.org/officeDocument/2006/relationships/chart" Target="../charts/chart47.xml"/><Relationship Id="rId14" Type="http://schemas.openxmlformats.org/officeDocument/2006/relationships/chart" Target="../charts/chart52.xml"/></Relationships>
</file>

<file path=xl/drawings/drawing1.xml><?xml version="1.0" encoding="utf-8"?>
<xdr:wsDr xmlns:xdr="http://schemas.openxmlformats.org/drawingml/2006/spreadsheetDrawing" xmlns:a="http://schemas.openxmlformats.org/drawingml/2006/main">
  <xdr:twoCellAnchor>
    <xdr:from>
      <xdr:col>8</xdr:col>
      <xdr:colOff>31665</xdr:colOff>
      <xdr:row>6</xdr:row>
      <xdr:rowOff>35718</xdr:rowOff>
    </xdr:from>
    <xdr:to>
      <xdr:col>8</xdr:col>
      <xdr:colOff>5975265</xdr:colOff>
      <xdr:row>19</xdr:row>
      <xdr:rowOff>133349</xdr:rowOff>
    </xdr:to>
    <xdr:graphicFrame macro="">
      <xdr:nvGraphicFramePr>
        <xdr:cNvPr id="2" name="Chart 1">
          <a:extLst>
            <a:ext uri="{FF2B5EF4-FFF2-40B4-BE49-F238E27FC236}">
              <a16:creationId xmlns:a16="http://schemas.microsoft.com/office/drawing/2014/main" id="{35CEE200-2A4F-4D25-8B1A-8FF41DCF06F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24388</xdr:colOff>
      <xdr:row>130</xdr:row>
      <xdr:rowOff>89690</xdr:rowOff>
    </xdr:from>
    <xdr:to>
      <xdr:col>8</xdr:col>
      <xdr:colOff>5967988</xdr:colOff>
      <xdr:row>155</xdr:row>
      <xdr:rowOff>2221</xdr:rowOff>
    </xdr:to>
    <xdr:graphicFrame macro="">
      <xdr:nvGraphicFramePr>
        <xdr:cNvPr id="3" name="Chart 2">
          <a:extLst>
            <a:ext uri="{FF2B5EF4-FFF2-40B4-BE49-F238E27FC236}">
              <a16:creationId xmlns:a16="http://schemas.microsoft.com/office/drawing/2014/main" id="{93C3DDFF-5B3B-47DE-A33B-4CFC94FF643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57890</xdr:colOff>
      <xdr:row>66</xdr:row>
      <xdr:rowOff>104775</xdr:rowOff>
    </xdr:from>
    <xdr:to>
      <xdr:col>8</xdr:col>
      <xdr:colOff>6001490</xdr:colOff>
      <xdr:row>98</xdr:row>
      <xdr:rowOff>78557</xdr:rowOff>
    </xdr:to>
    <xdr:graphicFrame macro="">
      <xdr:nvGraphicFramePr>
        <xdr:cNvPr id="7" name="Chart 6">
          <a:extLst>
            <a:ext uri="{FF2B5EF4-FFF2-40B4-BE49-F238E27FC236}">
              <a16:creationId xmlns:a16="http://schemas.microsoft.com/office/drawing/2014/main" id="{10573ECE-DC11-4189-9AA1-F012209351B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74690</xdr:colOff>
      <xdr:row>180</xdr:row>
      <xdr:rowOff>116285</xdr:rowOff>
    </xdr:from>
    <xdr:to>
      <xdr:col>8</xdr:col>
      <xdr:colOff>6018290</xdr:colOff>
      <xdr:row>192</xdr:row>
      <xdr:rowOff>228771</xdr:rowOff>
    </xdr:to>
    <xdr:graphicFrame macro="">
      <xdr:nvGraphicFramePr>
        <xdr:cNvPr id="4" name="Chart 3">
          <a:extLst>
            <a:ext uri="{FF2B5EF4-FFF2-40B4-BE49-F238E27FC236}">
              <a16:creationId xmlns:a16="http://schemas.microsoft.com/office/drawing/2014/main" id="{54F84B7B-726C-41E2-8E72-A2239564849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36673</xdr:colOff>
      <xdr:row>235</xdr:row>
      <xdr:rowOff>22141</xdr:rowOff>
    </xdr:from>
    <xdr:to>
      <xdr:col>8</xdr:col>
      <xdr:colOff>6143625</xdr:colOff>
      <xdr:row>256</xdr:row>
      <xdr:rowOff>4286</xdr:rowOff>
    </xdr:to>
    <xdr:graphicFrame macro="">
      <xdr:nvGraphicFramePr>
        <xdr:cNvPr id="9" name="Chart 8">
          <a:extLst>
            <a:ext uri="{FF2B5EF4-FFF2-40B4-BE49-F238E27FC236}">
              <a16:creationId xmlns:a16="http://schemas.microsoft.com/office/drawing/2014/main" id="{5F3C448E-D3DE-4DF1-909C-993754138B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41179</xdr:colOff>
      <xdr:row>201</xdr:row>
      <xdr:rowOff>17474</xdr:rowOff>
    </xdr:from>
    <xdr:to>
      <xdr:col>8</xdr:col>
      <xdr:colOff>5984779</xdr:colOff>
      <xdr:row>227</xdr:row>
      <xdr:rowOff>108857</xdr:rowOff>
    </xdr:to>
    <xdr:graphicFrame macro="">
      <xdr:nvGraphicFramePr>
        <xdr:cNvPr id="10" name="Chart 9">
          <a:extLst>
            <a:ext uri="{FF2B5EF4-FFF2-40B4-BE49-F238E27FC236}">
              <a16:creationId xmlns:a16="http://schemas.microsoft.com/office/drawing/2014/main" id="{4246079D-A00C-499C-9C47-E5CBF4A78D7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39054</xdr:colOff>
      <xdr:row>260</xdr:row>
      <xdr:rowOff>21667</xdr:rowOff>
    </xdr:from>
    <xdr:to>
      <xdr:col>8</xdr:col>
      <xdr:colOff>5982654</xdr:colOff>
      <xdr:row>273</xdr:row>
      <xdr:rowOff>0</xdr:rowOff>
    </xdr:to>
    <xdr:graphicFrame macro="">
      <xdr:nvGraphicFramePr>
        <xdr:cNvPr id="11" name="Chart 10">
          <a:extLst>
            <a:ext uri="{FF2B5EF4-FFF2-40B4-BE49-F238E27FC236}">
              <a16:creationId xmlns:a16="http://schemas.microsoft.com/office/drawing/2014/main" id="{CAD1E516-1077-434C-9911-6A099B69021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47387</xdr:colOff>
      <xdr:row>160</xdr:row>
      <xdr:rowOff>1905</xdr:rowOff>
    </xdr:from>
    <xdr:to>
      <xdr:col>8</xdr:col>
      <xdr:colOff>6405563</xdr:colOff>
      <xdr:row>176</xdr:row>
      <xdr:rowOff>154781</xdr:rowOff>
    </xdr:to>
    <xdr:graphicFrame macro="">
      <xdr:nvGraphicFramePr>
        <xdr:cNvPr id="5" name="Chart 4">
          <a:extLst>
            <a:ext uri="{FF2B5EF4-FFF2-40B4-BE49-F238E27FC236}">
              <a16:creationId xmlns:a16="http://schemas.microsoft.com/office/drawing/2014/main" id="{6071FD53-9768-4991-9167-619D0347C5B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8</xdr:col>
      <xdr:colOff>47677</xdr:colOff>
      <xdr:row>208</xdr:row>
      <xdr:rowOff>31829</xdr:rowOff>
    </xdr:from>
    <xdr:to>
      <xdr:col>8</xdr:col>
      <xdr:colOff>5991277</xdr:colOff>
      <xdr:row>220</xdr:row>
      <xdr:rowOff>76200</xdr:rowOff>
    </xdr:to>
    <xdr:graphicFrame macro="">
      <xdr:nvGraphicFramePr>
        <xdr:cNvPr id="3" name="Chart 2">
          <a:extLst>
            <a:ext uri="{FF2B5EF4-FFF2-40B4-BE49-F238E27FC236}">
              <a16:creationId xmlns:a16="http://schemas.microsoft.com/office/drawing/2014/main" id="{5E0CAC51-D1D5-4017-9766-DB1C0C3DF44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45507</xdr:colOff>
      <xdr:row>134</xdr:row>
      <xdr:rowOff>36063</xdr:rowOff>
    </xdr:from>
    <xdr:to>
      <xdr:col>8</xdr:col>
      <xdr:colOff>5989107</xdr:colOff>
      <xdr:row>204</xdr:row>
      <xdr:rowOff>57494</xdr:rowOff>
    </xdr:to>
    <xdr:graphicFrame macro="">
      <xdr:nvGraphicFramePr>
        <xdr:cNvPr id="4" name="Chart 3">
          <a:extLst>
            <a:ext uri="{FF2B5EF4-FFF2-40B4-BE49-F238E27FC236}">
              <a16:creationId xmlns:a16="http://schemas.microsoft.com/office/drawing/2014/main" id="{C24A39DD-C2AA-49E3-B605-9FFE50E3335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28734</xdr:colOff>
      <xdr:row>80</xdr:row>
      <xdr:rowOff>1458</xdr:rowOff>
    </xdr:from>
    <xdr:to>
      <xdr:col>8</xdr:col>
      <xdr:colOff>5972334</xdr:colOff>
      <xdr:row>91</xdr:row>
      <xdr:rowOff>99059</xdr:rowOff>
    </xdr:to>
    <xdr:graphicFrame macro="">
      <xdr:nvGraphicFramePr>
        <xdr:cNvPr id="5" name="Chart 4">
          <a:extLst>
            <a:ext uri="{FF2B5EF4-FFF2-40B4-BE49-F238E27FC236}">
              <a16:creationId xmlns:a16="http://schemas.microsoft.com/office/drawing/2014/main" id="{2FA5E4C2-1BDB-49EF-8DDE-B2ACE8F5255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51480</xdr:colOff>
      <xdr:row>7</xdr:row>
      <xdr:rowOff>54703</xdr:rowOff>
    </xdr:from>
    <xdr:to>
      <xdr:col>8</xdr:col>
      <xdr:colOff>5996985</xdr:colOff>
      <xdr:row>18</xdr:row>
      <xdr:rowOff>3903</xdr:rowOff>
    </xdr:to>
    <xdr:graphicFrame macro="">
      <xdr:nvGraphicFramePr>
        <xdr:cNvPr id="6" name="Chart 5">
          <a:extLst>
            <a:ext uri="{FF2B5EF4-FFF2-40B4-BE49-F238E27FC236}">
              <a16:creationId xmlns:a16="http://schemas.microsoft.com/office/drawing/2014/main" id="{25602220-C8C0-40D2-A789-D42DB9BF027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45900</xdr:colOff>
      <xdr:row>23</xdr:row>
      <xdr:rowOff>19553</xdr:rowOff>
    </xdr:from>
    <xdr:to>
      <xdr:col>8</xdr:col>
      <xdr:colOff>5989500</xdr:colOff>
      <xdr:row>39</xdr:row>
      <xdr:rowOff>142875</xdr:rowOff>
    </xdr:to>
    <xdr:graphicFrame macro="">
      <xdr:nvGraphicFramePr>
        <xdr:cNvPr id="7" name="Chart 6">
          <a:extLst>
            <a:ext uri="{FF2B5EF4-FFF2-40B4-BE49-F238E27FC236}">
              <a16:creationId xmlns:a16="http://schemas.microsoft.com/office/drawing/2014/main" id="{F6BFDB36-5E3E-41B9-92A7-832AC921C1B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47625</xdr:colOff>
      <xdr:row>223</xdr:row>
      <xdr:rowOff>305753</xdr:rowOff>
    </xdr:from>
    <xdr:to>
      <xdr:col>8</xdr:col>
      <xdr:colOff>5892165</xdr:colOff>
      <xdr:row>237</xdr:row>
      <xdr:rowOff>160973</xdr:rowOff>
    </xdr:to>
    <xdr:graphicFrame macro="">
      <xdr:nvGraphicFramePr>
        <xdr:cNvPr id="2" name="Chart 1">
          <a:extLst>
            <a:ext uri="{FF2B5EF4-FFF2-40B4-BE49-F238E27FC236}">
              <a16:creationId xmlns:a16="http://schemas.microsoft.com/office/drawing/2014/main" id="{1A6368B4-F8E2-4C5C-B75B-E2E52C90A5C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53884</xdr:colOff>
      <xdr:row>242</xdr:row>
      <xdr:rowOff>44393</xdr:rowOff>
    </xdr:from>
    <xdr:to>
      <xdr:col>8</xdr:col>
      <xdr:colOff>5997484</xdr:colOff>
      <xdr:row>260</xdr:row>
      <xdr:rowOff>145993</xdr:rowOff>
    </xdr:to>
    <xdr:graphicFrame macro="">
      <xdr:nvGraphicFramePr>
        <xdr:cNvPr id="12" name="Chart 11">
          <a:extLst>
            <a:ext uri="{FF2B5EF4-FFF2-40B4-BE49-F238E27FC236}">
              <a16:creationId xmlns:a16="http://schemas.microsoft.com/office/drawing/2014/main" id="{8B1AAA30-F3DA-4C05-8F21-3BBE356338D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58586</xdr:colOff>
      <xdr:row>267</xdr:row>
      <xdr:rowOff>8809</xdr:rowOff>
    </xdr:from>
    <xdr:to>
      <xdr:col>8</xdr:col>
      <xdr:colOff>5948362</xdr:colOff>
      <xdr:row>290</xdr:row>
      <xdr:rowOff>153828</xdr:rowOff>
    </xdr:to>
    <xdr:graphicFrame macro="">
      <xdr:nvGraphicFramePr>
        <xdr:cNvPr id="13" name="Chart 12">
          <a:extLst>
            <a:ext uri="{FF2B5EF4-FFF2-40B4-BE49-F238E27FC236}">
              <a16:creationId xmlns:a16="http://schemas.microsoft.com/office/drawing/2014/main" id="{63BD3C80-1C07-4B3D-B7E2-B3FE5921C9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8</xdr:col>
      <xdr:colOff>57014</xdr:colOff>
      <xdr:row>295</xdr:row>
      <xdr:rowOff>45685</xdr:rowOff>
    </xdr:from>
    <xdr:to>
      <xdr:col>8</xdr:col>
      <xdr:colOff>6000614</xdr:colOff>
      <xdr:row>309</xdr:row>
      <xdr:rowOff>133981</xdr:rowOff>
    </xdr:to>
    <xdr:graphicFrame macro="">
      <xdr:nvGraphicFramePr>
        <xdr:cNvPr id="14" name="Chart 13">
          <a:extLst>
            <a:ext uri="{FF2B5EF4-FFF2-40B4-BE49-F238E27FC236}">
              <a16:creationId xmlns:a16="http://schemas.microsoft.com/office/drawing/2014/main" id="{9FCF4FB1-27E9-4E25-AE42-8D69C4998F6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57559</xdr:colOff>
      <xdr:row>313</xdr:row>
      <xdr:rowOff>180327</xdr:rowOff>
    </xdr:from>
    <xdr:to>
      <xdr:col>8</xdr:col>
      <xdr:colOff>6001159</xdr:colOff>
      <xdr:row>323</xdr:row>
      <xdr:rowOff>180568</xdr:rowOff>
    </xdr:to>
    <xdr:graphicFrame macro="">
      <xdr:nvGraphicFramePr>
        <xdr:cNvPr id="15" name="Chart 14">
          <a:extLst>
            <a:ext uri="{FF2B5EF4-FFF2-40B4-BE49-F238E27FC236}">
              <a16:creationId xmlns:a16="http://schemas.microsoft.com/office/drawing/2014/main" id="{4A2EBB50-1177-47B6-9DBC-0A6D9DBFF4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8</xdr:col>
      <xdr:colOff>47624</xdr:colOff>
      <xdr:row>345</xdr:row>
      <xdr:rowOff>1457</xdr:rowOff>
    </xdr:from>
    <xdr:to>
      <xdr:col>8</xdr:col>
      <xdr:colOff>5907055</xdr:colOff>
      <xdr:row>362</xdr:row>
      <xdr:rowOff>3635</xdr:rowOff>
    </xdr:to>
    <xdr:graphicFrame macro="">
      <xdr:nvGraphicFramePr>
        <xdr:cNvPr id="16" name="Chart 15">
          <a:extLst>
            <a:ext uri="{FF2B5EF4-FFF2-40B4-BE49-F238E27FC236}">
              <a16:creationId xmlns:a16="http://schemas.microsoft.com/office/drawing/2014/main" id="{D5CFA607-3401-4065-BDD1-20F3920B4E6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37691</xdr:colOff>
      <xdr:row>366</xdr:row>
      <xdr:rowOff>28267</xdr:rowOff>
    </xdr:from>
    <xdr:to>
      <xdr:col>8</xdr:col>
      <xdr:colOff>5981291</xdr:colOff>
      <xdr:row>373</xdr:row>
      <xdr:rowOff>116417</xdr:rowOff>
    </xdr:to>
    <xdr:graphicFrame macro="">
      <xdr:nvGraphicFramePr>
        <xdr:cNvPr id="17" name="Chart 16">
          <a:extLst>
            <a:ext uri="{FF2B5EF4-FFF2-40B4-BE49-F238E27FC236}">
              <a16:creationId xmlns:a16="http://schemas.microsoft.com/office/drawing/2014/main" id="{FAA291FF-7E92-47AB-A83C-CE3A88B707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8</xdr:col>
      <xdr:colOff>35719</xdr:colOff>
      <xdr:row>378</xdr:row>
      <xdr:rowOff>507</xdr:rowOff>
    </xdr:from>
    <xdr:to>
      <xdr:col>8</xdr:col>
      <xdr:colOff>5883717</xdr:colOff>
      <xdr:row>394</xdr:row>
      <xdr:rowOff>84093</xdr:rowOff>
    </xdr:to>
    <xdr:graphicFrame macro="">
      <xdr:nvGraphicFramePr>
        <xdr:cNvPr id="18" name="Chart 17">
          <a:extLst>
            <a:ext uri="{FF2B5EF4-FFF2-40B4-BE49-F238E27FC236}">
              <a16:creationId xmlns:a16="http://schemas.microsoft.com/office/drawing/2014/main" id="{9DF38062-0AB6-4A4B-BB30-FCA3D3CCAC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8</xdr:col>
      <xdr:colOff>60756</xdr:colOff>
      <xdr:row>328</xdr:row>
      <xdr:rowOff>21463</xdr:rowOff>
    </xdr:from>
    <xdr:to>
      <xdr:col>8</xdr:col>
      <xdr:colOff>6004356</xdr:colOff>
      <xdr:row>340</xdr:row>
      <xdr:rowOff>31750</xdr:rowOff>
    </xdr:to>
    <xdr:graphicFrame macro="">
      <xdr:nvGraphicFramePr>
        <xdr:cNvPr id="19" name="Chart 18">
          <a:extLst>
            <a:ext uri="{FF2B5EF4-FFF2-40B4-BE49-F238E27FC236}">
              <a16:creationId xmlns:a16="http://schemas.microsoft.com/office/drawing/2014/main" id="{AC212559-9398-411A-A06E-46CCD0643B4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8</xdr:col>
      <xdr:colOff>50005</xdr:colOff>
      <xdr:row>422</xdr:row>
      <xdr:rowOff>2413</xdr:rowOff>
    </xdr:from>
    <xdr:to>
      <xdr:col>8</xdr:col>
      <xdr:colOff>5993605</xdr:colOff>
      <xdr:row>436</xdr:row>
      <xdr:rowOff>142874</xdr:rowOff>
    </xdr:to>
    <xdr:graphicFrame macro="">
      <xdr:nvGraphicFramePr>
        <xdr:cNvPr id="22" name="Chart 21">
          <a:extLst>
            <a:ext uri="{FF2B5EF4-FFF2-40B4-BE49-F238E27FC236}">
              <a16:creationId xmlns:a16="http://schemas.microsoft.com/office/drawing/2014/main" id="{C1BB07C1-E219-4877-80ED-56B68BF8939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8</xdr:col>
      <xdr:colOff>60210</xdr:colOff>
      <xdr:row>441</xdr:row>
      <xdr:rowOff>17993</xdr:rowOff>
    </xdr:from>
    <xdr:to>
      <xdr:col>8</xdr:col>
      <xdr:colOff>6003810</xdr:colOff>
      <xdr:row>451</xdr:row>
      <xdr:rowOff>0</xdr:rowOff>
    </xdr:to>
    <xdr:graphicFrame macro="">
      <xdr:nvGraphicFramePr>
        <xdr:cNvPr id="23" name="Chart 22">
          <a:extLst>
            <a:ext uri="{FF2B5EF4-FFF2-40B4-BE49-F238E27FC236}">
              <a16:creationId xmlns:a16="http://schemas.microsoft.com/office/drawing/2014/main" id="{E92627CE-7D14-425B-910C-7C1187DF32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8</xdr:col>
      <xdr:colOff>52146</xdr:colOff>
      <xdr:row>404</xdr:row>
      <xdr:rowOff>2582</xdr:rowOff>
    </xdr:from>
    <xdr:to>
      <xdr:col>8</xdr:col>
      <xdr:colOff>5955529</xdr:colOff>
      <xdr:row>419</xdr:row>
      <xdr:rowOff>10583</xdr:rowOff>
    </xdr:to>
    <xdr:graphicFrame macro="">
      <xdr:nvGraphicFramePr>
        <xdr:cNvPr id="24" name="Chart 23">
          <a:extLst>
            <a:ext uri="{FF2B5EF4-FFF2-40B4-BE49-F238E27FC236}">
              <a16:creationId xmlns:a16="http://schemas.microsoft.com/office/drawing/2014/main" id="{7D1283F3-07A9-4D2E-B92F-F35DFE1561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8</xdr:col>
      <xdr:colOff>53577</xdr:colOff>
      <xdr:row>42</xdr:row>
      <xdr:rowOff>162163</xdr:rowOff>
    </xdr:from>
    <xdr:to>
      <xdr:col>8</xdr:col>
      <xdr:colOff>5961221</xdr:colOff>
      <xdr:row>62</xdr:row>
      <xdr:rowOff>142875</xdr:rowOff>
    </xdr:to>
    <xdr:graphicFrame macro="">
      <xdr:nvGraphicFramePr>
        <xdr:cNvPr id="8" name="Chart 7">
          <a:extLst>
            <a:ext uri="{FF2B5EF4-FFF2-40B4-BE49-F238E27FC236}">
              <a16:creationId xmlns:a16="http://schemas.microsoft.com/office/drawing/2014/main" id="{A7112648-9C6D-4847-8843-55F3362692F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8</xdr:col>
      <xdr:colOff>47633</xdr:colOff>
      <xdr:row>95</xdr:row>
      <xdr:rowOff>33337</xdr:rowOff>
    </xdr:from>
    <xdr:to>
      <xdr:col>8</xdr:col>
      <xdr:colOff>5976945</xdr:colOff>
      <xdr:row>111</xdr:row>
      <xdr:rowOff>142874</xdr:rowOff>
    </xdr:to>
    <xdr:graphicFrame macro="">
      <xdr:nvGraphicFramePr>
        <xdr:cNvPr id="9" name="Chart 8">
          <a:extLst>
            <a:ext uri="{FF2B5EF4-FFF2-40B4-BE49-F238E27FC236}">
              <a16:creationId xmlns:a16="http://schemas.microsoft.com/office/drawing/2014/main" id="{E63EE932-9345-461B-9C33-1722FBD1FFC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8</xdr:col>
      <xdr:colOff>47624</xdr:colOff>
      <xdr:row>115</xdr:row>
      <xdr:rowOff>14287</xdr:rowOff>
    </xdr:from>
    <xdr:to>
      <xdr:col>8</xdr:col>
      <xdr:colOff>5714999</xdr:colOff>
      <xdr:row>130</xdr:row>
      <xdr:rowOff>147637</xdr:rowOff>
    </xdr:to>
    <xdr:graphicFrame macro="">
      <xdr:nvGraphicFramePr>
        <xdr:cNvPr id="11" name="Chart 10">
          <a:extLst>
            <a:ext uri="{FF2B5EF4-FFF2-40B4-BE49-F238E27FC236}">
              <a16:creationId xmlns:a16="http://schemas.microsoft.com/office/drawing/2014/main" id="{FCA350DE-8A4F-4A5F-9335-4AAED3FCD51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8</xdr:col>
      <xdr:colOff>30247</xdr:colOff>
      <xdr:row>6</xdr:row>
      <xdr:rowOff>15717</xdr:rowOff>
    </xdr:from>
    <xdr:to>
      <xdr:col>8</xdr:col>
      <xdr:colOff>5973847</xdr:colOff>
      <xdr:row>18</xdr:row>
      <xdr:rowOff>95250</xdr:rowOff>
    </xdr:to>
    <xdr:graphicFrame macro="">
      <xdr:nvGraphicFramePr>
        <xdr:cNvPr id="3" name="Chart 2">
          <a:extLst>
            <a:ext uri="{FF2B5EF4-FFF2-40B4-BE49-F238E27FC236}">
              <a16:creationId xmlns:a16="http://schemas.microsoft.com/office/drawing/2014/main" id="{F3CDFB87-85FD-45C3-B35B-D9A83B82B65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43823</xdr:colOff>
      <xdr:row>45</xdr:row>
      <xdr:rowOff>255</xdr:rowOff>
    </xdr:from>
    <xdr:to>
      <xdr:col>8</xdr:col>
      <xdr:colOff>5987423</xdr:colOff>
      <xdr:row>62</xdr:row>
      <xdr:rowOff>0</xdr:rowOff>
    </xdr:to>
    <xdr:graphicFrame macro="">
      <xdr:nvGraphicFramePr>
        <xdr:cNvPr id="4" name="Chart 3">
          <a:extLst>
            <a:ext uri="{FF2B5EF4-FFF2-40B4-BE49-F238E27FC236}">
              <a16:creationId xmlns:a16="http://schemas.microsoft.com/office/drawing/2014/main" id="{E0AFFED7-E795-472E-95FC-0720AAA97A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40</xdr:col>
      <xdr:colOff>400435</xdr:colOff>
      <xdr:row>96</xdr:row>
      <xdr:rowOff>0</xdr:rowOff>
    </xdr:from>
    <xdr:to>
      <xdr:col>53</xdr:col>
      <xdr:colOff>171217</xdr:colOff>
      <xdr:row>117</xdr:row>
      <xdr:rowOff>98874</xdr:rowOff>
    </xdr:to>
    <xdr:pic>
      <xdr:nvPicPr>
        <xdr:cNvPr id="5" name="Picture 4">
          <a:extLst>
            <a:ext uri="{FF2B5EF4-FFF2-40B4-BE49-F238E27FC236}">
              <a16:creationId xmlns:a16="http://schemas.microsoft.com/office/drawing/2014/main" id="{DBA99698-64AE-4C40-80BB-8A7B18678BFB}"/>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3501060" y="21002625"/>
          <a:ext cx="7695582" cy="3899349"/>
        </a:xfrm>
        <a:prstGeom prst="rect">
          <a:avLst/>
        </a:prstGeom>
        <a:noFill/>
        <a:ln>
          <a:noFill/>
        </a:ln>
      </xdr:spPr>
    </xdr:pic>
    <xdr:clientData/>
  </xdr:twoCellAnchor>
  <xdr:twoCellAnchor editAs="oneCell">
    <xdr:from>
      <xdr:col>65</xdr:col>
      <xdr:colOff>128332</xdr:colOff>
      <xdr:row>5</xdr:row>
      <xdr:rowOff>156703</xdr:rowOff>
    </xdr:from>
    <xdr:to>
      <xdr:col>77</xdr:col>
      <xdr:colOff>284861</xdr:colOff>
      <xdr:row>24</xdr:row>
      <xdr:rowOff>97712</xdr:rowOff>
    </xdr:to>
    <xdr:pic>
      <xdr:nvPicPr>
        <xdr:cNvPr id="21" name="Picture 20">
          <a:extLst>
            <a:ext uri="{FF2B5EF4-FFF2-40B4-BE49-F238E27FC236}">
              <a16:creationId xmlns:a16="http://schemas.microsoft.com/office/drawing/2014/main" id="{734AF90E-F78F-4DCE-B49B-B45BB9C0791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58468957" y="1366378"/>
          <a:ext cx="7471729" cy="4322509"/>
        </a:xfrm>
        <a:prstGeom prst="rect">
          <a:avLst/>
        </a:prstGeom>
      </xdr:spPr>
    </xdr:pic>
    <xdr:clientData/>
  </xdr:twoCellAnchor>
  <xdr:twoCellAnchor>
    <xdr:from>
      <xdr:col>8</xdr:col>
      <xdr:colOff>35666</xdr:colOff>
      <xdr:row>66</xdr:row>
      <xdr:rowOff>57597</xdr:rowOff>
    </xdr:from>
    <xdr:to>
      <xdr:col>8</xdr:col>
      <xdr:colOff>5979266</xdr:colOff>
      <xdr:row>73</xdr:row>
      <xdr:rowOff>108397</xdr:rowOff>
    </xdr:to>
    <xdr:graphicFrame macro="">
      <xdr:nvGraphicFramePr>
        <xdr:cNvPr id="2" name="Chart 1">
          <a:extLst>
            <a:ext uri="{FF2B5EF4-FFF2-40B4-BE49-F238E27FC236}">
              <a16:creationId xmlns:a16="http://schemas.microsoft.com/office/drawing/2014/main" id="{C8B0F552-BE7C-446F-9A15-F7ED636B2CB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34533</xdr:colOff>
      <xdr:row>77</xdr:row>
      <xdr:rowOff>57997</xdr:rowOff>
    </xdr:from>
    <xdr:to>
      <xdr:col>8</xdr:col>
      <xdr:colOff>5915577</xdr:colOff>
      <xdr:row>93</xdr:row>
      <xdr:rowOff>23812</xdr:rowOff>
    </xdr:to>
    <xdr:graphicFrame macro="">
      <xdr:nvGraphicFramePr>
        <xdr:cNvPr id="8" name="Chart 7">
          <a:extLst>
            <a:ext uri="{FF2B5EF4-FFF2-40B4-BE49-F238E27FC236}">
              <a16:creationId xmlns:a16="http://schemas.microsoft.com/office/drawing/2014/main" id="{1AF3A691-0B62-4334-A4EF-DED48A9F379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50958</xdr:colOff>
      <xdr:row>142</xdr:row>
      <xdr:rowOff>20844</xdr:rowOff>
    </xdr:from>
    <xdr:to>
      <xdr:col>8</xdr:col>
      <xdr:colOff>5994558</xdr:colOff>
      <xdr:row>165</xdr:row>
      <xdr:rowOff>163285</xdr:rowOff>
    </xdr:to>
    <xdr:graphicFrame macro="">
      <xdr:nvGraphicFramePr>
        <xdr:cNvPr id="20" name="Chart 19">
          <a:extLst>
            <a:ext uri="{FF2B5EF4-FFF2-40B4-BE49-F238E27FC236}">
              <a16:creationId xmlns:a16="http://schemas.microsoft.com/office/drawing/2014/main" id="{3A1D85AB-3153-45A4-B160-165F82FE3D8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47148</xdr:colOff>
      <xdr:row>128</xdr:row>
      <xdr:rowOff>27861</xdr:rowOff>
    </xdr:from>
    <xdr:to>
      <xdr:col>8</xdr:col>
      <xdr:colOff>5990748</xdr:colOff>
      <xdr:row>139</xdr:row>
      <xdr:rowOff>10583</xdr:rowOff>
    </xdr:to>
    <xdr:graphicFrame macro="">
      <xdr:nvGraphicFramePr>
        <xdr:cNvPr id="14" name="Chart 13">
          <a:extLst>
            <a:ext uri="{FF2B5EF4-FFF2-40B4-BE49-F238E27FC236}">
              <a16:creationId xmlns:a16="http://schemas.microsoft.com/office/drawing/2014/main" id="{A5E443AA-D862-4BB0-8121-A621C79179D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8</xdr:col>
      <xdr:colOff>39766</xdr:colOff>
      <xdr:row>24</xdr:row>
      <xdr:rowOff>35720</xdr:rowOff>
    </xdr:from>
    <xdr:to>
      <xdr:col>8</xdr:col>
      <xdr:colOff>5963602</xdr:colOff>
      <xdr:row>38</xdr:row>
      <xdr:rowOff>154781</xdr:rowOff>
    </xdr:to>
    <xdr:graphicFrame macro="">
      <xdr:nvGraphicFramePr>
        <xdr:cNvPr id="11" name="Chart 10">
          <a:extLst>
            <a:ext uri="{FF2B5EF4-FFF2-40B4-BE49-F238E27FC236}">
              <a16:creationId xmlns:a16="http://schemas.microsoft.com/office/drawing/2014/main" id="{FD6D8010-1AE0-44E2-8C83-15AEF650AB7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64771</xdr:colOff>
      <xdr:row>169</xdr:row>
      <xdr:rowOff>54155</xdr:rowOff>
    </xdr:from>
    <xdr:to>
      <xdr:col>8</xdr:col>
      <xdr:colOff>5876925</xdr:colOff>
      <xdr:row>183</xdr:row>
      <xdr:rowOff>134165</xdr:rowOff>
    </xdr:to>
    <xdr:graphicFrame macro="">
      <xdr:nvGraphicFramePr>
        <xdr:cNvPr id="6" name="Chart 5">
          <a:extLst>
            <a:ext uri="{FF2B5EF4-FFF2-40B4-BE49-F238E27FC236}">
              <a16:creationId xmlns:a16="http://schemas.microsoft.com/office/drawing/2014/main" id="{557EC944-E1AB-4EEA-9B45-CCB2CB9BF8E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8</xdr:col>
      <xdr:colOff>54157</xdr:colOff>
      <xdr:row>190</xdr:row>
      <xdr:rowOff>56332</xdr:rowOff>
    </xdr:from>
    <xdr:to>
      <xdr:col>8</xdr:col>
      <xdr:colOff>5819775</xdr:colOff>
      <xdr:row>209</xdr:row>
      <xdr:rowOff>149678</xdr:rowOff>
    </xdr:to>
    <xdr:graphicFrame macro="">
      <xdr:nvGraphicFramePr>
        <xdr:cNvPr id="13" name="Chart 12">
          <a:extLst>
            <a:ext uri="{FF2B5EF4-FFF2-40B4-BE49-F238E27FC236}">
              <a16:creationId xmlns:a16="http://schemas.microsoft.com/office/drawing/2014/main" id="{F0FD2EA5-CACD-464E-96B1-386318BE017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48895</xdr:colOff>
      <xdr:row>98</xdr:row>
      <xdr:rowOff>6802</xdr:rowOff>
    </xdr:from>
    <xdr:to>
      <xdr:col>8</xdr:col>
      <xdr:colOff>6054635</xdr:colOff>
      <xdr:row>109</xdr:row>
      <xdr:rowOff>153670</xdr:rowOff>
    </xdr:to>
    <xdr:graphicFrame macro="">
      <xdr:nvGraphicFramePr>
        <xdr:cNvPr id="15" name="Chart 14">
          <a:extLst>
            <a:ext uri="{FF2B5EF4-FFF2-40B4-BE49-F238E27FC236}">
              <a16:creationId xmlns:a16="http://schemas.microsoft.com/office/drawing/2014/main" id="{D8B0C96A-A651-4B02-8E86-E9BE5632322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8</xdr:col>
      <xdr:colOff>50798</xdr:colOff>
      <xdr:row>113</xdr:row>
      <xdr:rowOff>26032</xdr:rowOff>
    </xdr:from>
    <xdr:to>
      <xdr:col>8</xdr:col>
      <xdr:colOff>6081303</xdr:colOff>
      <xdr:row>124</xdr:row>
      <xdr:rowOff>169937</xdr:rowOff>
    </xdr:to>
    <xdr:graphicFrame macro="">
      <xdr:nvGraphicFramePr>
        <xdr:cNvPr id="19" name="Chart 18">
          <a:extLst>
            <a:ext uri="{FF2B5EF4-FFF2-40B4-BE49-F238E27FC236}">
              <a16:creationId xmlns:a16="http://schemas.microsoft.com/office/drawing/2014/main" id="{5EC063AF-BA05-417E-A9DF-1692534459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12</xdr:col>
      <xdr:colOff>34653</xdr:colOff>
      <xdr:row>57</xdr:row>
      <xdr:rowOff>20826</xdr:rowOff>
    </xdr:from>
    <xdr:to>
      <xdr:col>12</xdr:col>
      <xdr:colOff>5978253</xdr:colOff>
      <xdr:row>70</xdr:row>
      <xdr:rowOff>169334</xdr:rowOff>
    </xdr:to>
    <mc:AlternateContent xmlns:mc="http://schemas.openxmlformats.org/markup-compatibility/2006">
      <mc:Choice xmlns:cx1="http://schemas.microsoft.com/office/drawing/2015/9/8/chartex" Requires="cx1">
        <xdr:graphicFrame macro="">
          <xdr:nvGraphicFramePr>
            <xdr:cNvPr id="3" name="Chart 2">
              <a:extLst>
                <a:ext uri="{FF2B5EF4-FFF2-40B4-BE49-F238E27FC236}">
                  <a16:creationId xmlns:a16="http://schemas.microsoft.com/office/drawing/2014/main" id="{D5294521-3DC0-42D7-9E2F-5EEFE85333D6}"/>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
            </a:graphicData>
          </a:graphic>
        </xdr:graphicFrame>
      </mc:Choice>
      <mc:Fallback>
        <xdr:sp macro="" textlink="">
          <xdr:nvSpPr>
            <xdr:cNvPr id="0" name=""/>
            <xdr:cNvSpPr>
              <a:spLocks noTextEdit="1"/>
            </xdr:cNvSpPr>
          </xdr:nvSpPr>
          <xdr:spPr>
            <a:xfrm>
              <a:off x="12241893" y="11900406"/>
              <a:ext cx="5943600" cy="2525948"/>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12</xdr:col>
      <xdr:colOff>41160</xdr:colOff>
      <xdr:row>6</xdr:row>
      <xdr:rowOff>12619</xdr:rowOff>
    </xdr:from>
    <xdr:to>
      <xdr:col>12</xdr:col>
      <xdr:colOff>5984760</xdr:colOff>
      <xdr:row>18</xdr:row>
      <xdr:rowOff>0</xdr:rowOff>
    </xdr:to>
    <xdr:graphicFrame macro="">
      <xdr:nvGraphicFramePr>
        <xdr:cNvPr id="4" name="Chart 3">
          <a:extLst>
            <a:ext uri="{FF2B5EF4-FFF2-40B4-BE49-F238E27FC236}">
              <a16:creationId xmlns:a16="http://schemas.microsoft.com/office/drawing/2014/main" id="{28925BFD-91C9-4C2E-A18A-7A12B24EFBD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47172</xdr:colOff>
      <xdr:row>22</xdr:row>
      <xdr:rowOff>40</xdr:rowOff>
    </xdr:from>
    <xdr:to>
      <xdr:col>12</xdr:col>
      <xdr:colOff>5990772</xdr:colOff>
      <xdr:row>48</xdr:row>
      <xdr:rowOff>59530</xdr:rowOff>
    </xdr:to>
    <xdr:graphicFrame macro="">
      <xdr:nvGraphicFramePr>
        <xdr:cNvPr id="8" name="Chart 7">
          <a:extLst>
            <a:ext uri="{FF2B5EF4-FFF2-40B4-BE49-F238E27FC236}">
              <a16:creationId xmlns:a16="http://schemas.microsoft.com/office/drawing/2014/main" id="{43F3D624-1AAC-4A76-A4EB-871C9E4B105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31569</xdr:colOff>
      <xdr:row>75</xdr:row>
      <xdr:rowOff>25456</xdr:rowOff>
    </xdr:from>
    <xdr:to>
      <xdr:col>12</xdr:col>
      <xdr:colOff>5975169</xdr:colOff>
      <xdr:row>88</xdr:row>
      <xdr:rowOff>77527</xdr:rowOff>
    </xdr:to>
    <xdr:graphicFrame macro="">
      <xdr:nvGraphicFramePr>
        <xdr:cNvPr id="9" name="Chart 8">
          <a:extLst>
            <a:ext uri="{FF2B5EF4-FFF2-40B4-BE49-F238E27FC236}">
              <a16:creationId xmlns:a16="http://schemas.microsoft.com/office/drawing/2014/main" id="{CE8B6C5A-FE25-45B6-A527-F3F64C4B37B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12</xdr:col>
      <xdr:colOff>69056</xdr:colOff>
      <xdr:row>163</xdr:row>
      <xdr:rowOff>21193</xdr:rowOff>
    </xdr:from>
    <xdr:to>
      <xdr:col>12</xdr:col>
      <xdr:colOff>5916284</xdr:colOff>
      <xdr:row>176</xdr:row>
      <xdr:rowOff>89058</xdr:rowOff>
    </xdr:to>
    <xdr:graphicFrame macro="">
      <xdr:nvGraphicFramePr>
        <xdr:cNvPr id="10" name="Chart 9">
          <a:extLst>
            <a:ext uri="{FF2B5EF4-FFF2-40B4-BE49-F238E27FC236}">
              <a16:creationId xmlns:a16="http://schemas.microsoft.com/office/drawing/2014/main" id="{A6674D16-D303-46A8-A7E0-3E0291516AC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12</xdr:col>
      <xdr:colOff>60959</xdr:colOff>
      <xdr:row>184</xdr:row>
      <xdr:rowOff>7787</xdr:rowOff>
    </xdr:from>
    <xdr:to>
      <xdr:col>12</xdr:col>
      <xdr:colOff>5878002</xdr:colOff>
      <xdr:row>194</xdr:row>
      <xdr:rowOff>161933</xdr:rowOff>
    </xdr:to>
    <xdr:graphicFrame macro="">
      <xdr:nvGraphicFramePr>
        <xdr:cNvPr id="11" name="Chart 10">
          <a:extLst>
            <a:ext uri="{FF2B5EF4-FFF2-40B4-BE49-F238E27FC236}">
              <a16:creationId xmlns:a16="http://schemas.microsoft.com/office/drawing/2014/main" id="{3E7184D2-11A2-4B92-B1A7-09E14D10B8D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67627</xdr:colOff>
      <xdr:row>217</xdr:row>
      <xdr:rowOff>17448</xdr:rowOff>
    </xdr:from>
    <xdr:to>
      <xdr:col>12</xdr:col>
      <xdr:colOff>5932201</xdr:colOff>
      <xdr:row>231</xdr:row>
      <xdr:rowOff>9759</xdr:rowOff>
    </xdr:to>
    <xdr:graphicFrame macro="">
      <xdr:nvGraphicFramePr>
        <xdr:cNvPr id="2" name="Chart 1">
          <a:extLst>
            <a:ext uri="{FF2B5EF4-FFF2-40B4-BE49-F238E27FC236}">
              <a16:creationId xmlns:a16="http://schemas.microsoft.com/office/drawing/2014/main" id="{518B32E2-C7E7-49F7-A9DD-D3937B78E0C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12</xdr:col>
      <xdr:colOff>40480</xdr:colOff>
      <xdr:row>338</xdr:row>
      <xdr:rowOff>53780</xdr:rowOff>
    </xdr:from>
    <xdr:to>
      <xdr:col>12</xdr:col>
      <xdr:colOff>5984080</xdr:colOff>
      <xdr:row>352</xdr:row>
      <xdr:rowOff>129965</xdr:rowOff>
    </xdr:to>
    <xdr:graphicFrame macro="">
      <xdr:nvGraphicFramePr>
        <xdr:cNvPr id="16" name="Chart 15">
          <a:extLst>
            <a:ext uri="{FF2B5EF4-FFF2-40B4-BE49-F238E27FC236}">
              <a16:creationId xmlns:a16="http://schemas.microsoft.com/office/drawing/2014/main" id="{EB399B98-E8D2-40ED-970C-741E2B33E49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12</xdr:col>
      <xdr:colOff>38100</xdr:colOff>
      <xdr:row>260</xdr:row>
      <xdr:rowOff>1239</xdr:rowOff>
    </xdr:from>
    <xdr:to>
      <xdr:col>12</xdr:col>
      <xdr:colOff>5981700</xdr:colOff>
      <xdr:row>279</xdr:row>
      <xdr:rowOff>122872</xdr:rowOff>
    </xdr:to>
    <xdr:graphicFrame macro="">
      <xdr:nvGraphicFramePr>
        <xdr:cNvPr id="30" name="Chart 29">
          <a:extLst>
            <a:ext uri="{FF2B5EF4-FFF2-40B4-BE49-F238E27FC236}">
              <a16:creationId xmlns:a16="http://schemas.microsoft.com/office/drawing/2014/main" id="{07EF7E52-13EE-422F-95D2-7AE0AA537B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12</xdr:col>
      <xdr:colOff>50245</xdr:colOff>
      <xdr:row>310</xdr:row>
      <xdr:rowOff>40719</xdr:rowOff>
    </xdr:from>
    <xdr:to>
      <xdr:col>12</xdr:col>
      <xdr:colOff>5918359</xdr:colOff>
      <xdr:row>321</xdr:row>
      <xdr:rowOff>193357</xdr:rowOff>
    </xdr:to>
    <xdr:graphicFrame macro="">
      <xdr:nvGraphicFramePr>
        <xdr:cNvPr id="7" name="Chart 6">
          <a:extLst>
            <a:ext uri="{FF2B5EF4-FFF2-40B4-BE49-F238E27FC236}">
              <a16:creationId xmlns:a16="http://schemas.microsoft.com/office/drawing/2014/main" id="{7D7F33C0-999F-469F-8577-E3B99FAD12E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12</xdr:col>
      <xdr:colOff>35251</xdr:colOff>
      <xdr:row>326</xdr:row>
      <xdr:rowOff>59531</xdr:rowOff>
    </xdr:from>
    <xdr:to>
      <xdr:col>12</xdr:col>
      <xdr:colOff>5940266</xdr:colOff>
      <xdr:row>335</xdr:row>
      <xdr:rowOff>16192</xdr:rowOff>
    </xdr:to>
    <xdr:graphicFrame macro="">
      <xdr:nvGraphicFramePr>
        <xdr:cNvPr id="15" name="Chart 14">
          <a:extLst>
            <a:ext uri="{FF2B5EF4-FFF2-40B4-BE49-F238E27FC236}">
              <a16:creationId xmlns:a16="http://schemas.microsoft.com/office/drawing/2014/main" id="{6B7EB21D-E3D0-4D73-B238-119F147B5B8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12</xdr:col>
      <xdr:colOff>45720</xdr:colOff>
      <xdr:row>291</xdr:row>
      <xdr:rowOff>78818</xdr:rowOff>
    </xdr:from>
    <xdr:to>
      <xdr:col>12</xdr:col>
      <xdr:colOff>5889308</xdr:colOff>
      <xdr:row>305</xdr:row>
      <xdr:rowOff>135492</xdr:rowOff>
    </xdr:to>
    <xdr:graphicFrame macro="">
      <xdr:nvGraphicFramePr>
        <xdr:cNvPr id="25" name="Chart 24">
          <a:extLst>
            <a:ext uri="{FF2B5EF4-FFF2-40B4-BE49-F238E27FC236}">
              <a16:creationId xmlns:a16="http://schemas.microsoft.com/office/drawing/2014/main" id="{4C738F0D-8B5C-4FD6-891A-11174018277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12</xdr:col>
      <xdr:colOff>44425</xdr:colOff>
      <xdr:row>145</xdr:row>
      <xdr:rowOff>19456</xdr:rowOff>
    </xdr:from>
    <xdr:to>
      <xdr:col>12</xdr:col>
      <xdr:colOff>5988025</xdr:colOff>
      <xdr:row>157</xdr:row>
      <xdr:rowOff>103346</xdr:rowOff>
    </xdr:to>
    <xdr:graphicFrame macro="">
      <xdr:nvGraphicFramePr>
        <xdr:cNvPr id="32" name="Chart 31">
          <a:extLst>
            <a:ext uri="{FF2B5EF4-FFF2-40B4-BE49-F238E27FC236}">
              <a16:creationId xmlns:a16="http://schemas.microsoft.com/office/drawing/2014/main" id="{17482ADC-9E67-4B5C-B369-4BBBFFD09B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12</xdr:col>
      <xdr:colOff>38814</xdr:colOff>
      <xdr:row>235</xdr:row>
      <xdr:rowOff>55006</xdr:rowOff>
    </xdr:from>
    <xdr:to>
      <xdr:col>12</xdr:col>
      <xdr:colOff>5960269</xdr:colOff>
      <xdr:row>256</xdr:row>
      <xdr:rowOff>95250</xdr:rowOff>
    </xdr:to>
    <xdr:graphicFrame macro="">
      <xdr:nvGraphicFramePr>
        <xdr:cNvPr id="19" name="Chart 18">
          <a:extLst>
            <a:ext uri="{FF2B5EF4-FFF2-40B4-BE49-F238E27FC236}">
              <a16:creationId xmlns:a16="http://schemas.microsoft.com/office/drawing/2014/main" id="{C7DC8DC0-5978-44CA-98F4-6AAD2F71AB7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12</xdr:col>
      <xdr:colOff>34767</xdr:colOff>
      <xdr:row>199</xdr:row>
      <xdr:rowOff>57151</xdr:rowOff>
    </xdr:from>
    <xdr:to>
      <xdr:col>13</xdr:col>
      <xdr:colOff>9525</xdr:colOff>
      <xdr:row>212</xdr:row>
      <xdr:rowOff>139066</xdr:rowOff>
    </xdr:to>
    <xdr:graphicFrame macro="">
      <xdr:nvGraphicFramePr>
        <xdr:cNvPr id="22" name="Chart 21">
          <a:extLst>
            <a:ext uri="{FF2B5EF4-FFF2-40B4-BE49-F238E27FC236}">
              <a16:creationId xmlns:a16="http://schemas.microsoft.com/office/drawing/2014/main" id="{BCC6626F-7E55-4C38-991C-C1AC53B67B9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12</xdr:col>
      <xdr:colOff>44292</xdr:colOff>
      <xdr:row>122</xdr:row>
      <xdr:rowOff>16193</xdr:rowOff>
    </xdr:from>
    <xdr:to>
      <xdr:col>12</xdr:col>
      <xdr:colOff>5934075</xdr:colOff>
      <xdr:row>130</xdr:row>
      <xdr:rowOff>95250</xdr:rowOff>
    </xdr:to>
    <xdr:graphicFrame macro="">
      <xdr:nvGraphicFramePr>
        <xdr:cNvPr id="5" name="Chart 4">
          <a:extLst>
            <a:ext uri="{FF2B5EF4-FFF2-40B4-BE49-F238E27FC236}">
              <a16:creationId xmlns:a16="http://schemas.microsoft.com/office/drawing/2014/main" id="{8587A371-DC08-40FE-BAF2-D448FFEC13A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12</xdr:col>
      <xdr:colOff>38576</xdr:colOff>
      <xdr:row>133</xdr:row>
      <xdr:rowOff>19049</xdr:rowOff>
    </xdr:from>
    <xdr:to>
      <xdr:col>12</xdr:col>
      <xdr:colOff>5916929</xdr:colOff>
      <xdr:row>140</xdr:row>
      <xdr:rowOff>88581</xdr:rowOff>
    </xdr:to>
    <xdr:graphicFrame macro="">
      <xdr:nvGraphicFramePr>
        <xdr:cNvPr id="23" name="Chart 22">
          <a:extLst>
            <a:ext uri="{FF2B5EF4-FFF2-40B4-BE49-F238E27FC236}">
              <a16:creationId xmlns:a16="http://schemas.microsoft.com/office/drawing/2014/main" id="{56F0A1AE-02F9-4C77-A87E-FA6E95D339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12</xdr:col>
      <xdr:colOff>44769</xdr:colOff>
      <xdr:row>386</xdr:row>
      <xdr:rowOff>16192</xdr:rowOff>
    </xdr:from>
    <xdr:to>
      <xdr:col>12</xdr:col>
      <xdr:colOff>5989797</xdr:colOff>
      <xdr:row>413</xdr:row>
      <xdr:rowOff>130968</xdr:rowOff>
    </xdr:to>
    <xdr:graphicFrame macro="">
      <xdr:nvGraphicFramePr>
        <xdr:cNvPr id="27" name="Chart 26">
          <a:extLst>
            <a:ext uri="{FF2B5EF4-FFF2-40B4-BE49-F238E27FC236}">
              <a16:creationId xmlns:a16="http://schemas.microsoft.com/office/drawing/2014/main" id="{B309574F-FDE6-49C0-BEBE-9CA91EF4176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12</xdr:col>
      <xdr:colOff>37148</xdr:colOff>
      <xdr:row>419</xdr:row>
      <xdr:rowOff>58106</xdr:rowOff>
    </xdr:from>
    <xdr:to>
      <xdr:col>12</xdr:col>
      <xdr:colOff>5962173</xdr:colOff>
      <xdr:row>448</xdr:row>
      <xdr:rowOff>154781</xdr:rowOff>
    </xdr:to>
    <xdr:graphicFrame macro="">
      <xdr:nvGraphicFramePr>
        <xdr:cNvPr id="28" name="Chart 27">
          <a:extLst>
            <a:ext uri="{FF2B5EF4-FFF2-40B4-BE49-F238E27FC236}">
              <a16:creationId xmlns:a16="http://schemas.microsoft.com/office/drawing/2014/main" id="{BA88EA40-2006-4AA7-8CB0-AE25AC150D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editAs="oneCell">
    <xdr:from>
      <xdr:col>13</xdr:col>
      <xdr:colOff>78581</xdr:colOff>
      <xdr:row>357</xdr:row>
      <xdr:rowOff>30003</xdr:rowOff>
    </xdr:from>
    <xdr:to>
      <xdr:col>22</xdr:col>
      <xdr:colOff>17620</xdr:colOff>
      <xdr:row>383</xdr:row>
      <xdr:rowOff>320222</xdr:rowOff>
    </xdr:to>
    <xdr:pic>
      <xdr:nvPicPr>
        <xdr:cNvPr id="29" name="Picture 28">
          <a:extLst>
            <a:ext uri="{FF2B5EF4-FFF2-40B4-BE49-F238E27FC236}">
              <a16:creationId xmlns:a16="http://schemas.microsoft.com/office/drawing/2014/main" id="{B5F56F0E-9E9D-415D-B09E-7AC116A5E672}"/>
            </a:ext>
          </a:extLst>
        </xdr:cNvPr>
        <xdr:cNvPicPr>
          <a:picLocks noChangeAspect="1"/>
        </xdr:cNvPicPr>
      </xdr:nvPicPr>
      <xdr:blipFill>
        <a:blip xmlns:r="http://schemas.openxmlformats.org/officeDocument/2006/relationships" r:embed="rId20"/>
        <a:stretch>
          <a:fillRect/>
        </a:stretch>
      </xdr:blipFill>
      <xdr:spPr>
        <a:xfrm>
          <a:off x="18490406" y="72743853"/>
          <a:ext cx="5425439" cy="5548019"/>
        </a:xfrm>
        <a:prstGeom prst="rect">
          <a:avLst/>
        </a:prstGeom>
      </xdr:spPr>
    </xdr:pic>
    <xdr:clientData/>
  </xdr:twoCellAnchor>
  <xdr:twoCellAnchor>
    <xdr:from>
      <xdr:col>12</xdr:col>
      <xdr:colOff>38100</xdr:colOff>
      <xdr:row>357</xdr:row>
      <xdr:rowOff>0</xdr:rowOff>
    </xdr:from>
    <xdr:to>
      <xdr:col>12</xdr:col>
      <xdr:colOff>5884069</xdr:colOff>
      <xdr:row>380</xdr:row>
      <xdr:rowOff>115253</xdr:rowOff>
    </xdr:to>
    <xdr:graphicFrame macro="">
      <xdr:nvGraphicFramePr>
        <xdr:cNvPr id="38" name="Chart 37">
          <a:extLst>
            <a:ext uri="{FF2B5EF4-FFF2-40B4-BE49-F238E27FC236}">
              <a16:creationId xmlns:a16="http://schemas.microsoft.com/office/drawing/2014/main" id="{C19915C6-1641-4250-BCD4-1BAAD4D9D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rojects/20041_San%20Joaquin%20Valley%20REAP%20Housing%20Report/05_Product_Files/Existing%20Conditions%20Report/2_Data_Zillow/SJV_REAP_ZillowData_FILTERED_21072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Zillow_Data"/>
      <sheetName val="Notes"/>
    </sheetNames>
    <sheetDataSet>
      <sheetData sheetId="0">
        <row r="2">
          <cell r="B2" t="str">
            <v>United States</v>
          </cell>
          <cell r="C2">
            <v>0</v>
          </cell>
          <cell r="D2">
            <v>1358</v>
          </cell>
          <cell r="E2">
            <v>1364</v>
          </cell>
          <cell r="F2">
            <v>1369</v>
          </cell>
          <cell r="G2">
            <v>1375</v>
          </cell>
          <cell r="H2">
            <v>1381</v>
          </cell>
          <cell r="I2">
            <v>1386</v>
          </cell>
          <cell r="J2">
            <v>1392</v>
          </cell>
          <cell r="K2">
            <v>1397</v>
          </cell>
          <cell r="L2">
            <v>1403</v>
          </cell>
          <cell r="M2">
            <v>1409</v>
          </cell>
          <cell r="N2">
            <v>1414</v>
          </cell>
          <cell r="O2">
            <v>1420</v>
          </cell>
          <cell r="P2">
            <v>1426</v>
          </cell>
          <cell r="Q2">
            <v>1431</v>
          </cell>
          <cell r="R2">
            <v>1436</v>
          </cell>
          <cell r="S2">
            <v>1442</v>
          </cell>
          <cell r="T2">
            <v>1447</v>
          </cell>
          <cell r="U2">
            <v>1453</v>
          </cell>
          <cell r="V2">
            <v>1458</v>
          </cell>
          <cell r="W2">
            <v>1463</v>
          </cell>
          <cell r="X2">
            <v>1469</v>
          </cell>
          <cell r="Y2">
            <v>1474</v>
          </cell>
          <cell r="Z2">
            <v>1479</v>
          </cell>
          <cell r="AA2">
            <v>1484</v>
          </cell>
          <cell r="AB2">
            <v>1489</v>
          </cell>
          <cell r="AC2">
            <v>1494</v>
          </cell>
          <cell r="AD2">
            <v>1499</v>
          </cell>
          <cell r="AE2">
            <v>1503</v>
          </cell>
          <cell r="AF2">
            <v>1507</v>
          </cell>
          <cell r="AG2">
            <v>1511</v>
          </cell>
          <cell r="AH2">
            <v>1516</v>
          </cell>
          <cell r="AI2">
            <v>1520</v>
          </cell>
          <cell r="AJ2">
            <v>1524</v>
          </cell>
          <cell r="AK2">
            <v>1527</v>
          </cell>
          <cell r="AL2">
            <v>1531</v>
          </cell>
          <cell r="AM2">
            <v>1535</v>
          </cell>
          <cell r="AN2">
            <v>1540</v>
          </cell>
          <cell r="AO2">
            <v>1544</v>
          </cell>
          <cell r="AP2">
            <v>1548</v>
          </cell>
          <cell r="AQ2">
            <v>1552</v>
          </cell>
          <cell r="AR2">
            <v>1556</v>
          </cell>
          <cell r="AS2">
            <v>1561</v>
          </cell>
          <cell r="AT2">
            <v>1565</v>
          </cell>
          <cell r="AU2">
            <v>1569</v>
          </cell>
          <cell r="AV2">
            <v>1574</v>
          </cell>
          <cell r="AW2">
            <v>1578</v>
          </cell>
          <cell r="AX2">
            <v>1582</v>
          </cell>
          <cell r="AY2">
            <v>1587</v>
          </cell>
          <cell r="AZ2">
            <v>1591</v>
          </cell>
          <cell r="BA2">
            <v>1596</v>
          </cell>
          <cell r="BB2">
            <v>1600</v>
          </cell>
          <cell r="BC2">
            <v>1605</v>
          </cell>
          <cell r="BD2">
            <v>1610</v>
          </cell>
          <cell r="BE2">
            <v>1615</v>
          </cell>
          <cell r="BF2">
            <v>1620</v>
          </cell>
          <cell r="BG2">
            <v>1625</v>
          </cell>
          <cell r="BH2">
            <v>1630</v>
          </cell>
          <cell r="BI2">
            <v>1635</v>
          </cell>
          <cell r="BJ2">
            <v>1640</v>
          </cell>
          <cell r="BK2">
            <v>1645</v>
          </cell>
          <cell r="BL2">
            <v>1650</v>
          </cell>
          <cell r="BM2">
            <v>1655</v>
          </cell>
          <cell r="BN2">
            <v>1660</v>
          </cell>
          <cell r="BO2">
            <v>1665</v>
          </cell>
          <cell r="BP2">
            <v>1670</v>
          </cell>
          <cell r="BQ2">
            <v>1675</v>
          </cell>
          <cell r="BR2">
            <v>1680</v>
          </cell>
          <cell r="BS2">
            <v>1684</v>
          </cell>
          <cell r="BT2">
            <v>1688</v>
          </cell>
          <cell r="BU2">
            <v>1692</v>
          </cell>
          <cell r="BV2">
            <v>1694</v>
          </cell>
          <cell r="BW2">
            <v>1697</v>
          </cell>
          <cell r="BX2">
            <v>1699</v>
          </cell>
          <cell r="BY2">
            <v>1700</v>
          </cell>
          <cell r="BZ2">
            <v>1701</v>
          </cell>
          <cell r="CA2">
            <v>1702</v>
          </cell>
          <cell r="CB2">
            <v>1703</v>
          </cell>
          <cell r="CC2">
            <v>1704</v>
          </cell>
          <cell r="CD2">
            <v>1705</v>
          </cell>
          <cell r="CE2">
            <v>1709</v>
          </cell>
          <cell r="CF2">
            <v>1713</v>
          </cell>
          <cell r="CG2">
            <v>1717</v>
          </cell>
          <cell r="CH2">
            <v>1724</v>
          </cell>
          <cell r="CI2">
            <v>1730</v>
          </cell>
          <cell r="CJ2">
            <v>1737</v>
          </cell>
          <cell r="CK2">
            <v>1744</v>
          </cell>
          <cell r="CL2">
            <v>1750</v>
          </cell>
          <cell r="CM2">
            <v>1757</v>
          </cell>
          <cell r="CN2">
            <v>1765</v>
          </cell>
          <cell r="CO2">
            <v>1772</v>
          </cell>
        </row>
        <row r="3">
          <cell r="B3" t="str">
            <v>New York, NY</v>
          </cell>
          <cell r="C3">
            <v>1</v>
          </cell>
          <cell r="D3">
            <v>2261</v>
          </cell>
          <cell r="E3">
            <v>2272</v>
          </cell>
          <cell r="F3">
            <v>2282</v>
          </cell>
          <cell r="G3">
            <v>2292</v>
          </cell>
          <cell r="H3">
            <v>2302</v>
          </cell>
          <cell r="I3">
            <v>2312</v>
          </cell>
          <cell r="J3">
            <v>2322</v>
          </cell>
          <cell r="K3">
            <v>2332</v>
          </cell>
          <cell r="L3">
            <v>2342</v>
          </cell>
          <cell r="M3">
            <v>2352</v>
          </cell>
          <cell r="N3">
            <v>2362</v>
          </cell>
          <cell r="O3">
            <v>2371</v>
          </cell>
          <cell r="P3">
            <v>2381</v>
          </cell>
          <cell r="Q3">
            <v>2390</v>
          </cell>
          <cell r="R3">
            <v>2399</v>
          </cell>
          <cell r="S3">
            <v>2408</v>
          </cell>
          <cell r="T3">
            <v>2417</v>
          </cell>
          <cell r="U3">
            <v>2425</v>
          </cell>
          <cell r="V3">
            <v>2434</v>
          </cell>
          <cell r="W3">
            <v>2441</v>
          </cell>
          <cell r="X3">
            <v>2448</v>
          </cell>
          <cell r="Y3">
            <v>2456</v>
          </cell>
          <cell r="Z3">
            <v>2461</v>
          </cell>
          <cell r="AA3">
            <v>2467</v>
          </cell>
          <cell r="AB3">
            <v>2472</v>
          </cell>
          <cell r="AC3">
            <v>2476</v>
          </cell>
          <cell r="AD3">
            <v>2481</v>
          </cell>
          <cell r="AE3">
            <v>2485</v>
          </cell>
          <cell r="AF3">
            <v>2489</v>
          </cell>
          <cell r="AG3">
            <v>2493</v>
          </cell>
          <cell r="AH3">
            <v>2496</v>
          </cell>
          <cell r="AI3">
            <v>2500</v>
          </cell>
          <cell r="AJ3">
            <v>2503</v>
          </cell>
          <cell r="AK3">
            <v>2507</v>
          </cell>
          <cell r="AL3">
            <v>2510</v>
          </cell>
          <cell r="AM3">
            <v>2514</v>
          </cell>
          <cell r="AN3">
            <v>2518</v>
          </cell>
          <cell r="AO3">
            <v>2521</v>
          </cell>
          <cell r="AP3">
            <v>2525</v>
          </cell>
          <cell r="AQ3">
            <v>2529</v>
          </cell>
          <cell r="AR3">
            <v>2532</v>
          </cell>
          <cell r="AS3">
            <v>2536</v>
          </cell>
          <cell r="AT3">
            <v>2539</v>
          </cell>
          <cell r="AU3">
            <v>2541</v>
          </cell>
          <cell r="AV3">
            <v>2544</v>
          </cell>
          <cell r="AW3">
            <v>2547</v>
          </cell>
          <cell r="AX3">
            <v>2549</v>
          </cell>
          <cell r="AY3">
            <v>2551</v>
          </cell>
          <cell r="AZ3">
            <v>2554</v>
          </cell>
          <cell r="BA3">
            <v>2557</v>
          </cell>
          <cell r="BB3">
            <v>2560</v>
          </cell>
          <cell r="BC3">
            <v>2563</v>
          </cell>
          <cell r="BD3">
            <v>2568</v>
          </cell>
          <cell r="BE3">
            <v>2572</v>
          </cell>
          <cell r="BF3">
            <v>2576</v>
          </cell>
          <cell r="BG3">
            <v>2581</v>
          </cell>
          <cell r="BH3">
            <v>2586</v>
          </cell>
          <cell r="BI3">
            <v>2591</v>
          </cell>
          <cell r="BJ3">
            <v>2596</v>
          </cell>
          <cell r="BK3">
            <v>2602</v>
          </cell>
          <cell r="BL3">
            <v>2607</v>
          </cell>
          <cell r="BM3">
            <v>2613</v>
          </cell>
          <cell r="BN3">
            <v>2618</v>
          </cell>
          <cell r="BO3">
            <v>2624</v>
          </cell>
          <cell r="BP3">
            <v>2628</v>
          </cell>
          <cell r="BQ3">
            <v>2633</v>
          </cell>
          <cell r="BR3">
            <v>2638</v>
          </cell>
          <cell r="BS3">
            <v>2642</v>
          </cell>
          <cell r="BT3">
            <v>2645</v>
          </cell>
          <cell r="BU3">
            <v>2649</v>
          </cell>
          <cell r="BV3">
            <v>2646</v>
          </cell>
          <cell r="BW3">
            <v>2643</v>
          </cell>
          <cell r="BX3">
            <v>2640</v>
          </cell>
          <cell r="BY3">
            <v>2627</v>
          </cell>
          <cell r="BZ3">
            <v>2614</v>
          </cell>
          <cell r="CA3">
            <v>2601</v>
          </cell>
          <cell r="CB3">
            <v>2583</v>
          </cell>
          <cell r="CC3">
            <v>2564</v>
          </cell>
          <cell r="CD3">
            <v>2546</v>
          </cell>
          <cell r="CE3">
            <v>2531</v>
          </cell>
          <cell r="CF3">
            <v>2517</v>
          </cell>
          <cell r="CG3">
            <v>2503</v>
          </cell>
          <cell r="CH3">
            <v>2493</v>
          </cell>
          <cell r="CI3">
            <v>2483</v>
          </cell>
          <cell r="CJ3">
            <v>2473</v>
          </cell>
          <cell r="CK3">
            <v>2464</v>
          </cell>
          <cell r="CL3">
            <v>2456</v>
          </cell>
          <cell r="CM3">
            <v>2447</v>
          </cell>
          <cell r="CN3">
            <v>2440</v>
          </cell>
          <cell r="CO3">
            <v>2432</v>
          </cell>
        </row>
        <row r="4">
          <cell r="B4" t="str">
            <v>Los Angeles-Long Beach-Anaheim, CA</v>
          </cell>
          <cell r="C4">
            <v>2</v>
          </cell>
          <cell r="D4">
            <v>1771</v>
          </cell>
          <cell r="E4">
            <v>1781</v>
          </cell>
          <cell r="F4">
            <v>1792</v>
          </cell>
          <cell r="G4">
            <v>1803</v>
          </cell>
          <cell r="H4">
            <v>1813</v>
          </cell>
          <cell r="I4">
            <v>1824</v>
          </cell>
          <cell r="J4">
            <v>1835</v>
          </cell>
          <cell r="K4">
            <v>1845</v>
          </cell>
          <cell r="L4">
            <v>1856</v>
          </cell>
          <cell r="M4">
            <v>1867</v>
          </cell>
          <cell r="N4">
            <v>1877</v>
          </cell>
          <cell r="O4">
            <v>1888</v>
          </cell>
          <cell r="P4">
            <v>1899</v>
          </cell>
          <cell r="Q4">
            <v>1909</v>
          </cell>
          <cell r="R4">
            <v>1919</v>
          </cell>
          <cell r="S4">
            <v>1930</v>
          </cell>
          <cell r="T4">
            <v>1940</v>
          </cell>
          <cell r="U4">
            <v>1951</v>
          </cell>
          <cell r="V4">
            <v>1962</v>
          </cell>
          <cell r="W4">
            <v>1972</v>
          </cell>
          <cell r="X4">
            <v>1983</v>
          </cell>
          <cell r="Y4">
            <v>1994</v>
          </cell>
          <cell r="Z4">
            <v>2005</v>
          </cell>
          <cell r="AA4">
            <v>2016</v>
          </cell>
          <cell r="AB4">
            <v>2027</v>
          </cell>
          <cell r="AC4">
            <v>2037</v>
          </cell>
          <cell r="AD4">
            <v>2048</v>
          </cell>
          <cell r="AE4">
            <v>2058</v>
          </cell>
          <cell r="AF4">
            <v>2068</v>
          </cell>
          <cell r="AG4">
            <v>2077</v>
          </cell>
          <cell r="AH4">
            <v>2087</v>
          </cell>
          <cell r="AI4">
            <v>2096</v>
          </cell>
          <cell r="AJ4">
            <v>2105</v>
          </cell>
          <cell r="AK4">
            <v>2115</v>
          </cell>
          <cell r="AL4">
            <v>2124</v>
          </cell>
          <cell r="AM4">
            <v>2133</v>
          </cell>
          <cell r="AN4">
            <v>2142</v>
          </cell>
          <cell r="AO4">
            <v>2152</v>
          </cell>
          <cell r="AP4">
            <v>2161</v>
          </cell>
          <cell r="AQ4">
            <v>2170</v>
          </cell>
          <cell r="AR4">
            <v>2179</v>
          </cell>
          <cell r="AS4">
            <v>2188</v>
          </cell>
          <cell r="AT4">
            <v>2197</v>
          </cell>
          <cell r="AU4">
            <v>2205</v>
          </cell>
          <cell r="AV4">
            <v>2213</v>
          </cell>
          <cell r="AW4">
            <v>2221</v>
          </cell>
          <cell r="AX4">
            <v>2228</v>
          </cell>
          <cell r="AY4">
            <v>2236</v>
          </cell>
          <cell r="AZ4">
            <v>2243</v>
          </cell>
          <cell r="BA4">
            <v>2251</v>
          </cell>
          <cell r="BB4">
            <v>2259</v>
          </cell>
          <cell r="BC4">
            <v>2267</v>
          </cell>
          <cell r="BD4">
            <v>2275</v>
          </cell>
          <cell r="BE4">
            <v>2283</v>
          </cell>
          <cell r="BF4">
            <v>2292</v>
          </cell>
          <cell r="BG4">
            <v>2300</v>
          </cell>
          <cell r="BH4">
            <v>2308</v>
          </cell>
          <cell r="BI4">
            <v>2316</v>
          </cell>
          <cell r="BJ4">
            <v>2323</v>
          </cell>
          <cell r="BK4">
            <v>2331</v>
          </cell>
          <cell r="BL4">
            <v>2338</v>
          </cell>
          <cell r="BM4">
            <v>2346</v>
          </cell>
          <cell r="BN4">
            <v>2353</v>
          </cell>
          <cell r="BO4">
            <v>2360</v>
          </cell>
          <cell r="BP4">
            <v>2367</v>
          </cell>
          <cell r="BQ4">
            <v>2374</v>
          </cell>
          <cell r="BR4">
            <v>2381</v>
          </cell>
          <cell r="BS4">
            <v>2386</v>
          </cell>
          <cell r="BT4">
            <v>2392</v>
          </cell>
          <cell r="BU4">
            <v>2397</v>
          </cell>
          <cell r="BV4">
            <v>2399</v>
          </cell>
          <cell r="BW4">
            <v>2401</v>
          </cell>
          <cell r="BX4">
            <v>2402</v>
          </cell>
          <cell r="BY4">
            <v>2402</v>
          </cell>
          <cell r="BZ4">
            <v>2401</v>
          </cell>
          <cell r="CA4">
            <v>2400</v>
          </cell>
          <cell r="CB4">
            <v>2399</v>
          </cell>
          <cell r="CC4">
            <v>2398</v>
          </cell>
          <cell r="CD4">
            <v>2396</v>
          </cell>
          <cell r="CE4">
            <v>2398</v>
          </cell>
          <cell r="CF4">
            <v>2400</v>
          </cell>
          <cell r="CG4">
            <v>2402</v>
          </cell>
          <cell r="CH4">
            <v>2407</v>
          </cell>
          <cell r="CI4">
            <v>2412</v>
          </cell>
          <cell r="CJ4">
            <v>2417</v>
          </cell>
          <cell r="CK4">
            <v>2422</v>
          </cell>
          <cell r="CL4">
            <v>2428</v>
          </cell>
          <cell r="CM4">
            <v>2433</v>
          </cell>
          <cell r="CN4">
            <v>2439</v>
          </cell>
          <cell r="CO4">
            <v>2445</v>
          </cell>
        </row>
        <row r="5">
          <cell r="B5" t="str">
            <v>Chicago, IL</v>
          </cell>
          <cell r="C5">
            <v>3</v>
          </cell>
          <cell r="D5">
            <v>1501</v>
          </cell>
          <cell r="E5">
            <v>1505</v>
          </cell>
          <cell r="F5">
            <v>1509</v>
          </cell>
          <cell r="G5">
            <v>1513</v>
          </cell>
          <cell r="H5">
            <v>1517</v>
          </cell>
          <cell r="I5">
            <v>1520</v>
          </cell>
          <cell r="J5">
            <v>1524</v>
          </cell>
          <cell r="K5">
            <v>1528</v>
          </cell>
          <cell r="L5">
            <v>1532</v>
          </cell>
          <cell r="M5">
            <v>1535</v>
          </cell>
          <cell r="N5">
            <v>1539</v>
          </cell>
          <cell r="O5">
            <v>1543</v>
          </cell>
          <cell r="P5">
            <v>1546</v>
          </cell>
          <cell r="Q5">
            <v>1550</v>
          </cell>
          <cell r="R5">
            <v>1554</v>
          </cell>
          <cell r="S5">
            <v>1558</v>
          </cell>
          <cell r="T5">
            <v>1562</v>
          </cell>
          <cell r="U5">
            <v>1566</v>
          </cell>
          <cell r="V5">
            <v>1570</v>
          </cell>
          <cell r="W5">
            <v>1575</v>
          </cell>
          <cell r="X5">
            <v>1580</v>
          </cell>
          <cell r="Y5">
            <v>1585</v>
          </cell>
          <cell r="Z5">
            <v>1590</v>
          </cell>
          <cell r="AA5">
            <v>1595</v>
          </cell>
          <cell r="AB5">
            <v>1600</v>
          </cell>
          <cell r="AC5">
            <v>1604</v>
          </cell>
          <cell r="AD5">
            <v>1608</v>
          </cell>
          <cell r="AE5">
            <v>1612</v>
          </cell>
          <cell r="AF5">
            <v>1615</v>
          </cell>
          <cell r="AG5">
            <v>1618</v>
          </cell>
          <cell r="AH5">
            <v>1621</v>
          </cell>
          <cell r="AI5">
            <v>1624</v>
          </cell>
          <cell r="AJ5">
            <v>1627</v>
          </cell>
          <cell r="AK5">
            <v>1630</v>
          </cell>
          <cell r="AL5">
            <v>1633</v>
          </cell>
          <cell r="AM5">
            <v>1635</v>
          </cell>
          <cell r="AN5">
            <v>1638</v>
          </cell>
          <cell r="AO5">
            <v>1641</v>
          </cell>
          <cell r="AP5">
            <v>1643</v>
          </cell>
          <cell r="AQ5">
            <v>1646</v>
          </cell>
          <cell r="AR5">
            <v>1649</v>
          </cell>
          <cell r="AS5">
            <v>1652</v>
          </cell>
          <cell r="AT5">
            <v>1655</v>
          </cell>
          <cell r="AU5">
            <v>1658</v>
          </cell>
          <cell r="AV5">
            <v>1660</v>
          </cell>
          <cell r="AW5">
            <v>1663</v>
          </cell>
          <cell r="AX5">
            <v>1666</v>
          </cell>
          <cell r="AY5">
            <v>1668</v>
          </cell>
          <cell r="AZ5">
            <v>1671</v>
          </cell>
          <cell r="BA5">
            <v>1673</v>
          </cell>
          <cell r="BB5">
            <v>1676</v>
          </cell>
          <cell r="BC5">
            <v>1679</v>
          </cell>
          <cell r="BD5">
            <v>1682</v>
          </cell>
          <cell r="BE5">
            <v>1685</v>
          </cell>
          <cell r="BF5">
            <v>1688</v>
          </cell>
          <cell r="BG5">
            <v>1691</v>
          </cell>
          <cell r="BH5">
            <v>1694</v>
          </cell>
          <cell r="BI5">
            <v>1697</v>
          </cell>
          <cell r="BJ5">
            <v>1701</v>
          </cell>
          <cell r="BK5">
            <v>1704</v>
          </cell>
          <cell r="BL5">
            <v>1708</v>
          </cell>
          <cell r="BM5">
            <v>1712</v>
          </cell>
          <cell r="BN5">
            <v>1716</v>
          </cell>
          <cell r="BO5">
            <v>1720</v>
          </cell>
          <cell r="BP5">
            <v>1724</v>
          </cell>
          <cell r="BQ5">
            <v>1728</v>
          </cell>
          <cell r="BR5">
            <v>1732</v>
          </cell>
          <cell r="BS5">
            <v>1735</v>
          </cell>
          <cell r="BT5">
            <v>1738</v>
          </cell>
          <cell r="BU5">
            <v>1742</v>
          </cell>
          <cell r="BV5">
            <v>1743</v>
          </cell>
          <cell r="BW5">
            <v>1744</v>
          </cell>
          <cell r="BX5">
            <v>1745</v>
          </cell>
          <cell r="BY5">
            <v>1743</v>
          </cell>
          <cell r="BZ5">
            <v>1742</v>
          </cell>
          <cell r="CA5">
            <v>1740</v>
          </cell>
          <cell r="CB5">
            <v>1737</v>
          </cell>
          <cell r="CC5">
            <v>1733</v>
          </cell>
          <cell r="CD5">
            <v>1730</v>
          </cell>
          <cell r="CE5">
            <v>1728</v>
          </cell>
          <cell r="CF5">
            <v>1727</v>
          </cell>
          <cell r="CG5">
            <v>1725</v>
          </cell>
          <cell r="CH5">
            <v>1725</v>
          </cell>
          <cell r="CI5">
            <v>1726</v>
          </cell>
          <cell r="CJ5">
            <v>1726</v>
          </cell>
          <cell r="CK5">
            <v>1726</v>
          </cell>
          <cell r="CL5">
            <v>1727</v>
          </cell>
          <cell r="CM5">
            <v>1728</v>
          </cell>
          <cell r="CN5">
            <v>1729</v>
          </cell>
          <cell r="CO5">
            <v>1730</v>
          </cell>
        </row>
        <row r="6">
          <cell r="B6" t="str">
            <v>Dallas-Fort Worth, TX</v>
          </cell>
          <cell r="C6">
            <v>4</v>
          </cell>
          <cell r="D6">
            <v>1178</v>
          </cell>
          <cell r="E6">
            <v>1182</v>
          </cell>
          <cell r="F6">
            <v>1186</v>
          </cell>
          <cell r="G6">
            <v>1190</v>
          </cell>
          <cell r="H6">
            <v>1194</v>
          </cell>
          <cell r="I6">
            <v>1197</v>
          </cell>
          <cell r="J6">
            <v>1201</v>
          </cell>
          <cell r="K6">
            <v>1205</v>
          </cell>
          <cell r="L6">
            <v>1209</v>
          </cell>
          <cell r="M6">
            <v>1213</v>
          </cell>
          <cell r="N6">
            <v>1217</v>
          </cell>
          <cell r="O6">
            <v>1221</v>
          </cell>
          <cell r="P6">
            <v>1226</v>
          </cell>
          <cell r="Q6">
            <v>1231</v>
          </cell>
          <cell r="R6">
            <v>1235</v>
          </cell>
          <cell r="S6">
            <v>1240</v>
          </cell>
          <cell r="T6">
            <v>1245</v>
          </cell>
          <cell r="U6">
            <v>1250</v>
          </cell>
          <cell r="V6">
            <v>1254</v>
          </cell>
          <cell r="W6">
            <v>1259</v>
          </cell>
          <cell r="X6">
            <v>1264</v>
          </cell>
          <cell r="Y6">
            <v>1269</v>
          </cell>
          <cell r="Z6">
            <v>1274</v>
          </cell>
          <cell r="AA6">
            <v>1279</v>
          </cell>
          <cell r="AB6">
            <v>1284</v>
          </cell>
          <cell r="AC6">
            <v>1290</v>
          </cell>
          <cell r="AD6">
            <v>1295</v>
          </cell>
          <cell r="AE6">
            <v>1301</v>
          </cell>
          <cell r="AF6">
            <v>1306</v>
          </cell>
          <cell r="AG6">
            <v>1312</v>
          </cell>
          <cell r="AH6">
            <v>1317</v>
          </cell>
          <cell r="AI6">
            <v>1322</v>
          </cell>
          <cell r="AJ6">
            <v>1327</v>
          </cell>
          <cell r="AK6">
            <v>1332</v>
          </cell>
          <cell r="AL6">
            <v>1337</v>
          </cell>
          <cell r="AM6">
            <v>1342</v>
          </cell>
          <cell r="AN6">
            <v>1346</v>
          </cell>
          <cell r="AO6">
            <v>1351</v>
          </cell>
          <cell r="AP6">
            <v>1356</v>
          </cell>
          <cell r="AQ6">
            <v>1360</v>
          </cell>
          <cell r="AR6">
            <v>1365</v>
          </cell>
          <cell r="AS6">
            <v>1369</v>
          </cell>
          <cell r="AT6">
            <v>1374</v>
          </cell>
          <cell r="AU6">
            <v>1378</v>
          </cell>
          <cell r="AV6">
            <v>1382</v>
          </cell>
          <cell r="AW6">
            <v>1386</v>
          </cell>
          <cell r="AX6">
            <v>1390</v>
          </cell>
          <cell r="AY6">
            <v>1394</v>
          </cell>
          <cell r="AZ6">
            <v>1397</v>
          </cell>
          <cell r="BA6">
            <v>1401</v>
          </cell>
          <cell r="BB6">
            <v>1405</v>
          </cell>
          <cell r="BC6">
            <v>1409</v>
          </cell>
          <cell r="BD6">
            <v>1413</v>
          </cell>
          <cell r="BE6">
            <v>1417</v>
          </cell>
          <cell r="BF6">
            <v>1421</v>
          </cell>
          <cell r="BG6">
            <v>1425</v>
          </cell>
          <cell r="BH6">
            <v>1429</v>
          </cell>
          <cell r="BI6">
            <v>1434</v>
          </cell>
          <cell r="BJ6">
            <v>1438</v>
          </cell>
          <cell r="BK6">
            <v>1443</v>
          </cell>
          <cell r="BL6">
            <v>1447</v>
          </cell>
          <cell r="BM6">
            <v>1452</v>
          </cell>
          <cell r="BN6">
            <v>1456</v>
          </cell>
          <cell r="BO6">
            <v>1461</v>
          </cell>
          <cell r="BP6">
            <v>1465</v>
          </cell>
          <cell r="BQ6">
            <v>1469</v>
          </cell>
          <cell r="BR6">
            <v>1474</v>
          </cell>
          <cell r="BS6">
            <v>1477</v>
          </cell>
          <cell r="BT6">
            <v>1480</v>
          </cell>
          <cell r="BU6">
            <v>1484</v>
          </cell>
          <cell r="BV6">
            <v>1486</v>
          </cell>
          <cell r="BW6">
            <v>1488</v>
          </cell>
          <cell r="BX6">
            <v>1490</v>
          </cell>
          <cell r="BY6">
            <v>1491</v>
          </cell>
          <cell r="BZ6">
            <v>1493</v>
          </cell>
          <cell r="CA6">
            <v>1495</v>
          </cell>
          <cell r="CB6">
            <v>1497</v>
          </cell>
          <cell r="CC6">
            <v>1500</v>
          </cell>
          <cell r="CD6">
            <v>1502</v>
          </cell>
          <cell r="CE6">
            <v>1508</v>
          </cell>
          <cell r="CF6">
            <v>1514</v>
          </cell>
          <cell r="CG6">
            <v>1521</v>
          </cell>
          <cell r="CH6">
            <v>1529</v>
          </cell>
          <cell r="CI6">
            <v>1537</v>
          </cell>
          <cell r="CJ6">
            <v>1546</v>
          </cell>
          <cell r="CK6">
            <v>1554</v>
          </cell>
          <cell r="CL6">
            <v>1563</v>
          </cell>
          <cell r="CM6">
            <v>1572</v>
          </cell>
          <cell r="CN6">
            <v>1581</v>
          </cell>
          <cell r="CO6">
            <v>1591</v>
          </cell>
        </row>
        <row r="7">
          <cell r="B7" t="str">
            <v>Philadelphia, PA</v>
          </cell>
          <cell r="C7">
            <v>5</v>
          </cell>
          <cell r="D7">
            <v>1395</v>
          </cell>
          <cell r="E7">
            <v>1398</v>
          </cell>
          <cell r="F7">
            <v>1401</v>
          </cell>
          <cell r="G7">
            <v>1404</v>
          </cell>
          <cell r="H7">
            <v>1406</v>
          </cell>
          <cell r="I7">
            <v>1409</v>
          </cell>
          <cell r="J7">
            <v>1412</v>
          </cell>
          <cell r="K7">
            <v>1415</v>
          </cell>
          <cell r="L7">
            <v>1418</v>
          </cell>
          <cell r="M7">
            <v>1421</v>
          </cell>
          <cell r="N7">
            <v>1424</v>
          </cell>
          <cell r="O7">
            <v>1427</v>
          </cell>
          <cell r="P7">
            <v>1431</v>
          </cell>
          <cell r="Q7">
            <v>1434</v>
          </cell>
          <cell r="R7">
            <v>1437</v>
          </cell>
          <cell r="S7">
            <v>1440</v>
          </cell>
          <cell r="T7">
            <v>1443</v>
          </cell>
          <cell r="U7">
            <v>1447</v>
          </cell>
          <cell r="V7">
            <v>1450</v>
          </cell>
          <cell r="W7">
            <v>1454</v>
          </cell>
          <cell r="X7">
            <v>1458</v>
          </cell>
          <cell r="Y7">
            <v>1462</v>
          </cell>
          <cell r="Z7">
            <v>1466</v>
          </cell>
          <cell r="AA7">
            <v>1469</v>
          </cell>
          <cell r="AB7">
            <v>1473</v>
          </cell>
          <cell r="AC7">
            <v>1476</v>
          </cell>
          <cell r="AD7">
            <v>1480</v>
          </cell>
          <cell r="AE7">
            <v>1483</v>
          </cell>
          <cell r="AF7">
            <v>1486</v>
          </cell>
          <cell r="AG7">
            <v>1489</v>
          </cell>
          <cell r="AH7">
            <v>1493</v>
          </cell>
          <cell r="AI7">
            <v>1495</v>
          </cell>
          <cell r="AJ7">
            <v>1498</v>
          </cell>
          <cell r="AK7">
            <v>1501</v>
          </cell>
          <cell r="AL7">
            <v>1504</v>
          </cell>
          <cell r="AM7">
            <v>1506</v>
          </cell>
          <cell r="AN7">
            <v>1509</v>
          </cell>
          <cell r="AO7">
            <v>1512</v>
          </cell>
          <cell r="AP7">
            <v>1514</v>
          </cell>
          <cell r="AQ7">
            <v>1517</v>
          </cell>
          <cell r="AR7">
            <v>1520</v>
          </cell>
          <cell r="AS7">
            <v>1523</v>
          </cell>
          <cell r="AT7">
            <v>1526</v>
          </cell>
          <cell r="AU7">
            <v>1529</v>
          </cell>
          <cell r="AV7">
            <v>1532</v>
          </cell>
          <cell r="AW7">
            <v>1536</v>
          </cell>
          <cell r="AX7">
            <v>1539</v>
          </cell>
          <cell r="AY7">
            <v>1542</v>
          </cell>
          <cell r="AZ7">
            <v>1546</v>
          </cell>
          <cell r="BA7">
            <v>1550</v>
          </cell>
          <cell r="BB7">
            <v>1554</v>
          </cell>
          <cell r="BC7">
            <v>1557</v>
          </cell>
          <cell r="BD7">
            <v>1561</v>
          </cell>
          <cell r="BE7">
            <v>1566</v>
          </cell>
          <cell r="BF7">
            <v>1570</v>
          </cell>
          <cell r="BG7">
            <v>1574</v>
          </cell>
          <cell r="BH7">
            <v>1578</v>
          </cell>
          <cell r="BI7">
            <v>1583</v>
          </cell>
          <cell r="BJ7">
            <v>1587</v>
          </cell>
          <cell r="BK7">
            <v>1591</v>
          </cell>
          <cell r="BL7">
            <v>1596</v>
          </cell>
          <cell r="BM7">
            <v>1600</v>
          </cell>
          <cell r="BN7">
            <v>1605</v>
          </cell>
          <cell r="BO7">
            <v>1609</v>
          </cell>
          <cell r="BP7">
            <v>1613</v>
          </cell>
          <cell r="BQ7">
            <v>1617</v>
          </cell>
          <cell r="BR7">
            <v>1621</v>
          </cell>
          <cell r="BS7">
            <v>1625</v>
          </cell>
          <cell r="BT7">
            <v>1629</v>
          </cell>
          <cell r="BU7">
            <v>1632</v>
          </cell>
          <cell r="BV7">
            <v>1635</v>
          </cell>
          <cell r="BW7">
            <v>1637</v>
          </cell>
          <cell r="BX7">
            <v>1640</v>
          </cell>
          <cell r="BY7">
            <v>1642</v>
          </cell>
          <cell r="BZ7">
            <v>1644</v>
          </cell>
          <cell r="CA7">
            <v>1646</v>
          </cell>
          <cell r="CB7">
            <v>1649</v>
          </cell>
          <cell r="CC7">
            <v>1651</v>
          </cell>
          <cell r="CD7">
            <v>1653</v>
          </cell>
          <cell r="CE7">
            <v>1657</v>
          </cell>
          <cell r="CF7">
            <v>1661</v>
          </cell>
          <cell r="CG7">
            <v>1665</v>
          </cell>
          <cell r="CH7">
            <v>1670</v>
          </cell>
          <cell r="CI7">
            <v>1674</v>
          </cell>
          <cell r="CJ7">
            <v>1679</v>
          </cell>
          <cell r="CK7">
            <v>1684</v>
          </cell>
          <cell r="CL7">
            <v>1689</v>
          </cell>
          <cell r="CM7">
            <v>1694</v>
          </cell>
          <cell r="CN7">
            <v>1700</v>
          </cell>
          <cell r="CO7">
            <v>1705</v>
          </cell>
        </row>
        <row r="8">
          <cell r="B8" t="str">
            <v>Houston, TX</v>
          </cell>
          <cell r="C8">
            <v>6</v>
          </cell>
          <cell r="D8">
            <v>1191</v>
          </cell>
          <cell r="E8">
            <v>1197</v>
          </cell>
          <cell r="F8">
            <v>1204</v>
          </cell>
          <cell r="G8">
            <v>1211</v>
          </cell>
          <cell r="H8">
            <v>1218</v>
          </cell>
          <cell r="I8">
            <v>1225</v>
          </cell>
          <cell r="J8">
            <v>1231</v>
          </cell>
          <cell r="K8">
            <v>1238</v>
          </cell>
          <cell r="L8">
            <v>1244</v>
          </cell>
          <cell r="M8">
            <v>1251</v>
          </cell>
          <cell r="N8">
            <v>1256</v>
          </cell>
          <cell r="O8">
            <v>1261</v>
          </cell>
          <cell r="P8">
            <v>1267</v>
          </cell>
          <cell r="Q8">
            <v>1270</v>
          </cell>
          <cell r="R8">
            <v>1274</v>
          </cell>
          <cell r="S8">
            <v>1278</v>
          </cell>
          <cell r="T8">
            <v>1281</v>
          </cell>
          <cell r="U8">
            <v>1284</v>
          </cell>
          <cell r="V8">
            <v>1287</v>
          </cell>
          <cell r="W8">
            <v>1289</v>
          </cell>
          <cell r="X8">
            <v>1292</v>
          </cell>
          <cell r="Y8">
            <v>1294</v>
          </cell>
          <cell r="Z8">
            <v>1295</v>
          </cell>
          <cell r="AA8">
            <v>1297</v>
          </cell>
          <cell r="AB8">
            <v>1298</v>
          </cell>
          <cell r="AC8">
            <v>1298</v>
          </cell>
          <cell r="AD8">
            <v>1299</v>
          </cell>
          <cell r="AE8">
            <v>1299</v>
          </cell>
          <cell r="AF8">
            <v>1298</v>
          </cell>
          <cell r="AG8">
            <v>1298</v>
          </cell>
          <cell r="AH8">
            <v>1298</v>
          </cell>
          <cell r="AI8">
            <v>1297</v>
          </cell>
          <cell r="AJ8">
            <v>1296</v>
          </cell>
          <cell r="AK8">
            <v>1295</v>
          </cell>
          <cell r="AL8">
            <v>1295</v>
          </cell>
          <cell r="AM8">
            <v>1295</v>
          </cell>
          <cell r="AN8">
            <v>1295</v>
          </cell>
          <cell r="AO8">
            <v>1296</v>
          </cell>
          <cell r="AP8">
            <v>1297</v>
          </cell>
          <cell r="AQ8">
            <v>1298</v>
          </cell>
          <cell r="AR8">
            <v>1301</v>
          </cell>
          <cell r="AS8">
            <v>1304</v>
          </cell>
          <cell r="AT8">
            <v>1307</v>
          </cell>
          <cell r="AU8">
            <v>1312</v>
          </cell>
          <cell r="AV8">
            <v>1316</v>
          </cell>
          <cell r="AW8">
            <v>1320</v>
          </cell>
          <cell r="AX8">
            <v>1324</v>
          </cell>
          <cell r="AY8">
            <v>1328</v>
          </cell>
          <cell r="AZ8">
            <v>1332</v>
          </cell>
          <cell r="BA8">
            <v>1336</v>
          </cell>
          <cell r="BB8">
            <v>1339</v>
          </cell>
          <cell r="BC8">
            <v>1343</v>
          </cell>
          <cell r="BD8">
            <v>1345</v>
          </cell>
          <cell r="BE8">
            <v>1348</v>
          </cell>
          <cell r="BF8">
            <v>1350</v>
          </cell>
          <cell r="BG8">
            <v>1352</v>
          </cell>
          <cell r="BH8">
            <v>1353</v>
          </cell>
          <cell r="BI8">
            <v>1355</v>
          </cell>
          <cell r="BJ8">
            <v>1357</v>
          </cell>
          <cell r="BK8">
            <v>1359</v>
          </cell>
          <cell r="BL8">
            <v>1361</v>
          </cell>
          <cell r="BM8">
            <v>1363</v>
          </cell>
          <cell r="BN8">
            <v>1365</v>
          </cell>
          <cell r="BO8">
            <v>1367</v>
          </cell>
          <cell r="BP8">
            <v>1369</v>
          </cell>
          <cell r="BQ8">
            <v>1371</v>
          </cell>
          <cell r="BR8">
            <v>1373</v>
          </cell>
          <cell r="BS8">
            <v>1374</v>
          </cell>
          <cell r="BT8">
            <v>1376</v>
          </cell>
          <cell r="BU8">
            <v>1378</v>
          </cell>
          <cell r="BV8">
            <v>1378</v>
          </cell>
          <cell r="BW8">
            <v>1378</v>
          </cell>
          <cell r="BX8">
            <v>1379</v>
          </cell>
          <cell r="BY8">
            <v>1379</v>
          </cell>
          <cell r="BZ8">
            <v>1378</v>
          </cell>
          <cell r="CA8">
            <v>1378</v>
          </cell>
          <cell r="CB8">
            <v>1378</v>
          </cell>
          <cell r="CC8">
            <v>1378</v>
          </cell>
          <cell r="CD8">
            <v>1378</v>
          </cell>
          <cell r="CE8">
            <v>1381</v>
          </cell>
          <cell r="CF8">
            <v>1383</v>
          </cell>
          <cell r="CG8">
            <v>1385</v>
          </cell>
          <cell r="CH8">
            <v>1389</v>
          </cell>
          <cell r="CI8">
            <v>1393</v>
          </cell>
          <cell r="CJ8">
            <v>1397</v>
          </cell>
          <cell r="CK8">
            <v>1401</v>
          </cell>
          <cell r="CL8">
            <v>1406</v>
          </cell>
          <cell r="CM8">
            <v>1410</v>
          </cell>
          <cell r="CN8">
            <v>1414</v>
          </cell>
          <cell r="CO8">
            <v>1419</v>
          </cell>
        </row>
        <row r="9">
          <cell r="B9" t="str">
            <v>Washington, DC</v>
          </cell>
          <cell r="C9">
            <v>7</v>
          </cell>
          <cell r="D9">
            <v>1847</v>
          </cell>
          <cell r="E9">
            <v>1851</v>
          </cell>
          <cell r="F9">
            <v>1854</v>
          </cell>
          <cell r="G9">
            <v>1857</v>
          </cell>
          <cell r="H9">
            <v>1860</v>
          </cell>
          <cell r="I9">
            <v>1863</v>
          </cell>
          <cell r="J9">
            <v>1866</v>
          </cell>
          <cell r="K9">
            <v>1868</v>
          </cell>
          <cell r="L9">
            <v>1871</v>
          </cell>
          <cell r="M9">
            <v>1874</v>
          </cell>
          <cell r="N9">
            <v>1876</v>
          </cell>
          <cell r="O9">
            <v>1879</v>
          </cell>
          <cell r="P9">
            <v>1881</v>
          </cell>
          <cell r="Q9">
            <v>1883</v>
          </cell>
          <cell r="R9">
            <v>1885</v>
          </cell>
          <cell r="S9">
            <v>1887</v>
          </cell>
          <cell r="T9">
            <v>1890</v>
          </cell>
          <cell r="U9">
            <v>1893</v>
          </cell>
          <cell r="V9">
            <v>1895</v>
          </cell>
          <cell r="W9">
            <v>1898</v>
          </cell>
          <cell r="X9">
            <v>1902</v>
          </cell>
          <cell r="Y9">
            <v>1905</v>
          </cell>
          <cell r="Z9">
            <v>1908</v>
          </cell>
          <cell r="AA9">
            <v>1911</v>
          </cell>
          <cell r="AB9">
            <v>1914</v>
          </cell>
          <cell r="AC9">
            <v>1917</v>
          </cell>
          <cell r="AD9">
            <v>1919</v>
          </cell>
          <cell r="AE9">
            <v>1922</v>
          </cell>
          <cell r="AF9">
            <v>1924</v>
          </cell>
          <cell r="AG9">
            <v>1926</v>
          </cell>
          <cell r="AH9">
            <v>1929</v>
          </cell>
          <cell r="AI9">
            <v>1931</v>
          </cell>
          <cell r="AJ9">
            <v>1934</v>
          </cell>
          <cell r="AK9">
            <v>1936</v>
          </cell>
          <cell r="AL9">
            <v>1939</v>
          </cell>
          <cell r="AM9">
            <v>1942</v>
          </cell>
          <cell r="AN9">
            <v>1945</v>
          </cell>
          <cell r="AO9">
            <v>1948</v>
          </cell>
          <cell r="AP9">
            <v>1951</v>
          </cell>
          <cell r="AQ9">
            <v>1955</v>
          </cell>
          <cell r="AR9">
            <v>1957</v>
          </cell>
          <cell r="AS9">
            <v>1960</v>
          </cell>
          <cell r="AT9">
            <v>1962</v>
          </cell>
          <cell r="AU9">
            <v>1964</v>
          </cell>
          <cell r="AV9">
            <v>1967</v>
          </cell>
          <cell r="AW9">
            <v>1969</v>
          </cell>
          <cell r="AX9">
            <v>1971</v>
          </cell>
          <cell r="AY9">
            <v>1974</v>
          </cell>
          <cell r="AZ9">
            <v>1976</v>
          </cell>
          <cell r="BA9">
            <v>1980</v>
          </cell>
          <cell r="BB9">
            <v>1983</v>
          </cell>
          <cell r="BC9">
            <v>1987</v>
          </cell>
          <cell r="BD9">
            <v>1991</v>
          </cell>
          <cell r="BE9">
            <v>1996</v>
          </cell>
          <cell r="BF9">
            <v>2000</v>
          </cell>
          <cell r="BG9">
            <v>2006</v>
          </cell>
          <cell r="BH9">
            <v>2011</v>
          </cell>
          <cell r="BI9">
            <v>2016</v>
          </cell>
          <cell r="BJ9">
            <v>2021</v>
          </cell>
          <cell r="BK9">
            <v>2026</v>
          </cell>
          <cell r="BL9">
            <v>2031</v>
          </cell>
          <cell r="BM9">
            <v>2036</v>
          </cell>
          <cell r="BN9">
            <v>2041</v>
          </cell>
          <cell r="BO9">
            <v>2046</v>
          </cell>
          <cell r="BP9">
            <v>2051</v>
          </cell>
          <cell r="BQ9">
            <v>2055</v>
          </cell>
          <cell r="BR9">
            <v>2060</v>
          </cell>
          <cell r="BS9">
            <v>2064</v>
          </cell>
          <cell r="BT9">
            <v>2067</v>
          </cell>
          <cell r="BU9">
            <v>2071</v>
          </cell>
          <cell r="BV9">
            <v>2071</v>
          </cell>
          <cell r="BW9">
            <v>2071</v>
          </cell>
          <cell r="BX9">
            <v>2072</v>
          </cell>
          <cell r="BY9">
            <v>2069</v>
          </cell>
          <cell r="BZ9">
            <v>2066</v>
          </cell>
          <cell r="CA9">
            <v>2063</v>
          </cell>
          <cell r="CB9">
            <v>2057</v>
          </cell>
          <cell r="CC9">
            <v>2052</v>
          </cell>
          <cell r="CD9">
            <v>2047</v>
          </cell>
          <cell r="CE9">
            <v>2043</v>
          </cell>
          <cell r="CF9">
            <v>2040</v>
          </cell>
          <cell r="CG9">
            <v>2036</v>
          </cell>
          <cell r="CH9">
            <v>2035</v>
          </cell>
          <cell r="CI9">
            <v>2034</v>
          </cell>
          <cell r="CJ9">
            <v>2033</v>
          </cell>
          <cell r="CK9">
            <v>2032</v>
          </cell>
          <cell r="CL9">
            <v>2031</v>
          </cell>
          <cell r="CM9">
            <v>2030</v>
          </cell>
          <cell r="CN9">
            <v>2030</v>
          </cell>
          <cell r="CO9">
            <v>2029</v>
          </cell>
        </row>
        <row r="10">
          <cell r="B10" t="str">
            <v>Miami-Fort Lauderdale, FL</v>
          </cell>
          <cell r="C10">
            <v>8</v>
          </cell>
          <cell r="D10">
            <v>1655</v>
          </cell>
          <cell r="E10">
            <v>1663</v>
          </cell>
          <cell r="F10">
            <v>1672</v>
          </cell>
          <cell r="G10">
            <v>1680</v>
          </cell>
          <cell r="H10">
            <v>1688</v>
          </cell>
          <cell r="I10">
            <v>1696</v>
          </cell>
          <cell r="J10">
            <v>1705</v>
          </cell>
          <cell r="K10">
            <v>1713</v>
          </cell>
          <cell r="L10">
            <v>1721</v>
          </cell>
          <cell r="M10">
            <v>1729</v>
          </cell>
          <cell r="N10">
            <v>1738</v>
          </cell>
          <cell r="O10">
            <v>1746</v>
          </cell>
          <cell r="P10">
            <v>1755</v>
          </cell>
          <cell r="Q10">
            <v>1763</v>
          </cell>
          <cell r="R10">
            <v>1771</v>
          </cell>
          <cell r="S10">
            <v>1780</v>
          </cell>
          <cell r="T10">
            <v>1788</v>
          </cell>
          <cell r="U10">
            <v>1797</v>
          </cell>
          <cell r="V10">
            <v>1805</v>
          </cell>
          <cell r="W10">
            <v>1813</v>
          </cell>
          <cell r="X10">
            <v>1821</v>
          </cell>
          <cell r="Y10">
            <v>1830</v>
          </cell>
          <cell r="Z10">
            <v>1836</v>
          </cell>
          <cell r="AA10">
            <v>1843</v>
          </cell>
          <cell r="AB10">
            <v>1850</v>
          </cell>
          <cell r="AC10">
            <v>1855</v>
          </cell>
          <cell r="AD10">
            <v>1860</v>
          </cell>
          <cell r="AE10">
            <v>1865</v>
          </cell>
          <cell r="AF10">
            <v>1869</v>
          </cell>
          <cell r="AG10">
            <v>1872</v>
          </cell>
          <cell r="AH10">
            <v>1876</v>
          </cell>
          <cell r="AI10">
            <v>1879</v>
          </cell>
          <cell r="AJ10">
            <v>1881</v>
          </cell>
          <cell r="AK10">
            <v>1884</v>
          </cell>
          <cell r="AL10">
            <v>1887</v>
          </cell>
          <cell r="AM10">
            <v>1890</v>
          </cell>
          <cell r="AN10">
            <v>1893</v>
          </cell>
          <cell r="AO10">
            <v>1897</v>
          </cell>
          <cell r="AP10">
            <v>1900</v>
          </cell>
          <cell r="AQ10">
            <v>1904</v>
          </cell>
          <cell r="AR10">
            <v>1908</v>
          </cell>
          <cell r="AS10">
            <v>1912</v>
          </cell>
          <cell r="AT10">
            <v>1916</v>
          </cell>
          <cell r="AU10">
            <v>1920</v>
          </cell>
          <cell r="AV10">
            <v>1924</v>
          </cell>
          <cell r="AW10">
            <v>1928</v>
          </cell>
          <cell r="AX10">
            <v>1932</v>
          </cell>
          <cell r="AY10">
            <v>1937</v>
          </cell>
          <cell r="AZ10">
            <v>1941</v>
          </cell>
          <cell r="BA10">
            <v>1945</v>
          </cell>
          <cell r="BB10">
            <v>1950</v>
          </cell>
          <cell r="BC10">
            <v>1955</v>
          </cell>
          <cell r="BD10">
            <v>1959</v>
          </cell>
          <cell r="BE10">
            <v>1964</v>
          </cell>
          <cell r="BF10">
            <v>1969</v>
          </cell>
          <cell r="BG10">
            <v>1974</v>
          </cell>
          <cell r="BH10">
            <v>1979</v>
          </cell>
          <cell r="BI10">
            <v>1983</v>
          </cell>
          <cell r="BJ10">
            <v>1988</v>
          </cell>
          <cell r="BK10">
            <v>1992</v>
          </cell>
          <cell r="BL10">
            <v>1996</v>
          </cell>
          <cell r="BM10">
            <v>2000</v>
          </cell>
          <cell r="BN10">
            <v>2005</v>
          </cell>
          <cell r="BO10">
            <v>2009</v>
          </cell>
          <cell r="BP10">
            <v>2013</v>
          </cell>
          <cell r="BQ10">
            <v>2018</v>
          </cell>
          <cell r="BR10">
            <v>2023</v>
          </cell>
          <cell r="BS10">
            <v>2027</v>
          </cell>
          <cell r="BT10">
            <v>2032</v>
          </cell>
          <cell r="BU10">
            <v>2036</v>
          </cell>
          <cell r="BV10">
            <v>2040</v>
          </cell>
          <cell r="BW10">
            <v>2043</v>
          </cell>
          <cell r="BX10">
            <v>2046</v>
          </cell>
          <cell r="BY10">
            <v>2049</v>
          </cell>
          <cell r="BZ10">
            <v>2052</v>
          </cell>
          <cell r="CA10">
            <v>2055</v>
          </cell>
          <cell r="CB10">
            <v>2059</v>
          </cell>
          <cell r="CC10">
            <v>2064</v>
          </cell>
          <cell r="CD10">
            <v>2068</v>
          </cell>
          <cell r="CE10">
            <v>2080</v>
          </cell>
          <cell r="CF10">
            <v>2091</v>
          </cell>
          <cell r="CG10">
            <v>2103</v>
          </cell>
          <cell r="CH10">
            <v>2119</v>
          </cell>
          <cell r="CI10">
            <v>2135</v>
          </cell>
          <cell r="CJ10">
            <v>2151</v>
          </cell>
          <cell r="CK10">
            <v>2168</v>
          </cell>
          <cell r="CL10">
            <v>2185</v>
          </cell>
          <cell r="CM10">
            <v>2202</v>
          </cell>
          <cell r="CN10">
            <v>2221</v>
          </cell>
          <cell r="CO10">
            <v>2239</v>
          </cell>
        </row>
        <row r="11">
          <cell r="B11" t="str">
            <v>Atlanta, GA</v>
          </cell>
          <cell r="C11">
            <v>9</v>
          </cell>
          <cell r="D11">
            <v>1108</v>
          </cell>
          <cell r="E11">
            <v>1112</v>
          </cell>
          <cell r="F11">
            <v>1116</v>
          </cell>
          <cell r="G11">
            <v>1120</v>
          </cell>
          <cell r="H11">
            <v>1124</v>
          </cell>
          <cell r="I11">
            <v>1128</v>
          </cell>
          <cell r="J11">
            <v>1132</v>
          </cell>
          <cell r="K11">
            <v>1136</v>
          </cell>
          <cell r="L11">
            <v>1140</v>
          </cell>
          <cell r="M11">
            <v>1144</v>
          </cell>
          <cell r="N11">
            <v>1149</v>
          </cell>
          <cell r="O11">
            <v>1154</v>
          </cell>
          <cell r="P11">
            <v>1159</v>
          </cell>
          <cell r="Q11">
            <v>1164</v>
          </cell>
          <cell r="R11">
            <v>1169</v>
          </cell>
          <cell r="S11">
            <v>1174</v>
          </cell>
          <cell r="T11">
            <v>1179</v>
          </cell>
          <cell r="U11">
            <v>1184</v>
          </cell>
          <cell r="V11">
            <v>1189</v>
          </cell>
          <cell r="W11">
            <v>1195</v>
          </cell>
          <cell r="X11">
            <v>1200</v>
          </cell>
          <cell r="Y11">
            <v>1205</v>
          </cell>
          <cell r="Z11">
            <v>1211</v>
          </cell>
          <cell r="AA11">
            <v>1217</v>
          </cell>
          <cell r="AB11">
            <v>1222</v>
          </cell>
          <cell r="AC11">
            <v>1228</v>
          </cell>
          <cell r="AD11">
            <v>1235</v>
          </cell>
          <cell r="AE11">
            <v>1241</v>
          </cell>
          <cell r="AF11">
            <v>1247</v>
          </cell>
          <cell r="AG11">
            <v>1253</v>
          </cell>
          <cell r="AH11">
            <v>1259</v>
          </cell>
          <cell r="AI11">
            <v>1265</v>
          </cell>
          <cell r="AJ11">
            <v>1271</v>
          </cell>
          <cell r="AK11">
            <v>1277</v>
          </cell>
          <cell r="AL11">
            <v>1282</v>
          </cell>
          <cell r="AM11">
            <v>1288</v>
          </cell>
          <cell r="AN11">
            <v>1294</v>
          </cell>
          <cell r="AO11">
            <v>1300</v>
          </cell>
          <cell r="AP11">
            <v>1305</v>
          </cell>
          <cell r="AQ11">
            <v>1311</v>
          </cell>
          <cell r="AR11">
            <v>1317</v>
          </cell>
          <cell r="AS11">
            <v>1323</v>
          </cell>
          <cell r="AT11">
            <v>1329</v>
          </cell>
          <cell r="AU11">
            <v>1335</v>
          </cell>
          <cell r="AV11">
            <v>1342</v>
          </cell>
          <cell r="AW11">
            <v>1348</v>
          </cell>
          <cell r="AX11">
            <v>1354</v>
          </cell>
          <cell r="AY11">
            <v>1360</v>
          </cell>
          <cell r="AZ11">
            <v>1366</v>
          </cell>
          <cell r="BA11">
            <v>1373</v>
          </cell>
          <cell r="BB11">
            <v>1379</v>
          </cell>
          <cell r="BC11">
            <v>1385</v>
          </cell>
          <cell r="BD11">
            <v>1392</v>
          </cell>
          <cell r="BE11">
            <v>1399</v>
          </cell>
          <cell r="BF11">
            <v>1406</v>
          </cell>
          <cell r="BG11">
            <v>1414</v>
          </cell>
          <cell r="BH11">
            <v>1421</v>
          </cell>
          <cell r="BI11">
            <v>1428</v>
          </cell>
          <cell r="BJ11">
            <v>1435</v>
          </cell>
          <cell r="BK11">
            <v>1442</v>
          </cell>
          <cell r="BL11">
            <v>1449</v>
          </cell>
          <cell r="BM11">
            <v>1456</v>
          </cell>
          <cell r="BN11">
            <v>1462</v>
          </cell>
          <cell r="BO11">
            <v>1469</v>
          </cell>
          <cell r="BP11">
            <v>1475</v>
          </cell>
          <cell r="BQ11">
            <v>1481</v>
          </cell>
          <cell r="BR11">
            <v>1486</v>
          </cell>
          <cell r="BS11">
            <v>1491</v>
          </cell>
          <cell r="BT11">
            <v>1496</v>
          </cell>
          <cell r="BU11">
            <v>1501</v>
          </cell>
          <cell r="BV11">
            <v>1505</v>
          </cell>
          <cell r="BW11">
            <v>1508</v>
          </cell>
          <cell r="BX11">
            <v>1512</v>
          </cell>
          <cell r="BY11">
            <v>1517</v>
          </cell>
          <cell r="BZ11">
            <v>1521</v>
          </cell>
          <cell r="CA11">
            <v>1526</v>
          </cell>
          <cell r="CB11">
            <v>1532</v>
          </cell>
          <cell r="CC11">
            <v>1539</v>
          </cell>
          <cell r="CD11">
            <v>1546</v>
          </cell>
          <cell r="CE11">
            <v>1558</v>
          </cell>
          <cell r="CF11">
            <v>1570</v>
          </cell>
          <cell r="CG11">
            <v>1582</v>
          </cell>
          <cell r="CH11">
            <v>1597</v>
          </cell>
          <cell r="CI11">
            <v>1612</v>
          </cell>
          <cell r="CJ11">
            <v>1627</v>
          </cell>
          <cell r="CK11">
            <v>1642</v>
          </cell>
          <cell r="CL11">
            <v>1657</v>
          </cell>
          <cell r="CM11">
            <v>1673</v>
          </cell>
          <cell r="CN11">
            <v>1689</v>
          </cell>
          <cell r="CO11">
            <v>1705</v>
          </cell>
        </row>
        <row r="12">
          <cell r="B12" t="str">
            <v>Boston, MA</v>
          </cell>
          <cell r="C12">
            <v>10</v>
          </cell>
          <cell r="D12">
            <v>2177</v>
          </cell>
          <cell r="E12">
            <v>2183</v>
          </cell>
          <cell r="F12">
            <v>2189</v>
          </cell>
          <cell r="G12">
            <v>2195</v>
          </cell>
          <cell r="H12">
            <v>2201</v>
          </cell>
          <cell r="I12">
            <v>2207</v>
          </cell>
          <cell r="J12">
            <v>2212</v>
          </cell>
          <cell r="K12">
            <v>2218</v>
          </cell>
          <cell r="L12">
            <v>2224</v>
          </cell>
          <cell r="M12">
            <v>2230</v>
          </cell>
          <cell r="N12">
            <v>2236</v>
          </cell>
          <cell r="O12">
            <v>2243</v>
          </cell>
          <cell r="P12">
            <v>2250</v>
          </cell>
          <cell r="Q12">
            <v>2256</v>
          </cell>
          <cell r="R12">
            <v>2262</v>
          </cell>
          <cell r="S12">
            <v>2268</v>
          </cell>
          <cell r="T12">
            <v>2275</v>
          </cell>
          <cell r="U12">
            <v>2282</v>
          </cell>
          <cell r="V12">
            <v>2289</v>
          </cell>
          <cell r="W12">
            <v>2298</v>
          </cell>
          <cell r="X12">
            <v>2306</v>
          </cell>
          <cell r="Y12">
            <v>2314</v>
          </cell>
          <cell r="Z12">
            <v>2322</v>
          </cell>
          <cell r="AA12">
            <v>2330</v>
          </cell>
          <cell r="AB12">
            <v>2338</v>
          </cell>
          <cell r="AC12">
            <v>2346</v>
          </cell>
          <cell r="AD12">
            <v>2354</v>
          </cell>
          <cell r="AE12">
            <v>2362</v>
          </cell>
          <cell r="AF12">
            <v>2369</v>
          </cell>
          <cell r="AG12">
            <v>2377</v>
          </cell>
          <cell r="AH12">
            <v>2384</v>
          </cell>
          <cell r="AI12">
            <v>2391</v>
          </cell>
          <cell r="AJ12">
            <v>2398</v>
          </cell>
          <cell r="AK12">
            <v>2405</v>
          </cell>
          <cell r="AL12">
            <v>2412</v>
          </cell>
          <cell r="AM12">
            <v>2418</v>
          </cell>
          <cell r="AN12">
            <v>2424</v>
          </cell>
          <cell r="AO12">
            <v>2431</v>
          </cell>
          <cell r="AP12">
            <v>2437</v>
          </cell>
          <cell r="AQ12">
            <v>2443</v>
          </cell>
          <cell r="AR12">
            <v>2449</v>
          </cell>
          <cell r="AS12">
            <v>2455</v>
          </cell>
          <cell r="AT12">
            <v>2461</v>
          </cell>
          <cell r="AU12">
            <v>2467</v>
          </cell>
          <cell r="AV12">
            <v>2473</v>
          </cell>
          <cell r="AW12">
            <v>2478</v>
          </cell>
          <cell r="AX12">
            <v>2484</v>
          </cell>
          <cell r="AY12">
            <v>2489</v>
          </cell>
          <cell r="AZ12">
            <v>2495</v>
          </cell>
          <cell r="BA12">
            <v>2501</v>
          </cell>
          <cell r="BB12">
            <v>2507</v>
          </cell>
          <cell r="BC12">
            <v>2513</v>
          </cell>
          <cell r="BD12">
            <v>2519</v>
          </cell>
          <cell r="BE12">
            <v>2526</v>
          </cell>
          <cell r="BF12">
            <v>2533</v>
          </cell>
          <cell r="BG12">
            <v>2539</v>
          </cell>
          <cell r="BH12">
            <v>2546</v>
          </cell>
          <cell r="BI12">
            <v>2553</v>
          </cell>
          <cell r="BJ12">
            <v>2560</v>
          </cell>
          <cell r="BK12">
            <v>2567</v>
          </cell>
          <cell r="BL12">
            <v>2574</v>
          </cell>
          <cell r="BM12">
            <v>2581</v>
          </cell>
          <cell r="BN12">
            <v>2588</v>
          </cell>
          <cell r="BO12">
            <v>2595</v>
          </cell>
          <cell r="BP12">
            <v>2602</v>
          </cell>
          <cell r="BQ12">
            <v>2609</v>
          </cell>
          <cell r="BR12">
            <v>2616</v>
          </cell>
          <cell r="BS12">
            <v>2621</v>
          </cell>
          <cell r="BT12">
            <v>2627</v>
          </cell>
          <cell r="BU12">
            <v>2632</v>
          </cell>
          <cell r="BV12">
            <v>2633</v>
          </cell>
          <cell r="BW12">
            <v>2633</v>
          </cell>
          <cell r="BX12">
            <v>2633</v>
          </cell>
          <cell r="BY12">
            <v>2627</v>
          </cell>
          <cell r="BZ12">
            <v>2620</v>
          </cell>
          <cell r="CA12">
            <v>2613</v>
          </cell>
          <cell r="CB12">
            <v>2602</v>
          </cell>
          <cell r="CC12">
            <v>2592</v>
          </cell>
          <cell r="CD12">
            <v>2581</v>
          </cell>
          <cell r="CE12">
            <v>2574</v>
          </cell>
          <cell r="CF12">
            <v>2568</v>
          </cell>
          <cell r="CG12">
            <v>2561</v>
          </cell>
          <cell r="CH12">
            <v>2558</v>
          </cell>
          <cell r="CI12">
            <v>2555</v>
          </cell>
          <cell r="CJ12">
            <v>2551</v>
          </cell>
          <cell r="CK12">
            <v>2549</v>
          </cell>
          <cell r="CL12">
            <v>2547</v>
          </cell>
          <cell r="CM12">
            <v>2544</v>
          </cell>
          <cell r="CN12">
            <v>2543</v>
          </cell>
          <cell r="CO12">
            <v>2542</v>
          </cell>
        </row>
        <row r="13">
          <cell r="B13" t="str">
            <v>San Francisco, CA</v>
          </cell>
          <cell r="C13">
            <v>11</v>
          </cell>
          <cell r="D13">
            <v>2164</v>
          </cell>
          <cell r="E13">
            <v>2197</v>
          </cell>
          <cell r="F13">
            <v>2231</v>
          </cell>
          <cell r="G13">
            <v>2264</v>
          </cell>
          <cell r="H13">
            <v>2296</v>
          </cell>
          <cell r="I13">
            <v>2329</v>
          </cell>
          <cell r="J13">
            <v>2362</v>
          </cell>
          <cell r="K13">
            <v>2394</v>
          </cell>
          <cell r="L13">
            <v>2427</v>
          </cell>
          <cell r="M13">
            <v>2459</v>
          </cell>
          <cell r="N13">
            <v>2490</v>
          </cell>
          <cell r="O13">
            <v>2521</v>
          </cell>
          <cell r="P13">
            <v>2552</v>
          </cell>
          <cell r="Q13">
            <v>2578</v>
          </cell>
          <cell r="R13">
            <v>2604</v>
          </cell>
          <cell r="S13">
            <v>2631</v>
          </cell>
          <cell r="T13">
            <v>2653</v>
          </cell>
          <cell r="U13">
            <v>2676</v>
          </cell>
          <cell r="V13">
            <v>2698</v>
          </cell>
          <cell r="W13">
            <v>2718</v>
          </cell>
          <cell r="X13">
            <v>2737</v>
          </cell>
          <cell r="Y13">
            <v>2756</v>
          </cell>
          <cell r="Z13">
            <v>2771</v>
          </cell>
          <cell r="AA13">
            <v>2786</v>
          </cell>
          <cell r="AB13">
            <v>2801</v>
          </cell>
          <cell r="AC13">
            <v>2811</v>
          </cell>
          <cell r="AD13">
            <v>2820</v>
          </cell>
          <cell r="AE13">
            <v>2830</v>
          </cell>
          <cell r="AF13">
            <v>2836</v>
          </cell>
          <cell r="AG13">
            <v>2841</v>
          </cell>
          <cell r="AH13">
            <v>2847</v>
          </cell>
          <cell r="AI13">
            <v>2851</v>
          </cell>
          <cell r="AJ13">
            <v>2854</v>
          </cell>
          <cell r="AK13">
            <v>2858</v>
          </cell>
          <cell r="AL13">
            <v>2863</v>
          </cell>
          <cell r="AM13">
            <v>2867</v>
          </cell>
          <cell r="AN13">
            <v>2872</v>
          </cell>
          <cell r="AO13">
            <v>2879</v>
          </cell>
          <cell r="AP13">
            <v>2885</v>
          </cell>
          <cell r="AQ13">
            <v>2892</v>
          </cell>
          <cell r="AR13">
            <v>2900</v>
          </cell>
          <cell r="AS13">
            <v>2908</v>
          </cell>
          <cell r="AT13">
            <v>2916</v>
          </cell>
          <cell r="AU13">
            <v>2924</v>
          </cell>
          <cell r="AV13">
            <v>2932</v>
          </cell>
          <cell r="AW13">
            <v>2940</v>
          </cell>
          <cell r="AX13">
            <v>2947</v>
          </cell>
          <cell r="AY13">
            <v>2955</v>
          </cell>
          <cell r="AZ13">
            <v>2962</v>
          </cell>
          <cell r="BA13">
            <v>2970</v>
          </cell>
          <cell r="BB13">
            <v>2977</v>
          </cell>
          <cell r="BC13">
            <v>2985</v>
          </cell>
          <cell r="BD13">
            <v>2994</v>
          </cell>
          <cell r="BE13">
            <v>3003</v>
          </cell>
          <cell r="BF13">
            <v>3012</v>
          </cell>
          <cell r="BG13">
            <v>3021</v>
          </cell>
          <cell r="BH13">
            <v>3030</v>
          </cell>
          <cell r="BI13">
            <v>3039</v>
          </cell>
          <cell r="BJ13">
            <v>3047</v>
          </cell>
          <cell r="BK13">
            <v>3056</v>
          </cell>
          <cell r="BL13">
            <v>3064</v>
          </cell>
          <cell r="BM13">
            <v>3072</v>
          </cell>
          <cell r="BN13">
            <v>3079</v>
          </cell>
          <cell r="BO13">
            <v>3087</v>
          </cell>
          <cell r="BP13">
            <v>3094</v>
          </cell>
          <cell r="BQ13">
            <v>3101</v>
          </cell>
          <cell r="BR13">
            <v>3108</v>
          </cell>
          <cell r="BS13">
            <v>3113</v>
          </cell>
          <cell r="BT13">
            <v>3118</v>
          </cell>
          <cell r="BU13">
            <v>3123</v>
          </cell>
          <cell r="BV13">
            <v>3121</v>
          </cell>
          <cell r="BW13">
            <v>3119</v>
          </cell>
          <cell r="BX13">
            <v>3117</v>
          </cell>
          <cell r="BY13">
            <v>3103</v>
          </cell>
          <cell r="BZ13">
            <v>3090</v>
          </cell>
          <cell r="CA13">
            <v>3076</v>
          </cell>
          <cell r="CB13">
            <v>3055</v>
          </cell>
          <cell r="CC13">
            <v>3034</v>
          </cell>
          <cell r="CD13">
            <v>3013</v>
          </cell>
          <cell r="CE13">
            <v>2996</v>
          </cell>
          <cell r="CF13">
            <v>2979</v>
          </cell>
          <cell r="CG13">
            <v>2962</v>
          </cell>
          <cell r="CH13">
            <v>2950</v>
          </cell>
          <cell r="CI13">
            <v>2938</v>
          </cell>
          <cell r="CJ13">
            <v>2925</v>
          </cell>
          <cell r="CK13">
            <v>2915</v>
          </cell>
          <cell r="CL13">
            <v>2904</v>
          </cell>
          <cell r="CM13">
            <v>2893</v>
          </cell>
          <cell r="CN13">
            <v>2884</v>
          </cell>
          <cell r="CO13">
            <v>2874</v>
          </cell>
        </row>
        <row r="14">
          <cell r="B14" t="str">
            <v>Detroit, MI</v>
          </cell>
          <cell r="C14">
            <v>12</v>
          </cell>
          <cell r="D14">
            <v>1004</v>
          </cell>
          <cell r="E14">
            <v>1007</v>
          </cell>
          <cell r="F14">
            <v>1010</v>
          </cell>
          <cell r="G14">
            <v>1013</v>
          </cell>
          <cell r="H14">
            <v>1015</v>
          </cell>
          <cell r="I14">
            <v>1018</v>
          </cell>
          <cell r="J14">
            <v>1021</v>
          </cell>
          <cell r="K14">
            <v>1023</v>
          </cell>
          <cell r="L14">
            <v>1026</v>
          </cell>
          <cell r="M14">
            <v>1029</v>
          </cell>
          <cell r="N14">
            <v>1031</v>
          </cell>
          <cell r="O14">
            <v>1034</v>
          </cell>
          <cell r="P14">
            <v>1037</v>
          </cell>
          <cell r="Q14">
            <v>1039</v>
          </cell>
          <cell r="R14">
            <v>1042</v>
          </cell>
          <cell r="S14">
            <v>1044</v>
          </cell>
          <cell r="T14">
            <v>1047</v>
          </cell>
          <cell r="U14">
            <v>1050</v>
          </cell>
          <cell r="V14">
            <v>1052</v>
          </cell>
          <cell r="W14">
            <v>1055</v>
          </cell>
          <cell r="X14">
            <v>1058</v>
          </cell>
          <cell r="Y14">
            <v>1060</v>
          </cell>
          <cell r="Z14">
            <v>1063</v>
          </cell>
          <cell r="AA14">
            <v>1066</v>
          </cell>
          <cell r="AB14">
            <v>1069</v>
          </cell>
          <cell r="AC14">
            <v>1072</v>
          </cell>
          <cell r="AD14">
            <v>1075</v>
          </cell>
          <cell r="AE14">
            <v>1078</v>
          </cell>
          <cell r="AF14">
            <v>1081</v>
          </cell>
          <cell r="AG14">
            <v>1084</v>
          </cell>
          <cell r="AH14">
            <v>1087</v>
          </cell>
          <cell r="AI14">
            <v>1090</v>
          </cell>
          <cell r="AJ14">
            <v>1093</v>
          </cell>
          <cell r="AK14">
            <v>1096</v>
          </cell>
          <cell r="AL14">
            <v>1099</v>
          </cell>
          <cell r="AM14">
            <v>1102</v>
          </cell>
          <cell r="AN14">
            <v>1105</v>
          </cell>
          <cell r="AO14">
            <v>1109</v>
          </cell>
          <cell r="AP14">
            <v>1112</v>
          </cell>
          <cell r="AQ14">
            <v>1116</v>
          </cell>
          <cell r="AR14">
            <v>1119</v>
          </cell>
          <cell r="AS14">
            <v>1123</v>
          </cell>
          <cell r="AT14">
            <v>1127</v>
          </cell>
          <cell r="AU14">
            <v>1130</v>
          </cell>
          <cell r="AV14">
            <v>1134</v>
          </cell>
          <cell r="AW14">
            <v>1138</v>
          </cell>
          <cell r="AX14">
            <v>1141</v>
          </cell>
          <cell r="AY14">
            <v>1145</v>
          </cell>
          <cell r="AZ14">
            <v>1148</v>
          </cell>
          <cell r="BA14">
            <v>1152</v>
          </cell>
          <cell r="BB14">
            <v>1155</v>
          </cell>
          <cell r="BC14">
            <v>1159</v>
          </cell>
          <cell r="BD14">
            <v>1162</v>
          </cell>
          <cell r="BE14">
            <v>1166</v>
          </cell>
          <cell r="BF14">
            <v>1169</v>
          </cell>
          <cell r="BG14">
            <v>1173</v>
          </cell>
          <cell r="BH14">
            <v>1176</v>
          </cell>
          <cell r="BI14">
            <v>1179</v>
          </cell>
          <cell r="BJ14">
            <v>1183</v>
          </cell>
          <cell r="BK14">
            <v>1186</v>
          </cell>
          <cell r="BL14">
            <v>1190</v>
          </cell>
          <cell r="BM14">
            <v>1193</v>
          </cell>
          <cell r="BN14">
            <v>1196</v>
          </cell>
          <cell r="BO14">
            <v>1200</v>
          </cell>
          <cell r="BP14">
            <v>1203</v>
          </cell>
          <cell r="BQ14">
            <v>1206</v>
          </cell>
          <cell r="BR14">
            <v>1209</v>
          </cell>
          <cell r="BS14">
            <v>1211</v>
          </cell>
          <cell r="BT14">
            <v>1214</v>
          </cell>
          <cell r="BU14">
            <v>1217</v>
          </cell>
          <cell r="BV14">
            <v>1219</v>
          </cell>
          <cell r="BW14">
            <v>1221</v>
          </cell>
          <cell r="BX14">
            <v>1224</v>
          </cell>
          <cell r="BY14">
            <v>1227</v>
          </cell>
          <cell r="BZ14">
            <v>1230</v>
          </cell>
          <cell r="CA14">
            <v>1234</v>
          </cell>
          <cell r="CB14">
            <v>1239</v>
          </cell>
          <cell r="CC14">
            <v>1244</v>
          </cell>
          <cell r="CD14">
            <v>1250</v>
          </cell>
          <cell r="CE14">
            <v>1258</v>
          </cell>
          <cell r="CF14">
            <v>1266</v>
          </cell>
          <cell r="CG14">
            <v>1274</v>
          </cell>
          <cell r="CH14">
            <v>1283</v>
          </cell>
          <cell r="CI14">
            <v>1292</v>
          </cell>
          <cell r="CJ14">
            <v>1302</v>
          </cell>
          <cell r="CK14">
            <v>1311</v>
          </cell>
          <cell r="CL14">
            <v>1320</v>
          </cell>
          <cell r="CM14">
            <v>1330</v>
          </cell>
          <cell r="CN14">
            <v>1339</v>
          </cell>
          <cell r="CO14">
            <v>1349</v>
          </cell>
        </row>
        <row r="15">
          <cell r="B15" t="str">
            <v>Riverside, CA</v>
          </cell>
          <cell r="C15">
            <v>13</v>
          </cell>
          <cell r="D15">
            <v>1439</v>
          </cell>
          <cell r="E15">
            <v>1444</v>
          </cell>
          <cell r="F15">
            <v>1449</v>
          </cell>
          <cell r="G15">
            <v>1455</v>
          </cell>
          <cell r="H15">
            <v>1460</v>
          </cell>
          <cell r="I15">
            <v>1465</v>
          </cell>
          <cell r="J15">
            <v>1470</v>
          </cell>
          <cell r="K15">
            <v>1475</v>
          </cell>
          <cell r="L15">
            <v>1481</v>
          </cell>
          <cell r="M15">
            <v>1486</v>
          </cell>
          <cell r="N15">
            <v>1492</v>
          </cell>
          <cell r="O15">
            <v>1498</v>
          </cell>
          <cell r="P15">
            <v>1504</v>
          </cell>
          <cell r="Q15">
            <v>1510</v>
          </cell>
          <cell r="R15">
            <v>1516</v>
          </cell>
          <cell r="S15">
            <v>1522</v>
          </cell>
          <cell r="T15">
            <v>1528</v>
          </cell>
          <cell r="U15">
            <v>1535</v>
          </cell>
          <cell r="V15">
            <v>1541</v>
          </cell>
          <cell r="W15">
            <v>1547</v>
          </cell>
          <cell r="X15">
            <v>1553</v>
          </cell>
          <cell r="Y15">
            <v>1559</v>
          </cell>
          <cell r="Z15">
            <v>1565</v>
          </cell>
          <cell r="AA15">
            <v>1572</v>
          </cell>
          <cell r="AB15">
            <v>1578</v>
          </cell>
          <cell r="AC15">
            <v>1584</v>
          </cell>
          <cell r="AD15">
            <v>1591</v>
          </cell>
          <cell r="AE15">
            <v>1597</v>
          </cell>
          <cell r="AF15">
            <v>1604</v>
          </cell>
          <cell r="AG15">
            <v>1610</v>
          </cell>
          <cell r="AH15">
            <v>1616</v>
          </cell>
          <cell r="AI15">
            <v>1624</v>
          </cell>
          <cell r="AJ15">
            <v>1631</v>
          </cell>
          <cell r="AK15">
            <v>1638</v>
          </cell>
          <cell r="AL15">
            <v>1646</v>
          </cell>
          <cell r="AM15">
            <v>1653</v>
          </cell>
          <cell r="AN15">
            <v>1661</v>
          </cell>
          <cell r="AO15">
            <v>1670</v>
          </cell>
          <cell r="AP15">
            <v>1678</v>
          </cell>
          <cell r="AQ15">
            <v>1686</v>
          </cell>
          <cell r="AR15">
            <v>1695</v>
          </cell>
          <cell r="AS15">
            <v>1703</v>
          </cell>
          <cell r="AT15">
            <v>1711</v>
          </cell>
          <cell r="AU15">
            <v>1719</v>
          </cell>
          <cell r="AV15">
            <v>1727</v>
          </cell>
          <cell r="AW15">
            <v>1735</v>
          </cell>
          <cell r="AX15">
            <v>1743</v>
          </cell>
          <cell r="AY15">
            <v>1751</v>
          </cell>
          <cell r="AZ15">
            <v>1759</v>
          </cell>
          <cell r="BA15">
            <v>1768</v>
          </cell>
          <cell r="BB15">
            <v>1776</v>
          </cell>
          <cell r="BC15">
            <v>1785</v>
          </cell>
          <cell r="BD15">
            <v>1793</v>
          </cell>
          <cell r="BE15">
            <v>1802</v>
          </cell>
          <cell r="BF15">
            <v>1810</v>
          </cell>
          <cell r="BG15">
            <v>1819</v>
          </cell>
          <cell r="BH15">
            <v>1827</v>
          </cell>
          <cell r="BI15">
            <v>1835</v>
          </cell>
          <cell r="BJ15">
            <v>1842</v>
          </cell>
          <cell r="BK15">
            <v>1849</v>
          </cell>
          <cell r="BL15">
            <v>1857</v>
          </cell>
          <cell r="BM15">
            <v>1864</v>
          </cell>
          <cell r="BN15">
            <v>1871</v>
          </cell>
          <cell r="BO15">
            <v>1878</v>
          </cell>
          <cell r="BP15">
            <v>1885</v>
          </cell>
          <cell r="BQ15">
            <v>1892</v>
          </cell>
          <cell r="BR15">
            <v>1899</v>
          </cell>
          <cell r="BS15">
            <v>1905</v>
          </cell>
          <cell r="BT15">
            <v>1912</v>
          </cell>
          <cell r="BU15">
            <v>1918</v>
          </cell>
          <cell r="BV15">
            <v>1925</v>
          </cell>
          <cell r="BW15">
            <v>1931</v>
          </cell>
          <cell r="BX15">
            <v>1937</v>
          </cell>
          <cell r="BY15">
            <v>1947</v>
          </cell>
          <cell r="BZ15">
            <v>1957</v>
          </cell>
          <cell r="CA15">
            <v>1966</v>
          </cell>
          <cell r="CB15">
            <v>1981</v>
          </cell>
          <cell r="CC15">
            <v>1995</v>
          </cell>
          <cell r="CD15">
            <v>2010</v>
          </cell>
          <cell r="CE15">
            <v>2032</v>
          </cell>
          <cell r="CF15">
            <v>2054</v>
          </cell>
          <cell r="CG15">
            <v>2076</v>
          </cell>
          <cell r="CH15">
            <v>2101</v>
          </cell>
          <cell r="CI15">
            <v>2126</v>
          </cell>
          <cell r="CJ15">
            <v>2151</v>
          </cell>
          <cell r="CK15">
            <v>2177</v>
          </cell>
          <cell r="CL15">
            <v>2202</v>
          </cell>
          <cell r="CM15">
            <v>2228</v>
          </cell>
          <cell r="CN15">
            <v>2254</v>
          </cell>
          <cell r="CO15">
            <v>2281</v>
          </cell>
        </row>
        <row r="16">
          <cell r="B16" t="str">
            <v>Phoenix, AZ</v>
          </cell>
          <cell r="C16">
            <v>14</v>
          </cell>
          <cell r="D16">
            <v>998</v>
          </cell>
          <cell r="E16">
            <v>1002</v>
          </cell>
          <cell r="F16">
            <v>1006</v>
          </cell>
          <cell r="G16">
            <v>1010</v>
          </cell>
          <cell r="H16">
            <v>1014</v>
          </cell>
          <cell r="I16">
            <v>1018</v>
          </cell>
          <cell r="J16">
            <v>1022</v>
          </cell>
          <cell r="K16">
            <v>1026</v>
          </cell>
          <cell r="L16">
            <v>1030</v>
          </cell>
          <cell r="M16">
            <v>1034</v>
          </cell>
          <cell r="N16">
            <v>1039</v>
          </cell>
          <cell r="O16">
            <v>1044</v>
          </cell>
          <cell r="P16">
            <v>1049</v>
          </cell>
          <cell r="Q16">
            <v>1055</v>
          </cell>
          <cell r="R16">
            <v>1060</v>
          </cell>
          <cell r="S16">
            <v>1065</v>
          </cell>
          <cell r="T16">
            <v>1071</v>
          </cell>
          <cell r="U16">
            <v>1076</v>
          </cell>
          <cell r="V16">
            <v>1082</v>
          </cell>
          <cell r="W16">
            <v>1087</v>
          </cell>
          <cell r="X16">
            <v>1092</v>
          </cell>
          <cell r="Y16">
            <v>1097</v>
          </cell>
          <cell r="Z16">
            <v>1102</v>
          </cell>
          <cell r="AA16">
            <v>1107</v>
          </cell>
          <cell r="AB16">
            <v>1113</v>
          </cell>
          <cell r="AC16">
            <v>1118</v>
          </cell>
          <cell r="AD16">
            <v>1123</v>
          </cell>
          <cell r="AE16">
            <v>1128</v>
          </cell>
          <cell r="AF16">
            <v>1133</v>
          </cell>
          <cell r="AG16">
            <v>1138</v>
          </cell>
          <cell r="AH16">
            <v>1142</v>
          </cell>
          <cell r="AI16">
            <v>1147</v>
          </cell>
          <cell r="AJ16">
            <v>1152</v>
          </cell>
          <cell r="AK16">
            <v>1157</v>
          </cell>
          <cell r="AL16">
            <v>1162</v>
          </cell>
          <cell r="AM16">
            <v>1167</v>
          </cell>
          <cell r="AN16">
            <v>1172</v>
          </cell>
          <cell r="AO16">
            <v>1177</v>
          </cell>
          <cell r="AP16">
            <v>1182</v>
          </cell>
          <cell r="AQ16">
            <v>1188</v>
          </cell>
          <cell r="AR16">
            <v>1193</v>
          </cell>
          <cell r="AS16">
            <v>1199</v>
          </cell>
          <cell r="AT16">
            <v>1204</v>
          </cell>
          <cell r="AU16">
            <v>1210</v>
          </cell>
          <cell r="AV16">
            <v>1215</v>
          </cell>
          <cell r="AW16">
            <v>1221</v>
          </cell>
          <cell r="AX16">
            <v>1228</v>
          </cell>
          <cell r="AY16">
            <v>1234</v>
          </cell>
          <cell r="AZ16">
            <v>1240</v>
          </cell>
          <cell r="BA16">
            <v>1247</v>
          </cell>
          <cell r="BB16">
            <v>1255</v>
          </cell>
          <cell r="BC16">
            <v>1262</v>
          </cell>
          <cell r="BD16">
            <v>1270</v>
          </cell>
          <cell r="BE16">
            <v>1278</v>
          </cell>
          <cell r="BF16">
            <v>1286</v>
          </cell>
          <cell r="BG16">
            <v>1294</v>
          </cell>
          <cell r="BH16">
            <v>1302</v>
          </cell>
          <cell r="BI16">
            <v>1311</v>
          </cell>
          <cell r="BJ16">
            <v>1319</v>
          </cell>
          <cell r="BK16">
            <v>1327</v>
          </cell>
          <cell r="BL16">
            <v>1336</v>
          </cell>
          <cell r="BM16">
            <v>1345</v>
          </cell>
          <cell r="BN16">
            <v>1353</v>
          </cell>
          <cell r="BO16">
            <v>1362</v>
          </cell>
          <cell r="BP16">
            <v>1371</v>
          </cell>
          <cell r="BQ16">
            <v>1380</v>
          </cell>
          <cell r="BR16">
            <v>1389</v>
          </cell>
          <cell r="BS16">
            <v>1397</v>
          </cell>
          <cell r="BT16">
            <v>1406</v>
          </cell>
          <cell r="BU16">
            <v>1414</v>
          </cell>
          <cell r="BV16">
            <v>1421</v>
          </cell>
          <cell r="BW16">
            <v>1428</v>
          </cell>
          <cell r="BX16">
            <v>1435</v>
          </cell>
          <cell r="BY16">
            <v>1443</v>
          </cell>
          <cell r="BZ16">
            <v>1451</v>
          </cell>
          <cell r="CA16">
            <v>1458</v>
          </cell>
          <cell r="CB16">
            <v>1468</v>
          </cell>
          <cell r="CC16">
            <v>1478</v>
          </cell>
          <cell r="CD16">
            <v>1488</v>
          </cell>
          <cell r="CE16">
            <v>1503</v>
          </cell>
          <cell r="CF16">
            <v>1518</v>
          </cell>
          <cell r="CG16">
            <v>1534</v>
          </cell>
          <cell r="CH16">
            <v>1552</v>
          </cell>
          <cell r="CI16">
            <v>1571</v>
          </cell>
          <cell r="CJ16">
            <v>1589</v>
          </cell>
          <cell r="CK16">
            <v>1609</v>
          </cell>
          <cell r="CL16">
            <v>1628</v>
          </cell>
          <cell r="CM16">
            <v>1647</v>
          </cell>
          <cell r="CN16">
            <v>1667</v>
          </cell>
          <cell r="CO16">
            <v>1687</v>
          </cell>
        </row>
        <row r="17">
          <cell r="B17" t="str">
            <v>Seattle, WA</v>
          </cell>
          <cell r="C17">
            <v>15</v>
          </cell>
          <cell r="D17">
            <v>1359</v>
          </cell>
          <cell r="E17">
            <v>1369</v>
          </cell>
          <cell r="F17">
            <v>1379</v>
          </cell>
          <cell r="G17">
            <v>1389</v>
          </cell>
          <cell r="H17">
            <v>1399</v>
          </cell>
          <cell r="I17">
            <v>1409</v>
          </cell>
          <cell r="J17">
            <v>1419</v>
          </cell>
          <cell r="K17">
            <v>1428</v>
          </cell>
          <cell r="L17">
            <v>1438</v>
          </cell>
          <cell r="M17">
            <v>1448</v>
          </cell>
          <cell r="N17">
            <v>1457</v>
          </cell>
          <cell r="O17">
            <v>1467</v>
          </cell>
          <cell r="P17">
            <v>1476</v>
          </cell>
          <cell r="Q17">
            <v>1485</v>
          </cell>
          <cell r="R17">
            <v>1494</v>
          </cell>
          <cell r="S17">
            <v>1503</v>
          </cell>
          <cell r="T17">
            <v>1512</v>
          </cell>
          <cell r="U17">
            <v>1521</v>
          </cell>
          <cell r="V17">
            <v>1530</v>
          </cell>
          <cell r="W17">
            <v>1539</v>
          </cell>
          <cell r="X17">
            <v>1548</v>
          </cell>
          <cell r="Y17">
            <v>1558</v>
          </cell>
          <cell r="Z17">
            <v>1568</v>
          </cell>
          <cell r="AA17">
            <v>1577</v>
          </cell>
          <cell r="AB17">
            <v>1587</v>
          </cell>
          <cell r="AC17">
            <v>1597</v>
          </cell>
          <cell r="AD17">
            <v>1607</v>
          </cell>
          <cell r="AE17">
            <v>1617</v>
          </cell>
          <cell r="AF17">
            <v>1627</v>
          </cell>
          <cell r="AG17">
            <v>1637</v>
          </cell>
          <cell r="AH17">
            <v>1647</v>
          </cell>
          <cell r="AI17">
            <v>1656</v>
          </cell>
          <cell r="AJ17">
            <v>1666</v>
          </cell>
          <cell r="AK17">
            <v>1676</v>
          </cell>
          <cell r="AL17">
            <v>1686</v>
          </cell>
          <cell r="AM17">
            <v>1695</v>
          </cell>
          <cell r="AN17">
            <v>1705</v>
          </cell>
          <cell r="AO17">
            <v>1714</v>
          </cell>
          <cell r="AP17">
            <v>1723</v>
          </cell>
          <cell r="AQ17">
            <v>1732</v>
          </cell>
          <cell r="AR17">
            <v>1740</v>
          </cell>
          <cell r="AS17">
            <v>1747</v>
          </cell>
          <cell r="AT17">
            <v>1755</v>
          </cell>
          <cell r="AU17">
            <v>1761</v>
          </cell>
          <cell r="AV17">
            <v>1767</v>
          </cell>
          <cell r="AW17">
            <v>1773</v>
          </cell>
          <cell r="AX17">
            <v>1778</v>
          </cell>
          <cell r="AY17">
            <v>1783</v>
          </cell>
          <cell r="AZ17">
            <v>1788</v>
          </cell>
          <cell r="BA17">
            <v>1793</v>
          </cell>
          <cell r="BB17">
            <v>1797</v>
          </cell>
          <cell r="BC17">
            <v>1802</v>
          </cell>
          <cell r="BD17">
            <v>1807</v>
          </cell>
          <cell r="BE17">
            <v>1813</v>
          </cell>
          <cell r="BF17">
            <v>1818</v>
          </cell>
          <cell r="BG17">
            <v>1824</v>
          </cell>
          <cell r="BH17">
            <v>1830</v>
          </cell>
          <cell r="BI17">
            <v>1836</v>
          </cell>
          <cell r="BJ17">
            <v>1843</v>
          </cell>
          <cell r="BK17">
            <v>1849</v>
          </cell>
          <cell r="BL17">
            <v>1856</v>
          </cell>
          <cell r="BM17">
            <v>1863</v>
          </cell>
          <cell r="BN17">
            <v>1870</v>
          </cell>
          <cell r="BO17">
            <v>1877</v>
          </cell>
          <cell r="BP17">
            <v>1884</v>
          </cell>
          <cell r="BQ17">
            <v>1892</v>
          </cell>
          <cell r="BR17">
            <v>1900</v>
          </cell>
          <cell r="BS17">
            <v>1908</v>
          </cell>
          <cell r="BT17">
            <v>1915</v>
          </cell>
          <cell r="BU17">
            <v>1923</v>
          </cell>
          <cell r="BV17">
            <v>1927</v>
          </cell>
          <cell r="BW17">
            <v>1931</v>
          </cell>
          <cell r="BX17">
            <v>1935</v>
          </cell>
          <cell r="BY17">
            <v>1934</v>
          </cell>
          <cell r="BZ17">
            <v>1934</v>
          </cell>
          <cell r="CA17">
            <v>1933</v>
          </cell>
          <cell r="CB17">
            <v>1928</v>
          </cell>
          <cell r="CC17">
            <v>1923</v>
          </cell>
          <cell r="CD17">
            <v>1918</v>
          </cell>
          <cell r="CE17">
            <v>1915</v>
          </cell>
          <cell r="CF17">
            <v>1911</v>
          </cell>
          <cell r="CG17">
            <v>1908</v>
          </cell>
          <cell r="CH17">
            <v>1908</v>
          </cell>
          <cell r="CI17">
            <v>1908</v>
          </cell>
          <cell r="CJ17">
            <v>1908</v>
          </cell>
          <cell r="CK17">
            <v>1908</v>
          </cell>
          <cell r="CL17">
            <v>1908</v>
          </cell>
          <cell r="CM17">
            <v>1909</v>
          </cell>
          <cell r="CN17">
            <v>1910</v>
          </cell>
          <cell r="CO17">
            <v>1911</v>
          </cell>
        </row>
        <row r="18">
          <cell r="B18" t="str">
            <v>Minneapolis-St Paul, MN</v>
          </cell>
          <cell r="C18">
            <v>16</v>
          </cell>
          <cell r="D18">
            <v>1220</v>
          </cell>
          <cell r="E18">
            <v>1224</v>
          </cell>
          <cell r="F18">
            <v>1227</v>
          </cell>
          <cell r="G18">
            <v>1230</v>
          </cell>
          <cell r="H18">
            <v>1233</v>
          </cell>
          <cell r="I18">
            <v>1236</v>
          </cell>
          <cell r="J18">
            <v>1240</v>
          </cell>
          <cell r="K18">
            <v>1243</v>
          </cell>
          <cell r="L18">
            <v>1246</v>
          </cell>
          <cell r="M18">
            <v>1249</v>
          </cell>
          <cell r="N18">
            <v>1253</v>
          </cell>
          <cell r="O18">
            <v>1256</v>
          </cell>
          <cell r="P18">
            <v>1260</v>
          </cell>
          <cell r="Q18">
            <v>1263</v>
          </cell>
          <cell r="R18">
            <v>1267</v>
          </cell>
          <cell r="S18">
            <v>1270</v>
          </cell>
          <cell r="T18">
            <v>1274</v>
          </cell>
          <cell r="U18">
            <v>1278</v>
          </cell>
          <cell r="V18">
            <v>1282</v>
          </cell>
          <cell r="W18">
            <v>1287</v>
          </cell>
          <cell r="X18">
            <v>1291</v>
          </cell>
          <cell r="Y18">
            <v>1296</v>
          </cell>
          <cell r="Z18">
            <v>1300</v>
          </cell>
          <cell r="AA18">
            <v>1305</v>
          </cell>
          <cell r="AB18">
            <v>1309</v>
          </cell>
          <cell r="AC18">
            <v>1314</v>
          </cell>
          <cell r="AD18">
            <v>1318</v>
          </cell>
          <cell r="AE18">
            <v>1323</v>
          </cell>
          <cell r="AF18">
            <v>1327</v>
          </cell>
          <cell r="AG18">
            <v>1332</v>
          </cell>
          <cell r="AH18">
            <v>1337</v>
          </cell>
          <cell r="AI18">
            <v>1342</v>
          </cell>
          <cell r="AJ18">
            <v>1346</v>
          </cell>
          <cell r="AK18">
            <v>1351</v>
          </cell>
          <cell r="AL18">
            <v>1356</v>
          </cell>
          <cell r="AM18">
            <v>1361</v>
          </cell>
          <cell r="AN18">
            <v>1366</v>
          </cell>
          <cell r="AO18">
            <v>1371</v>
          </cell>
          <cell r="AP18">
            <v>1376</v>
          </cell>
          <cell r="AQ18">
            <v>1381</v>
          </cell>
          <cell r="AR18">
            <v>1385</v>
          </cell>
          <cell r="AS18">
            <v>1390</v>
          </cell>
          <cell r="AT18">
            <v>1395</v>
          </cell>
          <cell r="AU18">
            <v>1400</v>
          </cell>
          <cell r="AV18">
            <v>1404</v>
          </cell>
          <cell r="AW18">
            <v>1409</v>
          </cell>
          <cell r="AX18">
            <v>1414</v>
          </cell>
          <cell r="AY18">
            <v>1419</v>
          </cell>
          <cell r="AZ18">
            <v>1423</v>
          </cell>
          <cell r="BA18">
            <v>1428</v>
          </cell>
          <cell r="BB18">
            <v>1433</v>
          </cell>
          <cell r="BC18">
            <v>1438</v>
          </cell>
          <cell r="BD18">
            <v>1443</v>
          </cell>
          <cell r="BE18">
            <v>1448</v>
          </cell>
          <cell r="BF18">
            <v>1452</v>
          </cell>
          <cell r="BG18">
            <v>1457</v>
          </cell>
          <cell r="BH18">
            <v>1462</v>
          </cell>
          <cell r="BI18">
            <v>1467</v>
          </cell>
          <cell r="BJ18">
            <v>1472</v>
          </cell>
          <cell r="BK18">
            <v>1478</v>
          </cell>
          <cell r="BL18">
            <v>1483</v>
          </cell>
          <cell r="BM18">
            <v>1488</v>
          </cell>
          <cell r="BN18">
            <v>1492</v>
          </cell>
          <cell r="BO18">
            <v>1497</v>
          </cell>
          <cell r="BP18">
            <v>1502</v>
          </cell>
          <cell r="BQ18">
            <v>1507</v>
          </cell>
          <cell r="BR18">
            <v>1512</v>
          </cell>
          <cell r="BS18">
            <v>1517</v>
          </cell>
          <cell r="BT18">
            <v>1521</v>
          </cell>
          <cell r="BU18">
            <v>1526</v>
          </cell>
          <cell r="BV18">
            <v>1528</v>
          </cell>
          <cell r="BW18">
            <v>1531</v>
          </cell>
          <cell r="BX18">
            <v>1534</v>
          </cell>
          <cell r="BY18">
            <v>1536</v>
          </cell>
          <cell r="BZ18">
            <v>1539</v>
          </cell>
          <cell r="CA18">
            <v>1541</v>
          </cell>
          <cell r="CB18">
            <v>1542</v>
          </cell>
          <cell r="CC18">
            <v>1544</v>
          </cell>
          <cell r="CD18">
            <v>1546</v>
          </cell>
          <cell r="CE18">
            <v>1547</v>
          </cell>
          <cell r="CF18">
            <v>1549</v>
          </cell>
          <cell r="CG18">
            <v>1551</v>
          </cell>
          <cell r="CH18">
            <v>1553</v>
          </cell>
          <cell r="CI18">
            <v>1555</v>
          </cell>
          <cell r="CJ18">
            <v>1558</v>
          </cell>
          <cell r="CK18">
            <v>1560</v>
          </cell>
          <cell r="CL18">
            <v>1563</v>
          </cell>
          <cell r="CM18">
            <v>1565</v>
          </cell>
          <cell r="CN18">
            <v>1568</v>
          </cell>
          <cell r="CO18">
            <v>1571</v>
          </cell>
        </row>
        <row r="19">
          <cell r="B19" t="str">
            <v>San Diego, CA</v>
          </cell>
          <cell r="C19">
            <v>17</v>
          </cell>
          <cell r="D19">
            <v>1627</v>
          </cell>
          <cell r="E19">
            <v>1636</v>
          </cell>
          <cell r="F19">
            <v>1645</v>
          </cell>
          <cell r="G19">
            <v>1653</v>
          </cell>
          <cell r="H19">
            <v>1662</v>
          </cell>
          <cell r="I19">
            <v>1671</v>
          </cell>
          <cell r="J19">
            <v>1680</v>
          </cell>
          <cell r="K19">
            <v>1689</v>
          </cell>
          <cell r="L19">
            <v>1698</v>
          </cell>
          <cell r="M19">
            <v>1707</v>
          </cell>
          <cell r="N19">
            <v>1717</v>
          </cell>
          <cell r="O19">
            <v>1726</v>
          </cell>
          <cell r="P19">
            <v>1735</v>
          </cell>
          <cell r="Q19">
            <v>1744</v>
          </cell>
          <cell r="R19">
            <v>1753</v>
          </cell>
          <cell r="S19">
            <v>1762</v>
          </cell>
          <cell r="T19">
            <v>1771</v>
          </cell>
          <cell r="U19">
            <v>1779</v>
          </cell>
          <cell r="V19">
            <v>1788</v>
          </cell>
          <cell r="W19">
            <v>1796</v>
          </cell>
          <cell r="X19">
            <v>1804</v>
          </cell>
          <cell r="Y19">
            <v>1813</v>
          </cell>
          <cell r="Z19">
            <v>1821</v>
          </cell>
          <cell r="AA19">
            <v>1830</v>
          </cell>
          <cell r="AB19">
            <v>1839</v>
          </cell>
          <cell r="AC19">
            <v>1848</v>
          </cell>
          <cell r="AD19">
            <v>1856</v>
          </cell>
          <cell r="AE19">
            <v>1865</v>
          </cell>
          <cell r="AF19">
            <v>1873</v>
          </cell>
          <cell r="AG19">
            <v>1882</v>
          </cell>
          <cell r="AH19">
            <v>1890</v>
          </cell>
          <cell r="AI19">
            <v>1898</v>
          </cell>
          <cell r="AJ19">
            <v>1906</v>
          </cell>
          <cell r="AK19">
            <v>1914</v>
          </cell>
          <cell r="AL19">
            <v>1922</v>
          </cell>
          <cell r="AM19">
            <v>1930</v>
          </cell>
          <cell r="AN19">
            <v>1938</v>
          </cell>
          <cell r="AO19">
            <v>1947</v>
          </cell>
          <cell r="AP19">
            <v>1955</v>
          </cell>
          <cell r="AQ19">
            <v>1963</v>
          </cell>
          <cell r="AR19">
            <v>1971</v>
          </cell>
          <cell r="AS19">
            <v>1979</v>
          </cell>
          <cell r="AT19">
            <v>1988</v>
          </cell>
          <cell r="AU19">
            <v>1996</v>
          </cell>
          <cell r="AV19">
            <v>2004</v>
          </cell>
          <cell r="AW19">
            <v>2011</v>
          </cell>
          <cell r="AX19">
            <v>2019</v>
          </cell>
          <cell r="AY19">
            <v>2027</v>
          </cell>
          <cell r="AZ19">
            <v>2035</v>
          </cell>
          <cell r="BA19">
            <v>2043</v>
          </cell>
          <cell r="BB19">
            <v>2051</v>
          </cell>
          <cell r="BC19">
            <v>2059</v>
          </cell>
          <cell r="BD19">
            <v>2067</v>
          </cell>
          <cell r="BE19">
            <v>2075</v>
          </cell>
          <cell r="BF19">
            <v>2083</v>
          </cell>
          <cell r="BG19">
            <v>2090</v>
          </cell>
          <cell r="BH19">
            <v>2097</v>
          </cell>
          <cell r="BI19">
            <v>2104</v>
          </cell>
          <cell r="BJ19">
            <v>2110</v>
          </cell>
          <cell r="BK19">
            <v>2117</v>
          </cell>
          <cell r="BL19">
            <v>2123</v>
          </cell>
          <cell r="BM19">
            <v>2129</v>
          </cell>
          <cell r="BN19">
            <v>2135</v>
          </cell>
          <cell r="BO19">
            <v>2141</v>
          </cell>
          <cell r="BP19">
            <v>2148</v>
          </cell>
          <cell r="BQ19">
            <v>2154</v>
          </cell>
          <cell r="BR19">
            <v>2160</v>
          </cell>
          <cell r="BS19">
            <v>2166</v>
          </cell>
          <cell r="BT19">
            <v>2171</v>
          </cell>
          <cell r="BU19">
            <v>2176</v>
          </cell>
          <cell r="BV19">
            <v>2180</v>
          </cell>
          <cell r="BW19">
            <v>2183</v>
          </cell>
          <cell r="BX19">
            <v>2187</v>
          </cell>
          <cell r="BY19">
            <v>2190</v>
          </cell>
          <cell r="BZ19">
            <v>2194</v>
          </cell>
          <cell r="CA19">
            <v>2197</v>
          </cell>
          <cell r="CB19">
            <v>2202</v>
          </cell>
          <cell r="CC19">
            <v>2208</v>
          </cell>
          <cell r="CD19">
            <v>2213</v>
          </cell>
          <cell r="CE19">
            <v>2223</v>
          </cell>
          <cell r="CF19">
            <v>2234</v>
          </cell>
          <cell r="CG19">
            <v>2244</v>
          </cell>
          <cell r="CH19">
            <v>2258</v>
          </cell>
          <cell r="CI19">
            <v>2271</v>
          </cell>
          <cell r="CJ19">
            <v>2284</v>
          </cell>
          <cell r="CK19">
            <v>2298</v>
          </cell>
          <cell r="CL19">
            <v>2312</v>
          </cell>
          <cell r="CM19">
            <v>2326</v>
          </cell>
          <cell r="CN19">
            <v>2340</v>
          </cell>
          <cell r="CO19">
            <v>2355</v>
          </cell>
        </row>
        <row r="20">
          <cell r="B20" t="str">
            <v>St. Louis, MO</v>
          </cell>
          <cell r="C20">
            <v>18</v>
          </cell>
          <cell r="D20">
            <v>967</v>
          </cell>
          <cell r="E20">
            <v>970</v>
          </cell>
          <cell r="F20">
            <v>973</v>
          </cell>
          <cell r="G20">
            <v>976</v>
          </cell>
          <cell r="H20">
            <v>979</v>
          </cell>
          <cell r="I20">
            <v>982</v>
          </cell>
          <cell r="J20">
            <v>985</v>
          </cell>
          <cell r="K20">
            <v>988</v>
          </cell>
          <cell r="L20">
            <v>991</v>
          </cell>
          <cell r="M20">
            <v>994</v>
          </cell>
          <cell r="N20">
            <v>997</v>
          </cell>
          <cell r="O20">
            <v>1000</v>
          </cell>
          <cell r="P20">
            <v>1002</v>
          </cell>
          <cell r="Q20">
            <v>1004</v>
          </cell>
          <cell r="R20">
            <v>1006</v>
          </cell>
          <cell r="S20">
            <v>1009</v>
          </cell>
          <cell r="T20">
            <v>1011</v>
          </cell>
          <cell r="U20">
            <v>1013</v>
          </cell>
          <cell r="V20">
            <v>1015</v>
          </cell>
          <cell r="W20">
            <v>1017</v>
          </cell>
          <cell r="X20">
            <v>1019</v>
          </cell>
          <cell r="Y20">
            <v>1021</v>
          </cell>
          <cell r="Z20">
            <v>1023</v>
          </cell>
          <cell r="AA20">
            <v>1025</v>
          </cell>
          <cell r="AB20">
            <v>1028</v>
          </cell>
          <cell r="AC20">
            <v>1030</v>
          </cell>
          <cell r="AD20">
            <v>1032</v>
          </cell>
          <cell r="AE20">
            <v>1034</v>
          </cell>
          <cell r="AF20">
            <v>1036</v>
          </cell>
          <cell r="AG20">
            <v>1037</v>
          </cell>
          <cell r="AH20">
            <v>1039</v>
          </cell>
          <cell r="AI20">
            <v>1041</v>
          </cell>
          <cell r="AJ20">
            <v>1043</v>
          </cell>
          <cell r="AK20">
            <v>1044</v>
          </cell>
          <cell r="AL20">
            <v>1046</v>
          </cell>
          <cell r="AM20">
            <v>1048</v>
          </cell>
          <cell r="AN20">
            <v>1050</v>
          </cell>
          <cell r="AO20">
            <v>1051</v>
          </cell>
          <cell r="AP20">
            <v>1053</v>
          </cell>
          <cell r="AQ20">
            <v>1055</v>
          </cell>
          <cell r="AR20">
            <v>1057</v>
          </cell>
          <cell r="AS20">
            <v>1059</v>
          </cell>
          <cell r="AT20">
            <v>1061</v>
          </cell>
          <cell r="AU20">
            <v>1063</v>
          </cell>
          <cell r="AV20">
            <v>1065</v>
          </cell>
          <cell r="AW20">
            <v>1067</v>
          </cell>
          <cell r="AX20">
            <v>1068</v>
          </cell>
          <cell r="AY20">
            <v>1070</v>
          </cell>
          <cell r="AZ20">
            <v>1072</v>
          </cell>
          <cell r="BA20">
            <v>1074</v>
          </cell>
          <cell r="BB20">
            <v>1077</v>
          </cell>
          <cell r="BC20">
            <v>1079</v>
          </cell>
          <cell r="BD20">
            <v>1081</v>
          </cell>
          <cell r="BE20">
            <v>1083</v>
          </cell>
          <cell r="BF20">
            <v>1085</v>
          </cell>
          <cell r="BG20">
            <v>1088</v>
          </cell>
          <cell r="BH20">
            <v>1091</v>
          </cell>
          <cell r="BI20">
            <v>1094</v>
          </cell>
          <cell r="BJ20">
            <v>1097</v>
          </cell>
          <cell r="BK20">
            <v>1100</v>
          </cell>
          <cell r="BL20">
            <v>1103</v>
          </cell>
          <cell r="BM20">
            <v>1106</v>
          </cell>
          <cell r="BN20">
            <v>1110</v>
          </cell>
          <cell r="BO20">
            <v>1113</v>
          </cell>
          <cell r="BP20">
            <v>1116</v>
          </cell>
          <cell r="BQ20">
            <v>1119</v>
          </cell>
          <cell r="BR20">
            <v>1122</v>
          </cell>
          <cell r="BS20">
            <v>1125</v>
          </cell>
          <cell r="BT20">
            <v>1128</v>
          </cell>
          <cell r="BU20">
            <v>1131</v>
          </cell>
          <cell r="BV20">
            <v>1134</v>
          </cell>
          <cell r="BW20">
            <v>1137</v>
          </cell>
          <cell r="BX20">
            <v>1139</v>
          </cell>
          <cell r="BY20">
            <v>1142</v>
          </cell>
          <cell r="BZ20">
            <v>1145</v>
          </cell>
          <cell r="CA20">
            <v>1148</v>
          </cell>
          <cell r="CB20">
            <v>1152</v>
          </cell>
          <cell r="CC20">
            <v>1156</v>
          </cell>
          <cell r="CD20">
            <v>1159</v>
          </cell>
          <cell r="CE20">
            <v>1164</v>
          </cell>
          <cell r="CF20">
            <v>1169</v>
          </cell>
          <cell r="CG20">
            <v>1174</v>
          </cell>
          <cell r="CH20">
            <v>1179</v>
          </cell>
          <cell r="CI20">
            <v>1185</v>
          </cell>
          <cell r="CJ20">
            <v>1190</v>
          </cell>
          <cell r="CK20">
            <v>1196</v>
          </cell>
          <cell r="CL20">
            <v>1201</v>
          </cell>
          <cell r="CM20">
            <v>1207</v>
          </cell>
          <cell r="CN20">
            <v>1212</v>
          </cell>
          <cell r="CO20">
            <v>1218</v>
          </cell>
        </row>
        <row r="21">
          <cell r="B21" t="str">
            <v>Tampa, FL</v>
          </cell>
          <cell r="C21">
            <v>19</v>
          </cell>
          <cell r="D21">
            <v>1136</v>
          </cell>
          <cell r="E21">
            <v>1140</v>
          </cell>
          <cell r="F21">
            <v>1144</v>
          </cell>
          <cell r="G21">
            <v>1148</v>
          </cell>
          <cell r="H21">
            <v>1152</v>
          </cell>
          <cell r="I21">
            <v>1156</v>
          </cell>
          <cell r="J21">
            <v>1161</v>
          </cell>
          <cell r="K21">
            <v>1165</v>
          </cell>
          <cell r="L21">
            <v>1169</v>
          </cell>
          <cell r="M21">
            <v>1173</v>
          </cell>
          <cell r="N21">
            <v>1177</v>
          </cell>
          <cell r="O21">
            <v>1182</v>
          </cell>
          <cell r="P21">
            <v>1186</v>
          </cell>
          <cell r="Q21">
            <v>1191</v>
          </cell>
          <cell r="R21">
            <v>1196</v>
          </cell>
          <cell r="S21">
            <v>1201</v>
          </cell>
          <cell r="T21">
            <v>1207</v>
          </cell>
          <cell r="U21">
            <v>1212</v>
          </cell>
          <cell r="V21">
            <v>1218</v>
          </cell>
          <cell r="W21">
            <v>1223</v>
          </cell>
          <cell r="X21">
            <v>1229</v>
          </cell>
          <cell r="Y21">
            <v>1234</v>
          </cell>
          <cell r="Z21">
            <v>1240</v>
          </cell>
          <cell r="AA21">
            <v>1245</v>
          </cell>
          <cell r="AB21">
            <v>1251</v>
          </cell>
          <cell r="AC21">
            <v>1256</v>
          </cell>
          <cell r="AD21">
            <v>1261</v>
          </cell>
          <cell r="AE21">
            <v>1267</v>
          </cell>
          <cell r="AF21">
            <v>1272</v>
          </cell>
          <cell r="AG21">
            <v>1277</v>
          </cell>
          <cell r="AH21">
            <v>1281</v>
          </cell>
          <cell r="AI21">
            <v>1286</v>
          </cell>
          <cell r="AJ21">
            <v>1291</v>
          </cell>
          <cell r="AK21">
            <v>1296</v>
          </cell>
          <cell r="AL21">
            <v>1301</v>
          </cell>
          <cell r="AM21">
            <v>1306</v>
          </cell>
          <cell r="AN21">
            <v>1311</v>
          </cell>
          <cell r="AO21">
            <v>1316</v>
          </cell>
          <cell r="AP21">
            <v>1321</v>
          </cell>
          <cell r="AQ21">
            <v>1326</v>
          </cell>
          <cell r="AR21">
            <v>1331</v>
          </cell>
          <cell r="AS21">
            <v>1336</v>
          </cell>
          <cell r="AT21">
            <v>1341</v>
          </cell>
          <cell r="AU21">
            <v>1347</v>
          </cell>
          <cell r="AV21">
            <v>1352</v>
          </cell>
          <cell r="AW21">
            <v>1358</v>
          </cell>
          <cell r="AX21">
            <v>1363</v>
          </cell>
          <cell r="AY21">
            <v>1369</v>
          </cell>
          <cell r="AZ21">
            <v>1375</v>
          </cell>
          <cell r="BA21">
            <v>1381</v>
          </cell>
          <cell r="BB21">
            <v>1387</v>
          </cell>
          <cell r="BC21">
            <v>1393</v>
          </cell>
          <cell r="BD21">
            <v>1399</v>
          </cell>
          <cell r="BE21">
            <v>1405</v>
          </cell>
          <cell r="BF21">
            <v>1411</v>
          </cell>
          <cell r="BG21">
            <v>1417</v>
          </cell>
          <cell r="BH21">
            <v>1422</v>
          </cell>
          <cell r="BI21">
            <v>1428</v>
          </cell>
          <cell r="BJ21">
            <v>1433</v>
          </cell>
          <cell r="BK21">
            <v>1438</v>
          </cell>
          <cell r="BL21">
            <v>1443</v>
          </cell>
          <cell r="BM21">
            <v>1449</v>
          </cell>
          <cell r="BN21">
            <v>1454</v>
          </cell>
          <cell r="BO21">
            <v>1459</v>
          </cell>
          <cell r="BP21">
            <v>1465</v>
          </cell>
          <cell r="BQ21">
            <v>1470</v>
          </cell>
          <cell r="BR21">
            <v>1476</v>
          </cell>
          <cell r="BS21">
            <v>1481</v>
          </cell>
          <cell r="BT21">
            <v>1486</v>
          </cell>
          <cell r="BU21">
            <v>1492</v>
          </cell>
          <cell r="BV21">
            <v>1496</v>
          </cell>
          <cell r="BW21">
            <v>1501</v>
          </cell>
          <cell r="BX21">
            <v>1505</v>
          </cell>
          <cell r="BY21">
            <v>1511</v>
          </cell>
          <cell r="BZ21">
            <v>1516</v>
          </cell>
          <cell r="CA21">
            <v>1522</v>
          </cell>
          <cell r="CB21">
            <v>1529</v>
          </cell>
          <cell r="CC21">
            <v>1537</v>
          </cell>
          <cell r="CD21">
            <v>1544</v>
          </cell>
          <cell r="CE21">
            <v>1557</v>
          </cell>
          <cell r="CF21">
            <v>1570</v>
          </cell>
          <cell r="CG21">
            <v>1583</v>
          </cell>
          <cell r="CH21">
            <v>1600</v>
          </cell>
          <cell r="CI21">
            <v>1616</v>
          </cell>
          <cell r="CJ21">
            <v>1632</v>
          </cell>
          <cell r="CK21">
            <v>1649</v>
          </cell>
          <cell r="CL21">
            <v>1666</v>
          </cell>
          <cell r="CM21">
            <v>1683</v>
          </cell>
          <cell r="CN21">
            <v>1700</v>
          </cell>
          <cell r="CO21">
            <v>1718</v>
          </cell>
        </row>
        <row r="22">
          <cell r="B22" t="str">
            <v>Baltimore, MD</v>
          </cell>
          <cell r="C22">
            <v>20</v>
          </cell>
          <cell r="D22">
            <v>1422</v>
          </cell>
          <cell r="E22">
            <v>1426</v>
          </cell>
          <cell r="F22">
            <v>1431</v>
          </cell>
          <cell r="G22">
            <v>1435</v>
          </cell>
          <cell r="H22">
            <v>1439</v>
          </cell>
          <cell r="I22">
            <v>1442</v>
          </cell>
          <cell r="J22">
            <v>1446</v>
          </cell>
          <cell r="K22">
            <v>1450</v>
          </cell>
          <cell r="L22">
            <v>1454</v>
          </cell>
          <cell r="M22">
            <v>1457</v>
          </cell>
          <cell r="N22">
            <v>1460</v>
          </cell>
          <cell r="O22">
            <v>1462</v>
          </cell>
          <cell r="P22">
            <v>1465</v>
          </cell>
          <cell r="Q22">
            <v>1467</v>
          </cell>
          <cell r="R22">
            <v>1468</v>
          </cell>
          <cell r="S22">
            <v>1470</v>
          </cell>
          <cell r="T22">
            <v>1472</v>
          </cell>
          <cell r="U22">
            <v>1474</v>
          </cell>
          <cell r="V22">
            <v>1475</v>
          </cell>
          <cell r="W22">
            <v>1477</v>
          </cell>
          <cell r="X22">
            <v>1479</v>
          </cell>
          <cell r="Y22">
            <v>1481</v>
          </cell>
          <cell r="Z22">
            <v>1483</v>
          </cell>
          <cell r="AA22">
            <v>1485</v>
          </cell>
          <cell r="AB22">
            <v>1487</v>
          </cell>
          <cell r="AC22">
            <v>1488</v>
          </cell>
          <cell r="AD22">
            <v>1488</v>
          </cell>
          <cell r="AE22">
            <v>1489</v>
          </cell>
          <cell r="AF22">
            <v>1489</v>
          </cell>
          <cell r="AG22">
            <v>1489</v>
          </cell>
          <cell r="AH22">
            <v>1489</v>
          </cell>
          <cell r="AI22">
            <v>1489</v>
          </cell>
          <cell r="AJ22">
            <v>1489</v>
          </cell>
          <cell r="AK22">
            <v>1489</v>
          </cell>
          <cell r="AL22">
            <v>1490</v>
          </cell>
          <cell r="AM22">
            <v>1490</v>
          </cell>
          <cell r="AN22">
            <v>1491</v>
          </cell>
          <cell r="AO22">
            <v>1492</v>
          </cell>
          <cell r="AP22">
            <v>1493</v>
          </cell>
          <cell r="AQ22">
            <v>1494</v>
          </cell>
          <cell r="AR22">
            <v>1495</v>
          </cell>
          <cell r="AS22">
            <v>1497</v>
          </cell>
          <cell r="AT22">
            <v>1498</v>
          </cell>
          <cell r="AU22">
            <v>1499</v>
          </cell>
          <cell r="AV22">
            <v>1500</v>
          </cell>
          <cell r="AW22">
            <v>1502</v>
          </cell>
          <cell r="AX22">
            <v>1503</v>
          </cell>
          <cell r="AY22">
            <v>1504</v>
          </cell>
          <cell r="AZ22">
            <v>1505</v>
          </cell>
          <cell r="BA22">
            <v>1506</v>
          </cell>
          <cell r="BB22">
            <v>1508</v>
          </cell>
          <cell r="BC22">
            <v>1509</v>
          </cell>
          <cell r="BD22">
            <v>1511</v>
          </cell>
          <cell r="BE22">
            <v>1514</v>
          </cell>
          <cell r="BF22">
            <v>1516</v>
          </cell>
          <cell r="BG22">
            <v>1519</v>
          </cell>
          <cell r="BH22">
            <v>1522</v>
          </cell>
          <cell r="BI22">
            <v>1525</v>
          </cell>
          <cell r="BJ22">
            <v>1528</v>
          </cell>
          <cell r="BK22">
            <v>1531</v>
          </cell>
          <cell r="BL22">
            <v>1534</v>
          </cell>
          <cell r="BM22">
            <v>1537</v>
          </cell>
          <cell r="BN22">
            <v>1540</v>
          </cell>
          <cell r="BO22">
            <v>1543</v>
          </cell>
          <cell r="BP22">
            <v>1546</v>
          </cell>
          <cell r="BQ22">
            <v>1549</v>
          </cell>
          <cell r="BR22">
            <v>1551</v>
          </cell>
          <cell r="BS22">
            <v>1553</v>
          </cell>
          <cell r="BT22">
            <v>1555</v>
          </cell>
          <cell r="BU22">
            <v>1556</v>
          </cell>
          <cell r="BV22">
            <v>1556</v>
          </cell>
          <cell r="BW22">
            <v>1557</v>
          </cell>
          <cell r="BX22">
            <v>1557</v>
          </cell>
          <cell r="BY22">
            <v>1557</v>
          </cell>
          <cell r="BZ22">
            <v>1558</v>
          </cell>
          <cell r="CA22">
            <v>1559</v>
          </cell>
          <cell r="CB22">
            <v>1561</v>
          </cell>
          <cell r="CC22">
            <v>1563</v>
          </cell>
          <cell r="CD22">
            <v>1565</v>
          </cell>
          <cell r="CE22">
            <v>1571</v>
          </cell>
          <cell r="CF22">
            <v>1577</v>
          </cell>
          <cell r="CG22">
            <v>1583</v>
          </cell>
          <cell r="CH22">
            <v>1591</v>
          </cell>
          <cell r="CI22">
            <v>1599</v>
          </cell>
          <cell r="CJ22">
            <v>1607</v>
          </cell>
          <cell r="CK22">
            <v>1616</v>
          </cell>
          <cell r="CL22">
            <v>1624</v>
          </cell>
          <cell r="CM22">
            <v>1633</v>
          </cell>
          <cell r="CN22">
            <v>1642</v>
          </cell>
          <cell r="CO22">
            <v>1651</v>
          </cell>
        </row>
        <row r="23">
          <cell r="B23" t="str">
            <v>Denver, CO</v>
          </cell>
          <cell r="C23">
            <v>21</v>
          </cell>
          <cell r="D23">
            <v>1202</v>
          </cell>
          <cell r="E23">
            <v>1217</v>
          </cell>
          <cell r="F23">
            <v>1232</v>
          </cell>
          <cell r="G23">
            <v>1247</v>
          </cell>
          <cell r="H23">
            <v>1262</v>
          </cell>
          <cell r="I23">
            <v>1277</v>
          </cell>
          <cell r="J23">
            <v>1291</v>
          </cell>
          <cell r="K23">
            <v>1306</v>
          </cell>
          <cell r="L23">
            <v>1321</v>
          </cell>
          <cell r="M23">
            <v>1335</v>
          </cell>
          <cell r="N23">
            <v>1349</v>
          </cell>
          <cell r="O23">
            <v>1363</v>
          </cell>
          <cell r="P23">
            <v>1376</v>
          </cell>
          <cell r="Q23">
            <v>1387</v>
          </cell>
          <cell r="R23">
            <v>1398</v>
          </cell>
          <cell r="S23">
            <v>1408</v>
          </cell>
          <cell r="T23">
            <v>1417</v>
          </cell>
          <cell r="U23">
            <v>1426</v>
          </cell>
          <cell r="V23">
            <v>1435</v>
          </cell>
          <cell r="W23">
            <v>1443</v>
          </cell>
          <cell r="X23">
            <v>1451</v>
          </cell>
          <cell r="Y23">
            <v>1459</v>
          </cell>
          <cell r="Z23">
            <v>1465</v>
          </cell>
          <cell r="AA23">
            <v>1472</v>
          </cell>
          <cell r="AB23">
            <v>1479</v>
          </cell>
          <cell r="AC23">
            <v>1484</v>
          </cell>
          <cell r="AD23">
            <v>1489</v>
          </cell>
          <cell r="AE23">
            <v>1495</v>
          </cell>
          <cell r="AF23">
            <v>1499</v>
          </cell>
          <cell r="AG23">
            <v>1503</v>
          </cell>
          <cell r="AH23">
            <v>1507</v>
          </cell>
          <cell r="AI23">
            <v>1510</v>
          </cell>
          <cell r="AJ23">
            <v>1514</v>
          </cell>
          <cell r="AK23">
            <v>1517</v>
          </cell>
          <cell r="AL23">
            <v>1521</v>
          </cell>
          <cell r="AM23">
            <v>1525</v>
          </cell>
          <cell r="AN23">
            <v>1530</v>
          </cell>
          <cell r="AO23">
            <v>1534</v>
          </cell>
          <cell r="AP23">
            <v>1539</v>
          </cell>
          <cell r="AQ23">
            <v>1543</v>
          </cell>
          <cell r="AR23">
            <v>1548</v>
          </cell>
          <cell r="AS23">
            <v>1553</v>
          </cell>
          <cell r="AT23">
            <v>1558</v>
          </cell>
          <cell r="AU23">
            <v>1563</v>
          </cell>
          <cell r="AV23">
            <v>1567</v>
          </cell>
          <cell r="AW23">
            <v>1572</v>
          </cell>
          <cell r="AX23">
            <v>1577</v>
          </cell>
          <cell r="AY23">
            <v>1581</v>
          </cell>
          <cell r="AZ23">
            <v>1586</v>
          </cell>
          <cell r="BA23">
            <v>1591</v>
          </cell>
          <cell r="BB23">
            <v>1596</v>
          </cell>
          <cell r="BC23">
            <v>1601</v>
          </cell>
          <cell r="BD23">
            <v>1606</v>
          </cell>
          <cell r="BE23">
            <v>1612</v>
          </cell>
          <cell r="BF23">
            <v>1617</v>
          </cell>
          <cell r="BG23">
            <v>1623</v>
          </cell>
          <cell r="BH23">
            <v>1629</v>
          </cell>
          <cell r="BI23">
            <v>1634</v>
          </cell>
          <cell r="BJ23">
            <v>1640</v>
          </cell>
          <cell r="BK23">
            <v>1645</v>
          </cell>
          <cell r="BL23">
            <v>1651</v>
          </cell>
          <cell r="BM23">
            <v>1656</v>
          </cell>
          <cell r="BN23">
            <v>1661</v>
          </cell>
          <cell r="BO23">
            <v>1665</v>
          </cell>
          <cell r="BP23">
            <v>1670</v>
          </cell>
          <cell r="BQ23">
            <v>1675</v>
          </cell>
          <cell r="BR23">
            <v>1679</v>
          </cell>
          <cell r="BS23">
            <v>1682</v>
          </cell>
          <cell r="BT23">
            <v>1686</v>
          </cell>
          <cell r="BU23">
            <v>1689</v>
          </cell>
          <cell r="BV23">
            <v>1690</v>
          </cell>
          <cell r="BW23">
            <v>1691</v>
          </cell>
          <cell r="BX23">
            <v>1692</v>
          </cell>
          <cell r="BY23">
            <v>1692</v>
          </cell>
          <cell r="BZ23">
            <v>1691</v>
          </cell>
          <cell r="CA23">
            <v>1691</v>
          </cell>
          <cell r="CB23">
            <v>1691</v>
          </cell>
          <cell r="CC23">
            <v>1691</v>
          </cell>
          <cell r="CD23">
            <v>1692</v>
          </cell>
          <cell r="CE23">
            <v>1696</v>
          </cell>
          <cell r="CF23">
            <v>1700</v>
          </cell>
          <cell r="CG23">
            <v>1704</v>
          </cell>
          <cell r="CH23">
            <v>1711</v>
          </cell>
          <cell r="CI23">
            <v>1718</v>
          </cell>
          <cell r="CJ23">
            <v>1725</v>
          </cell>
          <cell r="CK23">
            <v>1732</v>
          </cell>
          <cell r="CL23">
            <v>1740</v>
          </cell>
          <cell r="CM23">
            <v>1747</v>
          </cell>
          <cell r="CN23">
            <v>1755</v>
          </cell>
          <cell r="CO23">
            <v>1763</v>
          </cell>
        </row>
        <row r="24">
          <cell r="B24" t="str">
            <v>Pittsburgh, PA</v>
          </cell>
          <cell r="C24">
            <v>22</v>
          </cell>
          <cell r="D24">
            <v>1010</v>
          </cell>
          <cell r="E24">
            <v>1016</v>
          </cell>
          <cell r="F24">
            <v>1021</v>
          </cell>
          <cell r="G24">
            <v>1026</v>
          </cell>
          <cell r="H24">
            <v>1031</v>
          </cell>
          <cell r="I24">
            <v>1035</v>
          </cell>
          <cell r="J24">
            <v>1040</v>
          </cell>
          <cell r="K24">
            <v>1045</v>
          </cell>
          <cell r="L24">
            <v>1049</v>
          </cell>
          <cell r="M24">
            <v>1053</v>
          </cell>
          <cell r="N24">
            <v>1056</v>
          </cell>
          <cell r="O24">
            <v>1058</v>
          </cell>
          <cell r="P24">
            <v>1061</v>
          </cell>
          <cell r="Q24">
            <v>1062</v>
          </cell>
          <cell r="R24">
            <v>1063</v>
          </cell>
          <cell r="S24">
            <v>1064</v>
          </cell>
          <cell r="T24">
            <v>1065</v>
          </cell>
          <cell r="U24">
            <v>1066</v>
          </cell>
          <cell r="V24">
            <v>1067</v>
          </cell>
          <cell r="W24">
            <v>1069</v>
          </cell>
          <cell r="X24">
            <v>1071</v>
          </cell>
          <cell r="Y24">
            <v>1073</v>
          </cell>
          <cell r="Z24">
            <v>1075</v>
          </cell>
          <cell r="AA24">
            <v>1077</v>
          </cell>
          <cell r="AB24">
            <v>1079</v>
          </cell>
          <cell r="AC24">
            <v>1079</v>
          </cell>
          <cell r="AD24">
            <v>1080</v>
          </cell>
          <cell r="AE24">
            <v>1081</v>
          </cell>
          <cell r="AF24">
            <v>1082</v>
          </cell>
          <cell r="AG24">
            <v>1082</v>
          </cell>
          <cell r="AH24">
            <v>1083</v>
          </cell>
          <cell r="AI24">
            <v>1084</v>
          </cell>
          <cell r="AJ24">
            <v>1085</v>
          </cell>
          <cell r="AK24">
            <v>1085</v>
          </cell>
          <cell r="AL24">
            <v>1087</v>
          </cell>
          <cell r="AM24">
            <v>1088</v>
          </cell>
          <cell r="AN24">
            <v>1089</v>
          </cell>
          <cell r="AO24">
            <v>1091</v>
          </cell>
          <cell r="AP24">
            <v>1092</v>
          </cell>
          <cell r="AQ24">
            <v>1094</v>
          </cell>
          <cell r="AR24">
            <v>1096</v>
          </cell>
          <cell r="AS24">
            <v>1098</v>
          </cell>
          <cell r="AT24">
            <v>1100</v>
          </cell>
          <cell r="AU24">
            <v>1102</v>
          </cell>
          <cell r="AV24">
            <v>1105</v>
          </cell>
          <cell r="AW24">
            <v>1107</v>
          </cell>
          <cell r="AX24">
            <v>1109</v>
          </cell>
          <cell r="AY24">
            <v>1112</v>
          </cell>
          <cell r="AZ24">
            <v>1114</v>
          </cell>
          <cell r="BA24">
            <v>1117</v>
          </cell>
          <cell r="BB24">
            <v>1120</v>
          </cell>
          <cell r="BC24">
            <v>1123</v>
          </cell>
          <cell r="BD24">
            <v>1127</v>
          </cell>
          <cell r="BE24">
            <v>1130</v>
          </cell>
          <cell r="BF24">
            <v>1134</v>
          </cell>
          <cell r="BG24">
            <v>1137</v>
          </cell>
          <cell r="BH24">
            <v>1140</v>
          </cell>
          <cell r="BI24">
            <v>1143</v>
          </cell>
          <cell r="BJ24">
            <v>1146</v>
          </cell>
          <cell r="BK24">
            <v>1149</v>
          </cell>
          <cell r="BL24">
            <v>1152</v>
          </cell>
          <cell r="BM24">
            <v>1155</v>
          </cell>
          <cell r="BN24">
            <v>1158</v>
          </cell>
          <cell r="BO24">
            <v>1162</v>
          </cell>
          <cell r="BP24">
            <v>1166</v>
          </cell>
          <cell r="BQ24">
            <v>1169</v>
          </cell>
          <cell r="BR24">
            <v>1173</v>
          </cell>
          <cell r="BS24">
            <v>1177</v>
          </cell>
          <cell r="BT24">
            <v>1180</v>
          </cell>
          <cell r="BU24">
            <v>1184</v>
          </cell>
          <cell r="BV24">
            <v>1187</v>
          </cell>
          <cell r="BW24">
            <v>1190</v>
          </cell>
          <cell r="BX24">
            <v>1192</v>
          </cell>
          <cell r="BY24">
            <v>1194</v>
          </cell>
          <cell r="BZ24">
            <v>1196</v>
          </cell>
          <cell r="CA24">
            <v>1198</v>
          </cell>
          <cell r="CB24">
            <v>1200</v>
          </cell>
          <cell r="CC24">
            <v>1201</v>
          </cell>
          <cell r="CD24">
            <v>1203</v>
          </cell>
          <cell r="CE24">
            <v>1206</v>
          </cell>
          <cell r="CF24">
            <v>1209</v>
          </cell>
          <cell r="CG24">
            <v>1211</v>
          </cell>
          <cell r="CH24">
            <v>1215</v>
          </cell>
          <cell r="CI24">
            <v>1219</v>
          </cell>
          <cell r="CJ24">
            <v>1222</v>
          </cell>
          <cell r="CK24">
            <v>1226</v>
          </cell>
          <cell r="CL24">
            <v>1230</v>
          </cell>
          <cell r="CM24">
            <v>1233</v>
          </cell>
          <cell r="CN24">
            <v>1237</v>
          </cell>
          <cell r="CO24">
            <v>1241</v>
          </cell>
        </row>
        <row r="25">
          <cell r="B25" t="str">
            <v>Portland, OR</v>
          </cell>
          <cell r="C25">
            <v>23</v>
          </cell>
          <cell r="D25">
            <v>1108</v>
          </cell>
          <cell r="E25">
            <v>1117</v>
          </cell>
          <cell r="F25">
            <v>1127</v>
          </cell>
          <cell r="G25">
            <v>1136</v>
          </cell>
          <cell r="H25">
            <v>1145</v>
          </cell>
          <cell r="I25">
            <v>1154</v>
          </cell>
          <cell r="J25">
            <v>1163</v>
          </cell>
          <cell r="K25">
            <v>1172</v>
          </cell>
          <cell r="L25">
            <v>1181</v>
          </cell>
          <cell r="M25">
            <v>1191</v>
          </cell>
          <cell r="N25">
            <v>1200</v>
          </cell>
          <cell r="O25">
            <v>1210</v>
          </cell>
          <cell r="P25">
            <v>1220</v>
          </cell>
          <cell r="Q25">
            <v>1230</v>
          </cell>
          <cell r="R25">
            <v>1241</v>
          </cell>
          <cell r="S25">
            <v>1251</v>
          </cell>
          <cell r="T25">
            <v>1261</v>
          </cell>
          <cell r="U25">
            <v>1272</v>
          </cell>
          <cell r="V25">
            <v>1282</v>
          </cell>
          <cell r="W25">
            <v>1292</v>
          </cell>
          <cell r="X25">
            <v>1302</v>
          </cell>
          <cell r="Y25">
            <v>1312</v>
          </cell>
          <cell r="Z25">
            <v>1321</v>
          </cell>
          <cell r="AA25">
            <v>1330</v>
          </cell>
          <cell r="AB25">
            <v>1340</v>
          </cell>
          <cell r="AC25">
            <v>1347</v>
          </cell>
          <cell r="AD25">
            <v>1354</v>
          </cell>
          <cell r="AE25">
            <v>1361</v>
          </cell>
          <cell r="AF25">
            <v>1367</v>
          </cell>
          <cell r="AG25">
            <v>1373</v>
          </cell>
          <cell r="AH25">
            <v>1379</v>
          </cell>
          <cell r="AI25">
            <v>1384</v>
          </cell>
          <cell r="AJ25">
            <v>1389</v>
          </cell>
          <cell r="AK25">
            <v>1394</v>
          </cell>
          <cell r="AL25">
            <v>1399</v>
          </cell>
          <cell r="AM25">
            <v>1403</v>
          </cell>
          <cell r="AN25">
            <v>1408</v>
          </cell>
          <cell r="AO25">
            <v>1412</v>
          </cell>
          <cell r="AP25">
            <v>1416</v>
          </cell>
          <cell r="AQ25">
            <v>1420</v>
          </cell>
          <cell r="AR25">
            <v>1423</v>
          </cell>
          <cell r="AS25">
            <v>1427</v>
          </cell>
          <cell r="AT25">
            <v>1430</v>
          </cell>
          <cell r="AU25">
            <v>1433</v>
          </cell>
          <cell r="AV25">
            <v>1436</v>
          </cell>
          <cell r="AW25">
            <v>1439</v>
          </cell>
          <cell r="AX25">
            <v>1442</v>
          </cell>
          <cell r="AY25">
            <v>1445</v>
          </cell>
          <cell r="AZ25">
            <v>1448</v>
          </cell>
          <cell r="BA25">
            <v>1452</v>
          </cell>
          <cell r="BB25">
            <v>1455</v>
          </cell>
          <cell r="BC25">
            <v>1459</v>
          </cell>
          <cell r="BD25">
            <v>1463</v>
          </cell>
          <cell r="BE25">
            <v>1467</v>
          </cell>
          <cell r="BF25">
            <v>1472</v>
          </cell>
          <cell r="BG25">
            <v>1476</v>
          </cell>
          <cell r="BH25">
            <v>1481</v>
          </cell>
          <cell r="BI25">
            <v>1485</v>
          </cell>
          <cell r="BJ25">
            <v>1490</v>
          </cell>
          <cell r="BK25">
            <v>1494</v>
          </cell>
          <cell r="BL25">
            <v>1499</v>
          </cell>
          <cell r="BM25">
            <v>1503</v>
          </cell>
          <cell r="BN25">
            <v>1508</v>
          </cell>
          <cell r="BO25">
            <v>1512</v>
          </cell>
          <cell r="BP25">
            <v>1517</v>
          </cell>
          <cell r="BQ25">
            <v>1522</v>
          </cell>
          <cell r="BR25">
            <v>1527</v>
          </cell>
          <cell r="BS25">
            <v>1531</v>
          </cell>
          <cell r="BT25">
            <v>1535</v>
          </cell>
          <cell r="BU25">
            <v>1538</v>
          </cell>
          <cell r="BV25">
            <v>1541</v>
          </cell>
          <cell r="BW25">
            <v>1543</v>
          </cell>
          <cell r="BX25">
            <v>1545</v>
          </cell>
          <cell r="BY25">
            <v>1547</v>
          </cell>
          <cell r="BZ25">
            <v>1548</v>
          </cell>
          <cell r="CA25">
            <v>1550</v>
          </cell>
          <cell r="CB25">
            <v>1551</v>
          </cell>
          <cell r="CC25">
            <v>1552</v>
          </cell>
          <cell r="CD25">
            <v>1554</v>
          </cell>
          <cell r="CE25">
            <v>1558</v>
          </cell>
          <cell r="CF25">
            <v>1563</v>
          </cell>
          <cell r="CG25">
            <v>1567</v>
          </cell>
          <cell r="CH25">
            <v>1573</v>
          </cell>
          <cell r="CI25">
            <v>1580</v>
          </cell>
          <cell r="CJ25">
            <v>1586</v>
          </cell>
          <cell r="CK25">
            <v>1593</v>
          </cell>
          <cell r="CL25">
            <v>1600</v>
          </cell>
          <cell r="CM25">
            <v>1606</v>
          </cell>
          <cell r="CN25">
            <v>1614</v>
          </cell>
          <cell r="CO25">
            <v>1621</v>
          </cell>
        </row>
        <row r="26">
          <cell r="B26" t="str">
            <v>Charlotte, NC</v>
          </cell>
          <cell r="C26">
            <v>24</v>
          </cell>
          <cell r="D26">
            <v>1120</v>
          </cell>
          <cell r="E26">
            <v>1124</v>
          </cell>
          <cell r="F26">
            <v>1128</v>
          </cell>
          <cell r="G26">
            <v>1132</v>
          </cell>
          <cell r="H26">
            <v>1136</v>
          </cell>
          <cell r="I26">
            <v>1140</v>
          </cell>
          <cell r="J26">
            <v>1144</v>
          </cell>
          <cell r="K26">
            <v>1148</v>
          </cell>
          <cell r="L26">
            <v>1152</v>
          </cell>
          <cell r="M26">
            <v>1156</v>
          </cell>
          <cell r="N26">
            <v>1161</v>
          </cell>
          <cell r="O26">
            <v>1166</v>
          </cell>
          <cell r="P26">
            <v>1170</v>
          </cell>
          <cell r="Q26">
            <v>1175</v>
          </cell>
          <cell r="R26">
            <v>1180</v>
          </cell>
          <cell r="S26">
            <v>1185</v>
          </cell>
          <cell r="T26">
            <v>1191</v>
          </cell>
          <cell r="U26">
            <v>1196</v>
          </cell>
          <cell r="V26">
            <v>1201</v>
          </cell>
          <cell r="W26">
            <v>1207</v>
          </cell>
          <cell r="X26">
            <v>1213</v>
          </cell>
          <cell r="Y26">
            <v>1218</v>
          </cell>
          <cell r="Z26">
            <v>1224</v>
          </cell>
          <cell r="AA26">
            <v>1229</v>
          </cell>
          <cell r="AB26">
            <v>1234</v>
          </cell>
          <cell r="AC26">
            <v>1239</v>
          </cell>
          <cell r="AD26">
            <v>1245</v>
          </cell>
          <cell r="AE26">
            <v>1250</v>
          </cell>
          <cell r="AF26">
            <v>1255</v>
          </cell>
          <cell r="AG26">
            <v>1260</v>
          </cell>
          <cell r="AH26">
            <v>1265</v>
          </cell>
          <cell r="AI26">
            <v>1270</v>
          </cell>
          <cell r="AJ26">
            <v>1275</v>
          </cell>
          <cell r="AK26">
            <v>1280</v>
          </cell>
          <cell r="AL26">
            <v>1285</v>
          </cell>
          <cell r="AM26">
            <v>1290</v>
          </cell>
          <cell r="AN26">
            <v>1295</v>
          </cell>
          <cell r="AO26">
            <v>1300</v>
          </cell>
          <cell r="AP26">
            <v>1305</v>
          </cell>
          <cell r="AQ26">
            <v>1310</v>
          </cell>
          <cell r="AR26">
            <v>1315</v>
          </cell>
          <cell r="AS26">
            <v>1320</v>
          </cell>
          <cell r="AT26">
            <v>1324</v>
          </cell>
          <cell r="AU26">
            <v>1329</v>
          </cell>
          <cell r="AV26">
            <v>1333</v>
          </cell>
          <cell r="AW26">
            <v>1338</v>
          </cell>
          <cell r="AX26">
            <v>1342</v>
          </cell>
          <cell r="AY26">
            <v>1347</v>
          </cell>
          <cell r="AZ26">
            <v>1351</v>
          </cell>
          <cell r="BA26">
            <v>1356</v>
          </cell>
          <cell r="BB26">
            <v>1361</v>
          </cell>
          <cell r="BC26">
            <v>1366</v>
          </cell>
          <cell r="BD26">
            <v>1371</v>
          </cell>
          <cell r="BE26">
            <v>1377</v>
          </cell>
          <cell r="BF26">
            <v>1382</v>
          </cell>
          <cell r="BG26">
            <v>1388</v>
          </cell>
          <cell r="BH26">
            <v>1394</v>
          </cell>
          <cell r="BI26">
            <v>1400</v>
          </cell>
          <cell r="BJ26">
            <v>1406</v>
          </cell>
          <cell r="BK26">
            <v>1413</v>
          </cell>
          <cell r="BL26">
            <v>1419</v>
          </cell>
          <cell r="BM26">
            <v>1425</v>
          </cell>
          <cell r="BN26">
            <v>1431</v>
          </cell>
          <cell r="BO26">
            <v>1437</v>
          </cell>
          <cell r="BP26">
            <v>1442</v>
          </cell>
          <cell r="BQ26">
            <v>1448</v>
          </cell>
          <cell r="BR26">
            <v>1454</v>
          </cell>
          <cell r="BS26">
            <v>1458</v>
          </cell>
          <cell r="BT26">
            <v>1463</v>
          </cell>
          <cell r="BU26">
            <v>1467</v>
          </cell>
          <cell r="BV26">
            <v>1470</v>
          </cell>
          <cell r="BW26">
            <v>1473</v>
          </cell>
          <cell r="BX26">
            <v>1476</v>
          </cell>
          <cell r="BY26">
            <v>1478</v>
          </cell>
          <cell r="BZ26">
            <v>1481</v>
          </cell>
          <cell r="CA26">
            <v>1484</v>
          </cell>
          <cell r="CB26">
            <v>1487</v>
          </cell>
          <cell r="CC26">
            <v>1491</v>
          </cell>
          <cell r="CD26">
            <v>1495</v>
          </cell>
          <cell r="CE26">
            <v>1503</v>
          </cell>
          <cell r="CF26">
            <v>1512</v>
          </cell>
          <cell r="CG26">
            <v>1520</v>
          </cell>
          <cell r="CH26">
            <v>1530</v>
          </cell>
          <cell r="CI26">
            <v>1541</v>
          </cell>
          <cell r="CJ26">
            <v>1552</v>
          </cell>
          <cell r="CK26">
            <v>1563</v>
          </cell>
          <cell r="CL26">
            <v>1574</v>
          </cell>
          <cell r="CM26">
            <v>1585</v>
          </cell>
          <cell r="CN26">
            <v>1597</v>
          </cell>
          <cell r="CO26">
            <v>1608</v>
          </cell>
        </row>
        <row r="27">
          <cell r="B27" t="str">
            <v>Sacramento, CA</v>
          </cell>
          <cell r="C27">
            <v>25</v>
          </cell>
          <cell r="D27">
            <v>1232</v>
          </cell>
          <cell r="E27">
            <v>1237</v>
          </cell>
          <cell r="F27">
            <v>1242</v>
          </cell>
          <cell r="G27">
            <v>1247</v>
          </cell>
          <cell r="H27">
            <v>1252</v>
          </cell>
          <cell r="I27">
            <v>1257</v>
          </cell>
          <cell r="J27">
            <v>1262</v>
          </cell>
          <cell r="K27">
            <v>1268</v>
          </cell>
          <cell r="L27">
            <v>1273</v>
          </cell>
          <cell r="M27">
            <v>1278</v>
          </cell>
          <cell r="N27">
            <v>1284</v>
          </cell>
          <cell r="O27">
            <v>1291</v>
          </cell>
          <cell r="P27">
            <v>1297</v>
          </cell>
          <cell r="Q27">
            <v>1305</v>
          </cell>
          <cell r="R27">
            <v>1312</v>
          </cell>
          <cell r="S27">
            <v>1320</v>
          </cell>
          <cell r="T27">
            <v>1328</v>
          </cell>
          <cell r="U27">
            <v>1335</v>
          </cell>
          <cell r="V27">
            <v>1343</v>
          </cell>
          <cell r="W27">
            <v>1352</v>
          </cell>
          <cell r="X27">
            <v>1360</v>
          </cell>
          <cell r="Y27">
            <v>1369</v>
          </cell>
          <cell r="Z27">
            <v>1378</v>
          </cell>
          <cell r="AA27">
            <v>1387</v>
          </cell>
          <cell r="AB27">
            <v>1397</v>
          </cell>
          <cell r="AC27">
            <v>1406</v>
          </cell>
          <cell r="AD27">
            <v>1415</v>
          </cell>
          <cell r="AE27">
            <v>1424</v>
          </cell>
          <cell r="AF27">
            <v>1434</v>
          </cell>
          <cell r="AG27">
            <v>1443</v>
          </cell>
          <cell r="AH27">
            <v>1453</v>
          </cell>
          <cell r="AI27">
            <v>1463</v>
          </cell>
          <cell r="AJ27">
            <v>1473</v>
          </cell>
          <cell r="AK27">
            <v>1483</v>
          </cell>
          <cell r="AL27">
            <v>1493</v>
          </cell>
          <cell r="AM27">
            <v>1503</v>
          </cell>
          <cell r="AN27">
            <v>1513</v>
          </cell>
          <cell r="AO27">
            <v>1524</v>
          </cell>
          <cell r="AP27">
            <v>1534</v>
          </cell>
          <cell r="AQ27">
            <v>1545</v>
          </cell>
          <cell r="AR27">
            <v>1554</v>
          </cell>
          <cell r="AS27">
            <v>1564</v>
          </cell>
          <cell r="AT27">
            <v>1574</v>
          </cell>
          <cell r="AU27">
            <v>1583</v>
          </cell>
          <cell r="AV27">
            <v>1592</v>
          </cell>
          <cell r="AW27">
            <v>1600</v>
          </cell>
          <cell r="AX27">
            <v>1609</v>
          </cell>
          <cell r="AY27">
            <v>1617</v>
          </cell>
          <cell r="AZ27">
            <v>1625</v>
          </cell>
          <cell r="BA27">
            <v>1633</v>
          </cell>
          <cell r="BB27">
            <v>1641</v>
          </cell>
          <cell r="BC27">
            <v>1648</v>
          </cell>
          <cell r="BD27">
            <v>1656</v>
          </cell>
          <cell r="BE27">
            <v>1663</v>
          </cell>
          <cell r="BF27">
            <v>1671</v>
          </cell>
          <cell r="BG27">
            <v>1679</v>
          </cell>
          <cell r="BH27">
            <v>1687</v>
          </cell>
          <cell r="BI27">
            <v>1694</v>
          </cell>
          <cell r="BJ27">
            <v>1702</v>
          </cell>
          <cell r="BK27">
            <v>1709</v>
          </cell>
          <cell r="BL27">
            <v>1717</v>
          </cell>
          <cell r="BM27">
            <v>1724</v>
          </cell>
          <cell r="BN27">
            <v>1731</v>
          </cell>
          <cell r="BO27">
            <v>1738</v>
          </cell>
          <cell r="BP27">
            <v>1744</v>
          </cell>
          <cell r="BQ27">
            <v>1751</v>
          </cell>
          <cell r="BR27">
            <v>1758</v>
          </cell>
          <cell r="BS27">
            <v>1763</v>
          </cell>
          <cell r="BT27">
            <v>1769</v>
          </cell>
          <cell r="BU27">
            <v>1775</v>
          </cell>
          <cell r="BV27">
            <v>1780</v>
          </cell>
          <cell r="BW27">
            <v>1785</v>
          </cell>
          <cell r="BX27">
            <v>1790</v>
          </cell>
          <cell r="BY27">
            <v>1797</v>
          </cell>
          <cell r="BZ27">
            <v>1804</v>
          </cell>
          <cell r="CA27">
            <v>1811</v>
          </cell>
          <cell r="CB27">
            <v>1821</v>
          </cell>
          <cell r="CC27">
            <v>1831</v>
          </cell>
          <cell r="CD27">
            <v>1840</v>
          </cell>
          <cell r="CE27">
            <v>1854</v>
          </cell>
          <cell r="CF27">
            <v>1867</v>
          </cell>
          <cell r="CG27">
            <v>1881</v>
          </cell>
          <cell r="CH27">
            <v>1896</v>
          </cell>
          <cell r="CI27">
            <v>1911</v>
          </cell>
          <cell r="CJ27">
            <v>1926</v>
          </cell>
          <cell r="CK27">
            <v>1942</v>
          </cell>
          <cell r="CL27">
            <v>1957</v>
          </cell>
          <cell r="CM27">
            <v>1973</v>
          </cell>
          <cell r="CN27">
            <v>1989</v>
          </cell>
          <cell r="CO27">
            <v>2004</v>
          </cell>
        </row>
        <row r="28">
          <cell r="B28" t="str">
            <v>San Antonio, TX</v>
          </cell>
          <cell r="C28">
            <v>26</v>
          </cell>
          <cell r="D28">
            <v>985</v>
          </cell>
          <cell r="E28">
            <v>988</v>
          </cell>
          <cell r="F28">
            <v>990</v>
          </cell>
          <cell r="G28">
            <v>993</v>
          </cell>
          <cell r="H28">
            <v>996</v>
          </cell>
          <cell r="I28">
            <v>999</v>
          </cell>
          <cell r="J28">
            <v>1002</v>
          </cell>
          <cell r="K28">
            <v>1005</v>
          </cell>
          <cell r="L28">
            <v>1008</v>
          </cell>
          <cell r="M28">
            <v>1011</v>
          </cell>
          <cell r="N28">
            <v>1014</v>
          </cell>
          <cell r="O28">
            <v>1017</v>
          </cell>
          <cell r="P28">
            <v>1021</v>
          </cell>
          <cell r="Q28">
            <v>1024</v>
          </cell>
          <cell r="R28">
            <v>1028</v>
          </cell>
          <cell r="S28">
            <v>1031</v>
          </cell>
          <cell r="T28">
            <v>1035</v>
          </cell>
          <cell r="U28">
            <v>1039</v>
          </cell>
          <cell r="V28">
            <v>1043</v>
          </cell>
          <cell r="W28">
            <v>1046</v>
          </cell>
          <cell r="X28">
            <v>1050</v>
          </cell>
          <cell r="Y28">
            <v>1054</v>
          </cell>
          <cell r="Z28">
            <v>1057</v>
          </cell>
          <cell r="AA28">
            <v>1060</v>
          </cell>
          <cell r="AB28">
            <v>1063</v>
          </cell>
          <cell r="AC28">
            <v>1066</v>
          </cell>
          <cell r="AD28">
            <v>1069</v>
          </cell>
          <cell r="AE28">
            <v>1072</v>
          </cell>
          <cell r="AF28">
            <v>1075</v>
          </cell>
          <cell r="AG28">
            <v>1078</v>
          </cell>
          <cell r="AH28">
            <v>1081</v>
          </cell>
          <cell r="AI28">
            <v>1084</v>
          </cell>
          <cell r="AJ28">
            <v>1087</v>
          </cell>
          <cell r="AK28">
            <v>1090</v>
          </cell>
          <cell r="AL28">
            <v>1093</v>
          </cell>
          <cell r="AM28">
            <v>1096</v>
          </cell>
          <cell r="AN28">
            <v>1099</v>
          </cell>
          <cell r="AO28">
            <v>1101</v>
          </cell>
          <cell r="AP28">
            <v>1104</v>
          </cell>
          <cell r="AQ28">
            <v>1107</v>
          </cell>
          <cell r="AR28">
            <v>1109</v>
          </cell>
          <cell r="AS28">
            <v>1112</v>
          </cell>
          <cell r="AT28">
            <v>1114</v>
          </cell>
          <cell r="AU28">
            <v>1116</v>
          </cell>
          <cell r="AV28">
            <v>1118</v>
          </cell>
          <cell r="AW28">
            <v>1120</v>
          </cell>
          <cell r="AX28">
            <v>1123</v>
          </cell>
          <cell r="AY28">
            <v>1125</v>
          </cell>
          <cell r="AZ28">
            <v>1127</v>
          </cell>
          <cell r="BA28">
            <v>1130</v>
          </cell>
          <cell r="BB28">
            <v>1133</v>
          </cell>
          <cell r="BC28">
            <v>1136</v>
          </cell>
          <cell r="BD28">
            <v>1139</v>
          </cell>
          <cell r="BE28">
            <v>1142</v>
          </cell>
          <cell r="BF28">
            <v>1146</v>
          </cell>
          <cell r="BG28">
            <v>1149</v>
          </cell>
          <cell r="BH28">
            <v>1152</v>
          </cell>
          <cell r="BI28">
            <v>1156</v>
          </cell>
          <cell r="BJ28">
            <v>1159</v>
          </cell>
          <cell r="BK28">
            <v>1163</v>
          </cell>
          <cell r="BL28">
            <v>1166</v>
          </cell>
          <cell r="BM28">
            <v>1170</v>
          </cell>
          <cell r="BN28">
            <v>1174</v>
          </cell>
          <cell r="BO28">
            <v>1177</v>
          </cell>
          <cell r="BP28">
            <v>1181</v>
          </cell>
          <cell r="BQ28">
            <v>1185</v>
          </cell>
          <cell r="BR28">
            <v>1188</v>
          </cell>
          <cell r="BS28">
            <v>1191</v>
          </cell>
          <cell r="BT28">
            <v>1194</v>
          </cell>
          <cell r="BU28">
            <v>1197</v>
          </cell>
          <cell r="BV28">
            <v>1199</v>
          </cell>
          <cell r="BW28">
            <v>1201</v>
          </cell>
          <cell r="BX28">
            <v>1203</v>
          </cell>
          <cell r="BY28">
            <v>1204</v>
          </cell>
          <cell r="BZ28">
            <v>1206</v>
          </cell>
          <cell r="CA28">
            <v>1207</v>
          </cell>
          <cell r="CB28">
            <v>1209</v>
          </cell>
          <cell r="CC28">
            <v>1212</v>
          </cell>
          <cell r="CD28">
            <v>1214</v>
          </cell>
          <cell r="CE28">
            <v>1219</v>
          </cell>
          <cell r="CF28">
            <v>1223</v>
          </cell>
          <cell r="CG28">
            <v>1228</v>
          </cell>
          <cell r="CH28">
            <v>1234</v>
          </cell>
          <cell r="CI28">
            <v>1240</v>
          </cell>
          <cell r="CJ28">
            <v>1246</v>
          </cell>
          <cell r="CK28">
            <v>1253</v>
          </cell>
          <cell r="CL28">
            <v>1259</v>
          </cell>
          <cell r="CM28">
            <v>1266</v>
          </cell>
          <cell r="CN28">
            <v>1272</v>
          </cell>
          <cell r="CO28">
            <v>1279</v>
          </cell>
        </row>
        <row r="29">
          <cell r="B29" t="str">
            <v>Orlando, FL</v>
          </cell>
          <cell r="C29">
            <v>27</v>
          </cell>
          <cell r="D29">
            <v>1172</v>
          </cell>
          <cell r="E29">
            <v>1177</v>
          </cell>
          <cell r="F29">
            <v>1181</v>
          </cell>
          <cell r="G29">
            <v>1185</v>
          </cell>
          <cell r="H29">
            <v>1190</v>
          </cell>
          <cell r="I29">
            <v>1194</v>
          </cell>
          <cell r="J29">
            <v>1198</v>
          </cell>
          <cell r="K29">
            <v>1203</v>
          </cell>
          <cell r="L29">
            <v>1207</v>
          </cell>
          <cell r="M29">
            <v>1212</v>
          </cell>
          <cell r="N29">
            <v>1216</v>
          </cell>
          <cell r="O29">
            <v>1221</v>
          </cell>
          <cell r="P29">
            <v>1225</v>
          </cell>
          <cell r="Q29">
            <v>1230</v>
          </cell>
          <cell r="R29">
            <v>1235</v>
          </cell>
          <cell r="S29">
            <v>1240</v>
          </cell>
          <cell r="T29">
            <v>1246</v>
          </cell>
          <cell r="U29">
            <v>1251</v>
          </cell>
          <cell r="V29">
            <v>1257</v>
          </cell>
          <cell r="W29">
            <v>1263</v>
          </cell>
          <cell r="X29">
            <v>1268</v>
          </cell>
          <cell r="Y29">
            <v>1274</v>
          </cell>
          <cell r="Z29">
            <v>1280</v>
          </cell>
          <cell r="AA29">
            <v>1285</v>
          </cell>
          <cell r="AB29">
            <v>1291</v>
          </cell>
          <cell r="AC29">
            <v>1296</v>
          </cell>
          <cell r="AD29">
            <v>1302</v>
          </cell>
          <cell r="AE29">
            <v>1307</v>
          </cell>
          <cell r="AF29">
            <v>1312</v>
          </cell>
          <cell r="AG29">
            <v>1317</v>
          </cell>
          <cell r="AH29">
            <v>1322</v>
          </cell>
          <cell r="AI29">
            <v>1328</v>
          </cell>
          <cell r="AJ29">
            <v>1333</v>
          </cell>
          <cell r="AK29">
            <v>1338</v>
          </cell>
          <cell r="AL29">
            <v>1343</v>
          </cell>
          <cell r="AM29">
            <v>1348</v>
          </cell>
          <cell r="AN29">
            <v>1354</v>
          </cell>
          <cell r="AO29">
            <v>1359</v>
          </cell>
          <cell r="AP29">
            <v>1365</v>
          </cell>
          <cell r="AQ29">
            <v>1370</v>
          </cell>
          <cell r="AR29">
            <v>1376</v>
          </cell>
          <cell r="AS29">
            <v>1383</v>
          </cell>
          <cell r="AT29">
            <v>1389</v>
          </cell>
          <cell r="AU29">
            <v>1396</v>
          </cell>
          <cell r="AV29">
            <v>1404</v>
          </cell>
          <cell r="AW29">
            <v>1411</v>
          </cell>
          <cell r="AX29">
            <v>1418</v>
          </cell>
          <cell r="AY29">
            <v>1426</v>
          </cell>
          <cell r="AZ29">
            <v>1433</v>
          </cell>
          <cell r="BA29">
            <v>1441</v>
          </cell>
          <cell r="BB29">
            <v>1449</v>
          </cell>
          <cell r="BC29">
            <v>1456</v>
          </cell>
          <cell r="BD29">
            <v>1463</v>
          </cell>
          <cell r="BE29">
            <v>1471</v>
          </cell>
          <cell r="BF29">
            <v>1478</v>
          </cell>
          <cell r="BG29">
            <v>1484</v>
          </cell>
          <cell r="BH29">
            <v>1490</v>
          </cell>
          <cell r="BI29">
            <v>1496</v>
          </cell>
          <cell r="BJ29">
            <v>1501</v>
          </cell>
          <cell r="BK29">
            <v>1507</v>
          </cell>
          <cell r="BL29">
            <v>1512</v>
          </cell>
          <cell r="BM29">
            <v>1518</v>
          </cell>
          <cell r="BN29">
            <v>1523</v>
          </cell>
          <cell r="BO29">
            <v>1528</v>
          </cell>
          <cell r="BP29">
            <v>1533</v>
          </cell>
          <cell r="BQ29">
            <v>1538</v>
          </cell>
          <cell r="BR29">
            <v>1543</v>
          </cell>
          <cell r="BS29">
            <v>1547</v>
          </cell>
          <cell r="BT29">
            <v>1551</v>
          </cell>
          <cell r="BU29">
            <v>1555</v>
          </cell>
          <cell r="BV29">
            <v>1558</v>
          </cell>
          <cell r="BW29">
            <v>1560</v>
          </cell>
          <cell r="BX29">
            <v>1563</v>
          </cell>
          <cell r="BY29">
            <v>1564</v>
          </cell>
          <cell r="BZ29">
            <v>1566</v>
          </cell>
          <cell r="CA29">
            <v>1568</v>
          </cell>
          <cell r="CB29">
            <v>1571</v>
          </cell>
          <cell r="CC29">
            <v>1574</v>
          </cell>
          <cell r="CD29">
            <v>1576</v>
          </cell>
          <cell r="CE29">
            <v>1584</v>
          </cell>
          <cell r="CF29">
            <v>1591</v>
          </cell>
          <cell r="CG29">
            <v>1598</v>
          </cell>
          <cell r="CH29">
            <v>1608</v>
          </cell>
          <cell r="CI29">
            <v>1617</v>
          </cell>
          <cell r="CJ29">
            <v>1627</v>
          </cell>
          <cell r="CK29">
            <v>1638</v>
          </cell>
          <cell r="CL29">
            <v>1648</v>
          </cell>
          <cell r="CM29">
            <v>1658</v>
          </cell>
          <cell r="CN29">
            <v>1669</v>
          </cell>
          <cell r="CO29">
            <v>1680</v>
          </cell>
        </row>
        <row r="30">
          <cell r="B30" t="str">
            <v>Cincinnati, OH</v>
          </cell>
          <cell r="C30">
            <v>28</v>
          </cell>
          <cell r="D30">
            <v>1011</v>
          </cell>
          <cell r="E30">
            <v>1015</v>
          </cell>
          <cell r="F30">
            <v>1018</v>
          </cell>
          <cell r="G30">
            <v>1022</v>
          </cell>
          <cell r="H30">
            <v>1026</v>
          </cell>
          <cell r="I30">
            <v>1029</v>
          </cell>
          <cell r="J30">
            <v>1033</v>
          </cell>
          <cell r="K30">
            <v>1036</v>
          </cell>
          <cell r="L30">
            <v>1040</v>
          </cell>
          <cell r="M30">
            <v>1044</v>
          </cell>
          <cell r="N30">
            <v>1047</v>
          </cell>
          <cell r="O30">
            <v>1050</v>
          </cell>
          <cell r="P30">
            <v>1054</v>
          </cell>
          <cell r="Q30">
            <v>1057</v>
          </cell>
          <cell r="R30">
            <v>1060</v>
          </cell>
          <cell r="S30">
            <v>1064</v>
          </cell>
          <cell r="T30">
            <v>1068</v>
          </cell>
          <cell r="U30">
            <v>1072</v>
          </cell>
          <cell r="V30">
            <v>1076</v>
          </cell>
          <cell r="W30">
            <v>1080</v>
          </cell>
          <cell r="X30">
            <v>1084</v>
          </cell>
          <cell r="Y30">
            <v>1087</v>
          </cell>
          <cell r="Z30">
            <v>1091</v>
          </cell>
          <cell r="AA30">
            <v>1094</v>
          </cell>
          <cell r="AB30">
            <v>1097</v>
          </cell>
          <cell r="AC30">
            <v>1100</v>
          </cell>
          <cell r="AD30">
            <v>1103</v>
          </cell>
          <cell r="AE30">
            <v>1106</v>
          </cell>
          <cell r="AF30">
            <v>1109</v>
          </cell>
          <cell r="AG30">
            <v>1112</v>
          </cell>
          <cell r="AH30">
            <v>1116</v>
          </cell>
          <cell r="AI30">
            <v>1119</v>
          </cell>
          <cell r="AJ30">
            <v>1123</v>
          </cell>
          <cell r="AK30">
            <v>1126</v>
          </cell>
          <cell r="AL30">
            <v>1130</v>
          </cell>
          <cell r="AM30">
            <v>1134</v>
          </cell>
          <cell r="AN30">
            <v>1138</v>
          </cell>
          <cell r="AO30">
            <v>1141</v>
          </cell>
          <cell r="AP30">
            <v>1145</v>
          </cell>
          <cell r="AQ30">
            <v>1149</v>
          </cell>
          <cell r="AR30">
            <v>1153</v>
          </cell>
          <cell r="AS30">
            <v>1156</v>
          </cell>
          <cell r="AT30">
            <v>1160</v>
          </cell>
          <cell r="AU30">
            <v>1163</v>
          </cell>
          <cell r="AV30">
            <v>1167</v>
          </cell>
          <cell r="AW30">
            <v>1170</v>
          </cell>
          <cell r="AX30">
            <v>1174</v>
          </cell>
          <cell r="AY30">
            <v>1178</v>
          </cell>
          <cell r="AZ30">
            <v>1181</v>
          </cell>
          <cell r="BA30">
            <v>1186</v>
          </cell>
          <cell r="BB30">
            <v>1190</v>
          </cell>
          <cell r="BC30">
            <v>1195</v>
          </cell>
          <cell r="BD30">
            <v>1200</v>
          </cell>
          <cell r="BE30">
            <v>1205</v>
          </cell>
          <cell r="BF30">
            <v>1210</v>
          </cell>
          <cell r="BG30">
            <v>1215</v>
          </cell>
          <cell r="BH30">
            <v>1220</v>
          </cell>
          <cell r="BI30">
            <v>1226</v>
          </cell>
          <cell r="BJ30">
            <v>1231</v>
          </cell>
          <cell r="BK30">
            <v>1237</v>
          </cell>
          <cell r="BL30">
            <v>1243</v>
          </cell>
          <cell r="BM30">
            <v>1248</v>
          </cell>
          <cell r="BN30">
            <v>1254</v>
          </cell>
          <cell r="BO30">
            <v>1260</v>
          </cell>
          <cell r="BP30">
            <v>1265</v>
          </cell>
          <cell r="BQ30">
            <v>1271</v>
          </cell>
          <cell r="BR30">
            <v>1276</v>
          </cell>
          <cell r="BS30">
            <v>1281</v>
          </cell>
          <cell r="BT30">
            <v>1286</v>
          </cell>
          <cell r="BU30">
            <v>1292</v>
          </cell>
          <cell r="BV30">
            <v>1296</v>
          </cell>
          <cell r="BW30">
            <v>1300</v>
          </cell>
          <cell r="BX30">
            <v>1305</v>
          </cell>
          <cell r="BY30">
            <v>1309</v>
          </cell>
          <cell r="BZ30">
            <v>1314</v>
          </cell>
          <cell r="CA30">
            <v>1318</v>
          </cell>
          <cell r="CB30">
            <v>1323</v>
          </cell>
          <cell r="CC30">
            <v>1329</v>
          </cell>
          <cell r="CD30">
            <v>1334</v>
          </cell>
          <cell r="CE30">
            <v>1341</v>
          </cell>
          <cell r="CF30">
            <v>1348</v>
          </cell>
          <cell r="CG30">
            <v>1355</v>
          </cell>
          <cell r="CH30">
            <v>1363</v>
          </cell>
          <cell r="CI30">
            <v>1371</v>
          </cell>
          <cell r="CJ30">
            <v>1379</v>
          </cell>
          <cell r="CK30">
            <v>1387</v>
          </cell>
          <cell r="CL30">
            <v>1395</v>
          </cell>
          <cell r="CM30">
            <v>1404</v>
          </cell>
          <cell r="CN30">
            <v>1412</v>
          </cell>
          <cell r="CO30">
            <v>1420</v>
          </cell>
        </row>
        <row r="31">
          <cell r="B31" t="str">
            <v>Cleveland, OH</v>
          </cell>
          <cell r="C31">
            <v>29</v>
          </cell>
          <cell r="D31">
            <v>1077</v>
          </cell>
          <cell r="E31">
            <v>1080</v>
          </cell>
          <cell r="F31">
            <v>1083</v>
          </cell>
          <cell r="G31">
            <v>1086</v>
          </cell>
          <cell r="H31">
            <v>1090</v>
          </cell>
          <cell r="I31">
            <v>1093</v>
          </cell>
          <cell r="J31">
            <v>1097</v>
          </cell>
          <cell r="K31">
            <v>1100</v>
          </cell>
          <cell r="L31">
            <v>1104</v>
          </cell>
          <cell r="M31">
            <v>1107</v>
          </cell>
          <cell r="N31">
            <v>1112</v>
          </cell>
          <cell r="O31">
            <v>1116</v>
          </cell>
          <cell r="P31">
            <v>1120</v>
          </cell>
          <cell r="Q31">
            <v>1124</v>
          </cell>
          <cell r="R31">
            <v>1128</v>
          </cell>
          <cell r="S31">
            <v>1133</v>
          </cell>
          <cell r="T31">
            <v>1136</v>
          </cell>
          <cell r="U31">
            <v>1139</v>
          </cell>
          <cell r="V31">
            <v>1143</v>
          </cell>
          <cell r="W31">
            <v>1146</v>
          </cell>
          <cell r="X31">
            <v>1149</v>
          </cell>
          <cell r="Y31">
            <v>1152</v>
          </cell>
          <cell r="Z31">
            <v>1156</v>
          </cell>
          <cell r="AA31">
            <v>1160</v>
          </cell>
          <cell r="AB31">
            <v>1163</v>
          </cell>
          <cell r="AC31">
            <v>1167</v>
          </cell>
          <cell r="AD31">
            <v>1171</v>
          </cell>
          <cell r="AE31">
            <v>1175</v>
          </cell>
          <cell r="AF31">
            <v>1177</v>
          </cell>
          <cell r="AG31">
            <v>1179</v>
          </cell>
          <cell r="AH31">
            <v>1181</v>
          </cell>
          <cell r="AI31">
            <v>1182</v>
          </cell>
          <cell r="AJ31">
            <v>1182</v>
          </cell>
          <cell r="AK31">
            <v>1182</v>
          </cell>
          <cell r="AL31">
            <v>1181</v>
          </cell>
          <cell r="AM31">
            <v>1180</v>
          </cell>
          <cell r="AN31">
            <v>1179</v>
          </cell>
          <cell r="AO31">
            <v>1178</v>
          </cell>
          <cell r="AP31">
            <v>1176</v>
          </cell>
          <cell r="AQ31">
            <v>1175</v>
          </cell>
          <cell r="AR31">
            <v>1176</v>
          </cell>
          <cell r="AS31">
            <v>1178</v>
          </cell>
          <cell r="AT31">
            <v>1179</v>
          </cell>
          <cell r="AU31">
            <v>1181</v>
          </cell>
          <cell r="AV31">
            <v>1183</v>
          </cell>
          <cell r="AW31">
            <v>1185</v>
          </cell>
          <cell r="AX31">
            <v>1188</v>
          </cell>
          <cell r="AY31">
            <v>1190</v>
          </cell>
          <cell r="AZ31">
            <v>1192</v>
          </cell>
          <cell r="BA31">
            <v>1195</v>
          </cell>
          <cell r="BB31">
            <v>1198</v>
          </cell>
          <cell r="BC31">
            <v>1200</v>
          </cell>
          <cell r="BD31">
            <v>1204</v>
          </cell>
          <cell r="BE31">
            <v>1207</v>
          </cell>
          <cell r="BF31">
            <v>1210</v>
          </cell>
          <cell r="BG31">
            <v>1214</v>
          </cell>
          <cell r="BH31">
            <v>1217</v>
          </cell>
          <cell r="BI31">
            <v>1221</v>
          </cell>
          <cell r="BJ31">
            <v>1224</v>
          </cell>
          <cell r="BK31">
            <v>1228</v>
          </cell>
          <cell r="BL31">
            <v>1231</v>
          </cell>
          <cell r="BM31">
            <v>1234</v>
          </cell>
          <cell r="BN31">
            <v>1237</v>
          </cell>
          <cell r="BO31">
            <v>1239</v>
          </cell>
          <cell r="BP31">
            <v>1242</v>
          </cell>
          <cell r="BQ31">
            <v>1244</v>
          </cell>
          <cell r="BR31">
            <v>1246</v>
          </cell>
          <cell r="BS31">
            <v>1249</v>
          </cell>
          <cell r="BT31">
            <v>1251</v>
          </cell>
          <cell r="BU31">
            <v>1253</v>
          </cell>
          <cell r="BV31">
            <v>1256</v>
          </cell>
          <cell r="BW31">
            <v>1258</v>
          </cell>
          <cell r="BX31">
            <v>1260</v>
          </cell>
          <cell r="BY31">
            <v>1264</v>
          </cell>
          <cell r="BZ31">
            <v>1267</v>
          </cell>
          <cell r="CA31">
            <v>1270</v>
          </cell>
          <cell r="CB31">
            <v>1275</v>
          </cell>
          <cell r="CC31">
            <v>1279</v>
          </cell>
          <cell r="CD31">
            <v>1284</v>
          </cell>
          <cell r="CE31">
            <v>1289</v>
          </cell>
          <cell r="CF31">
            <v>1295</v>
          </cell>
          <cell r="CG31">
            <v>1301</v>
          </cell>
          <cell r="CH31">
            <v>1307</v>
          </cell>
          <cell r="CI31">
            <v>1314</v>
          </cell>
          <cell r="CJ31">
            <v>1320</v>
          </cell>
          <cell r="CK31">
            <v>1327</v>
          </cell>
          <cell r="CL31">
            <v>1334</v>
          </cell>
          <cell r="CM31">
            <v>1340</v>
          </cell>
          <cell r="CN31">
            <v>1347</v>
          </cell>
          <cell r="CO31">
            <v>1354</v>
          </cell>
        </row>
        <row r="32">
          <cell r="B32" t="str">
            <v>Kansas City, MO</v>
          </cell>
          <cell r="C32">
            <v>30</v>
          </cell>
          <cell r="D32">
            <v>921</v>
          </cell>
          <cell r="E32">
            <v>925</v>
          </cell>
          <cell r="F32">
            <v>928</v>
          </cell>
          <cell r="G32">
            <v>932</v>
          </cell>
          <cell r="H32">
            <v>936</v>
          </cell>
          <cell r="I32">
            <v>939</v>
          </cell>
          <cell r="J32">
            <v>943</v>
          </cell>
          <cell r="K32">
            <v>946</v>
          </cell>
          <cell r="L32">
            <v>950</v>
          </cell>
          <cell r="M32">
            <v>954</v>
          </cell>
          <cell r="N32">
            <v>957</v>
          </cell>
          <cell r="O32">
            <v>960</v>
          </cell>
          <cell r="P32">
            <v>963</v>
          </cell>
          <cell r="Q32">
            <v>965</v>
          </cell>
          <cell r="R32">
            <v>968</v>
          </cell>
          <cell r="S32">
            <v>971</v>
          </cell>
          <cell r="T32">
            <v>974</v>
          </cell>
          <cell r="U32">
            <v>977</v>
          </cell>
          <cell r="V32">
            <v>980</v>
          </cell>
          <cell r="W32">
            <v>983</v>
          </cell>
          <cell r="X32">
            <v>987</v>
          </cell>
          <cell r="Y32">
            <v>990</v>
          </cell>
          <cell r="Z32">
            <v>993</v>
          </cell>
          <cell r="AA32">
            <v>996</v>
          </cell>
          <cell r="AB32">
            <v>999</v>
          </cell>
          <cell r="AC32">
            <v>1002</v>
          </cell>
          <cell r="AD32">
            <v>1005</v>
          </cell>
          <cell r="AE32">
            <v>1008</v>
          </cell>
          <cell r="AF32">
            <v>1011</v>
          </cell>
          <cell r="AG32">
            <v>1014</v>
          </cell>
          <cell r="AH32">
            <v>1017</v>
          </cell>
          <cell r="AI32">
            <v>1020</v>
          </cell>
          <cell r="AJ32">
            <v>1023</v>
          </cell>
          <cell r="AK32">
            <v>1026</v>
          </cell>
          <cell r="AL32">
            <v>1030</v>
          </cell>
          <cell r="AM32">
            <v>1033</v>
          </cell>
          <cell r="AN32">
            <v>1036</v>
          </cell>
          <cell r="AO32">
            <v>1039</v>
          </cell>
          <cell r="AP32">
            <v>1042</v>
          </cell>
          <cell r="AQ32">
            <v>1045</v>
          </cell>
          <cell r="AR32">
            <v>1048</v>
          </cell>
          <cell r="AS32">
            <v>1051</v>
          </cell>
          <cell r="AT32">
            <v>1054</v>
          </cell>
          <cell r="AU32">
            <v>1057</v>
          </cell>
          <cell r="AV32">
            <v>1060</v>
          </cell>
          <cell r="AW32">
            <v>1063</v>
          </cell>
          <cell r="AX32">
            <v>1066</v>
          </cell>
          <cell r="AY32">
            <v>1069</v>
          </cell>
          <cell r="AZ32">
            <v>1072</v>
          </cell>
          <cell r="BA32">
            <v>1075</v>
          </cell>
          <cell r="BB32">
            <v>1078</v>
          </cell>
          <cell r="BC32">
            <v>1081</v>
          </cell>
          <cell r="BD32">
            <v>1084</v>
          </cell>
          <cell r="BE32">
            <v>1087</v>
          </cell>
          <cell r="BF32">
            <v>1090</v>
          </cell>
          <cell r="BG32">
            <v>1093</v>
          </cell>
          <cell r="BH32">
            <v>1096</v>
          </cell>
          <cell r="BI32">
            <v>1099</v>
          </cell>
          <cell r="BJ32">
            <v>1103</v>
          </cell>
          <cell r="BK32">
            <v>1106</v>
          </cell>
          <cell r="BL32">
            <v>1110</v>
          </cell>
          <cell r="BM32">
            <v>1113</v>
          </cell>
          <cell r="BN32">
            <v>1117</v>
          </cell>
          <cell r="BO32">
            <v>1120</v>
          </cell>
          <cell r="BP32">
            <v>1124</v>
          </cell>
          <cell r="BQ32">
            <v>1128</v>
          </cell>
          <cell r="BR32">
            <v>1131</v>
          </cell>
          <cell r="BS32">
            <v>1135</v>
          </cell>
          <cell r="BT32">
            <v>1139</v>
          </cell>
          <cell r="BU32">
            <v>1143</v>
          </cell>
          <cell r="BV32">
            <v>1146</v>
          </cell>
          <cell r="BW32">
            <v>1150</v>
          </cell>
          <cell r="BX32">
            <v>1154</v>
          </cell>
          <cell r="BY32">
            <v>1158</v>
          </cell>
          <cell r="BZ32">
            <v>1162</v>
          </cell>
          <cell r="CA32">
            <v>1166</v>
          </cell>
          <cell r="CB32">
            <v>1171</v>
          </cell>
          <cell r="CC32">
            <v>1176</v>
          </cell>
          <cell r="CD32">
            <v>1180</v>
          </cell>
          <cell r="CE32">
            <v>1186</v>
          </cell>
          <cell r="CF32">
            <v>1191</v>
          </cell>
          <cell r="CG32">
            <v>1196</v>
          </cell>
          <cell r="CH32">
            <v>1202</v>
          </cell>
          <cell r="CI32">
            <v>1209</v>
          </cell>
          <cell r="CJ32">
            <v>1215</v>
          </cell>
          <cell r="CK32">
            <v>1221</v>
          </cell>
          <cell r="CL32">
            <v>1227</v>
          </cell>
          <cell r="CM32">
            <v>1233</v>
          </cell>
          <cell r="CN32">
            <v>1239</v>
          </cell>
          <cell r="CO32">
            <v>1246</v>
          </cell>
        </row>
        <row r="33">
          <cell r="B33" t="str">
            <v>Las Vegas, NV</v>
          </cell>
          <cell r="C33">
            <v>31</v>
          </cell>
          <cell r="D33">
            <v>1016</v>
          </cell>
          <cell r="E33">
            <v>1018</v>
          </cell>
          <cell r="F33">
            <v>1020</v>
          </cell>
          <cell r="G33">
            <v>1023</v>
          </cell>
          <cell r="H33">
            <v>1025</v>
          </cell>
          <cell r="I33">
            <v>1028</v>
          </cell>
          <cell r="J33">
            <v>1030</v>
          </cell>
          <cell r="K33">
            <v>1033</v>
          </cell>
          <cell r="L33">
            <v>1035</v>
          </cell>
          <cell r="M33">
            <v>1038</v>
          </cell>
          <cell r="N33">
            <v>1041</v>
          </cell>
          <cell r="O33">
            <v>1044</v>
          </cell>
          <cell r="P33">
            <v>1047</v>
          </cell>
          <cell r="Q33">
            <v>1050</v>
          </cell>
          <cell r="R33">
            <v>1054</v>
          </cell>
          <cell r="S33">
            <v>1057</v>
          </cell>
          <cell r="T33">
            <v>1061</v>
          </cell>
          <cell r="U33">
            <v>1065</v>
          </cell>
          <cell r="V33">
            <v>1068</v>
          </cell>
          <cell r="W33">
            <v>1072</v>
          </cell>
          <cell r="X33">
            <v>1076</v>
          </cell>
          <cell r="Y33">
            <v>1081</v>
          </cell>
          <cell r="Z33">
            <v>1085</v>
          </cell>
          <cell r="AA33">
            <v>1089</v>
          </cell>
          <cell r="AB33">
            <v>1093</v>
          </cell>
          <cell r="AC33">
            <v>1098</v>
          </cell>
          <cell r="AD33">
            <v>1102</v>
          </cell>
          <cell r="AE33">
            <v>1106</v>
          </cell>
          <cell r="AF33">
            <v>1110</v>
          </cell>
          <cell r="AG33">
            <v>1114</v>
          </cell>
          <cell r="AH33">
            <v>1118</v>
          </cell>
          <cell r="AI33">
            <v>1123</v>
          </cell>
          <cell r="AJ33">
            <v>1127</v>
          </cell>
          <cell r="AK33">
            <v>1131</v>
          </cell>
          <cell r="AL33">
            <v>1136</v>
          </cell>
          <cell r="AM33">
            <v>1140</v>
          </cell>
          <cell r="AN33">
            <v>1145</v>
          </cell>
          <cell r="AO33">
            <v>1150</v>
          </cell>
          <cell r="AP33">
            <v>1156</v>
          </cell>
          <cell r="AQ33">
            <v>1161</v>
          </cell>
          <cell r="AR33">
            <v>1167</v>
          </cell>
          <cell r="AS33">
            <v>1172</v>
          </cell>
          <cell r="AT33">
            <v>1178</v>
          </cell>
          <cell r="AU33">
            <v>1184</v>
          </cell>
          <cell r="AV33">
            <v>1190</v>
          </cell>
          <cell r="AW33">
            <v>1197</v>
          </cell>
          <cell r="AX33">
            <v>1203</v>
          </cell>
          <cell r="AY33">
            <v>1210</v>
          </cell>
          <cell r="AZ33">
            <v>1216</v>
          </cell>
          <cell r="BA33">
            <v>1223</v>
          </cell>
          <cell r="BB33">
            <v>1230</v>
          </cell>
          <cell r="BC33">
            <v>1237</v>
          </cell>
          <cell r="BD33">
            <v>1244</v>
          </cell>
          <cell r="BE33">
            <v>1251</v>
          </cell>
          <cell r="BF33">
            <v>1258</v>
          </cell>
          <cell r="BG33">
            <v>1265</v>
          </cell>
          <cell r="BH33">
            <v>1273</v>
          </cell>
          <cell r="BI33">
            <v>1280</v>
          </cell>
          <cell r="BJ33">
            <v>1287</v>
          </cell>
          <cell r="BK33">
            <v>1294</v>
          </cell>
          <cell r="BL33">
            <v>1301</v>
          </cell>
          <cell r="BM33">
            <v>1308</v>
          </cell>
          <cell r="BN33">
            <v>1314</v>
          </cell>
          <cell r="BO33">
            <v>1321</v>
          </cell>
          <cell r="BP33">
            <v>1327</v>
          </cell>
          <cell r="BQ33">
            <v>1333</v>
          </cell>
          <cell r="BR33">
            <v>1339</v>
          </cell>
          <cell r="BS33">
            <v>1343</v>
          </cell>
          <cell r="BT33">
            <v>1348</v>
          </cell>
          <cell r="BU33">
            <v>1353</v>
          </cell>
          <cell r="BV33">
            <v>1356</v>
          </cell>
          <cell r="BW33">
            <v>1359</v>
          </cell>
          <cell r="BX33">
            <v>1362</v>
          </cell>
          <cell r="BY33">
            <v>1366</v>
          </cell>
          <cell r="BZ33">
            <v>1371</v>
          </cell>
          <cell r="CA33">
            <v>1375</v>
          </cell>
          <cell r="CB33">
            <v>1382</v>
          </cell>
          <cell r="CC33">
            <v>1390</v>
          </cell>
          <cell r="CD33">
            <v>1397</v>
          </cell>
          <cell r="CE33">
            <v>1410</v>
          </cell>
          <cell r="CF33">
            <v>1424</v>
          </cell>
          <cell r="CG33">
            <v>1437</v>
          </cell>
          <cell r="CH33">
            <v>1453</v>
          </cell>
          <cell r="CI33">
            <v>1470</v>
          </cell>
          <cell r="CJ33">
            <v>1486</v>
          </cell>
          <cell r="CK33">
            <v>1503</v>
          </cell>
          <cell r="CL33">
            <v>1520</v>
          </cell>
          <cell r="CM33">
            <v>1537</v>
          </cell>
          <cell r="CN33">
            <v>1555</v>
          </cell>
          <cell r="CO33">
            <v>1572</v>
          </cell>
        </row>
        <row r="34">
          <cell r="B34" t="str">
            <v>Columbus, OH</v>
          </cell>
          <cell r="C34">
            <v>32</v>
          </cell>
          <cell r="D34">
            <v>970</v>
          </cell>
          <cell r="E34">
            <v>973</v>
          </cell>
          <cell r="F34">
            <v>975</v>
          </cell>
          <cell r="G34">
            <v>977</v>
          </cell>
          <cell r="H34">
            <v>979</v>
          </cell>
          <cell r="I34">
            <v>982</v>
          </cell>
          <cell r="J34">
            <v>984</v>
          </cell>
          <cell r="K34">
            <v>986</v>
          </cell>
          <cell r="L34">
            <v>989</v>
          </cell>
          <cell r="M34">
            <v>991</v>
          </cell>
          <cell r="N34">
            <v>994</v>
          </cell>
          <cell r="O34">
            <v>998</v>
          </cell>
          <cell r="P34">
            <v>1001</v>
          </cell>
          <cell r="Q34">
            <v>1005</v>
          </cell>
          <cell r="R34">
            <v>1009</v>
          </cell>
          <cell r="S34">
            <v>1013</v>
          </cell>
          <cell r="T34">
            <v>1017</v>
          </cell>
          <cell r="U34">
            <v>1021</v>
          </cell>
          <cell r="V34">
            <v>1025</v>
          </cell>
          <cell r="W34">
            <v>1029</v>
          </cell>
          <cell r="X34">
            <v>1033</v>
          </cell>
          <cell r="Y34">
            <v>1037</v>
          </cell>
          <cell r="Z34">
            <v>1041</v>
          </cell>
          <cell r="AA34">
            <v>1044</v>
          </cell>
          <cell r="AB34">
            <v>1048</v>
          </cell>
          <cell r="AC34">
            <v>1051</v>
          </cell>
          <cell r="AD34">
            <v>1053</v>
          </cell>
          <cell r="AE34">
            <v>1056</v>
          </cell>
          <cell r="AF34">
            <v>1059</v>
          </cell>
          <cell r="AG34">
            <v>1061</v>
          </cell>
          <cell r="AH34">
            <v>1064</v>
          </cell>
          <cell r="AI34">
            <v>1067</v>
          </cell>
          <cell r="AJ34">
            <v>1070</v>
          </cell>
          <cell r="AK34">
            <v>1073</v>
          </cell>
          <cell r="AL34">
            <v>1076</v>
          </cell>
          <cell r="AM34">
            <v>1079</v>
          </cell>
          <cell r="AN34">
            <v>1083</v>
          </cell>
          <cell r="AO34">
            <v>1087</v>
          </cell>
          <cell r="AP34">
            <v>1091</v>
          </cell>
          <cell r="AQ34">
            <v>1094</v>
          </cell>
          <cell r="AR34">
            <v>1099</v>
          </cell>
          <cell r="AS34">
            <v>1103</v>
          </cell>
          <cell r="AT34">
            <v>1107</v>
          </cell>
          <cell r="AU34">
            <v>1112</v>
          </cell>
          <cell r="AV34">
            <v>1116</v>
          </cell>
          <cell r="AW34">
            <v>1120</v>
          </cell>
          <cell r="AX34">
            <v>1125</v>
          </cell>
          <cell r="AY34">
            <v>1129</v>
          </cell>
          <cell r="AZ34">
            <v>1134</v>
          </cell>
          <cell r="BA34">
            <v>1138</v>
          </cell>
          <cell r="BB34">
            <v>1143</v>
          </cell>
          <cell r="BC34">
            <v>1147</v>
          </cell>
          <cell r="BD34">
            <v>1151</v>
          </cell>
          <cell r="BE34">
            <v>1156</v>
          </cell>
          <cell r="BF34">
            <v>1160</v>
          </cell>
          <cell r="BG34">
            <v>1164</v>
          </cell>
          <cell r="BH34">
            <v>1168</v>
          </cell>
          <cell r="BI34">
            <v>1173</v>
          </cell>
          <cell r="BJ34">
            <v>1176</v>
          </cell>
          <cell r="BK34">
            <v>1180</v>
          </cell>
          <cell r="BL34">
            <v>1183</v>
          </cell>
          <cell r="BM34">
            <v>1187</v>
          </cell>
          <cell r="BN34">
            <v>1191</v>
          </cell>
          <cell r="BO34">
            <v>1195</v>
          </cell>
          <cell r="BP34">
            <v>1198</v>
          </cell>
          <cell r="BQ34">
            <v>1202</v>
          </cell>
          <cell r="BR34">
            <v>1206</v>
          </cell>
          <cell r="BS34">
            <v>1209</v>
          </cell>
          <cell r="BT34">
            <v>1213</v>
          </cell>
          <cell r="BU34">
            <v>1217</v>
          </cell>
          <cell r="BV34">
            <v>1220</v>
          </cell>
          <cell r="BW34">
            <v>1224</v>
          </cell>
          <cell r="BX34">
            <v>1228</v>
          </cell>
          <cell r="BY34">
            <v>1232</v>
          </cell>
          <cell r="BZ34">
            <v>1237</v>
          </cell>
          <cell r="CA34">
            <v>1241</v>
          </cell>
          <cell r="CB34">
            <v>1246</v>
          </cell>
          <cell r="CC34">
            <v>1251</v>
          </cell>
          <cell r="CD34">
            <v>1257</v>
          </cell>
          <cell r="CE34">
            <v>1263</v>
          </cell>
          <cell r="CF34">
            <v>1269</v>
          </cell>
          <cell r="CG34">
            <v>1275</v>
          </cell>
          <cell r="CH34">
            <v>1281</v>
          </cell>
          <cell r="CI34">
            <v>1288</v>
          </cell>
          <cell r="CJ34">
            <v>1295</v>
          </cell>
          <cell r="CK34">
            <v>1301</v>
          </cell>
          <cell r="CL34">
            <v>1308</v>
          </cell>
          <cell r="CM34">
            <v>1315</v>
          </cell>
          <cell r="CN34">
            <v>1321</v>
          </cell>
          <cell r="CO34">
            <v>1328</v>
          </cell>
        </row>
        <row r="35">
          <cell r="B35" t="str">
            <v>Indianapolis, IN</v>
          </cell>
          <cell r="C35">
            <v>33</v>
          </cell>
          <cell r="D35">
            <v>988</v>
          </cell>
          <cell r="E35">
            <v>990</v>
          </cell>
          <cell r="F35">
            <v>992</v>
          </cell>
          <cell r="G35">
            <v>994</v>
          </cell>
          <cell r="H35">
            <v>996</v>
          </cell>
          <cell r="I35">
            <v>998</v>
          </cell>
          <cell r="J35">
            <v>1000</v>
          </cell>
          <cell r="K35">
            <v>1002</v>
          </cell>
          <cell r="L35">
            <v>1004</v>
          </cell>
          <cell r="M35">
            <v>1006</v>
          </cell>
          <cell r="N35">
            <v>1008</v>
          </cell>
          <cell r="O35">
            <v>1010</v>
          </cell>
          <cell r="P35">
            <v>1012</v>
          </cell>
          <cell r="Q35">
            <v>1014</v>
          </cell>
          <cell r="R35">
            <v>1016</v>
          </cell>
          <cell r="S35">
            <v>1018</v>
          </cell>
          <cell r="T35">
            <v>1021</v>
          </cell>
          <cell r="U35">
            <v>1023</v>
          </cell>
          <cell r="V35">
            <v>1026</v>
          </cell>
          <cell r="W35">
            <v>1029</v>
          </cell>
          <cell r="X35">
            <v>1032</v>
          </cell>
          <cell r="Y35">
            <v>1035</v>
          </cell>
          <cell r="Z35">
            <v>1038</v>
          </cell>
          <cell r="AA35">
            <v>1041</v>
          </cell>
          <cell r="AB35">
            <v>1044</v>
          </cell>
          <cell r="AC35">
            <v>1047</v>
          </cell>
          <cell r="AD35">
            <v>1050</v>
          </cell>
          <cell r="AE35">
            <v>1052</v>
          </cell>
          <cell r="AF35">
            <v>1054</v>
          </cell>
          <cell r="AG35">
            <v>1056</v>
          </cell>
          <cell r="AH35">
            <v>1058</v>
          </cell>
          <cell r="AI35">
            <v>1060</v>
          </cell>
          <cell r="AJ35">
            <v>1063</v>
          </cell>
          <cell r="AK35">
            <v>1065</v>
          </cell>
          <cell r="AL35">
            <v>1067</v>
          </cell>
          <cell r="AM35">
            <v>1069</v>
          </cell>
          <cell r="AN35">
            <v>1071</v>
          </cell>
          <cell r="AO35">
            <v>1074</v>
          </cell>
          <cell r="AP35">
            <v>1076</v>
          </cell>
          <cell r="AQ35">
            <v>1079</v>
          </cell>
          <cell r="AR35">
            <v>1082</v>
          </cell>
          <cell r="AS35">
            <v>1086</v>
          </cell>
          <cell r="AT35">
            <v>1089</v>
          </cell>
          <cell r="AU35">
            <v>1093</v>
          </cell>
          <cell r="AV35">
            <v>1097</v>
          </cell>
          <cell r="AW35">
            <v>1100</v>
          </cell>
          <cell r="AX35">
            <v>1104</v>
          </cell>
          <cell r="AY35">
            <v>1107</v>
          </cell>
          <cell r="AZ35">
            <v>1111</v>
          </cell>
          <cell r="BA35">
            <v>1115</v>
          </cell>
          <cell r="BB35">
            <v>1118</v>
          </cell>
          <cell r="BC35">
            <v>1122</v>
          </cell>
          <cell r="BD35">
            <v>1125</v>
          </cell>
          <cell r="BE35">
            <v>1128</v>
          </cell>
          <cell r="BF35">
            <v>1132</v>
          </cell>
          <cell r="BG35">
            <v>1136</v>
          </cell>
          <cell r="BH35">
            <v>1139</v>
          </cell>
          <cell r="BI35">
            <v>1143</v>
          </cell>
          <cell r="BJ35">
            <v>1148</v>
          </cell>
          <cell r="BK35">
            <v>1152</v>
          </cell>
          <cell r="BL35">
            <v>1156</v>
          </cell>
          <cell r="BM35">
            <v>1161</v>
          </cell>
          <cell r="BN35">
            <v>1165</v>
          </cell>
          <cell r="BO35">
            <v>1170</v>
          </cell>
          <cell r="BP35">
            <v>1174</v>
          </cell>
          <cell r="BQ35">
            <v>1179</v>
          </cell>
          <cell r="BR35">
            <v>1183</v>
          </cell>
          <cell r="BS35">
            <v>1187</v>
          </cell>
          <cell r="BT35">
            <v>1191</v>
          </cell>
          <cell r="BU35">
            <v>1195</v>
          </cell>
          <cell r="BV35">
            <v>1199</v>
          </cell>
          <cell r="BW35">
            <v>1203</v>
          </cell>
          <cell r="BX35">
            <v>1207</v>
          </cell>
          <cell r="BY35">
            <v>1213</v>
          </cell>
          <cell r="BZ35">
            <v>1219</v>
          </cell>
          <cell r="CA35">
            <v>1224</v>
          </cell>
          <cell r="CB35">
            <v>1232</v>
          </cell>
          <cell r="CC35">
            <v>1239</v>
          </cell>
          <cell r="CD35">
            <v>1246</v>
          </cell>
          <cell r="CE35">
            <v>1255</v>
          </cell>
          <cell r="CF35">
            <v>1264</v>
          </cell>
          <cell r="CG35">
            <v>1273</v>
          </cell>
          <cell r="CH35">
            <v>1282</v>
          </cell>
          <cell r="CI35">
            <v>1292</v>
          </cell>
          <cell r="CJ35">
            <v>1302</v>
          </cell>
          <cell r="CK35">
            <v>1311</v>
          </cell>
          <cell r="CL35">
            <v>1321</v>
          </cell>
          <cell r="CM35">
            <v>1331</v>
          </cell>
          <cell r="CN35">
            <v>1340</v>
          </cell>
          <cell r="CO35">
            <v>1350</v>
          </cell>
        </row>
        <row r="36">
          <cell r="B36" t="str">
            <v>San Jose, CA</v>
          </cell>
          <cell r="C36">
            <v>34</v>
          </cell>
          <cell r="D36">
            <v>2133</v>
          </cell>
          <cell r="E36">
            <v>2167</v>
          </cell>
          <cell r="F36">
            <v>2202</v>
          </cell>
          <cell r="G36">
            <v>2237</v>
          </cell>
          <cell r="H36">
            <v>2271</v>
          </cell>
          <cell r="I36">
            <v>2305</v>
          </cell>
          <cell r="J36">
            <v>2339</v>
          </cell>
          <cell r="K36">
            <v>2372</v>
          </cell>
          <cell r="L36">
            <v>2406</v>
          </cell>
          <cell r="M36">
            <v>2439</v>
          </cell>
          <cell r="N36">
            <v>2469</v>
          </cell>
          <cell r="O36">
            <v>2500</v>
          </cell>
          <cell r="P36">
            <v>2530</v>
          </cell>
          <cell r="Q36">
            <v>2555</v>
          </cell>
          <cell r="R36">
            <v>2579</v>
          </cell>
          <cell r="S36">
            <v>2604</v>
          </cell>
          <cell r="T36">
            <v>2625</v>
          </cell>
          <cell r="U36">
            <v>2647</v>
          </cell>
          <cell r="V36">
            <v>2668</v>
          </cell>
          <cell r="W36">
            <v>2686</v>
          </cell>
          <cell r="X36">
            <v>2704</v>
          </cell>
          <cell r="Y36">
            <v>2721</v>
          </cell>
          <cell r="Z36">
            <v>2733</v>
          </cell>
          <cell r="AA36">
            <v>2745</v>
          </cell>
          <cell r="AB36">
            <v>2757</v>
          </cell>
          <cell r="AC36">
            <v>2762</v>
          </cell>
          <cell r="AD36">
            <v>2767</v>
          </cell>
          <cell r="AE36">
            <v>2773</v>
          </cell>
          <cell r="AF36">
            <v>2774</v>
          </cell>
          <cell r="AG36">
            <v>2775</v>
          </cell>
          <cell r="AH36">
            <v>2776</v>
          </cell>
          <cell r="AI36">
            <v>2777</v>
          </cell>
          <cell r="AJ36">
            <v>2778</v>
          </cell>
          <cell r="AK36">
            <v>2779</v>
          </cell>
          <cell r="AL36">
            <v>2783</v>
          </cell>
          <cell r="AM36">
            <v>2786</v>
          </cell>
          <cell r="AN36">
            <v>2789</v>
          </cell>
          <cell r="AO36">
            <v>2795</v>
          </cell>
          <cell r="AP36">
            <v>2801</v>
          </cell>
          <cell r="AQ36">
            <v>2807</v>
          </cell>
          <cell r="AR36">
            <v>2815</v>
          </cell>
          <cell r="AS36">
            <v>2823</v>
          </cell>
          <cell r="AT36">
            <v>2831</v>
          </cell>
          <cell r="AU36">
            <v>2839</v>
          </cell>
          <cell r="AV36">
            <v>2848</v>
          </cell>
          <cell r="AW36">
            <v>2857</v>
          </cell>
          <cell r="AX36">
            <v>2866</v>
          </cell>
          <cell r="AY36">
            <v>2875</v>
          </cell>
          <cell r="AZ36">
            <v>2885</v>
          </cell>
          <cell r="BA36">
            <v>2895</v>
          </cell>
          <cell r="BB36">
            <v>2905</v>
          </cell>
          <cell r="BC36">
            <v>2915</v>
          </cell>
          <cell r="BD36">
            <v>2925</v>
          </cell>
          <cell r="BE36">
            <v>2935</v>
          </cell>
          <cell r="BF36">
            <v>2945</v>
          </cell>
          <cell r="BG36">
            <v>2954</v>
          </cell>
          <cell r="BH36">
            <v>2962</v>
          </cell>
          <cell r="BI36">
            <v>2971</v>
          </cell>
          <cell r="BJ36">
            <v>2979</v>
          </cell>
          <cell r="BK36">
            <v>2987</v>
          </cell>
          <cell r="BL36">
            <v>2994</v>
          </cell>
          <cell r="BM36">
            <v>3001</v>
          </cell>
          <cell r="BN36">
            <v>3008</v>
          </cell>
          <cell r="BO36">
            <v>3015</v>
          </cell>
          <cell r="BP36">
            <v>3022</v>
          </cell>
          <cell r="BQ36">
            <v>3029</v>
          </cell>
          <cell r="BR36">
            <v>3037</v>
          </cell>
          <cell r="BS36">
            <v>3043</v>
          </cell>
          <cell r="BT36">
            <v>3049</v>
          </cell>
          <cell r="BU36">
            <v>3055</v>
          </cell>
          <cell r="BV36">
            <v>3054</v>
          </cell>
          <cell r="BW36">
            <v>3052</v>
          </cell>
          <cell r="BX36">
            <v>3051</v>
          </cell>
          <cell r="BY36">
            <v>3040</v>
          </cell>
          <cell r="BZ36">
            <v>3030</v>
          </cell>
          <cell r="CA36">
            <v>3020</v>
          </cell>
          <cell r="CB36">
            <v>3002</v>
          </cell>
          <cell r="CC36">
            <v>2985</v>
          </cell>
          <cell r="CD36">
            <v>2968</v>
          </cell>
          <cell r="CE36">
            <v>2953</v>
          </cell>
          <cell r="CF36">
            <v>2938</v>
          </cell>
          <cell r="CG36">
            <v>2922</v>
          </cell>
          <cell r="CH36">
            <v>2911</v>
          </cell>
          <cell r="CI36">
            <v>2899</v>
          </cell>
          <cell r="CJ36">
            <v>2887</v>
          </cell>
          <cell r="CK36">
            <v>2877</v>
          </cell>
          <cell r="CL36">
            <v>2866</v>
          </cell>
          <cell r="CM36">
            <v>2855</v>
          </cell>
          <cell r="CN36">
            <v>2846</v>
          </cell>
          <cell r="CO36">
            <v>2837</v>
          </cell>
        </row>
        <row r="37">
          <cell r="B37" t="str">
            <v>Austin, TX</v>
          </cell>
          <cell r="C37">
            <v>35</v>
          </cell>
          <cell r="D37">
            <v>1202</v>
          </cell>
          <cell r="E37">
            <v>1208</v>
          </cell>
          <cell r="F37">
            <v>1214</v>
          </cell>
          <cell r="G37">
            <v>1220</v>
          </cell>
          <cell r="H37">
            <v>1225</v>
          </cell>
          <cell r="I37">
            <v>1231</v>
          </cell>
          <cell r="J37">
            <v>1237</v>
          </cell>
          <cell r="K37">
            <v>1243</v>
          </cell>
          <cell r="L37">
            <v>1249</v>
          </cell>
          <cell r="M37">
            <v>1254</v>
          </cell>
          <cell r="N37">
            <v>1260</v>
          </cell>
          <cell r="O37">
            <v>1266</v>
          </cell>
          <cell r="P37">
            <v>1271</v>
          </cell>
          <cell r="Q37">
            <v>1276</v>
          </cell>
          <cell r="R37">
            <v>1281</v>
          </cell>
          <cell r="S37">
            <v>1286</v>
          </cell>
          <cell r="T37">
            <v>1291</v>
          </cell>
          <cell r="U37">
            <v>1296</v>
          </cell>
          <cell r="V37">
            <v>1301</v>
          </cell>
          <cell r="W37">
            <v>1306</v>
          </cell>
          <cell r="X37">
            <v>1310</v>
          </cell>
          <cell r="Y37">
            <v>1315</v>
          </cell>
          <cell r="Z37">
            <v>1319</v>
          </cell>
          <cell r="AA37">
            <v>1324</v>
          </cell>
          <cell r="AB37">
            <v>1328</v>
          </cell>
          <cell r="AC37">
            <v>1331</v>
          </cell>
          <cell r="AD37">
            <v>1334</v>
          </cell>
          <cell r="AE37">
            <v>1337</v>
          </cell>
          <cell r="AF37">
            <v>1340</v>
          </cell>
          <cell r="AG37">
            <v>1342</v>
          </cell>
          <cell r="AH37">
            <v>1344</v>
          </cell>
          <cell r="AI37">
            <v>1346</v>
          </cell>
          <cell r="AJ37">
            <v>1348</v>
          </cell>
          <cell r="AK37">
            <v>1350</v>
          </cell>
          <cell r="AL37">
            <v>1352</v>
          </cell>
          <cell r="AM37">
            <v>1355</v>
          </cell>
          <cell r="AN37">
            <v>1357</v>
          </cell>
          <cell r="AO37">
            <v>1358</v>
          </cell>
          <cell r="AP37">
            <v>1360</v>
          </cell>
          <cell r="AQ37">
            <v>1362</v>
          </cell>
          <cell r="AR37">
            <v>1364</v>
          </cell>
          <cell r="AS37">
            <v>1365</v>
          </cell>
          <cell r="AT37">
            <v>1366</v>
          </cell>
          <cell r="AU37">
            <v>1368</v>
          </cell>
          <cell r="AV37">
            <v>1369</v>
          </cell>
          <cell r="AW37">
            <v>1370</v>
          </cell>
          <cell r="AX37">
            <v>1373</v>
          </cell>
          <cell r="AY37">
            <v>1375</v>
          </cell>
          <cell r="AZ37">
            <v>1377</v>
          </cell>
          <cell r="BA37">
            <v>1381</v>
          </cell>
          <cell r="BB37">
            <v>1385</v>
          </cell>
          <cell r="BC37">
            <v>1389</v>
          </cell>
          <cell r="BD37">
            <v>1395</v>
          </cell>
          <cell r="BE37">
            <v>1401</v>
          </cell>
          <cell r="BF37">
            <v>1406</v>
          </cell>
          <cell r="BG37">
            <v>1412</v>
          </cell>
          <cell r="BH37">
            <v>1418</v>
          </cell>
          <cell r="BI37">
            <v>1424</v>
          </cell>
          <cell r="BJ37">
            <v>1429</v>
          </cell>
          <cell r="BK37">
            <v>1435</v>
          </cell>
          <cell r="BL37">
            <v>1440</v>
          </cell>
          <cell r="BM37">
            <v>1446</v>
          </cell>
          <cell r="BN37">
            <v>1451</v>
          </cell>
          <cell r="BO37">
            <v>1456</v>
          </cell>
          <cell r="BP37">
            <v>1461</v>
          </cell>
          <cell r="BQ37">
            <v>1466</v>
          </cell>
          <cell r="BR37">
            <v>1471</v>
          </cell>
          <cell r="BS37">
            <v>1475</v>
          </cell>
          <cell r="BT37">
            <v>1479</v>
          </cell>
          <cell r="BU37">
            <v>1483</v>
          </cell>
          <cell r="BV37">
            <v>1485</v>
          </cell>
          <cell r="BW37">
            <v>1486</v>
          </cell>
          <cell r="BX37">
            <v>1487</v>
          </cell>
          <cell r="BY37">
            <v>1486</v>
          </cell>
          <cell r="BZ37">
            <v>1485</v>
          </cell>
          <cell r="CA37">
            <v>1484</v>
          </cell>
          <cell r="CB37">
            <v>1483</v>
          </cell>
          <cell r="CC37">
            <v>1482</v>
          </cell>
          <cell r="CD37">
            <v>1481</v>
          </cell>
          <cell r="CE37">
            <v>1486</v>
          </cell>
          <cell r="CF37">
            <v>1490</v>
          </cell>
          <cell r="CG37">
            <v>1495</v>
          </cell>
          <cell r="CH37">
            <v>1504</v>
          </cell>
          <cell r="CI37">
            <v>1513</v>
          </cell>
          <cell r="CJ37">
            <v>1521</v>
          </cell>
          <cell r="CK37">
            <v>1531</v>
          </cell>
          <cell r="CL37">
            <v>1540</v>
          </cell>
          <cell r="CM37">
            <v>1550</v>
          </cell>
          <cell r="CN37">
            <v>1560</v>
          </cell>
          <cell r="CO37">
            <v>1571</v>
          </cell>
        </row>
        <row r="38">
          <cell r="B38" t="str">
            <v>Virginia Beach, VA</v>
          </cell>
          <cell r="C38">
            <v>36</v>
          </cell>
          <cell r="D38">
            <v>1168</v>
          </cell>
          <cell r="E38">
            <v>1170</v>
          </cell>
          <cell r="F38">
            <v>1172</v>
          </cell>
          <cell r="G38">
            <v>1174</v>
          </cell>
          <cell r="H38">
            <v>1175</v>
          </cell>
          <cell r="I38">
            <v>1177</v>
          </cell>
          <cell r="J38">
            <v>1179</v>
          </cell>
          <cell r="K38">
            <v>1181</v>
          </cell>
          <cell r="L38">
            <v>1183</v>
          </cell>
          <cell r="M38">
            <v>1184</v>
          </cell>
          <cell r="N38">
            <v>1186</v>
          </cell>
          <cell r="O38">
            <v>1188</v>
          </cell>
          <cell r="P38">
            <v>1189</v>
          </cell>
          <cell r="Q38">
            <v>1191</v>
          </cell>
          <cell r="R38">
            <v>1192</v>
          </cell>
          <cell r="S38">
            <v>1193</v>
          </cell>
          <cell r="T38">
            <v>1194</v>
          </cell>
          <cell r="U38">
            <v>1196</v>
          </cell>
          <cell r="V38">
            <v>1197</v>
          </cell>
          <cell r="W38">
            <v>1198</v>
          </cell>
          <cell r="X38">
            <v>1200</v>
          </cell>
          <cell r="Y38">
            <v>1201</v>
          </cell>
          <cell r="Z38">
            <v>1202</v>
          </cell>
          <cell r="AA38">
            <v>1204</v>
          </cell>
          <cell r="AB38">
            <v>1205</v>
          </cell>
          <cell r="AC38">
            <v>1206</v>
          </cell>
          <cell r="AD38">
            <v>1207</v>
          </cell>
          <cell r="AE38">
            <v>1208</v>
          </cell>
          <cell r="AF38">
            <v>1209</v>
          </cell>
          <cell r="AG38">
            <v>1209</v>
          </cell>
          <cell r="AH38">
            <v>1210</v>
          </cell>
          <cell r="AI38">
            <v>1212</v>
          </cell>
          <cell r="AJ38">
            <v>1213</v>
          </cell>
          <cell r="AK38">
            <v>1214</v>
          </cell>
          <cell r="AL38">
            <v>1215</v>
          </cell>
          <cell r="AM38">
            <v>1217</v>
          </cell>
          <cell r="AN38">
            <v>1219</v>
          </cell>
          <cell r="AO38">
            <v>1221</v>
          </cell>
          <cell r="AP38">
            <v>1223</v>
          </cell>
          <cell r="AQ38">
            <v>1224</v>
          </cell>
          <cell r="AR38">
            <v>1226</v>
          </cell>
          <cell r="AS38">
            <v>1228</v>
          </cell>
          <cell r="AT38">
            <v>1230</v>
          </cell>
          <cell r="AU38">
            <v>1232</v>
          </cell>
          <cell r="AV38">
            <v>1233</v>
          </cell>
          <cell r="AW38">
            <v>1235</v>
          </cell>
          <cell r="AX38">
            <v>1237</v>
          </cell>
          <cell r="AY38">
            <v>1238</v>
          </cell>
          <cell r="AZ38">
            <v>1240</v>
          </cell>
          <cell r="BA38">
            <v>1242</v>
          </cell>
          <cell r="BB38">
            <v>1244</v>
          </cell>
          <cell r="BC38">
            <v>1246</v>
          </cell>
          <cell r="BD38">
            <v>1248</v>
          </cell>
          <cell r="BE38">
            <v>1251</v>
          </cell>
          <cell r="BF38">
            <v>1253</v>
          </cell>
          <cell r="BG38">
            <v>1256</v>
          </cell>
          <cell r="BH38">
            <v>1259</v>
          </cell>
          <cell r="BI38">
            <v>1261</v>
          </cell>
          <cell r="BJ38">
            <v>1264</v>
          </cell>
          <cell r="BK38">
            <v>1268</v>
          </cell>
          <cell r="BL38">
            <v>1271</v>
          </cell>
          <cell r="BM38">
            <v>1274</v>
          </cell>
          <cell r="BN38">
            <v>1277</v>
          </cell>
          <cell r="BO38">
            <v>1281</v>
          </cell>
          <cell r="BP38">
            <v>1284</v>
          </cell>
          <cell r="BQ38">
            <v>1287</v>
          </cell>
          <cell r="BR38">
            <v>1290</v>
          </cell>
          <cell r="BS38">
            <v>1293</v>
          </cell>
          <cell r="BT38">
            <v>1295</v>
          </cell>
          <cell r="BU38">
            <v>1298</v>
          </cell>
          <cell r="BV38">
            <v>1300</v>
          </cell>
          <cell r="BW38">
            <v>1302</v>
          </cell>
          <cell r="BX38">
            <v>1304</v>
          </cell>
          <cell r="BY38">
            <v>1308</v>
          </cell>
          <cell r="BZ38">
            <v>1312</v>
          </cell>
          <cell r="CA38">
            <v>1316</v>
          </cell>
          <cell r="CB38">
            <v>1322</v>
          </cell>
          <cell r="CC38">
            <v>1327</v>
          </cell>
          <cell r="CD38">
            <v>1333</v>
          </cell>
          <cell r="CE38">
            <v>1342</v>
          </cell>
          <cell r="CF38">
            <v>1351</v>
          </cell>
          <cell r="CG38">
            <v>1360</v>
          </cell>
          <cell r="CH38">
            <v>1370</v>
          </cell>
          <cell r="CI38">
            <v>1380</v>
          </cell>
          <cell r="CJ38">
            <v>1390</v>
          </cell>
          <cell r="CK38">
            <v>1401</v>
          </cell>
          <cell r="CL38">
            <v>1411</v>
          </cell>
          <cell r="CM38">
            <v>1421</v>
          </cell>
          <cell r="CN38">
            <v>1432</v>
          </cell>
          <cell r="CO38">
            <v>1442</v>
          </cell>
        </row>
        <row r="39">
          <cell r="B39" t="str">
            <v>Nashville, TN</v>
          </cell>
          <cell r="C39">
            <v>37</v>
          </cell>
          <cell r="D39">
            <v>1140</v>
          </cell>
          <cell r="E39">
            <v>1149</v>
          </cell>
          <cell r="F39">
            <v>1157</v>
          </cell>
          <cell r="G39">
            <v>1165</v>
          </cell>
          <cell r="H39">
            <v>1173</v>
          </cell>
          <cell r="I39">
            <v>1181</v>
          </cell>
          <cell r="J39">
            <v>1189</v>
          </cell>
          <cell r="K39">
            <v>1197</v>
          </cell>
          <cell r="L39">
            <v>1205</v>
          </cell>
          <cell r="M39">
            <v>1213</v>
          </cell>
          <cell r="N39">
            <v>1221</v>
          </cell>
          <cell r="O39">
            <v>1228</v>
          </cell>
          <cell r="P39">
            <v>1235</v>
          </cell>
          <cell r="Q39">
            <v>1242</v>
          </cell>
          <cell r="R39">
            <v>1248</v>
          </cell>
          <cell r="S39">
            <v>1254</v>
          </cell>
          <cell r="T39">
            <v>1261</v>
          </cell>
          <cell r="U39">
            <v>1267</v>
          </cell>
          <cell r="V39">
            <v>1273</v>
          </cell>
          <cell r="W39">
            <v>1279</v>
          </cell>
          <cell r="X39">
            <v>1286</v>
          </cell>
          <cell r="Y39">
            <v>1292</v>
          </cell>
          <cell r="Z39">
            <v>1298</v>
          </cell>
          <cell r="AA39">
            <v>1305</v>
          </cell>
          <cell r="AB39">
            <v>1311</v>
          </cell>
          <cell r="AC39">
            <v>1317</v>
          </cell>
          <cell r="AD39">
            <v>1323</v>
          </cell>
          <cell r="AE39">
            <v>1329</v>
          </cell>
          <cell r="AF39">
            <v>1334</v>
          </cell>
          <cell r="AG39">
            <v>1339</v>
          </cell>
          <cell r="AH39">
            <v>1344</v>
          </cell>
          <cell r="AI39">
            <v>1349</v>
          </cell>
          <cell r="AJ39">
            <v>1353</v>
          </cell>
          <cell r="AK39">
            <v>1357</v>
          </cell>
          <cell r="AL39">
            <v>1361</v>
          </cell>
          <cell r="AM39">
            <v>1366</v>
          </cell>
          <cell r="AN39">
            <v>1370</v>
          </cell>
          <cell r="AO39">
            <v>1374</v>
          </cell>
          <cell r="AP39">
            <v>1378</v>
          </cell>
          <cell r="AQ39">
            <v>1382</v>
          </cell>
          <cell r="AR39">
            <v>1386</v>
          </cell>
          <cell r="AS39">
            <v>1390</v>
          </cell>
          <cell r="AT39">
            <v>1393</v>
          </cell>
          <cell r="AU39">
            <v>1397</v>
          </cell>
          <cell r="AV39">
            <v>1400</v>
          </cell>
          <cell r="AW39">
            <v>1403</v>
          </cell>
          <cell r="AX39">
            <v>1407</v>
          </cell>
          <cell r="AY39">
            <v>1410</v>
          </cell>
          <cell r="AZ39">
            <v>1413</v>
          </cell>
          <cell r="BA39">
            <v>1416</v>
          </cell>
          <cell r="BB39">
            <v>1419</v>
          </cell>
          <cell r="BC39">
            <v>1422</v>
          </cell>
          <cell r="BD39">
            <v>1426</v>
          </cell>
          <cell r="BE39">
            <v>1430</v>
          </cell>
          <cell r="BF39">
            <v>1434</v>
          </cell>
          <cell r="BG39">
            <v>1438</v>
          </cell>
          <cell r="BH39">
            <v>1443</v>
          </cell>
          <cell r="BI39">
            <v>1447</v>
          </cell>
          <cell r="BJ39">
            <v>1452</v>
          </cell>
          <cell r="BK39">
            <v>1457</v>
          </cell>
          <cell r="BL39">
            <v>1462</v>
          </cell>
          <cell r="BM39">
            <v>1467</v>
          </cell>
          <cell r="BN39">
            <v>1473</v>
          </cell>
          <cell r="BO39">
            <v>1478</v>
          </cell>
          <cell r="BP39">
            <v>1484</v>
          </cell>
          <cell r="BQ39">
            <v>1490</v>
          </cell>
          <cell r="BR39">
            <v>1496</v>
          </cell>
          <cell r="BS39">
            <v>1502</v>
          </cell>
          <cell r="BT39">
            <v>1507</v>
          </cell>
          <cell r="BU39">
            <v>1513</v>
          </cell>
          <cell r="BV39">
            <v>1517</v>
          </cell>
          <cell r="BW39">
            <v>1521</v>
          </cell>
          <cell r="BX39">
            <v>1525</v>
          </cell>
          <cell r="BY39">
            <v>1528</v>
          </cell>
          <cell r="BZ39">
            <v>1531</v>
          </cell>
          <cell r="CA39">
            <v>1534</v>
          </cell>
          <cell r="CB39">
            <v>1537</v>
          </cell>
          <cell r="CC39">
            <v>1539</v>
          </cell>
          <cell r="CD39">
            <v>1542</v>
          </cell>
          <cell r="CE39">
            <v>1548</v>
          </cell>
          <cell r="CF39">
            <v>1553</v>
          </cell>
          <cell r="CG39">
            <v>1559</v>
          </cell>
          <cell r="CH39">
            <v>1566</v>
          </cell>
          <cell r="CI39">
            <v>1574</v>
          </cell>
          <cell r="CJ39">
            <v>1581</v>
          </cell>
          <cell r="CK39">
            <v>1589</v>
          </cell>
          <cell r="CL39">
            <v>1597</v>
          </cell>
          <cell r="CM39">
            <v>1605</v>
          </cell>
          <cell r="CN39">
            <v>1613</v>
          </cell>
          <cell r="CO39">
            <v>1622</v>
          </cell>
        </row>
        <row r="40">
          <cell r="B40" t="str">
            <v>Providence, RI</v>
          </cell>
          <cell r="C40">
            <v>38</v>
          </cell>
          <cell r="D40">
            <v>1153</v>
          </cell>
          <cell r="E40">
            <v>1157</v>
          </cell>
          <cell r="F40">
            <v>1160</v>
          </cell>
          <cell r="G40">
            <v>1163</v>
          </cell>
          <cell r="H40">
            <v>1166</v>
          </cell>
          <cell r="I40">
            <v>1169</v>
          </cell>
          <cell r="J40">
            <v>1172</v>
          </cell>
          <cell r="K40">
            <v>1175</v>
          </cell>
          <cell r="L40">
            <v>1178</v>
          </cell>
          <cell r="M40">
            <v>1181</v>
          </cell>
          <cell r="N40">
            <v>1185</v>
          </cell>
          <cell r="O40">
            <v>1188</v>
          </cell>
          <cell r="P40">
            <v>1192</v>
          </cell>
          <cell r="Q40">
            <v>1196</v>
          </cell>
          <cell r="R40">
            <v>1201</v>
          </cell>
          <cell r="S40">
            <v>1205</v>
          </cell>
          <cell r="T40">
            <v>1210</v>
          </cell>
          <cell r="U40">
            <v>1216</v>
          </cell>
          <cell r="V40">
            <v>1221</v>
          </cell>
          <cell r="W40">
            <v>1226</v>
          </cell>
          <cell r="X40">
            <v>1231</v>
          </cell>
          <cell r="Y40">
            <v>1236</v>
          </cell>
          <cell r="Z40">
            <v>1240</v>
          </cell>
          <cell r="AA40">
            <v>1245</v>
          </cell>
          <cell r="AB40">
            <v>1249</v>
          </cell>
          <cell r="AC40">
            <v>1253</v>
          </cell>
          <cell r="AD40">
            <v>1258</v>
          </cell>
          <cell r="AE40">
            <v>1263</v>
          </cell>
          <cell r="AF40">
            <v>1267</v>
          </cell>
          <cell r="AG40">
            <v>1272</v>
          </cell>
          <cell r="AH40">
            <v>1276</v>
          </cell>
          <cell r="AI40">
            <v>1281</v>
          </cell>
          <cell r="AJ40">
            <v>1286</v>
          </cell>
          <cell r="AK40">
            <v>1291</v>
          </cell>
          <cell r="AL40">
            <v>1295</v>
          </cell>
          <cell r="AM40">
            <v>1300</v>
          </cell>
          <cell r="AN40">
            <v>1305</v>
          </cell>
          <cell r="AO40">
            <v>1308</v>
          </cell>
          <cell r="AP40">
            <v>1311</v>
          </cell>
          <cell r="AQ40">
            <v>1314</v>
          </cell>
          <cell r="AR40">
            <v>1318</v>
          </cell>
          <cell r="AS40">
            <v>1322</v>
          </cell>
          <cell r="AT40">
            <v>1325</v>
          </cell>
          <cell r="AU40">
            <v>1330</v>
          </cell>
          <cell r="AV40">
            <v>1334</v>
          </cell>
          <cell r="AW40">
            <v>1339</v>
          </cell>
          <cell r="AX40">
            <v>1344</v>
          </cell>
          <cell r="AY40">
            <v>1349</v>
          </cell>
          <cell r="AZ40">
            <v>1355</v>
          </cell>
          <cell r="BA40">
            <v>1361</v>
          </cell>
          <cell r="BB40">
            <v>1367</v>
          </cell>
          <cell r="BC40">
            <v>1374</v>
          </cell>
          <cell r="BD40">
            <v>1380</v>
          </cell>
          <cell r="BE40">
            <v>1386</v>
          </cell>
          <cell r="BF40">
            <v>1392</v>
          </cell>
          <cell r="BG40">
            <v>1397</v>
          </cell>
          <cell r="BH40">
            <v>1403</v>
          </cell>
          <cell r="BI40">
            <v>1408</v>
          </cell>
          <cell r="BJ40">
            <v>1414</v>
          </cell>
          <cell r="BK40">
            <v>1419</v>
          </cell>
          <cell r="BL40">
            <v>1425</v>
          </cell>
          <cell r="BM40">
            <v>1430</v>
          </cell>
          <cell r="BN40">
            <v>1436</v>
          </cell>
          <cell r="BO40">
            <v>1441</v>
          </cell>
          <cell r="BP40">
            <v>1446</v>
          </cell>
          <cell r="BQ40">
            <v>1451</v>
          </cell>
          <cell r="BR40">
            <v>1456</v>
          </cell>
          <cell r="BS40">
            <v>1460</v>
          </cell>
          <cell r="BT40">
            <v>1465</v>
          </cell>
          <cell r="BU40">
            <v>1469</v>
          </cell>
          <cell r="BV40">
            <v>1474</v>
          </cell>
          <cell r="BW40">
            <v>1478</v>
          </cell>
          <cell r="BX40">
            <v>1482</v>
          </cell>
          <cell r="BY40">
            <v>1489</v>
          </cell>
          <cell r="BZ40">
            <v>1495</v>
          </cell>
          <cell r="CA40">
            <v>1502</v>
          </cell>
          <cell r="CB40">
            <v>1511</v>
          </cell>
          <cell r="CC40">
            <v>1521</v>
          </cell>
          <cell r="CD40">
            <v>1530</v>
          </cell>
          <cell r="CE40">
            <v>1542</v>
          </cell>
          <cell r="CF40">
            <v>1555</v>
          </cell>
          <cell r="CG40">
            <v>1567</v>
          </cell>
          <cell r="CH40">
            <v>1581</v>
          </cell>
          <cell r="CI40">
            <v>1594</v>
          </cell>
          <cell r="CJ40">
            <v>1608</v>
          </cell>
          <cell r="CK40">
            <v>1622</v>
          </cell>
          <cell r="CL40">
            <v>1636</v>
          </cell>
          <cell r="CM40">
            <v>1650</v>
          </cell>
          <cell r="CN40">
            <v>1664</v>
          </cell>
          <cell r="CO40">
            <v>1678</v>
          </cell>
        </row>
        <row r="41">
          <cell r="B41" t="str">
            <v>Milwaukee, WI</v>
          </cell>
          <cell r="C41">
            <v>39</v>
          </cell>
          <cell r="D41">
            <v>1000</v>
          </cell>
          <cell r="E41">
            <v>1004</v>
          </cell>
          <cell r="F41">
            <v>1009</v>
          </cell>
          <cell r="G41">
            <v>1013</v>
          </cell>
          <cell r="H41">
            <v>1017</v>
          </cell>
          <cell r="I41">
            <v>1022</v>
          </cell>
          <cell r="J41">
            <v>1026</v>
          </cell>
          <cell r="K41">
            <v>1030</v>
          </cell>
          <cell r="L41">
            <v>1034</v>
          </cell>
          <cell r="M41">
            <v>1038</v>
          </cell>
          <cell r="N41">
            <v>1041</v>
          </cell>
          <cell r="O41">
            <v>1044</v>
          </cell>
          <cell r="P41">
            <v>1047</v>
          </cell>
          <cell r="Q41">
            <v>1049</v>
          </cell>
          <cell r="R41">
            <v>1051</v>
          </cell>
          <cell r="S41">
            <v>1053</v>
          </cell>
          <cell r="T41">
            <v>1055</v>
          </cell>
          <cell r="U41">
            <v>1057</v>
          </cell>
          <cell r="V41">
            <v>1059</v>
          </cell>
          <cell r="W41">
            <v>1061</v>
          </cell>
          <cell r="X41">
            <v>1063</v>
          </cell>
          <cell r="Y41">
            <v>1065</v>
          </cell>
          <cell r="Z41">
            <v>1067</v>
          </cell>
          <cell r="AA41">
            <v>1069</v>
          </cell>
          <cell r="AB41">
            <v>1071</v>
          </cell>
          <cell r="AC41">
            <v>1072</v>
          </cell>
          <cell r="AD41">
            <v>1074</v>
          </cell>
          <cell r="AE41">
            <v>1075</v>
          </cell>
          <cell r="AF41">
            <v>1077</v>
          </cell>
          <cell r="AG41">
            <v>1079</v>
          </cell>
          <cell r="AH41">
            <v>1080</v>
          </cell>
          <cell r="AI41">
            <v>1082</v>
          </cell>
          <cell r="AJ41">
            <v>1084</v>
          </cell>
          <cell r="AK41">
            <v>1085</v>
          </cell>
          <cell r="AL41">
            <v>1087</v>
          </cell>
          <cell r="AM41">
            <v>1088</v>
          </cell>
          <cell r="AN41">
            <v>1090</v>
          </cell>
          <cell r="AO41">
            <v>1091</v>
          </cell>
          <cell r="AP41">
            <v>1093</v>
          </cell>
          <cell r="AQ41">
            <v>1094</v>
          </cell>
          <cell r="AR41">
            <v>1096</v>
          </cell>
          <cell r="AS41">
            <v>1097</v>
          </cell>
          <cell r="AT41">
            <v>1099</v>
          </cell>
          <cell r="AU41">
            <v>1101</v>
          </cell>
          <cell r="AV41">
            <v>1103</v>
          </cell>
          <cell r="AW41">
            <v>1105</v>
          </cell>
          <cell r="AX41">
            <v>1107</v>
          </cell>
          <cell r="AY41">
            <v>1109</v>
          </cell>
          <cell r="AZ41">
            <v>1111</v>
          </cell>
          <cell r="BA41">
            <v>1113</v>
          </cell>
          <cell r="BB41">
            <v>1115</v>
          </cell>
          <cell r="BC41">
            <v>1117</v>
          </cell>
          <cell r="BD41">
            <v>1119</v>
          </cell>
          <cell r="BE41">
            <v>1121</v>
          </cell>
          <cell r="BF41">
            <v>1124</v>
          </cell>
          <cell r="BG41">
            <v>1126</v>
          </cell>
          <cell r="BH41">
            <v>1129</v>
          </cell>
          <cell r="BI41">
            <v>1131</v>
          </cell>
          <cell r="BJ41">
            <v>1134</v>
          </cell>
          <cell r="BK41">
            <v>1136</v>
          </cell>
          <cell r="BL41">
            <v>1139</v>
          </cell>
          <cell r="BM41">
            <v>1141</v>
          </cell>
          <cell r="BN41">
            <v>1144</v>
          </cell>
          <cell r="BO41">
            <v>1147</v>
          </cell>
          <cell r="BP41">
            <v>1150</v>
          </cell>
          <cell r="BQ41">
            <v>1153</v>
          </cell>
          <cell r="BR41">
            <v>1156</v>
          </cell>
          <cell r="BS41">
            <v>1158</v>
          </cell>
          <cell r="BT41">
            <v>1161</v>
          </cell>
          <cell r="BU41">
            <v>1163</v>
          </cell>
          <cell r="BV41">
            <v>1166</v>
          </cell>
          <cell r="BW41">
            <v>1168</v>
          </cell>
          <cell r="BX41">
            <v>1170</v>
          </cell>
          <cell r="BY41">
            <v>1173</v>
          </cell>
          <cell r="BZ41">
            <v>1176</v>
          </cell>
          <cell r="CA41">
            <v>1178</v>
          </cell>
          <cell r="CB41">
            <v>1181</v>
          </cell>
          <cell r="CC41">
            <v>1184</v>
          </cell>
          <cell r="CD41">
            <v>1186</v>
          </cell>
          <cell r="CE41">
            <v>1190</v>
          </cell>
          <cell r="CF41">
            <v>1193</v>
          </cell>
          <cell r="CG41">
            <v>1197</v>
          </cell>
          <cell r="CH41">
            <v>1201</v>
          </cell>
          <cell r="CI41">
            <v>1205</v>
          </cell>
          <cell r="CJ41">
            <v>1209</v>
          </cell>
          <cell r="CK41">
            <v>1213</v>
          </cell>
          <cell r="CL41">
            <v>1217</v>
          </cell>
          <cell r="CM41">
            <v>1221</v>
          </cell>
          <cell r="CN41">
            <v>1225</v>
          </cell>
          <cell r="CO41">
            <v>1229</v>
          </cell>
        </row>
        <row r="42">
          <cell r="B42" t="str">
            <v>Jacksonville, FL</v>
          </cell>
          <cell r="C42">
            <v>40</v>
          </cell>
          <cell r="D42">
            <v>1049</v>
          </cell>
          <cell r="E42">
            <v>1051</v>
          </cell>
          <cell r="F42">
            <v>1053</v>
          </cell>
          <cell r="G42">
            <v>1055</v>
          </cell>
          <cell r="H42">
            <v>1056</v>
          </cell>
          <cell r="I42">
            <v>1058</v>
          </cell>
          <cell r="J42">
            <v>1060</v>
          </cell>
          <cell r="K42">
            <v>1062</v>
          </cell>
          <cell r="L42">
            <v>1064</v>
          </cell>
          <cell r="M42">
            <v>1065</v>
          </cell>
          <cell r="N42">
            <v>1068</v>
          </cell>
          <cell r="O42">
            <v>1070</v>
          </cell>
          <cell r="P42">
            <v>1072</v>
          </cell>
          <cell r="Q42">
            <v>1075</v>
          </cell>
          <cell r="R42">
            <v>1077</v>
          </cell>
          <cell r="S42">
            <v>1080</v>
          </cell>
          <cell r="T42">
            <v>1083</v>
          </cell>
          <cell r="U42">
            <v>1086</v>
          </cell>
          <cell r="V42">
            <v>1090</v>
          </cell>
          <cell r="W42">
            <v>1093</v>
          </cell>
          <cell r="X42">
            <v>1097</v>
          </cell>
          <cell r="Y42">
            <v>1101</v>
          </cell>
          <cell r="Z42">
            <v>1104</v>
          </cell>
          <cell r="AA42">
            <v>1108</v>
          </cell>
          <cell r="AB42">
            <v>1111</v>
          </cell>
          <cell r="AC42">
            <v>1114</v>
          </cell>
          <cell r="AD42">
            <v>1118</v>
          </cell>
          <cell r="AE42">
            <v>1121</v>
          </cell>
          <cell r="AF42">
            <v>1124</v>
          </cell>
          <cell r="AG42">
            <v>1127</v>
          </cell>
          <cell r="AH42">
            <v>1130</v>
          </cell>
          <cell r="AI42">
            <v>1133</v>
          </cell>
          <cell r="AJ42">
            <v>1136</v>
          </cell>
          <cell r="AK42">
            <v>1139</v>
          </cell>
          <cell r="AL42">
            <v>1142</v>
          </cell>
          <cell r="AM42">
            <v>1145</v>
          </cell>
          <cell r="AN42">
            <v>1149</v>
          </cell>
          <cell r="AO42">
            <v>1152</v>
          </cell>
          <cell r="AP42">
            <v>1156</v>
          </cell>
          <cell r="AQ42">
            <v>1160</v>
          </cell>
          <cell r="AR42">
            <v>1164</v>
          </cell>
          <cell r="AS42">
            <v>1168</v>
          </cell>
          <cell r="AT42">
            <v>1172</v>
          </cell>
          <cell r="AU42">
            <v>1177</v>
          </cell>
          <cell r="AV42">
            <v>1181</v>
          </cell>
          <cell r="AW42">
            <v>1186</v>
          </cell>
          <cell r="AX42">
            <v>1191</v>
          </cell>
          <cell r="AY42">
            <v>1196</v>
          </cell>
          <cell r="AZ42">
            <v>1201</v>
          </cell>
          <cell r="BA42">
            <v>1206</v>
          </cell>
          <cell r="BB42">
            <v>1211</v>
          </cell>
          <cell r="BC42">
            <v>1217</v>
          </cell>
          <cell r="BD42">
            <v>1222</v>
          </cell>
          <cell r="BE42">
            <v>1227</v>
          </cell>
          <cell r="BF42">
            <v>1233</v>
          </cell>
          <cell r="BG42">
            <v>1237</v>
          </cell>
          <cell r="BH42">
            <v>1242</v>
          </cell>
          <cell r="BI42">
            <v>1247</v>
          </cell>
          <cell r="BJ42">
            <v>1251</v>
          </cell>
          <cell r="BK42">
            <v>1255</v>
          </cell>
          <cell r="BL42">
            <v>1259</v>
          </cell>
          <cell r="BM42">
            <v>1263</v>
          </cell>
          <cell r="BN42">
            <v>1267</v>
          </cell>
          <cell r="BO42">
            <v>1271</v>
          </cell>
          <cell r="BP42">
            <v>1275</v>
          </cell>
          <cell r="BQ42">
            <v>1279</v>
          </cell>
          <cell r="BR42">
            <v>1283</v>
          </cell>
          <cell r="BS42">
            <v>1286</v>
          </cell>
          <cell r="BT42">
            <v>1290</v>
          </cell>
          <cell r="BU42">
            <v>1294</v>
          </cell>
          <cell r="BV42">
            <v>1296</v>
          </cell>
          <cell r="BW42">
            <v>1299</v>
          </cell>
          <cell r="BX42">
            <v>1302</v>
          </cell>
          <cell r="BY42">
            <v>1306</v>
          </cell>
          <cell r="BZ42">
            <v>1310</v>
          </cell>
          <cell r="CA42">
            <v>1314</v>
          </cell>
          <cell r="CB42">
            <v>1320</v>
          </cell>
          <cell r="CC42">
            <v>1325</v>
          </cell>
          <cell r="CD42">
            <v>1331</v>
          </cell>
          <cell r="CE42">
            <v>1341</v>
          </cell>
          <cell r="CF42">
            <v>1351</v>
          </cell>
          <cell r="CG42">
            <v>1362</v>
          </cell>
          <cell r="CH42">
            <v>1374</v>
          </cell>
          <cell r="CI42">
            <v>1387</v>
          </cell>
          <cell r="CJ42">
            <v>1399</v>
          </cell>
          <cell r="CK42">
            <v>1412</v>
          </cell>
          <cell r="CL42">
            <v>1425</v>
          </cell>
          <cell r="CM42">
            <v>1438</v>
          </cell>
          <cell r="CN42">
            <v>1452</v>
          </cell>
          <cell r="CO42">
            <v>1465</v>
          </cell>
        </row>
        <row r="43">
          <cell r="B43" t="str">
            <v>Memphis, TN</v>
          </cell>
          <cell r="C43">
            <v>41</v>
          </cell>
          <cell r="D43">
            <v>1039</v>
          </cell>
          <cell r="E43">
            <v>1041</v>
          </cell>
          <cell r="F43">
            <v>1043</v>
          </cell>
          <cell r="G43">
            <v>1046</v>
          </cell>
          <cell r="H43">
            <v>1048</v>
          </cell>
          <cell r="I43">
            <v>1050</v>
          </cell>
          <cell r="J43">
            <v>1052</v>
          </cell>
          <cell r="K43">
            <v>1055</v>
          </cell>
          <cell r="L43">
            <v>1057</v>
          </cell>
          <cell r="M43">
            <v>1059</v>
          </cell>
          <cell r="N43">
            <v>1061</v>
          </cell>
          <cell r="O43">
            <v>1062</v>
          </cell>
          <cell r="P43">
            <v>1064</v>
          </cell>
          <cell r="Q43">
            <v>1065</v>
          </cell>
          <cell r="R43">
            <v>1067</v>
          </cell>
          <cell r="S43">
            <v>1068</v>
          </cell>
          <cell r="T43">
            <v>1069</v>
          </cell>
          <cell r="U43">
            <v>1070</v>
          </cell>
          <cell r="V43">
            <v>1072</v>
          </cell>
          <cell r="W43">
            <v>1073</v>
          </cell>
          <cell r="X43">
            <v>1075</v>
          </cell>
          <cell r="Y43">
            <v>1076</v>
          </cell>
          <cell r="Z43">
            <v>1078</v>
          </cell>
          <cell r="AA43">
            <v>1080</v>
          </cell>
          <cell r="AB43">
            <v>1082</v>
          </cell>
          <cell r="AC43">
            <v>1084</v>
          </cell>
          <cell r="AD43">
            <v>1086</v>
          </cell>
          <cell r="AE43">
            <v>1088</v>
          </cell>
          <cell r="AF43">
            <v>1090</v>
          </cell>
          <cell r="AG43">
            <v>1092</v>
          </cell>
          <cell r="AH43">
            <v>1093</v>
          </cell>
          <cell r="AI43">
            <v>1095</v>
          </cell>
          <cell r="AJ43">
            <v>1097</v>
          </cell>
          <cell r="AK43">
            <v>1098</v>
          </cell>
          <cell r="AL43">
            <v>1100</v>
          </cell>
          <cell r="AM43">
            <v>1102</v>
          </cell>
          <cell r="AN43">
            <v>1103</v>
          </cell>
          <cell r="AO43">
            <v>1105</v>
          </cell>
          <cell r="AP43">
            <v>1107</v>
          </cell>
          <cell r="AQ43">
            <v>1109</v>
          </cell>
          <cell r="AR43">
            <v>1111</v>
          </cell>
          <cell r="AS43">
            <v>1112</v>
          </cell>
          <cell r="AT43">
            <v>1114</v>
          </cell>
          <cell r="AU43">
            <v>1117</v>
          </cell>
          <cell r="AV43">
            <v>1119</v>
          </cell>
          <cell r="AW43">
            <v>1122</v>
          </cell>
          <cell r="AX43">
            <v>1125</v>
          </cell>
          <cell r="AY43">
            <v>1128</v>
          </cell>
          <cell r="AZ43">
            <v>1130</v>
          </cell>
          <cell r="BA43">
            <v>1134</v>
          </cell>
          <cell r="BB43">
            <v>1137</v>
          </cell>
          <cell r="BC43">
            <v>1140</v>
          </cell>
          <cell r="BD43">
            <v>1144</v>
          </cell>
          <cell r="BE43">
            <v>1148</v>
          </cell>
          <cell r="BF43">
            <v>1151</v>
          </cell>
          <cell r="BG43">
            <v>1155</v>
          </cell>
          <cell r="BH43">
            <v>1159</v>
          </cell>
          <cell r="BI43">
            <v>1163</v>
          </cell>
          <cell r="BJ43">
            <v>1167</v>
          </cell>
          <cell r="BK43">
            <v>1171</v>
          </cell>
          <cell r="BL43">
            <v>1175</v>
          </cell>
          <cell r="BM43">
            <v>1179</v>
          </cell>
          <cell r="BN43">
            <v>1183</v>
          </cell>
          <cell r="BO43">
            <v>1187</v>
          </cell>
          <cell r="BP43">
            <v>1191</v>
          </cell>
          <cell r="BQ43">
            <v>1195</v>
          </cell>
          <cell r="BR43">
            <v>1199</v>
          </cell>
          <cell r="BS43">
            <v>1204</v>
          </cell>
          <cell r="BT43">
            <v>1208</v>
          </cell>
          <cell r="BU43">
            <v>1213</v>
          </cell>
          <cell r="BV43">
            <v>1219</v>
          </cell>
          <cell r="BW43">
            <v>1224</v>
          </cell>
          <cell r="BX43">
            <v>1230</v>
          </cell>
          <cell r="BY43">
            <v>1238</v>
          </cell>
          <cell r="BZ43">
            <v>1245</v>
          </cell>
          <cell r="CA43">
            <v>1253</v>
          </cell>
          <cell r="CB43">
            <v>1263</v>
          </cell>
          <cell r="CC43">
            <v>1273</v>
          </cell>
          <cell r="CD43">
            <v>1282</v>
          </cell>
          <cell r="CE43">
            <v>1294</v>
          </cell>
          <cell r="CF43">
            <v>1306</v>
          </cell>
          <cell r="CG43">
            <v>1318</v>
          </cell>
          <cell r="CH43">
            <v>1331</v>
          </cell>
          <cell r="CI43">
            <v>1344</v>
          </cell>
          <cell r="CJ43">
            <v>1358</v>
          </cell>
          <cell r="CK43">
            <v>1371</v>
          </cell>
          <cell r="CL43">
            <v>1384</v>
          </cell>
          <cell r="CM43">
            <v>1398</v>
          </cell>
          <cell r="CN43">
            <v>1411</v>
          </cell>
          <cell r="CO43">
            <v>1425</v>
          </cell>
        </row>
        <row r="44">
          <cell r="B44" t="str">
            <v>Oklahoma City, OK</v>
          </cell>
          <cell r="C44">
            <v>42</v>
          </cell>
          <cell r="D44">
            <v>973</v>
          </cell>
          <cell r="E44">
            <v>976</v>
          </cell>
          <cell r="F44">
            <v>980</v>
          </cell>
          <cell r="G44">
            <v>984</v>
          </cell>
          <cell r="H44">
            <v>987</v>
          </cell>
          <cell r="I44">
            <v>990</v>
          </cell>
          <cell r="J44">
            <v>994</v>
          </cell>
          <cell r="K44">
            <v>997</v>
          </cell>
          <cell r="L44">
            <v>1001</v>
          </cell>
          <cell r="M44">
            <v>1004</v>
          </cell>
          <cell r="N44">
            <v>1007</v>
          </cell>
          <cell r="O44">
            <v>1010</v>
          </cell>
          <cell r="P44">
            <v>1012</v>
          </cell>
          <cell r="Q44">
            <v>1014</v>
          </cell>
          <cell r="R44">
            <v>1016</v>
          </cell>
          <cell r="S44">
            <v>1017</v>
          </cell>
          <cell r="T44">
            <v>1018</v>
          </cell>
          <cell r="U44">
            <v>1019</v>
          </cell>
          <cell r="V44">
            <v>1020</v>
          </cell>
          <cell r="W44">
            <v>1020</v>
          </cell>
          <cell r="X44">
            <v>1020</v>
          </cell>
          <cell r="Y44">
            <v>1021</v>
          </cell>
          <cell r="Z44">
            <v>1021</v>
          </cell>
          <cell r="AA44">
            <v>1021</v>
          </cell>
          <cell r="AB44">
            <v>1021</v>
          </cell>
          <cell r="AC44">
            <v>1020</v>
          </cell>
          <cell r="AD44">
            <v>1020</v>
          </cell>
          <cell r="AE44">
            <v>1020</v>
          </cell>
          <cell r="AF44">
            <v>1019</v>
          </cell>
          <cell r="AG44">
            <v>1019</v>
          </cell>
          <cell r="AH44">
            <v>1018</v>
          </cell>
          <cell r="AI44">
            <v>1018</v>
          </cell>
          <cell r="AJ44">
            <v>1017</v>
          </cell>
          <cell r="AK44">
            <v>1017</v>
          </cell>
          <cell r="AL44">
            <v>1017</v>
          </cell>
          <cell r="AM44">
            <v>1017</v>
          </cell>
          <cell r="AN44">
            <v>1017</v>
          </cell>
          <cell r="AO44">
            <v>1018</v>
          </cell>
          <cell r="AP44">
            <v>1019</v>
          </cell>
          <cell r="AQ44">
            <v>1020</v>
          </cell>
          <cell r="AR44">
            <v>1021</v>
          </cell>
          <cell r="AS44">
            <v>1022</v>
          </cell>
          <cell r="AT44">
            <v>1024</v>
          </cell>
          <cell r="AU44">
            <v>1025</v>
          </cell>
          <cell r="AV44">
            <v>1027</v>
          </cell>
          <cell r="AW44">
            <v>1028</v>
          </cell>
          <cell r="AX44">
            <v>1030</v>
          </cell>
          <cell r="AY44">
            <v>1031</v>
          </cell>
          <cell r="AZ44">
            <v>1033</v>
          </cell>
          <cell r="BA44">
            <v>1034</v>
          </cell>
          <cell r="BB44">
            <v>1036</v>
          </cell>
          <cell r="BC44">
            <v>1038</v>
          </cell>
          <cell r="BD44">
            <v>1040</v>
          </cell>
          <cell r="BE44">
            <v>1043</v>
          </cell>
          <cell r="BF44">
            <v>1045</v>
          </cell>
          <cell r="BG44">
            <v>1048</v>
          </cell>
          <cell r="BH44">
            <v>1051</v>
          </cell>
          <cell r="BI44">
            <v>1054</v>
          </cell>
          <cell r="BJ44">
            <v>1057</v>
          </cell>
          <cell r="BK44">
            <v>1060</v>
          </cell>
          <cell r="BL44">
            <v>1064</v>
          </cell>
          <cell r="BM44">
            <v>1067</v>
          </cell>
          <cell r="BN44">
            <v>1070</v>
          </cell>
          <cell r="BO44">
            <v>1073</v>
          </cell>
          <cell r="BP44">
            <v>1075</v>
          </cell>
          <cell r="BQ44">
            <v>1078</v>
          </cell>
          <cell r="BR44">
            <v>1080</v>
          </cell>
          <cell r="BS44">
            <v>1082</v>
          </cell>
          <cell r="BT44">
            <v>1084</v>
          </cell>
          <cell r="BU44">
            <v>1086</v>
          </cell>
          <cell r="BV44">
            <v>1087</v>
          </cell>
          <cell r="BW44">
            <v>1088</v>
          </cell>
          <cell r="BX44">
            <v>1089</v>
          </cell>
          <cell r="BY44">
            <v>1091</v>
          </cell>
          <cell r="BZ44">
            <v>1092</v>
          </cell>
          <cell r="CA44">
            <v>1094</v>
          </cell>
          <cell r="CB44">
            <v>1097</v>
          </cell>
          <cell r="CC44">
            <v>1100</v>
          </cell>
          <cell r="CD44">
            <v>1102</v>
          </cell>
          <cell r="CE44">
            <v>1107</v>
          </cell>
          <cell r="CF44">
            <v>1111</v>
          </cell>
          <cell r="CG44">
            <v>1116</v>
          </cell>
          <cell r="CH44">
            <v>1122</v>
          </cell>
          <cell r="CI44">
            <v>1127</v>
          </cell>
          <cell r="CJ44">
            <v>1133</v>
          </cell>
          <cell r="CK44">
            <v>1139</v>
          </cell>
          <cell r="CL44">
            <v>1144</v>
          </cell>
          <cell r="CM44">
            <v>1150</v>
          </cell>
          <cell r="CN44">
            <v>1156</v>
          </cell>
          <cell r="CO44">
            <v>1162</v>
          </cell>
        </row>
        <row r="45">
          <cell r="B45" t="str">
            <v>Louisville-Jefferson County, KY</v>
          </cell>
          <cell r="C45">
            <v>43</v>
          </cell>
          <cell r="D45">
            <v>870</v>
          </cell>
          <cell r="E45">
            <v>874</v>
          </cell>
          <cell r="F45">
            <v>878</v>
          </cell>
          <cell r="G45">
            <v>882</v>
          </cell>
          <cell r="H45">
            <v>885</v>
          </cell>
          <cell r="I45">
            <v>889</v>
          </cell>
          <cell r="J45">
            <v>893</v>
          </cell>
          <cell r="K45">
            <v>896</v>
          </cell>
          <cell r="L45">
            <v>900</v>
          </cell>
          <cell r="M45">
            <v>904</v>
          </cell>
          <cell r="N45">
            <v>907</v>
          </cell>
          <cell r="O45">
            <v>910</v>
          </cell>
          <cell r="P45">
            <v>914</v>
          </cell>
          <cell r="Q45">
            <v>916</v>
          </cell>
          <cell r="R45">
            <v>918</v>
          </cell>
          <cell r="S45">
            <v>921</v>
          </cell>
          <cell r="T45">
            <v>923</v>
          </cell>
          <cell r="U45">
            <v>925</v>
          </cell>
          <cell r="V45">
            <v>927</v>
          </cell>
          <cell r="W45">
            <v>929</v>
          </cell>
          <cell r="X45">
            <v>931</v>
          </cell>
          <cell r="Y45">
            <v>933</v>
          </cell>
          <cell r="Z45">
            <v>936</v>
          </cell>
          <cell r="AA45">
            <v>939</v>
          </cell>
          <cell r="AB45">
            <v>941</v>
          </cell>
          <cell r="AC45">
            <v>945</v>
          </cell>
          <cell r="AD45">
            <v>948</v>
          </cell>
          <cell r="AE45">
            <v>951</v>
          </cell>
          <cell r="AF45">
            <v>955</v>
          </cell>
          <cell r="AG45">
            <v>959</v>
          </cell>
          <cell r="AH45">
            <v>963</v>
          </cell>
          <cell r="AI45">
            <v>967</v>
          </cell>
          <cell r="AJ45">
            <v>971</v>
          </cell>
          <cell r="AK45">
            <v>975</v>
          </cell>
          <cell r="AL45">
            <v>978</v>
          </cell>
          <cell r="AM45">
            <v>982</v>
          </cell>
          <cell r="AN45">
            <v>986</v>
          </cell>
          <cell r="AO45">
            <v>989</v>
          </cell>
          <cell r="AP45">
            <v>992</v>
          </cell>
          <cell r="AQ45">
            <v>995</v>
          </cell>
          <cell r="AR45">
            <v>997</v>
          </cell>
          <cell r="AS45">
            <v>1000</v>
          </cell>
          <cell r="AT45">
            <v>1002</v>
          </cell>
          <cell r="AU45">
            <v>1005</v>
          </cell>
          <cell r="AV45">
            <v>1007</v>
          </cell>
          <cell r="AW45">
            <v>1010</v>
          </cell>
          <cell r="AX45">
            <v>1012</v>
          </cell>
          <cell r="AY45">
            <v>1014</v>
          </cell>
          <cell r="AZ45">
            <v>1016</v>
          </cell>
          <cell r="BA45">
            <v>1019</v>
          </cell>
          <cell r="BB45">
            <v>1021</v>
          </cell>
          <cell r="BC45">
            <v>1024</v>
          </cell>
          <cell r="BD45">
            <v>1026</v>
          </cell>
          <cell r="BE45">
            <v>1029</v>
          </cell>
          <cell r="BF45">
            <v>1032</v>
          </cell>
          <cell r="BG45">
            <v>1035</v>
          </cell>
          <cell r="BH45">
            <v>1037</v>
          </cell>
          <cell r="BI45">
            <v>1040</v>
          </cell>
          <cell r="BJ45">
            <v>1043</v>
          </cell>
          <cell r="BK45">
            <v>1046</v>
          </cell>
          <cell r="BL45">
            <v>1048</v>
          </cell>
          <cell r="BM45">
            <v>1051</v>
          </cell>
          <cell r="BN45">
            <v>1054</v>
          </cell>
          <cell r="BO45">
            <v>1056</v>
          </cell>
          <cell r="BP45">
            <v>1059</v>
          </cell>
          <cell r="BQ45">
            <v>1061</v>
          </cell>
          <cell r="BR45">
            <v>1063</v>
          </cell>
          <cell r="BS45">
            <v>1066</v>
          </cell>
          <cell r="BT45">
            <v>1068</v>
          </cell>
          <cell r="BU45">
            <v>1071</v>
          </cell>
          <cell r="BV45">
            <v>1073</v>
          </cell>
          <cell r="BW45">
            <v>1076</v>
          </cell>
          <cell r="BX45">
            <v>1078</v>
          </cell>
          <cell r="BY45">
            <v>1082</v>
          </cell>
          <cell r="BZ45">
            <v>1085</v>
          </cell>
          <cell r="CA45">
            <v>1088</v>
          </cell>
          <cell r="CB45">
            <v>1092</v>
          </cell>
          <cell r="CC45">
            <v>1096</v>
          </cell>
          <cell r="CD45">
            <v>1100</v>
          </cell>
          <cell r="CE45">
            <v>1105</v>
          </cell>
          <cell r="CF45">
            <v>1109</v>
          </cell>
          <cell r="CG45">
            <v>1113</v>
          </cell>
          <cell r="CH45">
            <v>1118</v>
          </cell>
          <cell r="CI45">
            <v>1123</v>
          </cell>
          <cell r="CJ45">
            <v>1127</v>
          </cell>
          <cell r="CK45">
            <v>1132</v>
          </cell>
          <cell r="CL45">
            <v>1136</v>
          </cell>
          <cell r="CM45">
            <v>1141</v>
          </cell>
          <cell r="CN45">
            <v>1145</v>
          </cell>
          <cell r="CO45">
            <v>1150</v>
          </cell>
        </row>
        <row r="46">
          <cell r="B46" t="str">
            <v>Hartford, CT</v>
          </cell>
          <cell r="C46">
            <v>44</v>
          </cell>
          <cell r="D46">
            <v>1210</v>
          </cell>
          <cell r="E46">
            <v>1212</v>
          </cell>
          <cell r="F46">
            <v>1215</v>
          </cell>
          <cell r="G46">
            <v>1217</v>
          </cell>
          <cell r="H46">
            <v>1220</v>
          </cell>
          <cell r="I46">
            <v>1222</v>
          </cell>
          <cell r="J46">
            <v>1225</v>
          </cell>
          <cell r="K46">
            <v>1228</v>
          </cell>
          <cell r="L46">
            <v>1230</v>
          </cell>
          <cell r="M46">
            <v>1233</v>
          </cell>
          <cell r="N46">
            <v>1236</v>
          </cell>
          <cell r="O46">
            <v>1239</v>
          </cell>
          <cell r="P46">
            <v>1242</v>
          </cell>
          <cell r="Q46">
            <v>1244</v>
          </cell>
          <cell r="R46">
            <v>1247</v>
          </cell>
          <cell r="S46">
            <v>1249</v>
          </cell>
          <cell r="T46">
            <v>1251</v>
          </cell>
          <cell r="U46">
            <v>1253</v>
          </cell>
          <cell r="V46">
            <v>1255</v>
          </cell>
          <cell r="W46">
            <v>1257</v>
          </cell>
          <cell r="X46">
            <v>1259</v>
          </cell>
          <cell r="Y46">
            <v>1261</v>
          </cell>
          <cell r="Z46">
            <v>1262</v>
          </cell>
          <cell r="AA46">
            <v>1264</v>
          </cell>
          <cell r="AB46">
            <v>1266</v>
          </cell>
          <cell r="AC46">
            <v>1268</v>
          </cell>
          <cell r="AD46">
            <v>1270</v>
          </cell>
          <cell r="AE46">
            <v>1271</v>
          </cell>
          <cell r="AF46">
            <v>1273</v>
          </cell>
          <cell r="AG46">
            <v>1275</v>
          </cell>
          <cell r="AH46">
            <v>1276</v>
          </cell>
          <cell r="AI46">
            <v>1278</v>
          </cell>
          <cell r="AJ46">
            <v>1280</v>
          </cell>
          <cell r="AK46">
            <v>1282</v>
          </cell>
          <cell r="AL46">
            <v>1284</v>
          </cell>
          <cell r="AM46">
            <v>1286</v>
          </cell>
          <cell r="AN46">
            <v>1288</v>
          </cell>
          <cell r="AO46">
            <v>1290</v>
          </cell>
          <cell r="AP46">
            <v>1292</v>
          </cell>
          <cell r="AQ46">
            <v>1294</v>
          </cell>
          <cell r="AR46">
            <v>1295</v>
          </cell>
          <cell r="AS46">
            <v>1297</v>
          </cell>
          <cell r="AT46">
            <v>1299</v>
          </cell>
          <cell r="AU46">
            <v>1301</v>
          </cell>
          <cell r="AV46">
            <v>1303</v>
          </cell>
          <cell r="AW46">
            <v>1305</v>
          </cell>
          <cell r="AX46">
            <v>1306</v>
          </cell>
          <cell r="AY46">
            <v>1308</v>
          </cell>
          <cell r="AZ46">
            <v>1310</v>
          </cell>
          <cell r="BA46">
            <v>1312</v>
          </cell>
          <cell r="BB46">
            <v>1315</v>
          </cell>
          <cell r="BC46">
            <v>1317</v>
          </cell>
          <cell r="BD46">
            <v>1319</v>
          </cell>
          <cell r="BE46">
            <v>1322</v>
          </cell>
          <cell r="BF46">
            <v>1325</v>
          </cell>
          <cell r="BG46">
            <v>1328</v>
          </cell>
          <cell r="BH46">
            <v>1330</v>
          </cell>
          <cell r="BI46">
            <v>1333</v>
          </cell>
          <cell r="BJ46">
            <v>1336</v>
          </cell>
          <cell r="BK46">
            <v>1338</v>
          </cell>
          <cell r="BL46">
            <v>1340</v>
          </cell>
          <cell r="BM46">
            <v>1343</v>
          </cell>
          <cell r="BN46">
            <v>1345</v>
          </cell>
          <cell r="BO46">
            <v>1347</v>
          </cell>
          <cell r="BP46">
            <v>1350</v>
          </cell>
          <cell r="BQ46">
            <v>1352</v>
          </cell>
          <cell r="BR46">
            <v>1354</v>
          </cell>
          <cell r="BS46">
            <v>1356</v>
          </cell>
          <cell r="BT46">
            <v>1358</v>
          </cell>
          <cell r="BU46">
            <v>1360</v>
          </cell>
          <cell r="BV46">
            <v>1363</v>
          </cell>
          <cell r="BW46">
            <v>1365</v>
          </cell>
          <cell r="BX46">
            <v>1368</v>
          </cell>
          <cell r="BY46">
            <v>1372</v>
          </cell>
          <cell r="BZ46">
            <v>1376</v>
          </cell>
          <cell r="CA46">
            <v>1380</v>
          </cell>
          <cell r="CB46">
            <v>1385</v>
          </cell>
          <cell r="CC46">
            <v>1390</v>
          </cell>
          <cell r="CD46">
            <v>1395</v>
          </cell>
          <cell r="CE46">
            <v>1402</v>
          </cell>
          <cell r="CF46">
            <v>1409</v>
          </cell>
          <cell r="CG46">
            <v>1416</v>
          </cell>
          <cell r="CH46">
            <v>1424</v>
          </cell>
          <cell r="CI46">
            <v>1432</v>
          </cell>
          <cell r="CJ46">
            <v>1440</v>
          </cell>
          <cell r="CK46">
            <v>1449</v>
          </cell>
          <cell r="CL46">
            <v>1457</v>
          </cell>
          <cell r="CM46">
            <v>1466</v>
          </cell>
          <cell r="CN46">
            <v>1474</v>
          </cell>
          <cell r="CO46">
            <v>1483</v>
          </cell>
        </row>
        <row r="47">
          <cell r="B47" t="str">
            <v>Richmond, VA</v>
          </cell>
          <cell r="C47">
            <v>45</v>
          </cell>
          <cell r="E47">
            <v>1048</v>
          </cell>
          <cell r="F47">
            <v>1050</v>
          </cell>
          <cell r="G47">
            <v>1052</v>
          </cell>
          <cell r="H47">
            <v>1055</v>
          </cell>
          <cell r="I47">
            <v>1057</v>
          </cell>
          <cell r="J47">
            <v>1059</v>
          </cell>
          <cell r="K47">
            <v>1061</v>
          </cell>
          <cell r="L47">
            <v>1064</v>
          </cell>
          <cell r="M47">
            <v>1066</v>
          </cell>
          <cell r="N47">
            <v>1068</v>
          </cell>
          <cell r="O47">
            <v>1070</v>
          </cell>
          <cell r="P47">
            <v>1072</v>
          </cell>
          <cell r="Q47">
            <v>1074</v>
          </cell>
          <cell r="R47">
            <v>1076</v>
          </cell>
          <cell r="S47">
            <v>1078</v>
          </cell>
          <cell r="T47">
            <v>1080</v>
          </cell>
          <cell r="U47">
            <v>1083</v>
          </cell>
          <cell r="V47">
            <v>1085</v>
          </cell>
          <cell r="W47">
            <v>1087</v>
          </cell>
          <cell r="X47">
            <v>1090</v>
          </cell>
          <cell r="Y47">
            <v>1093</v>
          </cell>
          <cell r="Z47">
            <v>1096</v>
          </cell>
          <cell r="AA47">
            <v>1099</v>
          </cell>
          <cell r="AB47">
            <v>1102</v>
          </cell>
          <cell r="AC47">
            <v>1105</v>
          </cell>
          <cell r="AD47">
            <v>1107</v>
          </cell>
          <cell r="AE47">
            <v>1110</v>
          </cell>
          <cell r="AF47">
            <v>1112</v>
          </cell>
          <cell r="AG47">
            <v>1114</v>
          </cell>
          <cell r="AH47">
            <v>1116</v>
          </cell>
          <cell r="AI47">
            <v>1118</v>
          </cell>
          <cell r="AJ47">
            <v>1120</v>
          </cell>
          <cell r="AK47">
            <v>1122</v>
          </cell>
          <cell r="AL47">
            <v>1125</v>
          </cell>
          <cell r="AM47">
            <v>1127</v>
          </cell>
          <cell r="AN47">
            <v>1130</v>
          </cell>
          <cell r="AO47">
            <v>1132</v>
          </cell>
          <cell r="AP47">
            <v>1135</v>
          </cell>
          <cell r="AQ47">
            <v>1138</v>
          </cell>
          <cell r="AR47">
            <v>1141</v>
          </cell>
          <cell r="AS47">
            <v>1144</v>
          </cell>
          <cell r="AT47">
            <v>1148</v>
          </cell>
          <cell r="AU47">
            <v>1152</v>
          </cell>
          <cell r="AV47">
            <v>1155</v>
          </cell>
          <cell r="AW47">
            <v>1159</v>
          </cell>
          <cell r="AX47">
            <v>1163</v>
          </cell>
          <cell r="AY47">
            <v>1167</v>
          </cell>
          <cell r="AZ47">
            <v>1171</v>
          </cell>
          <cell r="BA47">
            <v>1175</v>
          </cell>
          <cell r="BB47">
            <v>1179</v>
          </cell>
          <cell r="BC47">
            <v>1183</v>
          </cell>
          <cell r="BD47">
            <v>1186</v>
          </cell>
          <cell r="BE47">
            <v>1190</v>
          </cell>
          <cell r="BF47">
            <v>1194</v>
          </cell>
          <cell r="BG47">
            <v>1198</v>
          </cell>
          <cell r="BH47">
            <v>1201</v>
          </cell>
          <cell r="BI47">
            <v>1205</v>
          </cell>
          <cell r="BJ47">
            <v>1208</v>
          </cell>
          <cell r="BK47">
            <v>1212</v>
          </cell>
          <cell r="BL47">
            <v>1216</v>
          </cell>
          <cell r="BM47">
            <v>1219</v>
          </cell>
          <cell r="BN47">
            <v>1223</v>
          </cell>
          <cell r="BO47">
            <v>1227</v>
          </cell>
          <cell r="BP47">
            <v>1231</v>
          </cell>
          <cell r="BQ47">
            <v>1235</v>
          </cell>
          <cell r="BR47">
            <v>1238</v>
          </cell>
          <cell r="BS47">
            <v>1242</v>
          </cell>
          <cell r="BT47">
            <v>1245</v>
          </cell>
          <cell r="BU47">
            <v>1248</v>
          </cell>
          <cell r="BV47">
            <v>1251</v>
          </cell>
          <cell r="BW47">
            <v>1253</v>
          </cell>
          <cell r="BX47">
            <v>1256</v>
          </cell>
          <cell r="BY47">
            <v>1258</v>
          </cell>
          <cell r="BZ47">
            <v>1261</v>
          </cell>
          <cell r="CA47">
            <v>1264</v>
          </cell>
          <cell r="CB47">
            <v>1267</v>
          </cell>
          <cell r="CC47">
            <v>1271</v>
          </cell>
          <cell r="CD47">
            <v>1276</v>
          </cell>
          <cell r="CE47">
            <v>1280</v>
          </cell>
          <cell r="CF47">
            <v>1287</v>
          </cell>
          <cell r="CG47">
            <v>1294</v>
          </cell>
          <cell r="CH47">
            <v>1301</v>
          </cell>
          <cell r="CI47">
            <v>1308</v>
          </cell>
          <cell r="CJ47">
            <v>1316</v>
          </cell>
          <cell r="CK47">
            <v>1323</v>
          </cell>
          <cell r="CL47">
            <v>1331</v>
          </cell>
          <cell r="CM47">
            <v>1338</v>
          </cell>
          <cell r="CN47">
            <v>1346</v>
          </cell>
          <cell r="CO47">
            <v>1354</v>
          </cell>
        </row>
        <row r="48">
          <cell r="B48" t="str">
            <v>New Orleans, LA</v>
          </cell>
          <cell r="C48">
            <v>46</v>
          </cell>
          <cell r="D48">
            <v>1095</v>
          </cell>
          <cell r="E48">
            <v>1097</v>
          </cell>
          <cell r="F48">
            <v>1099</v>
          </cell>
          <cell r="G48">
            <v>1100</v>
          </cell>
          <cell r="H48">
            <v>1102</v>
          </cell>
          <cell r="I48">
            <v>1103</v>
          </cell>
          <cell r="J48">
            <v>1105</v>
          </cell>
          <cell r="K48">
            <v>1107</v>
          </cell>
          <cell r="L48">
            <v>1109</v>
          </cell>
          <cell r="M48">
            <v>1110</v>
          </cell>
          <cell r="N48">
            <v>1113</v>
          </cell>
          <cell r="O48">
            <v>1115</v>
          </cell>
          <cell r="P48">
            <v>1117</v>
          </cell>
          <cell r="Q48">
            <v>1120</v>
          </cell>
          <cell r="R48">
            <v>1122</v>
          </cell>
          <cell r="S48">
            <v>1124</v>
          </cell>
          <cell r="T48">
            <v>1126</v>
          </cell>
          <cell r="U48">
            <v>1129</v>
          </cell>
          <cell r="V48">
            <v>1132</v>
          </cell>
          <cell r="W48">
            <v>1134</v>
          </cell>
          <cell r="X48">
            <v>1136</v>
          </cell>
          <cell r="Y48">
            <v>1138</v>
          </cell>
          <cell r="Z48">
            <v>1140</v>
          </cell>
          <cell r="AA48">
            <v>1141</v>
          </cell>
          <cell r="AB48">
            <v>1143</v>
          </cell>
          <cell r="AC48">
            <v>1144</v>
          </cell>
          <cell r="AD48">
            <v>1145</v>
          </cell>
          <cell r="AE48">
            <v>1146</v>
          </cell>
          <cell r="AF48">
            <v>1148</v>
          </cell>
          <cell r="AG48">
            <v>1149</v>
          </cell>
          <cell r="AH48">
            <v>1150</v>
          </cell>
          <cell r="AI48">
            <v>1152</v>
          </cell>
          <cell r="AJ48">
            <v>1153</v>
          </cell>
          <cell r="AK48">
            <v>1155</v>
          </cell>
          <cell r="AL48">
            <v>1156</v>
          </cell>
          <cell r="AM48">
            <v>1158</v>
          </cell>
          <cell r="AN48">
            <v>1160</v>
          </cell>
          <cell r="AO48">
            <v>1162</v>
          </cell>
          <cell r="AP48">
            <v>1164</v>
          </cell>
          <cell r="AQ48">
            <v>1166</v>
          </cell>
          <cell r="AR48">
            <v>1167</v>
          </cell>
          <cell r="AS48">
            <v>1168</v>
          </cell>
          <cell r="AT48">
            <v>1169</v>
          </cell>
          <cell r="AU48">
            <v>1169</v>
          </cell>
          <cell r="AV48">
            <v>1170</v>
          </cell>
          <cell r="AW48">
            <v>1170</v>
          </cell>
          <cell r="AX48">
            <v>1171</v>
          </cell>
          <cell r="AY48">
            <v>1172</v>
          </cell>
          <cell r="AZ48">
            <v>1173</v>
          </cell>
          <cell r="BA48">
            <v>1174</v>
          </cell>
          <cell r="BB48">
            <v>1175</v>
          </cell>
          <cell r="BC48">
            <v>1176</v>
          </cell>
          <cell r="BD48">
            <v>1176</v>
          </cell>
          <cell r="BE48">
            <v>1177</v>
          </cell>
          <cell r="BF48">
            <v>1178</v>
          </cell>
          <cell r="BG48">
            <v>1180</v>
          </cell>
          <cell r="BH48">
            <v>1181</v>
          </cell>
          <cell r="BI48">
            <v>1182</v>
          </cell>
          <cell r="BJ48">
            <v>1183</v>
          </cell>
          <cell r="BK48">
            <v>1185</v>
          </cell>
          <cell r="BL48">
            <v>1186</v>
          </cell>
          <cell r="BM48">
            <v>1188</v>
          </cell>
          <cell r="BN48">
            <v>1190</v>
          </cell>
          <cell r="BO48">
            <v>1192</v>
          </cell>
          <cell r="BP48">
            <v>1194</v>
          </cell>
          <cell r="BQ48">
            <v>1197</v>
          </cell>
          <cell r="BR48">
            <v>1200</v>
          </cell>
          <cell r="BS48">
            <v>1202</v>
          </cell>
          <cell r="BT48">
            <v>1204</v>
          </cell>
          <cell r="BU48">
            <v>1207</v>
          </cell>
          <cell r="BV48">
            <v>1208</v>
          </cell>
          <cell r="BW48">
            <v>1210</v>
          </cell>
          <cell r="BX48">
            <v>1211</v>
          </cell>
          <cell r="BY48">
            <v>1212</v>
          </cell>
          <cell r="BZ48">
            <v>1213</v>
          </cell>
          <cell r="CA48">
            <v>1214</v>
          </cell>
          <cell r="CB48">
            <v>1216</v>
          </cell>
          <cell r="CC48">
            <v>1218</v>
          </cell>
          <cell r="CD48">
            <v>1220</v>
          </cell>
          <cell r="CE48">
            <v>1225</v>
          </cell>
          <cell r="CF48">
            <v>1230</v>
          </cell>
          <cell r="CG48">
            <v>1235</v>
          </cell>
          <cell r="CH48">
            <v>1241</v>
          </cell>
          <cell r="CI48">
            <v>1247</v>
          </cell>
          <cell r="CJ48">
            <v>1252</v>
          </cell>
          <cell r="CK48">
            <v>1258</v>
          </cell>
          <cell r="CL48">
            <v>1265</v>
          </cell>
          <cell r="CM48">
            <v>1271</v>
          </cell>
          <cell r="CN48">
            <v>1277</v>
          </cell>
          <cell r="CO48">
            <v>1284</v>
          </cell>
        </row>
        <row r="49">
          <cell r="B49" t="str">
            <v>Buffalo, NY</v>
          </cell>
          <cell r="C49">
            <v>47</v>
          </cell>
          <cell r="E49">
            <v>848</v>
          </cell>
          <cell r="F49">
            <v>854</v>
          </cell>
          <cell r="G49">
            <v>860</v>
          </cell>
          <cell r="H49">
            <v>866</v>
          </cell>
          <cell r="I49">
            <v>872</v>
          </cell>
          <cell r="J49">
            <v>878</v>
          </cell>
          <cell r="K49">
            <v>884</v>
          </cell>
          <cell r="L49">
            <v>890</v>
          </cell>
          <cell r="M49">
            <v>896</v>
          </cell>
          <cell r="N49">
            <v>902</v>
          </cell>
          <cell r="O49">
            <v>907</v>
          </cell>
          <cell r="P49">
            <v>912</v>
          </cell>
          <cell r="Q49">
            <v>916</v>
          </cell>
          <cell r="R49">
            <v>921</v>
          </cell>
          <cell r="S49">
            <v>925</v>
          </cell>
          <cell r="T49">
            <v>929</v>
          </cell>
          <cell r="U49">
            <v>932</v>
          </cell>
          <cell r="V49">
            <v>936</v>
          </cell>
          <cell r="W49">
            <v>940</v>
          </cell>
          <cell r="X49">
            <v>942</v>
          </cell>
          <cell r="Y49">
            <v>945</v>
          </cell>
          <cell r="Z49">
            <v>948</v>
          </cell>
          <cell r="AA49">
            <v>951</v>
          </cell>
          <cell r="AB49">
            <v>953</v>
          </cell>
          <cell r="AC49">
            <v>956</v>
          </cell>
          <cell r="AD49">
            <v>958</v>
          </cell>
          <cell r="AE49">
            <v>961</v>
          </cell>
          <cell r="AF49">
            <v>963</v>
          </cell>
          <cell r="AG49">
            <v>966</v>
          </cell>
          <cell r="AH49">
            <v>969</v>
          </cell>
          <cell r="AI49">
            <v>973</v>
          </cell>
          <cell r="AJ49">
            <v>976</v>
          </cell>
          <cell r="AK49">
            <v>980</v>
          </cell>
          <cell r="AL49">
            <v>983</v>
          </cell>
          <cell r="AM49">
            <v>986</v>
          </cell>
          <cell r="AN49">
            <v>989</v>
          </cell>
          <cell r="AO49">
            <v>992</v>
          </cell>
          <cell r="AP49">
            <v>994</v>
          </cell>
          <cell r="AQ49">
            <v>997</v>
          </cell>
          <cell r="AR49">
            <v>1000</v>
          </cell>
          <cell r="AS49">
            <v>1002</v>
          </cell>
          <cell r="AT49">
            <v>1005</v>
          </cell>
          <cell r="AU49">
            <v>1007</v>
          </cell>
          <cell r="AV49">
            <v>1010</v>
          </cell>
          <cell r="AW49">
            <v>1012</v>
          </cell>
          <cell r="AX49">
            <v>1015</v>
          </cell>
          <cell r="AY49">
            <v>1018</v>
          </cell>
          <cell r="AZ49">
            <v>1021</v>
          </cell>
          <cell r="BA49">
            <v>1024</v>
          </cell>
          <cell r="BB49">
            <v>1027</v>
          </cell>
          <cell r="BC49">
            <v>1030</v>
          </cell>
          <cell r="BD49">
            <v>1033</v>
          </cell>
          <cell r="BE49">
            <v>1036</v>
          </cell>
          <cell r="BF49">
            <v>1039</v>
          </cell>
          <cell r="BG49">
            <v>1042</v>
          </cell>
          <cell r="BH49">
            <v>1045</v>
          </cell>
          <cell r="BI49">
            <v>1048</v>
          </cell>
          <cell r="BJ49">
            <v>1051</v>
          </cell>
          <cell r="BK49">
            <v>1054</v>
          </cell>
          <cell r="BL49">
            <v>1057</v>
          </cell>
          <cell r="BM49">
            <v>1060</v>
          </cell>
          <cell r="BN49">
            <v>1063</v>
          </cell>
          <cell r="BO49">
            <v>1065</v>
          </cell>
          <cell r="BP49">
            <v>1068</v>
          </cell>
          <cell r="BQ49">
            <v>1071</v>
          </cell>
          <cell r="BR49">
            <v>1074</v>
          </cell>
          <cell r="BS49">
            <v>1077</v>
          </cell>
          <cell r="BT49">
            <v>1080</v>
          </cell>
          <cell r="BU49">
            <v>1083</v>
          </cell>
          <cell r="BV49">
            <v>1086</v>
          </cell>
          <cell r="BW49">
            <v>1090</v>
          </cell>
          <cell r="BX49">
            <v>1094</v>
          </cell>
          <cell r="BY49">
            <v>1097</v>
          </cell>
          <cell r="BZ49">
            <v>1102</v>
          </cell>
          <cell r="CA49">
            <v>1106</v>
          </cell>
          <cell r="CB49">
            <v>1111</v>
          </cell>
          <cell r="CC49">
            <v>1115</v>
          </cell>
          <cell r="CD49">
            <v>1120</v>
          </cell>
          <cell r="CE49">
            <v>1125</v>
          </cell>
          <cell r="CF49">
            <v>1130</v>
          </cell>
          <cell r="CG49">
            <v>1136</v>
          </cell>
          <cell r="CH49">
            <v>1141</v>
          </cell>
          <cell r="CI49">
            <v>1147</v>
          </cell>
          <cell r="CJ49">
            <v>1153</v>
          </cell>
          <cell r="CK49">
            <v>1158</v>
          </cell>
          <cell r="CL49">
            <v>1164</v>
          </cell>
          <cell r="CM49">
            <v>1170</v>
          </cell>
          <cell r="CN49">
            <v>1176</v>
          </cell>
          <cell r="CO49">
            <v>1182</v>
          </cell>
        </row>
        <row r="50">
          <cell r="B50" t="str">
            <v>Raleigh, NC</v>
          </cell>
          <cell r="C50">
            <v>48</v>
          </cell>
          <cell r="D50">
            <v>1140</v>
          </cell>
          <cell r="E50">
            <v>1143</v>
          </cell>
          <cell r="F50">
            <v>1146</v>
          </cell>
          <cell r="G50">
            <v>1148</v>
          </cell>
          <cell r="H50">
            <v>1151</v>
          </cell>
          <cell r="I50">
            <v>1154</v>
          </cell>
          <cell r="J50">
            <v>1157</v>
          </cell>
          <cell r="K50">
            <v>1160</v>
          </cell>
          <cell r="L50">
            <v>1163</v>
          </cell>
          <cell r="M50">
            <v>1166</v>
          </cell>
          <cell r="N50">
            <v>1170</v>
          </cell>
          <cell r="O50">
            <v>1173</v>
          </cell>
          <cell r="P50">
            <v>1177</v>
          </cell>
          <cell r="Q50">
            <v>1181</v>
          </cell>
          <cell r="R50">
            <v>1185</v>
          </cell>
          <cell r="S50">
            <v>1189</v>
          </cell>
          <cell r="T50">
            <v>1193</v>
          </cell>
          <cell r="U50">
            <v>1196</v>
          </cell>
          <cell r="V50">
            <v>1200</v>
          </cell>
          <cell r="W50">
            <v>1204</v>
          </cell>
          <cell r="X50">
            <v>1207</v>
          </cell>
          <cell r="Y50">
            <v>1211</v>
          </cell>
          <cell r="Z50">
            <v>1214</v>
          </cell>
          <cell r="AA50">
            <v>1218</v>
          </cell>
          <cell r="AB50">
            <v>1222</v>
          </cell>
          <cell r="AC50">
            <v>1225</v>
          </cell>
          <cell r="AD50">
            <v>1229</v>
          </cell>
          <cell r="AE50">
            <v>1233</v>
          </cell>
          <cell r="AF50">
            <v>1236</v>
          </cell>
          <cell r="AG50">
            <v>1240</v>
          </cell>
          <cell r="AH50">
            <v>1244</v>
          </cell>
          <cell r="AI50">
            <v>1247</v>
          </cell>
          <cell r="AJ50">
            <v>1250</v>
          </cell>
          <cell r="AK50">
            <v>1254</v>
          </cell>
          <cell r="AL50">
            <v>1257</v>
          </cell>
          <cell r="AM50">
            <v>1260</v>
          </cell>
          <cell r="AN50">
            <v>1263</v>
          </cell>
          <cell r="AO50">
            <v>1266</v>
          </cell>
          <cell r="AP50">
            <v>1269</v>
          </cell>
          <cell r="AQ50">
            <v>1272</v>
          </cell>
          <cell r="AR50">
            <v>1275</v>
          </cell>
          <cell r="AS50">
            <v>1277</v>
          </cell>
          <cell r="AT50">
            <v>1280</v>
          </cell>
          <cell r="AU50">
            <v>1283</v>
          </cell>
          <cell r="AV50">
            <v>1286</v>
          </cell>
          <cell r="AW50">
            <v>1289</v>
          </cell>
          <cell r="AX50">
            <v>1293</v>
          </cell>
          <cell r="AY50">
            <v>1296</v>
          </cell>
          <cell r="AZ50">
            <v>1299</v>
          </cell>
          <cell r="BA50">
            <v>1302</v>
          </cell>
          <cell r="BB50">
            <v>1306</v>
          </cell>
          <cell r="BC50">
            <v>1309</v>
          </cell>
          <cell r="BD50">
            <v>1313</v>
          </cell>
          <cell r="BE50">
            <v>1317</v>
          </cell>
          <cell r="BF50">
            <v>1321</v>
          </cell>
          <cell r="BG50">
            <v>1325</v>
          </cell>
          <cell r="BH50">
            <v>1329</v>
          </cell>
          <cell r="BI50">
            <v>1334</v>
          </cell>
          <cell r="BJ50">
            <v>1339</v>
          </cell>
          <cell r="BK50">
            <v>1343</v>
          </cell>
          <cell r="BL50">
            <v>1348</v>
          </cell>
          <cell r="BM50">
            <v>1353</v>
          </cell>
          <cell r="BN50">
            <v>1358</v>
          </cell>
          <cell r="BO50">
            <v>1363</v>
          </cell>
          <cell r="BP50">
            <v>1368</v>
          </cell>
          <cell r="BQ50">
            <v>1374</v>
          </cell>
          <cell r="BR50">
            <v>1379</v>
          </cell>
          <cell r="BS50">
            <v>1383</v>
          </cell>
          <cell r="BT50">
            <v>1386</v>
          </cell>
          <cell r="BU50">
            <v>1390</v>
          </cell>
          <cell r="BV50">
            <v>1393</v>
          </cell>
          <cell r="BW50">
            <v>1395</v>
          </cell>
          <cell r="BX50">
            <v>1397</v>
          </cell>
          <cell r="BY50">
            <v>1399</v>
          </cell>
          <cell r="BZ50">
            <v>1401</v>
          </cell>
          <cell r="CA50">
            <v>1403</v>
          </cell>
          <cell r="CB50">
            <v>1407</v>
          </cell>
          <cell r="CC50">
            <v>1410</v>
          </cell>
          <cell r="CD50">
            <v>1414</v>
          </cell>
          <cell r="CE50">
            <v>1421</v>
          </cell>
          <cell r="CF50">
            <v>1428</v>
          </cell>
          <cell r="CG50">
            <v>1435</v>
          </cell>
          <cell r="CH50">
            <v>1444</v>
          </cell>
          <cell r="CI50">
            <v>1453</v>
          </cell>
          <cell r="CJ50">
            <v>1462</v>
          </cell>
          <cell r="CK50">
            <v>1472</v>
          </cell>
          <cell r="CL50">
            <v>1481</v>
          </cell>
          <cell r="CM50">
            <v>1491</v>
          </cell>
          <cell r="CN50">
            <v>1501</v>
          </cell>
          <cell r="CO50">
            <v>1510</v>
          </cell>
        </row>
        <row r="51">
          <cell r="B51" t="str">
            <v>Birmingham, AL</v>
          </cell>
          <cell r="C51">
            <v>49</v>
          </cell>
          <cell r="D51">
            <v>1017</v>
          </cell>
          <cell r="E51">
            <v>1019</v>
          </cell>
          <cell r="F51">
            <v>1021</v>
          </cell>
          <cell r="G51">
            <v>1023</v>
          </cell>
          <cell r="H51">
            <v>1025</v>
          </cell>
          <cell r="I51">
            <v>1027</v>
          </cell>
          <cell r="J51">
            <v>1029</v>
          </cell>
          <cell r="K51">
            <v>1031</v>
          </cell>
          <cell r="L51">
            <v>1033</v>
          </cell>
          <cell r="M51">
            <v>1035</v>
          </cell>
          <cell r="N51">
            <v>1037</v>
          </cell>
          <cell r="O51">
            <v>1039</v>
          </cell>
          <cell r="P51">
            <v>1041</v>
          </cell>
          <cell r="Q51">
            <v>1044</v>
          </cell>
          <cell r="R51">
            <v>1046</v>
          </cell>
          <cell r="S51">
            <v>1048</v>
          </cell>
          <cell r="T51">
            <v>1050</v>
          </cell>
          <cell r="U51">
            <v>1052</v>
          </cell>
          <cell r="V51">
            <v>1054</v>
          </cell>
          <cell r="W51">
            <v>1057</v>
          </cell>
          <cell r="X51">
            <v>1059</v>
          </cell>
          <cell r="Y51">
            <v>1061</v>
          </cell>
          <cell r="Z51">
            <v>1063</v>
          </cell>
          <cell r="AA51">
            <v>1065</v>
          </cell>
          <cell r="AB51">
            <v>1067</v>
          </cell>
          <cell r="AC51">
            <v>1068</v>
          </cell>
          <cell r="AD51">
            <v>1070</v>
          </cell>
          <cell r="AE51">
            <v>1071</v>
          </cell>
          <cell r="AF51">
            <v>1072</v>
          </cell>
          <cell r="AG51">
            <v>1073</v>
          </cell>
          <cell r="AH51">
            <v>1075</v>
          </cell>
          <cell r="AI51">
            <v>1076</v>
          </cell>
          <cell r="AJ51">
            <v>1077</v>
          </cell>
          <cell r="AK51">
            <v>1078</v>
          </cell>
          <cell r="AL51">
            <v>1079</v>
          </cell>
          <cell r="AM51">
            <v>1080</v>
          </cell>
          <cell r="AN51">
            <v>1082</v>
          </cell>
          <cell r="AO51">
            <v>1084</v>
          </cell>
          <cell r="AP51">
            <v>1086</v>
          </cell>
          <cell r="AQ51">
            <v>1088</v>
          </cell>
          <cell r="AR51">
            <v>1090</v>
          </cell>
          <cell r="AS51">
            <v>1093</v>
          </cell>
          <cell r="AT51">
            <v>1095</v>
          </cell>
          <cell r="AU51">
            <v>1098</v>
          </cell>
          <cell r="AV51">
            <v>1100</v>
          </cell>
          <cell r="AW51">
            <v>1103</v>
          </cell>
          <cell r="AX51">
            <v>1105</v>
          </cell>
          <cell r="AY51">
            <v>1108</v>
          </cell>
          <cell r="AZ51">
            <v>1110</v>
          </cell>
          <cell r="BA51">
            <v>1113</v>
          </cell>
          <cell r="BB51">
            <v>1115</v>
          </cell>
          <cell r="BC51">
            <v>1118</v>
          </cell>
          <cell r="BD51">
            <v>1121</v>
          </cell>
          <cell r="BE51">
            <v>1124</v>
          </cell>
          <cell r="BF51">
            <v>1127</v>
          </cell>
          <cell r="BG51">
            <v>1131</v>
          </cell>
          <cell r="BH51">
            <v>1135</v>
          </cell>
          <cell r="BI51">
            <v>1140</v>
          </cell>
          <cell r="BJ51">
            <v>1144</v>
          </cell>
          <cell r="BK51">
            <v>1148</v>
          </cell>
          <cell r="BL51">
            <v>1152</v>
          </cell>
          <cell r="BM51">
            <v>1155</v>
          </cell>
          <cell r="BN51">
            <v>1159</v>
          </cell>
          <cell r="BO51">
            <v>1163</v>
          </cell>
          <cell r="BP51">
            <v>1166</v>
          </cell>
          <cell r="BQ51">
            <v>1169</v>
          </cell>
          <cell r="BR51">
            <v>1172</v>
          </cell>
          <cell r="BS51">
            <v>1175</v>
          </cell>
          <cell r="BT51">
            <v>1178</v>
          </cell>
          <cell r="BU51">
            <v>1181</v>
          </cell>
          <cell r="BV51">
            <v>1184</v>
          </cell>
          <cell r="BW51">
            <v>1187</v>
          </cell>
          <cell r="BX51">
            <v>1190</v>
          </cell>
          <cell r="BY51">
            <v>1194</v>
          </cell>
          <cell r="BZ51">
            <v>1198</v>
          </cell>
          <cell r="CA51">
            <v>1202</v>
          </cell>
          <cell r="CB51">
            <v>1207</v>
          </cell>
          <cell r="CC51">
            <v>1212</v>
          </cell>
          <cell r="CD51">
            <v>1217</v>
          </cell>
          <cell r="CE51">
            <v>1222</v>
          </cell>
          <cell r="CF51">
            <v>1228</v>
          </cell>
          <cell r="CG51">
            <v>1233</v>
          </cell>
          <cell r="CH51">
            <v>1239</v>
          </cell>
          <cell r="CI51">
            <v>1245</v>
          </cell>
          <cell r="CJ51">
            <v>1251</v>
          </cell>
          <cell r="CK51">
            <v>1257</v>
          </cell>
          <cell r="CL51">
            <v>1262</v>
          </cell>
          <cell r="CM51">
            <v>1268</v>
          </cell>
          <cell r="CN51">
            <v>1274</v>
          </cell>
          <cell r="CO51">
            <v>1280</v>
          </cell>
        </row>
        <row r="52">
          <cell r="B52" t="str">
            <v>Salt Lake City, UT</v>
          </cell>
          <cell r="C52">
            <v>50</v>
          </cell>
          <cell r="E52">
            <v>1036</v>
          </cell>
          <cell r="F52">
            <v>1039</v>
          </cell>
          <cell r="G52">
            <v>1043</v>
          </cell>
          <cell r="H52">
            <v>1046</v>
          </cell>
          <cell r="I52">
            <v>1050</v>
          </cell>
          <cell r="J52">
            <v>1053</v>
          </cell>
          <cell r="K52">
            <v>1057</v>
          </cell>
          <cell r="L52">
            <v>1060</v>
          </cell>
          <cell r="M52">
            <v>1064</v>
          </cell>
          <cell r="N52">
            <v>1067</v>
          </cell>
          <cell r="O52">
            <v>1071</v>
          </cell>
          <cell r="P52">
            <v>1074</v>
          </cell>
          <cell r="Q52">
            <v>1078</v>
          </cell>
          <cell r="R52">
            <v>1082</v>
          </cell>
          <cell r="S52">
            <v>1086</v>
          </cell>
          <cell r="T52">
            <v>1090</v>
          </cell>
          <cell r="U52">
            <v>1094</v>
          </cell>
          <cell r="V52">
            <v>1099</v>
          </cell>
          <cell r="W52">
            <v>1104</v>
          </cell>
          <cell r="X52">
            <v>1108</v>
          </cell>
          <cell r="Y52">
            <v>1113</v>
          </cell>
          <cell r="Z52">
            <v>1117</v>
          </cell>
          <cell r="AA52">
            <v>1122</v>
          </cell>
          <cell r="AB52">
            <v>1126</v>
          </cell>
          <cell r="AC52">
            <v>1131</v>
          </cell>
          <cell r="AD52">
            <v>1136</v>
          </cell>
          <cell r="AE52">
            <v>1141</v>
          </cell>
          <cell r="AF52">
            <v>1145</v>
          </cell>
          <cell r="AG52">
            <v>1150</v>
          </cell>
          <cell r="AH52">
            <v>1154</v>
          </cell>
          <cell r="AI52">
            <v>1159</v>
          </cell>
          <cell r="AJ52">
            <v>1164</v>
          </cell>
          <cell r="AK52">
            <v>1169</v>
          </cell>
          <cell r="AL52">
            <v>1174</v>
          </cell>
          <cell r="AM52">
            <v>1179</v>
          </cell>
          <cell r="AN52">
            <v>1185</v>
          </cell>
          <cell r="AO52">
            <v>1190</v>
          </cell>
          <cell r="AP52">
            <v>1196</v>
          </cell>
          <cell r="AQ52">
            <v>1201</v>
          </cell>
          <cell r="AR52">
            <v>1207</v>
          </cell>
          <cell r="AS52">
            <v>1212</v>
          </cell>
          <cell r="AT52">
            <v>1217</v>
          </cell>
          <cell r="AU52">
            <v>1222</v>
          </cell>
          <cell r="AV52">
            <v>1228</v>
          </cell>
          <cell r="AW52">
            <v>1233</v>
          </cell>
          <cell r="AX52">
            <v>1238</v>
          </cell>
          <cell r="AY52">
            <v>1244</v>
          </cell>
          <cell r="AZ52">
            <v>1249</v>
          </cell>
          <cell r="BA52">
            <v>1254</v>
          </cell>
          <cell r="BB52">
            <v>1260</v>
          </cell>
          <cell r="BC52">
            <v>1266</v>
          </cell>
          <cell r="BD52">
            <v>1271</v>
          </cell>
          <cell r="BE52">
            <v>1278</v>
          </cell>
          <cell r="BF52">
            <v>1284</v>
          </cell>
          <cell r="BG52">
            <v>1290</v>
          </cell>
          <cell r="BH52">
            <v>1296</v>
          </cell>
          <cell r="BI52">
            <v>1301</v>
          </cell>
          <cell r="BJ52">
            <v>1307</v>
          </cell>
          <cell r="BK52">
            <v>1312</v>
          </cell>
          <cell r="BL52">
            <v>1318</v>
          </cell>
          <cell r="BM52">
            <v>1323</v>
          </cell>
          <cell r="BN52">
            <v>1328</v>
          </cell>
          <cell r="BO52">
            <v>1333</v>
          </cell>
          <cell r="BP52">
            <v>1338</v>
          </cell>
          <cell r="BQ52">
            <v>1342</v>
          </cell>
          <cell r="BR52">
            <v>1346</v>
          </cell>
          <cell r="BS52">
            <v>1351</v>
          </cell>
          <cell r="BT52">
            <v>1354</v>
          </cell>
          <cell r="BU52">
            <v>1357</v>
          </cell>
          <cell r="BV52">
            <v>1360</v>
          </cell>
          <cell r="BW52">
            <v>1361</v>
          </cell>
          <cell r="BX52">
            <v>1363</v>
          </cell>
          <cell r="BY52">
            <v>1365</v>
          </cell>
          <cell r="BZ52">
            <v>1367</v>
          </cell>
          <cell r="CA52">
            <v>1369</v>
          </cell>
          <cell r="CB52">
            <v>1371</v>
          </cell>
          <cell r="CC52">
            <v>1375</v>
          </cell>
          <cell r="CD52">
            <v>1379</v>
          </cell>
          <cell r="CE52">
            <v>1383</v>
          </cell>
          <cell r="CF52">
            <v>1392</v>
          </cell>
          <cell r="CG52">
            <v>1402</v>
          </cell>
          <cell r="CH52">
            <v>1412</v>
          </cell>
          <cell r="CI52">
            <v>1422</v>
          </cell>
          <cell r="CJ52">
            <v>1433</v>
          </cell>
          <cell r="CK52">
            <v>1443</v>
          </cell>
          <cell r="CL52">
            <v>1455</v>
          </cell>
          <cell r="CM52">
            <v>1466</v>
          </cell>
          <cell r="CN52">
            <v>1477</v>
          </cell>
          <cell r="CO52">
            <v>1489</v>
          </cell>
        </row>
        <row r="53">
          <cell r="B53" t="str">
            <v>Rochester, NY</v>
          </cell>
          <cell r="C53">
            <v>51</v>
          </cell>
          <cell r="E53">
            <v>955</v>
          </cell>
          <cell r="F53">
            <v>959</v>
          </cell>
          <cell r="G53">
            <v>963</v>
          </cell>
          <cell r="H53">
            <v>967</v>
          </cell>
          <cell r="I53">
            <v>971</v>
          </cell>
          <cell r="J53">
            <v>975</v>
          </cell>
          <cell r="K53">
            <v>979</v>
          </cell>
          <cell r="L53">
            <v>983</v>
          </cell>
          <cell r="M53">
            <v>987</v>
          </cell>
          <cell r="N53">
            <v>991</v>
          </cell>
          <cell r="O53">
            <v>994</v>
          </cell>
          <cell r="P53">
            <v>997</v>
          </cell>
          <cell r="Q53">
            <v>1000</v>
          </cell>
          <cell r="R53">
            <v>1003</v>
          </cell>
          <cell r="S53">
            <v>1006</v>
          </cell>
          <cell r="T53">
            <v>1009</v>
          </cell>
          <cell r="U53">
            <v>1012</v>
          </cell>
          <cell r="V53">
            <v>1015</v>
          </cell>
          <cell r="W53">
            <v>1018</v>
          </cell>
          <cell r="X53">
            <v>1020</v>
          </cell>
          <cell r="Y53">
            <v>1023</v>
          </cell>
          <cell r="Z53">
            <v>1026</v>
          </cell>
          <cell r="AA53">
            <v>1028</v>
          </cell>
          <cell r="AB53">
            <v>1030</v>
          </cell>
          <cell r="AC53">
            <v>1033</v>
          </cell>
          <cell r="AD53">
            <v>1034</v>
          </cell>
          <cell r="AE53">
            <v>1036</v>
          </cell>
          <cell r="AF53">
            <v>1038</v>
          </cell>
          <cell r="AG53">
            <v>1040</v>
          </cell>
          <cell r="AH53">
            <v>1041</v>
          </cell>
          <cell r="AI53">
            <v>1043</v>
          </cell>
          <cell r="AJ53">
            <v>1045</v>
          </cell>
          <cell r="AK53">
            <v>1048</v>
          </cell>
          <cell r="AL53">
            <v>1050</v>
          </cell>
          <cell r="AM53">
            <v>1053</v>
          </cell>
          <cell r="AN53">
            <v>1055</v>
          </cell>
          <cell r="AO53">
            <v>1058</v>
          </cell>
          <cell r="AP53">
            <v>1061</v>
          </cell>
          <cell r="AQ53">
            <v>1063</v>
          </cell>
          <cell r="AR53">
            <v>1066</v>
          </cell>
          <cell r="AS53">
            <v>1069</v>
          </cell>
          <cell r="AT53">
            <v>1073</v>
          </cell>
          <cell r="AU53">
            <v>1076</v>
          </cell>
          <cell r="AV53">
            <v>1079</v>
          </cell>
          <cell r="AW53">
            <v>1082</v>
          </cell>
          <cell r="AX53">
            <v>1086</v>
          </cell>
          <cell r="AY53">
            <v>1089</v>
          </cell>
          <cell r="AZ53">
            <v>1092</v>
          </cell>
          <cell r="BA53">
            <v>1095</v>
          </cell>
          <cell r="BB53">
            <v>1098</v>
          </cell>
          <cell r="BC53">
            <v>1101</v>
          </cell>
          <cell r="BD53">
            <v>1103</v>
          </cell>
          <cell r="BE53">
            <v>1106</v>
          </cell>
          <cell r="BF53">
            <v>1108</v>
          </cell>
          <cell r="BG53">
            <v>1110</v>
          </cell>
          <cell r="BH53">
            <v>1113</v>
          </cell>
          <cell r="BI53">
            <v>1115</v>
          </cell>
          <cell r="BJ53">
            <v>1118</v>
          </cell>
          <cell r="BK53">
            <v>1121</v>
          </cell>
          <cell r="BL53">
            <v>1123</v>
          </cell>
          <cell r="BM53">
            <v>1126</v>
          </cell>
          <cell r="BN53">
            <v>1128</v>
          </cell>
          <cell r="BO53">
            <v>1130</v>
          </cell>
          <cell r="BP53">
            <v>1132</v>
          </cell>
          <cell r="BQ53">
            <v>1135</v>
          </cell>
          <cell r="BR53">
            <v>1137</v>
          </cell>
          <cell r="BS53">
            <v>1139</v>
          </cell>
          <cell r="BT53">
            <v>1142</v>
          </cell>
          <cell r="BU53">
            <v>1144</v>
          </cell>
          <cell r="BV53">
            <v>1146</v>
          </cell>
          <cell r="BW53">
            <v>1149</v>
          </cell>
          <cell r="BX53">
            <v>1151</v>
          </cell>
          <cell r="BY53">
            <v>1154</v>
          </cell>
          <cell r="BZ53">
            <v>1159</v>
          </cell>
          <cell r="CA53">
            <v>1163</v>
          </cell>
          <cell r="CB53">
            <v>1168</v>
          </cell>
          <cell r="CC53">
            <v>1175</v>
          </cell>
          <cell r="CD53">
            <v>1182</v>
          </cell>
          <cell r="CE53">
            <v>1189</v>
          </cell>
          <cell r="CF53">
            <v>1199</v>
          </cell>
          <cell r="CG53">
            <v>1209</v>
          </cell>
          <cell r="CH53">
            <v>1219</v>
          </cell>
          <cell r="CI53">
            <v>1229</v>
          </cell>
          <cell r="CJ53">
            <v>1240</v>
          </cell>
          <cell r="CK53">
            <v>1250</v>
          </cell>
          <cell r="CL53">
            <v>1261</v>
          </cell>
          <cell r="CM53">
            <v>1272</v>
          </cell>
          <cell r="CN53">
            <v>1282</v>
          </cell>
          <cell r="CO53">
            <v>1293</v>
          </cell>
        </row>
        <row r="54">
          <cell r="B54" t="str">
            <v>Grand Rapids, MI</v>
          </cell>
          <cell r="C54">
            <v>52</v>
          </cell>
          <cell r="D54">
            <v>834</v>
          </cell>
          <cell r="E54">
            <v>841</v>
          </cell>
          <cell r="F54">
            <v>847</v>
          </cell>
          <cell r="G54">
            <v>853</v>
          </cell>
          <cell r="H54">
            <v>860</v>
          </cell>
          <cell r="I54">
            <v>866</v>
          </cell>
          <cell r="J54">
            <v>872</v>
          </cell>
          <cell r="K54">
            <v>878</v>
          </cell>
          <cell r="L54">
            <v>885</v>
          </cell>
          <cell r="M54">
            <v>891</v>
          </cell>
          <cell r="N54">
            <v>896</v>
          </cell>
          <cell r="O54">
            <v>902</v>
          </cell>
          <cell r="P54">
            <v>908</v>
          </cell>
          <cell r="Q54">
            <v>914</v>
          </cell>
          <cell r="R54">
            <v>919</v>
          </cell>
          <cell r="S54">
            <v>925</v>
          </cell>
          <cell r="T54">
            <v>931</v>
          </cell>
          <cell r="U54">
            <v>937</v>
          </cell>
          <cell r="V54">
            <v>944</v>
          </cell>
          <cell r="W54">
            <v>950</v>
          </cell>
          <cell r="X54">
            <v>957</v>
          </cell>
          <cell r="Y54">
            <v>964</v>
          </cell>
          <cell r="Z54">
            <v>971</v>
          </cell>
          <cell r="AA54">
            <v>978</v>
          </cell>
          <cell r="AB54">
            <v>985</v>
          </cell>
          <cell r="AC54">
            <v>992</v>
          </cell>
          <cell r="AD54">
            <v>999</v>
          </cell>
          <cell r="AE54">
            <v>1006</v>
          </cell>
          <cell r="AF54">
            <v>1012</v>
          </cell>
          <cell r="AG54">
            <v>1018</v>
          </cell>
          <cell r="AH54">
            <v>1025</v>
          </cell>
          <cell r="AI54">
            <v>1030</v>
          </cell>
          <cell r="AJ54">
            <v>1036</v>
          </cell>
          <cell r="AK54">
            <v>1042</v>
          </cell>
          <cell r="AL54">
            <v>1047</v>
          </cell>
          <cell r="AM54">
            <v>1052</v>
          </cell>
          <cell r="AN54">
            <v>1057</v>
          </cell>
          <cell r="AO54">
            <v>1062</v>
          </cell>
          <cell r="AP54">
            <v>1068</v>
          </cell>
          <cell r="AQ54">
            <v>1073</v>
          </cell>
          <cell r="AR54">
            <v>1077</v>
          </cell>
          <cell r="AS54">
            <v>1082</v>
          </cell>
          <cell r="AT54">
            <v>1086</v>
          </cell>
          <cell r="AU54">
            <v>1091</v>
          </cell>
          <cell r="AV54">
            <v>1095</v>
          </cell>
          <cell r="AW54">
            <v>1100</v>
          </cell>
          <cell r="AX54">
            <v>1104</v>
          </cell>
          <cell r="AY54">
            <v>1108</v>
          </cell>
          <cell r="AZ54">
            <v>1113</v>
          </cell>
          <cell r="BA54">
            <v>1117</v>
          </cell>
          <cell r="BB54">
            <v>1121</v>
          </cell>
          <cell r="BC54">
            <v>1125</v>
          </cell>
          <cell r="BD54">
            <v>1130</v>
          </cell>
          <cell r="BE54">
            <v>1135</v>
          </cell>
          <cell r="BF54">
            <v>1139</v>
          </cell>
          <cell r="BG54">
            <v>1144</v>
          </cell>
          <cell r="BH54">
            <v>1149</v>
          </cell>
          <cell r="BI54">
            <v>1154</v>
          </cell>
          <cell r="BJ54">
            <v>1158</v>
          </cell>
          <cell r="BK54">
            <v>1162</v>
          </cell>
          <cell r="BL54">
            <v>1167</v>
          </cell>
          <cell r="BM54">
            <v>1171</v>
          </cell>
          <cell r="BN54">
            <v>1176</v>
          </cell>
          <cell r="BO54">
            <v>1180</v>
          </cell>
          <cell r="BP54">
            <v>1184</v>
          </cell>
          <cell r="BQ54">
            <v>1189</v>
          </cell>
          <cell r="BR54">
            <v>1193</v>
          </cell>
          <cell r="BS54">
            <v>1197</v>
          </cell>
          <cell r="BT54">
            <v>1201</v>
          </cell>
          <cell r="BU54">
            <v>1205</v>
          </cell>
          <cell r="BV54">
            <v>1209</v>
          </cell>
          <cell r="BW54">
            <v>1213</v>
          </cell>
          <cell r="BX54">
            <v>1216</v>
          </cell>
          <cell r="BY54">
            <v>1220</v>
          </cell>
          <cell r="BZ54">
            <v>1224</v>
          </cell>
          <cell r="CA54">
            <v>1228</v>
          </cell>
          <cell r="CB54">
            <v>1232</v>
          </cell>
          <cell r="CC54">
            <v>1237</v>
          </cell>
          <cell r="CD54">
            <v>1242</v>
          </cell>
          <cell r="CE54">
            <v>1249</v>
          </cell>
          <cell r="CF54">
            <v>1255</v>
          </cell>
          <cell r="CG54">
            <v>1262</v>
          </cell>
          <cell r="CH54">
            <v>1270</v>
          </cell>
          <cell r="CI54">
            <v>1278</v>
          </cell>
          <cell r="CJ54">
            <v>1285</v>
          </cell>
          <cell r="CK54">
            <v>1293</v>
          </cell>
          <cell r="CL54">
            <v>1301</v>
          </cell>
          <cell r="CM54">
            <v>1309</v>
          </cell>
          <cell r="CN54">
            <v>1317</v>
          </cell>
          <cell r="CO54">
            <v>1326</v>
          </cell>
        </row>
        <row r="55">
          <cell r="B55" t="str">
            <v>Tucson, AZ</v>
          </cell>
          <cell r="C55">
            <v>53</v>
          </cell>
          <cell r="D55">
            <v>933</v>
          </cell>
          <cell r="E55">
            <v>934</v>
          </cell>
          <cell r="F55">
            <v>935</v>
          </cell>
          <cell r="G55">
            <v>936</v>
          </cell>
          <cell r="H55">
            <v>937</v>
          </cell>
          <cell r="I55">
            <v>938</v>
          </cell>
          <cell r="J55">
            <v>940</v>
          </cell>
          <cell r="K55">
            <v>941</v>
          </cell>
          <cell r="L55">
            <v>942</v>
          </cell>
          <cell r="M55">
            <v>943</v>
          </cell>
          <cell r="N55">
            <v>944</v>
          </cell>
          <cell r="O55">
            <v>945</v>
          </cell>
          <cell r="P55">
            <v>947</v>
          </cell>
          <cell r="Q55">
            <v>948</v>
          </cell>
          <cell r="R55">
            <v>950</v>
          </cell>
          <cell r="S55">
            <v>951</v>
          </cell>
          <cell r="T55">
            <v>953</v>
          </cell>
          <cell r="U55">
            <v>955</v>
          </cell>
          <cell r="V55">
            <v>956</v>
          </cell>
          <cell r="W55">
            <v>958</v>
          </cell>
          <cell r="X55">
            <v>960</v>
          </cell>
          <cell r="Y55">
            <v>963</v>
          </cell>
          <cell r="Z55">
            <v>965</v>
          </cell>
          <cell r="AA55">
            <v>967</v>
          </cell>
          <cell r="AB55">
            <v>970</v>
          </cell>
          <cell r="AC55">
            <v>972</v>
          </cell>
          <cell r="AD55">
            <v>974</v>
          </cell>
          <cell r="AE55">
            <v>977</v>
          </cell>
          <cell r="AF55">
            <v>980</v>
          </cell>
          <cell r="AG55">
            <v>983</v>
          </cell>
          <cell r="AH55">
            <v>985</v>
          </cell>
          <cell r="AI55">
            <v>989</v>
          </cell>
          <cell r="AJ55">
            <v>992</v>
          </cell>
          <cell r="AK55">
            <v>995</v>
          </cell>
          <cell r="AL55">
            <v>999</v>
          </cell>
          <cell r="AM55">
            <v>1003</v>
          </cell>
          <cell r="AN55">
            <v>1007</v>
          </cell>
          <cell r="AO55">
            <v>1011</v>
          </cell>
          <cell r="AP55">
            <v>1015</v>
          </cell>
          <cell r="AQ55">
            <v>1019</v>
          </cell>
          <cell r="AR55">
            <v>1024</v>
          </cell>
          <cell r="AS55">
            <v>1028</v>
          </cell>
          <cell r="AT55">
            <v>1032</v>
          </cell>
          <cell r="AU55">
            <v>1036</v>
          </cell>
          <cell r="AV55">
            <v>1040</v>
          </cell>
          <cell r="AW55">
            <v>1044</v>
          </cell>
          <cell r="AX55">
            <v>1049</v>
          </cell>
          <cell r="AY55">
            <v>1053</v>
          </cell>
          <cell r="AZ55">
            <v>1058</v>
          </cell>
          <cell r="BA55">
            <v>1064</v>
          </cell>
          <cell r="BB55">
            <v>1069</v>
          </cell>
          <cell r="BC55">
            <v>1074</v>
          </cell>
          <cell r="BD55">
            <v>1080</v>
          </cell>
          <cell r="BE55">
            <v>1086</v>
          </cell>
          <cell r="BF55">
            <v>1092</v>
          </cell>
          <cell r="BG55">
            <v>1098</v>
          </cell>
          <cell r="BH55">
            <v>1104</v>
          </cell>
          <cell r="BI55">
            <v>1110</v>
          </cell>
          <cell r="BJ55">
            <v>1116</v>
          </cell>
          <cell r="BK55">
            <v>1121</v>
          </cell>
          <cell r="BL55">
            <v>1127</v>
          </cell>
          <cell r="BM55">
            <v>1132</v>
          </cell>
          <cell r="BN55">
            <v>1137</v>
          </cell>
          <cell r="BO55">
            <v>1143</v>
          </cell>
          <cell r="BP55">
            <v>1148</v>
          </cell>
          <cell r="BQ55">
            <v>1153</v>
          </cell>
          <cell r="BR55">
            <v>1159</v>
          </cell>
          <cell r="BS55">
            <v>1164</v>
          </cell>
          <cell r="BT55">
            <v>1169</v>
          </cell>
          <cell r="BU55">
            <v>1174</v>
          </cell>
          <cell r="BV55">
            <v>1179</v>
          </cell>
          <cell r="BW55">
            <v>1183</v>
          </cell>
          <cell r="BX55">
            <v>1188</v>
          </cell>
          <cell r="BY55">
            <v>1194</v>
          </cell>
          <cell r="BZ55">
            <v>1200</v>
          </cell>
          <cell r="CA55">
            <v>1206</v>
          </cell>
          <cell r="CB55">
            <v>1214</v>
          </cell>
          <cell r="CC55">
            <v>1221</v>
          </cell>
          <cell r="CD55">
            <v>1229</v>
          </cell>
          <cell r="CE55">
            <v>1241</v>
          </cell>
          <cell r="CF55">
            <v>1253</v>
          </cell>
          <cell r="CG55">
            <v>1265</v>
          </cell>
          <cell r="CH55">
            <v>1278</v>
          </cell>
          <cell r="CI55">
            <v>1292</v>
          </cell>
          <cell r="CJ55">
            <v>1306</v>
          </cell>
          <cell r="CK55">
            <v>1320</v>
          </cell>
          <cell r="CL55">
            <v>1334</v>
          </cell>
          <cell r="CM55">
            <v>1348</v>
          </cell>
          <cell r="CN55">
            <v>1363</v>
          </cell>
          <cell r="CO55">
            <v>1377</v>
          </cell>
        </row>
        <row r="56">
          <cell r="B56" t="str">
            <v>Urban Honolulu, HI</v>
          </cell>
          <cell r="C56">
            <v>54</v>
          </cell>
          <cell r="D56">
            <v>1939</v>
          </cell>
          <cell r="E56">
            <v>1955</v>
          </cell>
          <cell r="F56">
            <v>1970</v>
          </cell>
          <cell r="G56">
            <v>1986</v>
          </cell>
          <cell r="H56">
            <v>2001</v>
          </cell>
          <cell r="I56">
            <v>2016</v>
          </cell>
          <cell r="J56">
            <v>2032</v>
          </cell>
          <cell r="K56">
            <v>2046</v>
          </cell>
          <cell r="L56">
            <v>2061</v>
          </cell>
          <cell r="M56">
            <v>2076</v>
          </cell>
          <cell r="N56">
            <v>2089</v>
          </cell>
          <cell r="O56">
            <v>2102</v>
          </cell>
          <cell r="P56">
            <v>2115</v>
          </cell>
          <cell r="Q56">
            <v>2124</v>
          </cell>
          <cell r="R56">
            <v>2133</v>
          </cell>
          <cell r="S56">
            <v>2143</v>
          </cell>
          <cell r="T56">
            <v>2148</v>
          </cell>
          <cell r="U56">
            <v>2154</v>
          </cell>
          <cell r="V56">
            <v>2159</v>
          </cell>
          <cell r="W56">
            <v>2163</v>
          </cell>
          <cell r="X56">
            <v>2167</v>
          </cell>
          <cell r="Y56">
            <v>2170</v>
          </cell>
          <cell r="Z56">
            <v>2174</v>
          </cell>
          <cell r="AA56">
            <v>2178</v>
          </cell>
          <cell r="AB56">
            <v>2181</v>
          </cell>
          <cell r="AC56">
            <v>2184</v>
          </cell>
          <cell r="AD56">
            <v>2187</v>
          </cell>
          <cell r="AE56">
            <v>2190</v>
          </cell>
          <cell r="AF56">
            <v>2192</v>
          </cell>
          <cell r="AG56">
            <v>2194</v>
          </cell>
          <cell r="AH56">
            <v>2196</v>
          </cell>
          <cell r="AI56">
            <v>2199</v>
          </cell>
          <cell r="AJ56">
            <v>2201</v>
          </cell>
          <cell r="AK56">
            <v>2204</v>
          </cell>
          <cell r="AL56">
            <v>2206</v>
          </cell>
          <cell r="AM56">
            <v>2209</v>
          </cell>
          <cell r="AN56">
            <v>2211</v>
          </cell>
          <cell r="AO56">
            <v>2213</v>
          </cell>
          <cell r="AP56">
            <v>2215</v>
          </cell>
          <cell r="AQ56">
            <v>2218</v>
          </cell>
          <cell r="AR56">
            <v>2220</v>
          </cell>
          <cell r="AS56">
            <v>2222</v>
          </cell>
          <cell r="AT56">
            <v>2225</v>
          </cell>
          <cell r="AU56">
            <v>2227</v>
          </cell>
          <cell r="AV56">
            <v>2230</v>
          </cell>
          <cell r="AW56">
            <v>2232</v>
          </cell>
          <cell r="AX56">
            <v>2235</v>
          </cell>
          <cell r="AY56">
            <v>2238</v>
          </cell>
          <cell r="AZ56">
            <v>2241</v>
          </cell>
          <cell r="BA56">
            <v>2244</v>
          </cell>
          <cell r="BB56">
            <v>2247</v>
          </cell>
          <cell r="BC56">
            <v>2251</v>
          </cell>
          <cell r="BD56">
            <v>2254</v>
          </cell>
          <cell r="BE56">
            <v>2258</v>
          </cell>
          <cell r="BF56">
            <v>2261</v>
          </cell>
          <cell r="BG56">
            <v>2265</v>
          </cell>
          <cell r="BH56">
            <v>2268</v>
          </cell>
          <cell r="BI56">
            <v>2272</v>
          </cell>
          <cell r="BJ56">
            <v>2275</v>
          </cell>
          <cell r="BK56">
            <v>2278</v>
          </cell>
          <cell r="BL56">
            <v>2281</v>
          </cell>
          <cell r="BM56">
            <v>2285</v>
          </cell>
          <cell r="BN56">
            <v>2288</v>
          </cell>
          <cell r="BO56">
            <v>2291</v>
          </cell>
          <cell r="BP56">
            <v>2295</v>
          </cell>
          <cell r="BQ56">
            <v>2298</v>
          </cell>
          <cell r="BR56">
            <v>2301</v>
          </cell>
          <cell r="BS56">
            <v>2303</v>
          </cell>
          <cell r="BT56">
            <v>2305</v>
          </cell>
          <cell r="BU56">
            <v>2307</v>
          </cell>
          <cell r="BV56">
            <v>2307</v>
          </cell>
          <cell r="BW56">
            <v>2307</v>
          </cell>
          <cell r="BX56">
            <v>2307</v>
          </cell>
          <cell r="BY56">
            <v>2307</v>
          </cell>
          <cell r="BZ56">
            <v>2306</v>
          </cell>
          <cell r="CA56">
            <v>2305</v>
          </cell>
          <cell r="CB56">
            <v>2306</v>
          </cell>
          <cell r="CC56">
            <v>2306</v>
          </cell>
          <cell r="CD56">
            <v>2306</v>
          </cell>
          <cell r="CE56">
            <v>2313</v>
          </cell>
          <cell r="CF56">
            <v>2320</v>
          </cell>
          <cell r="CG56">
            <v>2326</v>
          </cell>
          <cell r="CH56">
            <v>2335</v>
          </cell>
          <cell r="CI56">
            <v>2344</v>
          </cell>
          <cell r="CJ56">
            <v>2353</v>
          </cell>
          <cell r="CK56">
            <v>2363</v>
          </cell>
          <cell r="CL56">
            <v>2373</v>
          </cell>
          <cell r="CM56">
            <v>2383</v>
          </cell>
          <cell r="CN56">
            <v>2393</v>
          </cell>
          <cell r="CO56">
            <v>2404</v>
          </cell>
        </row>
        <row r="57">
          <cell r="B57" t="str">
            <v>Tulsa, OK</v>
          </cell>
          <cell r="C57">
            <v>55</v>
          </cell>
          <cell r="D57">
            <v>939</v>
          </cell>
          <cell r="E57">
            <v>941</v>
          </cell>
          <cell r="F57">
            <v>943</v>
          </cell>
          <cell r="G57">
            <v>944</v>
          </cell>
          <cell r="H57">
            <v>946</v>
          </cell>
          <cell r="I57">
            <v>948</v>
          </cell>
          <cell r="J57">
            <v>950</v>
          </cell>
          <cell r="K57">
            <v>951</v>
          </cell>
          <cell r="L57">
            <v>953</v>
          </cell>
          <cell r="M57">
            <v>955</v>
          </cell>
          <cell r="N57">
            <v>957</v>
          </cell>
          <cell r="O57">
            <v>959</v>
          </cell>
          <cell r="P57">
            <v>960</v>
          </cell>
          <cell r="Q57">
            <v>962</v>
          </cell>
          <cell r="R57">
            <v>964</v>
          </cell>
          <cell r="S57">
            <v>966</v>
          </cell>
          <cell r="T57">
            <v>967</v>
          </cell>
          <cell r="U57">
            <v>969</v>
          </cell>
          <cell r="V57">
            <v>970</v>
          </cell>
          <cell r="W57">
            <v>971</v>
          </cell>
          <cell r="X57">
            <v>972</v>
          </cell>
          <cell r="Y57">
            <v>973</v>
          </cell>
          <cell r="Z57">
            <v>974</v>
          </cell>
          <cell r="AA57">
            <v>975</v>
          </cell>
          <cell r="AB57">
            <v>976</v>
          </cell>
          <cell r="AC57">
            <v>976</v>
          </cell>
          <cell r="AD57">
            <v>976</v>
          </cell>
          <cell r="AE57">
            <v>977</v>
          </cell>
          <cell r="AF57">
            <v>977</v>
          </cell>
          <cell r="AG57">
            <v>978</v>
          </cell>
          <cell r="AH57">
            <v>978</v>
          </cell>
          <cell r="AI57">
            <v>979</v>
          </cell>
          <cell r="AJ57">
            <v>980</v>
          </cell>
          <cell r="AK57">
            <v>980</v>
          </cell>
          <cell r="AL57">
            <v>981</v>
          </cell>
          <cell r="AM57">
            <v>981</v>
          </cell>
          <cell r="AN57">
            <v>982</v>
          </cell>
          <cell r="AO57">
            <v>982</v>
          </cell>
          <cell r="AP57">
            <v>982</v>
          </cell>
          <cell r="AQ57">
            <v>983</v>
          </cell>
          <cell r="AR57">
            <v>983</v>
          </cell>
          <cell r="AS57">
            <v>984</v>
          </cell>
          <cell r="AT57">
            <v>984</v>
          </cell>
          <cell r="AU57">
            <v>985</v>
          </cell>
          <cell r="AV57">
            <v>986</v>
          </cell>
          <cell r="AW57">
            <v>987</v>
          </cell>
          <cell r="AX57">
            <v>988</v>
          </cell>
          <cell r="AY57">
            <v>989</v>
          </cell>
          <cell r="AZ57">
            <v>990</v>
          </cell>
          <cell r="BA57">
            <v>992</v>
          </cell>
          <cell r="BB57">
            <v>993</v>
          </cell>
          <cell r="BC57">
            <v>995</v>
          </cell>
          <cell r="BD57">
            <v>996</v>
          </cell>
          <cell r="BE57">
            <v>998</v>
          </cell>
          <cell r="BF57">
            <v>999</v>
          </cell>
          <cell r="BG57">
            <v>1001</v>
          </cell>
          <cell r="BH57">
            <v>1002</v>
          </cell>
          <cell r="BI57">
            <v>1003</v>
          </cell>
          <cell r="BJ57">
            <v>1005</v>
          </cell>
          <cell r="BK57">
            <v>1007</v>
          </cell>
          <cell r="BL57">
            <v>1009</v>
          </cell>
          <cell r="BM57">
            <v>1011</v>
          </cell>
          <cell r="BN57">
            <v>1014</v>
          </cell>
          <cell r="BO57">
            <v>1016</v>
          </cell>
          <cell r="BP57">
            <v>1019</v>
          </cell>
          <cell r="BQ57">
            <v>1022</v>
          </cell>
          <cell r="BR57">
            <v>1024</v>
          </cell>
          <cell r="BS57">
            <v>1027</v>
          </cell>
          <cell r="BT57">
            <v>1030</v>
          </cell>
          <cell r="BU57">
            <v>1033</v>
          </cell>
          <cell r="BV57">
            <v>1036</v>
          </cell>
          <cell r="BW57">
            <v>1039</v>
          </cell>
          <cell r="BX57">
            <v>1042</v>
          </cell>
          <cell r="BY57">
            <v>1045</v>
          </cell>
          <cell r="BZ57">
            <v>1048</v>
          </cell>
          <cell r="CA57">
            <v>1052</v>
          </cell>
          <cell r="CB57">
            <v>1055</v>
          </cell>
          <cell r="CC57">
            <v>1059</v>
          </cell>
          <cell r="CD57">
            <v>1063</v>
          </cell>
          <cell r="CE57">
            <v>1070</v>
          </cell>
          <cell r="CF57">
            <v>1076</v>
          </cell>
          <cell r="CG57">
            <v>1083</v>
          </cell>
          <cell r="CH57">
            <v>1091</v>
          </cell>
          <cell r="CI57">
            <v>1099</v>
          </cell>
          <cell r="CJ57">
            <v>1107</v>
          </cell>
          <cell r="CK57">
            <v>1115</v>
          </cell>
          <cell r="CL57">
            <v>1123</v>
          </cell>
          <cell r="CM57">
            <v>1131</v>
          </cell>
          <cell r="CN57">
            <v>1140</v>
          </cell>
          <cell r="CO57">
            <v>1148</v>
          </cell>
        </row>
        <row r="59">
          <cell r="B59" t="str">
            <v>Worcester, MA</v>
          </cell>
          <cell r="C59">
            <v>57</v>
          </cell>
          <cell r="D59">
            <v>1070</v>
          </cell>
          <cell r="E59">
            <v>1074</v>
          </cell>
          <cell r="F59">
            <v>1078</v>
          </cell>
          <cell r="G59">
            <v>1082</v>
          </cell>
          <cell r="H59">
            <v>1086</v>
          </cell>
          <cell r="I59">
            <v>1090</v>
          </cell>
          <cell r="J59">
            <v>1094</v>
          </cell>
          <cell r="K59">
            <v>1099</v>
          </cell>
          <cell r="L59">
            <v>1103</v>
          </cell>
          <cell r="M59">
            <v>1107</v>
          </cell>
          <cell r="N59">
            <v>1111</v>
          </cell>
          <cell r="O59">
            <v>1115</v>
          </cell>
          <cell r="P59">
            <v>1119</v>
          </cell>
          <cell r="Q59">
            <v>1123</v>
          </cell>
          <cell r="R59">
            <v>1127</v>
          </cell>
          <cell r="S59">
            <v>1130</v>
          </cell>
          <cell r="T59">
            <v>1134</v>
          </cell>
          <cell r="U59">
            <v>1138</v>
          </cell>
          <cell r="V59">
            <v>1142</v>
          </cell>
          <cell r="W59">
            <v>1146</v>
          </cell>
          <cell r="X59">
            <v>1151</v>
          </cell>
          <cell r="Y59">
            <v>1155</v>
          </cell>
          <cell r="Z59">
            <v>1160</v>
          </cell>
          <cell r="AA59">
            <v>1165</v>
          </cell>
          <cell r="AB59">
            <v>1169</v>
          </cell>
          <cell r="AC59">
            <v>1174</v>
          </cell>
          <cell r="AD59">
            <v>1180</v>
          </cell>
          <cell r="AE59">
            <v>1185</v>
          </cell>
          <cell r="AF59">
            <v>1190</v>
          </cell>
          <cell r="AG59">
            <v>1195</v>
          </cell>
          <cell r="AH59">
            <v>1200</v>
          </cell>
          <cell r="AI59">
            <v>1206</v>
          </cell>
          <cell r="AJ59">
            <v>1211</v>
          </cell>
          <cell r="AK59">
            <v>1217</v>
          </cell>
          <cell r="AL59">
            <v>1222</v>
          </cell>
          <cell r="AM59">
            <v>1228</v>
          </cell>
          <cell r="AN59">
            <v>1233</v>
          </cell>
          <cell r="AO59">
            <v>1238</v>
          </cell>
          <cell r="AP59">
            <v>1243</v>
          </cell>
          <cell r="AQ59">
            <v>1247</v>
          </cell>
          <cell r="AR59">
            <v>1252</v>
          </cell>
          <cell r="AS59">
            <v>1257</v>
          </cell>
          <cell r="AT59">
            <v>1261</v>
          </cell>
          <cell r="AU59">
            <v>1266</v>
          </cell>
          <cell r="AV59">
            <v>1271</v>
          </cell>
          <cell r="AW59">
            <v>1275</v>
          </cell>
          <cell r="AX59">
            <v>1280</v>
          </cell>
          <cell r="AY59">
            <v>1286</v>
          </cell>
          <cell r="AZ59">
            <v>1291</v>
          </cell>
          <cell r="BA59">
            <v>1297</v>
          </cell>
          <cell r="BB59">
            <v>1304</v>
          </cell>
          <cell r="BC59">
            <v>1310</v>
          </cell>
          <cell r="BD59">
            <v>1317</v>
          </cell>
          <cell r="BE59">
            <v>1323</v>
          </cell>
          <cell r="BF59">
            <v>1330</v>
          </cell>
          <cell r="BG59">
            <v>1336</v>
          </cell>
          <cell r="BH59">
            <v>1342</v>
          </cell>
          <cell r="BI59">
            <v>1348</v>
          </cell>
          <cell r="BJ59">
            <v>1353</v>
          </cell>
          <cell r="BK59">
            <v>1359</v>
          </cell>
          <cell r="BL59">
            <v>1364</v>
          </cell>
          <cell r="BM59">
            <v>1370</v>
          </cell>
          <cell r="BN59">
            <v>1375</v>
          </cell>
          <cell r="BO59">
            <v>1380</v>
          </cell>
          <cell r="BP59">
            <v>1386</v>
          </cell>
          <cell r="BQ59">
            <v>1392</v>
          </cell>
          <cell r="BR59">
            <v>1398</v>
          </cell>
          <cell r="BS59">
            <v>1404</v>
          </cell>
          <cell r="BT59">
            <v>1409</v>
          </cell>
          <cell r="BU59">
            <v>1415</v>
          </cell>
          <cell r="BV59">
            <v>1420</v>
          </cell>
          <cell r="BW59">
            <v>1425</v>
          </cell>
          <cell r="BX59">
            <v>1429</v>
          </cell>
          <cell r="BY59">
            <v>1434</v>
          </cell>
          <cell r="BZ59">
            <v>1439</v>
          </cell>
          <cell r="CA59">
            <v>1443</v>
          </cell>
          <cell r="CB59">
            <v>1449</v>
          </cell>
          <cell r="CC59">
            <v>1455</v>
          </cell>
          <cell r="CD59">
            <v>1460</v>
          </cell>
          <cell r="CE59">
            <v>1468</v>
          </cell>
          <cell r="CF59">
            <v>1476</v>
          </cell>
          <cell r="CG59">
            <v>1484</v>
          </cell>
          <cell r="CH59">
            <v>1493</v>
          </cell>
          <cell r="CI59">
            <v>1502</v>
          </cell>
          <cell r="CJ59">
            <v>1511</v>
          </cell>
          <cell r="CK59">
            <v>1521</v>
          </cell>
          <cell r="CL59">
            <v>1530</v>
          </cell>
          <cell r="CM59">
            <v>1540</v>
          </cell>
          <cell r="CN59">
            <v>1550</v>
          </cell>
          <cell r="CO59">
            <v>1559</v>
          </cell>
        </row>
        <row r="60">
          <cell r="B60" t="str">
            <v>Stamford, CT</v>
          </cell>
          <cell r="C60">
            <v>58</v>
          </cell>
          <cell r="D60">
            <v>1795</v>
          </cell>
          <cell r="E60">
            <v>1805</v>
          </cell>
          <cell r="F60">
            <v>1815</v>
          </cell>
          <cell r="G60">
            <v>1825</v>
          </cell>
          <cell r="H60">
            <v>1834</v>
          </cell>
          <cell r="I60">
            <v>1843</v>
          </cell>
          <cell r="J60">
            <v>1852</v>
          </cell>
          <cell r="K60">
            <v>1862</v>
          </cell>
          <cell r="L60">
            <v>1871</v>
          </cell>
          <cell r="M60">
            <v>1880</v>
          </cell>
          <cell r="N60">
            <v>1886</v>
          </cell>
          <cell r="O60">
            <v>1891</v>
          </cell>
          <cell r="P60">
            <v>1897</v>
          </cell>
          <cell r="Q60">
            <v>1901</v>
          </cell>
          <cell r="R60">
            <v>1905</v>
          </cell>
          <cell r="S60">
            <v>1909</v>
          </cell>
          <cell r="T60">
            <v>1913</v>
          </cell>
          <cell r="U60">
            <v>1916</v>
          </cell>
          <cell r="V60">
            <v>1919</v>
          </cell>
          <cell r="W60">
            <v>1922</v>
          </cell>
          <cell r="X60">
            <v>1926</v>
          </cell>
          <cell r="Y60">
            <v>1929</v>
          </cell>
          <cell r="Z60">
            <v>1931</v>
          </cell>
          <cell r="AA60">
            <v>1934</v>
          </cell>
          <cell r="AB60">
            <v>1936</v>
          </cell>
          <cell r="AC60">
            <v>1939</v>
          </cell>
          <cell r="AD60">
            <v>1941</v>
          </cell>
          <cell r="AE60">
            <v>1943</v>
          </cell>
          <cell r="AF60">
            <v>1945</v>
          </cell>
          <cell r="AG60">
            <v>1948</v>
          </cell>
          <cell r="AH60">
            <v>1950</v>
          </cell>
          <cell r="AI60">
            <v>1953</v>
          </cell>
          <cell r="AJ60">
            <v>1956</v>
          </cell>
          <cell r="AK60">
            <v>1959</v>
          </cell>
          <cell r="AL60">
            <v>1963</v>
          </cell>
          <cell r="AM60">
            <v>1966</v>
          </cell>
          <cell r="AN60">
            <v>1970</v>
          </cell>
          <cell r="AO60">
            <v>1973</v>
          </cell>
          <cell r="AP60">
            <v>1976</v>
          </cell>
          <cell r="AQ60">
            <v>1979</v>
          </cell>
          <cell r="AR60">
            <v>1983</v>
          </cell>
          <cell r="AS60">
            <v>1986</v>
          </cell>
          <cell r="AT60">
            <v>1989</v>
          </cell>
          <cell r="AU60">
            <v>1992</v>
          </cell>
          <cell r="AV60">
            <v>1995</v>
          </cell>
          <cell r="AW60">
            <v>1997</v>
          </cell>
          <cell r="AX60">
            <v>2001</v>
          </cell>
          <cell r="AY60">
            <v>2005</v>
          </cell>
          <cell r="AZ60">
            <v>2008</v>
          </cell>
          <cell r="BA60">
            <v>2013</v>
          </cell>
          <cell r="BB60">
            <v>2017</v>
          </cell>
          <cell r="BC60">
            <v>2022</v>
          </cell>
          <cell r="BD60">
            <v>2027</v>
          </cell>
          <cell r="BE60">
            <v>2032</v>
          </cell>
          <cell r="BF60">
            <v>2036</v>
          </cell>
          <cell r="BG60">
            <v>2041</v>
          </cell>
          <cell r="BH60">
            <v>2046</v>
          </cell>
          <cell r="BI60">
            <v>2051</v>
          </cell>
          <cell r="BJ60">
            <v>2055</v>
          </cell>
          <cell r="BK60">
            <v>2060</v>
          </cell>
          <cell r="BL60">
            <v>2064</v>
          </cell>
          <cell r="BM60">
            <v>2069</v>
          </cell>
          <cell r="BN60">
            <v>2074</v>
          </cell>
          <cell r="BO60">
            <v>2079</v>
          </cell>
          <cell r="BP60">
            <v>2084</v>
          </cell>
          <cell r="BQ60">
            <v>2088</v>
          </cell>
          <cell r="BR60">
            <v>2093</v>
          </cell>
          <cell r="BS60">
            <v>2097</v>
          </cell>
          <cell r="BT60">
            <v>2101</v>
          </cell>
          <cell r="BU60">
            <v>2106</v>
          </cell>
          <cell r="BV60">
            <v>2110</v>
          </cell>
          <cell r="BW60">
            <v>2115</v>
          </cell>
          <cell r="BX60">
            <v>2120</v>
          </cell>
          <cell r="BY60">
            <v>2126</v>
          </cell>
          <cell r="BZ60">
            <v>2132</v>
          </cell>
          <cell r="CA60">
            <v>2138</v>
          </cell>
          <cell r="CB60">
            <v>2147</v>
          </cell>
          <cell r="CC60">
            <v>2156</v>
          </cell>
          <cell r="CD60">
            <v>2165</v>
          </cell>
          <cell r="CE60">
            <v>2178</v>
          </cell>
          <cell r="CF60">
            <v>2191</v>
          </cell>
          <cell r="CG60">
            <v>2204</v>
          </cell>
          <cell r="CH60">
            <v>2219</v>
          </cell>
          <cell r="CI60">
            <v>2234</v>
          </cell>
          <cell r="CJ60">
            <v>2249</v>
          </cell>
          <cell r="CK60">
            <v>2265</v>
          </cell>
          <cell r="CL60">
            <v>2280</v>
          </cell>
          <cell r="CM60">
            <v>2295</v>
          </cell>
          <cell r="CN60">
            <v>2311</v>
          </cell>
          <cell r="CO60">
            <v>2327</v>
          </cell>
        </row>
        <row r="61">
          <cell r="B61" t="str">
            <v>Albuquerque, NM</v>
          </cell>
          <cell r="C61">
            <v>59</v>
          </cell>
          <cell r="D61">
            <v>951</v>
          </cell>
          <cell r="E61">
            <v>952</v>
          </cell>
          <cell r="F61">
            <v>953</v>
          </cell>
          <cell r="G61">
            <v>954</v>
          </cell>
          <cell r="H61">
            <v>956</v>
          </cell>
          <cell r="I61">
            <v>957</v>
          </cell>
          <cell r="J61">
            <v>958</v>
          </cell>
          <cell r="K61">
            <v>959</v>
          </cell>
          <cell r="L61">
            <v>960</v>
          </cell>
          <cell r="M61">
            <v>962</v>
          </cell>
          <cell r="N61">
            <v>964</v>
          </cell>
          <cell r="O61">
            <v>965</v>
          </cell>
          <cell r="P61">
            <v>967</v>
          </cell>
          <cell r="Q61">
            <v>969</v>
          </cell>
          <cell r="R61">
            <v>971</v>
          </cell>
          <cell r="S61">
            <v>973</v>
          </cell>
          <cell r="T61">
            <v>975</v>
          </cell>
          <cell r="U61">
            <v>977</v>
          </cell>
          <cell r="V61">
            <v>979</v>
          </cell>
          <cell r="W61">
            <v>981</v>
          </cell>
          <cell r="X61">
            <v>984</v>
          </cell>
          <cell r="Y61">
            <v>986</v>
          </cell>
          <cell r="Z61">
            <v>988</v>
          </cell>
          <cell r="AA61">
            <v>990</v>
          </cell>
          <cell r="AB61">
            <v>992</v>
          </cell>
          <cell r="AC61">
            <v>994</v>
          </cell>
          <cell r="AD61">
            <v>997</v>
          </cell>
          <cell r="AE61">
            <v>999</v>
          </cell>
          <cell r="AF61">
            <v>1001</v>
          </cell>
          <cell r="AG61">
            <v>1003</v>
          </cell>
          <cell r="AH61">
            <v>1005</v>
          </cell>
          <cell r="AI61">
            <v>1007</v>
          </cell>
          <cell r="AJ61">
            <v>1009</v>
          </cell>
          <cell r="AK61">
            <v>1011</v>
          </cell>
          <cell r="AL61">
            <v>1013</v>
          </cell>
          <cell r="AM61">
            <v>1015</v>
          </cell>
          <cell r="AN61">
            <v>1017</v>
          </cell>
          <cell r="AO61">
            <v>1019</v>
          </cell>
          <cell r="AP61">
            <v>1020</v>
          </cell>
          <cell r="AQ61">
            <v>1022</v>
          </cell>
          <cell r="AR61">
            <v>1024</v>
          </cell>
          <cell r="AS61">
            <v>1026</v>
          </cell>
          <cell r="AT61">
            <v>1028</v>
          </cell>
          <cell r="AU61">
            <v>1030</v>
          </cell>
          <cell r="AV61">
            <v>1032</v>
          </cell>
          <cell r="AW61">
            <v>1035</v>
          </cell>
          <cell r="AX61">
            <v>1037</v>
          </cell>
          <cell r="AY61">
            <v>1040</v>
          </cell>
          <cell r="AZ61">
            <v>1042</v>
          </cell>
          <cell r="BA61">
            <v>1045</v>
          </cell>
          <cell r="BB61">
            <v>1048</v>
          </cell>
          <cell r="BC61">
            <v>1051</v>
          </cell>
          <cell r="BD61">
            <v>1054</v>
          </cell>
          <cell r="BE61">
            <v>1057</v>
          </cell>
          <cell r="BF61">
            <v>1060</v>
          </cell>
          <cell r="BG61">
            <v>1063</v>
          </cell>
          <cell r="BH61">
            <v>1066</v>
          </cell>
          <cell r="BI61">
            <v>1069</v>
          </cell>
          <cell r="BJ61">
            <v>1073</v>
          </cell>
          <cell r="BK61">
            <v>1076</v>
          </cell>
          <cell r="BL61">
            <v>1080</v>
          </cell>
          <cell r="BM61">
            <v>1084</v>
          </cell>
          <cell r="BN61">
            <v>1088</v>
          </cell>
          <cell r="BO61">
            <v>1092</v>
          </cell>
          <cell r="BP61">
            <v>1096</v>
          </cell>
          <cell r="BQ61">
            <v>1100</v>
          </cell>
          <cell r="BR61">
            <v>1105</v>
          </cell>
          <cell r="BS61">
            <v>1109</v>
          </cell>
          <cell r="BT61">
            <v>1113</v>
          </cell>
          <cell r="BU61">
            <v>1117</v>
          </cell>
          <cell r="BV61">
            <v>1121</v>
          </cell>
          <cell r="BW61">
            <v>1125</v>
          </cell>
          <cell r="BX61">
            <v>1128</v>
          </cell>
          <cell r="BY61">
            <v>1133</v>
          </cell>
          <cell r="BZ61">
            <v>1138</v>
          </cell>
          <cell r="CA61">
            <v>1144</v>
          </cell>
          <cell r="CB61">
            <v>1151</v>
          </cell>
          <cell r="CC61">
            <v>1157</v>
          </cell>
          <cell r="CD61">
            <v>1164</v>
          </cell>
          <cell r="CE61">
            <v>1175</v>
          </cell>
          <cell r="CF61">
            <v>1185</v>
          </cell>
          <cell r="CG61">
            <v>1195</v>
          </cell>
          <cell r="CH61">
            <v>1207</v>
          </cell>
          <cell r="CI61">
            <v>1219</v>
          </cell>
          <cell r="CJ61">
            <v>1231</v>
          </cell>
          <cell r="CK61">
            <v>1243</v>
          </cell>
          <cell r="CL61">
            <v>1256</v>
          </cell>
          <cell r="CM61">
            <v>1268</v>
          </cell>
          <cell r="CN61">
            <v>1280</v>
          </cell>
          <cell r="CO61">
            <v>1293</v>
          </cell>
        </row>
        <row r="62">
          <cell r="B62" t="str">
            <v>Albany, NY</v>
          </cell>
          <cell r="C62">
            <v>60</v>
          </cell>
          <cell r="D62">
            <v>1112</v>
          </cell>
          <cell r="E62">
            <v>1117</v>
          </cell>
          <cell r="F62">
            <v>1123</v>
          </cell>
          <cell r="G62">
            <v>1128</v>
          </cell>
          <cell r="H62">
            <v>1133</v>
          </cell>
          <cell r="I62">
            <v>1138</v>
          </cell>
          <cell r="J62">
            <v>1142</v>
          </cell>
          <cell r="K62">
            <v>1147</v>
          </cell>
          <cell r="L62">
            <v>1152</v>
          </cell>
          <cell r="M62">
            <v>1156</v>
          </cell>
          <cell r="N62">
            <v>1160</v>
          </cell>
          <cell r="O62">
            <v>1163</v>
          </cell>
          <cell r="P62">
            <v>1167</v>
          </cell>
          <cell r="Q62">
            <v>1168</v>
          </cell>
          <cell r="R62">
            <v>1169</v>
          </cell>
          <cell r="S62">
            <v>1171</v>
          </cell>
          <cell r="T62">
            <v>1171</v>
          </cell>
          <cell r="U62">
            <v>1172</v>
          </cell>
          <cell r="V62">
            <v>1173</v>
          </cell>
          <cell r="W62">
            <v>1174</v>
          </cell>
          <cell r="X62">
            <v>1176</v>
          </cell>
          <cell r="Y62">
            <v>1177</v>
          </cell>
          <cell r="Z62">
            <v>1180</v>
          </cell>
          <cell r="AA62">
            <v>1182</v>
          </cell>
          <cell r="AB62">
            <v>1185</v>
          </cell>
          <cell r="AC62">
            <v>1188</v>
          </cell>
          <cell r="AD62">
            <v>1191</v>
          </cell>
          <cell r="AE62">
            <v>1195</v>
          </cell>
          <cell r="AF62">
            <v>1199</v>
          </cell>
          <cell r="AG62">
            <v>1203</v>
          </cell>
          <cell r="AH62">
            <v>1207</v>
          </cell>
          <cell r="AI62">
            <v>1211</v>
          </cell>
          <cell r="AJ62">
            <v>1214</v>
          </cell>
          <cell r="AK62">
            <v>1218</v>
          </cell>
          <cell r="AL62">
            <v>1220</v>
          </cell>
          <cell r="AM62">
            <v>1223</v>
          </cell>
          <cell r="AN62">
            <v>1225</v>
          </cell>
          <cell r="AO62">
            <v>1227</v>
          </cell>
          <cell r="AP62">
            <v>1229</v>
          </cell>
          <cell r="AQ62">
            <v>1230</v>
          </cell>
          <cell r="AR62">
            <v>1231</v>
          </cell>
          <cell r="AS62">
            <v>1232</v>
          </cell>
          <cell r="AT62">
            <v>1233</v>
          </cell>
          <cell r="AU62">
            <v>1235</v>
          </cell>
          <cell r="AV62">
            <v>1236</v>
          </cell>
          <cell r="AW62">
            <v>1238</v>
          </cell>
          <cell r="AX62">
            <v>1240</v>
          </cell>
          <cell r="AY62">
            <v>1243</v>
          </cell>
          <cell r="AZ62">
            <v>1245</v>
          </cell>
          <cell r="BA62">
            <v>1249</v>
          </cell>
          <cell r="BB62">
            <v>1252</v>
          </cell>
          <cell r="BC62">
            <v>1255</v>
          </cell>
          <cell r="BD62">
            <v>1258</v>
          </cell>
          <cell r="BE62">
            <v>1262</v>
          </cell>
          <cell r="BF62">
            <v>1265</v>
          </cell>
          <cell r="BG62">
            <v>1267</v>
          </cell>
          <cell r="BH62">
            <v>1269</v>
          </cell>
          <cell r="BI62">
            <v>1271</v>
          </cell>
          <cell r="BJ62">
            <v>1273</v>
          </cell>
          <cell r="BK62">
            <v>1275</v>
          </cell>
          <cell r="BL62">
            <v>1278</v>
          </cell>
          <cell r="BM62">
            <v>1280</v>
          </cell>
          <cell r="BN62">
            <v>1283</v>
          </cell>
          <cell r="BO62">
            <v>1286</v>
          </cell>
          <cell r="BP62">
            <v>1289</v>
          </cell>
          <cell r="BQ62">
            <v>1292</v>
          </cell>
          <cell r="BR62">
            <v>1295</v>
          </cell>
          <cell r="BS62">
            <v>1299</v>
          </cell>
          <cell r="BT62">
            <v>1303</v>
          </cell>
          <cell r="BU62">
            <v>1307</v>
          </cell>
          <cell r="BV62">
            <v>1311</v>
          </cell>
          <cell r="BW62">
            <v>1314</v>
          </cell>
          <cell r="BX62">
            <v>1318</v>
          </cell>
          <cell r="BY62">
            <v>1321</v>
          </cell>
          <cell r="BZ62">
            <v>1325</v>
          </cell>
          <cell r="CA62">
            <v>1328</v>
          </cell>
          <cell r="CB62">
            <v>1332</v>
          </cell>
          <cell r="CC62">
            <v>1336</v>
          </cell>
          <cell r="CD62">
            <v>1339</v>
          </cell>
          <cell r="CE62">
            <v>1343</v>
          </cell>
          <cell r="CF62">
            <v>1347</v>
          </cell>
          <cell r="CG62">
            <v>1352</v>
          </cell>
          <cell r="CH62">
            <v>1357</v>
          </cell>
          <cell r="CI62">
            <v>1363</v>
          </cell>
          <cell r="CJ62">
            <v>1368</v>
          </cell>
          <cell r="CK62">
            <v>1374</v>
          </cell>
          <cell r="CL62">
            <v>1379</v>
          </cell>
          <cell r="CM62">
            <v>1385</v>
          </cell>
          <cell r="CN62">
            <v>1391</v>
          </cell>
          <cell r="CO62">
            <v>1397</v>
          </cell>
        </row>
        <row r="63">
          <cell r="B63" t="str">
            <v>Omaha, NE</v>
          </cell>
          <cell r="C63">
            <v>61</v>
          </cell>
          <cell r="D63">
            <v>867</v>
          </cell>
          <cell r="E63">
            <v>871</v>
          </cell>
          <cell r="F63">
            <v>876</v>
          </cell>
          <cell r="G63">
            <v>880</v>
          </cell>
          <cell r="H63">
            <v>884</v>
          </cell>
          <cell r="I63">
            <v>888</v>
          </cell>
          <cell r="J63">
            <v>893</v>
          </cell>
          <cell r="K63">
            <v>897</v>
          </cell>
          <cell r="L63">
            <v>902</v>
          </cell>
          <cell r="M63">
            <v>906</v>
          </cell>
          <cell r="N63">
            <v>910</v>
          </cell>
          <cell r="O63">
            <v>914</v>
          </cell>
          <cell r="P63">
            <v>918</v>
          </cell>
          <cell r="Q63">
            <v>922</v>
          </cell>
          <cell r="R63">
            <v>925</v>
          </cell>
          <cell r="S63">
            <v>928</v>
          </cell>
          <cell r="T63">
            <v>930</v>
          </cell>
          <cell r="U63">
            <v>933</v>
          </cell>
          <cell r="V63">
            <v>935</v>
          </cell>
          <cell r="W63">
            <v>937</v>
          </cell>
          <cell r="X63">
            <v>939</v>
          </cell>
          <cell r="Y63">
            <v>941</v>
          </cell>
          <cell r="Z63">
            <v>943</v>
          </cell>
          <cell r="AA63">
            <v>945</v>
          </cell>
          <cell r="AB63">
            <v>947</v>
          </cell>
          <cell r="AC63">
            <v>950</v>
          </cell>
          <cell r="AD63">
            <v>953</v>
          </cell>
          <cell r="AE63">
            <v>956</v>
          </cell>
          <cell r="AF63">
            <v>959</v>
          </cell>
          <cell r="AG63">
            <v>962</v>
          </cell>
          <cell r="AH63">
            <v>965</v>
          </cell>
          <cell r="AI63">
            <v>968</v>
          </cell>
          <cell r="AJ63">
            <v>970</v>
          </cell>
          <cell r="AK63">
            <v>973</v>
          </cell>
          <cell r="AL63">
            <v>976</v>
          </cell>
          <cell r="AM63">
            <v>979</v>
          </cell>
          <cell r="AN63">
            <v>981</v>
          </cell>
          <cell r="AO63">
            <v>984</v>
          </cell>
          <cell r="AP63">
            <v>986</v>
          </cell>
          <cell r="AQ63">
            <v>989</v>
          </cell>
          <cell r="AR63">
            <v>991</v>
          </cell>
          <cell r="AS63">
            <v>993</v>
          </cell>
          <cell r="AT63">
            <v>995</v>
          </cell>
          <cell r="AU63">
            <v>997</v>
          </cell>
          <cell r="AV63">
            <v>999</v>
          </cell>
          <cell r="AW63">
            <v>1001</v>
          </cell>
          <cell r="AX63">
            <v>1003</v>
          </cell>
          <cell r="AY63">
            <v>1005</v>
          </cell>
          <cell r="AZ63">
            <v>1007</v>
          </cell>
          <cell r="BA63">
            <v>1009</v>
          </cell>
          <cell r="BB63">
            <v>1012</v>
          </cell>
          <cell r="BC63">
            <v>1014</v>
          </cell>
          <cell r="BD63">
            <v>1016</v>
          </cell>
          <cell r="BE63">
            <v>1019</v>
          </cell>
          <cell r="BF63">
            <v>1021</v>
          </cell>
          <cell r="BG63">
            <v>1024</v>
          </cell>
          <cell r="BH63">
            <v>1027</v>
          </cell>
          <cell r="BI63">
            <v>1030</v>
          </cell>
          <cell r="BJ63">
            <v>1033</v>
          </cell>
          <cell r="BK63">
            <v>1036</v>
          </cell>
          <cell r="BL63">
            <v>1039</v>
          </cell>
          <cell r="BM63">
            <v>1042</v>
          </cell>
          <cell r="BN63">
            <v>1045</v>
          </cell>
          <cell r="BO63">
            <v>1049</v>
          </cell>
          <cell r="BP63">
            <v>1052</v>
          </cell>
          <cell r="BQ63">
            <v>1056</v>
          </cell>
          <cell r="BR63">
            <v>1059</v>
          </cell>
          <cell r="BS63">
            <v>1063</v>
          </cell>
          <cell r="BT63">
            <v>1067</v>
          </cell>
          <cell r="BU63">
            <v>1071</v>
          </cell>
          <cell r="BV63">
            <v>1075</v>
          </cell>
          <cell r="BW63">
            <v>1079</v>
          </cell>
          <cell r="BX63">
            <v>1083</v>
          </cell>
          <cell r="BY63">
            <v>1087</v>
          </cell>
          <cell r="BZ63">
            <v>1091</v>
          </cell>
          <cell r="CA63">
            <v>1095</v>
          </cell>
          <cell r="CB63">
            <v>1099</v>
          </cell>
          <cell r="CC63">
            <v>1103</v>
          </cell>
          <cell r="CD63">
            <v>1108</v>
          </cell>
          <cell r="CE63">
            <v>1112</v>
          </cell>
          <cell r="CF63">
            <v>1117</v>
          </cell>
          <cell r="CG63">
            <v>1122</v>
          </cell>
          <cell r="CH63">
            <v>1127</v>
          </cell>
          <cell r="CI63">
            <v>1132</v>
          </cell>
          <cell r="CJ63">
            <v>1137</v>
          </cell>
          <cell r="CK63">
            <v>1142</v>
          </cell>
          <cell r="CL63">
            <v>1147</v>
          </cell>
          <cell r="CM63">
            <v>1153</v>
          </cell>
          <cell r="CN63">
            <v>1158</v>
          </cell>
          <cell r="CO63">
            <v>1163</v>
          </cell>
        </row>
        <row r="64">
          <cell r="B64" t="str">
            <v>New Haven, CT</v>
          </cell>
          <cell r="C64">
            <v>62</v>
          </cell>
          <cell r="D64">
            <v>1200</v>
          </cell>
          <cell r="E64">
            <v>1204</v>
          </cell>
          <cell r="F64">
            <v>1209</v>
          </cell>
          <cell r="G64">
            <v>1214</v>
          </cell>
          <cell r="H64">
            <v>1219</v>
          </cell>
          <cell r="I64">
            <v>1224</v>
          </cell>
          <cell r="J64">
            <v>1228</v>
          </cell>
          <cell r="K64">
            <v>1233</v>
          </cell>
          <cell r="L64">
            <v>1238</v>
          </cell>
          <cell r="M64">
            <v>1243</v>
          </cell>
          <cell r="N64">
            <v>1246</v>
          </cell>
          <cell r="O64">
            <v>1250</v>
          </cell>
          <cell r="P64">
            <v>1254</v>
          </cell>
          <cell r="Q64">
            <v>1257</v>
          </cell>
          <cell r="R64">
            <v>1259</v>
          </cell>
          <cell r="S64">
            <v>1262</v>
          </cell>
          <cell r="T64">
            <v>1264</v>
          </cell>
          <cell r="U64">
            <v>1266</v>
          </cell>
          <cell r="V64">
            <v>1268</v>
          </cell>
          <cell r="W64">
            <v>1270</v>
          </cell>
          <cell r="X64">
            <v>1272</v>
          </cell>
          <cell r="Y64">
            <v>1274</v>
          </cell>
          <cell r="Z64">
            <v>1277</v>
          </cell>
          <cell r="AA64">
            <v>1279</v>
          </cell>
          <cell r="AB64">
            <v>1282</v>
          </cell>
          <cell r="AC64">
            <v>1285</v>
          </cell>
          <cell r="AD64">
            <v>1287</v>
          </cell>
          <cell r="AE64">
            <v>1290</v>
          </cell>
          <cell r="AF64">
            <v>1292</v>
          </cell>
          <cell r="AG64">
            <v>1295</v>
          </cell>
          <cell r="AH64">
            <v>1297</v>
          </cell>
          <cell r="AI64">
            <v>1299</v>
          </cell>
          <cell r="AJ64">
            <v>1301</v>
          </cell>
          <cell r="AK64">
            <v>1303</v>
          </cell>
          <cell r="AL64">
            <v>1305</v>
          </cell>
          <cell r="AM64">
            <v>1307</v>
          </cell>
          <cell r="AN64">
            <v>1309</v>
          </cell>
          <cell r="AO64">
            <v>1311</v>
          </cell>
          <cell r="AP64">
            <v>1314</v>
          </cell>
          <cell r="AQ64">
            <v>1316</v>
          </cell>
          <cell r="AR64">
            <v>1319</v>
          </cell>
          <cell r="AS64">
            <v>1322</v>
          </cell>
          <cell r="AT64">
            <v>1325</v>
          </cell>
          <cell r="AU64">
            <v>1328</v>
          </cell>
          <cell r="AV64">
            <v>1331</v>
          </cell>
          <cell r="AW64">
            <v>1334</v>
          </cell>
          <cell r="AX64">
            <v>1337</v>
          </cell>
          <cell r="AY64">
            <v>1340</v>
          </cell>
          <cell r="AZ64">
            <v>1342</v>
          </cell>
          <cell r="BA64">
            <v>1345</v>
          </cell>
          <cell r="BB64">
            <v>1348</v>
          </cell>
          <cell r="BC64">
            <v>1351</v>
          </cell>
          <cell r="BD64">
            <v>1354</v>
          </cell>
          <cell r="BE64">
            <v>1357</v>
          </cell>
          <cell r="BF64">
            <v>1360</v>
          </cell>
          <cell r="BG64">
            <v>1364</v>
          </cell>
          <cell r="BH64">
            <v>1367</v>
          </cell>
          <cell r="BI64">
            <v>1371</v>
          </cell>
          <cell r="BJ64">
            <v>1374</v>
          </cell>
          <cell r="BK64">
            <v>1377</v>
          </cell>
          <cell r="BL64">
            <v>1380</v>
          </cell>
          <cell r="BM64">
            <v>1383</v>
          </cell>
          <cell r="BN64">
            <v>1385</v>
          </cell>
          <cell r="BO64">
            <v>1388</v>
          </cell>
          <cell r="BP64">
            <v>1391</v>
          </cell>
          <cell r="BQ64">
            <v>1395</v>
          </cell>
          <cell r="BR64">
            <v>1398</v>
          </cell>
          <cell r="BS64">
            <v>1402</v>
          </cell>
          <cell r="BT64">
            <v>1405</v>
          </cell>
          <cell r="BU64">
            <v>1408</v>
          </cell>
          <cell r="BV64">
            <v>1412</v>
          </cell>
          <cell r="BW64">
            <v>1416</v>
          </cell>
          <cell r="BX64">
            <v>1419</v>
          </cell>
          <cell r="BY64">
            <v>1424</v>
          </cell>
          <cell r="BZ64">
            <v>1429</v>
          </cell>
          <cell r="CA64">
            <v>1433</v>
          </cell>
          <cell r="CB64">
            <v>1439</v>
          </cell>
          <cell r="CC64">
            <v>1444</v>
          </cell>
          <cell r="CD64">
            <v>1450</v>
          </cell>
          <cell r="CE64">
            <v>1457</v>
          </cell>
          <cell r="CF64">
            <v>1463</v>
          </cell>
          <cell r="CG64">
            <v>1470</v>
          </cell>
          <cell r="CH64">
            <v>1478</v>
          </cell>
          <cell r="CI64">
            <v>1486</v>
          </cell>
          <cell r="CJ64">
            <v>1494</v>
          </cell>
          <cell r="CK64">
            <v>1502</v>
          </cell>
          <cell r="CL64">
            <v>1510</v>
          </cell>
          <cell r="CM64">
            <v>1518</v>
          </cell>
          <cell r="CN64">
            <v>1527</v>
          </cell>
          <cell r="CO64">
            <v>1535</v>
          </cell>
        </row>
        <row r="66">
          <cell r="B66" t="str">
            <v>Knoxville, TN</v>
          </cell>
          <cell r="C66">
            <v>64</v>
          </cell>
          <cell r="D66">
            <v>963</v>
          </cell>
          <cell r="E66">
            <v>966</v>
          </cell>
          <cell r="F66">
            <v>969</v>
          </cell>
          <cell r="G66">
            <v>971</v>
          </cell>
          <cell r="H66">
            <v>974</v>
          </cell>
          <cell r="I66">
            <v>977</v>
          </cell>
          <cell r="J66">
            <v>979</v>
          </cell>
          <cell r="K66">
            <v>982</v>
          </cell>
          <cell r="L66">
            <v>985</v>
          </cell>
          <cell r="M66">
            <v>988</v>
          </cell>
          <cell r="N66">
            <v>991</v>
          </cell>
          <cell r="O66">
            <v>994</v>
          </cell>
          <cell r="P66">
            <v>996</v>
          </cell>
          <cell r="Q66">
            <v>998</v>
          </cell>
          <cell r="R66">
            <v>1000</v>
          </cell>
          <cell r="S66">
            <v>1002</v>
          </cell>
          <cell r="T66">
            <v>1003</v>
          </cell>
          <cell r="U66">
            <v>1004</v>
          </cell>
          <cell r="V66">
            <v>1005</v>
          </cell>
          <cell r="W66">
            <v>1006</v>
          </cell>
          <cell r="X66">
            <v>1006</v>
          </cell>
          <cell r="Y66">
            <v>1007</v>
          </cell>
          <cell r="Z66">
            <v>1010</v>
          </cell>
          <cell r="AA66">
            <v>1012</v>
          </cell>
          <cell r="AB66">
            <v>1014</v>
          </cell>
          <cell r="AC66">
            <v>1018</v>
          </cell>
          <cell r="AD66">
            <v>1022</v>
          </cell>
          <cell r="AE66">
            <v>1025</v>
          </cell>
          <cell r="AF66">
            <v>1030</v>
          </cell>
          <cell r="AG66">
            <v>1034</v>
          </cell>
          <cell r="AH66">
            <v>1038</v>
          </cell>
          <cell r="AI66">
            <v>1042</v>
          </cell>
          <cell r="AJ66">
            <v>1046</v>
          </cell>
          <cell r="AK66">
            <v>1050</v>
          </cell>
          <cell r="AL66">
            <v>1053</v>
          </cell>
          <cell r="AM66">
            <v>1057</v>
          </cell>
          <cell r="AN66">
            <v>1060</v>
          </cell>
          <cell r="AO66">
            <v>1063</v>
          </cell>
          <cell r="AP66">
            <v>1067</v>
          </cell>
          <cell r="AQ66">
            <v>1071</v>
          </cell>
          <cell r="AR66">
            <v>1074</v>
          </cell>
          <cell r="AS66">
            <v>1078</v>
          </cell>
          <cell r="AT66">
            <v>1082</v>
          </cell>
          <cell r="AU66">
            <v>1085</v>
          </cell>
          <cell r="AV66">
            <v>1089</v>
          </cell>
          <cell r="AW66">
            <v>1092</v>
          </cell>
          <cell r="AX66">
            <v>1096</v>
          </cell>
          <cell r="AY66">
            <v>1100</v>
          </cell>
          <cell r="AZ66">
            <v>1104</v>
          </cell>
          <cell r="BA66">
            <v>1108</v>
          </cell>
          <cell r="BB66">
            <v>1112</v>
          </cell>
          <cell r="BC66">
            <v>1116</v>
          </cell>
          <cell r="BD66">
            <v>1121</v>
          </cell>
          <cell r="BE66">
            <v>1126</v>
          </cell>
          <cell r="BF66">
            <v>1132</v>
          </cell>
          <cell r="BG66">
            <v>1137</v>
          </cell>
          <cell r="BH66">
            <v>1143</v>
          </cell>
          <cell r="BI66">
            <v>1149</v>
          </cell>
          <cell r="BJ66">
            <v>1155</v>
          </cell>
          <cell r="BK66">
            <v>1161</v>
          </cell>
          <cell r="BL66">
            <v>1167</v>
          </cell>
          <cell r="BM66">
            <v>1172</v>
          </cell>
          <cell r="BN66">
            <v>1178</v>
          </cell>
          <cell r="BO66">
            <v>1184</v>
          </cell>
          <cell r="BP66">
            <v>1189</v>
          </cell>
          <cell r="BQ66">
            <v>1195</v>
          </cell>
          <cell r="BR66">
            <v>1200</v>
          </cell>
          <cell r="BS66">
            <v>1204</v>
          </cell>
          <cell r="BT66">
            <v>1209</v>
          </cell>
          <cell r="BU66">
            <v>1213</v>
          </cell>
          <cell r="BV66">
            <v>1217</v>
          </cell>
          <cell r="BW66">
            <v>1220</v>
          </cell>
          <cell r="BX66">
            <v>1224</v>
          </cell>
          <cell r="BY66">
            <v>1229</v>
          </cell>
          <cell r="BZ66">
            <v>1234</v>
          </cell>
          <cell r="CA66">
            <v>1239</v>
          </cell>
          <cell r="CB66">
            <v>1246</v>
          </cell>
          <cell r="CC66">
            <v>1254</v>
          </cell>
          <cell r="CD66">
            <v>1261</v>
          </cell>
          <cell r="CE66">
            <v>1272</v>
          </cell>
          <cell r="CF66">
            <v>1283</v>
          </cell>
          <cell r="CG66">
            <v>1294</v>
          </cell>
          <cell r="CH66">
            <v>1306</v>
          </cell>
          <cell r="CI66">
            <v>1319</v>
          </cell>
          <cell r="CJ66">
            <v>1332</v>
          </cell>
          <cell r="CK66">
            <v>1345</v>
          </cell>
          <cell r="CL66">
            <v>1358</v>
          </cell>
          <cell r="CM66">
            <v>1372</v>
          </cell>
          <cell r="CN66">
            <v>1385</v>
          </cell>
          <cell r="CO66">
            <v>1398</v>
          </cell>
        </row>
        <row r="67">
          <cell r="B67" t="str">
            <v>Greenville, SC</v>
          </cell>
          <cell r="C67">
            <v>65</v>
          </cell>
          <cell r="D67">
            <v>951</v>
          </cell>
          <cell r="E67">
            <v>954</v>
          </cell>
          <cell r="F67">
            <v>956</v>
          </cell>
          <cell r="G67">
            <v>959</v>
          </cell>
          <cell r="H67">
            <v>962</v>
          </cell>
          <cell r="I67">
            <v>964</v>
          </cell>
          <cell r="J67">
            <v>967</v>
          </cell>
          <cell r="K67">
            <v>970</v>
          </cell>
          <cell r="L67">
            <v>973</v>
          </cell>
          <cell r="M67">
            <v>976</v>
          </cell>
          <cell r="N67">
            <v>979</v>
          </cell>
          <cell r="O67">
            <v>983</v>
          </cell>
          <cell r="P67">
            <v>986</v>
          </cell>
          <cell r="Q67">
            <v>990</v>
          </cell>
          <cell r="R67">
            <v>994</v>
          </cell>
          <cell r="S67">
            <v>997</v>
          </cell>
          <cell r="T67">
            <v>1002</v>
          </cell>
          <cell r="U67">
            <v>1006</v>
          </cell>
          <cell r="V67">
            <v>1011</v>
          </cell>
          <cell r="W67">
            <v>1016</v>
          </cell>
          <cell r="X67">
            <v>1022</v>
          </cell>
          <cell r="Y67">
            <v>1027</v>
          </cell>
          <cell r="Z67">
            <v>1032</v>
          </cell>
          <cell r="AA67">
            <v>1037</v>
          </cell>
          <cell r="AB67">
            <v>1042</v>
          </cell>
          <cell r="AC67">
            <v>1046</v>
          </cell>
          <cell r="AD67">
            <v>1050</v>
          </cell>
          <cell r="AE67">
            <v>1054</v>
          </cell>
          <cell r="AF67">
            <v>1057</v>
          </cell>
          <cell r="AG67">
            <v>1060</v>
          </cell>
          <cell r="AH67">
            <v>1062</v>
          </cell>
          <cell r="AI67">
            <v>1064</v>
          </cell>
          <cell r="AJ67">
            <v>1066</v>
          </cell>
          <cell r="AK67">
            <v>1067</v>
          </cell>
          <cell r="AL67">
            <v>1069</v>
          </cell>
          <cell r="AM67">
            <v>1071</v>
          </cell>
          <cell r="AN67">
            <v>1073</v>
          </cell>
          <cell r="AO67">
            <v>1075</v>
          </cell>
          <cell r="AP67">
            <v>1078</v>
          </cell>
          <cell r="AQ67">
            <v>1080</v>
          </cell>
          <cell r="AR67">
            <v>1083</v>
          </cell>
          <cell r="AS67">
            <v>1086</v>
          </cell>
          <cell r="AT67">
            <v>1089</v>
          </cell>
          <cell r="AU67">
            <v>1092</v>
          </cell>
          <cell r="AV67">
            <v>1095</v>
          </cell>
          <cell r="AW67">
            <v>1098</v>
          </cell>
          <cell r="AX67">
            <v>1101</v>
          </cell>
          <cell r="AY67">
            <v>1104</v>
          </cell>
          <cell r="AZ67">
            <v>1107</v>
          </cell>
          <cell r="BA67">
            <v>1111</v>
          </cell>
          <cell r="BB67">
            <v>1115</v>
          </cell>
          <cell r="BC67">
            <v>1118</v>
          </cell>
          <cell r="BD67">
            <v>1122</v>
          </cell>
          <cell r="BE67">
            <v>1126</v>
          </cell>
          <cell r="BF67">
            <v>1130</v>
          </cell>
          <cell r="BG67">
            <v>1134</v>
          </cell>
          <cell r="BH67">
            <v>1137</v>
          </cell>
          <cell r="BI67">
            <v>1141</v>
          </cell>
          <cell r="BJ67">
            <v>1144</v>
          </cell>
          <cell r="BK67">
            <v>1148</v>
          </cell>
          <cell r="BL67">
            <v>1152</v>
          </cell>
          <cell r="BM67">
            <v>1155</v>
          </cell>
          <cell r="BN67">
            <v>1158</v>
          </cell>
          <cell r="BO67">
            <v>1162</v>
          </cell>
          <cell r="BP67">
            <v>1165</v>
          </cell>
          <cell r="BQ67">
            <v>1169</v>
          </cell>
          <cell r="BR67">
            <v>1172</v>
          </cell>
          <cell r="BS67">
            <v>1175</v>
          </cell>
          <cell r="BT67">
            <v>1178</v>
          </cell>
          <cell r="BU67">
            <v>1181</v>
          </cell>
          <cell r="BV67">
            <v>1183</v>
          </cell>
          <cell r="BW67">
            <v>1185</v>
          </cell>
          <cell r="BX67">
            <v>1187</v>
          </cell>
          <cell r="BY67">
            <v>1189</v>
          </cell>
          <cell r="BZ67">
            <v>1191</v>
          </cell>
          <cell r="CA67">
            <v>1192</v>
          </cell>
          <cell r="CB67">
            <v>1195</v>
          </cell>
          <cell r="CC67">
            <v>1198</v>
          </cell>
          <cell r="CD67">
            <v>1200</v>
          </cell>
          <cell r="CE67">
            <v>1206</v>
          </cell>
          <cell r="CF67">
            <v>1211</v>
          </cell>
          <cell r="CG67">
            <v>1217</v>
          </cell>
          <cell r="CH67">
            <v>1224</v>
          </cell>
          <cell r="CI67">
            <v>1231</v>
          </cell>
          <cell r="CJ67">
            <v>1238</v>
          </cell>
          <cell r="CK67">
            <v>1246</v>
          </cell>
          <cell r="CL67">
            <v>1253</v>
          </cell>
          <cell r="CM67">
            <v>1261</v>
          </cell>
          <cell r="CN67">
            <v>1269</v>
          </cell>
          <cell r="CO67">
            <v>1277</v>
          </cell>
        </row>
        <row r="68">
          <cell r="B68" t="str">
            <v>Ventura, CA</v>
          </cell>
          <cell r="C68">
            <v>66</v>
          </cell>
          <cell r="D68">
            <v>1961</v>
          </cell>
          <cell r="E68">
            <v>1970</v>
          </cell>
          <cell r="F68">
            <v>1978</v>
          </cell>
          <cell r="G68">
            <v>1987</v>
          </cell>
          <cell r="H68">
            <v>1996</v>
          </cell>
          <cell r="I68">
            <v>2005</v>
          </cell>
          <cell r="J68">
            <v>2014</v>
          </cell>
          <cell r="K68">
            <v>2023</v>
          </cell>
          <cell r="L68">
            <v>2032</v>
          </cell>
          <cell r="M68">
            <v>2041</v>
          </cell>
          <cell r="N68">
            <v>2051</v>
          </cell>
          <cell r="O68">
            <v>2061</v>
          </cell>
          <cell r="P68">
            <v>2071</v>
          </cell>
          <cell r="Q68">
            <v>2081</v>
          </cell>
          <cell r="R68">
            <v>2090</v>
          </cell>
          <cell r="S68">
            <v>2100</v>
          </cell>
          <cell r="T68">
            <v>2108</v>
          </cell>
          <cell r="U68">
            <v>2116</v>
          </cell>
          <cell r="V68">
            <v>2124</v>
          </cell>
          <cell r="W68">
            <v>2131</v>
          </cell>
          <cell r="X68">
            <v>2138</v>
          </cell>
          <cell r="Y68">
            <v>2146</v>
          </cell>
          <cell r="Z68">
            <v>2153</v>
          </cell>
          <cell r="AA68">
            <v>2161</v>
          </cell>
          <cell r="AB68">
            <v>2168</v>
          </cell>
          <cell r="AC68">
            <v>2177</v>
          </cell>
          <cell r="AD68">
            <v>2185</v>
          </cell>
          <cell r="AE68">
            <v>2194</v>
          </cell>
          <cell r="AF68">
            <v>2203</v>
          </cell>
          <cell r="AG68">
            <v>2213</v>
          </cell>
          <cell r="AH68">
            <v>2223</v>
          </cell>
          <cell r="AI68">
            <v>2233</v>
          </cell>
          <cell r="AJ68">
            <v>2243</v>
          </cell>
          <cell r="AK68">
            <v>2254</v>
          </cell>
          <cell r="AL68">
            <v>2263</v>
          </cell>
          <cell r="AM68">
            <v>2271</v>
          </cell>
          <cell r="AN68">
            <v>2280</v>
          </cell>
          <cell r="AO68">
            <v>2288</v>
          </cell>
          <cell r="AP68">
            <v>2296</v>
          </cell>
          <cell r="AQ68">
            <v>2303</v>
          </cell>
          <cell r="AR68">
            <v>2311</v>
          </cell>
          <cell r="AS68">
            <v>2319</v>
          </cell>
          <cell r="AT68">
            <v>2326</v>
          </cell>
          <cell r="AU68">
            <v>2334</v>
          </cell>
          <cell r="AV68">
            <v>2342</v>
          </cell>
          <cell r="AW68">
            <v>2349</v>
          </cell>
          <cell r="AX68">
            <v>2358</v>
          </cell>
          <cell r="AY68">
            <v>2366</v>
          </cell>
          <cell r="AZ68">
            <v>2375</v>
          </cell>
          <cell r="BA68">
            <v>2385</v>
          </cell>
          <cell r="BB68">
            <v>2395</v>
          </cell>
          <cell r="BC68">
            <v>2405</v>
          </cell>
          <cell r="BD68">
            <v>2415</v>
          </cell>
          <cell r="BE68">
            <v>2425</v>
          </cell>
          <cell r="BF68">
            <v>2435</v>
          </cell>
          <cell r="BG68">
            <v>2443</v>
          </cell>
          <cell r="BH68">
            <v>2452</v>
          </cell>
          <cell r="BI68">
            <v>2460</v>
          </cell>
          <cell r="BJ68">
            <v>2467</v>
          </cell>
          <cell r="BK68">
            <v>2475</v>
          </cell>
          <cell r="BL68">
            <v>2482</v>
          </cell>
          <cell r="BM68">
            <v>2488</v>
          </cell>
          <cell r="BN68">
            <v>2493</v>
          </cell>
          <cell r="BO68">
            <v>2499</v>
          </cell>
          <cell r="BP68">
            <v>2505</v>
          </cell>
          <cell r="BQ68">
            <v>2511</v>
          </cell>
          <cell r="BR68">
            <v>2517</v>
          </cell>
          <cell r="BS68">
            <v>2522</v>
          </cell>
          <cell r="BT68">
            <v>2527</v>
          </cell>
          <cell r="BU68">
            <v>2532</v>
          </cell>
          <cell r="BV68">
            <v>2536</v>
          </cell>
          <cell r="BW68">
            <v>2540</v>
          </cell>
          <cell r="BX68">
            <v>2544</v>
          </cell>
          <cell r="BY68">
            <v>2549</v>
          </cell>
          <cell r="BZ68">
            <v>2554</v>
          </cell>
          <cell r="CA68">
            <v>2559</v>
          </cell>
          <cell r="CB68">
            <v>2568</v>
          </cell>
          <cell r="CC68">
            <v>2576</v>
          </cell>
          <cell r="CD68">
            <v>2585</v>
          </cell>
          <cell r="CE68">
            <v>2601</v>
          </cell>
          <cell r="CF68">
            <v>2618</v>
          </cell>
          <cell r="CG68">
            <v>2635</v>
          </cell>
          <cell r="CH68">
            <v>2655</v>
          </cell>
          <cell r="CI68">
            <v>2676</v>
          </cell>
          <cell r="CJ68">
            <v>2696</v>
          </cell>
          <cell r="CK68">
            <v>2718</v>
          </cell>
          <cell r="CL68">
            <v>2740</v>
          </cell>
          <cell r="CM68">
            <v>2761</v>
          </cell>
          <cell r="CN68">
            <v>2784</v>
          </cell>
          <cell r="CO68">
            <v>2806</v>
          </cell>
        </row>
        <row r="69">
          <cell r="B69" t="str">
            <v>Allentown, PA</v>
          </cell>
          <cell r="C69">
            <v>67</v>
          </cell>
          <cell r="D69">
            <v>1182</v>
          </cell>
          <cell r="E69">
            <v>1184</v>
          </cell>
          <cell r="F69">
            <v>1186</v>
          </cell>
          <cell r="G69">
            <v>1188</v>
          </cell>
          <cell r="H69">
            <v>1190</v>
          </cell>
          <cell r="I69">
            <v>1192</v>
          </cell>
          <cell r="J69">
            <v>1194</v>
          </cell>
          <cell r="K69">
            <v>1196</v>
          </cell>
          <cell r="L69">
            <v>1198</v>
          </cell>
          <cell r="M69">
            <v>1200</v>
          </cell>
          <cell r="N69">
            <v>1202</v>
          </cell>
          <cell r="O69">
            <v>1204</v>
          </cell>
          <cell r="P69">
            <v>1206</v>
          </cell>
          <cell r="Q69">
            <v>1208</v>
          </cell>
          <cell r="R69">
            <v>1210</v>
          </cell>
          <cell r="S69">
            <v>1212</v>
          </cell>
          <cell r="T69">
            <v>1214</v>
          </cell>
          <cell r="U69">
            <v>1217</v>
          </cell>
          <cell r="V69">
            <v>1219</v>
          </cell>
          <cell r="W69">
            <v>1222</v>
          </cell>
          <cell r="X69">
            <v>1225</v>
          </cell>
          <cell r="Y69">
            <v>1228</v>
          </cell>
          <cell r="Z69">
            <v>1230</v>
          </cell>
          <cell r="AA69">
            <v>1233</v>
          </cell>
          <cell r="AB69">
            <v>1236</v>
          </cell>
          <cell r="AC69">
            <v>1239</v>
          </cell>
          <cell r="AD69">
            <v>1242</v>
          </cell>
          <cell r="AE69">
            <v>1245</v>
          </cell>
          <cell r="AF69">
            <v>1248</v>
          </cell>
          <cell r="AG69">
            <v>1250</v>
          </cell>
          <cell r="AH69">
            <v>1253</v>
          </cell>
          <cell r="AI69">
            <v>1256</v>
          </cell>
          <cell r="AJ69">
            <v>1259</v>
          </cell>
          <cell r="AK69">
            <v>1261</v>
          </cell>
          <cell r="AL69">
            <v>1264</v>
          </cell>
          <cell r="AM69">
            <v>1267</v>
          </cell>
          <cell r="AN69">
            <v>1271</v>
          </cell>
          <cell r="AO69">
            <v>1274</v>
          </cell>
          <cell r="AP69">
            <v>1277</v>
          </cell>
          <cell r="AQ69">
            <v>1281</v>
          </cell>
          <cell r="AR69">
            <v>1284</v>
          </cell>
          <cell r="AS69">
            <v>1287</v>
          </cell>
          <cell r="AT69">
            <v>1290</v>
          </cell>
          <cell r="AU69">
            <v>1293</v>
          </cell>
          <cell r="AV69">
            <v>1296</v>
          </cell>
          <cell r="AW69">
            <v>1299</v>
          </cell>
          <cell r="AX69">
            <v>1302</v>
          </cell>
          <cell r="AY69">
            <v>1305</v>
          </cell>
          <cell r="AZ69">
            <v>1309</v>
          </cell>
          <cell r="BA69">
            <v>1312</v>
          </cell>
          <cell r="BB69">
            <v>1315</v>
          </cell>
          <cell r="BC69">
            <v>1319</v>
          </cell>
          <cell r="BD69">
            <v>1322</v>
          </cell>
          <cell r="BE69">
            <v>1326</v>
          </cell>
          <cell r="BF69">
            <v>1330</v>
          </cell>
          <cell r="BG69">
            <v>1334</v>
          </cell>
          <cell r="BH69">
            <v>1339</v>
          </cell>
          <cell r="BI69">
            <v>1343</v>
          </cell>
          <cell r="BJ69">
            <v>1347</v>
          </cell>
          <cell r="BK69">
            <v>1351</v>
          </cell>
          <cell r="BL69">
            <v>1356</v>
          </cell>
          <cell r="BM69">
            <v>1360</v>
          </cell>
          <cell r="BN69">
            <v>1364</v>
          </cell>
          <cell r="BO69">
            <v>1369</v>
          </cell>
          <cell r="BP69">
            <v>1373</v>
          </cell>
          <cell r="BQ69">
            <v>1377</v>
          </cell>
          <cell r="BR69">
            <v>1381</v>
          </cell>
          <cell r="BS69">
            <v>1384</v>
          </cell>
          <cell r="BT69">
            <v>1387</v>
          </cell>
          <cell r="BU69">
            <v>1391</v>
          </cell>
          <cell r="BV69">
            <v>1393</v>
          </cell>
          <cell r="BW69">
            <v>1396</v>
          </cell>
          <cell r="BX69">
            <v>1399</v>
          </cell>
          <cell r="BY69">
            <v>1404</v>
          </cell>
          <cell r="BZ69">
            <v>1409</v>
          </cell>
          <cell r="CA69">
            <v>1414</v>
          </cell>
          <cell r="CB69">
            <v>1423</v>
          </cell>
          <cell r="CC69">
            <v>1431</v>
          </cell>
          <cell r="CD69">
            <v>1440</v>
          </cell>
          <cell r="CE69">
            <v>1453</v>
          </cell>
          <cell r="CF69">
            <v>1466</v>
          </cell>
          <cell r="CG69">
            <v>1479</v>
          </cell>
          <cell r="CH69">
            <v>1494</v>
          </cell>
          <cell r="CI69">
            <v>1509</v>
          </cell>
          <cell r="CJ69">
            <v>1524</v>
          </cell>
          <cell r="CK69">
            <v>1540</v>
          </cell>
          <cell r="CL69">
            <v>1555</v>
          </cell>
          <cell r="CM69">
            <v>1571</v>
          </cell>
          <cell r="CN69">
            <v>1587</v>
          </cell>
          <cell r="CO69">
            <v>1602</v>
          </cell>
        </row>
        <row r="70">
          <cell r="B70" t="str">
            <v>El Paso, TX</v>
          </cell>
          <cell r="C70">
            <v>68</v>
          </cell>
          <cell r="D70">
            <v>995</v>
          </cell>
          <cell r="E70">
            <v>996</v>
          </cell>
          <cell r="F70">
            <v>996</v>
          </cell>
          <cell r="G70">
            <v>997</v>
          </cell>
          <cell r="H70">
            <v>997</v>
          </cell>
          <cell r="I70">
            <v>997</v>
          </cell>
          <cell r="J70">
            <v>998</v>
          </cell>
          <cell r="K70">
            <v>998</v>
          </cell>
          <cell r="L70">
            <v>999</v>
          </cell>
          <cell r="M70">
            <v>999</v>
          </cell>
          <cell r="N70">
            <v>1000</v>
          </cell>
          <cell r="O70">
            <v>1000</v>
          </cell>
          <cell r="P70">
            <v>1000</v>
          </cell>
          <cell r="Q70">
            <v>1001</v>
          </cell>
          <cell r="R70">
            <v>1001</v>
          </cell>
          <cell r="S70">
            <v>1001</v>
          </cell>
          <cell r="T70">
            <v>1001</v>
          </cell>
          <cell r="U70">
            <v>1001</v>
          </cell>
          <cell r="V70">
            <v>1002</v>
          </cell>
          <cell r="W70">
            <v>1002</v>
          </cell>
          <cell r="X70">
            <v>1002</v>
          </cell>
          <cell r="Y70">
            <v>1002</v>
          </cell>
          <cell r="Z70">
            <v>1003</v>
          </cell>
          <cell r="AA70">
            <v>1003</v>
          </cell>
          <cell r="AB70">
            <v>1003</v>
          </cell>
          <cell r="AC70">
            <v>1004</v>
          </cell>
          <cell r="AD70">
            <v>1004</v>
          </cell>
          <cell r="AE70">
            <v>1004</v>
          </cell>
          <cell r="AF70">
            <v>1005</v>
          </cell>
          <cell r="AG70">
            <v>1006</v>
          </cell>
          <cell r="AH70">
            <v>1007</v>
          </cell>
          <cell r="AI70">
            <v>1007</v>
          </cell>
          <cell r="AJ70">
            <v>1008</v>
          </cell>
          <cell r="AK70">
            <v>1008</v>
          </cell>
          <cell r="AL70">
            <v>1009</v>
          </cell>
          <cell r="AM70">
            <v>1009</v>
          </cell>
          <cell r="AN70">
            <v>1010</v>
          </cell>
          <cell r="AO70">
            <v>1010</v>
          </cell>
          <cell r="AP70">
            <v>1010</v>
          </cell>
          <cell r="AQ70">
            <v>1011</v>
          </cell>
          <cell r="AR70">
            <v>1011</v>
          </cell>
          <cell r="AS70">
            <v>1011</v>
          </cell>
          <cell r="AT70">
            <v>1011</v>
          </cell>
          <cell r="AU70">
            <v>1011</v>
          </cell>
          <cell r="AV70">
            <v>1011</v>
          </cell>
          <cell r="AW70">
            <v>1011</v>
          </cell>
          <cell r="AX70">
            <v>1012</v>
          </cell>
          <cell r="AY70">
            <v>1013</v>
          </cell>
          <cell r="AZ70">
            <v>1014</v>
          </cell>
          <cell r="BA70">
            <v>1016</v>
          </cell>
          <cell r="BB70">
            <v>1017</v>
          </cell>
          <cell r="BC70">
            <v>1018</v>
          </cell>
          <cell r="BD70">
            <v>1020</v>
          </cell>
          <cell r="BE70">
            <v>1021</v>
          </cell>
          <cell r="BF70">
            <v>1023</v>
          </cell>
          <cell r="BG70">
            <v>1024</v>
          </cell>
          <cell r="BH70">
            <v>1026</v>
          </cell>
          <cell r="BI70">
            <v>1027</v>
          </cell>
          <cell r="BJ70">
            <v>1029</v>
          </cell>
          <cell r="BK70">
            <v>1031</v>
          </cell>
          <cell r="BL70">
            <v>1032</v>
          </cell>
          <cell r="BM70">
            <v>1035</v>
          </cell>
          <cell r="BN70">
            <v>1037</v>
          </cell>
          <cell r="BO70">
            <v>1040</v>
          </cell>
          <cell r="BP70">
            <v>1043</v>
          </cell>
          <cell r="BQ70">
            <v>1046</v>
          </cell>
          <cell r="BR70">
            <v>1049</v>
          </cell>
          <cell r="BS70">
            <v>1052</v>
          </cell>
          <cell r="BT70">
            <v>1056</v>
          </cell>
          <cell r="BU70">
            <v>1059</v>
          </cell>
          <cell r="BV70">
            <v>1063</v>
          </cell>
          <cell r="BW70">
            <v>1067</v>
          </cell>
          <cell r="BX70">
            <v>1071</v>
          </cell>
          <cell r="BY70">
            <v>1075</v>
          </cell>
          <cell r="BZ70">
            <v>1080</v>
          </cell>
          <cell r="CA70">
            <v>1085</v>
          </cell>
          <cell r="CB70">
            <v>1090</v>
          </cell>
          <cell r="CC70">
            <v>1096</v>
          </cell>
          <cell r="CD70">
            <v>1101</v>
          </cell>
          <cell r="CE70">
            <v>1108</v>
          </cell>
          <cell r="CF70">
            <v>1115</v>
          </cell>
          <cell r="CG70">
            <v>1122</v>
          </cell>
          <cell r="CH70">
            <v>1129</v>
          </cell>
          <cell r="CI70">
            <v>1135</v>
          </cell>
          <cell r="CJ70">
            <v>1142</v>
          </cell>
          <cell r="CK70">
            <v>1149</v>
          </cell>
          <cell r="CL70">
            <v>1156</v>
          </cell>
          <cell r="CM70">
            <v>1163</v>
          </cell>
          <cell r="CN70">
            <v>1170</v>
          </cell>
          <cell r="CO70">
            <v>1177</v>
          </cell>
        </row>
        <row r="71">
          <cell r="B71" t="str">
            <v>Baton Rouge, LA</v>
          </cell>
          <cell r="C71">
            <v>69</v>
          </cell>
          <cell r="D71">
            <v>1112</v>
          </cell>
          <cell r="E71">
            <v>1113</v>
          </cell>
          <cell r="F71">
            <v>1114</v>
          </cell>
          <cell r="G71">
            <v>1116</v>
          </cell>
          <cell r="H71">
            <v>1117</v>
          </cell>
          <cell r="I71">
            <v>1118</v>
          </cell>
          <cell r="J71">
            <v>1120</v>
          </cell>
          <cell r="K71">
            <v>1121</v>
          </cell>
          <cell r="L71">
            <v>1123</v>
          </cell>
          <cell r="M71">
            <v>1124</v>
          </cell>
          <cell r="N71">
            <v>1127</v>
          </cell>
          <cell r="O71">
            <v>1129</v>
          </cell>
          <cell r="P71">
            <v>1132</v>
          </cell>
          <cell r="Q71">
            <v>1134</v>
          </cell>
          <cell r="R71">
            <v>1136</v>
          </cell>
          <cell r="S71">
            <v>1138</v>
          </cell>
          <cell r="T71">
            <v>1140</v>
          </cell>
          <cell r="U71">
            <v>1142</v>
          </cell>
          <cell r="V71">
            <v>1144</v>
          </cell>
          <cell r="W71">
            <v>1146</v>
          </cell>
          <cell r="X71">
            <v>1148</v>
          </cell>
          <cell r="Y71">
            <v>1149</v>
          </cell>
          <cell r="Z71">
            <v>1151</v>
          </cell>
          <cell r="AA71">
            <v>1153</v>
          </cell>
          <cell r="AB71">
            <v>1155</v>
          </cell>
          <cell r="AC71">
            <v>1159</v>
          </cell>
          <cell r="AD71">
            <v>1162</v>
          </cell>
          <cell r="AE71">
            <v>1166</v>
          </cell>
          <cell r="AF71">
            <v>1171</v>
          </cell>
          <cell r="AG71">
            <v>1176</v>
          </cell>
          <cell r="AH71">
            <v>1180</v>
          </cell>
          <cell r="AI71">
            <v>1184</v>
          </cell>
          <cell r="AJ71">
            <v>1188</v>
          </cell>
          <cell r="AK71">
            <v>1192</v>
          </cell>
          <cell r="AL71">
            <v>1195</v>
          </cell>
          <cell r="AM71">
            <v>1197</v>
          </cell>
          <cell r="AN71">
            <v>1199</v>
          </cell>
          <cell r="AO71">
            <v>1199</v>
          </cell>
          <cell r="AP71">
            <v>1200</v>
          </cell>
          <cell r="AQ71">
            <v>1200</v>
          </cell>
          <cell r="AR71">
            <v>1199</v>
          </cell>
          <cell r="AS71">
            <v>1199</v>
          </cell>
          <cell r="AT71">
            <v>1198</v>
          </cell>
          <cell r="AU71">
            <v>1196</v>
          </cell>
          <cell r="AV71">
            <v>1195</v>
          </cell>
          <cell r="AW71">
            <v>1194</v>
          </cell>
          <cell r="AX71">
            <v>1194</v>
          </cell>
          <cell r="AY71">
            <v>1194</v>
          </cell>
          <cell r="AZ71">
            <v>1194</v>
          </cell>
          <cell r="BA71">
            <v>1195</v>
          </cell>
          <cell r="BB71">
            <v>1196</v>
          </cell>
          <cell r="BC71">
            <v>1196</v>
          </cell>
          <cell r="BD71">
            <v>1197</v>
          </cell>
          <cell r="BE71">
            <v>1197</v>
          </cell>
          <cell r="BF71">
            <v>1198</v>
          </cell>
          <cell r="BG71">
            <v>1198</v>
          </cell>
          <cell r="BH71">
            <v>1198</v>
          </cell>
          <cell r="BI71">
            <v>1198</v>
          </cell>
          <cell r="BJ71">
            <v>1198</v>
          </cell>
          <cell r="BK71">
            <v>1198</v>
          </cell>
          <cell r="BL71">
            <v>1199</v>
          </cell>
          <cell r="BM71">
            <v>1199</v>
          </cell>
          <cell r="BN71">
            <v>1199</v>
          </cell>
          <cell r="BO71">
            <v>1199</v>
          </cell>
          <cell r="BP71">
            <v>1199</v>
          </cell>
          <cell r="BQ71">
            <v>1199</v>
          </cell>
          <cell r="BR71">
            <v>1199</v>
          </cell>
          <cell r="BS71">
            <v>1198</v>
          </cell>
          <cell r="BT71">
            <v>1198</v>
          </cell>
          <cell r="BU71">
            <v>1198</v>
          </cell>
          <cell r="BV71">
            <v>1198</v>
          </cell>
          <cell r="BW71">
            <v>1198</v>
          </cell>
          <cell r="BX71">
            <v>1198</v>
          </cell>
          <cell r="BY71">
            <v>1199</v>
          </cell>
          <cell r="BZ71">
            <v>1200</v>
          </cell>
          <cell r="CA71">
            <v>1201</v>
          </cell>
          <cell r="CB71">
            <v>1204</v>
          </cell>
          <cell r="CC71">
            <v>1207</v>
          </cell>
          <cell r="CD71">
            <v>1210</v>
          </cell>
          <cell r="CE71">
            <v>1215</v>
          </cell>
          <cell r="CF71">
            <v>1219</v>
          </cell>
          <cell r="CG71">
            <v>1223</v>
          </cell>
          <cell r="CH71">
            <v>1228</v>
          </cell>
          <cell r="CI71">
            <v>1232</v>
          </cell>
          <cell r="CJ71">
            <v>1237</v>
          </cell>
          <cell r="CK71">
            <v>1241</v>
          </cell>
          <cell r="CL71">
            <v>1246</v>
          </cell>
          <cell r="CM71">
            <v>1250</v>
          </cell>
          <cell r="CN71">
            <v>1255</v>
          </cell>
          <cell r="CO71">
            <v>1260</v>
          </cell>
        </row>
        <row r="72">
          <cell r="B72" t="str">
            <v>Dayton, OH</v>
          </cell>
          <cell r="C72">
            <v>70</v>
          </cell>
          <cell r="D72">
            <v>806</v>
          </cell>
          <cell r="E72">
            <v>808</v>
          </cell>
          <cell r="F72">
            <v>810</v>
          </cell>
          <cell r="G72">
            <v>812</v>
          </cell>
          <cell r="H72">
            <v>813</v>
          </cell>
          <cell r="I72">
            <v>815</v>
          </cell>
          <cell r="J72">
            <v>817</v>
          </cell>
          <cell r="K72">
            <v>818</v>
          </cell>
          <cell r="L72">
            <v>820</v>
          </cell>
          <cell r="M72">
            <v>822</v>
          </cell>
          <cell r="N72">
            <v>824</v>
          </cell>
          <cell r="O72">
            <v>826</v>
          </cell>
          <cell r="P72">
            <v>827</v>
          </cell>
          <cell r="Q72">
            <v>829</v>
          </cell>
          <cell r="R72">
            <v>831</v>
          </cell>
          <cell r="S72">
            <v>833</v>
          </cell>
          <cell r="T72">
            <v>835</v>
          </cell>
          <cell r="U72">
            <v>837</v>
          </cell>
          <cell r="V72">
            <v>839</v>
          </cell>
          <cell r="W72">
            <v>842</v>
          </cell>
          <cell r="X72">
            <v>845</v>
          </cell>
          <cell r="Y72">
            <v>848</v>
          </cell>
          <cell r="Z72">
            <v>851</v>
          </cell>
          <cell r="AA72">
            <v>853</v>
          </cell>
          <cell r="AB72">
            <v>856</v>
          </cell>
          <cell r="AC72">
            <v>859</v>
          </cell>
          <cell r="AD72">
            <v>861</v>
          </cell>
          <cell r="AE72">
            <v>864</v>
          </cell>
          <cell r="AF72">
            <v>866</v>
          </cell>
          <cell r="AG72">
            <v>868</v>
          </cell>
          <cell r="AH72">
            <v>871</v>
          </cell>
          <cell r="AI72">
            <v>872</v>
          </cell>
          <cell r="AJ72">
            <v>874</v>
          </cell>
          <cell r="AK72">
            <v>876</v>
          </cell>
          <cell r="AL72">
            <v>878</v>
          </cell>
          <cell r="AM72">
            <v>880</v>
          </cell>
          <cell r="AN72">
            <v>882</v>
          </cell>
          <cell r="AO72">
            <v>885</v>
          </cell>
          <cell r="AP72">
            <v>887</v>
          </cell>
          <cell r="AQ72">
            <v>890</v>
          </cell>
          <cell r="AR72">
            <v>893</v>
          </cell>
          <cell r="AS72">
            <v>896</v>
          </cell>
          <cell r="AT72">
            <v>899</v>
          </cell>
          <cell r="AU72">
            <v>902</v>
          </cell>
          <cell r="AV72">
            <v>904</v>
          </cell>
          <cell r="AW72">
            <v>907</v>
          </cell>
          <cell r="AX72">
            <v>910</v>
          </cell>
          <cell r="AY72">
            <v>913</v>
          </cell>
          <cell r="AZ72">
            <v>916</v>
          </cell>
          <cell r="BA72">
            <v>919</v>
          </cell>
          <cell r="BB72">
            <v>922</v>
          </cell>
          <cell r="BC72">
            <v>924</v>
          </cell>
          <cell r="BD72">
            <v>927</v>
          </cell>
          <cell r="BE72">
            <v>929</v>
          </cell>
          <cell r="BF72">
            <v>932</v>
          </cell>
          <cell r="BG72">
            <v>935</v>
          </cell>
          <cell r="BH72">
            <v>937</v>
          </cell>
          <cell r="BI72">
            <v>940</v>
          </cell>
          <cell r="BJ72">
            <v>943</v>
          </cell>
          <cell r="BK72">
            <v>946</v>
          </cell>
          <cell r="BL72">
            <v>949</v>
          </cell>
          <cell r="BM72">
            <v>953</v>
          </cell>
          <cell r="BN72">
            <v>956</v>
          </cell>
          <cell r="BO72">
            <v>960</v>
          </cell>
          <cell r="BP72">
            <v>964</v>
          </cell>
          <cell r="BQ72">
            <v>968</v>
          </cell>
          <cell r="BR72">
            <v>972</v>
          </cell>
          <cell r="BS72">
            <v>976</v>
          </cell>
          <cell r="BT72">
            <v>979</v>
          </cell>
          <cell r="BU72">
            <v>983</v>
          </cell>
          <cell r="BV72">
            <v>987</v>
          </cell>
          <cell r="BW72">
            <v>990</v>
          </cell>
          <cell r="BX72">
            <v>993</v>
          </cell>
          <cell r="BY72">
            <v>997</v>
          </cell>
          <cell r="BZ72">
            <v>1001</v>
          </cell>
          <cell r="CA72">
            <v>1004</v>
          </cell>
          <cell r="CB72">
            <v>1009</v>
          </cell>
          <cell r="CC72">
            <v>1013</v>
          </cell>
          <cell r="CD72">
            <v>1017</v>
          </cell>
          <cell r="CE72">
            <v>1023</v>
          </cell>
          <cell r="CF72">
            <v>1029</v>
          </cell>
          <cell r="CG72">
            <v>1035</v>
          </cell>
          <cell r="CH72">
            <v>1042</v>
          </cell>
          <cell r="CI72">
            <v>1048</v>
          </cell>
          <cell r="CJ72">
            <v>1054</v>
          </cell>
          <cell r="CK72">
            <v>1061</v>
          </cell>
          <cell r="CL72">
            <v>1067</v>
          </cell>
          <cell r="CM72">
            <v>1074</v>
          </cell>
          <cell r="CN72">
            <v>1081</v>
          </cell>
          <cell r="CO72">
            <v>1087</v>
          </cell>
        </row>
        <row r="73">
          <cell r="B73" t="str">
            <v>Greensboro, NC</v>
          </cell>
          <cell r="C73">
            <v>73</v>
          </cell>
          <cell r="D73">
            <v>957</v>
          </cell>
          <cell r="E73">
            <v>958</v>
          </cell>
          <cell r="F73">
            <v>959</v>
          </cell>
          <cell r="G73">
            <v>960</v>
          </cell>
          <cell r="H73">
            <v>961</v>
          </cell>
          <cell r="I73">
            <v>962</v>
          </cell>
          <cell r="J73">
            <v>963</v>
          </cell>
          <cell r="K73">
            <v>964</v>
          </cell>
          <cell r="L73">
            <v>965</v>
          </cell>
          <cell r="M73">
            <v>966</v>
          </cell>
          <cell r="N73">
            <v>968</v>
          </cell>
          <cell r="O73">
            <v>970</v>
          </cell>
          <cell r="P73">
            <v>972</v>
          </cell>
          <cell r="Q73">
            <v>974</v>
          </cell>
          <cell r="R73">
            <v>976</v>
          </cell>
          <cell r="S73">
            <v>978</v>
          </cell>
          <cell r="T73">
            <v>979</v>
          </cell>
          <cell r="U73">
            <v>981</v>
          </cell>
          <cell r="V73">
            <v>982</v>
          </cell>
          <cell r="W73">
            <v>983</v>
          </cell>
          <cell r="X73">
            <v>984</v>
          </cell>
          <cell r="Y73">
            <v>986</v>
          </cell>
          <cell r="Z73">
            <v>987</v>
          </cell>
          <cell r="AA73">
            <v>987</v>
          </cell>
          <cell r="AB73">
            <v>988</v>
          </cell>
          <cell r="AC73">
            <v>990</v>
          </cell>
          <cell r="AD73">
            <v>992</v>
          </cell>
          <cell r="AE73">
            <v>994</v>
          </cell>
          <cell r="AF73">
            <v>997</v>
          </cell>
          <cell r="AG73">
            <v>1001</v>
          </cell>
          <cell r="AH73">
            <v>1004</v>
          </cell>
          <cell r="AI73">
            <v>1008</v>
          </cell>
          <cell r="AJ73">
            <v>1012</v>
          </cell>
          <cell r="AK73">
            <v>1015</v>
          </cell>
          <cell r="AL73">
            <v>1019</v>
          </cell>
          <cell r="AM73">
            <v>1022</v>
          </cell>
          <cell r="AN73">
            <v>1026</v>
          </cell>
          <cell r="AO73">
            <v>1029</v>
          </cell>
          <cell r="AP73">
            <v>1032</v>
          </cell>
          <cell r="AQ73">
            <v>1035</v>
          </cell>
          <cell r="AR73">
            <v>1038</v>
          </cell>
          <cell r="AS73">
            <v>1040</v>
          </cell>
          <cell r="AT73">
            <v>1043</v>
          </cell>
          <cell r="AU73">
            <v>1045</v>
          </cell>
          <cell r="AV73">
            <v>1047</v>
          </cell>
          <cell r="AW73">
            <v>1050</v>
          </cell>
          <cell r="AX73">
            <v>1052</v>
          </cell>
          <cell r="AY73">
            <v>1054</v>
          </cell>
          <cell r="AZ73">
            <v>1057</v>
          </cell>
          <cell r="BA73">
            <v>1060</v>
          </cell>
          <cell r="BB73">
            <v>1063</v>
          </cell>
          <cell r="BC73">
            <v>1066</v>
          </cell>
          <cell r="BD73">
            <v>1069</v>
          </cell>
          <cell r="BE73">
            <v>1073</v>
          </cell>
          <cell r="BF73">
            <v>1076</v>
          </cell>
          <cell r="BG73">
            <v>1080</v>
          </cell>
          <cell r="BH73">
            <v>1084</v>
          </cell>
          <cell r="BI73">
            <v>1088</v>
          </cell>
          <cell r="BJ73">
            <v>1093</v>
          </cell>
          <cell r="BK73">
            <v>1097</v>
          </cell>
          <cell r="BL73">
            <v>1102</v>
          </cell>
          <cell r="BM73">
            <v>1107</v>
          </cell>
          <cell r="BN73">
            <v>1111</v>
          </cell>
          <cell r="BO73">
            <v>1116</v>
          </cell>
          <cell r="BP73">
            <v>1121</v>
          </cell>
          <cell r="BQ73">
            <v>1125</v>
          </cell>
          <cell r="BR73">
            <v>1130</v>
          </cell>
          <cell r="BS73">
            <v>1134</v>
          </cell>
          <cell r="BT73">
            <v>1138</v>
          </cell>
          <cell r="BU73">
            <v>1143</v>
          </cell>
          <cell r="BV73">
            <v>1147</v>
          </cell>
          <cell r="BW73">
            <v>1151</v>
          </cell>
          <cell r="BX73">
            <v>1155</v>
          </cell>
          <cell r="BY73">
            <v>1160</v>
          </cell>
          <cell r="BZ73">
            <v>1164</v>
          </cell>
          <cell r="CA73">
            <v>1169</v>
          </cell>
          <cell r="CB73">
            <v>1176</v>
          </cell>
          <cell r="CC73">
            <v>1182</v>
          </cell>
          <cell r="CD73">
            <v>1189</v>
          </cell>
          <cell r="CE73">
            <v>1198</v>
          </cell>
          <cell r="CF73">
            <v>1207</v>
          </cell>
          <cell r="CG73">
            <v>1217</v>
          </cell>
          <cell r="CH73">
            <v>1227</v>
          </cell>
          <cell r="CI73">
            <v>1237</v>
          </cell>
          <cell r="CJ73">
            <v>1248</v>
          </cell>
          <cell r="CK73">
            <v>1258</v>
          </cell>
          <cell r="CL73">
            <v>1269</v>
          </cell>
          <cell r="CM73">
            <v>1280</v>
          </cell>
          <cell r="CN73">
            <v>1290</v>
          </cell>
          <cell r="CO73">
            <v>1301</v>
          </cell>
        </row>
        <row r="74">
          <cell r="B74" t="str">
            <v>Akron, OH</v>
          </cell>
          <cell r="C74">
            <v>74</v>
          </cell>
          <cell r="D74">
            <v>783</v>
          </cell>
          <cell r="E74">
            <v>786</v>
          </cell>
          <cell r="F74">
            <v>789</v>
          </cell>
          <cell r="G74">
            <v>793</v>
          </cell>
          <cell r="H74">
            <v>796</v>
          </cell>
          <cell r="I74">
            <v>800</v>
          </cell>
          <cell r="J74">
            <v>803</v>
          </cell>
          <cell r="K74">
            <v>806</v>
          </cell>
          <cell r="L74">
            <v>810</v>
          </cell>
          <cell r="M74">
            <v>813</v>
          </cell>
          <cell r="N74">
            <v>817</v>
          </cell>
          <cell r="O74">
            <v>820</v>
          </cell>
          <cell r="P74">
            <v>824</v>
          </cell>
          <cell r="Q74">
            <v>827</v>
          </cell>
          <cell r="R74">
            <v>829</v>
          </cell>
          <cell r="S74">
            <v>832</v>
          </cell>
          <cell r="T74">
            <v>834</v>
          </cell>
          <cell r="U74">
            <v>837</v>
          </cell>
          <cell r="V74">
            <v>839</v>
          </cell>
          <cell r="W74">
            <v>841</v>
          </cell>
          <cell r="X74">
            <v>842</v>
          </cell>
          <cell r="Y74">
            <v>844</v>
          </cell>
          <cell r="Z74">
            <v>845</v>
          </cell>
          <cell r="AA74">
            <v>846</v>
          </cell>
          <cell r="AB74">
            <v>848</v>
          </cell>
          <cell r="AC74">
            <v>849</v>
          </cell>
          <cell r="AD74">
            <v>851</v>
          </cell>
          <cell r="AE74">
            <v>852</v>
          </cell>
          <cell r="AF74">
            <v>853</v>
          </cell>
          <cell r="AG74">
            <v>855</v>
          </cell>
          <cell r="AH74">
            <v>856</v>
          </cell>
          <cell r="AI74">
            <v>858</v>
          </cell>
          <cell r="AJ74">
            <v>859</v>
          </cell>
          <cell r="AK74">
            <v>860</v>
          </cell>
          <cell r="AL74">
            <v>862</v>
          </cell>
          <cell r="AM74">
            <v>864</v>
          </cell>
          <cell r="AN74">
            <v>865</v>
          </cell>
          <cell r="AO74">
            <v>867</v>
          </cell>
          <cell r="AP74">
            <v>868</v>
          </cell>
          <cell r="AQ74">
            <v>869</v>
          </cell>
          <cell r="AR74">
            <v>871</v>
          </cell>
          <cell r="AS74">
            <v>872</v>
          </cell>
          <cell r="AT74">
            <v>873</v>
          </cell>
          <cell r="AU74">
            <v>874</v>
          </cell>
          <cell r="AV74">
            <v>876</v>
          </cell>
          <cell r="AW74">
            <v>877</v>
          </cell>
          <cell r="AX74">
            <v>879</v>
          </cell>
          <cell r="AY74">
            <v>880</v>
          </cell>
          <cell r="AZ74">
            <v>882</v>
          </cell>
          <cell r="BA74">
            <v>883</v>
          </cell>
          <cell r="BB74">
            <v>885</v>
          </cell>
          <cell r="BC74">
            <v>886</v>
          </cell>
          <cell r="BD74">
            <v>888</v>
          </cell>
          <cell r="BE74">
            <v>890</v>
          </cell>
          <cell r="BF74">
            <v>892</v>
          </cell>
          <cell r="BG74">
            <v>894</v>
          </cell>
          <cell r="BH74">
            <v>896</v>
          </cell>
          <cell r="BI74">
            <v>898</v>
          </cell>
          <cell r="BJ74">
            <v>900</v>
          </cell>
          <cell r="BK74">
            <v>902</v>
          </cell>
          <cell r="BL74">
            <v>904</v>
          </cell>
          <cell r="BM74">
            <v>906</v>
          </cell>
          <cell r="BN74">
            <v>908</v>
          </cell>
          <cell r="BO74">
            <v>911</v>
          </cell>
          <cell r="BP74">
            <v>914</v>
          </cell>
          <cell r="BQ74">
            <v>917</v>
          </cell>
          <cell r="BR74">
            <v>920</v>
          </cell>
          <cell r="BS74">
            <v>922</v>
          </cell>
          <cell r="BT74">
            <v>925</v>
          </cell>
          <cell r="BU74">
            <v>928</v>
          </cell>
          <cell r="BV74">
            <v>932</v>
          </cell>
          <cell r="BW74">
            <v>935</v>
          </cell>
          <cell r="BX74">
            <v>938</v>
          </cell>
          <cell r="BY74">
            <v>941</v>
          </cell>
          <cell r="BZ74">
            <v>944</v>
          </cell>
          <cell r="CA74">
            <v>948</v>
          </cell>
          <cell r="CB74">
            <v>951</v>
          </cell>
          <cell r="CC74">
            <v>955</v>
          </cell>
          <cell r="CD74">
            <v>958</v>
          </cell>
          <cell r="CE74">
            <v>964</v>
          </cell>
          <cell r="CF74">
            <v>970</v>
          </cell>
          <cell r="CG74">
            <v>976</v>
          </cell>
          <cell r="CH74">
            <v>983</v>
          </cell>
          <cell r="CI74">
            <v>990</v>
          </cell>
          <cell r="CJ74">
            <v>997</v>
          </cell>
          <cell r="CK74">
            <v>1004</v>
          </cell>
          <cell r="CL74">
            <v>1012</v>
          </cell>
          <cell r="CM74">
            <v>1019</v>
          </cell>
          <cell r="CN74">
            <v>1026</v>
          </cell>
          <cell r="CO74">
            <v>1034</v>
          </cell>
        </row>
        <row r="75">
          <cell r="B75" t="str">
            <v>North Port-Sarasota-Bradenton, FL</v>
          </cell>
          <cell r="C75">
            <v>75</v>
          </cell>
          <cell r="D75">
            <v>1276</v>
          </cell>
          <cell r="E75">
            <v>1285</v>
          </cell>
          <cell r="F75">
            <v>1295</v>
          </cell>
          <cell r="G75">
            <v>1304</v>
          </cell>
          <cell r="H75">
            <v>1313</v>
          </cell>
          <cell r="I75">
            <v>1323</v>
          </cell>
          <cell r="J75">
            <v>1332</v>
          </cell>
          <cell r="K75">
            <v>1341</v>
          </cell>
          <cell r="L75">
            <v>1350</v>
          </cell>
          <cell r="M75">
            <v>1360</v>
          </cell>
          <cell r="N75">
            <v>1368</v>
          </cell>
          <cell r="O75">
            <v>1376</v>
          </cell>
          <cell r="P75">
            <v>1385</v>
          </cell>
          <cell r="Q75">
            <v>1393</v>
          </cell>
          <cell r="R75">
            <v>1401</v>
          </cell>
          <cell r="S75">
            <v>1410</v>
          </cell>
          <cell r="T75">
            <v>1417</v>
          </cell>
          <cell r="U75">
            <v>1424</v>
          </cell>
          <cell r="V75">
            <v>1432</v>
          </cell>
          <cell r="W75">
            <v>1439</v>
          </cell>
          <cell r="X75">
            <v>1445</v>
          </cell>
          <cell r="Y75">
            <v>1452</v>
          </cell>
          <cell r="Z75">
            <v>1458</v>
          </cell>
          <cell r="AA75">
            <v>1463</v>
          </cell>
          <cell r="AB75">
            <v>1468</v>
          </cell>
          <cell r="AC75">
            <v>1472</v>
          </cell>
          <cell r="AD75">
            <v>1476</v>
          </cell>
          <cell r="AE75">
            <v>1480</v>
          </cell>
          <cell r="AF75">
            <v>1484</v>
          </cell>
          <cell r="AG75">
            <v>1488</v>
          </cell>
          <cell r="AH75">
            <v>1492</v>
          </cell>
          <cell r="AI75">
            <v>1495</v>
          </cell>
          <cell r="AJ75">
            <v>1499</v>
          </cell>
          <cell r="AK75">
            <v>1503</v>
          </cell>
          <cell r="AL75">
            <v>1507</v>
          </cell>
          <cell r="AM75">
            <v>1511</v>
          </cell>
          <cell r="AN75">
            <v>1515</v>
          </cell>
          <cell r="AO75">
            <v>1519</v>
          </cell>
          <cell r="AP75">
            <v>1523</v>
          </cell>
          <cell r="AQ75">
            <v>1527</v>
          </cell>
          <cell r="AR75">
            <v>1531</v>
          </cell>
          <cell r="AS75">
            <v>1535</v>
          </cell>
          <cell r="AT75">
            <v>1539</v>
          </cell>
          <cell r="AU75">
            <v>1542</v>
          </cell>
          <cell r="AV75">
            <v>1546</v>
          </cell>
          <cell r="AW75">
            <v>1550</v>
          </cell>
          <cell r="AX75">
            <v>1554</v>
          </cell>
          <cell r="AY75">
            <v>1558</v>
          </cell>
          <cell r="AZ75">
            <v>1563</v>
          </cell>
          <cell r="BA75">
            <v>1568</v>
          </cell>
          <cell r="BB75">
            <v>1573</v>
          </cell>
          <cell r="BC75">
            <v>1578</v>
          </cell>
          <cell r="BD75">
            <v>1583</v>
          </cell>
          <cell r="BE75">
            <v>1589</v>
          </cell>
          <cell r="BF75">
            <v>1594</v>
          </cell>
          <cell r="BG75">
            <v>1599</v>
          </cell>
          <cell r="BH75">
            <v>1603</v>
          </cell>
          <cell r="BI75">
            <v>1608</v>
          </cell>
          <cell r="BJ75">
            <v>1613</v>
          </cell>
          <cell r="BK75">
            <v>1618</v>
          </cell>
          <cell r="BL75">
            <v>1623</v>
          </cell>
          <cell r="BM75">
            <v>1628</v>
          </cell>
          <cell r="BN75">
            <v>1633</v>
          </cell>
          <cell r="BO75">
            <v>1639</v>
          </cell>
          <cell r="BP75">
            <v>1644</v>
          </cell>
          <cell r="BQ75">
            <v>1650</v>
          </cell>
          <cell r="BR75">
            <v>1656</v>
          </cell>
          <cell r="BS75">
            <v>1660</v>
          </cell>
          <cell r="BT75">
            <v>1664</v>
          </cell>
          <cell r="BU75">
            <v>1669</v>
          </cell>
          <cell r="BV75">
            <v>1672</v>
          </cell>
          <cell r="BW75">
            <v>1676</v>
          </cell>
          <cell r="BX75">
            <v>1679</v>
          </cell>
          <cell r="BY75">
            <v>1684</v>
          </cell>
          <cell r="BZ75">
            <v>1689</v>
          </cell>
          <cell r="CA75">
            <v>1693</v>
          </cell>
          <cell r="CB75">
            <v>1701</v>
          </cell>
          <cell r="CC75">
            <v>1708</v>
          </cell>
          <cell r="CD75">
            <v>1715</v>
          </cell>
          <cell r="CE75">
            <v>1729</v>
          </cell>
          <cell r="CF75">
            <v>1742</v>
          </cell>
          <cell r="CG75">
            <v>1756</v>
          </cell>
          <cell r="CH75">
            <v>1774</v>
          </cell>
          <cell r="CI75">
            <v>1792</v>
          </cell>
          <cell r="CJ75">
            <v>1809</v>
          </cell>
          <cell r="CK75">
            <v>1828</v>
          </cell>
          <cell r="CL75">
            <v>1846</v>
          </cell>
          <cell r="CM75">
            <v>1865</v>
          </cell>
          <cell r="CN75">
            <v>1884</v>
          </cell>
          <cell r="CO75">
            <v>1903</v>
          </cell>
        </row>
        <row r="76">
          <cell r="B76" t="str">
            <v>Little Rock, AR</v>
          </cell>
          <cell r="C76">
            <v>76</v>
          </cell>
          <cell r="D76">
            <v>813</v>
          </cell>
          <cell r="E76">
            <v>814</v>
          </cell>
          <cell r="F76">
            <v>815</v>
          </cell>
          <cell r="G76">
            <v>816</v>
          </cell>
          <cell r="H76">
            <v>817</v>
          </cell>
          <cell r="I76">
            <v>818</v>
          </cell>
          <cell r="J76">
            <v>819</v>
          </cell>
          <cell r="K76">
            <v>820</v>
          </cell>
          <cell r="L76">
            <v>821</v>
          </cell>
          <cell r="M76">
            <v>822</v>
          </cell>
          <cell r="N76">
            <v>823</v>
          </cell>
          <cell r="O76">
            <v>824</v>
          </cell>
          <cell r="P76">
            <v>825</v>
          </cell>
          <cell r="Q76">
            <v>826</v>
          </cell>
          <cell r="R76">
            <v>827</v>
          </cell>
          <cell r="S76">
            <v>828</v>
          </cell>
          <cell r="T76">
            <v>828</v>
          </cell>
          <cell r="U76">
            <v>829</v>
          </cell>
          <cell r="V76">
            <v>830</v>
          </cell>
          <cell r="W76">
            <v>831</v>
          </cell>
          <cell r="X76">
            <v>832</v>
          </cell>
          <cell r="Y76">
            <v>833</v>
          </cell>
          <cell r="Z76">
            <v>833</v>
          </cell>
          <cell r="AA76">
            <v>833</v>
          </cell>
          <cell r="AB76">
            <v>834</v>
          </cell>
          <cell r="AC76">
            <v>834</v>
          </cell>
          <cell r="AD76">
            <v>835</v>
          </cell>
          <cell r="AE76">
            <v>835</v>
          </cell>
          <cell r="AF76">
            <v>836</v>
          </cell>
          <cell r="AG76">
            <v>837</v>
          </cell>
          <cell r="AH76">
            <v>838</v>
          </cell>
          <cell r="AI76">
            <v>839</v>
          </cell>
          <cell r="AJ76">
            <v>840</v>
          </cell>
          <cell r="AK76">
            <v>841</v>
          </cell>
          <cell r="AL76">
            <v>842</v>
          </cell>
          <cell r="AM76">
            <v>843</v>
          </cell>
          <cell r="AN76">
            <v>844</v>
          </cell>
          <cell r="AO76">
            <v>845</v>
          </cell>
          <cell r="AP76">
            <v>846</v>
          </cell>
          <cell r="AQ76">
            <v>847</v>
          </cell>
          <cell r="AR76">
            <v>848</v>
          </cell>
          <cell r="AS76">
            <v>849</v>
          </cell>
          <cell r="AT76">
            <v>850</v>
          </cell>
          <cell r="AU76">
            <v>851</v>
          </cell>
          <cell r="AV76">
            <v>851</v>
          </cell>
          <cell r="AW76">
            <v>852</v>
          </cell>
          <cell r="AX76">
            <v>853</v>
          </cell>
          <cell r="AY76">
            <v>853</v>
          </cell>
          <cell r="AZ76">
            <v>854</v>
          </cell>
          <cell r="BA76">
            <v>854</v>
          </cell>
          <cell r="BB76">
            <v>855</v>
          </cell>
          <cell r="BC76">
            <v>856</v>
          </cell>
          <cell r="BD76">
            <v>857</v>
          </cell>
          <cell r="BE76">
            <v>858</v>
          </cell>
          <cell r="BF76">
            <v>859</v>
          </cell>
          <cell r="BG76">
            <v>861</v>
          </cell>
          <cell r="BH76">
            <v>862</v>
          </cell>
          <cell r="BI76">
            <v>864</v>
          </cell>
          <cell r="BJ76">
            <v>866</v>
          </cell>
          <cell r="BK76">
            <v>868</v>
          </cell>
          <cell r="BL76">
            <v>870</v>
          </cell>
          <cell r="BM76">
            <v>872</v>
          </cell>
          <cell r="BN76">
            <v>873</v>
          </cell>
          <cell r="BO76">
            <v>875</v>
          </cell>
          <cell r="BP76">
            <v>877</v>
          </cell>
          <cell r="BQ76">
            <v>878</v>
          </cell>
          <cell r="BR76">
            <v>880</v>
          </cell>
          <cell r="BS76">
            <v>882</v>
          </cell>
          <cell r="BT76">
            <v>883</v>
          </cell>
          <cell r="BU76">
            <v>885</v>
          </cell>
          <cell r="BV76">
            <v>887</v>
          </cell>
          <cell r="BW76">
            <v>889</v>
          </cell>
          <cell r="BX76">
            <v>890</v>
          </cell>
          <cell r="BY76">
            <v>893</v>
          </cell>
          <cell r="BZ76">
            <v>896</v>
          </cell>
          <cell r="CA76">
            <v>898</v>
          </cell>
          <cell r="CB76">
            <v>902</v>
          </cell>
          <cell r="CC76">
            <v>906</v>
          </cell>
          <cell r="CD76">
            <v>909</v>
          </cell>
          <cell r="CE76">
            <v>915</v>
          </cell>
          <cell r="CF76">
            <v>920</v>
          </cell>
          <cell r="CG76">
            <v>925</v>
          </cell>
          <cell r="CH76">
            <v>932</v>
          </cell>
          <cell r="CI76">
            <v>938</v>
          </cell>
          <cell r="CJ76">
            <v>944</v>
          </cell>
          <cell r="CK76">
            <v>950</v>
          </cell>
          <cell r="CL76">
            <v>956</v>
          </cell>
          <cell r="CM76">
            <v>962</v>
          </cell>
          <cell r="CN76">
            <v>968</v>
          </cell>
          <cell r="CO76">
            <v>975</v>
          </cell>
        </row>
        <row r="109">
          <cell r="D109" t="str">
            <v>2014</v>
          </cell>
          <cell r="E109" t="str">
            <v>2014</v>
          </cell>
          <cell r="F109" t="str">
            <v>2014</v>
          </cell>
          <cell r="G109" t="str">
            <v>2014</v>
          </cell>
          <cell r="H109" t="str">
            <v>2014</v>
          </cell>
          <cell r="I109" t="str">
            <v>2014</v>
          </cell>
          <cell r="J109" t="str">
            <v>2014</v>
          </cell>
          <cell r="K109" t="str">
            <v>2014</v>
          </cell>
          <cell r="L109" t="str">
            <v>2014</v>
          </cell>
          <cell r="M109" t="str">
            <v>2014</v>
          </cell>
          <cell r="N109" t="str">
            <v>2014</v>
          </cell>
          <cell r="O109" t="str">
            <v>2014</v>
          </cell>
          <cell r="P109" t="str">
            <v>2015</v>
          </cell>
          <cell r="Q109" t="str">
            <v>2015</v>
          </cell>
          <cell r="R109" t="str">
            <v>2015</v>
          </cell>
          <cell r="S109" t="str">
            <v>2015</v>
          </cell>
          <cell r="T109" t="str">
            <v>2015</v>
          </cell>
          <cell r="U109" t="str">
            <v>2015</v>
          </cell>
          <cell r="V109" t="str">
            <v>2015</v>
          </cell>
          <cell r="W109" t="str">
            <v>2015</v>
          </cell>
          <cell r="X109" t="str">
            <v>2015</v>
          </cell>
          <cell r="Y109" t="str">
            <v>2015</v>
          </cell>
          <cell r="Z109" t="str">
            <v>2015</v>
          </cell>
          <cell r="AA109" t="str">
            <v>2015</v>
          </cell>
          <cell r="AB109" t="str">
            <v>2016</v>
          </cell>
          <cell r="AC109" t="str">
            <v>2016</v>
          </cell>
          <cell r="AD109" t="str">
            <v>2016</v>
          </cell>
          <cell r="AE109" t="str">
            <v>2016</v>
          </cell>
          <cell r="AF109" t="str">
            <v>2016</v>
          </cell>
          <cell r="AG109" t="str">
            <v>2016</v>
          </cell>
          <cell r="AH109" t="str">
            <v>2016</v>
          </cell>
          <cell r="AI109" t="str">
            <v>2016</v>
          </cell>
          <cell r="AJ109" t="str">
            <v>2016</v>
          </cell>
          <cell r="AK109" t="str">
            <v>2016</v>
          </cell>
          <cell r="AL109" t="str">
            <v>2016</v>
          </cell>
          <cell r="AM109" t="str">
            <v>2016</v>
          </cell>
          <cell r="AN109" t="str">
            <v>2017</v>
          </cell>
          <cell r="AO109" t="str">
            <v>2017</v>
          </cell>
          <cell r="AP109" t="str">
            <v>2017</v>
          </cell>
          <cell r="AQ109" t="str">
            <v>2017</v>
          </cell>
          <cell r="AR109" t="str">
            <v>2017</v>
          </cell>
          <cell r="AS109" t="str">
            <v>2017</v>
          </cell>
          <cell r="AT109" t="str">
            <v>2017</v>
          </cell>
          <cell r="AU109" t="str">
            <v>2017</v>
          </cell>
          <cell r="AV109" t="str">
            <v>2017</v>
          </cell>
          <cell r="AW109" t="str">
            <v>2017</v>
          </cell>
          <cell r="AX109" t="str">
            <v>2017</v>
          </cell>
          <cell r="AY109" t="str">
            <v>2017</v>
          </cell>
          <cell r="AZ109" t="str">
            <v>2018</v>
          </cell>
          <cell r="BA109" t="str">
            <v>2018</v>
          </cell>
          <cell r="BB109" t="str">
            <v>2018</v>
          </cell>
          <cell r="BC109" t="str">
            <v>2018</v>
          </cell>
          <cell r="BD109" t="str">
            <v>2018</v>
          </cell>
          <cell r="BE109" t="str">
            <v>2018</v>
          </cell>
          <cell r="BF109" t="str">
            <v>2018</v>
          </cell>
          <cell r="BG109" t="str">
            <v>2018</v>
          </cell>
          <cell r="BH109" t="str">
            <v>2018</v>
          </cell>
          <cell r="BI109" t="str">
            <v>2018</v>
          </cell>
          <cell r="BJ109" t="str">
            <v>2018</v>
          </cell>
          <cell r="BK109" t="str">
            <v>2018</v>
          </cell>
          <cell r="BL109" t="str">
            <v>2019</v>
          </cell>
          <cell r="BM109" t="str">
            <v>2019</v>
          </cell>
          <cell r="BN109" t="str">
            <v>2019</v>
          </cell>
          <cell r="BO109" t="str">
            <v>2019</v>
          </cell>
          <cell r="BP109" t="str">
            <v>2019</v>
          </cell>
          <cell r="BQ109" t="str">
            <v>2019</v>
          </cell>
          <cell r="BR109" t="str">
            <v>2019</v>
          </cell>
          <cell r="BS109" t="str">
            <v>2019</v>
          </cell>
          <cell r="BT109" t="str">
            <v>2019</v>
          </cell>
          <cell r="BU109" t="str">
            <v>2019</v>
          </cell>
          <cell r="BV109" t="str">
            <v>2019</v>
          </cell>
          <cell r="BW109" t="str">
            <v>2019</v>
          </cell>
          <cell r="BX109" t="str">
            <v>2020</v>
          </cell>
          <cell r="BY109" t="str">
            <v>2020</v>
          </cell>
          <cell r="BZ109" t="str">
            <v>2020</v>
          </cell>
          <cell r="CA109" t="str">
            <v>2020</v>
          </cell>
          <cell r="CB109" t="str">
            <v>2020</v>
          </cell>
          <cell r="CC109" t="str">
            <v>2020</v>
          </cell>
          <cell r="CD109" t="str">
            <v>2020</v>
          </cell>
          <cell r="CE109" t="str">
            <v>2020</v>
          </cell>
          <cell r="CF109" t="str">
            <v>2020</v>
          </cell>
          <cell r="CG109" t="str">
            <v>2020</v>
          </cell>
          <cell r="CH109" t="str">
            <v>2020</v>
          </cell>
          <cell r="CI109" t="str">
            <v>2020</v>
          </cell>
          <cell r="CJ109" t="str">
            <v>2021</v>
          </cell>
          <cell r="CK109" t="str">
            <v>2021</v>
          </cell>
          <cell r="CL109" t="str">
            <v>2021</v>
          </cell>
          <cell r="CM109" t="str">
            <v>2021</v>
          </cell>
          <cell r="CN109" t="str">
            <v>2021</v>
          </cell>
          <cell r="CO109" t="str">
            <v>2021</v>
          </cell>
        </row>
        <row r="111">
          <cell r="B111" t="str">
            <v>Fresno, CA</v>
          </cell>
          <cell r="D111">
            <v>1125</v>
          </cell>
          <cell r="E111">
            <v>1128</v>
          </cell>
          <cell r="F111">
            <v>1131</v>
          </cell>
          <cell r="G111">
            <v>1134</v>
          </cell>
          <cell r="H111">
            <v>1137</v>
          </cell>
          <cell r="I111">
            <v>1139</v>
          </cell>
          <cell r="J111">
            <v>1142</v>
          </cell>
          <cell r="K111">
            <v>1145</v>
          </cell>
          <cell r="L111">
            <v>1148</v>
          </cell>
          <cell r="M111">
            <v>1151</v>
          </cell>
          <cell r="N111">
            <v>1153</v>
          </cell>
          <cell r="O111">
            <v>1156</v>
          </cell>
          <cell r="P111">
            <v>1159</v>
          </cell>
          <cell r="Q111">
            <v>1161</v>
          </cell>
          <cell r="R111">
            <v>1164</v>
          </cell>
          <cell r="S111">
            <v>1166</v>
          </cell>
          <cell r="T111">
            <v>1169</v>
          </cell>
          <cell r="U111">
            <v>1172</v>
          </cell>
          <cell r="V111">
            <v>1175</v>
          </cell>
          <cell r="W111">
            <v>1178</v>
          </cell>
          <cell r="X111">
            <v>1181</v>
          </cell>
          <cell r="Y111">
            <v>1185</v>
          </cell>
          <cell r="Z111">
            <v>1189</v>
          </cell>
          <cell r="AA111">
            <v>1192</v>
          </cell>
          <cell r="AB111">
            <v>1196</v>
          </cell>
          <cell r="AC111">
            <v>1201</v>
          </cell>
          <cell r="AD111">
            <v>1205</v>
          </cell>
          <cell r="AE111">
            <v>1209</v>
          </cell>
          <cell r="AF111">
            <v>1213</v>
          </cell>
          <cell r="AG111">
            <v>1217</v>
          </cell>
          <cell r="AH111">
            <v>1221</v>
          </cell>
          <cell r="AI111">
            <v>1225</v>
          </cell>
          <cell r="AJ111">
            <v>1228</v>
          </cell>
          <cell r="AK111">
            <v>1232</v>
          </cell>
          <cell r="AL111">
            <v>1237</v>
          </cell>
          <cell r="AM111">
            <v>1242</v>
          </cell>
          <cell r="AN111">
            <v>1246</v>
          </cell>
          <cell r="AO111">
            <v>1252</v>
          </cell>
          <cell r="AP111">
            <v>1258</v>
          </cell>
          <cell r="AQ111">
            <v>1263</v>
          </cell>
          <cell r="AR111">
            <v>1269</v>
          </cell>
          <cell r="AS111">
            <v>1275</v>
          </cell>
          <cell r="AT111">
            <v>1281</v>
          </cell>
          <cell r="AU111">
            <v>1287</v>
          </cell>
          <cell r="AV111">
            <v>1292</v>
          </cell>
          <cell r="AW111">
            <v>1298</v>
          </cell>
          <cell r="AX111">
            <v>1303</v>
          </cell>
          <cell r="AY111">
            <v>1309</v>
          </cell>
          <cell r="AZ111">
            <v>1314</v>
          </cell>
          <cell r="BA111">
            <v>1320</v>
          </cell>
          <cell r="BB111">
            <v>1325</v>
          </cell>
          <cell r="BC111">
            <v>1331</v>
          </cell>
          <cell r="BD111">
            <v>1338</v>
          </cell>
          <cell r="BE111">
            <v>1344</v>
          </cell>
          <cell r="BF111">
            <v>1351</v>
          </cell>
          <cell r="BG111">
            <v>1358</v>
          </cell>
          <cell r="BH111">
            <v>1365</v>
          </cell>
          <cell r="BI111">
            <v>1372</v>
          </cell>
          <cell r="BJ111">
            <v>1378</v>
          </cell>
          <cell r="BK111">
            <v>1385</v>
          </cell>
          <cell r="BL111">
            <v>1392</v>
          </cell>
          <cell r="BM111">
            <v>1398</v>
          </cell>
          <cell r="BN111">
            <v>1405</v>
          </cell>
          <cell r="BO111">
            <v>1411</v>
          </cell>
          <cell r="BP111">
            <v>1418</v>
          </cell>
          <cell r="BQ111">
            <v>1425</v>
          </cell>
          <cell r="BR111">
            <v>1431</v>
          </cell>
          <cell r="BS111">
            <v>1438</v>
          </cell>
          <cell r="BT111">
            <v>1444</v>
          </cell>
          <cell r="BU111">
            <v>1450</v>
          </cell>
          <cell r="BV111">
            <v>1455</v>
          </cell>
          <cell r="BW111">
            <v>1461</v>
          </cell>
          <cell r="BX111">
            <v>1466</v>
          </cell>
          <cell r="BY111">
            <v>1471</v>
          </cell>
          <cell r="BZ111">
            <v>1477</v>
          </cell>
          <cell r="CA111">
            <v>1482</v>
          </cell>
          <cell r="CB111">
            <v>1490</v>
          </cell>
          <cell r="CC111">
            <v>1497</v>
          </cell>
          <cell r="CD111">
            <v>1504</v>
          </cell>
          <cell r="CE111">
            <v>1519</v>
          </cell>
          <cell r="CF111">
            <v>1533</v>
          </cell>
          <cell r="CG111">
            <v>1548</v>
          </cell>
          <cell r="CH111">
            <v>1566</v>
          </cell>
          <cell r="CI111">
            <v>1584</v>
          </cell>
          <cell r="CJ111">
            <v>1602</v>
          </cell>
          <cell r="CK111">
            <v>1620</v>
          </cell>
          <cell r="CL111">
            <v>1639</v>
          </cell>
          <cell r="CM111">
            <v>1658</v>
          </cell>
          <cell r="CN111">
            <v>1677</v>
          </cell>
          <cell r="CO111">
            <v>1697</v>
          </cell>
        </row>
        <row r="112">
          <cell r="B112" t="str">
            <v>Bakersfield, CA</v>
          </cell>
          <cell r="D112">
            <v>995</v>
          </cell>
          <cell r="E112">
            <v>999</v>
          </cell>
          <cell r="F112">
            <v>1003</v>
          </cell>
          <cell r="G112">
            <v>1006</v>
          </cell>
          <cell r="H112">
            <v>1010</v>
          </cell>
          <cell r="I112">
            <v>1013</v>
          </cell>
          <cell r="J112">
            <v>1016</v>
          </cell>
          <cell r="K112">
            <v>1020</v>
          </cell>
          <cell r="L112">
            <v>1023</v>
          </cell>
          <cell r="M112">
            <v>1027</v>
          </cell>
          <cell r="N112">
            <v>1030</v>
          </cell>
          <cell r="O112">
            <v>1033</v>
          </cell>
          <cell r="P112">
            <v>1036</v>
          </cell>
          <cell r="Q112">
            <v>1038</v>
          </cell>
          <cell r="R112">
            <v>1039</v>
          </cell>
          <cell r="S112">
            <v>1041</v>
          </cell>
          <cell r="T112">
            <v>1043</v>
          </cell>
          <cell r="U112">
            <v>1044</v>
          </cell>
          <cell r="V112">
            <v>1046</v>
          </cell>
          <cell r="W112">
            <v>1047</v>
          </cell>
          <cell r="X112">
            <v>1048</v>
          </cell>
          <cell r="Y112">
            <v>1049</v>
          </cell>
          <cell r="Z112">
            <v>1050</v>
          </cell>
          <cell r="AA112">
            <v>1051</v>
          </cell>
          <cell r="AB112">
            <v>1052</v>
          </cell>
          <cell r="AC112">
            <v>1054</v>
          </cell>
          <cell r="AD112">
            <v>1057</v>
          </cell>
          <cell r="AE112">
            <v>1059</v>
          </cell>
          <cell r="AF112">
            <v>1061</v>
          </cell>
          <cell r="AG112">
            <v>1064</v>
          </cell>
          <cell r="AH112">
            <v>1067</v>
          </cell>
          <cell r="AI112">
            <v>1071</v>
          </cell>
          <cell r="AJ112">
            <v>1074</v>
          </cell>
          <cell r="AK112">
            <v>1077</v>
          </cell>
          <cell r="AL112">
            <v>1080</v>
          </cell>
          <cell r="AM112">
            <v>1084</v>
          </cell>
          <cell r="AN112">
            <v>1087</v>
          </cell>
          <cell r="AO112">
            <v>1089</v>
          </cell>
          <cell r="AP112">
            <v>1092</v>
          </cell>
          <cell r="AQ112">
            <v>1095</v>
          </cell>
          <cell r="AR112">
            <v>1097</v>
          </cell>
          <cell r="AS112">
            <v>1100</v>
          </cell>
          <cell r="AT112">
            <v>1102</v>
          </cell>
          <cell r="AU112">
            <v>1105</v>
          </cell>
          <cell r="AV112">
            <v>1108</v>
          </cell>
          <cell r="AW112">
            <v>1111</v>
          </cell>
          <cell r="AX112">
            <v>1115</v>
          </cell>
          <cell r="AY112">
            <v>1119</v>
          </cell>
          <cell r="AZ112">
            <v>1122</v>
          </cell>
          <cell r="BA112">
            <v>1127</v>
          </cell>
          <cell r="BB112">
            <v>1131</v>
          </cell>
          <cell r="BC112">
            <v>1135</v>
          </cell>
          <cell r="BD112">
            <v>1140</v>
          </cell>
          <cell r="BE112">
            <v>1145</v>
          </cell>
          <cell r="BF112">
            <v>1150</v>
          </cell>
          <cell r="BG112">
            <v>1156</v>
          </cell>
          <cell r="BH112">
            <v>1161</v>
          </cell>
          <cell r="BI112">
            <v>1166</v>
          </cell>
          <cell r="BJ112">
            <v>1172</v>
          </cell>
          <cell r="BK112">
            <v>1177</v>
          </cell>
          <cell r="BL112">
            <v>1183</v>
          </cell>
          <cell r="BM112">
            <v>1188</v>
          </cell>
          <cell r="BN112">
            <v>1194</v>
          </cell>
          <cell r="BO112">
            <v>1199</v>
          </cell>
          <cell r="BP112">
            <v>1204</v>
          </cell>
          <cell r="BQ112">
            <v>1209</v>
          </cell>
          <cell r="BR112">
            <v>1215</v>
          </cell>
          <cell r="BS112">
            <v>1220</v>
          </cell>
          <cell r="BT112">
            <v>1225</v>
          </cell>
          <cell r="BU112">
            <v>1229</v>
          </cell>
          <cell r="BV112">
            <v>1235</v>
          </cell>
          <cell r="BW112">
            <v>1240</v>
          </cell>
          <cell r="BX112">
            <v>1246</v>
          </cell>
          <cell r="BY112">
            <v>1253</v>
          </cell>
          <cell r="BZ112">
            <v>1261</v>
          </cell>
          <cell r="CA112">
            <v>1268</v>
          </cell>
          <cell r="CB112">
            <v>1277</v>
          </cell>
          <cell r="CC112">
            <v>1286</v>
          </cell>
          <cell r="CD112">
            <v>1294</v>
          </cell>
          <cell r="CE112">
            <v>1305</v>
          </cell>
          <cell r="CF112">
            <v>1316</v>
          </cell>
          <cell r="CG112">
            <v>1326</v>
          </cell>
          <cell r="CH112">
            <v>1338</v>
          </cell>
          <cell r="CI112">
            <v>1350</v>
          </cell>
          <cell r="CJ112">
            <v>1362</v>
          </cell>
          <cell r="CK112">
            <v>1373</v>
          </cell>
          <cell r="CL112">
            <v>1385</v>
          </cell>
          <cell r="CM112">
            <v>1397</v>
          </cell>
          <cell r="CN112">
            <v>1409</v>
          </cell>
          <cell r="CO112">
            <v>1421</v>
          </cell>
        </row>
        <row r="113">
          <cell r="B113" t="str">
            <v>Stockton, CA</v>
          </cell>
          <cell r="D113">
            <v>1326</v>
          </cell>
          <cell r="E113">
            <v>1332</v>
          </cell>
          <cell r="F113">
            <v>1338</v>
          </cell>
          <cell r="G113">
            <v>1344</v>
          </cell>
          <cell r="H113">
            <v>1351</v>
          </cell>
          <cell r="I113">
            <v>1357</v>
          </cell>
          <cell r="J113">
            <v>1363</v>
          </cell>
          <cell r="K113">
            <v>1370</v>
          </cell>
          <cell r="L113">
            <v>1376</v>
          </cell>
          <cell r="M113">
            <v>1382</v>
          </cell>
          <cell r="N113">
            <v>1390</v>
          </cell>
          <cell r="O113">
            <v>1397</v>
          </cell>
          <cell r="P113">
            <v>1405</v>
          </cell>
          <cell r="Q113">
            <v>1414</v>
          </cell>
          <cell r="R113">
            <v>1423</v>
          </cell>
          <cell r="S113">
            <v>1431</v>
          </cell>
          <cell r="T113">
            <v>1440</v>
          </cell>
          <cell r="U113">
            <v>1449</v>
          </cell>
          <cell r="V113">
            <v>1458</v>
          </cell>
          <cell r="W113">
            <v>1468</v>
          </cell>
          <cell r="X113">
            <v>1478</v>
          </cell>
          <cell r="Y113">
            <v>1489</v>
          </cell>
          <cell r="Z113">
            <v>1499</v>
          </cell>
          <cell r="AA113">
            <v>1509</v>
          </cell>
          <cell r="AB113">
            <v>1519</v>
          </cell>
          <cell r="AC113">
            <v>1529</v>
          </cell>
          <cell r="AD113">
            <v>1539</v>
          </cell>
          <cell r="AE113">
            <v>1549</v>
          </cell>
          <cell r="AF113">
            <v>1559</v>
          </cell>
          <cell r="AG113">
            <v>1570</v>
          </cell>
          <cell r="AH113">
            <v>1580</v>
          </cell>
          <cell r="AI113">
            <v>1591</v>
          </cell>
          <cell r="AJ113">
            <v>1602</v>
          </cell>
          <cell r="AK113">
            <v>1613</v>
          </cell>
          <cell r="AL113">
            <v>1625</v>
          </cell>
          <cell r="AM113">
            <v>1637</v>
          </cell>
          <cell r="AN113">
            <v>1648</v>
          </cell>
          <cell r="AO113">
            <v>1660</v>
          </cell>
          <cell r="AP113">
            <v>1672</v>
          </cell>
          <cell r="AQ113">
            <v>1685</v>
          </cell>
          <cell r="AR113">
            <v>1696</v>
          </cell>
          <cell r="AS113">
            <v>1707</v>
          </cell>
          <cell r="AT113">
            <v>1718</v>
          </cell>
          <cell r="AU113">
            <v>1727</v>
          </cell>
          <cell r="AV113">
            <v>1737</v>
          </cell>
          <cell r="AW113">
            <v>1746</v>
          </cell>
          <cell r="AX113">
            <v>1755</v>
          </cell>
          <cell r="AY113">
            <v>1764</v>
          </cell>
          <cell r="AZ113">
            <v>1773</v>
          </cell>
          <cell r="BA113">
            <v>1781</v>
          </cell>
          <cell r="BB113">
            <v>1790</v>
          </cell>
          <cell r="BC113">
            <v>1799</v>
          </cell>
          <cell r="BD113">
            <v>1808</v>
          </cell>
          <cell r="BE113">
            <v>1816</v>
          </cell>
          <cell r="BF113">
            <v>1825</v>
          </cell>
          <cell r="BG113">
            <v>1833</v>
          </cell>
          <cell r="BH113">
            <v>1842</v>
          </cell>
          <cell r="BI113">
            <v>1850</v>
          </cell>
          <cell r="BJ113">
            <v>1858</v>
          </cell>
          <cell r="BK113">
            <v>1867</v>
          </cell>
          <cell r="BL113">
            <v>1875</v>
          </cell>
          <cell r="BM113">
            <v>1883</v>
          </cell>
          <cell r="BN113">
            <v>1891</v>
          </cell>
          <cell r="BO113">
            <v>1899</v>
          </cell>
          <cell r="BP113">
            <v>1908</v>
          </cell>
          <cell r="BQ113">
            <v>1917</v>
          </cell>
          <cell r="BR113">
            <v>1926</v>
          </cell>
          <cell r="BS113">
            <v>1935</v>
          </cell>
          <cell r="BT113">
            <v>1945</v>
          </cell>
          <cell r="BU113">
            <v>1954</v>
          </cell>
          <cell r="BV113">
            <v>1963</v>
          </cell>
          <cell r="BW113">
            <v>1972</v>
          </cell>
          <cell r="BX113">
            <v>1980</v>
          </cell>
          <cell r="BY113">
            <v>1990</v>
          </cell>
          <cell r="BZ113">
            <v>2000</v>
          </cell>
          <cell r="CA113">
            <v>2011</v>
          </cell>
          <cell r="CB113">
            <v>2024</v>
          </cell>
          <cell r="CC113">
            <v>2038</v>
          </cell>
          <cell r="CD113">
            <v>2051</v>
          </cell>
          <cell r="CE113">
            <v>2072</v>
          </cell>
          <cell r="CF113">
            <v>2093</v>
          </cell>
          <cell r="CG113">
            <v>2114</v>
          </cell>
          <cell r="CH113">
            <v>2138</v>
          </cell>
          <cell r="CI113">
            <v>2163</v>
          </cell>
          <cell r="CJ113">
            <v>2187</v>
          </cell>
          <cell r="CK113">
            <v>2213</v>
          </cell>
          <cell r="CL113">
            <v>2238</v>
          </cell>
          <cell r="CM113">
            <v>2264</v>
          </cell>
          <cell r="CN113">
            <v>2290</v>
          </cell>
          <cell r="CO113">
            <v>2317</v>
          </cell>
        </row>
        <row r="139">
          <cell r="E139">
            <v>2008</v>
          </cell>
          <cell r="F139">
            <v>2008</v>
          </cell>
          <cell r="G139">
            <v>2008</v>
          </cell>
          <cell r="H139">
            <v>2008</v>
          </cell>
          <cell r="I139">
            <v>2008</v>
          </cell>
          <cell r="J139">
            <v>2008</v>
          </cell>
          <cell r="K139">
            <v>2008</v>
          </cell>
          <cell r="L139">
            <v>2008</v>
          </cell>
          <cell r="M139">
            <v>2008</v>
          </cell>
          <cell r="N139">
            <v>2009</v>
          </cell>
          <cell r="O139">
            <v>2009</v>
          </cell>
          <cell r="P139">
            <v>2009</v>
          </cell>
          <cell r="Q139">
            <v>2009</v>
          </cell>
          <cell r="R139">
            <v>2009</v>
          </cell>
          <cell r="S139">
            <v>2009</v>
          </cell>
          <cell r="T139">
            <v>2009</v>
          </cell>
          <cell r="U139">
            <v>2009</v>
          </cell>
          <cell r="V139">
            <v>2009</v>
          </cell>
          <cell r="W139">
            <v>2009</v>
          </cell>
          <cell r="X139">
            <v>2009</v>
          </cell>
          <cell r="Y139">
            <v>2009</v>
          </cell>
          <cell r="Z139">
            <v>2010</v>
          </cell>
          <cell r="AA139">
            <v>2010</v>
          </cell>
          <cell r="AB139">
            <v>2010</v>
          </cell>
          <cell r="AC139">
            <v>2010</v>
          </cell>
          <cell r="AD139">
            <v>2010</v>
          </cell>
          <cell r="AE139">
            <v>2010</v>
          </cell>
          <cell r="AF139">
            <v>2010</v>
          </cell>
          <cell r="AG139">
            <v>2010</v>
          </cell>
          <cell r="AH139">
            <v>2010</v>
          </cell>
          <cell r="AI139">
            <v>2010</v>
          </cell>
          <cell r="AJ139">
            <v>2010</v>
          </cell>
          <cell r="AK139">
            <v>2010</v>
          </cell>
          <cell r="AL139">
            <v>2011</v>
          </cell>
          <cell r="AM139">
            <v>2011</v>
          </cell>
          <cell r="AN139">
            <v>2011</v>
          </cell>
          <cell r="AO139">
            <v>2011</v>
          </cell>
          <cell r="AP139">
            <v>2011</v>
          </cell>
          <cell r="AQ139">
            <v>2011</v>
          </cell>
          <cell r="AR139">
            <v>2011</v>
          </cell>
          <cell r="AS139">
            <v>2011</v>
          </cell>
          <cell r="AT139">
            <v>2011</v>
          </cell>
          <cell r="AU139">
            <v>2011</v>
          </cell>
          <cell r="AV139">
            <v>2011</v>
          </cell>
          <cell r="AW139">
            <v>2011</v>
          </cell>
          <cell r="AX139">
            <v>2012</v>
          </cell>
          <cell r="AY139">
            <v>2012</v>
          </cell>
          <cell r="AZ139">
            <v>2012</v>
          </cell>
          <cell r="BA139">
            <v>2012</v>
          </cell>
          <cell r="BB139">
            <v>2012</v>
          </cell>
          <cell r="BC139">
            <v>2012</v>
          </cell>
          <cell r="BD139">
            <v>2012</v>
          </cell>
          <cell r="BE139">
            <v>2012</v>
          </cell>
          <cell r="BF139">
            <v>2012</v>
          </cell>
          <cell r="BG139">
            <v>2012</v>
          </cell>
          <cell r="BH139">
            <v>2012</v>
          </cell>
          <cell r="BI139">
            <v>2012</v>
          </cell>
          <cell r="BJ139">
            <v>2013</v>
          </cell>
          <cell r="BK139">
            <v>2013</v>
          </cell>
          <cell r="BL139">
            <v>2013</v>
          </cell>
          <cell r="BM139">
            <v>2013</v>
          </cell>
          <cell r="BN139">
            <v>2013</v>
          </cell>
          <cell r="BO139">
            <v>2013</v>
          </cell>
          <cell r="BP139">
            <v>2013</v>
          </cell>
          <cell r="BQ139">
            <v>2013</v>
          </cell>
          <cell r="BR139">
            <v>2013</v>
          </cell>
          <cell r="BS139">
            <v>2013</v>
          </cell>
          <cell r="BT139">
            <v>2013</v>
          </cell>
          <cell r="BU139">
            <v>2013</v>
          </cell>
          <cell r="BV139">
            <v>2014</v>
          </cell>
          <cell r="BW139">
            <v>2014</v>
          </cell>
          <cell r="BX139">
            <v>2014</v>
          </cell>
          <cell r="BY139">
            <v>2014</v>
          </cell>
          <cell r="BZ139">
            <v>2014</v>
          </cell>
          <cell r="CA139">
            <v>2014</v>
          </cell>
          <cell r="CB139">
            <v>2014</v>
          </cell>
          <cell r="CC139">
            <v>2014</v>
          </cell>
          <cell r="CD139">
            <v>2014</v>
          </cell>
          <cell r="CE139">
            <v>2014</v>
          </cell>
          <cell r="CF139">
            <v>2014</v>
          </cell>
          <cell r="CG139">
            <v>2014</v>
          </cell>
          <cell r="CH139">
            <v>2015</v>
          </cell>
          <cell r="CI139">
            <v>2015</v>
          </cell>
          <cell r="CJ139">
            <v>2015</v>
          </cell>
          <cell r="CK139">
            <v>2015</v>
          </cell>
          <cell r="CL139">
            <v>2015</v>
          </cell>
          <cell r="CM139">
            <v>2015</v>
          </cell>
          <cell r="CN139">
            <v>2015</v>
          </cell>
          <cell r="CO139">
            <v>2015</v>
          </cell>
          <cell r="CP139">
            <v>2015</v>
          </cell>
          <cell r="CQ139">
            <v>2015</v>
          </cell>
          <cell r="CR139">
            <v>2015</v>
          </cell>
          <cell r="CS139">
            <v>2015</v>
          </cell>
          <cell r="CT139">
            <v>2016</v>
          </cell>
          <cell r="CU139">
            <v>2016</v>
          </cell>
          <cell r="CV139">
            <v>2016</v>
          </cell>
          <cell r="CW139">
            <v>2016</v>
          </cell>
          <cell r="CX139">
            <v>2016</v>
          </cell>
          <cell r="CY139">
            <v>2016</v>
          </cell>
          <cell r="CZ139">
            <v>2016</v>
          </cell>
          <cell r="DA139">
            <v>2016</v>
          </cell>
          <cell r="DB139">
            <v>2016</v>
          </cell>
          <cell r="DC139">
            <v>2016</v>
          </cell>
          <cell r="DD139">
            <v>2016</v>
          </cell>
          <cell r="DE139">
            <v>2016</v>
          </cell>
          <cell r="DF139">
            <v>2017</v>
          </cell>
          <cell r="DG139">
            <v>2017</v>
          </cell>
          <cell r="DH139">
            <v>2017</v>
          </cell>
          <cell r="DI139">
            <v>2017</v>
          </cell>
          <cell r="DJ139">
            <v>2017</v>
          </cell>
          <cell r="DK139">
            <v>2017</v>
          </cell>
          <cell r="DL139">
            <v>2017</v>
          </cell>
          <cell r="DM139">
            <v>2017</v>
          </cell>
          <cell r="DN139">
            <v>2017</v>
          </cell>
          <cell r="DO139">
            <v>2017</v>
          </cell>
          <cell r="DP139">
            <v>2017</v>
          </cell>
          <cell r="DQ139">
            <v>2017</v>
          </cell>
          <cell r="DR139">
            <v>2018</v>
          </cell>
          <cell r="DS139">
            <v>2018</v>
          </cell>
          <cell r="DT139">
            <v>2018</v>
          </cell>
          <cell r="DU139">
            <v>2018</v>
          </cell>
          <cell r="DV139">
            <v>2018</v>
          </cell>
          <cell r="DW139">
            <v>2018</v>
          </cell>
          <cell r="DX139">
            <v>2018</v>
          </cell>
          <cell r="DY139">
            <v>2018</v>
          </cell>
          <cell r="DZ139">
            <v>2018</v>
          </cell>
          <cell r="EA139">
            <v>2018</v>
          </cell>
          <cell r="EB139">
            <v>2018</v>
          </cell>
          <cell r="EC139">
            <v>2018</v>
          </cell>
          <cell r="ED139">
            <v>2019</v>
          </cell>
          <cell r="EE139">
            <v>2019</v>
          </cell>
          <cell r="EF139">
            <v>2019</v>
          </cell>
          <cell r="EG139">
            <v>2019</v>
          </cell>
          <cell r="EH139">
            <v>2019</v>
          </cell>
          <cell r="EI139">
            <v>2019</v>
          </cell>
          <cell r="EJ139">
            <v>2019</v>
          </cell>
          <cell r="EK139">
            <v>2019</v>
          </cell>
          <cell r="EL139">
            <v>2019</v>
          </cell>
          <cell r="EM139">
            <v>2019</v>
          </cell>
          <cell r="EN139">
            <v>2019</v>
          </cell>
          <cell r="EO139">
            <v>2019</v>
          </cell>
          <cell r="EP139">
            <v>2020</v>
          </cell>
          <cell r="EQ139">
            <v>2020</v>
          </cell>
          <cell r="ER139">
            <v>2020</v>
          </cell>
          <cell r="ES139">
            <v>2020</v>
          </cell>
          <cell r="ET139">
            <v>2020</v>
          </cell>
          <cell r="EU139">
            <v>2020</v>
          </cell>
          <cell r="EV139">
            <v>2020</v>
          </cell>
          <cell r="EW139">
            <v>2020</v>
          </cell>
          <cell r="EX139">
            <v>2020</v>
          </cell>
          <cell r="EY139">
            <v>2020</v>
          </cell>
          <cell r="EZ139">
            <v>2020</v>
          </cell>
          <cell r="FA139">
            <v>2020</v>
          </cell>
          <cell r="FB139">
            <v>2021</v>
          </cell>
          <cell r="FC139">
            <v>2021</v>
          </cell>
          <cell r="FD139">
            <v>2021</v>
          </cell>
          <cell r="FE139">
            <v>2021</v>
          </cell>
          <cell r="FF139">
            <v>2021</v>
          </cell>
        </row>
        <row r="141">
          <cell r="B141" t="str">
            <v>Fresno, CA</v>
          </cell>
          <cell r="E141">
            <v>253846</v>
          </cell>
          <cell r="F141">
            <v>248253</v>
          </cell>
          <cell r="G141">
            <v>245395</v>
          </cell>
          <cell r="H141">
            <v>238629</v>
          </cell>
          <cell r="I141">
            <v>232679</v>
          </cell>
          <cell r="J141">
            <v>225468</v>
          </cell>
          <cell r="K141">
            <v>219535</v>
          </cell>
          <cell r="L141">
            <v>214247</v>
          </cell>
          <cell r="M141">
            <v>212311</v>
          </cell>
          <cell r="N141">
            <v>208428</v>
          </cell>
          <cell r="O141">
            <v>206416</v>
          </cell>
          <cell r="P141">
            <v>201515</v>
          </cell>
          <cell r="Q141">
            <v>197894</v>
          </cell>
          <cell r="R141">
            <v>195878</v>
          </cell>
          <cell r="S141">
            <v>193154</v>
          </cell>
          <cell r="T141">
            <v>193368</v>
          </cell>
          <cell r="U141">
            <v>194491</v>
          </cell>
          <cell r="V141">
            <v>196033</v>
          </cell>
          <cell r="W141">
            <v>196518</v>
          </cell>
          <cell r="X141">
            <v>197402</v>
          </cell>
          <cell r="Y141">
            <v>191679</v>
          </cell>
          <cell r="Z141">
            <v>190092</v>
          </cell>
          <cell r="AA141">
            <v>185510</v>
          </cell>
          <cell r="AB141">
            <v>188994</v>
          </cell>
          <cell r="AC141">
            <v>182128</v>
          </cell>
          <cell r="AD141">
            <v>183114</v>
          </cell>
          <cell r="AE141">
            <v>178644</v>
          </cell>
          <cell r="AF141">
            <v>178667</v>
          </cell>
          <cell r="AG141">
            <v>175536</v>
          </cell>
          <cell r="AH141">
            <v>175789</v>
          </cell>
          <cell r="AI141">
            <v>176233</v>
          </cell>
          <cell r="AJ141">
            <v>173901</v>
          </cell>
          <cell r="AK141">
            <v>174296</v>
          </cell>
          <cell r="AL141">
            <v>170348</v>
          </cell>
          <cell r="AM141">
            <v>170611</v>
          </cell>
          <cell r="AN141">
            <v>166060</v>
          </cell>
          <cell r="AO141">
            <v>167478</v>
          </cell>
          <cell r="AP141">
            <v>164254</v>
          </cell>
          <cell r="AQ141">
            <v>164998</v>
          </cell>
          <cell r="AR141">
            <v>165239</v>
          </cell>
          <cell r="AS141">
            <v>166511</v>
          </cell>
          <cell r="AT141">
            <v>164934</v>
          </cell>
          <cell r="AU141">
            <v>160916</v>
          </cell>
          <cell r="AV141">
            <v>159881</v>
          </cell>
          <cell r="AW141">
            <v>160352</v>
          </cell>
          <cell r="AX141">
            <v>165928</v>
          </cell>
          <cell r="AY141">
            <v>166824</v>
          </cell>
          <cell r="AZ141">
            <v>166250</v>
          </cell>
          <cell r="BA141">
            <v>165553</v>
          </cell>
          <cell r="BB141">
            <v>168006</v>
          </cell>
          <cell r="BC141">
            <v>167862</v>
          </cell>
          <cell r="BD141">
            <v>166666</v>
          </cell>
          <cell r="BE141">
            <v>165596</v>
          </cell>
          <cell r="BF141">
            <v>168081</v>
          </cell>
          <cell r="BG141">
            <v>171394</v>
          </cell>
          <cell r="BH141">
            <v>170941</v>
          </cell>
          <cell r="BI141">
            <v>172756</v>
          </cell>
          <cell r="BJ141">
            <v>171539</v>
          </cell>
          <cell r="BK141">
            <v>177840</v>
          </cell>
          <cell r="BL141">
            <v>178912</v>
          </cell>
          <cell r="BM141">
            <v>183979</v>
          </cell>
          <cell r="BN141">
            <v>184116</v>
          </cell>
          <cell r="BO141">
            <v>190555</v>
          </cell>
          <cell r="BP141">
            <v>195156</v>
          </cell>
          <cell r="BQ141">
            <v>200130</v>
          </cell>
          <cell r="BR141">
            <v>201148</v>
          </cell>
          <cell r="BS141">
            <v>200750</v>
          </cell>
          <cell r="BT141">
            <v>206876</v>
          </cell>
          <cell r="BU141">
            <v>210521</v>
          </cell>
          <cell r="BV141">
            <v>213044</v>
          </cell>
          <cell r="BW141">
            <v>209605</v>
          </cell>
          <cell r="BX141">
            <v>213404</v>
          </cell>
          <cell r="BY141">
            <v>215225</v>
          </cell>
          <cell r="BZ141">
            <v>217519</v>
          </cell>
          <cell r="CA141">
            <v>213944</v>
          </cell>
          <cell r="CB141">
            <v>213362</v>
          </cell>
          <cell r="CC141">
            <v>213637</v>
          </cell>
          <cell r="CD141">
            <v>216679</v>
          </cell>
          <cell r="CE141">
            <v>220770</v>
          </cell>
          <cell r="CF141">
            <v>219044</v>
          </cell>
          <cell r="CG141">
            <v>217956</v>
          </cell>
          <cell r="CH141">
            <v>220864</v>
          </cell>
          <cell r="CI141">
            <v>225097</v>
          </cell>
          <cell r="CJ141">
            <v>226416</v>
          </cell>
          <cell r="CK141">
            <v>224571</v>
          </cell>
          <cell r="CL141">
            <v>226839</v>
          </cell>
          <cell r="CM141">
            <v>229331</v>
          </cell>
          <cell r="CN141">
            <v>230865</v>
          </cell>
          <cell r="CO141">
            <v>231011</v>
          </cell>
          <cell r="CP141">
            <v>229688</v>
          </cell>
          <cell r="CQ141">
            <v>228743</v>
          </cell>
          <cell r="CR141">
            <v>231009</v>
          </cell>
          <cell r="CS141">
            <v>232986</v>
          </cell>
          <cell r="CT141">
            <v>234718</v>
          </cell>
          <cell r="CU141">
            <v>233312</v>
          </cell>
          <cell r="CV141">
            <v>234874</v>
          </cell>
          <cell r="CW141">
            <v>236430</v>
          </cell>
          <cell r="CX141">
            <v>236978</v>
          </cell>
          <cell r="CY141">
            <v>237848</v>
          </cell>
          <cell r="CZ141">
            <v>238101</v>
          </cell>
          <cell r="DA141">
            <v>239409</v>
          </cell>
          <cell r="DB141">
            <v>241477</v>
          </cell>
          <cell r="DC141">
            <v>244180</v>
          </cell>
          <cell r="DD141">
            <v>245715</v>
          </cell>
          <cell r="DE141">
            <v>245677</v>
          </cell>
          <cell r="DF141">
            <v>245178</v>
          </cell>
          <cell r="DG141">
            <v>244517</v>
          </cell>
          <cell r="DH141">
            <v>245974</v>
          </cell>
          <cell r="DI141">
            <v>247237</v>
          </cell>
          <cell r="DJ141">
            <v>250685</v>
          </cell>
          <cell r="DK141">
            <v>253086</v>
          </cell>
          <cell r="DL141">
            <v>256855</v>
          </cell>
          <cell r="DM141">
            <v>260126</v>
          </cell>
          <cell r="DN141">
            <v>263313</v>
          </cell>
          <cell r="DO141">
            <v>263318</v>
          </cell>
          <cell r="DP141">
            <v>264850</v>
          </cell>
          <cell r="DQ141">
            <v>266488</v>
          </cell>
          <cell r="DR141">
            <v>267361</v>
          </cell>
          <cell r="DS141">
            <v>271653</v>
          </cell>
          <cell r="DT141">
            <v>269726</v>
          </cell>
          <cell r="DU141">
            <v>271991</v>
          </cell>
          <cell r="DV141">
            <v>270212</v>
          </cell>
          <cell r="DW141">
            <v>272603</v>
          </cell>
          <cell r="DX141">
            <v>272802</v>
          </cell>
          <cell r="DY141">
            <v>272887</v>
          </cell>
          <cell r="DZ141">
            <v>270803</v>
          </cell>
          <cell r="EA141">
            <v>271924</v>
          </cell>
          <cell r="EB141">
            <v>271684</v>
          </cell>
          <cell r="EC141">
            <v>274680</v>
          </cell>
          <cell r="ED141">
            <v>276296</v>
          </cell>
          <cell r="EE141">
            <v>277302</v>
          </cell>
          <cell r="EF141">
            <v>281947</v>
          </cell>
          <cell r="EG141">
            <v>282337</v>
          </cell>
          <cell r="EH141">
            <v>283559</v>
          </cell>
          <cell r="EI141">
            <v>279103</v>
          </cell>
          <cell r="EJ141">
            <v>281369</v>
          </cell>
          <cell r="EK141">
            <v>282104</v>
          </cell>
          <cell r="EL141">
            <v>286480</v>
          </cell>
          <cell r="EM141">
            <v>289035</v>
          </cell>
          <cell r="EN141">
            <v>292217</v>
          </cell>
          <cell r="EO141">
            <v>293508</v>
          </cell>
          <cell r="EP141">
            <v>296712</v>
          </cell>
          <cell r="EQ141">
            <v>297411</v>
          </cell>
          <cell r="ER141">
            <v>296819</v>
          </cell>
          <cell r="ES141">
            <v>296850</v>
          </cell>
          <cell r="ET141">
            <v>295629</v>
          </cell>
          <cell r="EU141">
            <v>296798</v>
          </cell>
          <cell r="EV141">
            <v>305834</v>
          </cell>
          <cell r="EW141">
            <v>308584</v>
          </cell>
          <cell r="EX141">
            <v>309860</v>
          </cell>
          <cell r="EY141">
            <v>312127</v>
          </cell>
          <cell r="EZ141">
            <v>314493</v>
          </cell>
          <cell r="FA141">
            <v>316859</v>
          </cell>
          <cell r="FB141">
            <v>318655</v>
          </cell>
          <cell r="FC141">
            <v>322035</v>
          </cell>
          <cell r="FD141">
            <v>325900</v>
          </cell>
          <cell r="FE141">
            <v>330571</v>
          </cell>
          <cell r="FF141">
            <v>336570</v>
          </cell>
        </row>
        <row r="142">
          <cell r="B142" t="str">
            <v>Bakersfield, CA</v>
          </cell>
          <cell r="E142">
            <v>233476</v>
          </cell>
          <cell r="F142">
            <v>229401</v>
          </cell>
          <cell r="G142">
            <v>221552</v>
          </cell>
          <cell r="H142">
            <v>215376</v>
          </cell>
          <cell r="I142">
            <v>208657</v>
          </cell>
          <cell r="J142">
            <v>203212</v>
          </cell>
          <cell r="K142">
            <v>195972</v>
          </cell>
          <cell r="L142">
            <v>187983</v>
          </cell>
          <cell r="M142">
            <v>181909</v>
          </cell>
          <cell r="N142">
            <v>176505</v>
          </cell>
          <cell r="O142">
            <v>171256</v>
          </cell>
          <cell r="P142">
            <v>167492</v>
          </cell>
          <cell r="Q142">
            <v>164643</v>
          </cell>
          <cell r="R142">
            <v>159085</v>
          </cell>
          <cell r="S142">
            <v>158516</v>
          </cell>
          <cell r="T142">
            <v>154883</v>
          </cell>
          <cell r="U142">
            <v>157003</v>
          </cell>
          <cell r="V142">
            <v>155832</v>
          </cell>
          <cell r="W142">
            <v>157281</v>
          </cell>
          <cell r="X142">
            <v>157458</v>
          </cell>
          <cell r="Y142">
            <v>157242</v>
          </cell>
          <cell r="Z142">
            <v>154460</v>
          </cell>
          <cell r="AA142">
            <v>156225</v>
          </cell>
          <cell r="AB142">
            <v>154863</v>
          </cell>
          <cell r="AC142">
            <v>150320</v>
          </cell>
          <cell r="AD142">
            <v>148467</v>
          </cell>
          <cell r="AE142">
            <v>148049</v>
          </cell>
          <cell r="AF142">
            <v>149367</v>
          </cell>
          <cell r="AG142">
            <v>144141</v>
          </cell>
          <cell r="AH142">
            <v>141874</v>
          </cell>
          <cell r="AI142">
            <v>139855</v>
          </cell>
          <cell r="AJ142">
            <v>142058</v>
          </cell>
          <cell r="AK142">
            <v>139794</v>
          </cell>
          <cell r="AL142">
            <v>141814</v>
          </cell>
          <cell r="AM142">
            <v>138467</v>
          </cell>
          <cell r="AN142">
            <v>138407</v>
          </cell>
          <cell r="AO142">
            <v>133431</v>
          </cell>
          <cell r="AP142">
            <v>134337</v>
          </cell>
          <cell r="AQ142">
            <v>134341</v>
          </cell>
          <cell r="AR142">
            <v>136256</v>
          </cell>
          <cell r="AS142">
            <v>135310</v>
          </cell>
          <cell r="AT142">
            <v>135751</v>
          </cell>
          <cell r="AU142">
            <v>135466</v>
          </cell>
          <cell r="AV142">
            <v>135518</v>
          </cell>
          <cell r="AW142">
            <v>138081</v>
          </cell>
          <cell r="AX142">
            <v>137618</v>
          </cell>
          <cell r="AY142">
            <v>136101</v>
          </cell>
          <cell r="AZ142">
            <v>133874</v>
          </cell>
          <cell r="BA142">
            <v>138031</v>
          </cell>
          <cell r="BB142">
            <v>138715</v>
          </cell>
          <cell r="BC142">
            <v>140129</v>
          </cell>
          <cell r="BD142">
            <v>138003</v>
          </cell>
          <cell r="BE142">
            <v>143961</v>
          </cell>
          <cell r="BF142">
            <v>145073</v>
          </cell>
          <cell r="BG142">
            <v>149662</v>
          </cell>
          <cell r="BH142">
            <v>149271</v>
          </cell>
          <cell r="BI142">
            <v>152483</v>
          </cell>
          <cell r="BJ142">
            <v>154278</v>
          </cell>
          <cell r="BK142">
            <v>159343</v>
          </cell>
          <cell r="BL142">
            <v>164805</v>
          </cell>
          <cell r="BM142">
            <v>168459</v>
          </cell>
          <cell r="BN142">
            <v>171568</v>
          </cell>
          <cell r="BO142">
            <v>174324</v>
          </cell>
          <cell r="BP142">
            <v>178305</v>
          </cell>
          <cell r="BQ142">
            <v>179438</v>
          </cell>
          <cell r="BR142">
            <v>182619</v>
          </cell>
          <cell r="BS142">
            <v>182514</v>
          </cell>
          <cell r="BT142">
            <v>185468</v>
          </cell>
          <cell r="BU142">
            <v>183978</v>
          </cell>
          <cell r="BV142">
            <v>186733</v>
          </cell>
          <cell r="BW142">
            <v>186764</v>
          </cell>
          <cell r="BX142">
            <v>189136</v>
          </cell>
          <cell r="BY142">
            <v>188103</v>
          </cell>
          <cell r="BZ142">
            <v>190415</v>
          </cell>
          <cell r="CA142">
            <v>190101</v>
          </cell>
          <cell r="CB142">
            <v>190427</v>
          </cell>
          <cell r="CC142">
            <v>190658</v>
          </cell>
          <cell r="CD142">
            <v>194125</v>
          </cell>
          <cell r="CE142">
            <v>196614</v>
          </cell>
          <cell r="CF142">
            <v>197789</v>
          </cell>
          <cell r="CG142">
            <v>200393</v>
          </cell>
          <cell r="CH142">
            <v>202242</v>
          </cell>
          <cell r="CI142">
            <v>206282</v>
          </cell>
          <cell r="CJ142">
            <v>205491</v>
          </cell>
          <cell r="CK142">
            <v>207244</v>
          </cell>
          <cell r="CL142">
            <v>205819</v>
          </cell>
          <cell r="CM142">
            <v>205986</v>
          </cell>
          <cell r="CN142">
            <v>207403</v>
          </cell>
          <cell r="CO142">
            <v>209190</v>
          </cell>
          <cell r="CP142">
            <v>208494</v>
          </cell>
          <cell r="CQ142">
            <v>206711</v>
          </cell>
          <cell r="CR142">
            <v>205819</v>
          </cell>
          <cell r="CS142">
            <v>206889</v>
          </cell>
          <cell r="CT142">
            <v>209198</v>
          </cell>
          <cell r="CU142">
            <v>210108</v>
          </cell>
          <cell r="CV142">
            <v>210689</v>
          </cell>
          <cell r="CW142">
            <v>209585</v>
          </cell>
          <cell r="CX142">
            <v>210897</v>
          </cell>
          <cell r="CY142">
            <v>214471</v>
          </cell>
          <cell r="CZ142">
            <v>216297</v>
          </cell>
          <cell r="DA142">
            <v>215120</v>
          </cell>
          <cell r="DB142">
            <v>213380</v>
          </cell>
          <cell r="DC142">
            <v>216056</v>
          </cell>
          <cell r="DD142">
            <v>219188</v>
          </cell>
          <cell r="DE142">
            <v>220569</v>
          </cell>
          <cell r="DF142">
            <v>217573</v>
          </cell>
          <cell r="DG142">
            <v>215374</v>
          </cell>
          <cell r="DH142">
            <v>215823</v>
          </cell>
          <cell r="DI142">
            <v>220461</v>
          </cell>
          <cell r="DJ142">
            <v>221095</v>
          </cell>
          <cell r="DK142">
            <v>221231</v>
          </cell>
          <cell r="DL142">
            <v>220093</v>
          </cell>
          <cell r="DM142">
            <v>222634</v>
          </cell>
          <cell r="DN142">
            <v>225562</v>
          </cell>
          <cell r="DO142">
            <v>225905</v>
          </cell>
          <cell r="DP142">
            <v>227647</v>
          </cell>
          <cell r="DQ142">
            <v>229040</v>
          </cell>
          <cell r="DR142">
            <v>231270</v>
          </cell>
          <cell r="DS142">
            <v>232803</v>
          </cell>
          <cell r="DT142">
            <v>232406</v>
          </cell>
          <cell r="DU142">
            <v>231646</v>
          </cell>
          <cell r="DV142">
            <v>232107</v>
          </cell>
          <cell r="DW142">
            <v>231504</v>
          </cell>
          <cell r="DX142">
            <v>233506</v>
          </cell>
          <cell r="DY142">
            <v>234066</v>
          </cell>
          <cell r="DZ142">
            <v>236190</v>
          </cell>
          <cell r="EA142">
            <v>235813</v>
          </cell>
          <cell r="EB142">
            <v>233137</v>
          </cell>
          <cell r="EC142">
            <v>231636</v>
          </cell>
          <cell r="ED142">
            <v>233637</v>
          </cell>
          <cell r="EE142">
            <v>236550</v>
          </cell>
          <cell r="EF142">
            <v>240435</v>
          </cell>
          <cell r="EG142">
            <v>240450</v>
          </cell>
          <cell r="EH142">
            <v>242412</v>
          </cell>
          <cell r="EI142">
            <v>244146</v>
          </cell>
          <cell r="EJ142">
            <v>247521</v>
          </cell>
          <cell r="EK142">
            <v>248036</v>
          </cell>
          <cell r="EL142">
            <v>247444</v>
          </cell>
          <cell r="EM142">
            <v>248270</v>
          </cell>
          <cell r="EN142">
            <v>250594</v>
          </cell>
          <cell r="EO142">
            <v>252174</v>
          </cell>
          <cell r="EP142">
            <v>251412</v>
          </cell>
          <cell r="EQ142">
            <v>254456</v>
          </cell>
          <cell r="ER142">
            <v>253852</v>
          </cell>
          <cell r="ES142">
            <v>258610</v>
          </cell>
          <cell r="ET142">
            <v>256471</v>
          </cell>
          <cell r="EU142">
            <v>258162</v>
          </cell>
          <cell r="EV142">
            <v>260833</v>
          </cell>
          <cell r="EW142">
            <v>263524</v>
          </cell>
          <cell r="EX142">
            <v>266374</v>
          </cell>
          <cell r="EY142">
            <v>269985</v>
          </cell>
          <cell r="EZ142">
            <v>273340</v>
          </cell>
          <cell r="FA142">
            <v>276880</v>
          </cell>
          <cell r="FB142">
            <v>280580</v>
          </cell>
          <cell r="FC142">
            <v>281210</v>
          </cell>
          <cell r="FD142">
            <v>284563</v>
          </cell>
          <cell r="FE142">
            <v>285825</v>
          </cell>
          <cell r="FF142">
            <v>291409</v>
          </cell>
        </row>
        <row r="143">
          <cell r="B143" t="str">
            <v>Stockton, CA</v>
          </cell>
          <cell r="E143">
            <v>292339</v>
          </cell>
          <cell r="F143">
            <v>276921</v>
          </cell>
          <cell r="G143">
            <v>262728</v>
          </cell>
          <cell r="H143">
            <v>251349</v>
          </cell>
          <cell r="I143">
            <v>244845</v>
          </cell>
          <cell r="J143">
            <v>238065</v>
          </cell>
          <cell r="K143">
            <v>233500</v>
          </cell>
          <cell r="L143">
            <v>224528</v>
          </cell>
          <cell r="M143">
            <v>217419</v>
          </cell>
          <cell r="N143">
            <v>206530</v>
          </cell>
          <cell r="O143">
            <v>200214</v>
          </cell>
          <cell r="P143">
            <v>193947</v>
          </cell>
          <cell r="Q143">
            <v>180388</v>
          </cell>
          <cell r="R143">
            <v>185646</v>
          </cell>
          <cell r="S143">
            <v>190961</v>
          </cell>
          <cell r="T143">
            <v>193423</v>
          </cell>
          <cell r="U143">
            <v>191363</v>
          </cell>
          <cell r="V143">
            <v>188006</v>
          </cell>
          <cell r="W143">
            <v>183591</v>
          </cell>
          <cell r="X143">
            <v>185143</v>
          </cell>
          <cell r="Y143">
            <v>188262</v>
          </cell>
          <cell r="Z143">
            <v>191518</v>
          </cell>
          <cell r="AA143">
            <v>191137</v>
          </cell>
          <cell r="AB143">
            <v>191522</v>
          </cell>
          <cell r="AC143">
            <v>181946</v>
          </cell>
          <cell r="AD143">
            <v>184835</v>
          </cell>
          <cell r="AE143">
            <v>185630</v>
          </cell>
          <cell r="AF143">
            <v>185831</v>
          </cell>
          <cell r="AG143">
            <v>182423</v>
          </cell>
          <cell r="AH143">
            <v>183974</v>
          </cell>
          <cell r="AI143">
            <v>183678</v>
          </cell>
          <cell r="AJ143">
            <v>184446</v>
          </cell>
          <cell r="AK143">
            <v>177366</v>
          </cell>
          <cell r="AL143">
            <v>178965</v>
          </cell>
          <cell r="AM143">
            <v>178557</v>
          </cell>
          <cell r="AN143">
            <v>180812</v>
          </cell>
          <cell r="AO143">
            <v>177066</v>
          </cell>
          <cell r="AP143">
            <v>173650</v>
          </cell>
          <cell r="AQ143">
            <v>170476</v>
          </cell>
          <cell r="AR143">
            <v>169748</v>
          </cell>
          <cell r="AS143">
            <v>172977</v>
          </cell>
          <cell r="AT143">
            <v>173380</v>
          </cell>
          <cell r="AU143">
            <v>171566</v>
          </cell>
          <cell r="AV143">
            <v>167374</v>
          </cell>
          <cell r="AW143">
            <v>167212</v>
          </cell>
          <cell r="AX143">
            <v>167103</v>
          </cell>
          <cell r="AY143">
            <v>172647</v>
          </cell>
          <cell r="AZ143">
            <v>171062</v>
          </cell>
          <cell r="BA143">
            <v>175497</v>
          </cell>
          <cell r="BB143">
            <v>173202</v>
          </cell>
          <cell r="BC143">
            <v>179064</v>
          </cell>
          <cell r="BD143">
            <v>176436</v>
          </cell>
          <cell r="BE143">
            <v>176512</v>
          </cell>
          <cell r="BF143">
            <v>176333</v>
          </cell>
          <cell r="BG143">
            <v>182346</v>
          </cell>
          <cell r="BH143">
            <v>191318</v>
          </cell>
          <cell r="BI143">
            <v>196300</v>
          </cell>
          <cell r="BJ143">
            <v>200131</v>
          </cell>
          <cell r="BK143">
            <v>196416</v>
          </cell>
          <cell r="BL143">
            <v>203535</v>
          </cell>
          <cell r="BM143">
            <v>206773</v>
          </cell>
          <cell r="BN143">
            <v>217229</v>
          </cell>
          <cell r="BO143">
            <v>218114</v>
          </cell>
          <cell r="BP143">
            <v>226389</v>
          </cell>
          <cell r="BQ143">
            <v>231870</v>
          </cell>
          <cell r="BR143">
            <v>239699</v>
          </cell>
          <cell r="BS143">
            <v>240810</v>
          </cell>
          <cell r="BT143">
            <v>242367</v>
          </cell>
          <cell r="BU143">
            <v>244341</v>
          </cell>
          <cell r="BV143">
            <v>248517</v>
          </cell>
          <cell r="BW143">
            <v>251795</v>
          </cell>
          <cell r="BX143">
            <v>255902</v>
          </cell>
          <cell r="BY143">
            <v>257916</v>
          </cell>
          <cell r="BZ143">
            <v>259948</v>
          </cell>
          <cell r="CA143">
            <v>260687</v>
          </cell>
          <cell r="CB143">
            <v>263342</v>
          </cell>
          <cell r="CC143">
            <v>265770</v>
          </cell>
          <cell r="CD143">
            <v>268707</v>
          </cell>
          <cell r="CE143">
            <v>272051</v>
          </cell>
          <cell r="CF143">
            <v>271235</v>
          </cell>
          <cell r="CG143">
            <v>274089</v>
          </cell>
          <cell r="CH143">
            <v>273951</v>
          </cell>
          <cell r="CI143">
            <v>281298</v>
          </cell>
          <cell r="CJ143">
            <v>279922</v>
          </cell>
          <cell r="CK143">
            <v>282356</v>
          </cell>
          <cell r="CL143">
            <v>281738</v>
          </cell>
          <cell r="CM143">
            <v>289214</v>
          </cell>
          <cell r="CN143">
            <v>292283</v>
          </cell>
          <cell r="CO143">
            <v>296913</v>
          </cell>
          <cell r="CP143">
            <v>295398</v>
          </cell>
          <cell r="CQ143">
            <v>296786</v>
          </cell>
          <cell r="CR143">
            <v>301938</v>
          </cell>
          <cell r="CS143">
            <v>306090</v>
          </cell>
          <cell r="CT143">
            <v>310552</v>
          </cell>
          <cell r="CU143">
            <v>310301</v>
          </cell>
          <cell r="CV143">
            <v>311667</v>
          </cell>
          <cell r="CW143">
            <v>313789</v>
          </cell>
          <cell r="CX143">
            <v>319248</v>
          </cell>
          <cell r="CY143">
            <v>320944</v>
          </cell>
          <cell r="CZ143">
            <v>322384</v>
          </cell>
          <cell r="DA143">
            <v>320816</v>
          </cell>
          <cell r="DB143">
            <v>324065</v>
          </cell>
          <cell r="DC143">
            <v>328403</v>
          </cell>
          <cell r="DD143">
            <v>328587</v>
          </cell>
          <cell r="DE143">
            <v>330097</v>
          </cell>
          <cell r="DF143">
            <v>330034</v>
          </cell>
          <cell r="DG143">
            <v>332539</v>
          </cell>
          <cell r="DH143">
            <v>336017</v>
          </cell>
          <cell r="DI143">
            <v>341019</v>
          </cell>
          <cell r="DJ143">
            <v>345268</v>
          </cell>
          <cell r="DK143">
            <v>348019</v>
          </cell>
          <cell r="DL143">
            <v>353036</v>
          </cell>
          <cell r="DM143">
            <v>357623</v>
          </cell>
          <cell r="DN143">
            <v>363649</v>
          </cell>
          <cell r="DO143">
            <v>363590</v>
          </cell>
          <cell r="DP143">
            <v>368496</v>
          </cell>
          <cell r="DQ143">
            <v>368673</v>
          </cell>
          <cell r="DR143">
            <v>370763</v>
          </cell>
          <cell r="DS143">
            <v>371736</v>
          </cell>
          <cell r="DT143">
            <v>377726</v>
          </cell>
          <cell r="DU143">
            <v>380277</v>
          </cell>
          <cell r="DV143">
            <v>382249</v>
          </cell>
          <cell r="DW143">
            <v>381735</v>
          </cell>
          <cell r="DX143">
            <v>382595</v>
          </cell>
          <cell r="DY143">
            <v>385953</v>
          </cell>
          <cell r="DZ143">
            <v>385704</v>
          </cell>
          <cell r="EA143">
            <v>388207</v>
          </cell>
          <cell r="EB143">
            <v>388510</v>
          </cell>
          <cell r="EC143">
            <v>393556</v>
          </cell>
          <cell r="ED143">
            <v>397984</v>
          </cell>
          <cell r="EE143">
            <v>402639</v>
          </cell>
          <cell r="EF143">
            <v>401635</v>
          </cell>
          <cell r="EG143">
            <v>399322</v>
          </cell>
          <cell r="EH143">
            <v>391719</v>
          </cell>
          <cell r="EI143">
            <v>388151</v>
          </cell>
          <cell r="EJ143">
            <v>395354</v>
          </cell>
          <cell r="EK143">
            <v>402144</v>
          </cell>
          <cell r="EL143">
            <v>403302</v>
          </cell>
          <cell r="EM143">
            <v>407085</v>
          </cell>
          <cell r="EN143">
            <v>407589</v>
          </cell>
          <cell r="EO143">
            <v>413299</v>
          </cell>
          <cell r="EP143">
            <v>419284</v>
          </cell>
          <cell r="EQ143">
            <v>425428</v>
          </cell>
          <cell r="ER143">
            <v>423792</v>
          </cell>
          <cell r="ES143">
            <v>422707</v>
          </cell>
          <cell r="ET143">
            <v>418939</v>
          </cell>
          <cell r="EU143">
            <v>407768</v>
          </cell>
          <cell r="EV143">
            <v>430258</v>
          </cell>
          <cell r="EW143">
            <v>427379</v>
          </cell>
          <cell r="EX143">
            <v>430337</v>
          </cell>
          <cell r="EY143">
            <v>432303</v>
          </cell>
          <cell r="EZ143">
            <v>437397</v>
          </cell>
          <cell r="FA143">
            <v>437222</v>
          </cell>
          <cell r="FB143">
            <v>436702</v>
          </cell>
          <cell r="FC143">
            <v>435958</v>
          </cell>
          <cell r="FD143">
            <v>442655</v>
          </cell>
          <cell r="FE143">
            <v>450167</v>
          </cell>
          <cell r="FF143">
            <v>462326</v>
          </cell>
        </row>
        <row r="144">
          <cell r="B144" t="str">
            <v>Stockton Overlay</v>
          </cell>
          <cell r="E144">
            <v>292339</v>
          </cell>
          <cell r="F144" t="e">
            <v>#N/A</v>
          </cell>
          <cell r="G144" t="e">
            <v>#N/A</v>
          </cell>
          <cell r="H144" t="e">
            <v>#N/A</v>
          </cell>
          <cell r="I144" t="e">
            <v>#N/A</v>
          </cell>
          <cell r="J144" t="e">
            <v>#N/A</v>
          </cell>
          <cell r="K144" t="e">
            <v>#N/A</v>
          </cell>
          <cell r="L144" t="e">
            <v>#N/A</v>
          </cell>
          <cell r="M144" t="e">
            <v>#N/A</v>
          </cell>
          <cell r="N144" t="e">
            <v>#N/A</v>
          </cell>
          <cell r="O144" t="e">
            <v>#N/A</v>
          </cell>
          <cell r="P144" t="e">
            <v>#N/A</v>
          </cell>
          <cell r="Q144">
            <v>180388</v>
          </cell>
          <cell r="R144" t="e">
            <v>#N/A</v>
          </cell>
          <cell r="S144" t="e">
            <v>#N/A</v>
          </cell>
          <cell r="T144" t="e">
            <v>#N/A</v>
          </cell>
          <cell r="U144" t="e">
            <v>#N/A</v>
          </cell>
          <cell r="V144" t="e">
            <v>#N/A</v>
          </cell>
          <cell r="W144" t="e">
            <v>#N/A</v>
          </cell>
          <cell r="X144" t="e">
            <v>#N/A</v>
          </cell>
          <cell r="Y144" t="e">
            <v>#N/A</v>
          </cell>
          <cell r="Z144" t="e">
            <v>#N/A</v>
          </cell>
          <cell r="AA144" t="e">
            <v>#N/A</v>
          </cell>
          <cell r="AB144" t="e">
            <v>#N/A</v>
          </cell>
          <cell r="AC144">
            <v>181946</v>
          </cell>
          <cell r="AD144" t="e">
            <v>#N/A</v>
          </cell>
          <cell r="AE144" t="e">
            <v>#N/A</v>
          </cell>
          <cell r="AF144" t="e">
            <v>#N/A</v>
          </cell>
          <cell r="AG144" t="e">
            <v>#N/A</v>
          </cell>
          <cell r="AH144" t="e">
            <v>#N/A</v>
          </cell>
          <cell r="AI144" t="e">
            <v>#N/A</v>
          </cell>
          <cell r="AJ144" t="e">
            <v>#N/A</v>
          </cell>
          <cell r="AK144" t="e">
            <v>#N/A</v>
          </cell>
          <cell r="AL144" t="e">
            <v>#N/A</v>
          </cell>
          <cell r="AM144" t="e">
            <v>#N/A</v>
          </cell>
          <cell r="AN144" t="e">
            <v>#N/A</v>
          </cell>
          <cell r="AO144">
            <v>177066</v>
          </cell>
          <cell r="AP144" t="e">
            <v>#N/A</v>
          </cell>
          <cell r="AQ144" t="e">
            <v>#N/A</v>
          </cell>
          <cell r="AR144" t="e">
            <v>#N/A</v>
          </cell>
          <cell r="AS144" t="e">
            <v>#N/A</v>
          </cell>
          <cell r="AT144" t="e">
            <v>#N/A</v>
          </cell>
          <cell r="AU144" t="e">
            <v>#N/A</v>
          </cell>
          <cell r="AV144" t="e">
            <v>#N/A</v>
          </cell>
          <cell r="AW144" t="e">
            <v>#N/A</v>
          </cell>
          <cell r="AX144" t="e">
            <v>#N/A</v>
          </cell>
          <cell r="AY144" t="e">
            <v>#N/A</v>
          </cell>
          <cell r="AZ144" t="e">
            <v>#N/A</v>
          </cell>
          <cell r="BA144">
            <v>175497</v>
          </cell>
          <cell r="BB144" t="e">
            <v>#N/A</v>
          </cell>
          <cell r="BC144" t="e">
            <v>#N/A</v>
          </cell>
          <cell r="BD144" t="e">
            <v>#N/A</v>
          </cell>
          <cell r="BE144" t="e">
            <v>#N/A</v>
          </cell>
          <cell r="BF144" t="e">
            <v>#N/A</v>
          </cell>
          <cell r="BG144" t="e">
            <v>#N/A</v>
          </cell>
          <cell r="BH144" t="e">
            <v>#N/A</v>
          </cell>
          <cell r="BI144" t="e">
            <v>#N/A</v>
          </cell>
          <cell r="BJ144" t="e">
            <v>#N/A</v>
          </cell>
          <cell r="BK144" t="e">
            <v>#N/A</v>
          </cell>
          <cell r="BL144" t="e">
            <v>#N/A</v>
          </cell>
          <cell r="BM144">
            <v>206773</v>
          </cell>
          <cell r="BN144" t="e">
            <v>#N/A</v>
          </cell>
          <cell r="BO144" t="e">
            <v>#N/A</v>
          </cell>
          <cell r="BP144" t="e">
            <v>#N/A</v>
          </cell>
          <cell r="BQ144" t="e">
            <v>#N/A</v>
          </cell>
          <cell r="BR144" t="e">
            <v>#N/A</v>
          </cell>
          <cell r="BS144" t="e">
            <v>#N/A</v>
          </cell>
          <cell r="BT144" t="e">
            <v>#N/A</v>
          </cell>
          <cell r="BU144" t="e">
            <v>#N/A</v>
          </cell>
          <cell r="BV144" t="e">
            <v>#N/A</v>
          </cell>
          <cell r="BW144" t="e">
            <v>#N/A</v>
          </cell>
          <cell r="BX144" t="e">
            <v>#N/A</v>
          </cell>
          <cell r="BY144">
            <v>257916</v>
          </cell>
          <cell r="BZ144" t="e">
            <v>#N/A</v>
          </cell>
          <cell r="CA144" t="e">
            <v>#N/A</v>
          </cell>
          <cell r="CB144" t="e">
            <v>#N/A</v>
          </cell>
          <cell r="CC144" t="e">
            <v>#N/A</v>
          </cell>
          <cell r="CD144" t="e">
            <v>#N/A</v>
          </cell>
          <cell r="CE144" t="e">
            <v>#N/A</v>
          </cell>
          <cell r="CF144" t="e">
            <v>#N/A</v>
          </cell>
          <cell r="CG144" t="e">
            <v>#N/A</v>
          </cell>
          <cell r="CH144" t="e">
            <v>#N/A</v>
          </cell>
          <cell r="CI144" t="e">
            <v>#N/A</v>
          </cell>
          <cell r="CJ144" t="e">
            <v>#N/A</v>
          </cell>
          <cell r="CK144">
            <v>282356</v>
          </cell>
          <cell r="CL144" t="e">
            <v>#N/A</v>
          </cell>
          <cell r="CM144" t="e">
            <v>#N/A</v>
          </cell>
          <cell r="CN144" t="e">
            <v>#N/A</v>
          </cell>
          <cell r="CO144" t="e">
            <v>#N/A</v>
          </cell>
          <cell r="CP144" t="e">
            <v>#N/A</v>
          </cell>
          <cell r="CQ144" t="e">
            <v>#N/A</v>
          </cell>
          <cell r="CR144" t="e">
            <v>#N/A</v>
          </cell>
          <cell r="CS144" t="e">
            <v>#N/A</v>
          </cell>
          <cell r="CT144" t="e">
            <v>#N/A</v>
          </cell>
          <cell r="CU144" t="e">
            <v>#N/A</v>
          </cell>
          <cell r="CV144" t="e">
            <v>#N/A</v>
          </cell>
          <cell r="CW144">
            <v>313789</v>
          </cell>
          <cell r="CX144" t="e">
            <v>#N/A</v>
          </cell>
          <cell r="CY144" t="e">
            <v>#N/A</v>
          </cell>
          <cell r="CZ144" t="e">
            <v>#N/A</v>
          </cell>
          <cell r="DA144" t="e">
            <v>#N/A</v>
          </cell>
          <cell r="DB144" t="e">
            <v>#N/A</v>
          </cell>
          <cell r="DC144" t="e">
            <v>#N/A</v>
          </cell>
          <cell r="DD144" t="e">
            <v>#N/A</v>
          </cell>
          <cell r="DE144" t="e">
            <v>#N/A</v>
          </cell>
          <cell r="DF144" t="e">
            <v>#N/A</v>
          </cell>
          <cell r="DG144" t="e">
            <v>#N/A</v>
          </cell>
          <cell r="DH144" t="e">
            <v>#N/A</v>
          </cell>
          <cell r="DI144">
            <v>341019</v>
          </cell>
          <cell r="DJ144" t="e">
            <v>#N/A</v>
          </cell>
          <cell r="DK144" t="e">
            <v>#N/A</v>
          </cell>
          <cell r="DL144" t="e">
            <v>#N/A</v>
          </cell>
          <cell r="DM144" t="e">
            <v>#N/A</v>
          </cell>
          <cell r="DN144" t="e">
            <v>#N/A</v>
          </cell>
          <cell r="DO144" t="e">
            <v>#N/A</v>
          </cell>
          <cell r="DP144" t="e">
            <v>#N/A</v>
          </cell>
          <cell r="DQ144" t="e">
            <v>#N/A</v>
          </cell>
          <cell r="DR144" t="e">
            <v>#N/A</v>
          </cell>
          <cell r="DS144" t="e">
            <v>#N/A</v>
          </cell>
          <cell r="DT144" t="e">
            <v>#N/A</v>
          </cell>
          <cell r="DU144">
            <v>380277</v>
          </cell>
          <cell r="DV144" t="e">
            <v>#N/A</v>
          </cell>
          <cell r="DW144" t="e">
            <v>#N/A</v>
          </cell>
          <cell r="DX144" t="e">
            <v>#N/A</v>
          </cell>
          <cell r="DY144" t="e">
            <v>#N/A</v>
          </cell>
          <cell r="DZ144" t="e">
            <v>#N/A</v>
          </cell>
          <cell r="EA144" t="e">
            <v>#N/A</v>
          </cell>
          <cell r="EB144" t="e">
            <v>#N/A</v>
          </cell>
          <cell r="EC144" t="e">
            <v>#N/A</v>
          </cell>
          <cell r="ED144" t="e">
            <v>#N/A</v>
          </cell>
          <cell r="EE144" t="e">
            <v>#N/A</v>
          </cell>
          <cell r="EF144" t="e">
            <v>#N/A</v>
          </cell>
          <cell r="EG144">
            <v>399322</v>
          </cell>
          <cell r="EH144" t="e">
            <v>#N/A</v>
          </cell>
          <cell r="EI144" t="e">
            <v>#N/A</v>
          </cell>
          <cell r="EJ144" t="e">
            <v>#N/A</v>
          </cell>
          <cell r="EK144" t="e">
            <v>#N/A</v>
          </cell>
          <cell r="EL144" t="e">
            <v>#N/A</v>
          </cell>
          <cell r="EM144" t="e">
            <v>#N/A</v>
          </cell>
          <cell r="EN144" t="e">
            <v>#N/A</v>
          </cell>
          <cell r="EO144" t="e">
            <v>#N/A</v>
          </cell>
          <cell r="EP144" t="e">
            <v>#N/A</v>
          </cell>
          <cell r="EQ144" t="e">
            <v>#N/A</v>
          </cell>
          <cell r="ER144" t="e">
            <v>#N/A</v>
          </cell>
          <cell r="ES144">
            <v>422707</v>
          </cell>
          <cell r="ET144" t="e">
            <v>#N/A</v>
          </cell>
          <cell r="EU144" t="e">
            <v>#N/A</v>
          </cell>
          <cell r="EV144" t="e">
            <v>#N/A</v>
          </cell>
          <cell r="EW144" t="e">
            <v>#N/A</v>
          </cell>
          <cell r="EX144" t="e">
            <v>#N/A</v>
          </cell>
          <cell r="EY144" t="e">
            <v>#N/A</v>
          </cell>
          <cell r="EZ144" t="e">
            <v>#N/A</v>
          </cell>
          <cell r="FA144" t="e">
            <v>#N/A</v>
          </cell>
          <cell r="FB144" t="e">
            <v>#N/A</v>
          </cell>
          <cell r="FC144" t="e">
            <v>#N/A</v>
          </cell>
          <cell r="FD144" t="e">
            <v>#N/A</v>
          </cell>
          <cell r="FE144" t="e">
            <v>#N/A</v>
          </cell>
          <cell r="FF144">
            <v>462326</v>
          </cell>
        </row>
        <row r="145">
          <cell r="B145" t="str">
            <v>Fresno Overlay</v>
          </cell>
          <cell r="E145">
            <v>253846</v>
          </cell>
          <cell r="F145" t="e">
            <v>#N/A</v>
          </cell>
          <cell r="G145" t="e">
            <v>#N/A</v>
          </cell>
          <cell r="H145" t="e">
            <v>#N/A</v>
          </cell>
          <cell r="I145" t="e">
            <v>#N/A</v>
          </cell>
          <cell r="J145" t="e">
            <v>#N/A</v>
          </cell>
          <cell r="K145" t="e">
            <v>#N/A</v>
          </cell>
          <cell r="L145" t="e">
            <v>#N/A</v>
          </cell>
          <cell r="M145" t="e">
            <v>#N/A</v>
          </cell>
          <cell r="N145" t="e">
            <v>#N/A</v>
          </cell>
          <cell r="O145" t="e">
            <v>#N/A</v>
          </cell>
          <cell r="P145" t="e">
            <v>#N/A</v>
          </cell>
          <cell r="Q145">
            <v>197894</v>
          </cell>
          <cell r="R145" t="e">
            <v>#N/A</v>
          </cell>
          <cell r="S145" t="e">
            <v>#N/A</v>
          </cell>
          <cell r="T145" t="e">
            <v>#N/A</v>
          </cell>
          <cell r="U145" t="e">
            <v>#N/A</v>
          </cell>
          <cell r="V145" t="e">
            <v>#N/A</v>
          </cell>
          <cell r="W145" t="e">
            <v>#N/A</v>
          </cell>
          <cell r="X145" t="e">
            <v>#N/A</v>
          </cell>
          <cell r="Y145" t="e">
            <v>#N/A</v>
          </cell>
          <cell r="Z145" t="e">
            <v>#N/A</v>
          </cell>
          <cell r="AA145" t="e">
            <v>#N/A</v>
          </cell>
          <cell r="AB145" t="e">
            <v>#N/A</v>
          </cell>
          <cell r="AC145">
            <v>182128</v>
          </cell>
          <cell r="AD145" t="e">
            <v>#N/A</v>
          </cell>
          <cell r="AE145" t="e">
            <v>#N/A</v>
          </cell>
          <cell r="AF145" t="e">
            <v>#N/A</v>
          </cell>
          <cell r="AG145" t="e">
            <v>#N/A</v>
          </cell>
          <cell r="AH145" t="e">
            <v>#N/A</v>
          </cell>
          <cell r="AI145" t="e">
            <v>#N/A</v>
          </cell>
          <cell r="AJ145" t="e">
            <v>#N/A</v>
          </cell>
          <cell r="AK145" t="e">
            <v>#N/A</v>
          </cell>
          <cell r="AL145" t="e">
            <v>#N/A</v>
          </cell>
          <cell r="AM145" t="e">
            <v>#N/A</v>
          </cell>
          <cell r="AN145" t="e">
            <v>#N/A</v>
          </cell>
          <cell r="AO145">
            <v>167478</v>
          </cell>
          <cell r="AP145" t="e">
            <v>#N/A</v>
          </cell>
          <cell r="AQ145" t="e">
            <v>#N/A</v>
          </cell>
          <cell r="AR145" t="e">
            <v>#N/A</v>
          </cell>
          <cell r="AS145" t="e">
            <v>#N/A</v>
          </cell>
          <cell r="AT145" t="e">
            <v>#N/A</v>
          </cell>
          <cell r="AU145" t="e">
            <v>#N/A</v>
          </cell>
          <cell r="AV145" t="e">
            <v>#N/A</v>
          </cell>
          <cell r="AW145" t="e">
            <v>#N/A</v>
          </cell>
          <cell r="AX145" t="e">
            <v>#N/A</v>
          </cell>
          <cell r="AY145" t="e">
            <v>#N/A</v>
          </cell>
          <cell r="AZ145" t="e">
            <v>#N/A</v>
          </cell>
          <cell r="BA145">
            <v>165553</v>
          </cell>
          <cell r="BB145" t="e">
            <v>#N/A</v>
          </cell>
          <cell r="BC145" t="e">
            <v>#N/A</v>
          </cell>
          <cell r="BD145" t="e">
            <v>#N/A</v>
          </cell>
          <cell r="BE145" t="e">
            <v>#N/A</v>
          </cell>
          <cell r="BF145" t="e">
            <v>#N/A</v>
          </cell>
          <cell r="BG145" t="e">
            <v>#N/A</v>
          </cell>
          <cell r="BH145" t="e">
            <v>#N/A</v>
          </cell>
          <cell r="BI145" t="e">
            <v>#N/A</v>
          </cell>
          <cell r="BJ145" t="e">
            <v>#N/A</v>
          </cell>
          <cell r="BK145" t="e">
            <v>#N/A</v>
          </cell>
          <cell r="BL145" t="e">
            <v>#N/A</v>
          </cell>
          <cell r="BM145">
            <v>183979</v>
          </cell>
          <cell r="BN145" t="e">
            <v>#N/A</v>
          </cell>
          <cell r="BO145" t="e">
            <v>#N/A</v>
          </cell>
          <cell r="BP145" t="e">
            <v>#N/A</v>
          </cell>
          <cell r="BQ145" t="e">
            <v>#N/A</v>
          </cell>
          <cell r="BR145" t="e">
            <v>#N/A</v>
          </cell>
          <cell r="BS145" t="e">
            <v>#N/A</v>
          </cell>
          <cell r="BT145" t="e">
            <v>#N/A</v>
          </cell>
          <cell r="BU145" t="e">
            <v>#N/A</v>
          </cell>
          <cell r="BV145" t="e">
            <v>#N/A</v>
          </cell>
          <cell r="BW145" t="e">
            <v>#N/A</v>
          </cell>
          <cell r="BX145" t="e">
            <v>#N/A</v>
          </cell>
          <cell r="BY145">
            <v>215225</v>
          </cell>
          <cell r="BZ145" t="e">
            <v>#N/A</v>
          </cell>
          <cell r="CA145" t="e">
            <v>#N/A</v>
          </cell>
          <cell r="CB145" t="e">
            <v>#N/A</v>
          </cell>
          <cell r="CC145" t="e">
            <v>#N/A</v>
          </cell>
          <cell r="CD145" t="e">
            <v>#N/A</v>
          </cell>
          <cell r="CE145" t="e">
            <v>#N/A</v>
          </cell>
          <cell r="CF145" t="e">
            <v>#N/A</v>
          </cell>
          <cell r="CG145" t="e">
            <v>#N/A</v>
          </cell>
          <cell r="CH145" t="e">
            <v>#N/A</v>
          </cell>
          <cell r="CI145" t="e">
            <v>#N/A</v>
          </cell>
          <cell r="CJ145" t="e">
            <v>#N/A</v>
          </cell>
          <cell r="CK145">
            <v>224571</v>
          </cell>
          <cell r="CL145" t="e">
            <v>#N/A</v>
          </cell>
          <cell r="CM145" t="e">
            <v>#N/A</v>
          </cell>
          <cell r="CN145" t="e">
            <v>#N/A</v>
          </cell>
          <cell r="CO145" t="e">
            <v>#N/A</v>
          </cell>
          <cell r="CP145" t="e">
            <v>#N/A</v>
          </cell>
          <cell r="CQ145" t="e">
            <v>#N/A</v>
          </cell>
          <cell r="CR145" t="e">
            <v>#N/A</v>
          </cell>
          <cell r="CS145" t="e">
            <v>#N/A</v>
          </cell>
          <cell r="CT145" t="e">
            <v>#N/A</v>
          </cell>
          <cell r="CU145" t="e">
            <v>#N/A</v>
          </cell>
          <cell r="CV145" t="e">
            <v>#N/A</v>
          </cell>
          <cell r="CW145">
            <v>236430</v>
          </cell>
          <cell r="CX145" t="e">
            <v>#N/A</v>
          </cell>
          <cell r="CY145" t="e">
            <v>#N/A</v>
          </cell>
          <cell r="CZ145" t="e">
            <v>#N/A</v>
          </cell>
          <cell r="DA145" t="e">
            <v>#N/A</v>
          </cell>
          <cell r="DB145" t="e">
            <v>#N/A</v>
          </cell>
          <cell r="DC145" t="e">
            <v>#N/A</v>
          </cell>
          <cell r="DD145" t="e">
            <v>#N/A</v>
          </cell>
          <cell r="DE145" t="e">
            <v>#N/A</v>
          </cell>
          <cell r="DF145" t="e">
            <v>#N/A</v>
          </cell>
          <cell r="DG145" t="e">
            <v>#N/A</v>
          </cell>
          <cell r="DH145" t="e">
            <v>#N/A</v>
          </cell>
          <cell r="DI145">
            <v>247237</v>
          </cell>
          <cell r="DJ145" t="e">
            <v>#N/A</v>
          </cell>
          <cell r="DK145" t="e">
            <v>#N/A</v>
          </cell>
          <cell r="DL145" t="e">
            <v>#N/A</v>
          </cell>
          <cell r="DM145" t="e">
            <v>#N/A</v>
          </cell>
          <cell r="DN145" t="e">
            <v>#N/A</v>
          </cell>
          <cell r="DO145" t="e">
            <v>#N/A</v>
          </cell>
          <cell r="DP145" t="e">
            <v>#N/A</v>
          </cell>
          <cell r="DQ145" t="e">
            <v>#N/A</v>
          </cell>
          <cell r="DR145" t="e">
            <v>#N/A</v>
          </cell>
          <cell r="DS145" t="e">
            <v>#N/A</v>
          </cell>
          <cell r="DT145" t="e">
            <v>#N/A</v>
          </cell>
          <cell r="DU145">
            <v>271991</v>
          </cell>
          <cell r="DV145" t="e">
            <v>#N/A</v>
          </cell>
          <cell r="DW145" t="e">
            <v>#N/A</v>
          </cell>
          <cell r="DX145" t="e">
            <v>#N/A</v>
          </cell>
          <cell r="DY145" t="e">
            <v>#N/A</v>
          </cell>
          <cell r="DZ145" t="e">
            <v>#N/A</v>
          </cell>
          <cell r="EA145" t="e">
            <v>#N/A</v>
          </cell>
          <cell r="EB145" t="e">
            <v>#N/A</v>
          </cell>
          <cell r="EC145" t="e">
            <v>#N/A</v>
          </cell>
          <cell r="ED145" t="e">
            <v>#N/A</v>
          </cell>
          <cell r="EE145" t="e">
            <v>#N/A</v>
          </cell>
          <cell r="EF145" t="e">
            <v>#N/A</v>
          </cell>
          <cell r="EG145">
            <v>282337</v>
          </cell>
          <cell r="EH145" t="e">
            <v>#N/A</v>
          </cell>
          <cell r="EI145" t="e">
            <v>#N/A</v>
          </cell>
          <cell r="EJ145" t="e">
            <v>#N/A</v>
          </cell>
          <cell r="EK145" t="e">
            <v>#N/A</v>
          </cell>
          <cell r="EL145" t="e">
            <v>#N/A</v>
          </cell>
          <cell r="EM145" t="e">
            <v>#N/A</v>
          </cell>
          <cell r="EN145" t="e">
            <v>#N/A</v>
          </cell>
          <cell r="EO145" t="e">
            <v>#N/A</v>
          </cell>
          <cell r="EP145" t="e">
            <v>#N/A</v>
          </cell>
          <cell r="EQ145" t="e">
            <v>#N/A</v>
          </cell>
          <cell r="ER145" t="e">
            <v>#N/A</v>
          </cell>
          <cell r="ES145">
            <v>296850</v>
          </cell>
          <cell r="ET145" t="e">
            <v>#N/A</v>
          </cell>
          <cell r="EU145" t="e">
            <v>#N/A</v>
          </cell>
          <cell r="EV145" t="e">
            <v>#N/A</v>
          </cell>
          <cell r="EW145" t="e">
            <v>#N/A</v>
          </cell>
          <cell r="EX145" t="e">
            <v>#N/A</v>
          </cell>
          <cell r="EY145" t="e">
            <v>#N/A</v>
          </cell>
          <cell r="EZ145" t="e">
            <v>#N/A</v>
          </cell>
          <cell r="FA145" t="e">
            <v>#N/A</v>
          </cell>
          <cell r="FB145" t="e">
            <v>#N/A</v>
          </cell>
          <cell r="FC145" t="e">
            <v>#N/A</v>
          </cell>
          <cell r="FD145" t="e">
            <v>#N/A</v>
          </cell>
          <cell r="FE145" t="e">
            <v>#N/A</v>
          </cell>
          <cell r="FF145">
            <v>336570</v>
          </cell>
        </row>
        <row r="146">
          <cell r="B146" t="str">
            <v>Bakersfield Overlay</v>
          </cell>
          <cell r="E146">
            <v>233476</v>
          </cell>
          <cell r="F146" t="e">
            <v>#N/A</v>
          </cell>
          <cell r="G146" t="e">
            <v>#N/A</v>
          </cell>
          <cell r="H146" t="e">
            <v>#N/A</v>
          </cell>
          <cell r="I146" t="e">
            <v>#N/A</v>
          </cell>
          <cell r="J146" t="e">
            <v>#N/A</v>
          </cell>
          <cell r="K146" t="e">
            <v>#N/A</v>
          </cell>
          <cell r="L146" t="e">
            <v>#N/A</v>
          </cell>
          <cell r="M146" t="e">
            <v>#N/A</v>
          </cell>
          <cell r="N146" t="e">
            <v>#N/A</v>
          </cell>
          <cell r="O146" t="e">
            <v>#N/A</v>
          </cell>
          <cell r="P146" t="e">
            <v>#N/A</v>
          </cell>
          <cell r="Q146">
            <v>164643</v>
          </cell>
          <cell r="R146" t="e">
            <v>#N/A</v>
          </cell>
          <cell r="S146" t="e">
            <v>#N/A</v>
          </cell>
          <cell r="T146" t="e">
            <v>#N/A</v>
          </cell>
          <cell r="U146" t="e">
            <v>#N/A</v>
          </cell>
          <cell r="V146" t="e">
            <v>#N/A</v>
          </cell>
          <cell r="W146" t="e">
            <v>#N/A</v>
          </cell>
          <cell r="X146" t="e">
            <v>#N/A</v>
          </cell>
          <cell r="Y146" t="e">
            <v>#N/A</v>
          </cell>
          <cell r="Z146" t="e">
            <v>#N/A</v>
          </cell>
          <cell r="AA146" t="e">
            <v>#N/A</v>
          </cell>
          <cell r="AB146" t="e">
            <v>#N/A</v>
          </cell>
          <cell r="AC146">
            <v>150320</v>
          </cell>
          <cell r="AD146" t="e">
            <v>#N/A</v>
          </cell>
          <cell r="AE146" t="e">
            <v>#N/A</v>
          </cell>
          <cell r="AF146" t="e">
            <v>#N/A</v>
          </cell>
          <cell r="AG146" t="e">
            <v>#N/A</v>
          </cell>
          <cell r="AH146" t="e">
            <v>#N/A</v>
          </cell>
          <cell r="AI146" t="e">
            <v>#N/A</v>
          </cell>
          <cell r="AJ146" t="e">
            <v>#N/A</v>
          </cell>
          <cell r="AK146" t="e">
            <v>#N/A</v>
          </cell>
          <cell r="AL146" t="e">
            <v>#N/A</v>
          </cell>
          <cell r="AM146" t="e">
            <v>#N/A</v>
          </cell>
          <cell r="AN146" t="e">
            <v>#N/A</v>
          </cell>
          <cell r="AO146">
            <v>133431</v>
          </cell>
          <cell r="AP146" t="e">
            <v>#N/A</v>
          </cell>
          <cell r="AQ146" t="e">
            <v>#N/A</v>
          </cell>
          <cell r="AR146" t="e">
            <v>#N/A</v>
          </cell>
          <cell r="AS146" t="e">
            <v>#N/A</v>
          </cell>
          <cell r="AT146" t="e">
            <v>#N/A</v>
          </cell>
          <cell r="AU146" t="e">
            <v>#N/A</v>
          </cell>
          <cell r="AV146" t="e">
            <v>#N/A</v>
          </cell>
          <cell r="AW146" t="e">
            <v>#N/A</v>
          </cell>
          <cell r="AX146" t="e">
            <v>#N/A</v>
          </cell>
          <cell r="AY146" t="e">
            <v>#N/A</v>
          </cell>
          <cell r="AZ146" t="e">
            <v>#N/A</v>
          </cell>
          <cell r="BA146">
            <v>138031</v>
          </cell>
          <cell r="BB146" t="e">
            <v>#N/A</v>
          </cell>
          <cell r="BC146" t="e">
            <v>#N/A</v>
          </cell>
          <cell r="BD146" t="e">
            <v>#N/A</v>
          </cell>
          <cell r="BE146" t="e">
            <v>#N/A</v>
          </cell>
          <cell r="BF146" t="e">
            <v>#N/A</v>
          </cell>
          <cell r="BG146" t="e">
            <v>#N/A</v>
          </cell>
          <cell r="BH146" t="e">
            <v>#N/A</v>
          </cell>
          <cell r="BI146" t="e">
            <v>#N/A</v>
          </cell>
          <cell r="BJ146" t="e">
            <v>#N/A</v>
          </cell>
          <cell r="BK146" t="e">
            <v>#N/A</v>
          </cell>
          <cell r="BL146" t="e">
            <v>#N/A</v>
          </cell>
          <cell r="BM146">
            <v>168459</v>
          </cell>
          <cell r="BN146" t="e">
            <v>#N/A</v>
          </cell>
          <cell r="BO146" t="e">
            <v>#N/A</v>
          </cell>
          <cell r="BP146" t="e">
            <v>#N/A</v>
          </cell>
          <cell r="BQ146" t="e">
            <v>#N/A</v>
          </cell>
          <cell r="BR146" t="e">
            <v>#N/A</v>
          </cell>
          <cell r="BS146" t="e">
            <v>#N/A</v>
          </cell>
          <cell r="BT146" t="e">
            <v>#N/A</v>
          </cell>
          <cell r="BU146" t="e">
            <v>#N/A</v>
          </cell>
          <cell r="BV146" t="e">
            <v>#N/A</v>
          </cell>
          <cell r="BW146" t="e">
            <v>#N/A</v>
          </cell>
          <cell r="BX146" t="e">
            <v>#N/A</v>
          </cell>
          <cell r="BY146">
            <v>188103</v>
          </cell>
          <cell r="BZ146" t="e">
            <v>#N/A</v>
          </cell>
          <cell r="CA146" t="e">
            <v>#N/A</v>
          </cell>
          <cell r="CB146" t="e">
            <v>#N/A</v>
          </cell>
          <cell r="CC146" t="e">
            <v>#N/A</v>
          </cell>
          <cell r="CD146" t="e">
            <v>#N/A</v>
          </cell>
          <cell r="CE146" t="e">
            <v>#N/A</v>
          </cell>
          <cell r="CF146" t="e">
            <v>#N/A</v>
          </cell>
          <cell r="CG146" t="e">
            <v>#N/A</v>
          </cell>
          <cell r="CH146" t="e">
            <v>#N/A</v>
          </cell>
          <cell r="CI146" t="e">
            <v>#N/A</v>
          </cell>
          <cell r="CJ146" t="e">
            <v>#N/A</v>
          </cell>
          <cell r="CK146">
            <v>207244</v>
          </cell>
          <cell r="CL146" t="e">
            <v>#N/A</v>
          </cell>
          <cell r="CM146" t="e">
            <v>#N/A</v>
          </cell>
          <cell r="CN146" t="e">
            <v>#N/A</v>
          </cell>
          <cell r="CO146" t="e">
            <v>#N/A</v>
          </cell>
          <cell r="CP146" t="e">
            <v>#N/A</v>
          </cell>
          <cell r="CQ146" t="e">
            <v>#N/A</v>
          </cell>
          <cell r="CR146" t="e">
            <v>#N/A</v>
          </cell>
          <cell r="CS146" t="e">
            <v>#N/A</v>
          </cell>
          <cell r="CT146" t="e">
            <v>#N/A</v>
          </cell>
          <cell r="CU146" t="e">
            <v>#N/A</v>
          </cell>
          <cell r="CV146" t="e">
            <v>#N/A</v>
          </cell>
          <cell r="CW146">
            <v>209585</v>
          </cell>
          <cell r="CX146" t="e">
            <v>#N/A</v>
          </cell>
          <cell r="CY146" t="e">
            <v>#N/A</v>
          </cell>
          <cell r="CZ146" t="e">
            <v>#N/A</v>
          </cell>
          <cell r="DA146" t="e">
            <v>#N/A</v>
          </cell>
          <cell r="DB146" t="e">
            <v>#N/A</v>
          </cell>
          <cell r="DC146" t="e">
            <v>#N/A</v>
          </cell>
          <cell r="DD146" t="e">
            <v>#N/A</v>
          </cell>
          <cell r="DE146" t="e">
            <v>#N/A</v>
          </cell>
          <cell r="DF146" t="e">
            <v>#N/A</v>
          </cell>
          <cell r="DG146" t="e">
            <v>#N/A</v>
          </cell>
          <cell r="DH146" t="e">
            <v>#N/A</v>
          </cell>
          <cell r="DI146">
            <v>220461</v>
          </cell>
          <cell r="DJ146" t="e">
            <v>#N/A</v>
          </cell>
          <cell r="DK146" t="e">
            <v>#N/A</v>
          </cell>
          <cell r="DL146" t="e">
            <v>#N/A</v>
          </cell>
          <cell r="DM146" t="e">
            <v>#N/A</v>
          </cell>
          <cell r="DN146" t="e">
            <v>#N/A</v>
          </cell>
          <cell r="DO146" t="e">
            <v>#N/A</v>
          </cell>
          <cell r="DP146" t="e">
            <v>#N/A</v>
          </cell>
          <cell r="DQ146" t="e">
            <v>#N/A</v>
          </cell>
          <cell r="DR146" t="e">
            <v>#N/A</v>
          </cell>
          <cell r="DS146" t="e">
            <v>#N/A</v>
          </cell>
          <cell r="DT146" t="e">
            <v>#N/A</v>
          </cell>
          <cell r="DU146">
            <v>231646</v>
          </cell>
          <cell r="DV146" t="e">
            <v>#N/A</v>
          </cell>
          <cell r="DW146" t="e">
            <v>#N/A</v>
          </cell>
          <cell r="DX146" t="e">
            <v>#N/A</v>
          </cell>
          <cell r="DY146" t="e">
            <v>#N/A</v>
          </cell>
          <cell r="DZ146" t="e">
            <v>#N/A</v>
          </cell>
          <cell r="EA146" t="e">
            <v>#N/A</v>
          </cell>
          <cell r="EB146" t="e">
            <v>#N/A</v>
          </cell>
          <cell r="EC146" t="e">
            <v>#N/A</v>
          </cell>
          <cell r="ED146" t="e">
            <v>#N/A</v>
          </cell>
          <cell r="EE146" t="e">
            <v>#N/A</v>
          </cell>
          <cell r="EF146" t="e">
            <v>#N/A</v>
          </cell>
          <cell r="EG146">
            <v>240450</v>
          </cell>
          <cell r="EH146" t="e">
            <v>#N/A</v>
          </cell>
          <cell r="EI146" t="e">
            <v>#N/A</v>
          </cell>
          <cell r="EJ146" t="e">
            <v>#N/A</v>
          </cell>
          <cell r="EK146" t="e">
            <v>#N/A</v>
          </cell>
          <cell r="EL146" t="e">
            <v>#N/A</v>
          </cell>
          <cell r="EM146" t="e">
            <v>#N/A</v>
          </cell>
          <cell r="EN146" t="e">
            <v>#N/A</v>
          </cell>
          <cell r="EO146" t="e">
            <v>#N/A</v>
          </cell>
          <cell r="EP146" t="e">
            <v>#N/A</v>
          </cell>
          <cell r="EQ146" t="e">
            <v>#N/A</v>
          </cell>
          <cell r="ER146" t="e">
            <v>#N/A</v>
          </cell>
          <cell r="ES146">
            <v>258610</v>
          </cell>
          <cell r="ET146" t="e">
            <v>#N/A</v>
          </cell>
          <cell r="EU146" t="e">
            <v>#N/A</v>
          </cell>
          <cell r="EV146" t="e">
            <v>#N/A</v>
          </cell>
          <cell r="EW146" t="e">
            <v>#N/A</v>
          </cell>
          <cell r="EX146" t="e">
            <v>#N/A</v>
          </cell>
          <cell r="EY146" t="e">
            <v>#N/A</v>
          </cell>
          <cell r="EZ146" t="e">
            <v>#N/A</v>
          </cell>
          <cell r="FA146" t="e">
            <v>#N/A</v>
          </cell>
          <cell r="FB146" t="e">
            <v>#N/A</v>
          </cell>
          <cell r="FC146" t="e">
            <v>#N/A</v>
          </cell>
          <cell r="FD146" t="e">
            <v>#N/A</v>
          </cell>
          <cell r="FE146" t="e">
            <v>#N/A</v>
          </cell>
          <cell r="FF146">
            <v>291409</v>
          </cell>
        </row>
        <row r="178">
          <cell r="E178">
            <v>1996</v>
          </cell>
          <cell r="F178">
            <v>1996</v>
          </cell>
          <cell r="G178">
            <v>1996</v>
          </cell>
          <cell r="H178">
            <v>1996</v>
          </cell>
          <cell r="I178">
            <v>1996</v>
          </cell>
          <cell r="J178">
            <v>1996</v>
          </cell>
          <cell r="K178">
            <v>1996</v>
          </cell>
          <cell r="L178">
            <v>1996</v>
          </cell>
          <cell r="M178">
            <v>1996</v>
          </cell>
          <cell r="N178">
            <v>1996</v>
          </cell>
          <cell r="O178">
            <v>1996</v>
          </cell>
          <cell r="P178">
            <v>1996</v>
          </cell>
          <cell r="Q178">
            <v>1997</v>
          </cell>
          <cell r="R178">
            <v>1997</v>
          </cell>
          <cell r="S178">
            <v>1997</v>
          </cell>
          <cell r="T178">
            <v>1997</v>
          </cell>
          <cell r="U178">
            <v>1997</v>
          </cell>
          <cell r="V178">
            <v>1997</v>
          </cell>
          <cell r="W178">
            <v>1997</v>
          </cell>
          <cell r="X178">
            <v>1997</v>
          </cell>
          <cell r="Y178">
            <v>1997</v>
          </cell>
          <cell r="Z178">
            <v>1997</v>
          </cell>
          <cell r="AA178">
            <v>1997</v>
          </cell>
          <cell r="AB178">
            <v>1997</v>
          </cell>
          <cell r="AC178">
            <v>1998</v>
          </cell>
          <cell r="AD178">
            <v>1998</v>
          </cell>
          <cell r="AE178">
            <v>1998</v>
          </cell>
          <cell r="AF178">
            <v>1998</v>
          </cell>
          <cell r="AG178">
            <v>1998</v>
          </cell>
          <cell r="AH178">
            <v>1998</v>
          </cell>
          <cell r="AI178">
            <v>1998</v>
          </cell>
          <cell r="AJ178">
            <v>1998</v>
          </cell>
          <cell r="AK178">
            <v>1998</v>
          </cell>
          <cell r="AL178">
            <v>1998</v>
          </cell>
          <cell r="AM178">
            <v>1998</v>
          </cell>
          <cell r="AN178">
            <v>1998</v>
          </cell>
          <cell r="AO178">
            <v>1999</v>
          </cell>
          <cell r="AP178">
            <v>1999</v>
          </cell>
          <cell r="AQ178">
            <v>1999</v>
          </cell>
          <cell r="AR178">
            <v>1999</v>
          </cell>
          <cell r="AS178">
            <v>1999</v>
          </cell>
          <cell r="AT178">
            <v>1999</v>
          </cell>
          <cell r="AU178">
            <v>1999</v>
          </cell>
          <cell r="AV178">
            <v>1999</v>
          </cell>
          <cell r="AW178">
            <v>1999</v>
          </cell>
          <cell r="AX178">
            <v>1999</v>
          </cell>
          <cell r="AY178">
            <v>1999</v>
          </cell>
          <cell r="AZ178">
            <v>1999</v>
          </cell>
          <cell r="BA178">
            <v>2000</v>
          </cell>
          <cell r="BB178">
            <v>2000</v>
          </cell>
          <cell r="BC178">
            <v>2000</v>
          </cell>
          <cell r="BD178">
            <v>2000</v>
          </cell>
          <cell r="BE178">
            <v>2000</v>
          </cell>
          <cell r="BF178">
            <v>2000</v>
          </cell>
          <cell r="BG178">
            <v>2000</v>
          </cell>
          <cell r="BH178">
            <v>2000</v>
          </cell>
          <cell r="BI178">
            <v>2000</v>
          </cell>
          <cell r="BJ178">
            <v>2000</v>
          </cell>
          <cell r="BK178">
            <v>2000</v>
          </cell>
          <cell r="BL178">
            <v>2000</v>
          </cell>
          <cell r="BM178">
            <v>2001</v>
          </cell>
          <cell r="BN178">
            <v>2001</v>
          </cell>
          <cell r="BO178">
            <v>2001</v>
          </cell>
          <cell r="BP178">
            <v>2001</v>
          </cell>
          <cell r="BQ178">
            <v>2001</v>
          </cell>
          <cell r="BR178">
            <v>2001</v>
          </cell>
          <cell r="BS178">
            <v>2001</v>
          </cell>
          <cell r="BT178">
            <v>2001</v>
          </cell>
          <cell r="BU178">
            <v>2001</v>
          </cell>
          <cell r="BV178">
            <v>2001</v>
          </cell>
          <cell r="BW178">
            <v>2001</v>
          </cell>
          <cell r="BX178">
            <v>2001</v>
          </cell>
          <cell r="BY178">
            <v>2002</v>
          </cell>
          <cell r="BZ178">
            <v>2002</v>
          </cell>
          <cell r="CA178">
            <v>2002</v>
          </cell>
          <cell r="CB178">
            <v>2002</v>
          </cell>
          <cell r="CC178">
            <v>2002</v>
          </cell>
          <cell r="CD178">
            <v>2002</v>
          </cell>
          <cell r="CE178">
            <v>2002</v>
          </cell>
          <cell r="CF178">
            <v>2002</v>
          </cell>
          <cell r="CG178">
            <v>2002</v>
          </cell>
          <cell r="CH178">
            <v>2002</v>
          </cell>
          <cell r="CI178">
            <v>2002</v>
          </cell>
          <cell r="CJ178">
            <v>2002</v>
          </cell>
          <cell r="CK178">
            <v>2003</v>
          </cell>
          <cell r="CL178">
            <v>2003</v>
          </cell>
          <cell r="CM178">
            <v>2003</v>
          </cell>
          <cell r="CN178">
            <v>2003</v>
          </cell>
          <cell r="CO178">
            <v>2003</v>
          </cell>
          <cell r="CP178">
            <v>2003</v>
          </cell>
          <cell r="CQ178">
            <v>2003</v>
          </cell>
          <cell r="CR178">
            <v>2003</v>
          </cell>
          <cell r="CS178">
            <v>2003</v>
          </cell>
          <cell r="CT178">
            <v>2003</v>
          </cell>
          <cell r="CU178">
            <v>2003</v>
          </cell>
          <cell r="CV178">
            <v>2003</v>
          </cell>
          <cell r="CW178">
            <v>2004</v>
          </cell>
          <cell r="CX178">
            <v>2004</v>
          </cell>
          <cell r="CY178">
            <v>2004</v>
          </cell>
          <cell r="CZ178">
            <v>2004</v>
          </cell>
          <cell r="DA178">
            <v>2004</v>
          </cell>
          <cell r="DB178">
            <v>2004</v>
          </cell>
          <cell r="DC178">
            <v>2004</v>
          </cell>
          <cell r="DD178">
            <v>2004</v>
          </cell>
          <cell r="DE178">
            <v>2004</v>
          </cell>
          <cell r="DF178">
            <v>2004</v>
          </cell>
          <cell r="DG178">
            <v>2004</v>
          </cell>
          <cell r="DH178">
            <v>2004</v>
          </cell>
          <cell r="DI178">
            <v>2005</v>
          </cell>
          <cell r="DJ178">
            <v>2005</v>
          </cell>
          <cell r="DK178">
            <v>2005</v>
          </cell>
          <cell r="DL178">
            <v>2005</v>
          </cell>
          <cell r="DM178">
            <v>2005</v>
          </cell>
          <cell r="DN178">
            <v>2005</v>
          </cell>
          <cell r="DO178">
            <v>2005</v>
          </cell>
          <cell r="DP178">
            <v>2005</v>
          </cell>
          <cell r="DQ178">
            <v>2005</v>
          </cell>
          <cell r="DR178">
            <v>2005</v>
          </cell>
          <cell r="DS178">
            <v>2005</v>
          </cell>
          <cell r="DT178">
            <v>2005</v>
          </cell>
          <cell r="DU178">
            <v>2006</v>
          </cell>
          <cell r="DV178">
            <v>2006</v>
          </cell>
          <cell r="DW178">
            <v>2006</v>
          </cell>
          <cell r="DX178">
            <v>2006</v>
          </cell>
          <cell r="DY178">
            <v>2006</v>
          </cell>
          <cell r="DZ178">
            <v>2006</v>
          </cell>
          <cell r="EA178">
            <v>2006</v>
          </cell>
          <cell r="EB178">
            <v>2006</v>
          </cell>
          <cell r="EC178">
            <v>2006</v>
          </cell>
          <cell r="ED178">
            <v>2006</v>
          </cell>
          <cell r="EE178">
            <v>2006</v>
          </cell>
          <cell r="EF178">
            <v>2006</v>
          </cell>
          <cell r="EG178">
            <v>2007</v>
          </cell>
          <cell r="EH178">
            <v>2007</v>
          </cell>
          <cell r="EI178">
            <v>2007</v>
          </cell>
          <cell r="EJ178">
            <v>2007</v>
          </cell>
          <cell r="EK178">
            <v>2007</v>
          </cell>
          <cell r="EL178">
            <v>2007</v>
          </cell>
          <cell r="EM178">
            <v>2007</v>
          </cell>
          <cell r="EN178">
            <v>2007</v>
          </cell>
          <cell r="EO178">
            <v>2007</v>
          </cell>
          <cell r="EP178">
            <v>2007</v>
          </cell>
          <cell r="EQ178">
            <v>2007</v>
          </cell>
          <cell r="ER178">
            <v>2007</v>
          </cell>
          <cell r="ES178">
            <v>2008</v>
          </cell>
          <cell r="ET178">
            <v>2008</v>
          </cell>
          <cell r="EU178">
            <v>2008</v>
          </cell>
          <cell r="EV178">
            <v>2008</v>
          </cell>
          <cell r="EW178">
            <v>2008</v>
          </cell>
          <cell r="EX178">
            <v>2008</v>
          </cell>
          <cell r="EY178">
            <v>2008</v>
          </cell>
          <cell r="EZ178">
            <v>2008</v>
          </cell>
          <cell r="FA178">
            <v>2008</v>
          </cell>
          <cell r="FB178">
            <v>2008</v>
          </cell>
          <cell r="FC178">
            <v>2008</v>
          </cell>
          <cell r="FD178">
            <v>2008</v>
          </cell>
          <cell r="FE178">
            <v>2009</v>
          </cell>
          <cell r="FF178">
            <v>2009</v>
          </cell>
          <cell r="FG178">
            <v>2009</v>
          </cell>
          <cell r="FH178">
            <v>2009</v>
          </cell>
          <cell r="FI178">
            <v>2009</v>
          </cell>
          <cell r="FJ178">
            <v>2009</v>
          </cell>
          <cell r="FK178">
            <v>2009</v>
          </cell>
          <cell r="FL178">
            <v>2009</v>
          </cell>
          <cell r="FM178">
            <v>2009</v>
          </cell>
          <cell r="FN178">
            <v>2009</v>
          </cell>
          <cell r="FO178">
            <v>2009</v>
          </cell>
          <cell r="FP178">
            <v>2009</v>
          </cell>
          <cell r="FQ178">
            <v>2010</v>
          </cell>
          <cell r="FR178">
            <v>2010</v>
          </cell>
          <cell r="FS178">
            <v>2010</v>
          </cell>
          <cell r="FT178">
            <v>2010</v>
          </cell>
          <cell r="FU178">
            <v>2010</v>
          </cell>
          <cell r="FV178">
            <v>2010</v>
          </cell>
          <cell r="FW178">
            <v>2010</v>
          </cell>
          <cell r="FX178">
            <v>2010</v>
          </cell>
          <cell r="FY178">
            <v>2010</v>
          </cell>
          <cell r="FZ178">
            <v>2010</v>
          </cell>
          <cell r="GA178">
            <v>2010</v>
          </cell>
          <cell r="GB178">
            <v>2010</v>
          </cell>
          <cell r="GC178">
            <v>2011</v>
          </cell>
          <cell r="GD178">
            <v>2011</v>
          </cell>
          <cell r="GE178">
            <v>2011</v>
          </cell>
          <cell r="GF178">
            <v>2011</v>
          </cell>
          <cell r="GG178">
            <v>2011</v>
          </cell>
          <cell r="GH178">
            <v>2011</v>
          </cell>
          <cell r="GI178">
            <v>2011</v>
          </cell>
          <cell r="GJ178">
            <v>2011</v>
          </cell>
          <cell r="GK178">
            <v>2011</v>
          </cell>
          <cell r="GL178">
            <v>2011</v>
          </cell>
          <cell r="GM178">
            <v>2011</v>
          </cell>
          <cell r="GN178">
            <v>2011</v>
          </cell>
          <cell r="GO178">
            <v>2012</v>
          </cell>
          <cell r="GP178">
            <v>2012</v>
          </cell>
          <cell r="GQ178">
            <v>2012</v>
          </cell>
          <cell r="GR178">
            <v>2012</v>
          </cell>
          <cell r="GS178">
            <v>2012</v>
          </cell>
          <cell r="GT178">
            <v>2012</v>
          </cell>
          <cell r="GU178">
            <v>2012</v>
          </cell>
          <cell r="GV178">
            <v>2012</v>
          </cell>
          <cell r="GW178">
            <v>2012</v>
          </cell>
          <cell r="GX178">
            <v>2012</v>
          </cell>
          <cell r="GY178">
            <v>2012</v>
          </cell>
          <cell r="GZ178">
            <v>2012</v>
          </cell>
          <cell r="HA178">
            <v>2013</v>
          </cell>
          <cell r="HB178">
            <v>2013</v>
          </cell>
          <cell r="HC178">
            <v>2013</v>
          </cell>
          <cell r="HD178">
            <v>2013</v>
          </cell>
          <cell r="HE178">
            <v>2013</v>
          </cell>
          <cell r="HF178">
            <v>2013</v>
          </cell>
          <cell r="HG178">
            <v>2013</v>
          </cell>
          <cell r="HH178">
            <v>2013</v>
          </cell>
          <cell r="HI178">
            <v>2013</v>
          </cell>
          <cell r="HJ178">
            <v>2013</v>
          </cell>
          <cell r="HK178">
            <v>2013</v>
          </cell>
          <cell r="HL178">
            <v>2013</v>
          </cell>
          <cell r="HM178">
            <v>2014</v>
          </cell>
          <cell r="HN178">
            <v>2014</v>
          </cell>
          <cell r="HO178">
            <v>2014</v>
          </cell>
          <cell r="HP178">
            <v>2014</v>
          </cell>
          <cell r="HQ178">
            <v>2014</v>
          </cell>
          <cell r="HR178">
            <v>2014</v>
          </cell>
          <cell r="HS178">
            <v>2014</v>
          </cell>
          <cell r="HT178">
            <v>2014</v>
          </cell>
          <cell r="HU178">
            <v>2014</v>
          </cell>
          <cell r="HV178">
            <v>2014</v>
          </cell>
          <cell r="HW178">
            <v>2014</v>
          </cell>
          <cell r="HX178">
            <v>2014</v>
          </cell>
          <cell r="HY178">
            <v>2015</v>
          </cell>
          <cell r="HZ178">
            <v>2015</v>
          </cell>
          <cell r="IA178">
            <v>2015</v>
          </cell>
          <cell r="IB178">
            <v>2015</v>
          </cell>
          <cell r="IC178">
            <v>2015</v>
          </cell>
          <cell r="ID178">
            <v>2015</v>
          </cell>
          <cell r="IE178">
            <v>2015</v>
          </cell>
          <cell r="IF178">
            <v>2015</v>
          </cell>
          <cell r="IG178">
            <v>2015</v>
          </cell>
          <cell r="IH178">
            <v>2015</v>
          </cell>
          <cell r="II178">
            <v>2015</v>
          </cell>
          <cell r="IJ178">
            <v>2015</v>
          </cell>
          <cell r="IK178">
            <v>2016</v>
          </cell>
          <cell r="IL178">
            <v>2016</v>
          </cell>
          <cell r="IM178">
            <v>2016</v>
          </cell>
          <cell r="IN178">
            <v>2016</v>
          </cell>
          <cell r="IO178">
            <v>2016</v>
          </cell>
          <cell r="IP178">
            <v>2016</v>
          </cell>
          <cell r="IQ178">
            <v>2016</v>
          </cell>
          <cell r="IR178">
            <v>2016</v>
          </cell>
          <cell r="IS178">
            <v>2016</v>
          </cell>
          <cell r="IT178">
            <v>2016</v>
          </cell>
          <cell r="IU178">
            <v>2016</v>
          </cell>
          <cell r="IV178">
            <v>2016</v>
          </cell>
          <cell r="IW178">
            <v>2017</v>
          </cell>
          <cell r="IX178">
            <v>2017</v>
          </cell>
          <cell r="IY178">
            <v>2017</v>
          </cell>
          <cell r="IZ178">
            <v>2017</v>
          </cell>
          <cell r="JA178">
            <v>2017</v>
          </cell>
          <cell r="JB178">
            <v>2017</v>
          </cell>
          <cell r="JC178">
            <v>2017</v>
          </cell>
          <cell r="JD178">
            <v>2017</v>
          </cell>
          <cell r="JE178">
            <v>2017</v>
          </cell>
          <cell r="JF178">
            <v>2017</v>
          </cell>
          <cell r="JG178">
            <v>2017</v>
          </cell>
          <cell r="JH178">
            <v>2017</v>
          </cell>
          <cell r="JI178">
            <v>2018</v>
          </cell>
          <cell r="JJ178">
            <v>2018</v>
          </cell>
          <cell r="JK178">
            <v>2018</v>
          </cell>
          <cell r="JL178">
            <v>2018</v>
          </cell>
          <cell r="JM178">
            <v>2018</v>
          </cell>
          <cell r="JN178">
            <v>2018</v>
          </cell>
          <cell r="JO178">
            <v>2018</v>
          </cell>
          <cell r="JP178">
            <v>2018</v>
          </cell>
          <cell r="JQ178">
            <v>2018</v>
          </cell>
          <cell r="JR178">
            <v>2018</v>
          </cell>
          <cell r="JS178">
            <v>2018</v>
          </cell>
          <cell r="JT178">
            <v>2018</v>
          </cell>
          <cell r="JU178">
            <v>2019</v>
          </cell>
          <cell r="JV178">
            <v>2019</v>
          </cell>
          <cell r="JW178">
            <v>2019</v>
          </cell>
          <cell r="JX178">
            <v>2019</v>
          </cell>
          <cell r="JY178">
            <v>2019</v>
          </cell>
          <cell r="JZ178">
            <v>2019</v>
          </cell>
          <cell r="KA178">
            <v>2019</v>
          </cell>
          <cell r="KB178">
            <v>2019</v>
          </cell>
          <cell r="KC178">
            <v>2019</v>
          </cell>
          <cell r="KD178">
            <v>2019</v>
          </cell>
          <cell r="KE178">
            <v>2019</v>
          </cell>
          <cell r="KF178">
            <v>2019</v>
          </cell>
          <cell r="KG178">
            <v>2020</v>
          </cell>
          <cell r="KH178">
            <v>2020</v>
          </cell>
          <cell r="KI178">
            <v>2020</v>
          </cell>
          <cell r="KJ178">
            <v>2020</v>
          </cell>
          <cell r="KK178">
            <v>2020</v>
          </cell>
          <cell r="KL178">
            <v>2020</v>
          </cell>
          <cell r="KM178">
            <v>2020</v>
          </cell>
          <cell r="KN178">
            <v>2020</v>
          </cell>
          <cell r="KO178">
            <v>2020</v>
          </cell>
          <cell r="KP178">
            <v>2020</v>
          </cell>
          <cell r="KQ178">
            <v>2020</v>
          </cell>
          <cell r="KR178">
            <v>2020</v>
          </cell>
          <cell r="KS178">
            <v>2021</v>
          </cell>
          <cell r="KT178">
            <v>2021</v>
          </cell>
          <cell r="KU178">
            <v>2021</v>
          </cell>
          <cell r="KV178">
            <v>2021</v>
          </cell>
          <cell r="KW178">
            <v>2021</v>
          </cell>
          <cell r="KX178">
            <v>2021</v>
          </cell>
        </row>
        <row r="180">
          <cell r="B180" t="str">
            <v>Fresno County</v>
          </cell>
          <cell r="E180">
            <v>106362</v>
          </cell>
          <cell r="F180">
            <v>106141</v>
          </cell>
          <cell r="G180">
            <v>105967</v>
          </cell>
          <cell r="H180">
            <v>105999</v>
          </cell>
          <cell r="I180">
            <v>106118</v>
          </cell>
          <cell r="J180">
            <v>106497</v>
          </cell>
          <cell r="K180">
            <v>106477</v>
          </cell>
          <cell r="L180">
            <v>106576</v>
          </cell>
          <cell r="M180">
            <v>106506</v>
          </cell>
          <cell r="N180">
            <v>106798</v>
          </cell>
          <cell r="O180">
            <v>106988</v>
          </cell>
          <cell r="P180">
            <v>106942</v>
          </cell>
          <cell r="Q180">
            <v>106471</v>
          </cell>
          <cell r="R180">
            <v>106238</v>
          </cell>
          <cell r="S180">
            <v>106240</v>
          </cell>
          <cell r="T180">
            <v>105914</v>
          </cell>
          <cell r="U180">
            <v>105531</v>
          </cell>
          <cell r="V180">
            <v>104917</v>
          </cell>
          <cell r="W180">
            <v>105043</v>
          </cell>
          <cell r="X180">
            <v>105009</v>
          </cell>
          <cell r="Y180">
            <v>105338</v>
          </cell>
          <cell r="Z180">
            <v>105151</v>
          </cell>
          <cell r="AA180">
            <v>105133</v>
          </cell>
          <cell r="AB180">
            <v>105535</v>
          </cell>
          <cell r="AC180">
            <v>106695</v>
          </cell>
          <cell r="AD180">
            <v>107851</v>
          </cell>
          <cell r="AE180">
            <v>108757</v>
          </cell>
          <cell r="AF180">
            <v>109503</v>
          </cell>
          <cell r="AG180">
            <v>110125</v>
          </cell>
          <cell r="AH180">
            <v>110623</v>
          </cell>
          <cell r="AI180">
            <v>110859</v>
          </cell>
          <cell r="AJ180">
            <v>111124</v>
          </cell>
          <cell r="AK180">
            <v>111230</v>
          </cell>
          <cell r="AL180">
            <v>111433</v>
          </cell>
          <cell r="AM180">
            <v>111570</v>
          </cell>
          <cell r="AN180">
            <v>111567</v>
          </cell>
          <cell r="AO180">
            <v>111188</v>
          </cell>
          <cell r="AP180">
            <v>110921</v>
          </cell>
          <cell r="AQ180">
            <v>111256</v>
          </cell>
          <cell r="AR180">
            <v>112006</v>
          </cell>
          <cell r="AS180">
            <v>112812</v>
          </cell>
          <cell r="AT180">
            <v>113347</v>
          </cell>
          <cell r="AU180">
            <v>113730</v>
          </cell>
          <cell r="AV180">
            <v>114125</v>
          </cell>
          <cell r="AW180">
            <v>114486</v>
          </cell>
          <cell r="AX180">
            <v>114957</v>
          </cell>
          <cell r="AY180">
            <v>115646</v>
          </cell>
          <cell r="AZ180">
            <v>116303</v>
          </cell>
          <cell r="BA180">
            <v>117183</v>
          </cell>
          <cell r="BB180">
            <v>117779</v>
          </cell>
          <cell r="BC180">
            <v>117232</v>
          </cell>
          <cell r="BD180">
            <v>116554</v>
          </cell>
          <cell r="BE180">
            <v>115743</v>
          </cell>
          <cell r="BF180">
            <v>115922</v>
          </cell>
          <cell r="BG180">
            <v>115990</v>
          </cell>
          <cell r="BH180">
            <v>116328</v>
          </cell>
          <cell r="BI180">
            <v>116728</v>
          </cell>
          <cell r="BJ180">
            <v>117168</v>
          </cell>
          <cell r="BK180">
            <v>117511</v>
          </cell>
          <cell r="BL180">
            <v>118071</v>
          </cell>
          <cell r="BM180">
            <v>118599</v>
          </cell>
          <cell r="BN180">
            <v>119282</v>
          </cell>
          <cell r="BO180">
            <v>120353</v>
          </cell>
          <cell r="BP180">
            <v>121491</v>
          </cell>
          <cell r="BQ180">
            <v>122800</v>
          </cell>
          <cell r="BR180">
            <v>123805</v>
          </cell>
          <cell r="BS180">
            <v>125047</v>
          </cell>
          <cell r="BT180">
            <v>125936</v>
          </cell>
          <cell r="BU180">
            <v>126940</v>
          </cell>
          <cell r="BV180">
            <v>127888</v>
          </cell>
          <cell r="BW180">
            <v>129083</v>
          </cell>
          <cell r="BX180">
            <v>130062</v>
          </cell>
          <cell r="BY180">
            <v>131125</v>
          </cell>
          <cell r="BZ180">
            <v>132430</v>
          </cell>
          <cell r="CA180">
            <v>134062</v>
          </cell>
          <cell r="CB180">
            <v>135440</v>
          </cell>
          <cell r="CC180">
            <v>136860</v>
          </cell>
          <cell r="CD180">
            <v>138731</v>
          </cell>
          <cell r="CE180">
            <v>140927</v>
          </cell>
          <cell r="CF180">
            <v>143183</v>
          </cell>
          <cell r="CG180">
            <v>145283</v>
          </cell>
          <cell r="CH180">
            <v>147772</v>
          </cell>
          <cell r="CI180">
            <v>150181</v>
          </cell>
          <cell r="CJ180">
            <v>152905</v>
          </cell>
          <cell r="CK180">
            <v>155515</v>
          </cell>
          <cell r="CL180">
            <v>157999</v>
          </cell>
          <cell r="CM180">
            <v>160255</v>
          </cell>
          <cell r="CN180">
            <v>163320</v>
          </cell>
          <cell r="CO180">
            <v>166506</v>
          </cell>
          <cell r="CP180">
            <v>169533</v>
          </cell>
          <cell r="CQ180">
            <v>171894</v>
          </cell>
          <cell r="CR180">
            <v>174814</v>
          </cell>
          <cell r="CS180">
            <v>178021</v>
          </cell>
          <cell r="CT180">
            <v>181475</v>
          </cell>
          <cell r="CU180">
            <v>184830</v>
          </cell>
          <cell r="CV180">
            <v>188055</v>
          </cell>
          <cell r="CW180">
            <v>190999</v>
          </cell>
          <cell r="CX180">
            <v>194450</v>
          </cell>
          <cell r="CY180">
            <v>198268</v>
          </cell>
          <cell r="CZ180">
            <v>202068</v>
          </cell>
          <cell r="DA180">
            <v>206319</v>
          </cell>
          <cell r="DB180">
            <v>210279</v>
          </cell>
          <cell r="DC180">
            <v>215059</v>
          </cell>
          <cell r="DD180">
            <v>219440</v>
          </cell>
          <cell r="DE180">
            <v>224391</v>
          </cell>
          <cell r="DF180">
            <v>228471</v>
          </cell>
          <cell r="DG180">
            <v>233071</v>
          </cell>
          <cell r="DH180">
            <v>237101</v>
          </cell>
          <cell r="DI180">
            <v>242396</v>
          </cell>
          <cell r="DJ180">
            <v>247377</v>
          </cell>
          <cell r="DK180">
            <v>253080</v>
          </cell>
          <cell r="DL180">
            <v>258967</v>
          </cell>
          <cell r="DM180">
            <v>264389</v>
          </cell>
          <cell r="DN180">
            <v>269486</v>
          </cell>
          <cell r="DO180">
            <v>274442</v>
          </cell>
          <cell r="DP180">
            <v>280158</v>
          </cell>
          <cell r="DQ180">
            <v>285119</v>
          </cell>
          <cell r="DR180">
            <v>290346</v>
          </cell>
          <cell r="DS180">
            <v>295051</v>
          </cell>
          <cell r="DT180">
            <v>300730</v>
          </cell>
          <cell r="DU180">
            <v>304163</v>
          </cell>
          <cell r="DV180">
            <v>306463</v>
          </cell>
          <cell r="DW180">
            <v>309009</v>
          </cell>
          <cell r="DX180">
            <v>310934</v>
          </cell>
          <cell r="DY180">
            <v>312802</v>
          </cell>
          <cell r="DZ180">
            <v>313912</v>
          </cell>
          <cell r="EA180">
            <v>314702</v>
          </cell>
          <cell r="EB180">
            <v>314276</v>
          </cell>
          <cell r="EC180">
            <v>313804</v>
          </cell>
          <cell r="ED180">
            <v>312616</v>
          </cell>
          <cell r="EE180">
            <v>311826</v>
          </cell>
          <cell r="EF180">
            <v>310340</v>
          </cell>
          <cell r="EG180">
            <v>309449</v>
          </cell>
          <cell r="EH180">
            <v>309061</v>
          </cell>
          <cell r="EI180">
            <v>306443</v>
          </cell>
          <cell r="EJ180">
            <v>304619</v>
          </cell>
          <cell r="EK180">
            <v>300180</v>
          </cell>
          <cell r="EL180">
            <v>297188</v>
          </cell>
          <cell r="EM180">
            <v>293744</v>
          </cell>
          <cell r="EN180">
            <v>292435</v>
          </cell>
          <cell r="EO180">
            <v>289829</v>
          </cell>
          <cell r="EP180">
            <v>286564</v>
          </cell>
          <cell r="EQ180">
            <v>280848</v>
          </cell>
          <cell r="ER180">
            <v>274906</v>
          </cell>
          <cell r="ES180">
            <v>269773</v>
          </cell>
          <cell r="ET180">
            <v>263456</v>
          </cell>
          <cell r="EU180">
            <v>257095</v>
          </cell>
          <cell r="EV180">
            <v>249371</v>
          </cell>
          <cell r="EW180">
            <v>245782</v>
          </cell>
          <cell r="EX180">
            <v>241462</v>
          </cell>
          <cell r="EY180">
            <v>236021</v>
          </cell>
          <cell r="EZ180">
            <v>227487</v>
          </cell>
          <cell r="FA180">
            <v>219301</v>
          </cell>
          <cell r="FB180">
            <v>212452</v>
          </cell>
          <cell r="FC180">
            <v>206898</v>
          </cell>
          <cell r="FD180">
            <v>201627</v>
          </cell>
          <cell r="FE180">
            <v>195861</v>
          </cell>
          <cell r="FF180">
            <v>191908</v>
          </cell>
          <cell r="FG180">
            <v>188680</v>
          </cell>
          <cell r="FH180">
            <v>186088</v>
          </cell>
          <cell r="FI180">
            <v>181817</v>
          </cell>
          <cell r="FJ180">
            <v>177805</v>
          </cell>
          <cell r="FK180">
            <v>175867</v>
          </cell>
          <cell r="FL180">
            <v>175476</v>
          </cell>
          <cell r="FM180">
            <v>175569</v>
          </cell>
          <cell r="FN180">
            <v>174554</v>
          </cell>
          <cell r="FO180">
            <v>173479</v>
          </cell>
          <cell r="FP180">
            <v>173495</v>
          </cell>
          <cell r="FQ180">
            <v>174736</v>
          </cell>
          <cell r="FR180">
            <v>175777</v>
          </cell>
          <cell r="FS180">
            <v>176470</v>
          </cell>
          <cell r="FT180">
            <v>175943</v>
          </cell>
          <cell r="FU180">
            <v>175465</v>
          </cell>
          <cell r="FV180">
            <v>174595</v>
          </cell>
          <cell r="FW180">
            <v>172277</v>
          </cell>
          <cell r="FX180">
            <v>169859</v>
          </cell>
          <cell r="FY180">
            <v>167217</v>
          </cell>
          <cell r="FZ180">
            <v>166639</v>
          </cell>
          <cell r="GA180">
            <v>166473</v>
          </cell>
          <cell r="GB180">
            <v>165532</v>
          </cell>
          <cell r="GC180">
            <v>162657</v>
          </cell>
          <cell r="GD180">
            <v>158564</v>
          </cell>
          <cell r="GE180">
            <v>155244</v>
          </cell>
          <cell r="GF180">
            <v>152919</v>
          </cell>
          <cell r="GG180">
            <v>151086</v>
          </cell>
          <cell r="GH180">
            <v>150048</v>
          </cell>
          <cell r="GI180">
            <v>149450</v>
          </cell>
          <cell r="GJ180">
            <v>148506</v>
          </cell>
          <cell r="GK180">
            <v>147882</v>
          </cell>
          <cell r="GL180">
            <v>146572</v>
          </cell>
          <cell r="GM180">
            <v>145838</v>
          </cell>
          <cell r="GN180">
            <v>144626</v>
          </cell>
          <cell r="GO180">
            <v>144756</v>
          </cell>
          <cell r="GP180">
            <v>145936</v>
          </cell>
          <cell r="GQ180">
            <v>147104</v>
          </cell>
          <cell r="GR180">
            <v>148663</v>
          </cell>
          <cell r="GS180">
            <v>149629</v>
          </cell>
          <cell r="GT180">
            <v>150154</v>
          </cell>
          <cell r="GU180">
            <v>151368</v>
          </cell>
          <cell r="GV180">
            <v>153028</v>
          </cell>
          <cell r="GW180">
            <v>154921</v>
          </cell>
          <cell r="GX180">
            <v>156145</v>
          </cell>
          <cell r="GY180">
            <v>157472</v>
          </cell>
          <cell r="GZ180">
            <v>159535</v>
          </cell>
          <cell r="HA180">
            <v>160956</v>
          </cell>
          <cell r="HB180">
            <v>162690</v>
          </cell>
          <cell r="HC180">
            <v>164310</v>
          </cell>
          <cell r="HD180">
            <v>166696</v>
          </cell>
          <cell r="HE180">
            <v>169351</v>
          </cell>
          <cell r="HF180">
            <v>172533</v>
          </cell>
          <cell r="HG180">
            <v>175428</v>
          </cell>
          <cell r="HH180">
            <v>178130</v>
          </cell>
          <cell r="HI180">
            <v>180601</v>
          </cell>
          <cell r="HJ180">
            <v>183465</v>
          </cell>
          <cell r="HK180">
            <v>185578</v>
          </cell>
          <cell r="HL180">
            <v>187384</v>
          </cell>
          <cell r="HM180">
            <v>189927</v>
          </cell>
          <cell r="HN180">
            <v>191803</v>
          </cell>
          <cell r="HO180">
            <v>194144</v>
          </cell>
          <cell r="HP180">
            <v>194563</v>
          </cell>
          <cell r="HQ180">
            <v>195765</v>
          </cell>
          <cell r="HR180">
            <v>195896</v>
          </cell>
          <cell r="HS180">
            <v>195527</v>
          </cell>
          <cell r="HT180">
            <v>195522</v>
          </cell>
          <cell r="HU180">
            <v>195623</v>
          </cell>
          <cell r="HV180">
            <v>196519</v>
          </cell>
          <cell r="HW180">
            <v>197057</v>
          </cell>
          <cell r="HX180">
            <v>197597</v>
          </cell>
          <cell r="HY180">
            <v>198191</v>
          </cell>
          <cell r="HZ180">
            <v>198968</v>
          </cell>
          <cell r="IA180">
            <v>199042</v>
          </cell>
          <cell r="IB180">
            <v>200023</v>
          </cell>
          <cell r="IC180">
            <v>200701</v>
          </cell>
          <cell r="ID180">
            <v>202221</v>
          </cell>
          <cell r="IE180">
            <v>203619</v>
          </cell>
          <cell r="IF180">
            <v>204821</v>
          </cell>
          <cell r="IG180">
            <v>205951</v>
          </cell>
          <cell r="IH180">
            <v>206293</v>
          </cell>
          <cell r="II180">
            <v>207361</v>
          </cell>
          <cell r="IJ180">
            <v>208742</v>
          </cell>
          <cell r="IK180">
            <v>209992</v>
          </cell>
          <cell r="IL180">
            <v>210632</v>
          </cell>
          <cell r="IM180">
            <v>211437</v>
          </cell>
          <cell r="IN180">
            <v>212373</v>
          </cell>
          <cell r="IO180">
            <v>213385</v>
          </cell>
          <cell r="IP180">
            <v>214401</v>
          </cell>
          <cell r="IQ180">
            <v>214933</v>
          </cell>
          <cell r="IR180">
            <v>216081</v>
          </cell>
          <cell r="IS180">
            <v>217623</v>
          </cell>
          <cell r="IT180">
            <v>219905</v>
          </cell>
          <cell r="IU180">
            <v>221655</v>
          </cell>
          <cell r="IV180">
            <v>223171</v>
          </cell>
          <cell r="IW180">
            <v>224086</v>
          </cell>
          <cell r="IX180">
            <v>225814</v>
          </cell>
          <cell r="IY180">
            <v>227771</v>
          </cell>
          <cell r="IZ180">
            <v>229430</v>
          </cell>
          <cell r="JA180">
            <v>230098</v>
          </cell>
          <cell r="JB180">
            <v>230786</v>
          </cell>
          <cell r="JC180">
            <v>232873</v>
          </cell>
          <cell r="JD180">
            <v>235075</v>
          </cell>
          <cell r="JE180">
            <v>236685</v>
          </cell>
          <cell r="JF180">
            <v>237990</v>
          </cell>
          <cell r="JG180">
            <v>239119</v>
          </cell>
          <cell r="JH180">
            <v>240688</v>
          </cell>
          <cell r="JI180">
            <v>242916</v>
          </cell>
          <cell r="JJ180">
            <v>244864</v>
          </cell>
          <cell r="JK180">
            <v>245792</v>
          </cell>
          <cell r="JL180">
            <v>247035</v>
          </cell>
          <cell r="JM180">
            <v>249902</v>
          </cell>
          <cell r="JN180">
            <v>252612</v>
          </cell>
          <cell r="JO180">
            <v>253799</v>
          </cell>
          <cell r="JP180">
            <v>253174</v>
          </cell>
          <cell r="JQ180">
            <v>253102</v>
          </cell>
          <cell r="JR180">
            <v>253526</v>
          </cell>
          <cell r="JS180">
            <v>255208</v>
          </cell>
          <cell r="JT180">
            <v>256302</v>
          </cell>
          <cell r="JU180">
            <v>257184</v>
          </cell>
          <cell r="JV180">
            <v>258038</v>
          </cell>
          <cell r="JW180">
            <v>259434</v>
          </cell>
          <cell r="JX180">
            <v>260262</v>
          </cell>
          <cell r="JY180">
            <v>260322</v>
          </cell>
          <cell r="JZ180">
            <v>261269</v>
          </cell>
          <cell r="KA180">
            <v>261652</v>
          </cell>
          <cell r="KB180">
            <v>262397</v>
          </cell>
          <cell r="KC180">
            <v>262141</v>
          </cell>
          <cell r="KD180">
            <v>263195</v>
          </cell>
          <cell r="KE180">
            <v>263886</v>
          </cell>
          <cell r="KF180">
            <v>264623</v>
          </cell>
          <cell r="KG180">
            <v>265536</v>
          </cell>
          <cell r="KH180">
            <v>267119</v>
          </cell>
          <cell r="KI180">
            <v>269420</v>
          </cell>
          <cell r="KJ180">
            <v>272025</v>
          </cell>
          <cell r="KK180">
            <v>273363</v>
          </cell>
          <cell r="KL180">
            <v>273639</v>
          </cell>
          <cell r="KM180">
            <v>274589</v>
          </cell>
          <cell r="KN180">
            <v>277166</v>
          </cell>
          <cell r="KO180">
            <v>281144</v>
          </cell>
          <cell r="KP180">
            <v>284261</v>
          </cell>
          <cell r="KQ180">
            <v>287561</v>
          </cell>
          <cell r="KR180">
            <v>291613</v>
          </cell>
          <cell r="KS180">
            <v>296117</v>
          </cell>
          <cell r="KT180">
            <v>300785</v>
          </cell>
          <cell r="KU180">
            <v>305536</v>
          </cell>
          <cell r="KV180">
            <v>311047</v>
          </cell>
          <cell r="KW180">
            <v>318558</v>
          </cell>
          <cell r="KX180">
            <v>327457</v>
          </cell>
        </row>
        <row r="181">
          <cell r="B181" t="str">
            <v>Kern County</v>
          </cell>
          <cell r="E181">
            <v>99488</v>
          </cell>
          <cell r="F181">
            <v>99242</v>
          </cell>
          <cell r="G181">
            <v>98966</v>
          </cell>
          <cell r="H181">
            <v>98563</v>
          </cell>
          <cell r="I181">
            <v>98220</v>
          </cell>
          <cell r="J181">
            <v>98120</v>
          </cell>
          <cell r="K181">
            <v>98152</v>
          </cell>
          <cell r="L181">
            <v>98193</v>
          </cell>
          <cell r="M181">
            <v>98110</v>
          </cell>
          <cell r="N181">
            <v>97980</v>
          </cell>
          <cell r="O181">
            <v>97906</v>
          </cell>
          <cell r="P181">
            <v>98028</v>
          </cell>
          <cell r="Q181">
            <v>97381</v>
          </cell>
          <cell r="R181">
            <v>96824</v>
          </cell>
          <cell r="S181">
            <v>96121</v>
          </cell>
          <cell r="T181">
            <v>96147</v>
          </cell>
          <cell r="U181">
            <v>96166</v>
          </cell>
          <cell r="V181">
            <v>96080</v>
          </cell>
          <cell r="W181">
            <v>95796</v>
          </cell>
          <cell r="X181">
            <v>95540</v>
          </cell>
          <cell r="Y181">
            <v>95489</v>
          </cell>
          <cell r="Z181">
            <v>95604</v>
          </cell>
          <cell r="AA181">
            <v>95735</v>
          </cell>
          <cell r="AB181">
            <v>95602</v>
          </cell>
          <cell r="AC181">
            <v>96770</v>
          </cell>
          <cell r="AD181">
            <v>97997</v>
          </cell>
          <cell r="AE181">
            <v>99702</v>
          </cell>
          <cell r="AF181">
            <v>100143</v>
          </cell>
          <cell r="AG181">
            <v>100555</v>
          </cell>
          <cell r="AH181">
            <v>100754</v>
          </cell>
          <cell r="AI181">
            <v>101051</v>
          </cell>
          <cell r="AJ181">
            <v>101362</v>
          </cell>
          <cell r="AK181">
            <v>101729</v>
          </cell>
          <cell r="AL181">
            <v>102071</v>
          </cell>
          <cell r="AM181">
            <v>102275</v>
          </cell>
          <cell r="AN181">
            <v>102530</v>
          </cell>
          <cell r="AO181">
            <v>102304</v>
          </cell>
          <cell r="AP181">
            <v>102199</v>
          </cell>
          <cell r="AQ181">
            <v>102351</v>
          </cell>
          <cell r="AR181">
            <v>102976</v>
          </cell>
          <cell r="AS181">
            <v>103511</v>
          </cell>
          <cell r="AT181">
            <v>103720</v>
          </cell>
          <cell r="AU181">
            <v>104008</v>
          </cell>
          <cell r="AV181">
            <v>104388</v>
          </cell>
          <cell r="AW181">
            <v>104775</v>
          </cell>
          <cell r="AX181">
            <v>105123</v>
          </cell>
          <cell r="AY181">
            <v>105739</v>
          </cell>
          <cell r="AZ181">
            <v>106501</v>
          </cell>
          <cell r="BA181">
            <v>107304</v>
          </cell>
          <cell r="BB181">
            <v>107737</v>
          </cell>
          <cell r="BC181">
            <v>106939</v>
          </cell>
          <cell r="BD181">
            <v>106252</v>
          </cell>
          <cell r="BE181">
            <v>105645</v>
          </cell>
          <cell r="BF181">
            <v>106055</v>
          </cell>
          <cell r="BG181">
            <v>106350</v>
          </cell>
          <cell r="BH181">
            <v>106596</v>
          </cell>
          <cell r="BI181">
            <v>106906</v>
          </cell>
          <cell r="BJ181">
            <v>107199</v>
          </cell>
          <cell r="BK181">
            <v>107454</v>
          </cell>
          <cell r="BL181">
            <v>107714</v>
          </cell>
          <cell r="BM181">
            <v>107925</v>
          </cell>
          <cell r="BN181">
            <v>108321</v>
          </cell>
          <cell r="BO181">
            <v>109172</v>
          </cell>
          <cell r="BP181">
            <v>110061</v>
          </cell>
          <cell r="BQ181">
            <v>111133</v>
          </cell>
          <cell r="BR181">
            <v>111741</v>
          </cell>
          <cell r="BS181">
            <v>112294</v>
          </cell>
          <cell r="BT181">
            <v>112628</v>
          </cell>
          <cell r="BU181">
            <v>113070</v>
          </cell>
          <cell r="BV181">
            <v>113635</v>
          </cell>
          <cell r="BW181">
            <v>114283</v>
          </cell>
          <cell r="BX181">
            <v>114886</v>
          </cell>
          <cell r="BY181">
            <v>115576</v>
          </cell>
          <cell r="BZ181">
            <v>116398</v>
          </cell>
          <cell r="CA181">
            <v>117411</v>
          </cell>
          <cell r="CB181">
            <v>118310</v>
          </cell>
          <cell r="CC181">
            <v>118995</v>
          </cell>
          <cell r="CD181">
            <v>119629</v>
          </cell>
          <cell r="CE181">
            <v>120667</v>
          </cell>
          <cell r="CF181">
            <v>122028</v>
          </cell>
          <cell r="CG181">
            <v>123451</v>
          </cell>
          <cell r="CH181">
            <v>124845</v>
          </cell>
          <cell r="CI181">
            <v>126303</v>
          </cell>
          <cell r="CJ181">
            <v>128050</v>
          </cell>
          <cell r="CK181">
            <v>129749</v>
          </cell>
          <cell r="CL181">
            <v>131380</v>
          </cell>
          <cell r="CM181">
            <v>133088</v>
          </cell>
          <cell r="CN181">
            <v>135132</v>
          </cell>
          <cell r="CO181">
            <v>137113</v>
          </cell>
          <cell r="CP181">
            <v>139261</v>
          </cell>
          <cell r="CQ181">
            <v>140741</v>
          </cell>
          <cell r="CR181">
            <v>142411</v>
          </cell>
          <cell r="CS181">
            <v>144257</v>
          </cell>
          <cell r="CT181">
            <v>145675</v>
          </cell>
          <cell r="CU181">
            <v>148017</v>
          </cell>
          <cell r="CV181">
            <v>150180</v>
          </cell>
          <cell r="CW181">
            <v>153501</v>
          </cell>
          <cell r="CX181">
            <v>156401</v>
          </cell>
          <cell r="CY181">
            <v>159365</v>
          </cell>
          <cell r="CZ181">
            <v>162244</v>
          </cell>
          <cell r="DA181">
            <v>165644</v>
          </cell>
          <cell r="DB181">
            <v>168692</v>
          </cell>
          <cell r="DC181">
            <v>172810</v>
          </cell>
          <cell r="DD181">
            <v>178061</v>
          </cell>
          <cell r="DE181">
            <v>183698</v>
          </cell>
          <cell r="DF181">
            <v>190654</v>
          </cell>
          <cell r="DG181">
            <v>195232</v>
          </cell>
          <cell r="DH181">
            <v>200179</v>
          </cell>
          <cell r="DI181">
            <v>204024</v>
          </cell>
          <cell r="DJ181">
            <v>209423</v>
          </cell>
          <cell r="DK181">
            <v>214368</v>
          </cell>
          <cell r="DL181">
            <v>219644</v>
          </cell>
          <cell r="DM181">
            <v>224974</v>
          </cell>
          <cell r="DN181">
            <v>233497</v>
          </cell>
          <cell r="DO181">
            <v>240774</v>
          </cell>
          <cell r="DP181">
            <v>246260</v>
          </cell>
          <cell r="DQ181">
            <v>250097</v>
          </cell>
          <cell r="DR181">
            <v>254996</v>
          </cell>
          <cell r="DS181">
            <v>260668</v>
          </cell>
          <cell r="DT181">
            <v>265443</v>
          </cell>
          <cell r="DU181">
            <v>267924</v>
          </cell>
          <cell r="DV181">
            <v>270535</v>
          </cell>
          <cell r="DW181">
            <v>274991</v>
          </cell>
          <cell r="DX181">
            <v>279551</v>
          </cell>
          <cell r="DY181">
            <v>284290</v>
          </cell>
          <cell r="DZ181">
            <v>284624</v>
          </cell>
          <cell r="EA181">
            <v>287509</v>
          </cell>
          <cell r="EB181">
            <v>289211</v>
          </cell>
          <cell r="EC181">
            <v>291596</v>
          </cell>
          <cell r="ED181">
            <v>290444</v>
          </cell>
          <cell r="EE181">
            <v>290453</v>
          </cell>
          <cell r="EF181">
            <v>290561</v>
          </cell>
          <cell r="EG181">
            <v>292140</v>
          </cell>
          <cell r="EH181">
            <v>291075</v>
          </cell>
          <cell r="EI181">
            <v>289968</v>
          </cell>
          <cell r="EJ181">
            <v>288726</v>
          </cell>
          <cell r="EK181">
            <v>286680</v>
          </cell>
          <cell r="EL181">
            <v>284457</v>
          </cell>
          <cell r="EM181">
            <v>278914</v>
          </cell>
          <cell r="EN181">
            <v>274473</v>
          </cell>
          <cell r="EO181">
            <v>269452</v>
          </cell>
          <cell r="EP181">
            <v>266092</v>
          </cell>
          <cell r="EQ181">
            <v>261551</v>
          </cell>
          <cell r="ER181">
            <v>256495</v>
          </cell>
          <cell r="ES181">
            <v>251066</v>
          </cell>
          <cell r="ET181">
            <v>246141</v>
          </cell>
          <cell r="EU181">
            <v>239046</v>
          </cell>
          <cell r="EV181">
            <v>231034</v>
          </cell>
          <cell r="EW181">
            <v>223069</v>
          </cell>
          <cell r="EX181">
            <v>215572</v>
          </cell>
          <cell r="EY181">
            <v>208585</v>
          </cell>
          <cell r="EZ181">
            <v>201783</v>
          </cell>
          <cell r="FA181">
            <v>196194</v>
          </cell>
          <cell r="FB181">
            <v>190387</v>
          </cell>
          <cell r="FC181">
            <v>183860</v>
          </cell>
          <cell r="FD181">
            <v>177349</v>
          </cell>
          <cell r="FE181">
            <v>171284</v>
          </cell>
          <cell r="FF181">
            <v>166594</v>
          </cell>
          <cell r="FG181">
            <v>162116</v>
          </cell>
          <cell r="FH181">
            <v>158488</v>
          </cell>
          <cell r="FI181">
            <v>154521</v>
          </cell>
          <cell r="FJ181">
            <v>152238</v>
          </cell>
          <cell r="FK181">
            <v>150927</v>
          </cell>
          <cell r="FL181">
            <v>149166</v>
          </cell>
          <cell r="FM181">
            <v>146914</v>
          </cell>
          <cell r="FN181">
            <v>144455</v>
          </cell>
          <cell r="FO181">
            <v>144147</v>
          </cell>
          <cell r="FP181">
            <v>144524</v>
          </cell>
          <cell r="FQ181">
            <v>144812</v>
          </cell>
          <cell r="FR181">
            <v>144468</v>
          </cell>
          <cell r="FS181">
            <v>144950</v>
          </cell>
          <cell r="FT181">
            <v>145087</v>
          </cell>
          <cell r="FU181">
            <v>146147</v>
          </cell>
          <cell r="FV181">
            <v>145591</v>
          </cell>
          <cell r="FW181">
            <v>144598</v>
          </cell>
          <cell r="FX181">
            <v>143751</v>
          </cell>
          <cell r="FY181">
            <v>143090</v>
          </cell>
          <cell r="FZ181">
            <v>142857</v>
          </cell>
          <cell r="GA181">
            <v>141106</v>
          </cell>
          <cell r="GB181">
            <v>139305</v>
          </cell>
          <cell r="GC181">
            <v>138268</v>
          </cell>
          <cell r="GD181">
            <v>136857</v>
          </cell>
          <cell r="GE181">
            <v>135821</v>
          </cell>
          <cell r="GF181">
            <v>134255</v>
          </cell>
          <cell r="GG181">
            <v>132446</v>
          </cell>
          <cell r="GH181">
            <v>130903</v>
          </cell>
          <cell r="GI181">
            <v>129934</v>
          </cell>
          <cell r="GJ181">
            <v>129742</v>
          </cell>
          <cell r="GK181">
            <v>129572</v>
          </cell>
          <cell r="GL181">
            <v>129099</v>
          </cell>
          <cell r="GM181">
            <v>129167</v>
          </cell>
          <cell r="GN181">
            <v>129525</v>
          </cell>
          <cell r="GO181">
            <v>129971</v>
          </cell>
          <cell r="GP181">
            <v>130732</v>
          </cell>
          <cell r="GQ181">
            <v>130663</v>
          </cell>
          <cell r="GR181">
            <v>131766</v>
          </cell>
          <cell r="GS181">
            <v>132930</v>
          </cell>
          <cell r="GT181">
            <v>134589</v>
          </cell>
          <cell r="GU181">
            <v>135674</v>
          </cell>
          <cell r="GV181">
            <v>136575</v>
          </cell>
          <cell r="GW181">
            <v>137972</v>
          </cell>
          <cell r="GX181">
            <v>139679</v>
          </cell>
          <cell r="GY181">
            <v>141454</v>
          </cell>
          <cell r="GZ181">
            <v>143032</v>
          </cell>
          <cell r="HA181">
            <v>144642</v>
          </cell>
          <cell r="HB181">
            <v>147116</v>
          </cell>
          <cell r="HC181">
            <v>150246</v>
          </cell>
          <cell r="HD181">
            <v>152797</v>
          </cell>
          <cell r="HE181">
            <v>155899</v>
          </cell>
          <cell r="HF181">
            <v>159467</v>
          </cell>
          <cell r="HG181">
            <v>163140</v>
          </cell>
          <cell r="HH181">
            <v>166585</v>
          </cell>
          <cell r="HI181">
            <v>169179</v>
          </cell>
          <cell r="HJ181">
            <v>172061</v>
          </cell>
          <cell r="HK181">
            <v>174616</v>
          </cell>
          <cell r="HL181">
            <v>177474</v>
          </cell>
          <cell r="HM181">
            <v>179621</v>
          </cell>
          <cell r="HN181">
            <v>180844</v>
          </cell>
          <cell r="HO181">
            <v>181895</v>
          </cell>
          <cell r="HP181">
            <v>183151</v>
          </cell>
          <cell r="HQ181">
            <v>183368</v>
          </cell>
          <cell r="HR181">
            <v>182887</v>
          </cell>
          <cell r="HS181">
            <v>183486</v>
          </cell>
          <cell r="HT181">
            <v>183818</v>
          </cell>
          <cell r="HU181">
            <v>185029</v>
          </cell>
          <cell r="HV181">
            <v>185416</v>
          </cell>
          <cell r="HW181">
            <v>186660</v>
          </cell>
          <cell r="HX181">
            <v>187225</v>
          </cell>
          <cell r="HY181">
            <v>187731</v>
          </cell>
          <cell r="HZ181">
            <v>188240</v>
          </cell>
          <cell r="IA181">
            <v>188922</v>
          </cell>
          <cell r="IB181">
            <v>189559</v>
          </cell>
          <cell r="IC181">
            <v>190793</v>
          </cell>
          <cell r="ID181">
            <v>191727</v>
          </cell>
          <cell r="IE181">
            <v>191737</v>
          </cell>
          <cell r="IF181">
            <v>192376</v>
          </cell>
          <cell r="IG181">
            <v>192673</v>
          </cell>
          <cell r="IH181">
            <v>193313</v>
          </cell>
          <cell r="II181">
            <v>193450</v>
          </cell>
          <cell r="IJ181">
            <v>193889</v>
          </cell>
          <cell r="IK181">
            <v>194541</v>
          </cell>
          <cell r="IL181">
            <v>195411</v>
          </cell>
          <cell r="IM181">
            <v>195822</v>
          </cell>
          <cell r="IN181">
            <v>196430</v>
          </cell>
          <cell r="IO181">
            <v>196623</v>
          </cell>
          <cell r="IP181">
            <v>197432</v>
          </cell>
          <cell r="IQ181">
            <v>198047</v>
          </cell>
          <cell r="IR181">
            <v>198230</v>
          </cell>
          <cell r="IS181">
            <v>198192</v>
          </cell>
          <cell r="IT181">
            <v>198954</v>
          </cell>
          <cell r="IU181">
            <v>199690</v>
          </cell>
          <cell r="IV181">
            <v>200619</v>
          </cell>
          <cell r="IW181">
            <v>201640</v>
          </cell>
          <cell r="IX181">
            <v>202472</v>
          </cell>
          <cell r="IY181">
            <v>203563</v>
          </cell>
          <cell r="IZ181">
            <v>203799</v>
          </cell>
          <cell r="JA181">
            <v>204257</v>
          </cell>
          <cell r="JB181">
            <v>204807</v>
          </cell>
          <cell r="JC181">
            <v>205793</v>
          </cell>
          <cell r="JD181">
            <v>207046</v>
          </cell>
          <cell r="JE181">
            <v>208567</v>
          </cell>
          <cell r="JF181">
            <v>209173</v>
          </cell>
          <cell r="JG181">
            <v>210348</v>
          </cell>
          <cell r="JH181">
            <v>211057</v>
          </cell>
          <cell r="JI181">
            <v>211705</v>
          </cell>
          <cell r="JJ181">
            <v>212364</v>
          </cell>
          <cell r="JK181">
            <v>212983</v>
          </cell>
          <cell r="JL181">
            <v>214755</v>
          </cell>
          <cell r="JM181">
            <v>216516</v>
          </cell>
          <cell r="JN181">
            <v>217630</v>
          </cell>
          <cell r="JO181">
            <v>217894</v>
          </cell>
          <cell r="JP181">
            <v>218135</v>
          </cell>
          <cell r="JQ181">
            <v>218587</v>
          </cell>
          <cell r="JR181">
            <v>220069</v>
          </cell>
          <cell r="JS181">
            <v>220334</v>
          </cell>
          <cell r="JT181">
            <v>221066</v>
          </cell>
          <cell r="JU181">
            <v>222148</v>
          </cell>
          <cell r="JV181">
            <v>223375</v>
          </cell>
          <cell r="JW181">
            <v>224208</v>
          </cell>
          <cell r="JX181">
            <v>224254</v>
          </cell>
          <cell r="JY181">
            <v>225164</v>
          </cell>
          <cell r="JZ181">
            <v>226540</v>
          </cell>
          <cell r="KA181">
            <v>227475</v>
          </cell>
          <cell r="KB181">
            <v>228248</v>
          </cell>
          <cell r="KC181">
            <v>228680</v>
          </cell>
          <cell r="KD181">
            <v>229377</v>
          </cell>
          <cell r="KE181">
            <v>230351</v>
          </cell>
          <cell r="KF181">
            <v>230694</v>
          </cell>
          <cell r="KG181">
            <v>231224</v>
          </cell>
          <cell r="KH181">
            <v>232172</v>
          </cell>
          <cell r="KI181">
            <v>234993</v>
          </cell>
          <cell r="KJ181">
            <v>237347</v>
          </cell>
          <cell r="KK181">
            <v>238600</v>
          </cell>
          <cell r="KL181">
            <v>239125</v>
          </cell>
          <cell r="KM181">
            <v>240917</v>
          </cell>
          <cell r="KN181">
            <v>243239</v>
          </cell>
          <cell r="KO181">
            <v>246089</v>
          </cell>
          <cell r="KP181">
            <v>248643</v>
          </cell>
          <cell r="KQ181">
            <v>251782</v>
          </cell>
          <cell r="KR181">
            <v>255660</v>
          </cell>
          <cell r="KS181">
            <v>259597</v>
          </cell>
          <cell r="KT181">
            <v>263530</v>
          </cell>
          <cell r="KU181">
            <v>266570</v>
          </cell>
          <cell r="KV181">
            <v>270677</v>
          </cell>
          <cell r="KW181">
            <v>275770</v>
          </cell>
          <cell r="KX181">
            <v>281945</v>
          </cell>
        </row>
        <row r="182">
          <cell r="B182" t="str">
            <v>San Joaquin County</v>
          </cell>
          <cell r="E182">
            <v>140066</v>
          </cell>
          <cell r="F182">
            <v>139568</v>
          </cell>
          <cell r="G182">
            <v>139268</v>
          </cell>
          <cell r="H182">
            <v>138620</v>
          </cell>
          <cell r="I182">
            <v>138231</v>
          </cell>
          <cell r="J182">
            <v>137838</v>
          </cell>
          <cell r="K182">
            <v>137455</v>
          </cell>
          <cell r="L182">
            <v>137159</v>
          </cell>
          <cell r="M182">
            <v>136954</v>
          </cell>
          <cell r="N182">
            <v>136943</v>
          </cell>
          <cell r="O182">
            <v>136963</v>
          </cell>
          <cell r="P182">
            <v>137006</v>
          </cell>
          <cell r="Q182">
            <v>136370</v>
          </cell>
          <cell r="R182">
            <v>135625</v>
          </cell>
          <cell r="S182">
            <v>134920</v>
          </cell>
          <cell r="T182">
            <v>134912</v>
          </cell>
          <cell r="U182">
            <v>134920</v>
          </cell>
          <cell r="V182">
            <v>134946</v>
          </cell>
          <cell r="W182">
            <v>135054</v>
          </cell>
          <cell r="X182">
            <v>135236</v>
          </cell>
          <cell r="Y182">
            <v>135568</v>
          </cell>
          <cell r="Z182">
            <v>135849</v>
          </cell>
          <cell r="AA182">
            <v>136112</v>
          </cell>
          <cell r="AB182">
            <v>136329</v>
          </cell>
          <cell r="AC182">
            <v>137852</v>
          </cell>
          <cell r="AD182">
            <v>139928</v>
          </cell>
          <cell r="AE182">
            <v>141993</v>
          </cell>
          <cell r="AF182">
            <v>142931</v>
          </cell>
          <cell r="AG182">
            <v>143489</v>
          </cell>
          <cell r="AH182">
            <v>144246</v>
          </cell>
          <cell r="AI182">
            <v>145101</v>
          </cell>
          <cell r="AJ182">
            <v>145913</v>
          </cell>
          <cell r="AK182">
            <v>146545</v>
          </cell>
          <cell r="AL182">
            <v>147042</v>
          </cell>
          <cell r="AM182">
            <v>147582</v>
          </cell>
          <cell r="AN182">
            <v>148282</v>
          </cell>
          <cell r="AO182">
            <v>148460</v>
          </cell>
          <cell r="AP182">
            <v>149069</v>
          </cell>
          <cell r="AQ182">
            <v>149743</v>
          </cell>
          <cell r="AR182">
            <v>151093</v>
          </cell>
          <cell r="AS182">
            <v>152219</v>
          </cell>
          <cell r="AT182">
            <v>153267</v>
          </cell>
          <cell r="AU182">
            <v>154133</v>
          </cell>
          <cell r="AV182">
            <v>154865</v>
          </cell>
          <cell r="AW182">
            <v>155580</v>
          </cell>
          <cell r="AX182">
            <v>156492</v>
          </cell>
          <cell r="AY182">
            <v>158020</v>
          </cell>
          <cell r="AZ182">
            <v>159907</v>
          </cell>
          <cell r="BA182">
            <v>161977</v>
          </cell>
          <cell r="BB182">
            <v>162700</v>
          </cell>
          <cell r="BC182">
            <v>163226</v>
          </cell>
          <cell r="BD182">
            <v>163687</v>
          </cell>
          <cell r="BE182">
            <v>165256</v>
          </cell>
          <cell r="BF182">
            <v>167000</v>
          </cell>
          <cell r="BG182">
            <v>169394</v>
          </cell>
          <cell r="BH182">
            <v>172584</v>
          </cell>
          <cell r="BI182">
            <v>176053</v>
          </cell>
          <cell r="BJ182">
            <v>179549</v>
          </cell>
          <cell r="BK182">
            <v>182136</v>
          </cell>
          <cell r="BL182">
            <v>184507</v>
          </cell>
          <cell r="BM182">
            <v>186795</v>
          </cell>
          <cell r="BN182">
            <v>189988</v>
          </cell>
          <cell r="BO182">
            <v>193747</v>
          </cell>
          <cell r="BP182">
            <v>197778</v>
          </cell>
          <cell r="BQ182">
            <v>201297</v>
          </cell>
          <cell r="BR182">
            <v>204987</v>
          </cell>
          <cell r="BS182">
            <v>208097</v>
          </cell>
          <cell r="BT182">
            <v>210746</v>
          </cell>
          <cell r="BU182">
            <v>213480</v>
          </cell>
          <cell r="BV182">
            <v>216249</v>
          </cell>
          <cell r="BW182">
            <v>219267</v>
          </cell>
          <cell r="BX182">
            <v>222019</v>
          </cell>
          <cell r="BY182">
            <v>224407</v>
          </cell>
          <cell r="BZ182">
            <v>226737</v>
          </cell>
          <cell r="CA182">
            <v>228530</v>
          </cell>
          <cell r="CB182">
            <v>230294</v>
          </cell>
          <cell r="CC182">
            <v>232082</v>
          </cell>
          <cell r="CD182">
            <v>233621</v>
          </cell>
          <cell r="CE182">
            <v>235315</v>
          </cell>
          <cell r="CF182">
            <v>236948</v>
          </cell>
          <cell r="CG182">
            <v>238287</v>
          </cell>
          <cell r="CH182">
            <v>239931</v>
          </cell>
          <cell r="CI182">
            <v>242259</v>
          </cell>
          <cell r="CJ182">
            <v>245044</v>
          </cell>
          <cell r="CK182">
            <v>248045</v>
          </cell>
          <cell r="CL182">
            <v>251202</v>
          </cell>
          <cell r="CM182">
            <v>254428</v>
          </cell>
          <cell r="CN182">
            <v>257275</v>
          </cell>
          <cell r="CO182">
            <v>259668</v>
          </cell>
          <cell r="CP182">
            <v>261426</v>
          </cell>
          <cell r="CQ182">
            <v>263546</v>
          </cell>
          <cell r="CR182">
            <v>265726</v>
          </cell>
          <cell r="CS182">
            <v>268674</v>
          </cell>
          <cell r="CT182">
            <v>271701</v>
          </cell>
          <cell r="CU182">
            <v>274865</v>
          </cell>
          <cell r="CV182">
            <v>278136</v>
          </cell>
          <cell r="CW182">
            <v>281797</v>
          </cell>
          <cell r="CX182">
            <v>284731</v>
          </cell>
          <cell r="CY182">
            <v>288351</v>
          </cell>
          <cell r="CZ182">
            <v>292191</v>
          </cell>
          <cell r="DA182">
            <v>297976</v>
          </cell>
          <cell r="DB182">
            <v>305141</v>
          </cell>
          <cell r="DC182">
            <v>312454</v>
          </cell>
          <cell r="DD182">
            <v>319344</v>
          </cell>
          <cell r="DE182">
            <v>326394</v>
          </cell>
          <cell r="DF182">
            <v>334012</v>
          </cell>
          <cell r="DG182">
            <v>341818</v>
          </cell>
          <cell r="DH182">
            <v>349167</v>
          </cell>
          <cell r="DI182">
            <v>356320</v>
          </cell>
          <cell r="DJ182">
            <v>365837</v>
          </cell>
          <cell r="DK182">
            <v>374645</v>
          </cell>
          <cell r="DL182">
            <v>384277</v>
          </cell>
          <cell r="DM182">
            <v>391396</v>
          </cell>
          <cell r="DN182">
            <v>399107</v>
          </cell>
          <cell r="DO182">
            <v>405882</v>
          </cell>
          <cell r="DP182">
            <v>414072</v>
          </cell>
          <cell r="DQ182">
            <v>421531</v>
          </cell>
          <cell r="DR182">
            <v>427657</v>
          </cell>
          <cell r="DS182">
            <v>432549</v>
          </cell>
          <cell r="DT182">
            <v>437231</v>
          </cell>
          <cell r="DU182">
            <v>440994</v>
          </cell>
          <cell r="DV182">
            <v>442498</v>
          </cell>
          <cell r="DW182">
            <v>444538</v>
          </cell>
          <cell r="DX182">
            <v>445949</v>
          </cell>
          <cell r="DY182">
            <v>447094</v>
          </cell>
          <cell r="DZ182">
            <v>447626</v>
          </cell>
          <cell r="EA182">
            <v>448986</v>
          </cell>
          <cell r="EB182">
            <v>449265</v>
          </cell>
          <cell r="EC182">
            <v>447140</v>
          </cell>
          <cell r="ED182">
            <v>443150</v>
          </cell>
          <cell r="EE182">
            <v>440504</v>
          </cell>
          <cell r="EF182">
            <v>436529</v>
          </cell>
          <cell r="EG182">
            <v>433799</v>
          </cell>
          <cell r="EH182">
            <v>429615</v>
          </cell>
          <cell r="EI182">
            <v>425725</v>
          </cell>
          <cell r="EJ182">
            <v>419733</v>
          </cell>
          <cell r="EK182">
            <v>414982</v>
          </cell>
          <cell r="EL182">
            <v>406375</v>
          </cell>
          <cell r="EM182">
            <v>397657</v>
          </cell>
          <cell r="EN182">
            <v>385268</v>
          </cell>
          <cell r="EO182">
            <v>374450</v>
          </cell>
          <cell r="EP182">
            <v>363858</v>
          </cell>
          <cell r="EQ182">
            <v>349703</v>
          </cell>
          <cell r="ER182">
            <v>336025</v>
          </cell>
          <cell r="ES182">
            <v>320462</v>
          </cell>
          <cell r="ET182">
            <v>307244</v>
          </cell>
          <cell r="EU182">
            <v>293004</v>
          </cell>
          <cell r="EV182">
            <v>280197</v>
          </cell>
          <cell r="EW182">
            <v>264682</v>
          </cell>
          <cell r="EX182">
            <v>250914</v>
          </cell>
          <cell r="EY182">
            <v>237186</v>
          </cell>
          <cell r="EZ182">
            <v>227607</v>
          </cell>
          <cell r="FA182">
            <v>219701</v>
          </cell>
          <cell r="FB182">
            <v>210816</v>
          </cell>
          <cell r="FC182">
            <v>203769</v>
          </cell>
          <cell r="FD182">
            <v>195908</v>
          </cell>
          <cell r="FE182">
            <v>190023</v>
          </cell>
          <cell r="FF182">
            <v>184716</v>
          </cell>
          <cell r="FG182">
            <v>180615</v>
          </cell>
          <cell r="FH182">
            <v>177963</v>
          </cell>
          <cell r="FI182">
            <v>178091</v>
          </cell>
          <cell r="FJ182">
            <v>178156</v>
          </cell>
          <cell r="FK182">
            <v>177087</v>
          </cell>
          <cell r="FL182">
            <v>175407</v>
          </cell>
          <cell r="FM182">
            <v>171786</v>
          </cell>
          <cell r="FN182">
            <v>171905</v>
          </cell>
          <cell r="FO182">
            <v>172131</v>
          </cell>
          <cell r="FP182">
            <v>176532</v>
          </cell>
          <cell r="FQ182">
            <v>179522</v>
          </cell>
          <cell r="FR182">
            <v>181355</v>
          </cell>
          <cell r="FS182">
            <v>181351</v>
          </cell>
          <cell r="FT182">
            <v>179297</v>
          </cell>
          <cell r="FU182">
            <v>177357</v>
          </cell>
          <cell r="FV182">
            <v>176997</v>
          </cell>
          <cell r="FW182">
            <v>177745</v>
          </cell>
          <cell r="FX182">
            <v>178811</v>
          </cell>
          <cell r="FY182">
            <v>180884</v>
          </cell>
          <cell r="FZ182">
            <v>181060</v>
          </cell>
          <cell r="GA182">
            <v>180882</v>
          </cell>
          <cell r="GB182">
            <v>177097</v>
          </cell>
          <cell r="GC182">
            <v>174190</v>
          </cell>
          <cell r="GD182">
            <v>171468</v>
          </cell>
          <cell r="GE182">
            <v>170316</v>
          </cell>
          <cell r="GF182">
            <v>170260</v>
          </cell>
          <cell r="GG182">
            <v>169447</v>
          </cell>
          <cell r="GH182">
            <v>167409</v>
          </cell>
          <cell r="GI182">
            <v>166018</v>
          </cell>
          <cell r="GJ182">
            <v>163845</v>
          </cell>
          <cell r="GK182">
            <v>162622</v>
          </cell>
          <cell r="GL182">
            <v>160566</v>
          </cell>
          <cell r="GM182">
            <v>159256</v>
          </cell>
          <cell r="GN182">
            <v>158280</v>
          </cell>
          <cell r="GO182">
            <v>158582</v>
          </cell>
          <cell r="GP182">
            <v>159912</v>
          </cell>
          <cell r="GQ182">
            <v>161137</v>
          </cell>
          <cell r="GR182">
            <v>162258</v>
          </cell>
          <cell r="GS182">
            <v>163017</v>
          </cell>
          <cell r="GT182">
            <v>164163</v>
          </cell>
          <cell r="GU182">
            <v>164752</v>
          </cell>
          <cell r="GV182">
            <v>166322</v>
          </cell>
          <cell r="GW182">
            <v>167476</v>
          </cell>
          <cell r="GX182">
            <v>169786</v>
          </cell>
          <cell r="GY182">
            <v>172807</v>
          </cell>
          <cell r="GZ182">
            <v>176872</v>
          </cell>
          <cell r="HA182">
            <v>179583</v>
          </cell>
          <cell r="HB182">
            <v>181386</v>
          </cell>
          <cell r="HC182">
            <v>184639</v>
          </cell>
          <cell r="HD182">
            <v>188374</v>
          </cell>
          <cell r="HE182">
            <v>194096</v>
          </cell>
          <cell r="HF182">
            <v>200049</v>
          </cell>
          <cell r="HG182">
            <v>207831</v>
          </cell>
          <cell r="HH182">
            <v>214774</v>
          </cell>
          <cell r="HI182">
            <v>221543</v>
          </cell>
          <cell r="HJ182">
            <v>227060</v>
          </cell>
          <cell r="HK182">
            <v>231975</v>
          </cell>
          <cell r="HL182">
            <v>236528</v>
          </cell>
          <cell r="HM182">
            <v>241952</v>
          </cell>
          <cell r="HN182">
            <v>247874</v>
          </cell>
          <cell r="HO182">
            <v>251532</v>
          </cell>
          <cell r="HP182">
            <v>255039</v>
          </cell>
          <cell r="HQ182">
            <v>255546</v>
          </cell>
          <cell r="HR182">
            <v>256857</v>
          </cell>
          <cell r="HS182">
            <v>255732</v>
          </cell>
          <cell r="HT182">
            <v>256265</v>
          </cell>
          <cell r="HU182">
            <v>256330</v>
          </cell>
          <cell r="HV182">
            <v>257518</v>
          </cell>
          <cell r="HW182">
            <v>258193</v>
          </cell>
          <cell r="HX182">
            <v>258951</v>
          </cell>
          <cell r="HY182">
            <v>259885</v>
          </cell>
          <cell r="HZ182">
            <v>261727</v>
          </cell>
          <cell r="IA182">
            <v>263188</v>
          </cell>
          <cell r="IB182">
            <v>263931</v>
          </cell>
          <cell r="IC182">
            <v>265298</v>
          </cell>
          <cell r="ID182">
            <v>266734</v>
          </cell>
          <cell r="IE182">
            <v>269230</v>
          </cell>
          <cell r="IF182">
            <v>271420</v>
          </cell>
          <cell r="IG182">
            <v>274736</v>
          </cell>
          <cell r="IH182">
            <v>277560</v>
          </cell>
          <cell r="II182">
            <v>279965</v>
          </cell>
          <cell r="IJ182">
            <v>281973</v>
          </cell>
          <cell r="IK182">
            <v>283442</v>
          </cell>
          <cell r="IL182">
            <v>283842</v>
          </cell>
          <cell r="IM182">
            <v>286191</v>
          </cell>
          <cell r="IN182">
            <v>289414</v>
          </cell>
          <cell r="IO182">
            <v>294329</v>
          </cell>
          <cell r="IP182">
            <v>296633</v>
          </cell>
          <cell r="IQ182">
            <v>298480</v>
          </cell>
          <cell r="IR182">
            <v>299500</v>
          </cell>
          <cell r="IS182">
            <v>300961</v>
          </cell>
          <cell r="IT182">
            <v>303173</v>
          </cell>
          <cell r="IU182">
            <v>306775</v>
          </cell>
          <cell r="IV182">
            <v>310166</v>
          </cell>
          <cell r="IW182">
            <v>313020</v>
          </cell>
          <cell r="IX182">
            <v>315965</v>
          </cell>
          <cell r="IY182">
            <v>318792</v>
          </cell>
          <cell r="IZ182">
            <v>320516</v>
          </cell>
          <cell r="JA182">
            <v>320752</v>
          </cell>
          <cell r="JB182">
            <v>323296</v>
          </cell>
          <cell r="JC182">
            <v>327145</v>
          </cell>
          <cell r="JD182">
            <v>331271</v>
          </cell>
          <cell r="JE182">
            <v>333985</v>
          </cell>
          <cell r="JF182">
            <v>335705</v>
          </cell>
          <cell r="JG182">
            <v>336580</v>
          </cell>
          <cell r="JH182">
            <v>339298</v>
          </cell>
          <cell r="JI182">
            <v>343003</v>
          </cell>
          <cell r="JJ182">
            <v>347230</v>
          </cell>
          <cell r="JK182">
            <v>348265</v>
          </cell>
          <cell r="JL182">
            <v>351057</v>
          </cell>
          <cell r="JM182">
            <v>354373</v>
          </cell>
          <cell r="JN182">
            <v>358057</v>
          </cell>
          <cell r="JO182">
            <v>358585</v>
          </cell>
          <cell r="JP182">
            <v>358849</v>
          </cell>
          <cell r="JQ182">
            <v>359551</v>
          </cell>
          <cell r="JR182">
            <v>362253</v>
          </cell>
          <cell r="JS182">
            <v>364156</v>
          </cell>
          <cell r="JT182">
            <v>363544</v>
          </cell>
          <cell r="JU182">
            <v>363357</v>
          </cell>
          <cell r="JV182">
            <v>361978</v>
          </cell>
          <cell r="JW182">
            <v>364514</v>
          </cell>
          <cell r="JX182">
            <v>365536</v>
          </cell>
          <cell r="JY182">
            <v>367540</v>
          </cell>
          <cell r="JZ182">
            <v>368726</v>
          </cell>
          <cell r="KA182">
            <v>368822</v>
          </cell>
          <cell r="KB182">
            <v>369374</v>
          </cell>
          <cell r="KC182">
            <v>368164</v>
          </cell>
          <cell r="KD182">
            <v>367805</v>
          </cell>
          <cell r="KE182">
            <v>367810</v>
          </cell>
          <cell r="KF182">
            <v>369775</v>
          </cell>
          <cell r="KG182">
            <v>371053</v>
          </cell>
          <cell r="KH182">
            <v>373688</v>
          </cell>
          <cell r="KI182">
            <v>376580</v>
          </cell>
          <cell r="KJ182">
            <v>381449</v>
          </cell>
          <cell r="KK182">
            <v>383350</v>
          </cell>
          <cell r="KL182">
            <v>382883</v>
          </cell>
          <cell r="KM182">
            <v>383334</v>
          </cell>
          <cell r="KN182">
            <v>386209</v>
          </cell>
          <cell r="KO182">
            <v>392264</v>
          </cell>
          <cell r="KP182">
            <v>397569</v>
          </cell>
          <cell r="KQ182">
            <v>404042</v>
          </cell>
          <cell r="KR182">
            <v>410935</v>
          </cell>
          <cell r="KS182">
            <v>419203</v>
          </cell>
          <cell r="KT182">
            <v>428219</v>
          </cell>
          <cell r="KU182">
            <v>437164</v>
          </cell>
          <cell r="KV182">
            <v>446490</v>
          </cell>
          <cell r="KW182">
            <v>459611</v>
          </cell>
          <cell r="KX182">
            <v>477165</v>
          </cell>
        </row>
        <row r="183">
          <cell r="B183" t="str">
            <v>Stanislaus County</v>
          </cell>
          <cell r="E183">
            <v>128592</v>
          </cell>
          <cell r="F183">
            <v>128289</v>
          </cell>
          <cell r="G183">
            <v>128287</v>
          </cell>
          <cell r="H183">
            <v>127827</v>
          </cell>
          <cell r="I183">
            <v>127679</v>
          </cell>
          <cell r="J183">
            <v>127323</v>
          </cell>
          <cell r="K183">
            <v>127238</v>
          </cell>
          <cell r="L183">
            <v>127124</v>
          </cell>
          <cell r="M183">
            <v>127252</v>
          </cell>
          <cell r="N183">
            <v>127254</v>
          </cell>
          <cell r="O183">
            <v>127170</v>
          </cell>
          <cell r="P183">
            <v>126993</v>
          </cell>
          <cell r="Q183">
            <v>126302</v>
          </cell>
          <cell r="R183">
            <v>125674</v>
          </cell>
          <cell r="S183">
            <v>124797</v>
          </cell>
          <cell r="T183">
            <v>124909</v>
          </cell>
          <cell r="U183">
            <v>124721</v>
          </cell>
          <cell r="V183">
            <v>124873</v>
          </cell>
          <cell r="W183">
            <v>124842</v>
          </cell>
          <cell r="X183">
            <v>124997</v>
          </cell>
          <cell r="Y183">
            <v>124948</v>
          </cell>
          <cell r="Z183">
            <v>125041</v>
          </cell>
          <cell r="AA183">
            <v>125391</v>
          </cell>
          <cell r="AB183">
            <v>125875</v>
          </cell>
          <cell r="AC183">
            <v>127578</v>
          </cell>
          <cell r="AD183">
            <v>129421</v>
          </cell>
          <cell r="AE183">
            <v>131412</v>
          </cell>
          <cell r="AF183">
            <v>132288</v>
          </cell>
          <cell r="AG183">
            <v>133052</v>
          </cell>
          <cell r="AH183">
            <v>133770</v>
          </cell>
          <cell r="AI183">
            <v>134408</v>
          </cell>
          <cell r="AJ183">
            <v>134985</v>
          </cell>
          <cell r="AK183">
            <v>135604</v>
          </cell>
          <cell r="AL183">
            <v>136370</v>
          </cell>
          <cell r="AM183">
            <v>137014</v>
          </cell>
          <cell r="AN183">
            <v>137657</v>
          </cell>
          <cell r="AO183">
            <v>137508</v>
          </cell>
          <cell r="AP183">
            <v>137629</v>
          </cell>
          <cell r="AQ183">
            <v>137746</v>
          </cell>
          <cell r="AR183">
            <v>138845</v>
          </cell>
          <cell r="AS183">
            <v>140009</v>
          </cell>
          <cell r="AT183">
            <v>141235</v>
          </cell>
          <cell r="AU183">
            <v>142141</v>
          </cell>
          <cell r="AV183">
            <v>142962</v>
          </cell>
          <cell r="AW183">
            <v>143635</v>
          </cell>
          <cell r="AX183">
            <v>144549</v>
          </cell>
          <cell r="AY183">
            <v>145517</v>
          </cell>
          <cell r="AZ183">
            <v>146870</v>
          </cell>
          <cell r="BA183">
            <v>148219</v>
          </cell>
          <cell r="BB183">
            <v>149655</v>
          </cell>
          <cell r="BC183">
            <v>150693</v>
          </cell>
          <cell r="BD183">
            <v>150546</v>
          </cell>
          <cell r="BE183">
            <v>150312</v>
          </cell>
          <cell r="BF183">
            <v>150315</v>
          </cell>
          <cell r="BG183">
            <v>151634</v>
          </cell>
          <cell r="BH183">
            <v>153305</v>
          </cell>
          <cell r="BI183">
            <v>155442</v>
          </cell>
          <cell r="BJ183">
            <v>157587</v>
          </cell>
          <cell r="BK183">
            <v>160519</v>
          </cell>
          <cell r="BL183">
            <v>163523</v>
          </cell>
          <cell r="BM183">
            <v>166806</v>
          </cell>
          <cell r="BN183">
            <v>169371</v>
          </cell>
          <cell r="BO183">
            <v>172375</v>
          </cell>
          <cell r="BP183">
            <v>176078</v>
          </cell>
          <cell r="BQ183">
            <v>180062</v>
          </cell>
          <cell r="BR183">
            <v>183946</v>
          </cell>
          <cell r="BS183">
            <v>187279</v>
          </cell>
          <cell r="BT183">
            <v>190168</v>
          </cell>
          <cell r="BU183">
            <v>193226</v>
          </cell>
          <cell r="BV183">
            <v>195811</v>
          </cell>
          <cell r="BW183">
            <v>198169</v>
          </cell>
          <cell r="BX183">
            <v>199833</v>
          </cell>
          <cell r="BY183">
            <v>200920</v>
          </cell>
          <cell r="BZ183">
            <v>202369</v>
          </cell>
          <cell r="CA183">
            <v>204239</v>
          </cell>
          <cell r="CB183">
            <v>206739</v>
          </cell>
          <cell r="CC183">
            <v>209185</v>
          </cell>
          <cell r="CD183">
            <v>211452</v>
          </cell>
          <cell r="CE183">
            <v>213637</v>
          </cell>
          <cell r="CF183">
            <v>216129</v>
          </cell>
          <cell r="CG183">
            <v>218367</v>
          </cell>
          <cell r="CH183">
            <v>220654</v>
          </cell>
          <cell r="CI183">
            <v>223088</v>
          </cell>
          <cell r="CJ183">
            <v>225867</v>
          </cell>
          <cell r="CK183">
            <v>229512</v>
          </cell>
          <cell r="CL183">
            <v>232572</v>
          </cell>
          <cell r="CM183">
            <v>235866</v>
          </cell>
          <cell r="CN183">
            <v>238589</v>
          </cell>
          <cell r="CO183">
            <v>241824</v>
          </cell>
          <cell r="CP183">
            <v>244707</v>
          </cell>
          <cell r="CQ183">
            <v>247499</v>
          </cell>
          <cell r="CR183">
            <v>250426</v>
          </cell>
          <cell r="CS183">
            <v>253441</v>
          </cell>
          <cell r="CT183">
            <v>256852</v>
          </cell>
          <cell r="CU183">
            <v>259807</v>
          </cell>
          <cell r="CV183">
            <v>262885</v>
          </cell>
          <cell r="CW183">
            <v>265577</v>
          </cell>
          <cell r="CX183">
            <v>268685</v>
          </cell>
          <cell r="CY183">
            <v>271836</v>
          </cell>
          <cell r="CZ183">
            <v>276185</v>
          </cell>
          <cell r="DA183">
            <v>280611</v>
          </cell>
          <cell r="DB183">
            <v>285904</v>
          </cell>
          <cell r="DC183">
            <v>290901</v>
          </cell>
          <cell r="DD183">
            <v>297065</v>
          </cell>
          <cell r="DE183">
            <v>302417</v>
          </cell>
          <cell r="DF183">
            <v>308455</v>
          </cell>
          <cell r="DG183">
            <v>314216</v>
          </cell>
          <cell r="DH183">
            <v>321225</v>
          </cell>
          <cell r="DI183">
            <v>327789</v>
          </cell>
          <cell r="DJ183">
            <v>335302</v>
          </cell>
          <cell r="DK183">
            <v>341768</v>
          </cell>
          <cell r="DL183">
            <v>347996</v>
          </cell>
          <cell r="DM183">
            <v>354932</v>
          </cell>
          <cell r="DN183">
            <v>362073</v>
          </cell>
          <cell r="DO183">
            <v>369989</v>
          </cell>
          <cell r="DP183">
            <v>376307</v>
          </cell>
          <cell r="DQ183">
            <v>384161</v>
          </cell>
          <cell r="DR183">
            <v>392816</v>
          </cell>
          <cell r="DS183">
            <v>400977</v>
          </cell>
          <cell r="DT183">
            <v>406220</v>
          </cell>
          <cell r="DU183">
            <v>410864</v>
          </cell>
          <cell r="DV183">
            <v>414362</v>
          </cell>
          <cell r="DW183">
            <v>419681</v>
          </cell>
          <cell r="DX183">
            <v>423143</v>
          </cell>
          <cell r="DY183">
            <v>425129</v>
          </cell>
          <cell r="DZ183">
            <v>424351</v>
          </cell>
          <cell r="EA183">
            <v>422606</v>
          </cell>
          <cell r="EB183">
            <v>421001</v>
          </cell>
          <cell r="EC183">
            <v>417842</v>
          </cell>
          <cell r="ED183">
            <v>411663</v>
          </cell>
          <cell r="EE183">
            <v>407091</v>
          </cell>
          <cell r="EF183">
            <v>401553</v>
          </cell>
          <cell r="EG183">
            <v>398994</v>
          </cell>
          <cell r="EH183">
            <v>395873</v>
          </cell>
          <cell r="EI183">
            <v>394668</v>
          </cell>
          <cell r="EJ183">
            <v>390345</v>
          </cell>
          <cell r="EK183">
            <v>382588</v>
          </cell>
          <cell r="EL183">
            <v>374425</v>
          </cell>
          <cell r="EM183">
            <v>368688</v>
          </cell>
          <cell r="EN183">
            <v>362068</v>
          </cell>
          <cell r="EO183">
            <v>354082</v>
          </cell>
          <cell r="EP183">
            <v>342922</v>
          </cell>
          <cell r="EQ183">
            <v>329771</v>
          </cell>
          <cell r="ER183">
            <v>319601</v>
          </cell>
          <cell r="ES183">
            <v>306996</v>
          </cell>
          <cell r="ET183">
            <v>294415</v>
          </cell>
          <cell r="EU183">
            <v>275963</v>
          </cell>
          <cell r="EV183">
            <v>261183</v>
          </cell>
          <cell r="EW183">
            <v>248359</v>
          </cell>
          <cell r="EX183">
            <v>238777</v>
          </cell>
          <cell r="EY183">
            <v>227029</v>
          </cell>
          <cell r="EZ183">
            <v>215813</v>
          </cell>
          <cell r="FA183">
            <v>206127</v>
          </cell>
          <cell r="FB183">
            <v>200158</v>
          </cell>
          <cell r="FC183">
            <v>194285</v>
          </cell>
          <cell r="FD183">
            <v>187240</v>
          </cell>
          <cell r="FE183">
            <v>179597</v>
          </cell>
          <cell r="FF183">
            <v>174739</v>
          </cell>
          <cell r="FG183">
            <v>171087</v>
          </cell>
          <cell r="FH183">
            <v>167899</v>
          </cell>
          <cell r="FI183">
            <v>165989</v>
          </cell>
          <cell r="FJ183">
            <v>163031</v>
          </cell>
          <cell r="FK183">
            <v>160574</v>
          </cell>
          <cell r="FL183">
            <v>157643</v>
          </cell>
          <cell r="FM183">
            <v>155501</v>
          </cell>
          <cell r="FN183">
            <v>153622</v>
          </cell>
          <cell r="FO183">
            <v>153730</v>
          </cell>
          <cell r="FP183">
            <v>154311</v>
          </cell>
          <cell r="FQ183">
            <v>155358</v>
          </cell>
          <cell r="FR183">
            <v>153637</v>
          </cell>
          <cell r="FS183">
            <v>153661</v>
          </cell>
          <cell r="FT183">
            <v>154101</v>
          </cell>
          <cell r="FU183">
            <v>154550</v>
          </cell>
          <cell r="FV183">
            <v>155275</v>
          </cell>
          <cell r="FW183">
            <v>156448</v>
          </cell>
          <cell r="FX183">
            <v>158258</v>
          </cell>
          <cell r="FY183">
            <v>158810</v>
          </cell>
          <cell r="FZ183">
            <v>158169</v>
          </cell>
          <cell r="GA183">
            <v>155702</v>
          </cell>
          <cell r="GB183">
            <v>153448</v>
          </cell>
          <cell r="GC183">
            <v>152035</v>
          </cell>
          <cell r="GD183">
            <v>152565</v>
          </cell>
          <cell r="GE183">
            <v>152143</v>
          </cell>
          <cell r="GF183">
            <v>150871</v>
          </cell>
          <cell r="GG183">
            <v>148703</v>
          </cell>
          <cell r="GH183">
            <v>146819</v>
          </cell>
          <cell r="GI183">
            <v>144552</v>
          </cell>
          <cell r="GJ183">
            <v>142436</v>
          </cell>
          <cell r="GK183">
            <v>140951</v>
          </cell>
          <cell r="GL183">
            <v>140037</v>
          </cell>
          <cell r="GM183">
            <v>140040</v>
          </cell>
          <cell r="GN183">
            <v>139962</v>
          </cell>
          <cell r="GO183">
            <v>140190</v>
          </cell>
          <cell r="GP183">
            <v>140061</v>
          </cell>
          <cell r="GQ183">
            <v>140873</v>
          </cell>
          <cell r="GR183">
            <v>141925</v>
          </cell>
          <cell r="GS183">
            <v>143279</v>
          </cell>
          <cell r="GT183">
            <v>143766</v>
          </cell>
          <cell r="GU183">
            <v>144660</v>
          </cell>
          <cell r="GV183">
            <v>146430</v>
          </cell>
          <cell r="GW183">
            <v>148623</v>
          </cell>
          <cell r="GX183">
            <v>151165</v>
          </cell>
          <cell r="GY183">
            <v>153465</v>
          </cell>
          <cell r="GZ183">
            <v>156477</v>
          </cell>
          <cell r="HA183">
            <v>159272</v>
          </cell>
          <cell r="HB183">
            <v>162867</v>
          </cell>
          <cell r="HC183">
            <v>166140</v>
          </cell>
          <cell r="HD183">
            <v>169769</v>
          </cell>
          <cell r="HE183">
            <v>173376</v>
          </cell>
          <cell r="HF183">
            <v>178759</v>
          </cell>
          <cell r="HG183">
            <v>184629</v>
          </cell>
          <cell r="HH183">
            <v>190832</v>
          </cell>
          <cell r="HI183">
            <v>196701</v>
          </cell>
          <cell r="HJ183">
            <v>202376</v>
          </cell>
          <cell r="HK183">
            <v>207358</v>
          </cell>
          <cell r="HL183">
            <v>211553</v>
          </cell>
          <cell r="HM183">
            <v>216007</v>
          </cell>
          <cell r="HN183">
            <v>219312</v>
          </cell>
          <cell r="HO183">
            <v>221981</v>
          </cell>
          <cell r="HP183">
            <v>223799</v>
          </cell>
          <cell r="HQ183">
            <v>226463</v>
          </cell>
          <cell r="HR183">
            <v>228891</v>
          </cell>
          <cell r="HS183">
            <v>231113</v>
          </cell>
          <cell r="HT183">
            <v>230958</v>
          </cell>
          <cell r="HU183">
            <v>230563</v>
          </cell>
          <cell r="HV183">
            <v>229839</v>
          </cell>
          <cell r="HW183">
            <v>231281</v>
          </cell>
          <cell r="HX183">
            <v>232662</v>
          </cell>
          <cell r="HY183">
            <v>233581</v>
          </cell>
          <cell r="HZ183">
            <v>234268</v>
          </cell>
          <cell r="IA183">
            <v>235794</v>
          </cell>
          <cell r="IB183">
            <v>237919</v>
          </cell>
          <cell r="IC183">
            <v>240383</v>
          </cell>
          <cell r="ID183">
            <v>241249</v>
          </cell>
          <cell r="IE183">
            <v>241675</v>
          </cell>
          <cell r="IF183">
            <v>243714</v>
          </cell>
          <cell r="IG183">
            <v>246308</v>
          </cell>
          <cell r="IH183">
            <v>249515</v>
          </cell>
          <cell r="II183">
            <v>250533</v>
          </cell>
          <cell r="IJ183">
            <v>252468</v>
          </cell>
          <cell r="IK183">
            <v>254054</v>
          </cell>
          <cell r="IL183">
            <v>256822</v>
          </cell>
          <cell r="IM183">
            <v>258658</v>
          </cell>
          <cell r="IN183">
            <v>260865</v>
          </cell>
          <cell r="IO183">
            <v>261678</v>
          </cell>
          <cell r="IP183">
            <v>264052</v>
          </cell>
          <cell r="IQ183">
            <v>267738</v>
          </cell>
          <cell r="IR183">
            <v>270552</v>
          </cell>
          <cell r="IS183">
            <v>272683</v>
          </cell>
          <cell r="IT183">
            <v>273730</v>
          </cell>
          <cell r="IU183">
            <v>276500</v>
          </cell>
          <cell r="IV183">
            <v>278242</v>
          </cell>
          <cell r="IW183">
            <v>280498</v>
          </cell>
          <cell r="IX183">
            <v>282323</v>
          </cell>
          <cell r="IY183">
            <v>284275</v>
          </cell>
          <cell r="IZ183">
            <v>285685</v>
          </cell>
          <cell r="JA183">
            <v>287773</v>
          </cell>
          <cell r="JB183">
            <v>289780</v>
          </cell>
          <cell r="JC183">
            <v>290527</v>
          </cell>
          <cell r="JD183">
            <v>291052</v>
          </cell>
          <cell r="JE183">
            <v>292487</v>
          </cell>
          <cell r="JF183">
            <v>295333</v>
          </cell>
          <cell r="JG183">
            <v>297977</v>
          </cell>
          <cell r="JH183">
            <v>300591</v>
          </cell>
          <cell r="JI183">
            <v>303467</v>
          </cell>
          <cell r="JJ183">
            <v>305514</v>
          </cell>
          <cell r="JK183">
            <v>308722</v>
          </cell>
          <cell r="JL183">
            <v>310503</v>
          </cell>
          <cell r="JM183">
            <v>312714</v>
          </cell>
          <cell r="JN183">
            <v>313730</v>
          </cell>
          <cell r="JO183">
            <v>315685</v>
          </cell>
          <cell r="JP183">
            <v>317593</v>
          </cell>
          <cell r="JQ183">
            <v>319309</v>
          </cell>
          <cell r="JR183">
            <v>319220</v>
          </cell>
          <cell r="JS183">
            <v>319481</v>
          </cell>
          <cell r="JT183">
            <v>320055</v>
          </cell>
          <cell r="JU183">
            <v>320985</v>
          </cell>
          <cell r="JV183">
            <v>321666</v>
          </cell>
          <cell r="JW183">
            <v>321887</v>
          </cell>
          <cell r="JX183">
            <v>324581</v>
          </cell>
          <cell r="JY183">
            <v>324919</v>
          </cell>
          <cell r="JZ183">
            <v>326146</v>
          </cell>
          <cell r="KA183">
            <v>325285</v>
          </cell>
          <cell r="KB183">
            <v>326184</v>
          </cell>
          <cell r="KC183">
            <v>326324</v>
          </cell>
          <cell r="KD183">
            <v>328708</v>
          </cell>
          <cell r="KE183">
            <v>330456</v>
          </cell>
          <cell r="KF183">
            <v>332140</v>
          </cell>
          <cell r="KG183">
            <v>332761</v>
          </cell>
          <cell r="KH183">
            <v>335396</v>
          </cell>
          <cell r="KI183">
            <v>338097</v>
          </cell>
          <cell r="KJ183">
            <v>340228</v>
          </cell>
          <cell r="KK183">
            <v>343402</v>
          </cell>
          <cell r="KL183">
            <v>345042</v>
          </cell>
          <cell r="KM183">
            <v>347875</v>
          </cell>
          <cell r="KN183">
            <v>350055</v>
          </cell>
          <cell r="KO183">
            <v>354110</v>
          </cell>
          <cell r="KP183">
            <v>357391</v>
          </cell>
          <cell r="KQ183">
            <v>361472</v>
          </cell>
          <cell r="KR183">
            <v>366082</v>
          </cell>
          <cell r="KS183">
            <v>371978</v>
          </cell>
          <cell r="KT183">
            <v>377277</v>
          </cell>
          <cell r="KU183">
            <v>383217</v>
          </cell>
          <cell r="KV183">
            <v>389415</v>
          </cell>
          <cell r="KW183">
            <v>396711</v>
          </cell>
          <cell r="KX183">
            <v>406038</v>
          </cell>
        </row>
        <row r="184">
          <cell r="B184" t="str">
            <v>Tulare County</v>
          </cell>
          <cell r="E184">
            <v>96919</v>
          </cell>
          <cell r="F184">
            <v>96681</v>
          </cell>
          <cell r="G184">
            <v>96751</v>
          </cell>
          <cell r="H184">
            <v>96795</v>
          </cell>
          <cell r="I184">
            <v>97039</v>
          </cell>
          <cell r="J184">
            <v>97190</v>
          </cell>
          <cell r="K184">
            <v>97318</v>
          </cell>
          <cell r="L184">
            <v>97545</v>
          </cell>
          <cell r="M184">
            <v>97843</v>
          </cell>
          <cell r="N184">
            <v>97976</v>
          </cell>
          <cell r="O184">
            <v>98082</v>
          </cell>
          <cell r="P184">
            <v>98164</v>
          </cell>
          <cell r="Q184">
            <v>98063</v>
          </cell>
          <cell r="R184">
            <v>98130</v>
          </cell>
          <cell r="S184">
            <v>97954</v>
          </cell>
          <cell r="T184">
            <v>98088</v>
          </cell>
          <cell r="U184">
            <v>98046</v>
          </cell>
          <cell r="V184">
            <v>98178</v>
          </cell>
          <cell r="W184">
            <v>98402</v>
          </cell>
          <cell r="X184">
            <v>98518</v>
          </cell>
          <cell r="Y184">
            <v>98544</v>
          </cell>
          <cell r="Z184">
            <v>98726</v>
          </cell>
          <cell r="AA184">
            <v>98871</v>
          </cell>
          <cell r="AB184">
            <v>99120</v>
          </cell>
          <cell r="AC184">
            <v>99852</v>
          </cell>
          <cell r="AD184">
            <v>100737</v>
          </cell>
          <cell r="AE184">
            <v>101714</v>
          </cell>
          <cell r="AF184">
            <v>102106</v>
          </cell>
          <cell r="AG184">
            <v>102333</v>
          </cell>
          <cell r="AH184">
            <v>102475</v>
          </cell>
          <cell r="AI184">
            <v>102515</v>
          </cell>
          <cell r="AJ184">
            <v>102583</v>
          </cell>
          <cell r="AK184">
            <v>102715</v>
          </cell>
          <cell r="AL184">
            <v>102914</v>
          </cell>
          <cell r="AM184">
            <v>103220</v>
          </cell>
          <cell r="AN184">
            <v>103386</v>
          </cell>
          <cell r="AO184">
            <v>103268</v>
          </cell>
          <cell r="AP184">
            <v>103217</v>
          </cell>
          <cell r="AQ184">
            <v>103240</v>
          </cell>
          <cell r="AR184">
            <v>103484</v>
          </cell>
          <cell r="AS184">
            <v>103779</v>
          </cell>
          <cell r="AT184">
            <v>104154</v>
          </cell>
          <cell r="AU184">
            <v>104630</v>
          </cell>
          <cell r="AV184">
            <v>105028</v>
          </cell>
          <cell r="AW184">
            <v>105392</v>
          </cell>
          <cell r="AX184">
            <v>106148</v>
          </cell>
          <cell r="AY184">
            <v>107095</v>
          </cell>
          <cell r="AZ184">
            <v>108165</v>
          </cell>
          <cell r="BA184">
            <v>108835</v>
          </cell>
          <cell r="BB184">
            <v>109108</v>
          </cell>
          <cell r="BC184">
            <v>109332</v>
          </cell>
          <cell r="BD184">
            <v>109614</v>
          </cell>
          <cell r="BE184">
            <v>109922</v>
          </cell>
          <cell r="BF184">
            <v>110139</v>
          </cell>
          <cell r="BG184">
            <v>110202</v>
          </cell>
          <cell r="BH184">
            <v>110397</v>
          </cell>
          <cell r="BI184">
            <v>110578</v>
          </cell>
          <cell r="BJ184">
            <v>109650</v>
          </cell>
          <cell r="BK184">
            <v>108593</v>
          </cell>
          <cell r="BL184">
            <v>107500</v>
          </cell>
          <cell r="BM184">
            <v>107487</v>
          </cell>
          <cell r="BN184">
            <v>107647</v>
          </cell>
          <cell r="BO184">
            <v>107814</v>
          </cell>
          <cell r="BP184">
            <v>107972</v>
          </cell>
          <cell r="BQ184">
            <v>108225</v>
          </cell>
          <cell r="BR184">
            <v>108498</v>
          </cell>
          <cell r="BS184">
            <v>108880</v>
          </cell>
          <cell r="BT184">
            <v>109097</v>
          </cell>
          <cell r="BU184">
            <v>109287</v>
          </cell>
          <cell r="BV184">
            <v>109911</v>
          </cell>
          <cell r="BW184">
            <v>110708</v>
          </cell>
          <cell r="BX184">
            <v>111641</v>
          </cell>
          <cell r="BY184">
            <v>112152</v>
          </cell>
          <cell r="BZ184">
            <v>112693</v>
          </cell>
          <cell r="CA184">
            <v>113220</v>
          </cell>
          <cell r="CB184">
            <v>113788</v>
          </cell>
          <cell r="CC184">
            <v>114252</v>
          </cell>
          <cell r="CD184">
            <v>114649</v>
          </cell>
          <cell r="CE184">
            <v>115131</v>
          </cell>
          <cell r="CF184">
            <v>115667</v>
          </cell>
          <cell r="CG184">
            <v>116139</v>
          </cell>
          <cell r="CH184">
            <v>116778</v>
          </cell>
          <cell r="CI184">
            <v>117613</v>
          </cell>
          <cell r="CJ184">
            <v>118685</v>
          </cell>
          <cell r="CK184">
            <v>119615</v>
          </cell>
          <cell r="CL184">
            <v>120561</v>
          </cell>
          <cell r="CM184">
            <v>121617</v>
          </cell>
          <cell r="CN184">
            <v>122965</v>
          </cell>
          <cell r="CO184">
            <v>124182</v>
          </cell>
          <cell r="CP184">
            <v>125665</v>
          </cell>
          <cell r="CQ184">
            <v>126924</v>
          </cell>
          <cell r="CR184">
            <v>128606</v>
          </cell>
          <cell r="CS184">
            <v>130570</v>
          </cell>
          <cell r="CT184">
            <v>133116</v>
          </cell>
          <cell r="CU184">
            <v>135494</v>
          </cell>
          <cell r="CV184">
            <v>137472</v>
          </cell>
          <cell r="CW184">
            <v>139534</v>
          </cell>
          <cell r="CX184">
            <v>141596</v>
          </cell>
          <cell r="CY184">
            <v>144343</v>
          </cell>
          <cell r="CZ184">
            <v>146665</v>
          </cell>
          <cell r="DA184">
            <v>149790</v>
          </cell>
          <cell r="DB184">
            <v>152956</v>
          </cell>
          <cell r="DC184">
            <v>156569</v>
          </cell>
          <cell r="DD184">
            <v>160187</v>
          </cell>
          <cell r="DE184">
            <v>164672</v>
          </cell>
          <cell r="DF184">
            <v>168684</v>
          </cell>
          <cell r="DG184">
            <v>172301</v>
          </cell>
          <cell r="DH184">
            <v>175887</v>
          </cell>
          <cell r="DI184">
            <v>180145</v>
          </cell>
          <cell r="DJ184">
            <v>185790</v>
          </cell>
          <cell r="DK184">
            <v>190215</v>
          </cell>
          <cell r="DL184">
            <v>194521</v>
          </cell>
          <cell r="DM184">
            <v>198464</v>
          </cell>
          <cell r="DN184">
            <v>203194</v>
          </cell>
          <cell r="DO184">
            <v>209251</v>
          </cell>
          <cell r="DP184">
            <v>214813</v>
          </cell>
          <cell r="DQ184">
            <v>219108</v>
          </cell>
          <cell r="DR184">
            <v>223396</v>
          </cell>
          <cell r="DS184">
            <v>227752</v>
          </cell>
          <cell r="DT184">
            <v>232806</v>
          </cell>
          <cell r="DU184">
            <v>236668</v>
          </cell>
          <cell r="DV184">
            <v>238783</v>
          </cell>
          <cell r="DW184">
            <v>241874</v>
          </cell>
          <cell r="DX184">
            <v>246229</v>
          </cell>
          <cell r="DY184">
            <v>251079</v>
          </cell>
          <cell r="DZ184">
            <v>253672</v>
          </cell>
          <cell r="EA184">
            <v>254651</v>
          </cell>
          <cell r="EB184">
            <v>255652</v>
          </cell>
          <cell r="EC184">
            <v>256664</v>
          </cell>
          <cell r="ED184">
            <v>255965</v>
          </cell>
          <cell r="EE184">
            <v>255351</v>
          </cell>
          <cell r="EF184">
            <v>254431</v>
          </cell>
          <cell r="EG184">
            <v>254325</v>
          </cell>
          <cell r="EH184">
            <v>254314</v>
          </cell>
          <cell r="EI184">
            <v>253339</v>
          </cell>
          <cell r="EJ184">
            <v>251491</v>
          </cell>
          <cell r="EK184">
            <v>247705</v>
          </cell>
          <cell r="EL184">
            <v>245737</v>
          </cell>
          <cell r="EM184">
            <v>242621</v>
          </cell>
          <cell r="EN184">
            <v>239540</v>
          </cell>
          <cell r="EO184">
            <v>235579</v>
          </cell>
          <cell r="EP184">
            <v>232932</v>
          </cell>
          <cell r="EQ184">
            <v>230730</v>
          </cell>
          <cell r="ER184">
            <v>227938</v>
          </cell>
          <cell r="ES184">
            <v>223465</v>
          </cell>
          <cell r="ET184">
            <v>218379</v>
          </cell>
          <cell r="EU184">
            <v>212923</v>
          </cell>
          <cell r="EV184">
            <v>208918</v>
          </cell>
          <cell r="EW184">
            <v>206089</v>
          </cell>
          <cell r="EX184">
            <v>202404</v>
          </cell>
          <cell r="EY184">
            <v>198486</v>
          </cell>
          <cell r="EZ184">
            <v>193796</v>
          </cell>
          <cell r="FA184">
            <v>189765</v>
          </cell>
          <cell r="FB184">
            <v>185395</v>
          </cell>
          <cell r="FC184">
            <v>180091</v>
          </cell>
          <cell r="FD184">
            <v>174789</v>
          </cell>
          <cell r="FE184">
            <v>170977</v>
          </cell>
          <cell r="FF184">
            <v>168682</v>
          </cell>
          <cell r="FG184">
            <v>166998</v>
          </cell>
          <cell r="FH184">
            <v>163559</v>
          </cell>
          <cell r="FI184">
            <v>159232</v>
          </cell>
          <cell r="FJ184">
            <v>155604</v>
          </cell>
          <cell r="FK184">
            <v>153138</v>
          </cell>
          <cell r="FL184">
            <v>151834</v>
          </cell>
          <cell r="FM184">
            <v>150809</v>
          </cell>
          <cell r="FN184">
            <v>150677</v>
          </cell>
          <cell r="FO184">
            <v>151727</v>
          </cell>
          <cell r="FP184">
            <v>153265</v>
          </cell>
          <cell r="FQ184">
            <v>153987</v>
          </cell>
          <cell r="FR184">
            <v>152636</v>
          </cell>
          <cell r="FS184">
            <v>151546</v>
          </cell>
          <cell r="FT184">
            <v>151106</v>
          </cell>
          <cell r="FU184">
            <v>151598</v>
          </cell>
          <cell r="FV184">
            <v>150733</v>
          </cell>
          <cell r="FW184">
            <v>149530</v>
          </cell>
          <cell r="FX184">
            <v>148328</v>
          </cell>
          <cell r="FY184">
            <v>147290</v>
          </cell>
          <cell r="FZ184">
            <v>145741</v>
          </cell>
          <cell r="GA184">
            <v>143113</v>
          </cell>
          <cell r="GB184">
            <v>140041</v>
          </cell>
          <cell r="GC184">
            <v>137342</v>
          </cell>
          <cell r="GD184">
            <v>135999</v>
          </cell>
          <cell r="GE184">
            <v>134696</v>
          </cell>
          <cell r="GF184">
            <v>133497</v>
          </cell>
          <cell r="GG184">
            <v>132181</v>
          </cell>
          <cell r="GH184">
            <v>131999</v>
          </cell>
          <cell r="GI184">
            <v>131529</v>
          </cell>
          <cell r="GJ184">
            <v>130721</v>
          </cell>
          <cell r="GK184">
            <v>129501</v>
          </cell>
          <cell r="GL184">
            <v>128271</v>
          </cell>
          <cell r="GM184">
            <v>127408</v>
          </cell>
          <cell r="GN184">
            <v>126867</v>
          </cell>
          <cell r="GO184">
            <v>126867</v>
          </cell>
          <cell r="GP184">
            <v>127032</v>
          </cell>
          <cell r="GQ184">
            <v>126798</v>
          </cell>
          <cell r="GR184">
            <v>126459</v>
          </cell>
          <cell r="GS184">
            <v>126323</v>
          </cell>
          <cell r="GT184">
            <v>126740</v>
          </cell>
          <cell r="GU184">
            <v>127571</v>
          </cell>
          <cell r="GV184">
            <v>128719</v>
          </cell>
          <cell r="GW184">
            <v>129833</v>
          </cell>
          <cell r="GX184">
            <v>131620</v>
          </cell>
          <cell r="GY184">
            <v>133729</v>
          </cell>
          <cell r="GZ184">
            <v>136808</v>
          </cell>
          <cell r="HA184">
            <v>139242</v>
          </cell>
          <cell r="HB184">
            <v>141626</v>
          </cell>
          <cell r="HC184">
            <v>144375</v>
          </cell>
          <cell r="HD184">
            <v>147872</v>
          </cell>
          <cell r="HE184">
            <v>151129</v>
          </cell>
          <cell r="HF184">
            <v>153039</v>
          </cell>
          <cell r="HG184">
            <v>155352</v>
          </cell>
          <cell r="HH184">
            <v>157793</v>
          </cell>
          <cell r="HI184">
            <v>160709</v>
          </cell>
          <cell r="HJ184">
            <v>162650</v>
          </cell>
          <cell r="HK184">
            <v>164461</v>
          </cell>
          <cell r="HL184">
            <v>164626</v>
          </cell>
          <cell r="HM184">
            <v>164984</v>
          </cell>
          <cell r="HN184">
            <v>165084</v>
          </cell>
          <cell r="HO184">
            <v>165796</v>
          </cell>
          <cell r="HP184">
            <v>166081</v>
          </cell>
          <cell r="HQ184">
            <v>166356</v>
          </cell>
          <cell r="HR184">
            <v>167672</v>
          </cell>
          <cell r="HS184">
            <v>169074</v>
          </cell>
          <cell r="HT184">
            <v>169478</v>
          </cell>
          <cell r="HU184">
            <v>169713</v>
          </cell>
          <cell r="HV184">
            <v>168914</v>
          </cell>
          <cell r="HW184">
            <v>169036</v>
          </cell>
          <cell r="HX184">
            <v>170086</v>
          </cell>
          <cell r="HY184">
            <v>172013</v>
          </cell>
          <cell r="HZ184">
            <v>173848</v>
          </cell>
          <cell r="IA184">
            <v>175042</v>
          </cell>
          <cell r="IB184">
            <v>175989</v>
          </cell>
          <cell r="IC184">
            <v>177026</v>
          </cell>
          <cell r="ID184">
            <v>177080</v>
          </cell>
          <cell r="IE184">
            <v>176152</v>
          </cell>
          <cell r="IF184">
            <v>176305</v>
          </cell>
          <cell r="IG184">
            <v>177363</v>
          </cell>
          <cell r="IH184">
            <v>180643</v>
          </cell>
          <cell r="II184">
            <v>182494</v>
          </cell>
          <cell r="IJ184">
            <v>183757</v>
          </cell>
          <cell r="IK184">
            <v>184412</v>
          </cell>
          <cell r="IL184">
            <v>185236</v>
          </cell>
          <cell r="IM184">
            <v>185914</v>
          </cell>
          <cell r="IN184">
            <v>186695</v>
          </cell>
          <cell r="IO184">
            <v>187692</v>
          </cell>
          <cell r="IP184">
            <v>189553</v>
          </cell>
          <cell r="IQ184">
            <v>192300</v>
          </cell>
          <cell r="IR184">
            <v>193824</v>
          </cell>
          <cell r="IS184">
            <v>194426</v>
          </cell>
          <cell r="IT184">
            <v>194244</v>
          </cell>
          <cell r="IU184">
            <v>195449</v>
          </cell>
          <cell r="IV184">
            <v>196577</v>
          </cell>
          <cell r="IW184">
            <v>196694</v>
          </cell>
          <cell r="IX184">
            <v>196961</v>
          </cell>
          <cell r="IY184">
            <v>197604</v>
          </cell>
          <cell r="IZ184">
            <v>198734</v>
          </cell>
          <cell r="JA184">
            <v>199437</v>
          </cell>
          <cell r="JB184">
            <v>200087</v>
          </cell>
          <cell r="JC184">
            <v>200761</v>
          </cell>
          <cell r="JD184">
            <v>202001</v>
          </cell>
          <cell r="JE184">
            <v>203086</v>
          </cell>
          <cell r="JF184">
            <v>204361</v>
          </cell>
          <cell r="JG184">
            <v>205076</v>
          </cell>
          <cell r="JH184">
            <v>206464</v>
          </cell>
          <cell r="JI184">
            <v>208905</v>
          </cell>
          <cell r="JJ184">
            <v>211476</v>
          </cell>
          <cell r="JK184">
            <v>214021</v>
          </cell>
          <cell r="JL184">
            <v>215008</v>
          </cell>
          <cell r="JM184">
            <v>216142</v>
          </cell>
          <cell r="JN184">
            <v>217134</v>
          </cell>
          <cell r="JO184">
            <v>217806</v>
          </cell>
          <cell r="JP184">
            <v>218888</v>
          </cell>
          <cell r="JQ184">
            <v>219820</v>
          </cell>
          <cell r="JR184">
            <v>220455</v>
          </cell>
          <cell r="JS184">
            <v>221243</v>
          </cell>
          <cell r="JT184">
            <v>221996</v>
          </cell>
          <cell r="JU184">
            <v>223130</v>
          </cell>
          <cell r="JV184">
            <v>222820</v>
          </cell>
          <cell r="JW184">
            <v>222565</v>
          </cell>
          <cell r="JX184">
            <v>223241</v>
          </cell>
          <cell r="JY184">
            <v>224492</v>
          </cell>
          <cell r="JZ184">
            <v>225117</v>
          </cell>
          <cell r="KA184">
            <v>224558</v>
          </cell>
          <cell r="KB184">
            <v>224086</v>
          </cell>
          <cell r="KC184">
            <v>224681</v>
          </cell>
          <cell r="KD184">
            <v>226437</v>
          </cell>
          <cell r="KE184">
            <v>226725</v>
          </cell>
          <cell r="KF184">
            <v>227194</v>
          </cell>
          <cell r="KG184">
            <v>227335</v>
          </cell>
          <cell r="KH184">
            <v>230404</v>
          </cell>
          <cell r="KI184">
            <v>232367</v>
          </cell>
          <cell r="KJ184">
            <v>235008</v>
          </cell>
          <cell r="KK184">
            <v>236688</v>
          </cell>
          <cell r="KL184">
            <v>238555</v>
          </cell>
          <cell r="KM184">
            <v>241147</v>
          </cell>
          <cell r="KN184">
            <v>243431</v>
          </cell>
          <cell r="KO184">
            <v>246070</v>
          </cell>
          <cell r="KP184">
            <v>248160</v>
          </cell>
          <cell r="KQ184">
            <v>251732</v>
          </cell>
          <cell r="KR184">
            <v>255354</v>
          </cell>
          <cell r="KS184">
            <v>259234</v>
          </cell>
          <cell r="KT184">
            <v>261817</v>
          </cell>
          <cell r="KU184">
            <v>265722</v>
          </cell>
          <cell r="KV184">
            <v>269322</v>
          </cell>
          <cell r="KW184">
            <v>273870</v>
          </cell>
          <cell r="KX184">
            <v>279158</v>
          </cell>
        </row>
        <row r="185">
          <cell r="B185" t="str">
            <v>Merced County</v>
          </cell>
          <cell r="Q185">
            <v>108859</v>
          </cell>
          <cell r="R185">
            <v>108418</v>
          </cell>
          <cell r="S185">
            <v>107825</v>
          </cell>
          <cell r="T185">
            <v>107142</v>
          </cell>
          <cell r="U185">
            <v>106588</v>
          </cell>
          <cell r="V185">
            <v>106606</v>
          </cell>
          <cell r="W185">
            <v>106745</v>
          </cell>
          <cell r="X185">
            <v>107276</v>
          </cell>
          <cell r="Y185">
            <v>107874</v>
          </cell>
          <cell r="Z185">
            <v>108489</v>
          </cell>
          <cell r="AA185">
            <v>109030</v>
          </cell>
          <cell r="AB185">
            <v>109618</v>
          </cell>
          <cell r="AC185">
            <v>110245</v>
          </cell>
          <cell r="AD185">
            <v>111094</v>
          </cell>
          <cell r="AE185">
            <v>112300</v>
          </cell>
          <cell r="AF185">
            <v>113309</v>
          </cell>
          <cell r="AG185">
            <v>114293</v>
          </cell>
          <cell r="AH185">
            <v>114754</v>
          </cell>
          <cell r="AI185">
            <v>115230</v>
          </cell>
          <cell r="AJ185">
            <v>115390</v>
          </cell>
          <cell r="AK185">
            <v>115534</v>
          </cell>
          <cell r="AL185">
            <v>115766</v>
          </cell>
          <cell r="AM185">
            <v>116079</v>
          </cell>
          <cell r="AN185">
            <v>116424</v>
          </cell>
          <cell r="AO185">
            <v>116680</v>
          </cell>
          <cell r="AP185">
            <v>116981</v>
          </cell>
          <cell r="AQ185">
            <v>117442</v>
          </cell>
          <cell r="AR185">
            <v>118011</v>
          </cell>
          <cell r="AS185">
            <v>118570</v>
          </cell>
          <cell r="AT185">
            <v>119007</v>
          </cell>
          <cell r="AU185">
            <v>119470</v>
          </cell>
          <cell r="AV185">
            <v>119954</v>
          </cell>
          <cell r="AW185">
            <v>120611</v>
          </cell>
          <cell r="AX185">
            <v>121406</v>
          </cell>
          <cell r="AY185">
            <v>122472</v>
          </cell>
          <cell r="AZ185">
            <v>123620</v>
          </cell>
          <cell r="BA185">
            <v>124958</v>
          </cell>
          <cell r="BB185">
            <v>126094</v>
          </cell>
          <cell r="BC185">
            <v>127185</v>
          </cell>
          <cell r="BD185">
            <v>128021</v>
          </cell>
          <cell r="BE185">
            <v>129286</v>
          </cell>
          <cell r="BF185">
            <v>130510</v>
          </cell>
          <cell r="BG185">
            <v>131745</v>
          </cell>
          <cell r="BH185">
            <v>132513</v>
          </cell>
          <cell r="BI185">
            <v>133382</v>
          </cell>
          <cell r="BJ185">
            <v>134280</v>
          </cell>
          <cell r="BK185">
            <v>135585</v>
          </cell>
          <cell r="BL185">
            <v>137034</v>
          </cell>
          <cell r="BM185">
            <v>138747</v>
          </cell>
          <cell r="BN185">
            <v>140482</v>
          </cell>
          <cell r="BO185">
            <v>142253</v>
          </cell>
          <cell r="BP185">
            <v>144169</v>
          </cell>
          <cell r="BQ185">
            <v>145185</v>
          </cell>
          <cell r="BR185">
            <v>146499</v>
          </cell>
          <cell r="BS185">
            <v>147671</v>
          </cell>
          <cell r="BT185">
            <v>150290</v>
          </cell>
          <cell r="BU185">
            <v>152656</v>
          </cell>
          <cell r="BV185">
            <v>155103</v>
          </cell>
          <cell r="BW185">
            <v>156859</v>
          </cell>
          <cell r="BX185">
            <v>158567</v>
          </cell>
          <cell r="BY185">
            <v>160249</v>
          </cell>
          <cell r="BZ185">
            <v>162063</v>
          </cell>
          <cell r="CA185">
            <v>164139</v>
          </cell>
          <cell r="CB185">
            <v>166031</v>
          </cell>
          <cell r="CC185">
            <v>168470</v>
          </cell>
          <cell r="CD185">
            <v>170299</v>
          </cell>
          <cell r="CE185">
            <v>172728</v>
          </cell>
          <cell r="CF185">
            <v>174367</v>
          </cell>
          <cell r="CG185">
            <v>176710</v>
          </cell>
          <cell r="CH185">
            <v>179066</v>
          </cell>
          <cell r="CI185">
            <v>181418</v>
          </cell>
          <cell r="CJ185">
            <v>183488</v>
          </cell>
          <cell r="CK185">
            <v>185563</v>
          </cell>
          <cell r="CL185">
            <v>187772</v>
          </cell>
          <cell r="CM185">
            <v>190178</v>
          </cell>
          <cell r="CN185">
            <v>192454</v>
          </cell>
          <cell r="CO185">
            <v>194957</v>
          </cell>
          <cell r="CP185">
            <v>197251</v>
          </cell>
          <cell r="CQ185">
            <v>198811</v>
          </cell>
          <cell r="CR185">
            <v>200703</v>
          </cell>
          <cell r="CS185">
            <v>202912</v>
          </cell>
          <cell r="CT185">
            <v>205966</v>
          </cell>
          <cell r="CU185">
            <v>209058</v>
          </cell>
          <cell r="CV185">
            <v>213029</v>
          </cell>
          <cell r="CW185">
            <v>216371</v>
          </cell>
          <cell r="CX185">
            <v>219505</v>
          </cell>
          <cell r="CY185">
            <v>221824</v>
          </cell>
          <cell r="CZ185">
            <v>225165</v>
          </cell>
          <cell r="DA185">
            <v>228803</v>
          </cell>
          <cell r="DB185">
            <v>233869</v>
          </cell>
          <cell r="DC185">
            <v>240609</v>
          </cell>
          <cell r="DD185">
            <v>246992</v>
          </cell>
          <cell r="DE185">
            <v>252049</v>
          </cell>
          <cell r="DF185">
            <v>254592</v>
          </cell>
          <cell r="DG185">
            <v>258926</v>
          </cell>
          <cell r="DH185">
            <v>262635</v>
          </cell>
          <cell r="DI185">
            <v>268475</v>
          </cell>
          <cell r="DJ185">
            <v>275355</v>
          </cell>
          <cell r="DK185">
            <v>283878</v>
          </cell>
          <cell r="DL185">
            <v>292033</v>
          </cell>
          <cell r="DM185">
            <v>299103</v>
          </cell>
          <cell r="DN185">
            <v>307005</v>
          </cell>
          <cell r="DO185">
            <v>313167</v>
          </cell>
          <cell r="DP185">
            <v>320739</v>
          </cell>
          <cell r="DQ185">
            <v>328997</v>
          </cell>
          <cell r="DR185">
            <v>338564</v>
          </cell>
          <cell r="DS185">
            <v>345714</v>
          </cell>
          <cell r="DT185">
            <v>351759</v>
          </cell>
          <cell r="DU185">
            <v>356926</v>
          </cell>
          <cell r="DV185">
            <v>359535</v>
          </cell>
          <cell r="DW185">
            <v>360217</v>
          </cell>
          <cell r="DX185">
            <v>360525</v>
          </cell>
          <cell r="DY185">
            <v>362843</v>
          </cell>
          <cell r="DZ185">
            <v>363238</v>
          </cell>
          <cell r="EA185">
            <v>364659</v>
          </cell>
          <cell r="EB185">
            <v>362415</v>
          </cell>
          <cell r="EC185">
            <v>356727</v>
          </cell>
          <cell r="ED185">
            <v>351326</v>
          </cell>
          <cell r="EE185">
            <v>348120</v>
          </cell>
          <cell r="EF185">
            <v>346460</v>
          </cell>
          <cell r="EG185">
            <v>342885</v>
          </cell>
          <cell r="EH185">
            <v>339416</v>
          </cell>
          <cell r="EI185">
            <v>338297</v>
          </cell>
          <cell r="EJ185">
            <v>334622</v>
          </cell>
          <cell r="EK185">
            <v>328356</v>
          </cell>
          <cell r="EL185">
            <v>319311</v>
          </cell>
          <cell r="EM185">
            <v>308316</v>
          </cell>
          <cell r="EN185">
            <v>297812</v>
          </cell>
          <cell r="EO185">
            <v>290288</v>
          </cell>
          <cell r="EP185">
            <v>283582</v>
          </cell>
          <cell r="EQ185">
            <v>274387</v>
          </cell>
          <cell r="ER185">
            <v>265264</v>
          </cell>
          <cell r="ES185">
            <v>252574</v>
          </cell>
          <cell r="ET185">
            <v>241687</v>
          </cell>
          <cell r="EU185">
            <v>228307</v>
          </cell>
          <cell r="EV185">
            <v>218303</v>
          </cell>
          <cell r="EW185">
            <v>208614</v>
          </cell>
          <cell r="EX185">
            <v>198008</v>
          </cell>
          <cell r="EY185">
            <v>188161</v>
          </cell>
          <cell r="EZ185">
            <v>178442</v>
          </cell>
          <cell r="FA185">
            <v>169897</v>
          </cell>
          <cell r="FB185">
            <v>160124</v>
          </cell>
          <cell r="FC185">
            <v>150625</v>
          </cell>
          <cell r="FD185">
            <v>141298</v>
          </cell>
          <cell r="FE185">
            <v>135680</v>
          </cell>
          <cell r="FF185">
            <v>130431</v>
          </cell>
          <cell r="FG185">
            <v>124720</v>
          </cell>
          <cell r="FH185">
            <v>117685</v>
          </cell>
          <cell r="FI185">
            <v>111754</v>
          </cell>
          <cell r="FJ185">
            <v>109971</v>
          </cell>
          <cell r="FK185">
            <v>109404</v>
          </cell>
          <cell r="FL185">
            <v>109378</v>
          </cell>
          <cell r="FM185">
            <v>108516</v>
          </cell>
          <cell r="FN185">
            <v>109219</v>
          </cell>
          <cell r="FO185">
            <v>111226</v>
          </cell>
          <cell r="FP185">
            <v>112710</v>
          </cell>
          <cell r="FQ185">
            <v>113366</v>
          </cell>
          <cell r="FR185">
            <v>113236</v>
          </cell>
          <cell r="FS185">
            <v>115079</v>
          </cell>
          <cell r="FT185">
            <v>119718</v>
          </cell>
          <cell r="FU185">
            <v>123711</v>
          </cell>
          <cell r="FV185">
            <v>124739</v>
          </cell>
          <cell r="FW185">
            <v>123752</v>
          </cell>
          <cell r="FX185">
            <v>123936</v>
          </cell>
          <cell r="FY185">
            <v>124895</v>
          </cell>
          <cell r="FZ185">
            <v>124658</v>
          </cell>
          <cell r="GA185">
            <v>122758</v>
          </cell>
          <cell r="GB185">
            <v>122230</v>
          </cell>
          <cell r="GC185">
            <v>122328</v>
          </cell>
          <cell r="GD185">
            <v>123747</v>
          </cell>
          <cell r="GE185">
            <v>123270</v>
          </cell>
          <cell r="GF185">
            <v>120897</v>
          </cell>
          <cell r="GG185">
            <v>118333</v>
          </cell>
          <cell r="GH185">
            <v>117310</v>
          </cell>
          <cell r="GI185">
            <v>117735</v>
          </cell>
          <cell r="GJ185">
            <v>117347</v>
          </cell>
          <cell r="GK185">
            <v>116263</v>
          </cell>
          <cell r="GL185">
            <v>115210</v>
          </cell>
          <cell r="GM185">
            <v>116134</v>
          </cell>
          <cell r="GN185">
            <v>115882</v>
          </cell>
          <cell r="GO185">
            <v>115669</v>
          </cell>
          <cell r="GP185">
            <v>114386</v>
          </cell>
          <cell r="GQ185">
            <v>115540</v>
          </cell>
          <cell r="GR185">
            <v>116677</v>
          </cell>
          <cell r="GS185">
            <v>118267</v>
          </cell>
          <cell r="GT185">
            <v>118200</v>
          </cell>
          <cell r="GU185">
            <v>118381</v>
          </cell>
          <cell r="GV185">
            <v>118121</v>
          </cell>
          <cell r="GW185">
            <v>119138</v>
          </cell>
          <cell r="GX185">
            <v>121671</v>
          </cell>
          <cell r="GY185">
            <v>122841</v>
          </cell>
          <cell r="GZ185">
            <v>125618</v>
          </cell>
          <cell r="HA185">
            <v>127234</v>
          </cell>
          <cell r="HB185">
            <v>130235</v>
          </cell>
          <cell r="HC185">
            <v>132530</v>
          </cell>
          <cell r="HD185">
            <v>135157</v>
          </cell>
          <cell r="HE185">
            <v>138794</v>
          </cell>
          <cell r="HF185">
            <v>143406</v>
          </cell>
          <cell r="HG185">
            <v>149219</v>
          </cell>
          <cell r="HH185">
            <v>155052</v>
          </cell>
          <cell r="HI185">
            <v>160157</v>
          </cell>
          <cell r="HJ185">
            <v>162996</v>
          </cell>
          <cell r="HK185">
            <v>167158</v>
          </cell>
          <cell r="HL185">
            <v>170060</v>
          </cell>
          <cell r="HM185">
            <v>174872</v>
          </cell>
          <cell r="HN185">
            <v>177740</v>
          </cell>
          <cell r="HO185">
            <v>179326</v>
          </cell>
          <cell r="HP185">
            <v>181555</v>
          </cell>
          <cell r="HQ185">
            <v>183186</v>
          </cell>
          <cell r="HR185">
            <v>184993</v>
          </cell>
          <cell r="HS185">
            <v>183446</v>
          </cell>
          <cell r="HT185">
            <v>183505</v>
          </cell>
          <cell r="HU185">
            <v>184048</v>
          </cell>
          <cell r="HV185">
            <v>186311</v>
          </cell>
          <cell r="HW185">
            <v>187238</v>
          </cell>
          <cell r="HX185">
            <v>187944</v>
          </cell>
          <cell r="HY185">
            <v>187915</v>
          </cell>
          <cell r="HZ185">
            <v>189011</v>
          </cell>
          <cell r="IA185">
            <v>190554</v>
          </cell>
          <cell r="IB185">
            <v>192168</v>
          </cell>
          <cell r="IC185">
            <v>192719</v>
          </cell>
          <cell r="ID185">
            <v>194125</v>
          </cell>
          <cell r="IE185">
            <v>196766</v>
          </cell>
          <cell r="IF185">
            <v>198447</v>
          </cell>
          <cell r="IG185">
            <v>199589</v>
          </cell>
          <cell r="IH185">
            <v>200895</v>
          </cell>
          <cell r="II185">
            <v>202365</v>
          </cell>
          <cell r="IJ185">
            <v>204290</v>
          </cell>
          <cell r="IK185">
            <v>205906</v>
          </cell>
          <cell r="IL185">
            <v>208157</v>
          </cell>
          <cell r="IM185">
            <v>210793</v>
          </cell>
          <cell r="IN185">
            <v>211830</v>
          </cell>
          <cell r="IO185">
            <v>213243</v>
          </cell>
          <cell r="IP185">
            <v>214231</v>
          </cell>
          <cell r="IQ185">
            <v>216451</v>
          </cell>
          <cell r="IR185">
            <v>219079</v>
          </cell>
          <cell r="IS185">
            <v>221685</v>
          </cell>
          <cell r="IT185">
            <v>222908</v>
          </cell>
          <cell r="IU185">
            <v>225044</v>
          </cell>
          <cell r="IV185">
            <v>226790</v>
          </cell>
          <cell r="IW185">
            <v>229347</v>
          </cell>
          <cell r="IX185">
            <v>231115</v>
          </cell>
          <cell r="IY185">
            <v>232671</v>
          </cell>
          <cell r="IZ185">
            <v>235356</v>
          </cell>
          <cell r="JA185">
            <v>238614</v>
          </cell>
          <cell r="JB185">
            <v>241387</v>
          </cell>
          <cell r="JC185">
            <v>243007</v>
          </cell>
          <cell r="JD185">
            <v>243344</v>
          </cell>
          <cell r="JE185">
            <v>244205</v>
          </cell>
          <cell r="JF185">
            <v>246449</v>
          </cell>
          <cell r="JG185">
            <v>248351</v>
          </cell>
          <cell r="JH185">
            <v>250619</v>
          </cell>
          <cell r="JI185">
            <v>252994</v>
          </cell>
          <cell r="JJ185">
            <v>255269</v>
          </cell>
          <cell r="JK185">
            <v>257545</v>
          </cell>
          <cell r="JL185">
            <v>258861</v>
          </cell>
          <cell r="JM185">
            <v>259886</v>
          </cell>
          <cell r="JN185">
            <v>260927</v>
          </cell>
          <cell r="JO185">
            <v>262171</v>
          </cell>
          <cell r="JP185">
            <v>264706</v>
          </cell>
          <cell r="JQ185">
            <v>267180</v>
          </cell>
          <cell r="JR185">
            <v>269025</v>
          </cell>
          <cell r="JS185">
            <v>270047</v>
          </cell>
          <cell r="JT185">
            <v>271024</v>
          </cell>
          <cell r="JU185">
            <v>270801</v>
          </cell>
          <cell r="JV185">
            <v>270240</v>
          </cell>
          <cell r="JW185">
            <v>269567</v>
          </cell>
          <cell r="JX185">
            <v>270831</v>
          </cell>
          <cell r="JY185">
            <v>272832</v>
          </cell>
          <cell r="JZ185">
            <v>274798</v>
          </cell>
          <cell r="KA185">
            <v>274711</v>
          </cell>
          <cell r="KB185">
            <v>274835</v>
          </cell>
          <cell r="KC185">
            <v>274645</v>
          </cell>
          <cell r="KD185">
            <v>275624</v>
          </cell>
          <cell r="KE185">
            <v>275387</v>
          </cell>
          <cell r="KF185">
            <v>275457</v>
          </cell>
          <cell r="KG185">
            <v>275766</v>
          </cell>
          <cell r="KH185">
            <v>278627</v>
          </cell>
          <cell r="KI185">
            <v>281206</v>
          </cell>
          <cell r="KJ185">
            <v>282571</v>
          </cell>
          <cell r="KK185">
            <v>281582</v>
          </cell>
          <cell r="KL185">
            <v>282456</v>
          </cell>
          <cell r="KM185">
            <v>286153</v>
          </cell>
          <cell r="KN185">
            <v>290520</v>
          </cell>
          <cell r="KO185">
            <v>294142</v>
          </cell>
          <cell r="KP185">
            <v>297287</v>
          </cell>
          <cell r="KQ185">
            <v>302276</v>
          </cell>
          <cell r="KR185">
            <v>307388</v>
          </cell>
          <cell r="KS185">
            <v>313354</v>
          </cell>
          <cell r="KT185">
            <v>317934</v>
          </cell>
          <cell r="KU185">
            <v>323391</v>
          </cell>
          <cell r="KV185">
            <v>329662</v>
          </cell>
          <cell r="KW185">
            <v>338337</v>
          </cell>
          <cell r="KX185">
            <v>346104</v>
          </cell>
        </row>
        <row r="186">
          <cell r="B186" t="str">
            <v>Kings County</v>
          </cell>
          <cell r="Q186">
            <v>85162</v>
          </cell>
          <cell r="R186">
            <v>85163</v>
          </cell>
          <cell r="S186">
            <v>84926</v>
          </cell>
          <cell r="T186">
            <v>84622</v>
          </cell>
          <cell r="U186">
            <v>84194</v>
          </cell>
          <cell r="V186">
            <v>84319</v>
          </cell>
          <cell r="W186">
            <v>84565</v>
          </cell>
          <cell r="X186">
            <v>84966</v>
          </cell>
          <cell r="Y186">
            <v>85248</v>
          </cell>
          <cell r="Z186">
            <v>85510</v>
          </cell>
          <cell r="AA186">
            <v>85726</v>
          </cell>
          <cell r="AB186">
            <v>85843</v>
          </cell>
          <cell r="AC186">
            <v>85965</v>
          </cell>
          <cell r="AD186">
            <v>86184</v>
          </cell>
          <cell r="AE186">
            <v>86719</v>
          </cell>
          <cell r="AF186">
            <v>87380</v>
          </cell>
          <cell r="AG186">
            <v>88186</v>
          </cell>
          <cell r="AH186">
            <v>88223</v>
          </cell>
          <cell r="AI186">
            <v>88081</v>
          </cell>
          <cell r="AJ186">
            <v>87821</v>
          </cell>
          <cell r="AK186">
            <v>87837</v>
          </cell>
          <cell r="AL186">
            <v>88030</v>
          </cell>
          <cell r="AM186">
            <v>88287</v>
          </cell>
          <cell r="AN186">
            <v>88656</v>
          </cell>
          <cell r="AO186">
            <v>88918</v>
          </cell>
          <cell r="AP186">
            <v>88968</v>
          </cell>
          <cell r="AQ186">
            <v>88944</v>
          </cell>
          <cell r="AR186">
            <v>88912</v>
          </cell>
          <cell r="AS186">
            <v>89045</v>
          </cell>
          <cell r="AT186">
            <v>89333</v>
          </cell>
          <cell r="AU186">
            <v>89799</v>
          </cell>
          <cell r="AV186">
            <v>90214</v>
          </cell>
          <cell r="AW186">
            <v>90562</v>
          </cell>
          <cell r="AX186">
            <v>90715</v>
          </cell>
          <cell r="AY186">
            <v>91022</v>
          </cell>
          <cell r="AZ186">
            <v>91499</v>
          </cell>
          <cell r="BA186">
            <v>92262</v>
          </cell>
          <cell r="BB186">
            <v>92876</v>
          </cell>
          <cell r="BC186">
            <v>93420</v>
          </cell>
          <cell r="BD186">
            <v>93729</v>
          </cell>
          <cell r="BE186">
            <v>94036</v>
          </cell>
          <cell r="BF186">
            <v>94288</v>
          </cell>
          <cell r="BG186">
            <v>94515</v>
          </cell>
          <cell r="BH186">
            <v>94759</v>
          </cell>
          <cell r="BI186">
            <v>95020</v>
          </cell>
          <cell r="BJ186">
            <v>95415</v>
          </cell>
          <cell r="BK186">
            <v>95690</v>
          </cell>
          <cell r="BL186">
            <v>95864</v>
          </cell>
          <cell r="BM186">
            <v>95910</v>
          </cell>
          <cell r="BN186">
            <v>96136</v>
          </cell>
          <cell r="BO186">
            <v>96576</v>
          </cell>
          <cell r="BP186">
            <v>97434</v>
          </cell>
          <cell r="BQ186">
            <v>98183</v>
          </cell>
          <cell r="BR186">
            <v>98755</v>
          </cell>
          <cell r="BS186">
            <v>98918</v>
          </cell>
          <cell r="BT186">
            <v>99036</v>
          </cell>
          <cell r="BU186">
            <v>99213</v>
          </cell>
          <cell r="BV186">
            <v>99428</v>
          </cell>
          <cell r="BW186">
            <v>99782</v>
          </cell>
          <cell r="BX186">
            <v>100152</v>
          </cell>
          <cell r="BY186">
            <v>100457</v>
          </cell>
          <cell r="BZ186">
            <v>100821</v>
          </cell>
          <cell r="CA186">
            <v>101146</v>
          </cell>
          <cell r="CB186">
            <v>100848</v>
          </cell>
          <cell r="CC186">
            <v>100553</v>
          </cell>
          <cell r="CD186">
            <v>100373</v>
          </cell>
          <cell r="CE186">
            <v>100857</v>
          </cell>
          <cell r="CF186">
            <v>101495</v>
          </cell>
          <cell r="CG186">
            <v>102152</v>
          </cell>
          <cell r="CH186">
            <v>102766</v>
          </cell>
          <cell r="CI186">
            <v>103320</v>
          </cell>
          <cell r="CJ186">
            <v>103945</v>
          </cell>
          <cell r="CK186">
            <v>104930</v>
          </cell>
          <cell r="CL186">
            <v>105842</v>
          </cell>
          <cell r="CM186">
            <v>106835</v>
          </cell>
          <cell r="CN186">
            <v>108006</v>
          </cell>
          <cell r="CO186">
            <v>109301</v>
          </cell>
          <cell r="CP186">
            <v>110674</v>
          </cell>
          <cell r="CQ186">
            <v>111890</v>
          </cell>
          <cell r="CR186">
            <v>113327</v>
          </cell>
          <cell r="CS186">
            <v>114904</v>
          </cell>
          <cell r="CT186">
            <v>116522</v>
          </cell>
          <cell r="CU186">
            <v>118209</v>
          </cell>
          <cell r="CV186">
            <v>120093</v>
          </cell>
          <cell r="CW186">
            <v>121852</v>
          </cell>
          <cell r="CX186">
            <v>123939</v>
          </cell>
          <cell r="CY186">
            <v>126047</v>
          </cell>
          <cell r="CZ186">
            <v>128146</v>
          </cell>
          <cell r="DA186">
            <v>130143</v>
          </cell>
          <cell r="DB186">
            <v>132322</v>
          </cell>
          <cell r="DC186">
            <v>135810</v>
          </cell>
          <cell r="DD186">
            <v>138851</v>
          </cell>
          <cell r="DE186">
            <v>142076</v>
          </cell>
          <cell r="DF186">
            <v>145308</v>
          </cell>
          <cell r="DG186">
            <v>148969</v>
          </cell>
          <cell r="DH186">
            <v>152582</v>
          </cell>
          <cell r="DI186">
            <v>156214</v>
          </cell>
          <cell r="DJ186">
            <v>159479</v>
          </cell>
          <cell r="DK186">
            <v>162721</v>
          </cell>
          <cell r="DL186">
            <v>166553</v>
          </cell>
          <cell r="DM186">
            <v>171329</v>
          </cell>
          <cell r="DN186">
            <v>176480</v>
          </cell>
          <cell r="DO186">
            <v>179943</v>
          </cell>
          <cell r="DP186">
            <v>184133</v>
          </cell>
          <cell r="DQ186">
            <v>187337</v>
          </cell>
          <cell r="DR186">
            <v>190937</v>
          </cell>
          <cell r="DS186">
            <v>194030</v>
          </cell>
          <cell r="DT186">
            <v>197299</v>
          </cell>
          <cell r="DU186">
            <v>200434</v>
          </cell>
          <cell r="DV186">
            <v>203269</v>
          </cell>
          <cell r="DW186">
            <v>205896</v>
          </cell>
          <cell r="DX186">
            <v>208589</v>
          </cell>
          <cell r="DY186">
            <v>210435</v>
          </cell>
          <cell r="DZ186">
            <v>212090</v>
          </cell>
          <cell r="EA186">
            <v>213271</v>
          </cell>
          <cell r="EB186">
            <v>213313</v>
          </cell>
          <cell r="EC186">
            <v>213652</v>
          </cell>
          <cell r="ED186">
            <v>213493</v>
          </cell>
          <cell r="EE186">
            <v>213795</v>
          </cell>
          <cell r="EF186">
            <v>213342</v>
          </cell>
          <cell r="EG186">
            <v>212365</v>
          </cell>
          <cell r="EH186">
            <v>211834</v>
          </cell>
          <cell r="EI186">
            <v>211884</v>
          </cell>
          <cell r="EJ186">
            <v>212276</v>
          </cell>
          <cell r="EK186">
            <v>211880</v>
          </cell>
          <cell r="EL186">
            <v>210600</v>
          </cell>
          <cell r="EM186">
            <v>209052</v>
          </cell>
          <cell r="EN186">
            <v>208090</v>
          </cell>
          <cell r="EO186">
            <v>206090</v>
          </cell>
          <cell r="EP186">
            <v>204348</v>
          </cell>
          <cell r="EQ186">
            <v>201670</v>
          </cell>
          <cell r="ER186">
            <v>199820</v>
          </cell>
          <cell r="ES186">
            <v>197979</v>
          </cell>
          <cell r="ET186">
            <v>195687</v>
          </cell>
          <cell r="EU186">
            <v>192981</v>
          </cell>
          <cell r="EV186">
            <v>189464</v>
          </cell>
          <cell r="EW186">
            <v>186138</v>
          </cell>
          <cell r="EX186">
            <v>182984</v>
          </cell>
          <cell r="EY186">
            <v>179879</v>
          </cell>
          <cell r="EZ186">
            <v>176902</v>
          </cell>
          <cell r="FA186">
            <v>175717</v>
          </cell>
          <cell r="FB186">
            <v>174647</v>
          </cell>
          <cell r="FC186">
            <v>173924</v>
          </cell>
          <cell r="FD186">
            <v>170631</v>
          </cell>
          <cell r="FE186">
            <v>167483</v>
          </cell>
          <cell r="FF186">
            <v>164003</v>
          </cell>
          <cell r="FG186">
            <v>161824</v>
          </cell>
          <cell r="FH186">
            <v>159295</v>
          </cell>
          <cell r="FI186">
            <v>157367</v>
          </cell>
          <cell r="FJ186">
            <v>156111</v>
          </cell>
          <cell r="FK186">
            <v>156079</v>
          </cell>
          <cell r="FL186">
            <v>155967</v>
          </cell>
          <cell r="FM186">
            <v>154969</v>
          </cell>
          <cell r="FN186">
            <v>153408</v>
          </cell>
          <cell r="FO186">
            <v>152555</v>
          </cell>
          <cell r="FP186">
            <v>154796</v>
          </cell>
          <cell r="FQ186">
            <v>157138</v>
          </cell>
          <cell r="FR186">
            <v>160170</v>
          </cell>
          <cell r="FS186">
            <v>159883</v>
          </cell>
          <cell r="FT186">
            <v>160666</v>
          </cell>
          <cell r="FU186">
            <v>161749</v>
          </cell>
          <cell r="FV186">
            <v>162590</v>
          </cell>
          <cell r="FW186">
            <v>161144</v>
          </cell>
          <cell r="FX186">
            <v>157858</v>
          </cell>
          <cell r="FY186">
            <v>155486</v>
          </cell>
          <cell r="FZ186">
            <v>154173</v>
          </cell>
          <cell r="GA186">
            <v>152432</v>
          </cell>
          <cell r="GB186">
            <v>149121</v>
          </cell>
          <cell r="GC186">
            <v>146061</v>
          </cell>
          <cell r="GD186">
            <v>143694</v>
          </cell>
          <cell r="GE186">
            <v>142933</v>
          </cell>
          <cell r="GF186">
            <v>140810</v>
          </cell>
          <cell r="GG186">
            <v>136601</v>
          </cell>
          <cell r="GH186">
            <v>132074</v>
          </cell>
          <cell r="GI186">
            <v>130852</v>
          </cell>
          <cell r="GJ186">
            <v>132907</v>
          </cell>
          <cell r="GK186">
            <v>134659</v>
          </cell>
          <cell r="GL186">
            <v>134980</v>
          </cell>
          <cell r="GM186">
            <v>134318</v>
          </cell>
          <cell r="GN186">
            <v>133371</v>
          </cell>
          <cell r="GO186">
            <v>133292</v>
          </cell>
          <cell r="GP186">
            <v>132179</v>
          </cell>
          <cell r="GQ186">
            <v>133321</v>
          </cell>
          <cell r="GR186">
            <v>134685</v>
          </cell>
          <cell r="GS186">
            <v>138751</v>
          </cell>
          <cell r="GT186">
            <v>141949</v>
          </cell>
          <cell r="GU186">
            <v>142140</v>
          </cell>
          <cell r="GV186">
            <v>139895</v>
          </cell>
          <cell r="GW186">
            <v>137591</v>
          </cell>
          <cell r="GX186">
            <v>136963</v>
          </cell>
          <cell r="GY186">
            <v>137581</v>
          </cell>
          <cell r="GZ186">
            <v>140571</v>
          </cell>
          <cell r="HA186">
            <v>142508</v>
          </cell>
          <cell r="HB186">
            <v>145172</v>
          </cell>
          <cell r="HC186">
            <v>144929</v>
          </cell>
          <cell r="HD186">
            <v>145323</v>
          </cell>
          <cell r="HE186">
            <v>144687</v>
          </cell>
          <cell r="HF186">
            <v>145500</v>
          </cell>
          <cell r="HG186">
            <v>148178</v>
          </cell>
          <cell r="HH186">
            <v>152716</v>
          </cell>
          <cell r="HI186">
            <v>157025</v>
          </cell>
          <cell r="HJ186">
            <v>160828</v>
          </cell>
          <cell r="HK186">
            <v>163365</v>
          </cell>
          <cell r="HL186">
            <v>165230</v>
          </cell>
          <cell r="HM186">
            <v>165621</v>
          </cell>
          <cell r="HN186">
            <v>165572</v>
          </cell>
          <cell r="HO186">
            <v>165312</v>
          </cell>
          <cell r="HP186">
            <v>166730</v>
          </cell>
          <cell r="HQ186">
            <v>169196</v>
          </cell>
          <cell r="HR186">
            <v>171961</v>
          </cell>
          <cell r="HS186">
            <v>173865</v>
          </cell>
          <cell r="HT186">
            <v>173647</v>
          </cell>
          <cell r="HU186">
            <v>173771</v>
          </cell>
          <cell r="HV186">
            <v>173504</v>
          </cell>
          <cell r="HW186">
            <v>174677</v>
          </cell>
          <cell r="HX186">
            <v>173042</v>
          </cell>
          <cell r="HY186">
            <v>173628</v>
          </cell>
          <cell r="HZ186">
            <v>174863</v>
          </cell>
          <cell r="IA186">
            <v>178621</v>
          </cell>
          <cell r="IB186">
            <v>180527</v>
          </cell>
          <cell r="IC186">
            <v>181105</v>
          </cell>
          <cell r="ID186">
            <v>181137</v>
          </cell>
          <cell r="IE186">
            <v>181007</v>
          </cell>
          <cell r="IF186">
            <v>181811</v>
          </cell>
          <cell r="IG186">
            <v>182489</v>
          </cell>
          <cell r="IH186">
            <v>183282</v>
          </cell>
          <cell r="II186">
            <v>183764</v>
          </cell>
          <cell r="IJ186">
            <v>185345</v>
          </cell>
          <cell r="IK186">
            <v>187401</v>
          </cell>
          <cell r="IL186">
            <v>189198</v>
          </cell>
          <cell r="IM186">
            <v>190699</v>
          </cell>
          <cell r="IN186">
            <v>191201</v>
          </cell>
          <cell r="IO186">
            <v>191381</v>
          </cell>
          <cell r="IP186">
            <v>191741</v>
          </cell>
          <cell r="IQ186">
            <v>192843</v>
          </cell>
          <cell r="IR186">
            <v>194443</v>
          </cell>
          <cell r="IS186">
            <v>196033</v>
          </cell>
          <cell r="IT186">
            <v>197902</v>
          </cell>
          <cell r="IU186">
            <v>199655</v>
          </cell>
          <cell r="IV186">
            <v>202151</v>
          </cell>
          <cell r="IW186">
            <v>203476</v>
          </cell>
          <cell r="IX186">
            <v>204512</v>
          </cell>
          <cell r="IY186">
            <v>204489</v>
          </cell>
          <cell r="IZ186">
            <v>206069</v>
          </cell>
          <cell r="JA186">
            <v>208051</v>
          </cell>
          <cell r="JB186">
            <v>209567</v>
          </cell>
          <cell r="JC186">
            <v>210089</v>
          </cell>
          <cell r="JD186">
            <v>210134</v>
          </cell>
          <cell r="JE186">
            <v>210418</v>
          </cell>
          <cell r="JF186">
            <v>211223</v>
          </cell>
          <cell r="JG186">
            <v>212072</v>
          </cell>
          <cell r="JH186">
            <v>212729</v>
          </cell>
          <cell r="JI186">
            <v>212360</v>
          </cell>
          <cell r="JJ186">
            <v>212568</v>
          </cell>
          <cell r="JK186">
            <v>213350</v>
          </cell>
          <cell r="JL186">
            <v>214120</v>
          </cell>
          <cell r="JM186">
            <v>215263</v>
          </cell>
          <cell r="JN186">
            <v>216648</v>
          </cell>
          <cell r="JO186">
            <v>218709</v>
          </cell>
          <cell r="JP186">
            <v>220301</v>
          </cell>
          <cell r="JQ186">
            <v>221546</v>
          </cell>
          <cell r="JR186">
            <v>222172</v>
          </cell>
          <cell r="JS186">
            <v>223002</v>
          </cell>
          <cell r="JT186">
            <v>223405</v>
          </cell>
          <cell r="JU186">
            <v>224979</v>
          </cell>
          <cell r="JV186">
            <v>225598</v>
          </cell>
          <cell r="JW186">
            <v>226217</v>
          </cell>
          <cell r="JX186">
            <v>226452</v>
          </cell>
          <cell r="JY186">
            <v>227408</v>
          </cell>
          <cell r="JZ186">
            <v>228105</v>
          </cell>
          <cell r="KA186">
            <v>228078</v>
          </cell>
          <cell r="KB186">
            <v>227592</v>
          </cell>
          <cell r="KC186">
            <v>227564</v>
          </cell>
          <cell r="KD186">
            <v>228266</v>
          </cell>
          <cell r="KE186">
            <v>229615</v>
          </cell>
          <cell r="KF186">
            <v>231685</v>
          </cell>
          <cell r="KG186">
            <v>233230</v>
          </cell>
          <cell r="KH186">
            <v>235398</v>
          </cell>
          <cell r="KI186">
            <v>237969</v>
          </cell>
          <cell r="KJ186">
            <v>241298</v>
          </cell>
          <cell r="KK186">
            <v>243398</v>
          </cell>
          <cell r="KL186">
            <v>244372</v>
          </cell>
          <cell r="KM186">
            <v>245775</v>
          </cell>
          <cell r="KN186">
            <v>248209</v>
          </cell>
          <cell r="KO186">
            <v>251251</v>
          </cell>
          <cell r="KP186">
            <v>254108</v>
          </cell>
          <cell r="KQ186">
            <v>256567</v>
          </cell>
          <cell r="KR186">
            <v>258991</v>
          </cell>
          <cell r="KS186">
            <v>261826</v>
          </cell>
          <cell r="KT186">
            <v>264875</v>
          </cell>
          <cell r="KU186">
            <v>267850</v>
          </cell>
          <cell r="KV186">
            <v>270732</v>
          </cell>
          <cell r="KW186">
            <v>274541</v>
          </cell>
          <cell r="KX186">
            <v>279812</v>
          </cell>
        </row>
        <row r="187">
          <cell r="B187" t="str">
            <v>Madera County</v>
          </cell>
          <cell r="AO187">
            <v>77905</v>
          </cell>
          <cell r="AP187">
            <v>78524</v>
          </cell>
          <cell r="AQ187">
            <v>79122</v>
          </cell>
          <cell r="AR187">
            <v>80145</v>
          </cell>
          <cell r="AS187">
            <v>81145</v>
          </cell>
          <cell r="AT187">
            <v>82012</v>
          </cell>
          <cell r="AU187">
            <v>83015</v>
          </cell>
          <cell r="AV187">
            <v>83883</v>
          </cell>
          <cell r="AW187">
            <v>84754</v>
          </cell>
          <cell r="AX187">
            <v>85483</v>
          </cell>
          <cell r="AY187">
            <v>86088</v>
          </cell>
          <cell r="AZ187">
            <v>86604</v>
          </cell>
          <cell r="BA187">
            <v>87082</v>
          </cell>
          <cell r="BB187">
            <v>87473</v>
          </cell>
          <cell r="BC187">
            <v>87836</v>
          </cell>
          <cell r="BD187">
            <v>88362</v>
          </cell>
          <cell r="BE187">
            <v>88966</v>
          </cell>
          <cell r="BF187">
            <v>89657</v>
          </cell>
          <cell r="BG187">
            <v>90112</v>
          </cell>
          <cell r="BH187">
            <v>90683</v>
          </cell>
          <cell r="BI187">
            <v>91206</v>
          </cell>
          <cell r="BJ187">
            <v>91853</v>
          </cell>
          <cell r="BK187">
            <v>92497</v>
          </cell>
          <cell r="BL187">
            <v>93203</v>
          </cell>
          <cell r="BM187">
            <v>93914</v>
          </cell>
          <cell r="BN187">
            <v>94643</v>
          </cell>
          <cell r="BO187">
            <v>95228</v>
          </cell>
          <cell r="BP187">
            <v>95750</v>
          </cell>
          <cell r="BQ187">
            <v>96035</v>
          </cell>
          <cell r="BR187">
            <v>96589</v>
          </cell>
          <cell r="BS187">
            <v>97049</v>
          </cell>
          <cell r="BT187">
            <v>97565</v>
          </cell>
          <cell r="BU187">
            <v>97822</v>
          </cell>
          <cell r="BV187">
            <v>98225</v>
          </cell>
          <cell r="BW187">
            <v>98785</v>
          </cell>
          <cell r="BX187">
            <v>99505</v>
          </cell>
          <cell r="BY187">
            <v>100327</v>
          </cell>
          <cell r="BZ187">
            <v>101352</v>
          </cell>
          <cell r="CA187">
            <v>102453</v>
          </cell>
          <cell r="CB187">
            <v>103598</v>
          </cell>
          <cell r="CC187">
            <v>104834</v>
          </cell>
          <cell r="CD187">
            <v>105606</v>
          </cell>
          <cell r="CE187">
            <v>106625</v>
          </cell>
          <cell r="CF187">
            <v>107690</v>
          </cell>
          <cell r="CG187">
            <v>109498</v>
          </cell>
          <cell r="CH187">
            <v>111148</v>
          </cell>
          <cell r="CI187">
            <v>113168</v>
          </cell>
          <cell r="CJ187">
            <v>115038</v>
          </cell>
          <cell r="CK187">
            <v>116811</v>
          </cell>
          <cell r="CL187">
            <v>117985</v>
          </cell>
          <cell r="CM187">
            <v>119529</v>
          </cell>
          <cell r="CN187">
            <v>121615</v>
          </cell>
          <cell r="CO187">
            <v>124127</v>
          </cell>
          <cell r="CP187">
            <v>126604</v>
          </cell>
          <cell r="CQ187">
            <v>128898</v>
          </cell>
          <cell r="CR187">
            <v>131349</v>
          </cell>
          <cell r="CS187">
            <v>134067</v>
          </cell>
          <cell r="CT187">
            <v>137082</v>
          </cell>
          <cell r="CU187">
            <v>139471</v>
          </cell>
          <cell r="CV187">
            <v>141350</v>
          </cell>
          <cell r="CW187">
            <v>143250</v>
          </cell>
          <cell r="CX187">
            <v>145957</v>
          </cell>
          <cell r="CY187">
            <v>148784</v>
          </cell>
          <cell r="CZ187">
            <v>151317</v>
          </cell>
          <cell r="DA187">
            <v>153781</v>
          </cell>
          <cell r="DB187">
            <v>156770</v>
          </cell>
          <cell r="DC187">
            <v>159911</v>
          </cell>
          <cell r="DD187">
            <v>162822</v>
          </cell>
          <cell r="DE187">
            <v>165412</v>
          </cell>
          <cell r="DF187">
            <v>168437</v>
          </cell>
          <cell r="DG187">
            <v>171808</v>
          </cell>
          <cell r="DH187">
            <v>176225</v>
          </cell>
          <cell r="DI187">
            <v>180533</v>
          </cell>
          <cell r="DJ187">
            <v>184818</v>
          </cell>
          <cell r="DK187">
            <v>188584</v>
          </cell>
          <cell r="DL187">
            <v>192544</v>
          </cell>
          <cell r="DM187">
            <v>196711</v>
          </cell>
          <cell r="DN187">
            <v>200854</v>
          </cell>
          <cell r="DO187">
            <v>205326</v>
          </cell>
          <cell r="DP187">
            <v>209728</v>
          </cell>
          <cell r="DQ187">
            <v>214294</v>
          </cell>
          <cell r="DR187">
            <v>218164</v>
          </cell>
          <cell r="DS187">
            <v>222228</v>
          </cell>
          <cell r="DT187">
            <v>225844</v>
          </cell>
          <cell r="DU187">
            <v>229477</v>
          </cell>
          <cell r="DV187">
            <v>232884</v>
          </cell>
          <cell r="DW187">
            <v>236612</v>
          </cell>
          <cell r="DX187">
            <v>239894</v>
          </cell>
          <cell r="DY187">
            <v>242578</v>
          </cell>
          <cell r="DZ187">
            <v>244647</v>
          </cell>
          <cell r="EA187">
            <v>246380</v>
          </cell>
          <cell r="EB187">
            <v>248236</v>
          </cell>
          <cell r="EC187">
            <v>248840</v>
          </cell>
          <cell r="ED187">
            <v>248795</v>
          </cell>
          <cell r="EE187">
            <v>247782</v>
          </cell>
          <cell r="EF187">
            <v>246347</v>
          </cell>
          <cell r="EG187">
            <v>245615</v>
          </cell>
          <cell r="EH187">
            <v>244923</v>
          </cell>
          <cell r="EI187">
            <v>243629</v>
          </cell>
          <cell r="EJ187">
            <v>241612</v>
          </cell>
          <cell r="EK187">
            <v>238517</v>
          </cell>
          <cell r="EL187">
            <v>235654</v>
          </cell>
          <cell r="EM187">
            <v>232115</v>
          </cell>
          <cell r="EN187">
            <v>228501</v>
          </cell>
          <cell r="EO187">
            <v>225582</v>
          </cell>
          <cell r="EP187">
            <v>222522</v>
          </cell>
          <cell r="EQ187">
            <v>219473</v>
          </cell>
          <cell r="ER187">
            <v>215569</v>
          </cell>
          <cell r="ES187">
            <v>210192</v>
          </cell>
          <cell r="ET187">
            <v>204410</v>
          </cell>
          <cell r="EU187">
            <v>198550</v>
          </cell>
          <cell r="EV187">
            <v>193899</v>
          </cell>
          <cell r="EW187">
            <v>190038</v>
          </cell>
          <cell r="EX187">
            <v>186304</v>
          </cell>
          <cell r="EY187">
            <v>182657</v>
          </cell>
          <cell r="EZ187">
            <v>178599</v>
          </cell>
          <cell r="FA187">
            <v>174150</v>
          </cell>
          <cell r="FB187">
            <v>170324</v>
          </cell>
          <cell r="FC187">
            <v>167018</v>
          </cell>
          <cell r="FD187">
            <v>164805</v>
          </cell>
          <cell r="FE187">
            <v>162981</v>
          </cell>
          <cell r="FF187">
            <v>161316</v>
          </cell>
          <cell r="FG187">
            <v>159991</v>
          </cell>
          <cell r="FH187">
            <v>158606</v>
          </cell>
          <cell r="FI187">
            <v>157463</v>
          </cell>
          <cell r="FJ187">
            <v>156461</v>
          </cell>
          <cell r="FK187">
            <v>155726</v>
          </cell>
          <cell r="FL187">
            <v>154701</v>
          </cell>
          <cell r="FM187">
            <v>153871</v>
          </cell>
          <cell r="FN187">
            <v>153053</v>
          </cell>
          <cell r="FO187">
            <v>152848</v>
          </cell>
          <cell r="FP187">
            <v>152530</v>
          </cell>
          <cell r="FQ187">
            <v>152504</v>
          </cell>
          <cell r="FR187">
            <v>152546</v>
          </cell>
          <cell r="FS187">
            <v>152677</v>
          </cell>
          <cell r="FT187">
            <v>152556</v>
          </cell>
          <cell r="FU187">
            <v>152253</v>
          </cell>
          <cell r="FV187">
            <v>151769</v>
          </cell>
          <cell r="FW187">
            <v>151236</v>
          </cell>
          <cell r="FX187">
            <v>151947</v>
          </cell>
          <cell r="FY187">
            <v>152694</v>
          </cell>
          <cell r="FZ187">
            <v>153392</v>
          </cell>
          <cell r="GA187">
            <v>152768</v>
          </cell>
          <cell r="GB187">
            <v>152068</v>
          </cell>
          <cell r="GC187">
            <v>151425</v>
          </cell>
          <cell r="GD187">
            <v>150845</v>
          </cell>
          <cell r="GE187">
            <v>150107</v>
          </cell>
          <cell r="GF187">
            <v>149394</v>
          </cell>
          <cell r="GG187">
            <v>148777</v>
          </cell>
          <cell r="GH187">
            <v>148351</v>
          </cell>
          <cell r="GI187">
            <v>148054</v>
          </cell>
          <cell r="GJ187">
            <v>147244</v>
          </cell>
          <cell r="GK187">
            <v>146653</v>
          </cell>
          <cell r="GL187">
            <v>146092</v>
          </cell>
          <cell r="GM187">
            <v>146207</v>
          </cell>
          <cell r="GN187">
            <v>146389</v>
          </cell>
          <cell r="GO187">
            <v>146491</v>
          </cell>
          <cell r="GP187">
            <v>146683</v>
          </cell>
          <cell r="GQ187">
            <v>146731</v>
          </cell>
          <cell r="GR187">
            <v>146909</v>
          </cell>
          <cell r="GS187">
            <v>147231</v>
          </cell>
          <cell r="GT187">
            <v>148079</v>
          </cell>
          <cell r="GU187">
            <v>149216</v>
          </cell>
          <cell r="GV187">
            <v>150730</v>
          </cell>
          <cell r="GW187">
            <v>152182</v>
          </cell>
          <cell r="GX187">
            <v>153745</v>
          </cell>
          <cell r="GY187">
            <v>155217</v>
          </cell>
          <cell r="GZ187">
            <v>156899</v>
          </cell>
          <cell r="HA187">
            <v>158872</v>
          </cell>
          <cell r="HB187">
            <v>161233</v>
          </cell>
          <cell r="HC187">
            <v>163296</v>
          </cell>
          <cell r="HD187">
            <v>165323</v>
          </cell>
          <cell r="HE187">
            <v>167181</v>
          </cell>
          <cell r="HF187">
            <v>170141</v>
          </cell>
          <cell r="HG187">
            <v>172896</v>
          </cell>
          <cell r="HH187">
            <v>176327</v>
          </cell>
          <cell r="HI187">
            <v>179402</v>
          </cell>
          <cell r="HJ187">
            <v>182523</v>
          </cell>
          <cell r="HK187">
            <v>184790</v>
          </cell>
          <cell r="HL187">
            <v>186711</v>
          </cell>
          <cell r="HM187">
            <v>188951</v>
          </cell>
          <cell r="HN187">
            <v>191628</v>
          </cell>
          <cell r="HO187">
            <v>195872</v>
          </cell>
          <cell r="HP187">
            <v>200317</v>
          </cell>
          <cell r="HQ187">
            <v>204624</v>
          </cell>
          <cell r="HR187">
            <v>205229</v>
          </cell>
          <cell r="HS187">
            <v>205235</v>
          </cell>
          <cell r="HT187">
            <v>203947</v>
          </cell>
          <cell r="HU187">
            <v>204001</v>
          </cell>
          <cell r="HV187">
            <v>204765</v>
          </cell>
          <cell r="HW187">
            <v>207114</v>
          </cell>
          <cell r="HX187">
            <v>209537</v>
          </cell>
          <cell r="HY187">
            <v>210053</v>
          </cell>
          <cell r="HZ187">
            <v>208703</v>
          </cell>
          <cell r="IA187">
            <v>207089</v>
          </cell>
          <cell r="IB187">
            <v>206521</v>
          </cell>
          <cell r="IC187">
            <v>207104</v>
          </cell>
          <cell r="ID187">
            <v>209197</v>
          </cell>
          <cell r="IE187">
            <v>211479</v>
          </cell>
          <cell r="IF187">
            <v>212956</v>
          </cell>
          <cell r="IG187">
            <v>213677</v>
          </cell>
          <cell r="IH187">
            <v>213428</v>
          </cell>
          <cell r="II187">
            <v>212832</v>
          </cell>
          <cell r="IJ187">
            <v>212724</v>
          </cell>
          <cell r="IK187">
            <v>215007</v>
          </cell>
          <cell r="IL187">
            <v>218601</v>
          </cell>
          <cell r="IM187">
            <v>221526</v>
          </cell>
          <cell r="IN187">
            <v>222380</v>
          </cell>
          <cell r="IO187">
            <v>221775</v>
          </cell>
          <cell r="IP187">
            <v>221042</v>
          </cell>
          <cell r="IQ187">
            <v>222523</v>
          </cell>
          <cell r="IR187">
            <v>225342</v>
          </cell>
          <cell r="IS187">
            <v>228428</v>
          </cell>
          <cell r="IT187">
            <v>229733</v>
          </cell>
          <cell r="IU187">
            <v>231926</v>
          </cell>
          <cell r="IV187">
            <v>233851</v>
          </cell>
          <cell r="IW187">
            <v>235251</v>
          </cell>
          <cell r="IX187">
            <v>235846</v>
          </cell>
          <cell r="IY187">
            <v>236798</v>
          </cell>
          <cell r="IZ187">
            <v>238847</v>
          </cell>
          <cell r="JA187">
            <v>241971</v>
          </cell>
          <cell r="JB187">
            <v>245593</v>
          </cell>
          <cell r="JC187">
            <v>246892</v>
          </cell>
          <cell r="JD187">
            <v>247835</v>
          </cell>
          <cell r="JE187">
            <v>248318</v>
          </cell>
          <cell r="JF187">
            <v>251707</v>
          </cell>
          <cell r="JG187">
            <v>254113</v>
          </cell>
          <cell r="JH187">
            <v>256479</v>
          </cell>
          <cell r="JI187">
            <v>257769</v>
          </cell>
          <cell r="JJ187">
            <v>259992</v>
          </cell>
          <cell r="JK187">
            <v>262119</v>
          </cell>
          <cell r="JL187">
            <v>264148</v>
          </cell>
          <cell r="JM187">
            <v>265058</v>
          </cell>
          <cell r="JN187">
            <v>266121</v>
          </cell>
          <cell r="JO187">
            <v>266969</v>
          </cell>
          <cell r="JP187">
            <v>267905</v>
          </cell>
          <cell r="JQ187">
            <v>268551</v>
          </cell>
          <cell r="JR187">
            <v>269406</v>
          </cell>
          <cell r="JS187">
            <v>269992</v>
          </cell>
          <cell r="JT187">
            <v>270272</v>
          </cell>
          <cell r="JU187">
            <v>270879</v>
          </cell>
          <cell r="JV187">
            <v>271107</v>
          </cell>
          <cell r="JW187">
            <v>271157</v>
          </cell>
          <cell r="JX187">
            <v>271120</v>
          </cell>
          <cell r="JY187">
            <v>272450</v>
          </cell>
          <cell r="JZ187">
            <v>273508</v>
          </cell>
          <cell r="KA187">
            <v>274213</v>
          </cell>
          <cell r="KB187">
            <v>274610</v>
          </cell>
          <cell r="KC187">
            <v>275739</v>
          </cell>
          <cell r="KD187">
            <v>276623</v>
          </cell>
          <cell r="KE187">
            <v>278367</v>
          </cell>
          <cell r="KF187">
            <v>281393</v>
          </cell>
          <cell r="KG187">
            <v>285334</v>
          </cell>
          <cell r="KH187">
            <v>287746</v>
          </cell>
          <cell r="KI187">
            <v>288769</v>
          </cell>
          <cell r="KJ187">
            <v>289276</v>
          </cell>
          <cell r="KK187">
            <v>290175</v>
          </cell>
          <cell r="KL187">
            <v>291580</v>
          </cell>
          <cell r="KM187">
            <v>293974</v>
          </cell>
          <cell r="KN187">
            <v>296425</v>
          </cell>
          <cell r="KO187">
            <v>299082</v>
          </cell>
          <cell r="KP187">
            <v>301574</v>
          </cell>
          <cell r="KQ187">
            <v>304073</v>
          </cell>
          <cell r="KR187">
            <v>306131</v>
          </cell>
          <cell r="KS187">
            <v>307988</v>
          </cell>
          <cell r="KT187">
            <v>311590</v>
          </cell>
          <cell r="KU187">
            <v>316935</v>
          </cell>
          <cell r="KV187">
            <v>323242</v>
          </cell>
          <cell r="KW187">
            <v>329258</v>
          </cell>
          <cell r="KX187">
            <v>335541</v>
          </cell>
        </row>
        <row r="188">
          <cell r="B188" t="str">
            <v>Fresno Overlay</v>
          </cell>
          <cell r="E188">
            <v>106362</v>
          </cell>
          <cell r="F188" t="e">
            <v>#N/A</v>
          </cell>
          <cell r="G188" t="e">
            <v>#N/A</v>
          </cell>
          <cell r="H188" t="e">
            <v>#N/A</v>
          </cell>
          <cell r="I188" t="e">
            <v>#N/A</v>
          </cell>
          <cell r="J188" t="e">
            <v>#N/A</v>
          </cell>
          <cell r="K188" t="e">
            <v>#N/A</v>
          </cell>
          <cell r="L188" t="e">
            <v>#N/A</v>
          </cell>
          <cell r="M188" t="e">
            <v>#N/A</v>
          </cell>
          <cell r="N188" t="e">
            <v>#N/A</v>
          </cell>
          <cell r="O188" t="e">
            <v>#N/A</v>
          </cell>
          <cell r="P188" t="e">
            <v>#N/A</v>
          </cell>
          <cell r="Q188" t="e">
            <v>#N/A</v>
          </cell>
          <cell r="R188" t="e">
            <v>#N/A</v>
          </cell>
          <cell r="S188" t="e">
            <v>#N/A</v>
          </cell>
          <cell r="T188" t="e">
            <v>#N/A</v>
          </cell>
          <cell r="U188" t="e">
            <v>#N/A</v>
          </cell>
          <cell r="V188" t="e">
            <v>#N/A</v>
          </cell>
          <cell r="W188" t="e">
            <v>#N/A</v>
          </cell>
          <cell r="X188" t="e">
            <v>#N/A</v>
          </cell>
          <cell r="Y188" t="e">
            <v>#N/A</v>
          </cell>
          <cell r="Z188" t="e">
            <v>#N/A</v>
          </cell>
          <cell r="AA188" t="e">
            <v>#N/A</v>
          </cell>
          <cell r="AB188" t="e">
            <v>#N/A</v>
          </cell>
          <cell r="AC188" t="e">
            <v>#N/A</v>
          </cell>
          <cell r="AD188" t="e">
            <v>#N/A</v>
          </cell>
          <cell r="AE188" t="e">
            <v>#N/A</v>
          </cell>
          <cell r="AF188" t="e">
            <v>#N/A</v>
          </cell>
          <cell r="AG188" t="e">
            <v>#N/A</v>
          </cell>
          <cell r="AH188" t="e">
            <v>#N/A</v>
          </cell>
          <cell r="AI188" t="e">
            <v>#N/A</v>
          </cell>
          <cell r="AJ188" t="e">
            <v>#N/A</v>
          </cell>
          <cell r="AK188" t="e">
            <v>#N/A</v>
          </cell>
          <cell r="AL188" t="e">
            <v>#N/A</v>
          </cell>
          <cell r="AM188" t="e">
            <v>#N/A</v>
          </cell>
          <cell r="AN188" t="e">
            <v>#N/A</v>
          </cell>
          <cell r="AO188" t="e">
            <v>#N/A</v>
          </cell>
          <cell r="AP188" t="e">
            <v>#N/A</v>
          </cell>
          <cell r="AQ188" t="e">
            <v>#N/A</v>
          </cell>
          <cell r="AR188" t="e">
            <v>#N/A</v>
          </cell>
          <cell r="AS188" t="e">
            <v>#N/A</v>
          </cell>
          <cell r="AT188" t="e">
            <v>#N/A</v>
          </cell>
          <cell r="AU188" t="e">
            <v>#N/A</v>
          </cell>
          <cell r="AV188" t="e">
            <v>#N/A</v>
          </cell>
          <cell r="AW188" t="e">
            <v>#N/A</v>
          </cell>
          <cell r="AX188" t="e">
            <v>#N/A</v>
          </cell>
          <cell r="AY188" t="e">
            <v>#N/A</v>
          </cell>
          <cell r="AZ188" t="e">
            <v>#N/A</v>
          </cell>
          <cell r="BA188" t="e">
            <v>#N/A</v>
          </cell>
          <cell r="BB188" t="e">
            <v>#N/A</v>
          </cell>
          <cell r="BC188" t="e">
            <v>#N/A</v>
          </cell>
          <cell r="BD188" t="e">
            <v>#N/A</v>
          </cell>
          <cell r="BE188" t="e">
            <v>#N/A</v>
          </cell>
          <cell r="BF188" t="e">
            <v>#N/A</v>
          </cell>
          <cell r="BG188" t="e">
            <v>#N/A</v>
          </cell>
          <cell r="BH188" t="e">
            <v>#N/A</v>
          </cell>
          <cell r="BI188" t="e">
            <v>#N/A</v>
          </cell>
          <cell r="BJ188" t="e">
            <v>#N/A</v>
          </cell>
          <cell r="BK188" t="e">
            <v>#N/A</v>
          </cell>
          <cell r="BL188" t="e">
            <v>#N/A</v>
          </cell>
          <cell r="BM188">
            <v>118599</v>
          </cell>
          <cell r="BN188" t="e">
            <v>#N/A</v>
          </cell>
          <cell r="BO188" t="e">
            <v>#N/A</v>
          </cell>
          <cell r="BP188" t="e">
            <v>#N/A</v>
          </cell>
          <cell r="BQ188" t="e">
            <v>#N/A</v>
          </cell>
          <cell r="BR188" t="e">
            <v>#N/A</v>
          </cell>
          <cell r="BS188" t="e">
            <v>#N/A</v>
          </cell>
          <cell r="BT188" t="e">
            <v>#N/A</v>
          </cell>
          <cell r="BU188" t="e">
            <v>#N/A</v>
          </cell>
          <cell r="BV188" t="e">
            <v>#N/A</v>
          </cell>
          <cell r="BW188" t="e">
            <v>#N/A</v>
          </cell>
          <cell r="BX188" t="e">
            <v>#N/A</v>
          </cell>
          <cell r="BY188" t="e">
            <v>#N/A</v>
          </cell>
          <cell r="BZ188" t="e">
            <v>#N/A</v>
          </cell>
          <cell r="CA188" t="e">
            <v>#N/A</v>
          </cell>
          <cell r="CB188" t="e">
            <v>#N/A</v>
          </cell>
          <cell r="CC188" t="e">
            <v>#N/A</v>
          </cell>
          <cell r="CD188" t="e">
            <v>#N/A</v>
          </cell>
          <cell r="CE188" t="e">
            <v>#N/A</v>
          </cell>
          <cell r="CF188" t="e">
            <v>#N/A</v>
          </cell>
          <cell r="CG188" t="e">
            <v>#N/A</v>
          </cell>
          <cell r="CH188" t="e">
            <v>#N/A</v>
          </cell>
          <cell r="CI188" t="e">
            <v>#N/A</v>
          </cell>
          <cell r="CJ188" t="e">
            <v>#N/A</v>
          </cell>
          <cell r="CK188" t="e">
            <v>#N/A</v>
          </cell>
          <cell r="CL188" t="e">
            <v>#N/A</v>
          </cell>
          <cell r="CM188" t="e">
            <v>#N/A</v>
          </cell>
          <cell r="CN188" t="e">
            <v>#N/A</v>
          </cell>
          <cell r="CO188" t="e">
            <v>#N/A</v>
          </cell>
          <cell r="CP188" t="e">
            <v>#N/A</v>
          </cell>
          <cell r="CQ188" t="e">
            <v>#N/A</v>
          </cell>
          <cell r="CR188" t="e">
            <v>#N/A</v>
          </cell>
          <cell r="CS188" t="e">
            <v>#N/A</v>
          </cell>
          <cell r="CT188" t="e">
            <v>#N/A</v>
          </cell>
          <cell r="CU188" t="e">
            <v>#N/A</v>
          </cell>
          <cell r="CV188" t="e">
            <v>#N/A</v>
          </cell>
          <cell r="CW188" t="e">
            <v>#N/A</v>
          </cell>
          <cell r="CX188" t="e">
            <v>#N/A</v>
          </cell>
          <cell r="CY188" t="e">
            <v>#N/A</v>
          </cell>
          <cell r="CZ188" t="e">
            <v>#N/A</v>
          </cell>
          <cell r="DA188" t="e">
            <v>#N/A</v>
          </cell>
          <cell r="DB188" t="e">
            <v>#N/A</v>
          </cell>
          <cell r="DC188" t="e">
            <v>#N/A</v>
          </cell>
          <cell r="DD188" t="e">
            <v>#N/A</v>
          </cell>
          <cell r="DE188" t="e">
            <v>#N/A</v>
          </cell>
          <cell r="DF188" t="e">
            <v>#N/A</v>
          </cell>
          <cell r="DG188" t="e">
            <v>#N/A</v>
          </cell>
          <cell r="DH188" t="e">
            <v>#N/A</v>
          </cell>
          <cell r="DI188" t="e">
            <v>#N/A</v>
          </cell>
          <cell r="DJ188" t="e">
            <v>#N/A</v>
          </cell>
          <cell r="DK188" t="e">
            <v>#N/A</v>
          </cell>
          <cell r="DL188" t="e">
            <v>#N/A</v>
          </cell>
          <cell r="DM188" t="e">
            <v>#N/A</v>
          </cell>
          <cell r="DN188" t="e">
            <v>#N/A</v>
          </cell>
          <cell r="DO188" t="e">
            <v>#N/A</v>
          </cell>
          <cell r="DP188" t="e">
            <v>#N/A</v>
          </cell>
          <cell r="DQ188" t="e">
            <v>#N/A</v>
          </cell>
          <cell r="DR188" t="e">
            <v>#N/A</v>
          </cell>
          <cell r="DS188" t="e">
            <v>#N/A</v>
          </cell>
          <cell r="DT188" t="e">
            <v>#N/A</v>
          </cell>
          <cell r="DU188">
            <v>304163</v>
          </cell>
          <cell r="DV188" t="e">
            <v>#N/A</v>
          </cell>
          <cell r="DW188" t="e">
            <v>#N/A</v>
          </cell>
          <cell r="DX188" t="e">
            <v>#N/A</v>
          </cell>
          <cell r="DY188" t="e">
            <v>#N/A</v>
          </cell>
          <cell r="DZ188" t="e">
            <v>#N/A</v>
          </cell>
          <cell r="EA188" t="e">
            <v>#N/A</v>
          </cell>
          <cell r="EB188" t="e">
            <v>#N/A</v>
          </cell>
          <cell r="EC188" t="e">
            <v>#N/A</v>
          </cell>
          <cell r="ED188" t="e">
            <v>#N/A</v>
          </cell>
          <cell r="EE188" t="e">
            <v>#N/A</v>
          </cell>
          <cell r="EF188" t="e">
            <v>#N/A</v>
          </cell>
          <cell r="EG188" t="e">
            <v>#N/A</v>
          </cell>
          <cell r="EH188" t="e">
            <v>#N/A</v>
          </cell>
          <cell r="EI188" t="e">
            <v>#N/A</v>
          </cell>
          <cell r="EJ188" t="e">
            <v>#N/A</v>
          </cell>
          <cell r="EK188" t="e">
            <v>#N/A</v>
          </cell>
          <cell r="EL188" t="e">
            <v>#N/A</v>
          </cell>
          <cell r="EM188" t="e">
            <v>#N/A</v>
          </cell>
          <cell r="EN188" t="e">
            <v>#N/A</v>
          </cell>
          <cell r="EO188" t="e">
            <v>#N/A</v>
          </cell>
          <cell r="EP188" t="e">
            <v>#N/A</v>
          </cell>
          <cell r="EQ188" t="e">
            <v>#N/A</v>
          </cell>
          <cell r="ER188" t="e">
            <v>#N/A</v>
          </cell>
          <cell r="ES188" t="e">
            <v>#N/A</v>
          </cell>
          <cell r="ET188" t="e">
            <v>#N/A</v>
          </cell>
          <cell r="EU188" t="e">
            <v>#N/A</v>
          </cell>
          <cell r="EV188" t="e">
            <v>#N/A</v>
          </cell>
          <cell r="EW188" t="e">
            <v>#N/A</v>
          </cell>
          <cell r="EX188" t="e">
            <v>#N/A</v>
          </cell>
          <cell r="EY188" t="e">
            <v>#N/A</v>
          </cell>
          <cell r="EZ188" t="e">
            <v>#N/A</v>
          </cell>
          <cell r="FA188" t="e">
            <v>#N/A</v>
          </cell>
          <cell r="FB188" t="e">
            <v>#N/A</v>
          </cell>
          <cell r="FC188" t="e">
            <v>#N/A</v>
          </cell>
          <cell r="FD188" t="e">
            <v>#N/A</v>
          </cell>
          <cell r="FE188" t="e">
            <v>#N/A</v>
          </cell>
          <cell r="FF188" t="e">
            <v>#N/A</v>
          </cell>
          <cell r="FG188" t="e">
            <v>#N/A</v>
          </cell>
          <cell r="FH188" t="e">
            <v>#N/A</v>
          </cell>
          <cell r="FI188" t="e">
            <v>#N/A</v>
          </cell>
          <cell r="FJ188" t="e">
            <v>#N/A</v>
          </cell>
          <cell r="FK188" t="e">
            <v>#N/A</v>
          </cell>
          <cell r="FL188" t="e">
            <v>#N/A</v>
          </cell>
          <cell r="FM188" t="e">
            <v>#N/A</v>
          </cell>
          <cell r="FN188" t="e">
            <v>#N/A</v>
          </cell>
          <cell r="FO188" t="e">
            <v>#N/A</v>
          </cell>
          <cell r="FP188" t="e">
            <v>#N/A</v>
          </cell>
          <cell r="FQ188" t="e">
            <v>#N/A</v>
          </cell>
          <cell r="FR188" t="e">
            <v>#N/A</v>
          </cell>
          <cell r="FS188" t="e">
            <v>#N/A</v>
          </cell>
          <cell r="FT188" t="e">
            <v>#N/A</v>
          </cell>
          <cell r="FU188" t="e">
            <v>#N/A</v>
          </cell>
          <cell r="FV188" t="e">
            <v>#N/A</v>
          </cell>
          <cell r="FW188" t="e">
            <v>#N/A</v>
          </cell>
          <cell r="FX188" t="e">
            <v>#N/A</v>
          </cell>
          <cell r="FY188" t="e">
            <v>#N/A</v>
          </cell>
          <cell r="FZ188" t="e">
            <v>#N/A</v>
          </cell>
          <cell r="GA188" t="e">
            <v>#N/A</v>
          </cell>
          <cell r="GB188" t="e">
            <v>#N/A</v>
          </cell>
          <cell r="GC188">
            <v>162657</v>
          </cell>
          <cell r="GD188" t="e">
            <v>#N/A</v>
          </cell>
          <cell r="GE188" t="e">
            <v>#N/A</v>
          </cell>
          <cell r="GF188" t="e">
            <v>#N/A</v>
          </cell>
          <cell r="GG188" t="e">
            <v>#N/A</v>
          </cell>
          <cell r="GH188" t="e">
            <v>#N/A</v>
          </cell>
          <cell r="GI188" t="e">
            <v>#N/A</v>
          </cell>
          <cell r="GJ188" t="e">
            <v>#N/A</v>
          </cell>
          <cell r="GK188" t="e">
            <v>#N/A</v>
          </cell>
          <cell r="GL188" t="e">
            <v>#N/A</v>
          </cell>
          <cell r="GM188" t="e">
            <v>#N/A</v>
          </cell>
          <cell r="GN188" t="e">
            <v>#N/A</v>
          </cell>
          <cell r="GO188" t="e">
            <v>#N/A</v>
          </cell>
          <cell r="GP188" t="e">
            <v>#N/A</v>
          </cell>
          <cell r="GQ188" t="e">
            <v>#N/A</v>
          </cell>
          <cell r="GR188" t="e">
            <v>#N/A</v>
          </cell>
          <cell r="GS188" t="e">
            <v>#N/A</v>
          </cell>
          <cell r="GT188" t="e">
            <v>#N/A</v>
          </cell>
          <cell r="GU188" t="e">
            <v>#N/A</v>
          </cell>
          <cell r="GV188" t="e">
            <v>#N/A</v>
          </cell>
          <cell r="GW188" t="e">
            <v>#N/A</v>
          </cell>
          <cell r="GX188" t="e">
            <v>#N/A</v>
          </cell>
          <cell r="GY188" t="e">
            <v>#N/A</v>
          </cell>
          <cell r="GZ188" t="e">
            <v>#N/A</v>
          </cell>
          <cell r="HA188" t="e">
            <v>#N/A</v>
          </cell>
          <cell r="HB188" t="e">
            <v>#N/A</v>
          </cell>
          <cell r="HC188" t="e">
            <v>#N/A</v>
          </cell>
          <cell r="HD188" t="e">
            <v>#N/A</v>
          </cell>
          <cell r="HE188" t="e">
            <v>#N/A</v>
          </cell>
          <cell r="HF188" t="e">
            <v>#N/A</v>
          </cell>
          <cell r="HG188" t="e">
            <v>#N/A</v>
          </cell>
          <cell r="HH188" t="e">
            <v>#N/A</v>
          </cell>
          <cell r="HI188" t="e">
            <v>#N/A</v>
          </cell>
          <cell r="HJ188" t="e">
            <v>#N/A</v>
          </cell>
          <cell r="HK188" t="e">
            <v>#N/A</v>
          </cell>
          <cell r="HL188" t="e">
            <v>#N/A</v>
          </cell>
          <cell r="HM188" t="e">
            <v>#N/A</v>
          </cell>
          <cell r="HN188" t="e">
            <v>#N/A</v>
          </cell>
          <cell r="HO188" t="e">
            <v>#N/A</v>
          </cell>
          <cell r="HP188" t="e">
            <v>#N/A</v>
          </cell>
          <cell r="HQ188" t="e">
            <v>#N/A</v>
          </cell>
          <cell r="HR188" t="e">
            <v>#N/A</v>
          </cell>
          <cell r="HS188" t="e">
            <v>#N/A</v>
          </cell>
          <cell r="HT188" t="e">
            <v>#N/A</v>
          </cell>
          <cell r="HU188" t="e">
            <v>#N/A</v>
          </cell>
          <cell r="HV188" t="e">
            <v>#N/A</v>
          </cell>
          <cell r="HW188" t="e">
            <v>#N/A</v>
          </cell>
          <cell r="HX188" t="e">
            <v>#N/A</v>
          </cell>
          <cell r="HY188" t="e">
            <v>#N/A</v>
          </cell>
          <cell r="HZ188" t="e">
            <v>#N/A</v>
          </cell>
          <cell r="IA188" t="e">
            <v>#N/A</v>
          </cell>
          <cell r="IB188" t="e">
            <v>#N/A</v>
          </cell>
          <cell r="IC188" t="e">
            <v>#N/A</v>
          </cell>
          <cell r="ID188" t="e">
            <v>#N/A</v>
          </cell>
          <cell r="IE188" t="e">
            <v>#N/A</v>
          </cell>
          <cell r="IF188" t="e">
            <v>#N/A</v>
          </cell>
          <cell r="IG188" t="e">
            <v>#N/A</v>
          </cell>
          <cell r="IH188" t="e">
            <v>#N/A</v>
          </cell>
          <cell r="II188" t="e">
            <v>#N/A</v>
          </cell>
          <cell r="IJ188" t="e">
            <v>#N/A</v>
          </cell>
          <cell r="IK188">
            <v>209992</v>
          </cell>
          <cell r="IL188" t="e">
            <v>#N/A</v>
          </cell>
          <cell r="IM188" t="e">
            <v>#N/A</v>
          </cell>
          <cell r="IN188" t="e">
            <v>#N/A</v>
          </cell>
          <cell r="IO188" t="e">
            <v>#N/A</v>
          </cell>
          <cell r="IP188" t="e">
            <v>#N/A</v>
          </cell>
          <cell r="IQ188" t="e">
            <v>#N/A</v>
          </cell>
          <cell r="IR188" t="e">
            <v>#N/A</v>
          </cell>
          <cell r="IS188" t="e">
            <v>#N/A</v>
          </cell>
          <cell r="IT188" t="e">
            <v>#N/A</v>
          </cell>
          <cell r="IU188" t="e">
            <v>#N/A</v>
          </cell>
          <cell r="IV188" t="e">
            <v>#N/A</v>
          </cell>
          <cell r="IW188" t="e">
            <v>#N/A</v>
          </cell>
          <cell r="IX188" t="e">
            <v>#N/A</v>
          </cell>
          <cell r="IY188" t="e">
            <v>#N/A</v>
          </cell>
          <cell r="IZ188" t="e">
            <v>#N/A</v>
          </cell>
          <cell r="JA188" t="e">
            <v>#N/A</v>
          </cell>
          <cell r="JB188" t="e">
            <v>#N/A</v>
          </cell>
          <cell r="JC188" t="e">
            <v>#N/A</v>
          </cell>
          <cell r="JD188" t="e">
            <v>#N/A</v>
          </cell>
          <cell r="JE188" t="e">
            <v>#N/A</v>
          </cell>
          <cell r="JF188" t="e">
            <v>#N/A</v>
          </cell>
          <cell r="JG188" t="e">
            <v>#N/A</v>
          </cell>
          <cell r="JH188" t="e">
            <v>#N/A</v>
          </cell>
          <cell r="JI188" t="e">
            <v>#N/A</v>
          </cell>
          <cell r="JJ188" t="e">
            <v>#N/A</v>
          </cell>
          <cell r="JK188" t="e">
            <v>#N/A</v>
          </cell>
          <cell r="JL188" t="e">
            <v>#N/A</v>
          </cell>
          <cell r="JM188" t="e">
            <v>#N/A</v>
          </cell>
          <cell r="JN188" t="e">
            <v>#N/A</v>
          </cell>
          <cell r="JO188" t="e">
            <v>#N/A</v>
          </cell>
          <cell r="JP188" t="e">
            <v>#N/A</v>
          </cell>
          <cell r="JQ188" t="e">
            <v>#N/A</v>
          </cell>
          <cell r="JR188" t="e">
            <v>#N/A</v>
          </cell>
          <cell r="JS188" t="e">
            <v>#N/A</v>
          </cell>
          <cell r="JT188" t="e">
            <v>#N/A</v>
          </cell>
          <cell r="JU188" t="e">
            <v>#N/A</v>
          </cell>
          <cell r="JV188" t="e">
            <v>#N/A</v>
          </cell>
          <cell r="JW188" t="e">
            <v>#N/A</v>
          </cell>
          <cell r="JX188" t="e">
            <v>#N/A</v>
          </cell>
          <cell r="JY188" t="e">
            <v>#N/A</v>
          </cell>
          <cell r="JZ188" t="e">
            <v>#N/A</v>
          </cell>
          <cell r="KA188" t="e">
            <v>#N/A</v>
          </cell>
          <cell r="KB188" t="e">
            <v>#N/A</v>
          </cell>
          <cell r="KC188" t="e">
            <v>#N/A</v>
          </cell>
          <cell r="KD188" t="e">
            <v>#N/A</v>
          </cell>
          <cell r="KE188" t="e">
            <v>#N/A</v>
          </cell>
          <cell r="KF188" t="e">
            <v>#N/A</v>
          </cell>
          <cell r="KG188" t="e">
            <v>#N/A</v>
          </cell>
          <cell r="KH188" t="e">
            <v>#N/A</v>
          </cell>
          <cell r="KI188" t="e">
            <v>#N/A</v>
          </cell>
          <cell r="KJ188" t="e">
            <v>#N/A</v>
          </cell>
          <cell r="KK188" t="e">
            <v>#N/A</v>
          </cell>
          <cell r="KL188" t="e">
            <v>#N/A</v>
          </cell>
          <cell r="KM188" t="e">
            <v>#N/A</v>
          </cell>
          <cell r="KN188" t="e">
            <v>#N/A</v>
          </cell>
          <cell r="KO188" t="e">
            <v>#N/A</v>
          </cell>
          <cell r="KP188" t="e">
            <v>#N/A</v>
          </cell>
          <cell r="KQ188" t="e">
            <v>#N/A</v>
          </cell>
          <cell r="KR188" t="e">
            <v>#N/A</v>
          </cell>
          <cell r="KS188" t="e">
            <v>#N/A</v>
          </cell>
          <cell r="KT188" t="e">
            <v>#N/A</v>
          </cell>
          <cell r="KU188" t="e">
            <v>#N/A</v>
          </cell>
          <cell r="KV188" t="e">
            <v>#N/A</v>
          </cell>
          <cell r="KW188" t="e">
            <v>#N/A</v>
          </cell>
          <cell r="KX188">
            <v>327457</v>
          </cell>
        </row>
        <row r="189">
          <cell r="B189" t="str">
            <v>Kern Overlay</v>
          </cell>
          <cell r="E189">
            <v>99488</v>
          </cell>
          <cell r="F189" t="e">
            <v>#N/A</v>
          </cell>
          <cell r="G189" t="e">
            <v>#N/A</v>
          </cell>
          <cell r="H189" t="e">
            <v>#N/A</v>
          </cell>
          <cell r="I189" t="e">
            <v>#N/A</v>
          </cell>
          <cell r="J189" t="e">
            <v>#N/A</v>
          </cell>
          <cell r="K189" t="e">
            <v>#N/A</v>
          </cell>
          <cell r="L189" t="e">
            <v>#N/A</v>
          </cell>
          <cell r="M189" t="e">
            <v>#N/A</v>
          </cell>
          <cell r="N189" t="e">
            <v>#N/A</v>
          </cell>
          <cell r="O189" t="e">
            <v>#N/A</v>
          </cell>
          <cell r="P189" t="e">
            <v>#N/A</v>
          </cell>
          <cell r="Q189" t="e">
            <v>#N/A</v>
          </cell>
          <cell r="R189" t="e">
            <v>#N/A</v>
          </cell>
          <cell r="S189" t="e">
            <v>#N/A</v>
          </cell>
          <cell r="T189" t="e">
            <v>#N/A</v>
          </cell>
          <cell r="U189" t="e">
            <v>#N/A</v>
          </cell>
          <cell r="V189" t="e">
            <v>#N/A</v>
          </cell>
          <cell r="W189" t="e">
            <v>#N/A</v>
          </cell>
          <cell r="X189" t="e">
            <v>#N/A</v>
          </cell>
          <cell r="Y189" t="e">
            <v>#N/A</v>
          </cell>
          <cell r="Z189" t="e">
            <v>#N/A</v>
          </cell>
          <cell r="AA189" t="e">
            <v>#N/A</v>
          </cell>
          <cell r="AB189" t="e">
            <v>#N/A</v>
          </cell>
          <cell r="AC189" t="e">
            <v>#N/A</v>
          </cell>
          <cell r="AD189" t="e">
            <v>#N/A</v>
          </cell>
          <cell r="AE189" t="e">
            <v>#N/A</v>
          </cell>
          <cell r="AF189" t="e">
            <v>#N/A</v>
          </cell>
          <cell r="AG189" t="e">
            <v>#N/A</v>
          </cell>
          <cell r="AH189" t="e">
            <v>#N/A</v>
          </cell>
          <cell r="AI189" t="e">
            <v>#N/A</v>
          </cell>
          <cell r="AJ189" t="e">
            <v>#N/A</v>
          </cell>
          <cell r="AK189" t="e">
            <v>#N/A</v>
          </cell>
          <cell r="AL189" t="e">
            <v>#N/A</v>
          </cell>
          <cell r="AM189" t="e">
            <v>#N/A</v>
          </cell>
          <cell r="AN189" t="e">
            <v>#N/A</v>
          </cell>
          <cell r="AO189" t="e">
            <v>#N/A</v>
          </cell>
          <cell r="AP189" t="e">
            <v>#N/A</v>
          </cell>
          <cell r="AQ189" t="e">
            <v>#N/A</v>
          </cell>
          <cell r="AR189" t="e">
            <v>#N/A</v>
          </cell>
          <cell r="AS189" t="e">
            <v>#N/A</v>
          </cell>
          <cell r="AT189" t="e">
            <v>#N/A</v>
          </cell>
          <cell r="AU189" t="e">
            <v>#N/A</v>
          </cell>
          <cell r="AV189" t="e">
            <v>#N/A</v>
          </cell>
          <cell r="AW189" t="e">
            <v>#N/A</v>
          </cell>
          <cell r="AX189" t="e">
            <v>#N/A</v>
          </cell>
          <cell r="AY189" t="e">
            <v>#N/A</v>
          </cell>
          <cell r="AZ189" t="e">
            <v>#N/A</v>
          </cell>
          <cell r="BA189" t="e">
            <v>#N/A</v>
          </cell>
          <cell r="BB189" t="e">
            <v>#N/A</v>
          </cell>
          <cell r="BC189" t="e">
            <v>#N/A</v>
          </cell>
          <cell r="BD189" t="e">
            <v>#N/A</v>
          </cell>
          <cell r="BE189" t="e">
            <v>#N/A</v>
          </cell>
          <cell r="BF189" t="e">
            <v>#N/A</v>
          </cell>
          <cell r="BG189" t="e">
            <v>#N/A</v>
          </cell>
          <cell r="BH189" t="e">
            <v>#N/A</v>
          </cell>
          <cell r="BI189" t="e">
            <v>#N/A</v>
          </cell>
          <cell r="BJ189" t="e">
            <v>#N/A</v>
          </cell>
          <cell r="BK189" t="e">
            <v>#N/A</v>
          </cell>
          <cell r="BL189" t="e">
            <v>#N/A</v>
          </cell>
          <cell r="BM189">
            <v>107925</v>
          </cell>
          <cell r="BN189" t="e">
            <v>#N/A</v>
          </cell>
          <cell r="BO189" t="e">
            <v>#N/A</v>
          </cell>
          <cell r="BP189" t="e">
            <v>#N/A</v>
          </cell>
          <cell r="BQ189" t="e">
            <v>#N/A</v>
          </cell>
          <cell r="BR189" t="e">
            <v>#N/A</v>
          </cell>
          <cell r="BS189" t="e">
            <v>#N/A</v>
          </cell>
          <cell r="BT189" t="e">
            <v>#N/A</v>
          </cell>
          <cell r="BU189" t="e">
            <v>#N/A</v>
          </cell>
          <cell r="BV189" t="e">
            <v>#N/A</v>
          </cell>
          <cell r="BW189" t="e">
            <v>#N/A</v>
          </cell>
          <cell r="BX189" t="e">
            <v>#N/A</v>
          </cell>
          <cell r="BY189" t="e">
            <v>#N/A</v>
          </cell>
          <cell r="BZ189" t="e">
            <v>#N/A</v>
          </cell>
          <cell r="CA189" t="e">
            <v>#N/A</v>
          </cell>
          <cell r="CB189" t="e">
            <v>#N/A</v>
          </cell>
          <cell r="CC189" t="e">
            <v>#N/A</v>
          </cell>
          <cell r="CD189" t="e">
            <v>#N/A</v>
          </cell>
          <cell r="CE189" t="e">
            <v>#N/A</v>
          </cell>
          <cell r="CF189" t="e">
            <v>#N/A</v>
          </cell>
          <cell r="CG189" t="e">
            <v>#N/A</v>
          </cell>
          <cell r="CH189" t="e">
            <v>#N/A</v>
          </cell>
          <cell r="CI189" t="e">
            <v>#N/A</v>
          </cell>
          <cell r="CJ189" t="e">
            <v>#N/A</v>
          </cell>
          <cell r="CK189" t="e">
            <v>#N/A</v>
          </cell>
          <cell r="CL189" t="e">
            <v>#N/A</v>
          </cell>
          <cell r="CM189" t="e">
            <v>#N/A</v>
          </cell>
          <cell r="CN189" t="e">
            <v>#N/A</v>
          </cell>
          <cell r="CO189" t="e">
            <v>#N/A</v>
          </cell>
          <cell r="CP189" t="e">
            <v>#N/A</v>
          </cell>
          <cell r="CQ189" t="e">
            <v>#N/A</v>
          </cell>
          <cell r="CR189" t="e">
            <v>#N/A</v>
          </cell>
          <cell r="CS189" t="e">
            <v>#N/A</v>
          </cell>
          <cell r="CT189" t="e">
            <v>#N/A</v>
          </cell>
          <cell r="CU189" t="e">
            <v>#N/A</v>
          </cell>
          <cell r="CV189" t="e">
            <v>#N/A</v>
          </cell>
          <cell r="CW189" t="e">
            <v>#N/A</v>
          </cell>
          <cell r="CX189" t="e">
            <v>#N/A</v>
          </cell>
          <cell r="CY189" t="e">
            <v>#N/A</v>
          </cell>
          <cell r="CZ189" t="e">
            <v>#N/A</v>
          </cell>
          <cell r="DA189" t="e">
            <v>#N/A</v>
          </cell>
          <cell r="DB189" t="e">
            <v>#N/A</v>
          </cell>
          <cell r="DC189" t="e">
            <v>#N/A</v>
          </cell>
          <cell r="DD189" t="e">
            <v>#N/A</v>
          </cell>
          <cell r="DE189" t="e">
            <v>#N/A</v>
          </cell>
          <cell r="DF189" t="e">
            <v>#N/A</v>
          </cell>
          <cell r="DG189" t="e">
            <v>#N/A</v>
          </cell>
          <cell r="DH189" t="e">
            <v>#N/A</v>
          </cell>
          <cell r="DI189" t="e">
            <v>#N/A</v>
          </cell>
          <cell r="DJ189" t="e">
            <v>#N/A</v>
          </cell>
          <cell r="DK189" t="e">
            <v>#N/A</v>
          </cell>
          <cell r="DL189" t="e">
            <v>#N/A</v>
          </cell>
          <cell r="DM189" t="e">
            <v>#N/A</v>
          </cell>
          <cell r="DN189" t="e">
            <v>#N/A</v>
          </cell>
          <cell r="DO189" t="e">
            <v>#N/A</v>
          </cell>
          <cell r="DP189" t="e">
            <v>#N/A</v>
          </cell>
          <cell r="DQ189" t="e">
            <v>#N/A</v>
          </cell>
          <cell r="DR189" t="e">
            <v>#N/A</v>
          </cell>
          <cell r="DS189" t="e">
            <v>#N/A</v>
          </cell>
          <cell r="DT189" t="e">
            <v>#N/A</v>
          </cell>
          <cell r="DU189">
            <v>267924</v>
          </cell>
          <cell r="DV189" t="e">
            <v>#N/A</v>
          </cell>
          <cell r="DW189" t="e">
            <v>#N/A</v>
          </cell>
          <cell r="DX189" t="e">
            <v>#N/A</v>
          </cell>
          <cell r="DY189" t="e">
            <v>#N/A</v>
          </cell>
          <cell r="DZ189" t="e">
            <v>#N/A</v>
          </cell>
          <cell r="EA189" t="e">
            <v>#N/A</v>
          </cell>
          <cell r="EB189" t="e">
            <v>#N/A</v>
          </cell>
          <cell r="EC189" t="e">
            <v>#N/A</v>
          </cell>
          <cell r="ED189" t="e">
            <v>#N/A</v>
          </cell>
          <cell r="EE189" t="e">
            <v>#N/A</v>
          </cell>
          <cell r="EF189" t="e">
            <v>#N/A</v>
          </cell>
          <cell r="EG189" t="e">
            <v>#N/A</v>
          </cell>
          <cell r="EH189" t="e">
            <v>#N/A</v>
          </cell>
          <cell r="EI189" t="e">
            <v>#N/A</v>
          </cell>
          <cell r="EJ189" t="e">
            <v>#N/A</v>
          </cell>
          <cell r="EK189" t="e">
            <v>#N/A</v>
          </cell>
          <cell r="EL189" t="e">
            <v>#N/A</v>
          </cell>
          <cell r="EM189" t="e">
            <v>#N/A</v>
          </cell>
          <cell r="EN189" t="e">
            <v>#N/A</v>
          </cell>
          <cell r="EO189" t="e">
            <v>#N/A</v>
          </cell>
          <cell r="EP189" t="e">
            <v>#N/A</v>
          </cell>
          <cell r="EQ189" t="e">
            <v>#N/A</v>
          </cell>
          <cell r="ER189" t="e">
            <v>#N/A</v>
          </cell>
          <cell r="ES189" t="e">
            <v>#N/A</v>
          </cell>
          <cell r="ET189" t="e">
            <v>#N/A</v>
          </cell>
          <cell r="EU189" t="e">
            <v>#N/A</v>
          </cell>
          <cell r="EV189" t="e">
            <v>#N/A</v>
          </cell>
          <cell r="EW189" t="e">
            <v>#N/A</v>
          </cell>
          <cell r="EX189" t="e">
            <v>#N/A</v>
          </cell>
          <cell r="EY189" t="e">
            <v>#N/A</v>
          </cell>
          <cell r="EZ189" t="e">
            <v>#N/A</v>
          </cell>
          <cell r="FA189" t="e">
            <v>#N/A</v>
          </cell>
          <cell r="FB189" t="e">
            <v>#N/A</v>
          </cell>
          <cell r="FC189" t="e">
            <v>#N/A</v>
          </cell>
          <cell r="FD189" t="e">
            <v>#N/A</v>
          </cell>
          <cell r="FE189" t="e">
            <v>#N/A</v>
          </cell>
          <cell r="FF189" t="e">
            <v>#N/A</v>
          </cell>
          <cell r="FG189" t="e">
            <v>#N/A</v>
          </cell>
          <cell r="FH189" t="e">
            <v>#N/A</v>
          </cell>
          <cell r="FI189" t="e">
            <v>#N/A</v>
          </cell>
          <cell r="FJ189" t="e">
            <v>#N/A</v>
          </cell>
          <cell r="FK189" t="e">
            <v>#N/A</v>
          </cell>
          <cell r="FL189" t="e">
            <v>#N/A</v>
          </cell>
          <cell r="FM189" t="e">
            <v>#N/A</v>
          </cell>
          <cell r="FN189" t="e">
            <v>#N/A</v>
          </cell>
          <cell r="FO189" t="e">
            <v>#N/A</v>
          </cell>
          <cell r="FP189" t="e">
            <v>#N/A</v>
          </cell>
          <cell r="FQ189" t="e">
            <v>#N/A</v>
          </cell>
          <cell r="FR189" t="e">
            <v>#N/A</v>
          </cell>
          <cell r="FS189" t="e">
            <v>#N/A</v>
          </cell>
          <cell r="FT189" t="e">
            <v>#N/A</v>
          </cell>
          <cell r="FU189" t="e">
            <v>#N/A</v>
          </cell>
          <cell r="FV189" t="e">
            <v>#N/A</v>
          </cell>
          <cell r="FW189" t="e">
            <v>#N/A</v>
          </cell>
          <cell r="FX189" t="e">
            <v>#N/A</v>
          </cell>
          <cell r="FY189" t="e">
            <v>#N/A</v>
          </cell>
          <cell r="FZ189" t="e">
            <v>#N/A</v>
          </cell>
          <cell r="GA189" t="e">
            <v>#N/A</v>
          </cell>
          <cell r="GB189" t="e">
            <v>#N/A</v>
          </cell>
          <cell r="GC189">
            <v>138268</v>
          </cell>
          <cell r="GD189" t="e">
            <v>#N/A</v>
          </cell>
          <cell r="GE189" t="e">
            <v>#N/A</v>
          </cell>
          <cell r="GF189" t="e">
            <v>#N/A</v>
          </cell>
          <cell r="GG189" t="e">
            <v>#N/A</v>
          </cell>
          <cell r="GH189" t="e">
            <v>#N/A</v>
          </cell>
          <cell r="GI189" t="e">
            <v>#N/A</v>
          </cell>
          <cell r="GJ189" t="e">
            <v>#N/A</v>
          </cell>
          <cell r="GK189" t="e">
            <v>#N/A</v>
          </cell>
          <cell r="GL189" t="e">
            <v>#N/A</v>
          </cell>
          <cell r="GM189" t="e">
            <v>#N/A</v>
          </cell>
          <cell r="GN189" t="e">
            <v>#N/A</v>
          </cell>
          <cell r="GO189" t="e">
            <v>#N/A</v>
          </cell>
          <cell r="GP189" t="e">
            <v>#N/A</v>
          </cell>
          <cell r="GQ189" t="e">
            <v>#N/A</v>
          </cell>
          <cell r="GR189" t="e">
            <v>#N/A</v>
          </cell>
          <cell r="GS189" t="e">
            <v>#N/A</v>
          </cell>
          <cell r="GT189" t="e">
            <v>#N/A</v>
          </cell>
          <cell r="GU189" t="e">
            <v>#N/A</v>
          </cell>
          <cell r="GV189" t="e">
            <v>#N/A</v>
          </cell>
          <cell r="GW189" t="e">
            <v>#N/A</v>
          </cell>
          <cell r="GX189" t="e">
            <v>#N/A</v>
          </cell>
          <cell r="GY189" t="e">
            <v>#N/A</v>
          </cell>
          <cell r="GZ189" t="e">
            <v>#N/A</v>
          </cell>
          <cell r="HA189" t="e">
            <v>#N/A</v>
          </cell>
          <cell r="HB189" t="e">
            <v>#N/A</v>
          </cell>
          <cell r="HC189" t="e">
            <v>#N/A</v>
          </cell>
          <cell r="HD189" t="e">
            <v>#N/A</v>
          </cell>
          <cell r="HE189" t="e">
            <v>#N/A</v>
          </cell>
          <cell r="HF189" t="e">
            <v>#N/A</v>
          </cell>
          <cell r="HG189" t="e">
            <v>#N/A</v>
          </cell>
          <cell r="HH189" t="e">
            <v>#N/A</v>
          </cell>
          <cell r="HI189" t="e">
            <v>#N/A</v>
          </cell>
          <cell r="HJ189" t="e">
            <v>#N/A</v>
          </cell>
          <cell r="HK189" t="e">
            <v>#N/A</v>
          </cell>
          <cell r="HL189" t="e">
            <v>#N/A</v>
          </cell>
          <cell r="HM189" t="e">
            <v>#N/A</v>
          </cell>
          <cell r="HN189" t="e">
            <v>#N/A</v>
          </cell>
          <cell r="HO189" t="e">
            <v>#N/A</v>
          </cell>
          <cell r="HP189" t="e">
            <v>#N/A</v>
          </cell>
          <cell r="HQ189" t="e">
            <v>#N/A</v>
          </cell>
          <cell r="HR189" t="e">
            <v>#N/A</v>
          </cell>
          <cell r="HS189" t="e">
            <v>#N/A</v>
          </cell>
          <cell r="HT189" t="e">
            <v>#N/A</v>
          </cell>
          <cell r="HU189" t="e">
            <v>#N/A</v>
          </cell>
          <cell r="HV189" t="e">
            <v>#N/A</v>
          </cell>
          <cell r="HW189" t="e">
            <v>#N/A</v>
          </cell>
          <cell r="HX189" t="e">
            <v>#N/A</v>
          </cell>
          <cell r="HY189" t="e">
            <v>#N/A</v>
          </cell>
          <cell r="HZ189" t="e">
            <v>#N/A</v>
          </cell>
          <cell r="IA189" t="e">
            <v>#N/A</v>
          </cell>
          <cell r="IB189" t="e">
            <v>#N/A</v>
          </cell>
          <cell r="IC189" t="e">
            <v>#N/A</v>
          </cell>
          <cell r="ID189" t="e">
            <v>#N/A</v>
          </cell>
          <cell r="IE189" t="e">
            <v>#N/A</v>
          </cell>
          <cell r="IF189" t="e">
            <v>#N/A</v>
          </cell>
          <cell r="IG189" t="e">
            <v>#N/A</v>
          </cell>
          <cell r="IH189" t="e">
            <v>#N/A</v>
          </cell>
          <cell r="II189" t="e">
            <v>#N/A</v>
          </cell>
          <cell r="IJ189" t="e">
            <v>#N/A</v>
          </cell>
          <cell r="IK189">
            <v>194541</v>
          </cell>
          <cell r="IL189" t="e">
            <v>#N/A</v>
          </cell>
          <cell r="IM189" t="e">
            <v>#N/A</v>
          </cell>
          <cell r="IN189" t="e">
            <v>#N/A</v>
          </cell>
          <cell r="IO189" t="e">
            <v>#N/A</v>
          </cell>
          <cell r="IP189" t="e">
            <v>#N/A</v>
          </cell>
          <cell r="IQ189" t="e">
            <v>#N/A</v>
          </cell>
          <cell r="IR189" t="e">
            <v>#N/A</v>
          </cell>
          <cell r="IS189" t="e">
            <v>#N/A</v>
          </cell>
          <cell r="IT189" t="e">
            <v>#N/A</v>
          </cell>
          <cell r="IU189" t="e">
            <v>#N/A</v>
          </cell>
          <cell r="IV189" t="e">
            <v>#N/A</v>
          </cell>
          <cell r="IW189" t="e">
            <v>#N/A</v>
          </cell>
          <cell r="IX189" t="e">
            <v>#N/A</v>
          </cell>
          <cell r="IY189" t="e">
            <v>#N/A</v>
          </cell>
          <cell r="IZ189" t="e">
            <v>#N/A</v>
          </cell>
          <cell r="JA189" t="e">
            <v>#N/A</v>
          </cell>
          <cell r="JB189" t="e">
            <v>#N/A</v>
          </cell>
          <cell r="JC189" t="e">
            <v>#N/A</v>
          </cell>
          <cell r="JD189" t="e">
            <v>#N/A</v>
          </cell>
          <cell r="JE189" t="e">
            <v>#N/A</v>
          </cell>
          <cell r="JF189" t="e">
            <v>#N/A</v>
          </cell>
          <cell r="JG189" t="e">
            <v>#N/A</v>
          </cell>
          <cell r="JH189" t="e">
            <v>#N/A</v>
          </cell>
          <cell r="JI189" t="e">
            <v>#N/A</v>
          </cell>
          <cell r="JJ189" t="e">
            <v>#N/A</v>
          </cell>
          <cell r="JK189" t="e">
            <v>#N/A</v>
          </cell>
          <cell r="JL189" t="e">
            <v>#N/A</v>
          </cell>
          <cell r="JM189" t="e">
            <v>#N/A</v>
          </cell>
          <cell r="JN189" t="e">
            <v>#N/A</v>
          </cell>
          <cell r="JO189" t="e">
            <v>#N/A</v>
          </cell>
          <cell r="JP189" t="e">
            <v>#N/A</v>
          </cell>
          <cell r="JQ189" t="e">
            <v>#N/A</v>
          </cell>
          <cell r="JR189" t="e">
            <v>#N/A</v>
          </cell>
          <cell r="JS189" t="e">
            <v>#N/A</v>
          </cell>
          <cell r="JT189" t="e">
            <v>#N/A</v>
          </cell>
          <cell r="JU189" t="e">
            <v>#N/A</v>
          </cell>
          <cell r="JV189" t="e">
            <v>#N/A</v>
          </cell>
          <cell r="JW189" t="e">
            <v>#N/A</v>
          </cell>
          <cell r="JX189" t="e">
            <v>#N/A</v>
          </cell>
          <cell r="JY189" t="e">
            <v>#N/A</v>
          </cell>
          <cell r="JZ189" t="e">
            <v>#N/A</v>
          </cell>
          <cell r="KA189" t="e">
            <v>#N/A</v>
          </cell>
          <cell r="KB189" t="e">
            <v>#N/A</v>
          </cell>
          <cell r="KC189" t="e">
            <v>#N/A</v>
          </cell>
          <cell r="KD189" t="e">
            <v>#N/A</v>
          </cell>
          <cell r="KE189" t="e">
            <v>#N/A</v>
          </cell>
          <cell r="KF189" t="e">
            <v>#N/A</v>
          </cell>
          <cell r="KG189" t="e">
            <v>#N/A</v>
          </cell>
          <cell r="KH189" t="e">
            <v>#N/A</v>
          </cell>
          <cell r="KI189" t="e">
            <v>#N/A</v>
          </cell>
          <cell r="KJ189" t="e">
            <v>#N/A</v>
          </cell>
          <cell r="KK189" t="e">
            <v>#N/A</v>
          </cell>
          <cell r="KL189" t="e">
            <v>#N/A</v>
          </cell>
          <cell r="KM189" t="e">
            <v>#N/A</v>
          </cell>
          <cell r="KN189" t="e">
            <v>#N/A</v>
          </cell>
          <cell r="KO189" t="e">
            <v>#N/A</v>
          </cell>
          <cell r="KP189" t="e">
            <v>#N/A</v>
          </cell>
          <cell r="KQ189" t="e">
            <v>#N/A</v>
          </cell>
          <cell r="KR189" t="e">
            <v>#N/A</v>
          </cell>
          <cell r="KS189" t="e">
            <v>#N/A</v>
          </cell>
          <cell r="KT189" t="e">
            <v>#N/A</v>
          </cell>
          <cell r="KU189" t="e">
            <v>#N/A</v>
          </cell>
          <cell r="KV189" t="e">
            <v>#N/A</v>
          </cell>
          <cell r="KW189" t="e">
            <v>#N/A</v>
          </cell>
          <cell r="KX189">
            <v>281945</v>
          </cell>
        </row>
        <row r="190">
          <cell r="B190" t="str">
            <v>San Joaquin Overlay</v>
          </cell>
          <cell r="E190">
            <v>140066</v>
          </cell>
          <cell r="F190" t="e">
            <v>#N/A</v>
          </cell>
          <cell r="G190" t="e">
            <v>#N/A</v>
          </cell>
          <cell r="H190" t="e">
            <v>#N/A</v>
          </cell>
          <cell r="I190" t="e">
            <v>#N/A</v>
          </cell>
          <cell r="J190" t="e">
            <v>#N/A</v>
          </cell>
          <cell r="K190" t="e">
            <v>#N/A</v>
          </cell>
          <cell r="L190" t="e">
            <v>#N/A</v>
          </cell>
          <cell r="M190" t="e">
            <v>#N/A</v>
          </cell>
          <cell r="N190" t="e">
            <v>#N/A</v>
          </cell>
          <cell r="O190" t="e">
            <v>#N/A</v>
          </cell>
          <cell r="P190" t="e">
            <v>#N/A</v>
          </cell>
          <cell r="Q190" t="e">
            <v>#N/A</v>
          </cell>
          <cell r="R190" t="e">
            <v>#N/A</v>
          </cell>
          <cell r="S190" t="e">
            <v>#N/A</v>
          </cell>
          <cell r="T190" t="e">
            <v>#N/A</v>
          </cell>
          <cell r="U190" t="e">
            <v>#N/A</v>
          </cell>
          <cell r="V190" t="e">
            <v>#N/A</v>
          </cell>
          <cell r="W190" t="e">
            <v>#N/A</v>
          </cell>
          <cell r="X190" t="e">
            <v>#N/A</v>
          </cell>
          <cell r="Y190" t="e">
            <v>#N/A</v>
          </cell>
          <cell r="Z190" t="e">
            <v>#N/A</v>
          </cell>
          <cell r="AA190" t="e">
            <v>#N/A</v>
          </cell>
          <cell r="AB190" t="e">
            <v>#N/A</v>
          </cell>
          <cell r="AC190" t="e">
            <v>#N/A</v>
          </cell>
          <cell r="AD190" t="e">
            <v>#N/A</v>
          </cell>
          <cell r="AE190" t="e">
            <v>#N/A</v>
          </cell>
          <cell r="AF190" t="e">
            <v>#N/A</v>
          </cell>
          <cell r="AG190" t="e">
            <v>#N/A</v>
          </cell>
          <cell r="AH190" t="e">
            <v>#N/A</v>
          </cell>
          <cell r="AI190" t="e">
            <v>#N/A</v>
          </cell>
          <cell r="AJ190" t="e">
            <v>#N/A</v>
          </cell>
          <cell r="AK190" t="e">
            <v>#N/A</v>
          </cell>
          <cell r="AL190" t="e">
            <v>#N/A</v>
          </cell>
          <cell r="AM190" t="e">
            <v>#N/A</v>
          </cell>
          <cell r="AN190" t="e">
            <v>#N/A</v>
          </cell>
          <cell r="AO190" t="e">
            <v>#N/A</v>
          </cell>
          <cell r="AP190" t="e">
            <v>#N/A</v>
          </cell>
          <cell r="AQ190" t="e">
            <v>#N/A</v>
          </cell>
          <cell r="AR190" t="e">
            <v>#N/A</v>
          </cell>
          <cell r="AS190" t="e">
            <v>#N/A</v>
          </cell>
          <cell r="AT190" t="e">
            <v>#N/A</v>
          </cell>
          <cell r="AU190" t="e">
            <v>#N/A</v>
          </cell>
          <cell r="AV190" t="e">
            <v>#N/A</v>
          </cell>
          <cell r="AW190" t="e">
            <v>#N/A</v>
          </cell>
          <cell r="AX190" t="e">
            <v>#N/A</v>
          </cell>
          <cell r="AY190" t="e">
            <v>#N/A</v>
          </cell>
          <cell r="AZ190" t="e">
            <v>#N/A</v>
          </cell>
          <cell r="BA190" t="e">
            <v>#N/A</v>
          </cell>
          <cell r="BB190" t="e">
            <v>#N/A</v>
          </cell>
          <cell r="BC190" t="e">
            <v>#N/A</v>
          </cell>
          <cell r="BD190" t="e">
            <v>#N/A</v>
          </cell>
          <cell r="BE190" t="e">
            <v>#N/A</v>
          </cell>
          <cell r="BF190" t="e">
            <v>#N/A</v>
          </cell>
          <cell r="BG190" t="e">
            <v>#N/A</v>
          </cell>
          <cell r="BH190" t="e">
            <v>#N/A</v>
          </cell>
          <cell r="BI190" t="e">
            <v>#N/A</v>
          </cell>
          <cell r="BJ190" t="e">
            <v>#N/A</v>
          </cell>
          <cell r="BK190" t="e">
            <v>#N/A</v>
          </cell>
          <cell r="BL190" t="e">
            <v>#N/A</v>
          </cell>
          <cell r="BM190">
            <v>186795</v>
          </cell>
          <cell r="BN190" t="e">
            <v>#N/A</v>
          </cell>
          <cell r="BO190" t="e">
            <v>#N/A</v>
          </cell>
          <cell r="BP190" t="e">
            <v>#N/A</v>
          </cell>
          <cell r="BQ190" t="e">
            <v>#N/A</v>
          </cell>
          <cell r="BR190" t="e">
            <v>#N/A</v>
          </cell>
          <cell r="BS190" t="e">
            <v>#N/A</v>
          </cell>
          <cell r="BT190" t="e">
            <v>#N/A</v>
          </cell>
          <cell r="BU190" t="e">
            <v>#N/A</v>
          </cell>
          <cell r="BV190" t="e">
            <v>#N/A</v>
          </cell>
          <cell r="BW190" t="e">
            <v>#N/A</v>
          </cell>
          <cell r="BX190" t="e">
            <v>#N/A</v>
          </cell>
          <cell r="BY190" t="e">
            <v>#N/A</v>
          </cell>
          <cell r="BZ190" t="e">
            <v>#N/A</v>
          </cell>
          <cell r="CA190" t="e">
            <v>#N/A</v>
          </cell>
          <cell r="CB190" t="e">
            <v>#N/A</v>
          </cell>
          <cell r="CC190" t="e">
            <v>#N/A</v>
          </cell>
          <cell r="CD190" t="e">
            <v>#N/A</v>
          </cell>
          <cell r="CE190" t="e">
            <v>#N/A</v>
          </cell>
          <cell r="CF190" t="e">
            <v>#N/A</v>
          </cell>
          <cell r="CG190" t="e">
            <v>#N/A</v>
          </cell>
          <cell r="CH190" t="e">
            <v>#N/A</v>
          </cell>
          <cell r="CI190" t="e">
            <v>#N/A</v>
          </cell>
          <cell r="CJ190" t="e">
            <v>#N/A</v>
          </cell>
          <cell r="CK190" t="e">
            <v>#N/A</v>
          </cell>
          <cell r="CL190" t="e">
            <v>#N/A</v>
          </cell>
          <cell r="CM190" t="e">
            <v>#N/A</v>
          </cell>
          <cell r="CN190" t="e">
            <v>#N/A</v>
          </cell>
          <cell r="CO190" t="e">
            <v>#N/A</v>
          </cell>
          <cell r="CP190" t="e">
            <v>#N/A</v>
          </cell>
          <cell r="CQ190" t="e">
            <v>#N/A</v>
          </cell>
          <cell r="CR190" t="e">
            <v>#N/A</v>
          </cell>
          <cell r="CS190" t="e">
            <v>#N/A</v>
          </cell>
          <cell r="CT190" t="e">
            <v>#N/A</v>
          </cell>
          <cell r="CU190" t="e">
            <v>#N/A</v>
          </cell>
          <cell r="CV190" t="e">
            <v>#N/A</v>
          </cell>
          <cell r="CW190" t="e">
            <v>#N/A</v>
          </cell>
          <cell r="CX190" t="e">
            <v>#N/A</v>
          </cell>
          <cell r="CY190" t="e">
            <v>#N/A</v>
          </cell>
          <cell r="CZ190" t="e">
            <v>#N/A</v>
          </cell>
          <cell r="DA190" t="e">
            <v>#N/A</v>
          </cell>
          <cell r="DB190" t="e">
            <v>#N/A</v>
          </cell>
          <cell r="DC190" t="e">
            <v>#N/A</v>
          </cell>
          <cell r="DD190" t="e">
            <v>#N/A</v>
          </cell>
          <cell r="DE190" t="e">
            <v>#N/A</v>
          </cell>
          <cell r="DF190" t="e">
            <v>#N/A</v>
          </cell>
          <cell r="DG190" t="e">
            <v>#N/A</v>
          </cell>
          <cell r="DH190" t="e">
            <v>#N/A</v>
          </cell>
          <cell r="DI190" t="e">
            <v>#N/A</v>
          </cell>
          <cell r="DJ190" t="e">
            <v>#N/A</v>
          </cell>
          <cell r="DK190" t="e">
            <v>#N/A</v>
          </cell>
          <cell r="DL190" t="e">
            <v>#N/A</v>
          </cell>
          <cell r="DM190" t="e">
            <v>#N/A</v>
          </cell>
          <cell r="DN190" t="e">
            <v>#N/A</v>
          </cell>
          <cell r="DO190" t="e">
            <v>#N/A</v>
          </cell>
          <cell r="DP190" t="e">
            <v>#N/A</v>
          </cell>
          <cell r="DQ190" t="e">
            <v>#N/A</v>
          </cell>
          <cell r="DR190" t="e">
            <v>#N/A</v>
          </cell>
          <cell r="DS190" t="e">
            <v>#N/A</v>
          </cell>
          <cell r="DT190" t="e">
            <v>#N/A</v>
          </cell>
          <cell r="DU190">
            <v>440994</v>
          </cell>
          <cell r="DV190" t="e">
            <v>#N/A</v>
          </cell>
          <cell r="DW190" t="e">
            <v>#N/A</v>
          </cell>
          <cell r="DX190" t="e">
            <v>#N/A</v>
          </cell>
          <cell r="DY190" t="e">
            <v>#N/A</v>
          </cell>
          <cell r="DZ190" t="e">
            <v>#N/A</v>
          </cell>
          <cell r="EA190" t="e">
            <v>#N/A</v>
          </cell>
          <cell r="EB190" t="e">
            <v>#N/A</v>
          </cell>
          <cell r="EC190" t="e">
            <v>#N/A</v>
          </cell>
          <cell r="ED190" t="e">
            <v>#N/A</v>
          </cell>
          <cell r="EE190" t="e">
            <v>#N/A</v>
          </cell>
          <cell r="EF190" t="e">
            <v>#N/A</v>
          </cell>
          <cell r="EG190" t="e">
            <v>#N/A</v>
          </cell>
          <cell r="EH190" t="e">
            <v>#N/A</v>
          </cell>
          <cell r="EI190" t="e">
            <v>#N/A</v>
          </cell>
          <cell r="EJ190" t="e">
            <v>#N/A</v>
          </cell>
          <cell r="EK190" t="e">
            <v>#N/A</v>
          </cell>
          <cell r="EL190" t="e">
            <v>#N/A</v>
          </cell>
          <cell r="EM190" t="e">
            <v>#N/A</v>
          </cell>
          <cell r="EN190" t="e">
            <v>#N/A</v>
          </cell>
          <cell r="EO190" t="e">
            <v>#N/A</v>
          </cell>
          <cell r="EP190" t="e">
            <v>#N/A</v>
          </cell>
          <cell r="EQ190" t="e">
            <v>#N/A</v>
          </cell>
          <cell r="ER190" t="e">
            <v>#N/A</v>
          </cell>
          <cell r="ES190" t="e">
            <v>#N/A</v>
          </cell>
          <cell r="ET190" t="e">
            <v>#N/A</v>
          </cell>
          <cell r="EU190" t="e">
            <v>#N/A</v>
          </cell>
          <cell r="EV190" t="e">
            <v>#N/A</v>
          </cell>
          <cell r="EW190" t="e">
            <v>#N/A</v>
          </cell>
          <cell r="EX190" t="e">
            <v>#N/A</v>
          </cell>
          <cell r="EY190" t="e">
            <v>#N/A</v>
          </cell>
          <cell r="EZ190" t="e">
            <v>#N/A</v>
          </cell>
          <cell r="FA190" t="e">
            <v>#N/A</v>
          </cell>
          <cell r="FB190" t="e">
            <v>#N/A</v>
          </cell>
          <cell r="FC190" t="e">
            <v>#N/A</v>
          </cell>
          <cell r="FD190" t="e">
            <v>#N/A</v>
          </cell>
          <cell r="FE190" t="e">
            <v>#N/A</v>
          </cell>
          <cell r="FF190" t="e">
            <v>#N/A</v>
          </cell>
          <cell r="FG190" t="e">
            <v>#N/A</v>
          </cell>
          <cell r="FH190" t="e">
            <v>#N/A</v>
          </cell>
          <cell r="FI190" t="e">
            <v>#N/A</v>
          </cell>
          <cell r="FJ190" t="e">
            <v>#N/A</v>
          </cell>
          <cell r="FK190" t="e">
            <v>#N/A</v>
          </cell>
          <cell r="FL190" t="e">
            <v>#N/A</v>
          </cell>
          <cell r="FM190" t="e">
            <v>#N/A</v>
          </cell>
          <cell r="FN190" t="e">
            <v>#N/A</v>
          </cell>
          <cell r="FO190" t="e">
            <v>#N/A</v>
          </cell>
          <cell r="FP190" t="e">
            <v>#N/A</v>
          </cell>
          <cell r="FQ190" t="e">
            <v>#N/A</v>
          </cell>
          <cell r="FR190" t="e">
            <v>#N/A</v>
          </cell>
          <cell r="FS190" t="e">
            <v>#N/A</v>
          </cell>
          <cell r="FT190" t="e">
            <v>#N/A</v>
          </cell>
          <cell r="FU190" t="e">
            <v>#N/A</v>
          </cell>
          <cell r="FV190" t="e">
            <v>#N/A</v>
          </cell>
          <cell r="FW190" t="e">
            <v>#N/A</v>
          </cell>
          <cell r="FX190" t="e">
            <v>#N/A</v>
          </cell>
          <cell r="FY190" t="e">
            <v>#N/A</v>
          </cell>
          <cell r="FZ190" t="e">
            <v>#N/A</v>
          </cell>
          <cell r="GA190" t="e">
            <v>#N/A</v>
          </cell>
          <cell r="GB190" t="e">
            <v>#N/A</v>
          </cell>
          <cell r="GC190">
            <v>174190</v>
          </cell>
          <cell r="GD190" t="e">
            <v>#N/A</v>
          </cell>
          <cell r="GE190" t="e">
            <v>#N/A</v>
          </cell>
          <cell r="GF190" t="e">
            <v>#N/A</v>
          </cell>
          <cell r="GG190" t="e">
            <v>#N/A</v>
          </cell>
          <cell r="GH190" t="e">
            <v>#N/A</v>
          </cell>
          <cell r="GI190" t="e">
            <v>#N/A</v>
          </cell>
          <cell r="GJ190" t="e">
            <v>#N/A</v>
          </cell>
          <cell r="GK190" t="e">
            <v>#N/A</v>
          </cell>
          <cell r="GL190" t="e">
            <v>#N/A</v>
          </cell>
          <cell r="GM190" t="e">
            <v>#N/A</v>
          </cell>
          <cell r="GN190" t="e">
            <v>#N/A</v>
          </cell>
          <cell r="GO190" t="e">
            <v>#N/A</v>
          </cell>
          <cell r="GP190" t="e">
            <v>#N/A</v>
          </cell>
          <cell r="GQ190" t="e">
            <v>#N/A</v>
          </cell>
          <cell r="GR190" t="e">
            <v>#N/A</v>
          </cell>
          <cell r="GS190" t="e">
            <v>#N/A</v>
          </cell>
          <cell r="GT190" t="e">
            <v>#N/A</v>
          </cell>
          <cell r="GU190" t="e">
            <v>#N/A</v>
          </cell>
          <cell r="GV190" t="e">
            <v>#N/A</v>
          </cell>
          <cell r="GW190" t="e">
            <v>#N/A</v>
          </cell>
          <cell r="GX190" t="e">
            <v>#N/A</v>
          </cell>
          <cell r="GY190" t="e">
            <v>#N/A</v>
          </cell>
          <cell r="GZ190" t="e">
            <v>#N/A</v>
          </cell>
          <cell r="HA190" t="e">
            <v>#N/A</v>
          </cell>
          <cell r="HB190" t="e">
            <v>#N/A</v>
          </cell>
          <cell r="HC190" t="e">
            <v>#N/A</v>
          </cell>
          <cell r="HD190" t="e">
            <v>#N/A</v>
          </cell>
          <cell r="HE190" t="e">
            <v>#N/A</v>
          </cell>
          <cell r="HF190" t="e">
            <v>#N/A</v>
          </cell>
          <cell r="HG190" t="e">
            <v>#N/A</v>
          </cell>
          <cell r="HH190" t="e">
            <v>#N/A</v>
          </cell>
          <cell r="HI190" t="e">
            <v>#N/A</v>
          </cell>
          <cell r="HJ190" t="e">
            <v>#N/A</v>
          </cell>
          <cell r="HK190" t="e">
            <v>#N/A</v>
          </cell>
          <cell r="HL190" t="e">
            <v>#N/A</v>
          </cell>
          <cell r="HM190" t="e">
            <v>#N/A</v>
          </cell>
          <cell r="HN190" t="e">
            <v>#N/A</v>
          </cell>
          <cell r="HO190" t="e">
            <v>#N/A</v>
          </cell>
          <cell r="HP190" t="e">
            <v>#N/A</v>
          </cell>
          <cell r="HQ190" t="e">
            <v>#N/A</v>
          </cell>
          <cell r="HR190" t="e">
            <v>#N/A</v>
          </cell>
          <cell r="HS190" t="e">
            <v>#N/A</v>
          </cell>
          <cell r="HT190" t="e">
            <v>#N/A</v>
          </cell>
          <cell r="HU190" t="e">
            <v>#N/A</v>
          </cell>
          <cell r="HV190" t="e">
            <v>#N/A</v>
          </cell>
          <cell r="HW190" t="e">
            <v>#N/A</v>
          </cell>
          <cell r="HX190" t="e">
            <v>#N/A</v>
          </cell>
          <cell r="HY190" t="e">
            <v>#N/A</v>
          </cell>
          <cell r="HZ190" t="e">
            <v>#N/A</v>
          </cell>
          <cell r="IA190" t="e">
            <v>#N/A</v>
          </cell>
          <cell r="IB190" t="e">
            <v>#N/A</v>
          </cell>
          <cell r="IC190" t="e">
            <v>#N/A</v>
          </cell>
          <cell r="ID190" t="e">
            <v>#N/A</v>
          </cell>
          <cell r="IE190" t="e">
            <v>#N/A</v>
          </cell>
          <cell r="IF190" t="e">
            <v>#N/A</v>
          </cell>
          <cell r="IG190" t="e">
            <v>#N/A</v>
          </cell>
          <cell r="IH190" t="e">
            <v>#N/A</v>
          </cell>
          <cell r="II190" t="e">
            <v>#N/A</v>
          </cell>
          <cell r="IJ190" t="e">
            <v>#N/A</v>
          </cell>
          <cell r="IK190">
            <v>283442</v>
          </cell>
          <cell r="IL190" t="e">
            <v>#N/A</v>
          </cell>
          <cell r="IM190" t="e">
            <v>#N/A</v>
          </cell>
          <cell r="IN190" t="e">
            <v>#N/A</v>
          </cell>
          <cell r="IO190" t="e">
            <v>#N/A</v>
          </cell>
          <cell r="IP190" t="e">
            <v>#N/A</v>
          </cell>
          <cell r="IQ190" t="e">
            <v>#N/A</v>
          </cell>
          <cell r="IR190" t="e">
            <v>#N/A</v>
          </cell>
          <cell r="IS190" t="e">
            <v>#N/A</v>
          </cell>
          <cell r="IT190" t="e">
            <v>#N/A</v>
          </cell>
          <cell r="IU190" t="e">
            <v>#N/A</v>
          </cell>
          <cell r="IV190" t="e">
            <v>#N/A</v>
          </cell>
          <cell r="IW190" t="e">
            <v>#N/A</v>
          </cell>
          <cell r="IX190" t="e">
            <v>#N/A</v>
          </cell>
          <cell r="IY190" t="e">
            <v>#N/A</v>
          </cell>
          <cell r="IZ190" t="e">
            <v>#N/A</v>
          </cell>
          <cell r="JA190" t="e">
            <v>#N/A</v>
          </cell>
          <cell r="JB190" t="e">
            <v>#N/A</v>
          </cell>
          <cell r="JC190" t="e">
            <v>#N/A</v>
          </cell>
          <cell r="JD190" t="e">
            <v>#N/A</v>
          </cell>
          <cell r="JE190" t="e">
            <v>#N/A</v>
          </cell>
          <cell r="JF190" t="e">
            <v>#N/A</v>
          </cell>
          <cell r="JG190" t="e">
            <v>#N/A</v>
          </cell>
          <cell r="JH190" t="e">
            <v>#N/A</v>
          </cell>
          <cell r="JI190" t="e">
            <v>#N/A</v>
          </cell>
          <cell r="JJ190" t="e">
            <v>#N/A</v>
          </cell>
          <cell r="JK190" t="e">
            <v>#N/A</v>
          </cell>
          <cell r="JL190" t="e">
            <v>#N/A</v>
          </cell>
          <cell r="JM190" t="e">
            <v>#N/A</v>
          </cell>
          <cell r="JN190" t="e">
            <v>#N/A</v>
          </cell>
          <cell r="JO190" t="e">
            <v>#N/A</v>
          </cell>
          <cell r="JP190" t="e">
            <v>#N/A</v>
          </cell>
          <cell r="JQ190" t="e">
            <v>#N/A</v>
          </cell>
          <cell r="JR190" t="e">
            <v>#N/A</v>
          </cell>
          <cell r="JS190" t="e">
            <v>#N/A</v>
          </cell>
          <cell r="JT190" t="e">
            <v>#N/A</v>
          </cell>
          <cell r="JU190" t="e">
            <v>#N/A</v>
          </cell>
          <cell r="JV190" t="e">
            <v>#N/A</v>
          </cell>
          <cell r="JW190" t="e">
            <v>#N/A</v>
          </cell>
          <cell r="JX190" t="e">
            <v>#N/A</v>
          </cell>
          <cell r="JY190" t="e">
            <v>#N/A</v>
          </cell>
          <cell r="JZ190" t="e">
            <v>#N/A</v>
          </cell>
          <cell r="KA190" t="e">
            <v>#N/A</v>
          </cell>
          <cell r="KB190" t="e">
            <v>#N/A</v>
          </cell>
          <cell r="KC190" t="e">
            <v>#N/A</v>
          </cell>
          <cell r="KD190" t="e">
            <v>#N/A</v>
          </cell>
          <cell r="KE190" t="e">
            <v>#N/A</v>
          </cell>
          <cell r="KF190" t="e">
            <v>#N/A</v>
          </cell>
          <cell r="KG190" t="e">
            <v>#N/A</v>
          </cell>
          <cell r="KH190" t="e">
            <v>#N/A</v>
          </cell>
          <cell r="KI190" t="e">
            <v>#N/A</v>
          </cell>
          <cell r="KJ190" t="e">
            <v>#N/A</v>
          </cell>
          <cell r="KK190" t="e">
            <v>#N/A</v>
          </cell>
          <cell r="KL190" t="e">
            <v>#N/A</v>
          </cell>
          <cell r="KM190" t="e">
            <v>#N/A</v>
          </cell>
          <cell r="KN190" t="e">
            <v>#N/A</v>
          </cell>
          <cell r="KO190" t="e">
            <v>#N/A</v>
          </cell>
          <cell r="KP190" t="e">
            <v>#N/A</v>
          </cell>
          <cell r="KQ190" t="e">
            <v>#N/A</v>
          </cell>
          <cell r="KR190" t="e">
            <v>#N/A</v>
          </cell>
          <cell r="KS190" t="e">
            <v>#N/A</v>
          </cell>
          <cell r="KT190" t="e">
            <v>#N/A</v>
          </cell>
          <cell r="KU190" t="e">
            <v>#N/A</v>
          </cell>
          <cell r="KV190" t="e">
            <v>#N/A</v>
          </cell>
          <cell r="KW190" t="e">
            <v>#N/A</v>
          </cell>
          <cell r="KX190">
            <v>477165</v>
          </cell>
        </row>
        <row r="191">
          <cell r="B191" t="str">
            <v>Stanislaus Overlay</v>
          </cell>
          <cell r="E191">
            <v>128592</v>
          </cell>
          <cell r="F191" t="e">
            <v>#N/A</v>
          </cell>
          <cell r="G191" t="e">
            <v>#N/A</v>
          </cell>
          <cell r="H191" t="e">
            <v>#N/A</v>
          </cell>
          <cell r="I191" t="e">
            <v>#N/A</v>
          </cell>
          <cell r="J191" t="e">
            <v>#N/A</v>
          </cell>
          <cell r="K191" t="e">
            <v>#N/A</v>
          </cell>
          <cell r="L191" t="e">
            <v>#N/A</v>
          </cell>
          <cell r="M191" t="e">
            <v>#N/A</v>
          </cell>
          <cell r="N191" t="e">
            <v>#N/A</v>
          </cell>
          <cell r="O191" t="e">
            <v>#N/A</v>
          </cell>
          <cell r="P191" t="e">
            <v>#N/A</v>
          </cell>
          <cell r="Q191" t="e">
            <v>#N/A</v>
          </cell>
          <cell r="R191" t="e">
            <v>#N/A</v>
          </cell>
          <cell r="S191" t="e">
            <v>#N/A</v>
          </cell>
          <cell r="T191" t="e">
            <v>#N/A</v>
          </cell>
          <cell r="U191" t="e">
            <v>#N/A</v>
          </cell>
          <cell r="V191" t="e">
            <v>#N/A</v>
          </cell>
          <cell r="W191" t="e">
            <v>#N/A</v>
          </cell>
          <cell r="X191" t="e">
            <v>#N/A</v>
          </cell>
          <cell r="Y191" t="e">
            <v>#N/A</v>
          </cell>
          <cell r="Z191" t="e">
            <v>#N/A</v>
          </cell>
          <cell r="AA191" t="e">
            <v>#N/A</v>
          </cell>
          <cell r="AB191" t="e">
            <v>#N/A</v>
          </cell>
          <cell r="AC191" t="e">
            <v>#N/A</v>
          </cell>
          <cell r="AD191" t="e">
            <v>#N/A</v>
          </cell>
          <cell r="AE191" t="e">
            <v>#N/A</v>
          </cell>
          <cell r="AF191" t="e">
            <v>#N/A</v>
          </cell>
          <cell r="AG191" t="e">
            <v>#N/A</v>
          </cell>
          <cell r="AH191" t="e">
            <v>#N/A</v>
          </cell>
          <cell r="AI191" t="e">
            <v>#N/A</v>
          </cell>
          <cell r="AJ191" t="e">
            <v>#N/A</v>
          </cell>
          <cell r="AK191" t="e">
            <v>#N/A</v>
          </cell>
          <cell r="AL191" t="e">
            <v>#N/A</v>
          </cell>
          <cell r="AM191" t="e">
            <v>#N/A</v>
          </cell>
          <cell r="AN191" t="e">
            <v>#N/A</v>
          </cell>
          <cell r="AO191" t="e">
            <v>#N/A</v>
          </cell>
          <cell r="AP191" t="e">
            <v>#N/A</v>
          </cell>
          <cell r="AQ191" t="e">
            <v>#N/A</v>
          </cell>
          <cell r="AR191" t="e">
            <v>#N/A</v>
          </cell>
          <cell r="AS191" t="e">
            <v>#N/A</v>
          </cell>
          <cell r="AT191" t="e">
            <v>#N/A</v>
          </cell>
          <cell r="AU191" t="e">
            <v>#N/A</v>
          </cell>
          <cell r="AV191" t="e">
            <v>#N/A</v>
          </cell>
          <cell r="AW191" t="e">
            <v>#N/A</v>
          </cell>
          <cell r="AX191" t="e">
            <v>#N/A</v>
          </cell>
          <cell r="AY191" t="e">
            <v>#N/A</v>
          </cell>
          <cell r="AZ191" t="e">
            <v>#N/A</v>
          </cell>
          <cell r="BA191" t="e">
            <v>#N/A</v>
          </cell>
          <cell r="BB191" t="e">
            <v>#N/A</v>
          </cell>
          <cell r="BC191" t="e">
            <v>#N/A</v>
          </cell>
          <cell r="BD191" t="e">
            <v>#N/A</v>
          </cell>
          <cell r="BE191" t="e">
            <v>#N/A</v>
          </cell>
          <cell r="BF191" t="e">
            <v>#N/A</v>
          </cell>
          <cell r="BG191" t="e">
            <v>#N/A</v>
          </cell>
          <cell r="BH191" t="e">
            <v>#N/A</v>
          </cell>
          <cell r="BI191" t="e">
            <v>#N/A</v>
          </cell>
          <cell r="BJ191" t="e">
            <v>#N/A</v>
          </cell>
          <cell r="BK191" t="e">
            <v>#N/A</v>
          </cell>
          <cell r="BL191" t="e">
            <v>#N/A</v>
          </cell>
          <cell r="BM191">
            <v>166806</v>
          </cell>
          <cell r="BN191" t="e">
            <v>#N/A</v>
          </cell>
          <cell r="BO191" t="e">
            <v>#N/A</v>
          </cell>
          <cell r="BP191" t="e">
            <v>#N/A</v>
          </cell>
          <cell r="BQ191" t="e">
            <v>#N/A</v>
          </cell>
          <cell r="BR191" t="e">
            <v>#N/A</v>
          </cell>
          <cell r="BS191" t="e">
            <v>#N/A</v>
          </cell>
          <cell r="BT191" t="e">
            <v>#N/A</v>
          </cell>
          <cell r="BU191" t="e">
            <v>#N/A</v>
          </cell>
          <cell r="BV191" t="e">
            <v>#N/A</v>
          </cell>
          <cell r="BW191" t="e">
            <v>#N/A</v>
          </cell>
          <cell r="BX191" t="e">
            <v>#N/A</v>
          </cell>
          <cell r="BY191" t="e">
            <v>#N/A</v>
          </cell>
          <cell r="BZ191" t="e">
            <v>#N/A</v>
          </cell>
          <cell r="CA191" t="e">
            <v>#N/A</v>
          </cell>
          <cell r="CB191" t="e">
            <v>#N/A</v>
          </cell>
          <cell r="CC191" t="e">
            <v>#N/A</v>
          </cell>
          <cell r="CD191" t="e">
            <v>#N/A</v>
          </cell>
          <cell r="CE191" t="e">
            <v>#N/A</v>
          </cell>
          <cell r="CF191" t="e">
            <v>#N/A</v>
          </cell>
          <cell r="CG191" t="e">
            <v>#N/A</v>
          </cell>
          <cell r="CH191" t="e">
            <v>#N/A</v>
          </cell>
          <cell r="CI191" t="e">
            <v>#N/A</v>
          </cell>
          <cell r="CJ191" t="e">
            <v>#N/A</v>
          </cell>
          <cell r="CK191" t="e">
            <v>#N/A</v>
          </cell>
          <cell r="CL191" t="e">
            <v>#N/A</v>
          </cell>
          <cell r="CM191" t="e">
            <v>#N/A</v>
          </cell>
          <cell r="CN191" t="e">
            <v>#N/A</v>
          </cell>
          <cell r="CO191" t="e">
            <v>#N/A</v>
          </cell>
          <cell r="CP191" t="e">
            <v>#N/A</v>
          </cell>
          <cell r="CQ191" t="e">
            <v>#N/A</v>
          </cell>
          <cell r="CR191" t="e">
            <v>#N/A</v>
          </cell>
          <cell r="CS191" t="e">
            <v>#N/A</v>
          </cell>
          <cell r="CT191" t="e">
            <v>#N/A</v>
          </cell>
          <cell r="CU191" t="e">
            <v>#N/A</v>
          </cell>
          <cell r="CV191" t="e">
            <v>#N/A</v>
          </cell>
          <cell r="CW191" t="e">
            <v>#N/A</v>
          </cell>
          <cell r="CX191" t="e">
            <v>#N/A</v>
          </cell>
          <cell r="CY191" t="e">
            <v>#N/A</v>
          </cell>
          <cell r="CZ191" t="e">
            <v>#N/A</v>
          </cell>
          <cell r="DA191" t="e">
            <v>#N/A</v>
          </cell>
          <cell r="DB191" t="e">
            <v>#N/A</v>
          </cell>
          <cell r="DC191" t="e">
            <v>#N/A</v>
          </cell>
          <cell r="DD191" t="e">
            <v>#N/A</v>
          </cell>
          <cell r="DE191" t="e">
            <v>#N/A</v>
          </cell>
          <cell r="DF191" t="e">
            <v>#N/A</v>
          </cell>
          <cell r="DG191" t="e">
            <v>#N/A</v>
          </cell>
          <cell r="DH191" t="e">
            <v>#N/A</v>
          </cell>
          <cell r="DI191" t="e">
            <v>#N/A</v>
          </cell>
          <cell r="DJ191" t="e">
            <v>#N/A</v>
          </cell>
          <cell r="DK191" t="e">
            <v>#N/A</v>
          </cell>
          <cell r="DL191" t="e">
            <v>#N/A</v>
          </cell>
          <cell r="DM191" t="e">
            <v>#N/A</v>
          </cell>
          <cell r="DN191" t="e">
            <v>#N/A</v>
          </cell>
          <cell r="DO191" t="e">
            <v>#N/A</v>
          </cell>
          <cell r="DP191" t="e">
            <v>#N/A</v>
          </cell>
          <cell r="DQ191" t="e">
            <v>#N/A</v>
          </cell>
          <cell r="DR191" t="e">
            <v>#N/A</v>
          </cell>
          <cell r="DS191" t="e">
            <v>#N/A</v>
          </cell>
          <cell r="DT191" t="e">
            <v>#N/A</v>
          </cell>
          <cell r="DU191">
            <v>410864</v>
          </cell>
          <cell r="DV191" t="e">
            <v>#N/A</v>
          </cell>
          <cell r="DW191" t="e">
            <v>#N/A</v>
          </cell>
          <cell r="DX191" t="e">
            <v>#N/A</v>
          </cell>
          <cell r="DY191" t="e">
            <v>#N/A</v>
          </cell>
          <cell r="DZ191" t="e">
            <v>#N/A</v>
          </cell>
          <cell r="EA191" t="e">
            <v>#N/A</v>
          </cell>
          <cell r="EB191" t="e">
            <v>#N/A</v>
          </cell>
          <cell r="EC191" t="e">
            <v>#N/A</v>
          </cell>
          <cell r="ED191" t="e">
            <v>#N/A</v>
          </cell>
          <cell r="EE191" t="e">
            <v>#N/A</v>
          </cell>
          <cell r="EF191" t="e">
            <v>#N/A</v>
          </cell>
          <cell r="EG191" t="e">
            <v>#N/A</v>
          </cell>
          <cell r="EH191" t="e">
            <v>#N/A</v>
          </cell>
          <cell r="EI191" t="e">
            <v>#N/A</v>
          </cell>
          <cell r="EJ191" t="e">
            <v>#N/A</v>
          </cell>
          <cell r="EK191" t="e">
            <v>#N/A</v>
          </cell>
          <cell r="EL191" t="e">
            <v>#N/A</v>
          </cell>
          <cell r="EM191" t="e">
            <v>#N/A</v>
          </cell>
          <cell r="EN191" t="e">
            <v>#N/A</v>
          </cell>
          <cell r="EO191" t="e">
            <v>#N/A</v>
          </cell>
          <cell r="EP191" t="e">
            <v>#N/A</v>
          </cell>
          <cell r="EQ191" t="e">
            <v>#N/A</v>
          </cell>
          <cell r="ER191" t="e">
            <v>#N/A</v>
          </cell>
          <cell r="ES191" t="e">
            <v>#N/A</v>
          </cell>
          <cell r="ET191" t="e">
            <v>#N/A</v>
          </cell>
          <cell r="EU191" t="e">
            <v>#N/A</v>
          </cell>
          <cell r="EV191" t="e">
            <v>#N/A</v>
          </cell>
          <cell r="EW191" t="e">
            <v>#N/A</v>
          </cell>
          <cell r="EX191" t="e">
            <v>#N/A</v>
          </cell>
          <cell r="EY191" t="e">
            <v>#N/A</v>
          </cell>
          <cell r="EZ191" t="e">
            <v>#N/A</v>
          </cell>
          <cell r="FA191" t="e">
            <v>#N/A</v>
          </cell>
          <cell r="FB191" t="e">
            <v>#N/A</v>
          </cell>
          <cell r="FC191" t="e">
            <v>#N/A</v>
          </cell>
          <cell r="FD191" t="e">
            <v>#N/A</v>
          </cell>
          <cell r="FE191" t="e">
            <v>#N/A</v>
          </cell>
          <cell r="FF191" t="e">
            <v>#N/A</v>
          </cell>
          <cell r="FG191" t="e">
            <v>#N/A</v>
          </cell>
          <cell r="FH191" t="e">
            <v>#N/A</v>
          </cell>
          <cell r="FI191" t="e">
            <v>#N/A</v>
          </cell>
          <cell r="FJ191" t="e">
            <v>#N/A</v>
          </cell>
          <cell r="FK191" t="e">
            <v>#N/A</v>
          </cell>
          <cell r="FL191" t="e">
            <v>#N/A</v>
          </cell>
          <cell r="FM191" t="e">
            <v>#N/A</v>
          </cell>
          <cell r="FN191" t="e">
            <v>#N/A</v>
          </cell>
          <cell r="FO191" t="e">
            <v>#N/A</v>
          </cell>
          <cell r="FP191" t="e">
            <v>#N/A</v>
          </cell>
          <cell r="FQ191" t="e">
            <v>#N/A</v>
          </cell>
          <cell r="FR191" t="e">
            <v>#N/A</v>
          </cell>
          <cell r="FS191" t="e">
            <v>#N/A</v>
          </cell>
          <cell r="FT191" t="e">
            <v>#N/A</v>
          </cell>
          <cell r="FU191" t="e">
            <v>#N/A</v>
          </cell>
          <cell r="FV191" t="e">
            <v>#N/A</v>
          </cell>
          <cell r="FW191" t="e">
            <v>#N/A</v>
          </cell>
          <cell r="FX191" t="e">
            <v>#N/A</v>
          </cell>
          <cell r="FY191" t="e">
            <v>#N/A</v>
          </cell>
          <cell r="FZ191" t="e">
            <v>#N/A</v>
          </cell>
          <cell r="GA191" t="e">
            <v>#N/A</v>
          </cell>
          <cell r="GB191" t="e">
            <v>#N/A</v>
          </cell>
          <cell r="GC191">
            <v>152035</v>
          </cell>
          <cell r="GD191" t="e">
            <v>#N/A</v>
          </cell>
          <cell r="GE191" t="e">
            <v>#N/A</v>
          </cell>
          <cell r="GF191" t="e">
            <v>#N/A</v>
          </cell>
          <cell r="GG191" t="e">
            <v>#N/A</v>
          </cell>
          <cell r="GH191" t="e">
            <v>#N/A</v>
          </cell>
          <cell r="GI191" t="e">
            <v>#N/A</v>
          </cell>
          <cell r="GJ191" t="e">
            <v>#N/A</v>
          </cell>
          <cell r="GK191" t="e">
            <v>#N/A</v>
          </cell>
          <cell r="GL191" t="e">
            <v>#N/A</v>
          </cell>
          <cell r="GM191" t="e">
            <v>#N/A</v>
          </cell>
          <cell r="GN191" t="e">
            <v>#N/A</v>
          </cell>
          <cell r="GO191" t="e">
            <v>#N/A</v>
          </cell>
          <cell r="GP191" t="e">
            <v>#N/A</v>
          </cell>
          <cell r="GQ191" t="e">
            <v>#N/A</v>
          </cell>
          <cell r="GR191" t="e">
            <v>#N/A</v>
          </cell>
          <cell r="GS191" t="e">
            <v>#N/A</v>
          </cell>
          <cell r="GT191" t="e">
            <v>#N/A</v>
          </cell>
          <cell r="GU191" t="e">
            <v>#N/A</v>
          </cell>
          <cell r="GV191" t="e">
            <v>#N/A</v>
          </cell>
          <cell r="GW191" t="e">
            <v>#N/A</v>
          </cell>
          <cell r="GX191" t="e">
            <v>#N/A</v>
          </cell>
          <cell r="GY191" t="e">
            <v>#N/A</v>
          </cell>
          <cell r="GZ191" t="e">
            <v>#N/A</v>
          </cell>
          <cell r="HA191" t="e">
            <v>#N/A</v>
          </cell>
          <cell r="HB191" t="e">
            <v>#N/A</v>
          </cell>
          <cell r="HC191" t="e">
            <v>#N/A</v>
          </cell>
          <cell r="HD191" t="e">
            <v>#N/A</v>
          </cell>
          <cell r="HE191" t="e">
            <v>#N/A</v>
          </cell>
          <cell r="HF191" t="e">
            <v>#N/A</v>
          </cell>
          <cell r="HG191" t="e">
            <v>#N/A</v>
          </cell>
          <cell r="HH191" t="e">
            <v>#N/A</v>
          </cell>
          <cell r="HI191" t="e">
            <v>#N/A</v>
          </cell>
          <cell r="HJ191" t="e">
            <v>#N/A</v>
          </cell>
          <cell r="HK191" t="e">
            <v>#N/A</v>
          </cell>
          <cell r="HL191" t="e">
            <v>#N/A</v>
          </cell>
          <cell r="HM191" t="e">
            <v>#N/A</v>
          </cell>
          <cell r="HN191" t="e">
            <v>#N/A</v>
          </cell>
          <cell r="HO191" t="e">
            <v>#N/A</v>
          </cell>
          <cell r="HP191" t="e">
            <v>#N/A</v>
          </cell>
          <cell r="HQ191" t="e">
            <v>#N/A</v>
          </cell>
          <cell r="HR191" t="e">
            <v>#N/A</v>
          </cell>
          <cell r="HS191" t="e">
            <v>#N/A</v>
          </cell>
          <cell r="HT191" t="e">
            <v>#N/A</v>
          </cell>
          <cell r="HU191" t="e">
            <v>#N/A</v>
          </cell>
          <cell r="HV191" t="e">
            <v>#N/A</v>
          </cell>
          <cell r="HW191" t="e">
            <v>#N/A</v>
          </cell>
          <cell r="HX191" t="e">
            <v>#N/A</v>
          </cell>
          <cell r="HY191" t="e">
            <v>#N/A</v>
          </cell>
          <cell r="HZ191" t="e">
            <v>#N/A</v>
          </cell>
          <cell r="IA191" t="e">
            <v>#N/A</v>
          </cell>
          <cell r="IB191" t="e">
            <v>#N/A</v>
          </cell>
          <cell r="IC191" t="e">
            <v>#N/A</v>
          </cell>
          <cell r="ID191" t="e">
            <v>#N/A</v>
          </cell>
          <cell r="IE191" t="e">
            <v>#N/A</v>
          </cell>
          <cell r="IF191" t="e">
            <v>#N/A</v>
          </cell>
          <cell r="IG191" t="e">
            <v>#N/A</v>
          </cell>
          <cell r="IH191" t="e">
            <v>#N/A</v>
          </cell>
          <cell r="II191" t="e">
            <v>#N/A</v>
          </cell>
          <cell r="IJ191" t="e">
            <v>#N/A</v>
          </cell>
          <cell r="IK191">
            <v>254054</v>
          </cell>
          <cell r="IL191" t="e">
            <v>#N/A</v>
          </cell>
          <cell r="IM191" t="e">
            <v>#N/A</v>
          </cell>
          <cell r="IN191" t="e">
            <v>#N/A</v>
          </cell>
          <cell r="IO191" t="e">
            <v>#N/A</v>
          </cell>
          <cell r="IP191" t="e">
            <v>#N/A</v>
          </cell>
          <cell r="IQ191" t="e">
            <v>#N/A</v>
          </cell>
          <cell r="IR191" t="e">
            <v>#N/A</v>
          </cell>
          <cell r="IS191" t="e">
            <v>#N/A</v>
          </cell>
          <cell r="IT191" t="e">
            <v>#N/A</v>
          </cell>
          <cell r="IU191" t="e">
            <v>#N/A</v>
          </cell>
          <cell r="IV191" t="e">
            <v>#N/A</v>
          </cell>
          <cell r="IW191" t="e">
            <v>#N/A</v>
          </cell>
          <cell r="IX191" t="e">
            <v>#N/A</v>
          </cell>
          <cell r="IY191" t="e">
            <v>#N/A</v>
          </cell>
          <cell r="IZ191" t="e">
            <v>#N/A</v>
          </cell>
          <cell r="JA191" t="e">
            <v>#N/A</v>
          </cell>
          <cell r="JB191" t="e">
            <v>#N/A</v>
          </cell>
          <cell r="JC191" t="e">
            <v>#N/A</v>
          </cell>
          <cell r="JD191" t="e">
            <v>#N/A</v>
          </cell>
          <cell r="JE191" t="e">
            <v>#N/A</v>
          </cell>
          <cell r="JF191" t="e">
            <v>#N/A</v>
          </cell>
          <cell r="JG191" t="e">
            <v>#N/A</v>
          </cell>
          <cell r="JH191" t="e">
            <v>#N/A</v>
          </cell>
          <cell r="JI191" t="e">
            <v>#N/A</v>
          </cell>
          <cell r="JJ191" t="e">
            <v>#N/A</v>
          </cell>
          <cell r="JK191" t="e">
            <v>#N/A</v>
          </cell>
          <cell r="JL191" t="e">
            <v>#N/A</v>
          </cell>
          <cell r="JM191" t="e">
            <v>#N/A</v>
          </cell>
          <cell r="JN191" t="e">
            <v>#N/A</v>
          </cell>
          <cell r="JO191" t="e">
            <v>#N/A</v>
          </cell>
          <cell r="JP191" t="e">
            <v>#N/A</v>
          </cell>
          <cell r="JQ191" t="e">
            <v>#N/A</v>
          </cell>
          <cell r="JR191" t="e">
            <v>#N/A</v>
          </cell>
          <cell r="JS191" t="e">
            <v>#N/A</v>
          </cell>
          <cell r="JT191" t="e">
            <v>#N/A</v>
          </cell>
          <cell r="JU191" t="e">
            <v>#N/A</v>
          </cell>
          <cell r="JV191" t="e">
            <v>#N/A</v>
          </cell>
          <cell r="JW191" t="e">
            <v>#N/A</v>
          </cell>
          <cell r="JX191" t="e">
            <v>#N/A</v>
          </cell>
          <cell r="JY191" t="e">
            <v>#N/A</v>
          </cell>
          <cell r="JZ191" t="e">
            <v>#N/A</v>
          </cell>
          <cell r="KA191" t="e">
            <v>#N/A</v>
          </cell>
          <cell r="KB191" t="e">
            <v>#N/A</v>
          </cell>
          <cell r="KC191" t="e">
            <v>#N/A</v>
          </cell>
          <cell r="KD191" t="e">
            <v>#N/A</v>
          </cell>
          <cell r="KE191" t="e">
            <v>#N/A</v>
          </cell>
          <cell r="KF191" t="e">
            <v>#N/A</v>
          </cell>
          <cell r="KG191" t="e">
            <v>#N/A</v>
          </cell>
          <cell r="KH191" t="e">
            <v>#N/A</v>
          </cell>
          <cell r="KI191" t="e">
            <v>#N/A</v>
          </cell>
          <cell r="KJ191" t="e">
            <v>#N/A</v>
          </cell>
          <cell r="KK191" t="e">
            <v>#N/A</v>
          </cell>
          <cell r="KL191" t="e">
            <v>#N/A</v>
          </cell>
          <cell r="KM191" t="e">
            <v>#N/A</v>
          </cell>
          <cell r="KN191" t="e">
            <v>#N/A</v>
          </cell>
          <cell r="KO191" t="e">
            <v>#N/A</v>
          </cell>
          <cell r="KP191" t="e">
            <v>#N/A</v>
          </cell>
          <cell r="KQ191" t="e">
            <v>#N/A</v>
          </cell>
          <cell r="KR191" t="e">
            <v>#N/A</v>
          </cell>
          <cell r="KS191" t="e">
            <v>#N/A</v>
          </cell>
          <cell r="KT191" t="e">
            <v>#N/A</v>
          </cell>
          <cell r="KU191" t="e">
            <v>#N/A</v>
          </cell>
          <cell r="KV191" t="e">
            <v>#N/A</v>
          </cell>
          <cell r="KW191" t="e">
            <v>#N/A</v>
          </cell>
          <cell r="KX191">
            <v>406038</v>
          </cell>
        </row>
        <row r="192">
          <cell r="B192" t="str">
            <v>Tulare Overlay</v>
          </cell>
          <cell r="E192">
            <v>96919</v>
          </cell>
          <cell r="F192" t="e">
            <v>#N/A</v>
          </cell>
          <cell r="G192" t="e">
            <v>#N/A</v>
          </cell>
          <cell r="H192" t="e">
            <v>#N/A</v>
          </cell>
          <cell r="I192" t="e">
            <v>#N/A</v>
          </cell>
          <cell r="J192" t="e">
            <v>#N/A</v>
          </cell>
          <cell r="K192" t="e">
            <v>#N/A</v>
          </cell>
          <cell r="L192" t="e">
            <v>#N/A</v>
          </cell>
          <cell r="M192" t="e">
            <v>#N/A</v>
          </cell>
          <cell r="N192" t="e">
            <v>#N/A</v>
          </cell>
          <cell r="O192" t="e">
            <v>#N/A</v>
          </cell>
          <cell r="P192" t="e">
            <v>#N/A</v>
          </cell>
          <cell r="Q192" t="e">
            <v>#N/A</v>
          </cell>
          <cell r="R192" t="e">
            <v>#N/A</v>
          </cell>
          <cell r="S192" t="e">
            <v>#N/A</v>
          </cell>
          <cell r="T192" t="e">
            <v>#N/A</v>
          </cell>
          <cell r="U192" t="e">
            <v>#N/A</v>
          </cell>
          <cell r="V192" t="e">
            <v>#N/A</v>
          </cell>
          <cell r="W192" t="e">
            <v>#N/A</v>
          </cell>
          <cell r="X192" t="e">
            <v>#N/A</v>
          </cell>
          <cell r="Y192" t="e">
            <v>#N/A</v>
          </cell>
          <cell r="Z192" t="e">
            <v>#N/A</v>
          </cell>
          <cell r="AA192" t="e">
            <v>#N/A</v>
          </cell>
          <cell r="AB192" t="e">
            <v>#N/A</v>
          </cell>
          <cell r="AC192" t="e">
            <v>#N/A</v>
          </cell>
          <cell r="AD192" t="e">
            <v>#N/A</v>
          </cell>
          <cell r="AE192" t="e">
            <v>#N/A</v>
          </cell>
          <cell r="AF192" t="e">
            <v>#N/A</v>
          </cell>
          <cell r="AG192" t="e">
            <v>#N/A</v>
          </cell>
          <cell r="AH192" t="e">
            <v>#N/A</v>
          </cell>
          <cell r="AI192" t="e">
            <v>#N/A</v>
          </cell>
          <cell r="AJ192" t="e">
            <v>#N/A</v>
          </cell>
          <cell r="AK192" t="e">
            <v>#N/A</v>
          </cell>
          <cell r="AL192" t="e">
            <v>#N/A</v>
          </cell>
          <cell r="AM192" t="e">
            <v>#N/A</v>
          </cell>
          <cell r="AN192" t="e">
            <v>#N/A</v>
          </cell>
          <cell r="AO192" t="e">
            <v>#N/A</v>
          </cell>
          <cell r="AP192" t="e">
            <v>#N/A</v>
          </cell>
          <cell r="AQ192" t="e">
            <v>#N/A</v>
          </cell>
          <cell r="AR192" t="e">
            <v>#N/A</v>
          </cell>
          <cell r="AS192" t="e">
            <v>#N/A</v>
          </cell>
          <cell r="AT192" t="e">
            <v>#N/A</v>
          </cell>
          <cell r="AU192" t="e">
            <v>#N/A</v>
          </cell>
          <cell r="AV192" t="e">
            <v>#N/A</v>
          </cell>
          <cell r="AW192" t="e">
            <v>#N/A</v>
          </cell>
          <cell r="AX192" t="e">
            <v>#N/A</v>
          </cell>
          <cell r="AY192" t="e">
            <v>#N/A</v>
          </cell>
          <cell r="AZ192" t="e">
            <v>#N/A</v>
          </cell>
          <cell r="BA192" t="e">
            <v>#N/A</v>
          </cell>
          <cell r="BB192" t="e">
            <v>#N/A</v>
          </cell>
          <cell r="BC192" t="e">
            <v>#N/A</v>
          </cell>
          <cell r="BD192" t="e">
            <v>#N/A</v>
          </cell>
          <cell r="BE192" t="e">
            <v>#N/A</v>
          </cell>
          <cell r="BF192" t="e">
            <v>#N/A</v>
          </cell>
          <cell r="BG192" t="e">
            <v>#N/A</v>
          </cell>
          <cell r="BH192" t="e">
            <v>#N/A</v>
          </cell>
          <cell r="BI192" t="e">
            <v>#N/A</v>
          </cell>
          <cell r="BJ192" t="e">
            <v>#N/A</v>
          </cell>
          <cell r="BK192" t="e">
            <v>#N/A</v>
          </cell>
          <cell r="BL192" t="e">
            <v>#N/A</v>
          </cell>
          <cell r="BM192">
            <v>107487</v>
          </cell>
          <cell r="BN192" t="e">
            <v>#N/A</v>
          </cell>
          <cell r="BO192" t="e">
            <v>#N/A</v>
          </cell>
          <cell r="BP192" t="e">
            <v>#N/A</v>
          </cell>
          <cell r="BQ192" t="e">
            <v>#N/A</v>
          </cell>
          <cell r="BR192" t="e">
            <v>#N/A</v>
          </cell>
          <cell r="BS192" t="e">
            <v>#N/A</v>
          </cell>
          <cell r="BT192" t="e">
            <v>#N/A</v>
          </cell>
          <cell r="BU192" t="e">
            <v>#N/A</v>
          </cell>
          <cell r="BV192" t="e">
            <v>#N/A</v>
          </cell>
          <cell r="BW192" t="e">
            <v>#N/A</v>
          </cell>
          <cell r="BX192" t="e">
            <v>#N/A</v>
          </cell>
          <cell r="BY192" t="e">
            <v>#N/A</v>
          </cell>
          <cell r="BZ192" t="e">
            <v>#N/A</v>
          </cell>
          <cell r="CA192" t="e">
            <v>#N/A</v>
          </cell>
          <cell r="CB192" t="e">
            <v>#N/A</v>
          </cell>
          <cell r="CC192" t="e">
            <v>#N/A</v>
          </cell>
          <cell r="CD192" t="e">
            <v>#N/A</v>
          </cell>
          <cell r="CE192" t="e">
            <v>#N/A</v>
          </cell>
          <cell r="CF192" t="e">
            <v>#N/A</v>
          </cell>
          <cell r="CG192" t="e">
            <v>#N/A</v>
          </cell>
          <cell r="CH192" t="e">
            <v>#N/A</v>
          </cell>
          <cell r="CI192" t="e">
            <v>#N/A</v>
          </cell>
          <cell r="CJ192" t="e">
            <v>#N/A</v>
          </cell>
          <cell r="CK192" t="e">
            <v>#N/A</v>
          </cell>
          <cell r="CL192" t="e">
            <v>#N/A</v>
          </cell>
          <cell r="CM192" t="e">
            <v>#N/A</v>
          </cell>
          <cell r="CN192" t="e">
            <v>#N/A</v>
          </cell>
          <cell r="CO192" t="e">
            <v>#N/A</v>
          </cell>
          <cell r="CP192" t="e">
            <v>#N/A</v>
          </cell>
          <cell r="CQ192" t="e">
            <v>#N/A</v>
          </cell>
          <cell r="CR192" t="e">
            <v>#N/A</v>
          </cell>
          <cell r="CS192" t="e">
            <v>#N/A</v>
          </cell>
          <cell r="CT192" t="e">
            <v>#N/A</v>
          </cell>
          <cell r="CU192" t="e">
            <v>#N/A</v>
          </cell>
          <cell r="CV192" t="e">
            <v>#N/A</v>
          </cell>
          <cell r="CW192" t="e">
            <v>#N/A</v>
          </cell>
          <cell r="CX192" t="e">
            <v>#N/A</v>
          </cell>
          <cell r="CY192" t="e">
            <v>#N/A</v>
          </cell>
          <cell r="CZ192" t="e">
            <v>#N/A</v>
          </cell>
          <cell r="DA192" t="e">
            <v>#N/A</v>
          </cell>
          <cell r="DB192" t="e">
            <v>#N/A</v>
          </cell>
          <cell r="DC192" t="e">
            <v>#N/A</v>
          </cell>
          <cell r="DD192" t="e">
            <v>#N/A</v>
          </cell>
          <cell r="DE192" t="e">
            <v>#N/A</v>
          </cell>
          <cell r="DF192" t="e">
            <v>#N/A</v>
          </cell>
          <cell r="DG192" t="e">
            <v>#N/A</v>
          </cell>
          <cell r="DH192" t="e">
            <v>#N/A</v>
          </cell>
          <cell r="DI192" t="e">
            <v>#N/A</v>
          </cell>
          <cell r="DJ192" t="e">
            <v>#N/A</v>
          </cell>
          <cell r="DK192" t="e">
            <v>#N/A</v>
          </cell>
          <cell r="DL192" t="e">
            <v>#N/A</v>
          </cell>
          <cell r="DM192" t="e">
            <v>#N/A</v>
          </cell>
          <cell r="DN192" t="e">
            <v>#N/A</v>
          </cell>
          <cell r="DO192" t="e">
            <v>#N/A</v>
          </cell>
          <cell r="DP192" t="e">
            <v>#N/A</v>
          </cell>
          <cell r="DQ192" t="e">
            <v>#N/A</v>
          </cell>
          <cell r="DR192" t="e">
            <v>#N/A</v>
          </cell>
          <cell r="DS192" t="e">
            <v>#N/A</v>
          </cell>
          <cell r="DT192" t="e">
            <v>#N/A</v>
          </cell>
          <cell r="DU192">
            <v>236668</v>
          </cell>
          <cell r="DV192" t="e">
            <v>#N/A</v>
          </cell>
          <cell r="DW192" t="e">
            <v>#N/A</v>
          </cell>
          <cell r="DX192" t="e">
            <v>#N/A</v>
          </cell>
          <cell r="DY192" t="e">
            <v>#N/A</v>
          </cell>
          <cell r="DZ192" t="e">
            <v>#N/A</v>
          </cell>
          <cell r="EA192" t="e">
            <v>#N/A</v>
          </cell>
          <cell r="EB192" t="e">
            <v>#N/A</v>
          </cell>
          <cell r="EC192" t="e">
            <v>#N/A</v>
          </cell>
          <cell r="ED192" t="e">
            <v>#N/A</v>
          </cell>
          <cell r="EE192" t="e">
            <v>#N/A</v>
          </cell>
          <cell r="EF192" t="e">
            <v>#N/A</v>
          </cell>
          <cell r="EG192" t="e">
            <v>#N/A</v>
          </cell>
          <cell r="EH192" t="e">
            <v>#N/A</v>
          </cell>
          <cell r="EI192" t="e">
            <v>#N/A</v>
          </cell>
          <cell r="EJ192" t="e">
            <v>#N/A</v>
          </cell>
          <cell r="EK192" t="e">
            <v>#N/A</v>
          </cell>
          <cell r="EL192" t="e">
            <v>#N/A</v>
          </cell>
          <cell r="EM192" t="e">
            <v>#N/A</v>
          </cell>
          <cell r="EN192" t="e">
            <v>#N/A</v>
          </cell>
          <cell r="EO192" t="e">
            <v>#N/A</v>
          </cell>
          <cell r="EP192" t="e">
            <v>#N/A</v>
          </cell>
          <cell r="EQ192" t="e">
            <v>#N/A</v>
          </cell>
          <cell r="ER192" t="e">
            <v>#N/A</v>
          </cell>
          <cell r="ES192" t="e">
            <v>#N/A</v>
          </cell>
          <cell r="ET192" t="e">
            <v>#N/A</v>
          </cell>
          <cell r="EU192" t="e">
            <v>#N/A</v>
          </cell>
          <cell r="EV192" t="e">
            <v>#N/A</v>
          </cell>
          <cell r="EW192" t="e">
            <v>#N/A</v>
          </cell>
          <cell r="EX192" t="e">
            <v>#N/A</v>
          </cell>
          <cell r="EY192" t="e">
            <v>#N/A</v>
          </cell>
          <cell r="EZ192" t="e">
            <v>#N/A</v>
          </cell>
          <cell r="FA192" t="e">
            <v>#N/A</v>
          </cell>
          <cell r="FB192" t="e">
            <v>#N/A</v>
          </cell>
          <cell r="FC192" t="e">
            <v>#N/A</v>
          </cell>
          <cell r="FD192" t="e">
            <v>#N/A</v>
          </cell>
          <cell r="FE192" t="e">
            <v>#N/A</v>
          </cell>
          <cell r="FF192" t="e">
            <v>#N/A</v>
          </cell>
          <cell r="FG192" t="e">
            <v>#N/A</v>
          </cell>
          <cell r="FH192" t="e">
            <v>#N/A</v>
          </cell>
          <cell r="FI192" t="e">
            <v>#N/A</v>
          </cell>
          <cell r="FJ192" t="e">
            <v>#N/A</v>
          </cell>
          <cell r="FK192" t="e">
            <v>#N/A</v>
          </cell>
          <cell r="FL192" t="e">
            <v>#N/A</v>
          </cell>
          <cell r="FM192" t="e">
            <v>#N/A</v>
          </cell>
          <cell r="FN192" t="e">
            <v>#N/A</v>
          </cell>
          <cell r="FO192" t="e">
            <v>#N/A</v>
          </cell>
          <cell r="FP192" t="e">
            <v>#N/A</v>
          </cell>
          <cell r="FQ192" t="e">
            <v>#N/A</v>
          </cell>
          <cell r="FR192" t="e">
            <v>#N/A</v>
          </cell>
          <cell r="FS192" t="e">
            <v>#N/A</v>
          </cell>
          <cell r="FT192" t="e">
            <v>#N/A</v>
          </cell>
          <cell r="FU192" t="e">
            <v>#N/A</v>
          </cell>
          <cell r="FV192" t="e">
            <v>#N/A</v>
          </cell>
          <cell r="FW192" t="e">
            <v>#N/A</v>
          </cell>
          <cell r="FX192" t="e">
            <v>#N/A</v>
          </cell>
          <cell r="FY192" t="e">
            <v>#N/A</v>
          </cell>
          <cell r="FZ192" t="e">
            <v>#N/A</v>
          </cell>
          <cell r="GA192" t="e">
            <v>#N/A</v>
          </cell>
          <cell r="GB192" t="e">
            <v>#N/A</v>
          </cell>
          <cell r="GC192">
            <v>137342</v>
          </cell>
          <cell r="GD192" t="e">
            <v>#N/A</v>
          </cell>
          <cell r="GE192" t="e">
            <v>#N/A</v>
          </cell>
          <cell r="GF192" t="e">
            <v>#N/A</v>
          </cell>
          <cell r="GG192" t="e">
            <v>#N/A</v>
          </cell>
          <cell r="GH192" t="e">
            <v>#N/A</v>
          </cell>
          <cell r="GI192" t="e">
            <v>#N/A</v>
          </cell>
          <cell r="GJ192" t="e">
            <v>#N/A</v>
          </cell>
          <cell r="GK192" t="e">
            <v>#N/A</v>
          </cell>
          <cell r="GL192" t="e">
            <v>#N/A</v>
          </cell>
          <cell r="GM192" t="e">
            <v>#N/A</v>
          </cell>
          <cell r="GN192" t="e">
            <v>#N/A</v>
          </cell>
          <cell r="GO192" t="e">
            <v>#N/A</v>
          </cell>
          <cell r="GP192" t="e">
            <v>#N/A</v>
          </cell>
          <cell r="GQ192" t="e">
            <v>#N/A</v>
          </cell>
          <cell r="GR192" t="e">
            <v>#N/A</v>
          </cell>
          <cell r="GS192" t="e">
            <v>#N/A</v>
          </cell>
          <cell r="GT192" t="e">
            <v>#N/A</v>
          </cell>
          <cell r="GU192" t="e">
            <v>#N/A</v>
          </cell>
          <cell r="GV192" t="e">
            <v>#N/A</v>
          </cell>
          <cell r="GW192" t="e">
            <v>#N/A</v>
          </cell>
          <cell r="GX192" t="e">
            <v>#N/A</v>
          </cell>
          <cell r="GY192" t="e">
            <v>#N/A</v>
          </cell>
          <cell r="GZ192" t="e">
            <v>#N/A</v>
          </cell>
          <cell r="HA192" t="e">
            <v>#N/A</v>
          </cell>
          <cell r="HB192" t="e">
            <v>#N/A</v>
          </cell>
          <cell r="HC192" t="e">
            <v>#N/A</v>
          </cell>
          <cell r="HD192" t="e">
            <v>#N/A</v>
          </cell>
          <cell r="HE192" t="e">
            <v>#N/A</v>
          </cell>
          <cell r="HF192" t="e">
            <v>#N/A</v>
          </cell>
          <cell r="HG192" t="e">
            <v>#N/A</v>
          </cell>
          <cell r="HH192" t="e">
            <v>#N/A</v>
          </cell>
          <cell r="HI192" t="e">
            <v>#N/A</v>
          </cell>
          <cell r="HJ192" t="e">
            <v>#N/A</v>
          </cell>
          <cell r="HK192" t="e">
            <v>#N/A</v>
          </cell>
          <cell r="HL192" t="e">
            <v>#N/A</v>
          </cell>
          <cell r="HM192" t="e">
            <v>#N/A</v>
          </cell>
          <cell r="HN192" t="e">
            <v>#N/A</v>
          </cell>
          <cell r="HO192" t="e">
            <v>#N/A</v>
          </cell>
          <cell r="HP192" t="e">
            <v>#N/A</v>
          </cell>
          <cell r="HQ192" t="e">
            <v>#N/A</v>
          </cell>
          <cell r="HR192" t="e">
            <v>#N/A</v>
          </cell>
          <cell r="HS192" t="e">
            <v>#N/A</v>
          </cell>
          <cell r="HT192" t="e">
            <v>#N/A</v>
          </cell>
          <cell r="HU192" t="e">
            <v>#N/A</v>
          </cell>
          <cell r="HV192" t="e">
            <v>#N/A</v>
          </cell>
          <cell r="HW192" t="e">
            <v>#N/A</v>
          </cell>
          <cell r="HX192" t="e">
            <v>#N/A</v>
          </cell>
          <cell r="HY192" t="e">
            <v>#N/A</v>
          </cell>
          <cell r="HZ192" t="e">
            <v>#N/A</v>
          </cell>
          <cell r="IA192" t="e">
            <v>#N/A</v>
          </cell>
          <cell r="IB192" t="e">
            <v>#N/A</v>
          </cell>
          <cell r="IC192" t="e">
            <v>#N/A</v>
          </cell>
          <cell r="ID192" t="e">
            <v>#N/A</v>
          </cell>
          <cell r="IE192" t="e">
            <v>#N/A</v>
          </cell>
          <cell r="IF192" t="e">
            <v>#N/A</v>
          </cell>
          <cell r="IG192" t="e">
            <v>#N/A</v>
          </cell>
          <cell r="IH192" t="e">
            <v>#N/A</v>
          </cell>
          <cell r="II192" t="e">
            <v>#N/A</v>
          </cell>
          <cell r="IJ192" t="e">
            <v>#N/A</v>
          </cell>
          <cell r="IK192">
            <v>184412</v>
          </cell>
          <cell r="IL192" t="e">
            <v>#N/A</v>
          </cell>
          <cell r="IM192" t="e">
            <v>#N/A</v>
          </cell>
          <cell r="IN192" t="e">
            <v>#N/A</v>
          </cell>
          <cell r="IO192" t="e">
            <v>#N/A</v>
          </cell>
          <cell r="IP192" t="e">
            <v>#N/A</v>
          </cell>
          <cell r="IQ192" t="e">
            <v>#N/A</v>
          </cell>
          <cell r="IR192" t="e">
            <v>#N/A</v>
          </cell>
          <cell r="IS192" t="e">
            <v>#N/A</v>
          </cell>
          <cell r="IT192" t="e">
            <v>#N/A</v>
          </cell>
          <cell r="IU192" t="e">
            <v>#N/A</v>
          </cell>
          <cell r="IV192" t="e">
            <v>#N/A</v>
          </cell>
          <cell r="IW192" t="e">
            <v>#N/A</v>
          </cell>
          <cell r="IX192" t="e">
            <v>#N/A</v>
          </cell>
          <cell r="IY192" t="e">
            <v>#N/A</v>
          </cell>
          <cell r="IZ192" t="e">
            <v>#N/A</v>
          </cell>
          <cell r="JA192" t="e">
            <v>#N/A</v>
          </cell>
          <cell r="JB192" t="e">
            <v>#N/A</v>
          </cell>
          <cell r="JC192" t="e">
            <v>#N/A</v>
          </cell>
          <cell r="JD192" t="e">
            <v>#N/A</v>
          </cell>
          <cell r="JE192" t="e">
            <v>#N/A</v>
          </cell>
          <cell r="JF192" t="e">
            <v>#N/A</v>
          </cell>
          <cell r="JG192" t="e">
            <v>#N/A</v>
          </cell>
          <cell r="JH192" t="e">
            <v>#N/A</v>
          </cell>
          <cell r="JI192" t="e">
            <v>#N/A</v>
          </cell>
          <cell r="JJ192" t="e">
            <v>#N/A</v>
          </cell>
          <cell r="JK192" t="e">
            <v>#N/A</v>
          </cell>
          <cell r="JL192" t="e">
            <v>#N/A</v>
          </cell>
          <cell r="JM192" t="e">
            <v>#N/A</v>
          </cell>
          <cell r="JN192" t="e">
            <v>#N/A</v>
          </cell>
          <cell r="JO192" t="e">
            <v>#N/A</v>
          </cell>
          <cell r="JP192" t="e">
            <v>#N/A</v>
          </cell>
          <cell r="JQ192" t="e">
            <v>#N/A</v>
          </cell>
          <cell r="JR192" t="e">
            <v>#N/A</v>
          </cell>
          <cell r="JS192" t="e">
            <v>#N/A</v>
          </cell>
          <cell r="JT192" t="e">
            <v>#N/A</v>
          </cell>
          <cell r="JU192" t="e">
            <v>#N/A</v>
          </cell>
          <cell r="JV192" t="e">
            <v>#N/A</v>
          </cell>
          <cell r="JW192" t="e">
            <v>#N/A</v>
          </cell>
          <cell r="JX192" t="e">
            <v>#N/A</v>
          </cell>
          <cell r="JY192" t="e">
            <v>#N/A</v>
          </cell>
          <cell r="JZ192" t="e">
            <v>#N/A</v>
          </cell>
          <cell r="KA192" t="e">
            <v>#N/A</v>
          </cell>
          <cell r="KB192" t="e">
            <v>#N/A</v>
          </cell>
          <cell r="KC192" t="e">
            <v>#N/A</v>
          </cell>
          <cell r="KD192" t="e">
            <v>#N/A</v>
          </cell>
          <cell r="KE192" t="e">
            <v>#N/A</v>
          </cell>
          <cell r="KF192" t="e">
            <v>#N/A</v>
          </cell>
          <cell r="KG192" t="e">
            <v>#N/A</v>
          </cell>
          <cell r="KH192" t="e">
            <v>#N/A</v>
          </cell>
          <cell r="KI192" t="e">
            <v>#N/A</v>
          </cell>
          <cell r="KJ192" t="e">
            <v>#N/A</v>
          </cell>
          <cell r="KK192" t="e">
            <v>#N/A</v>
          </cell>
          <cell r="KL192" t="e">
            <v>#N/A</v>
          </cell>
          <cell r="KM192" t="e">
            <v>#N/A</v>
          </cell>
          <cell r="KN192" t="e">
            <v>#N/A</v>
          </cell>
          <cell r="KO192" t="e">
            <v>#N/A</v>
          </cell>
          <cell r="KP192" t="e">
            <v>#N/A</v>
          </cell>
          <cell r="KQ192" t="e">
            <v>#N/A</v>
          </cell>
          <cell r="KR192" t="e">
            <v>#N/A</v>
          </cell>
          <cell r="KS192" t="e">
            <v>#N/A</v>
          </cell>
          <cell r="KT192" t="e">
            <v>#N/A</v>
          </cell>
          <cell r="KU192" t="e">
            <v>#N/A</v>
          </cell>
          <cell r="KV192" t="e">
            <v>#N/A</v>
          </cell>
          <cell r="KW192" t="e">
            <v>#N/A</v>
          </cell>
          <cell r="KX192">
            <v>279158</v>
          </cell>
        </row>
        <row r="193">
          <cell r="B193" t="str">
            <v>Merced Overlay</v>
          </cell>
          <cell r="E193" t="e">
            <v>#N/A</v>
          </cell>
          <cell r="F193" t="e">
            <v>#N/A</v>
          </cell>
          <cell r="G193" t="e">
            <v>#N/A</v>
          </cell>
          <cell r="H193" t="e">
            <v>#N/A</v>
          </cell>
          <cell r="I193" t="e">
            <v>#N/A</v>
          </cell>
          <cell r="J193" t="e">
            <v>#N/A</v>
          </cell>
          <cell r="K193" t="e">
            <v>#N/A</v>
          </cell>
          <cell r="L193" t="e">
            <v>#N/A</v>
          </cell>
          <cell r="M193" t="e">
            <v>#N/A</v>
          </cell>
          <cell r="N193" t="e">
            <v>#N/A</v>
          </cell>
          <cell r="O193" t="e">
            <v>#N/A</v>
          </cell>
          <cell r="P193" t="e">
            <v>#N/A</v>
          </cell>
          <cell r="Q193">
            <v>108859</v>
          </cell>
          <cell r="R193" t="e">
            <v>#N/A</v>
          </cell>
          <cell r="S193" t="e">
            <v>#N/A</v>
          </cell>
          <cell r="T193" t="e">
            <v>#N/A</v>
          </cell>
          <cell r="U193" t="e">
            <v>#N/A</v>
          </cell>
          <cell r="V193" t="e">
            <v>#N/A</v>
          </cell>
          <cell r="W193" t="e">
            <v>#N/A</v>
          </cell>
          <cell r="X193" t="e">
            <v>#N/A</v>
          </cell>
          <cell r="Y193" t="e">
            <v>#N/A</v>
          </cell>
          <cell r="Z193" t="e">
            <v>#N/A</v>
          </cell>
          <cell r="AA193" t="e">
            <v>#N/A</v>
          </cell>
          <cell r="AB193" t="e">
            <v>#N/A</v>
          </cell>
          <cell r="AC193" t="e">
            <v>#N/A</v>
          </cell>
          <cell r="AD193" t="e">
            <v>#N/A</v>
          </cell>
          <cell r="AE193" t="e">
            <v>#N/A</v>
          </cell>
          <cell r="AF193" t="e">
            <v>#N/A</v>
          </cell>
          <cell r="AG193" t="e">
            <v>#N/A</v>
          </cell>
          <cell r="AH193" t="e">
            <v>#N/A</v>
          </cell>
          <cell r="AI193" t="e">
            <v>#N/A</v>
          </cell>
          <cell r="AJ193" t="e">
            <v>#N/A</v>
          </cell>
          <cell r="AK193" t="e">
            <v>#N/A</v>
          </cell>
          <cell r="AL193" t="e">
            <v>#N/A</v>
          </cell>
          <cell r="AM193" t="e">
            <v>#N/A</v>
          </cell>
          <cell r="AN193" t="e">
            <v>#N/A</v>
          </cell>
          <cell r="AO193" t="e">
            <v>#N/A</v>
          </cell>
          <cell r="AP193" t="e">
            <v>#N/A</v>
          </cell>
          <cell r="AQ193" t="e">
            <v>#N/A</v>
          </cell>
          <cell r="AR193" t="e">
            <v>#N/A</v>
          </cell>
          <cell r="AS193" t="e">
            <v>#N/A</v>
          </cell>
          <cell r="AT193" t="e">
            <v>#N/A</v>
          </cell>
          <cell r="AU193" t="e">
            <v>#N/A</v>
          </cell>
          <cell r="AV193" t="e">
            <v>#N/A</v>
          </cell>
          <cell r="AW193" t="e">
            <v>#N/A</v>
          </cell>
          <cell r="AX193" t="e">
            <v>#N/A</v>
          </cell>
          <cell r="AY193" t="e">
            <v>#N/A</v>
          </cell>
          <cell r="AZ193" t="e">
            <v>#N/A</v>
          </cell>
          <cell r="BA193" t="e">
            <v>#N/A</v>
          </cell>
          <cell r="BB193" t="e">
            <v>#N/A</v>
          </cell>
          <cell r="BC193" t="e">
            <v>#N/A</v>
          </cell>
          <cell r="BD193" t="e">
            <v>#N/A</v>
          </cell>
          <cell r="BE193" t="e">
            <v>#N/A</v>
          </cell>
          <cell r="BF193" t="e">
            <v>#N/A</v>
          </cell>
          <cell r="BG193" t="e">
            <v>#N/A</v>
          </cell>
          <cell r="BH193" t="e">
            <v>#N/A</v>
          </cell>
          <cell r="BI193" t="e">
            <v>#N/A</v>
          </cell>
          <cell r="BJ193" t="e">
            <v>#N/A</v>
          </cell>
          <cell r="BK193" t="e">
            <v>#N/A</v>
          </cell>
          <cell r="BL193" t="e">
            <v>#N/A</v>
          </cell>
          <cell r="BM193" t="e">
            <v>#N/A</v>
          </cell>
          <cell r="BN193" t="e">
            <v>#N/A</v>
          </cell>
          <cell r="BO193" t="e">
            <v>#N/A</v>
          </cell>
          <cell r="BP193" t="e">
            <v>#N/A</v>
          </cell>
          <cell r="BQ193" t="e">
            <v>#N/A</v>
          </cell>
          <cell r="BR193" t="e">
            <v>#N/A</v>
          </cell>
          <cell r="BS193" t="e">
            <v>#N/A</v>
          </cell>
          <cell r="BT193" t="e">
            <v>#N/A</v>
          </cell>
          <cell r="BU193" t="e">
            <v>#N/A</v>
          </cell>
          <cell r="BV193" t="e">
            <v>#N/A</v>
          </cell>
          <cell r="BW193" t="e">
            <v>#N/A</v>
          </cell>
          <cell r="BX193" t="e">
            <v>#N/A</v>
          </cell>
          <cell r="BY193">
            <v>160249</v>
          </cell>
          <cell r="BZ193" t="e">
            <v>#N/A</v>
          </cell>
          <cell r="CA193" t="e">
            <v>#N/A</v>
          </cell>
          <cell r="CB193" t="e">
            <v>#N/A</v>
          </cell>
          <cell r="CC193" t="e">
            <v>#N/A</v>
          </cell>
          <cell r="CD193" t="e">
            <v>#N/A</v>
          </cell>
          <cell r="CE193" t="e">
            <v>#N/A</v>
          </cell>
          <cell r="CF193" t="e">
            <v>#N/A</v>
          </cell>
          <cell r="CG193" t="e">
            <v>#N/A</v>
          </cell>
          <cell r="CH193" t="e">
            <v>#N/A</v>
          </cell>
          <cell r="CI193" t="e">
            <v>#N/A</v>
          </cell>
          <cell r="CJ193" t="e">
            <v>#N/A</v>
          </cell>
          <cell r="CK193" t="e">
            <v>#N/A</v>
          </cell>
          <cell r="CL193" t="e">
            <v>#N/A</v>
          </cell>
          <cell r="CM193" t="e">
            <v>#N/A</v>
          </cell>
          <cell r="CN193" t="e">
            <v>#N/A</v>
          </cell>
          <cell r="CO193" t="e">
            <v>#N/A</v>
          </cell>
          <cell r="CP193" t="e">
            <v>#N/A</v>
          </cell>
          <cell r="CQ193" t="e">
            <v>#N/A</v>
          </cell>
          <cell r="CR193" t="e">
            <v>#N/A</v>
          </cell>
          <cell r="CS193" t="e">
            <v>#N/A</v>
          </cell>
          <cell r="CT193" t="e">
            <v>#N/A</v>
          </cell>
          <cell r="CU193" t="e">
            <v>#N/A</v>
          </cell>
          <cell r="CV193" t="e">
            <v>#N/A</v>
          </cell>
          <cell r="CW193" t="e">
            <v>#N/A</v>
          </cell>
          <cell r="CX193" t="e">
            <v>#N/A</v>
          </cell>
          <cell r="CY193" t="e">
            <v>#N/A</v>
          </cell>
          <cell r="CZ193" t="e">
            <v>#N/A</v>
          </cell>
          <cell r="DA193" t="e">
            <v>#N/A</v>
          </cell>
          <cell r="DB193" t="e">
            <v>#N/A</v>
          </cell>
          <cell r="DC193" t="e">
            <v>#N/A</v>
          </cell>
          <cell r="DD193" t="e">
            <v>#N/A</v>
          </cell>
          <cell r="DE193" t="e">
            <v>#N/A</v>
          </cell>
          <cell r="DF193" t="e">
            <v>#N/A</v>
          </cell>
          <cell r="DG193" t="e">
            <v>#N/A</v>
          </cell>
          <cell r="DH193" t="e">
            <v>#N/A</v>
          </cell>
          <cell r="DI193" t="e">
            <v>#N/A</v>
          </cell>
          <cell r="DJ193" t="e">
            <v>#N/A</v>
          </cell>
          <cell r="DK193" t="e">
            <v>#N/A</v>
          </cell>
          <cell r="DL193" t="e">
            <v>#N/A</v>
          </cell>
          <cell r="DM193" t="e">
            <v>#N/A</v>
          </cell>
          <cell r="DN193" t="e">
            <v>#N/A</v>
          </cell>
          <cell r="DO193" t="e">
            <v>#N/A</v>
          </cell>
          <cell r="DP193" t="e">
            <v>#N/A</v>
          </cell>
          <cell r="DQ193" t="e">
            <v>#N/A</v>
          </cell>
          <cell r="DR193" t="e">
            <v>#N/A</v>
          </cell>
          <cell r="DS193" t="e">
            <v>#N/A</v>
          </cell>
          <cell r="DT193" t="e">
            <v>#N/A</v>
          </cell>
          <cell r="DU193" t="e">
            <v>#N/A</v>
          </cell>
          <cell r="DV193" t="e">
            <v>#N/A</v>
          </cell>
          <cell r="DW193" t="e">
            <v>#N/A</v>
          </cell>
          <cell r="DX193" t="e">
            <v>#N/A</v>
          </cell>
          <cell r="DY193" t="e">
            <v>#N/A</v>
          </cell>
          <cell r="DZ193" t="e">
            <v>#N/A</v>
          </cell>
          <cell r="EA193" t="e">
            <v>#N/A</v>
          </cell>
          <cell r="EB193" t="e">
            <v>#N/A</v>
          </cell>
          <cell r="EC193" t="e">
            <v>#N/A</v>
          </cell>
          <cell r="ED193" t="e">
            <v>#N/A</v>
          </cell>
          <cell r="EE193" t="e">
            <v>#N/A</v>
          </cell>
          <cell r="EF193" t="e">
            <v>#N/A</v>
          </cell>
          <cell r="EG193">
            <v>342885</v>
          </cell>
          <cell r="EH193" t="e">
            <v>#N/A</v>
          </cell>
          <cell r="EI193" t="e">
            <v>#N/A</v>
          </cell>
          <cell r="EJ193" t="e">
            <v>#N/A</v>
          </cell>
          <cell r="EK193" t="e">
            <v>#N/A</v>
          </cell>
          <cell r="EL193" t="e">
            <v>#N/A</v>
          </cell>
          <cell r="EM193" t="e">
            <v>#N/A</v>
          </cell>
          <cell r="EN193" t="e">
            <v>#N/A</v>
          </cell>
          <cell r="EO193" t="e">
            <v>#N/A</v>
          </cell>
          <cell r="EP193" t="e">
            <v>#N/A</v>
          </cell>
          <cell r="EQ193" t="e">
            <v>#N/A</v>
          </cell>
          <cell r="ER193" t="e">
            <v>#N/A</v>
          </cell>
          <cell r="ES193" t="e">
            <v>#N/A</v>
          </cell>
          <cell r="ET193" t="e">
            <v>#N/A</v>
          </cell>
          <cell r="EU193" t="e">
            <v>#N/A</v>
          </cell>
          <cell r="EV193" t="e">
            <v>#N/A</v>
          </cell>
          <cell r="EW193" t="e">
            <v>#N/A</v>
          </cell>
          <cell r="EX193" t="e">
            <v>#N/A</v>
          </cell>
          <cell r="EY193" t="e">
            <v>#N/A</v>
          </cell>
          <cell r="EZ193" t="e">
            <v>#N/A</v>
          </cell>
          <cell r="FA193" t="e">
            <v>#N/A</v>
          </cell>
          <cell r="FB193" t="e">
            <v>#N/A</v>
          </cell>
          <cell r="FC193" t="e">
            <v>#N/A</v>
          </cell>
          <cell r="FD193" t="e">
            <v>#N/A</v>
          </cell>
          <cell r="FE193" t="e">
            <v>#N/A</v>
          </cell>
          <cell r="FF193" t="e">
            <v>#N/A</v>
          </cell>
          <cell r="FG193" t="e">
            <v>#N/A</v>
          </cell>
          <cell r="FH193" t="e">
            <v>#N/A</v>
          </cell>
          <cell r="FI193" t="e">
            <v>#N/A</v>
          </cell>
          <cell r="FJ193" t="e">
            <v>#N/A</v>
          </cell>
          <cell r="FK193" t="e">
            <v>#N/A</v>
          </cell>
          <cell r="FL193" t="e">
            <v>#N/A</v>
          </cell>
          <cell r="FM193" t="e">
            <v>#N/A</v>
          </cell>
          <cell r="FN193" t="e">
            <v>#N/A</v>
          </cell>
          <cell r="FO193" t="e">
            <v>#N/A</v>
          </cell>
          <cell r="FP193" t="e">
            <v>#N/A</v>
          </cell>
          <cell r="FQ193" t="e">
            <v>#N/A</v>
          </cell>
          <cell r="FR193" t="e">
            <v>#N/A</v>
          </cell>
          <cell r="FS193" t="e">
            <v>#N/A</v>
          </cell>
          <cell r="FT193" t="e">
            <v>#N/A</v>
          </cell>
          <cell r="FU193" t="e">
            <v>#N/A</v>
          </cell>
          <cell r="FV193" t="e">
            <v>#N/A</v>
          </cell>
          <cell r="FW193" t="e">
            <v>#N/A</v>
          </cell>
          <cell r="FX193" t="e">
            <v>#N/A</v>
          </cell>
          <cell r="FY193" t="e">
            <v>#N/A</v>
          </cell>
          <cell r="FZ193" t="e">
            <v>#N/A</v>
          </cell>
          <cell r="GA193" t="e">
            <v>#N/A</v>
          </cell>
          <cell r="GB193" t="e">
            <v>#N/A</v>
          </cell>
          <cell r="GC193" t="e">
            <v>#N/A</v>
          </cell>
          <cell r="GD193" t="e">
            <v>#N/A</v>
          </cell>
          <cell r="GE193" t="e">
            <v>#N/A</v>
          </cell>
          <cell r="GF193" t="e">
            <v>#N/A</v>
          </cell>
          <cell r="GG193" t="e">
            <v>#N/A</v>
          </cell>
          <cell r="GH193" t="e">
            <v>#N/A</v>
          </cell>
          <cell r="GI193" t="e">
            <v>#N/A</v>
          </cell>
          <cell r="GJ193" t="e">
            <v>#N/A</v>
          </cell>
          <cell r="GK193" t="e">
            <v>#N/A</v>
          </cell>
          <cell r="GL193" t="e">
            <v>#N/A</v>
          </cell>
          <cell r="GM193" t="e">
            <v>#N/A</v>
          </cell>
          <cell r="GN193" t="e">
            <v>#N/A</v>
          </cell>
          <cell r="GO193">
            <v>115669</v>
          </cell>
          <cell r="GP193" t="e">
            <v>#N/A</v>
          </cell>
          <cell r="GQ193" t="e">
            <v>#N/A</v>
          </cell>
          <cell r="GR193" t="e">
            <v>#N/A</v>
          </cell>
          <cell r="GS193" t="e">
            <v>#N/A</v>
          </cell>
          <cell r="GT193" t="e">
            <v>#N/A</v>
          </cell>
          <cell r="GU193" t="e">
            <v>#N/A</v>
          </cell>
          <cell r="GV193" t="e">
            <v>#N/A</v>
          </cell>
          <cell r="GW193" t="e">
            <v>#N/A</v>
          </cell>
          <cell r="GX193" t="e">
            <v>#N/A</v>
          </cell>
          <cell r="GY193" t="e">
            <v>#N/A</v>
          </cell>
          <cell r="GZ193" t="e">
            <v>#N/A</v>
          </cell>
          <cell r="HA193" t="e">
            <v>#N/A</v>
          </cell>
          <cell r="HB193" t="e">
            <v>#N/A</v>
          </cell>
          <cell r="HC193" t="e">
            <v>#N/A</v>
          </cell>
          <cell r="HD193" t="e">
            <v>#N/A</v>
          </cell>
          <cell r="HE193" t="e">
            <v>#N/A</v>
          </cell>
          <cell r="HF193" t="e">
            <v>#N/A</v>
          </cell>
          <cell r="HG193" t="e">
            <v>#N/A</v>
          </cell>
          <cell r="HH193" t="e">
            <v>#N/A</v>
          </cell>
          <cell r="HI193" t="e">
            <v>#N/A</v>
          </cell>
          <cell r="HJ193" t="e">
            <v>#N/A</v>
          </cell>
          <cell r="HK193" t="e">
            <v>#N/A</v>
          </cell>
          <cell r="HL193" t="e">
            <v>#N/A</v>
          </cell>
          <cell r="HM193" t="e">
            <v>#N/A</v>
          </cell>
          <cell r="HN193" t="e">
            <v>#N/A</v>
          </cell>
          <cell r="HO193" t="e">
            <v>#N/A</v>
          </cell>
          <cell r="HP193" t="e">
            <v>#N/A</v>
          </cell>
          <cell r="HQ193" t="e">
            <v>#N/A</v>
          </cell>
          <cell r="HR193" t="e">
            <v>#N/A</v>
          </cell>
          <cell r="HS193" t="e">
            <v>#N/A</v>
          </cell>
          <cell r="HT193" t="e">
            <v>#N/A</v>
          </cell>
          <cell r="HU193" t="e">
            <v>#N/A</v>
          </cell>
          <cell r="HV193" t="e">
            <v>#N/A</v>
          </cell>
          <cell r="HW193" t="e">
            <v>#N/A</v>
          </cell>
          <cell r="HX193" t="e">
            <v>#N/A</v>
          </cell>
          <cell r="HY193" t="e">
            <v>#N/A</v>
          </cell>
          <cell r="HZ193" t="e">
            <v>#N/A</v>
          </cell>
          <cell r="IA193" t="e">
            <v>#N/A</v>
          </cell>
          <cell r="IB193" t="e">
            <v>#N/A</v>
          </cell>
          <cell r="IC193" t="e">
            <v>#N/A</v>
          </cell>
          <cell r="ID193" t="e">
            <v>#N/A</v>
          </cell>
          <cell r="IE193" t="e">
            <v>#N/A</v>
          </cell>
          <cell r="IF193" t="e">
            <v>#N/A</v>
          </cell>
          <cell r="IG193" t="e">
            <v>#N/A</v>
          </cell>
          <cell r="IH193" t="e">
            <v>#N/A</v>
          </cell>
          <cell r="II193" t="e">
            <v>#N/A</v>
          </cell>
          <cell r="IJ193" t="e">
            <v>#N/A</v>
          </cell>
          <cell r="IK193" t="e">
            <v>#N/A</v>
          </cell>
          <cell r="IL193" t="e">
            <v>#N/A</v>
          </cell>
          <cell r="IM193" t="e">
            <v>#N/A</v>
          </cell>
          <cell r="IN193" t="e">
            <v>#N/A</v>
          </cell>
          <cell r="IO193" t="e">
            <v>#N/A</v>
          </cell>
          <cell r="IP193" t="e">
            <v>#N/A</v>
          </cell>
          <cell r="IQ193" t="e">
            <v>#N/A</v>
          </cell>
          <cell r="IR193" t="e">
            <v>#N/A</v>
          </cell>
          <cell r="IS193" t="e">
            <v>#N/A</v>
          </cell>
          <cell r="IT193" t="e">
            <v>#N/A</v>
          </cell>
          <cell r="IU193" t="e">
            <v>#N/A</v>
          </cell>
          <cell r="IV193" t="e">
            <v>#N/A</v>
          </cell>
          <cell r="IW193">
            <v>229347</v>
          </cell>
          <cell r="IX193" t="e">
            <v>#N/A</v>
          </cell>
          <cell r="IY193" t="e">
            <v>#N/A</v>
          </cell>
          <cell r="IZ193" t="e">
            <v>#N/A</v>
          </cell>
          <cell r="JA193" t="e">
            <v>#N/A</v>
          </cell>
          <cell r="JB193" t="e">
            <v>#N/A</v>
          </cell>
          <cell r="JC193" t="e">
            <v>#N/A</v>
          </cell>
          <cell r="JD193" t="e">
            <v>#N/A</v>
          </cell>
          <cell r="JE193" t="e">
            <v>#N/A</v>
          </cell>
          <cell r="JF193" t="e">
            <v>#N/A</v>
          </cell>
          <cell r="JG193" t="e">
            <v>#N/A</v>
          </cell>
          <cell r="JH193" t="e">
            <v>#N/A</v>
          </cell>
          <cell r="JI193" t="e">
            <v>#N/A</v>
          </cell>
          <cell r="JJ193" t="e">
            <v>#N/A</v>
          </cell>
          <cell r="JK193" t="e">
            <v>#N/A</v>
          </cell>
          <cell r="JL193" t="e">
            <v>#N/A</v>
          </cell>
          <cell r="JM193" t="e">
            <v>#N/A</v>
          </cell>
          <cell r="JN193" t="e">
            <v>#N/A</v>
          </cell>
          <cell r="JO193" t="e">
            <v>#N/A</v>
          </cell>
          <cell r="JP193" t="e">
            <v>#N/A</v>
          </cell>
          <cell r="JQ193" t="e">
            <v>#N/A</v>
          </cell>
          <cell r="JR193" t="e">
            <v>#N/A</v>
          </cell>
          <cell r="JS193" t="e">
            <v>#N/A</v>
          </cell>
          <cell r="JT193" t="e">
            <v>#N/A</v>
          </cell>
          <cell r="JU193" t="e">
            <v>#N/A</v>
          </cell>
          <cell r="JV193" t="e">
            <v>#N/A</v>
          </cell>
          <cell r="JW193" t="e">
            <v>#N/A</v>
          </cell>
          <cell r="JX193" t="e">
            <v>#N/A</v>
          </cell>
          <cell r="JY193" t="e">
            <v>#N/A</v>
          </cell>
          <cell r="JZ193" t="e">
            <v>#N/A</v>
          </cell>
          <cell r="KA193" t="e">
            <v>#N/A</v>
          </cell>
          <cell r="KB193" t="e">
            <v>#N/A</v>
          </cell>
          <cell r="KC193" t="e">
            <v>#N/A</v>
          </cell>
          <cell r="KD193" t="e">
            <v>#N/A</v>
          </cell>
          <cell r="KE193" t="e">
            <v>#N/A</v>
          </cell>
          <cell r="KF193" t="e">
            <v>#N/A</v>
          </cell>
          <cell r="KG193" t="e">
            <v>#N/A</v>
          </cell>
          <cell r="KH193" t="e">
            <v>#N/A</v>
          </cell>
          <cell r="KI193" t="e">
            <v>#N/A</v>
          </cell>
          <cell r="KJ193" t="e">
            <v>#N/A</v>
          </cell>
          <cell r="KK193" t="e">
            <v>#N/A</v>
          </cell>
          <cell r="KL193" t="e">
            <v>#N/A</v>
          </cell>
          <cell r="KM193" t="e">
            <v>#N/A</v>
          </cell>
          <cell r="KN193" t="e">
            <v>#N/A</v>
          </cell>
          <cell r="KO193" t="e">
            <v>#N/A</v>
          </cell>
          <cell r="KP193" t="e">
            <v>#N/A</v>
          </cell>
          <cell r="KQ193" t="e">
            <v>#N/A</v>
          </cell>
          <cell r="KR193" t="e">
            <v>#N/A</v>
          </cell>
          <cell r="KS193" t="e">
            <v>#N/A</v>
          </cell>
          <cell r="KT193" t="e">
            <v>#N/A</v>
          </cell>
          <cell r="KU193" t="e">
            <v>#N/A</v>
          </cell>
          <cell r="KV193" t="e">
            <v>#N/A</v>
          </cell>
          <cell r="KW193" t="e">
            <v>#N/A</v>
          </cell>
          <cell r="KX193">
            <v>346104</v>
          </cell>
        </row>
        <row r="194">
          <cell r="B194" t="str">
            <v>Kings Overlay</v>
          </cell>
          <cell r="E194" t="e">
            <v>#N/A</v>
          </cell>
          <cell r="F194" t="e">
            <v>#N/A</v>
          </cell>
          <cell r="G194" t="e">
            <v>#N/A</v>
          </cell>
          <cell r="H194" t="e">
            <v>#N/A</v>
          </cell>
          <cell r="I194" t="e">
            <v>#N/A</v>
          </cell>
          <cell r="J194" t="e">
            <v>#N/A</v>
          </cell>
          <cell r="K194" t="e">
            <v>#N/A</v>
          </cell>
          <cell r="L194" t="e">
            <v>#N/A</v>
          </cell>
          <cell r="M194" t="e">
            <v>#N/A</v>
          </cell>
          <cell r="N194" t="e">
            <v>#N/A</v>
          </cell>
          <cell r="O194" t="e">
            <v>#N/A</v>
          </cell>
          <cell r="P194" t="e">
            <v>#N/A</v>
          </cell>
          <cell r="Q194">
            <v>85162</v>
          </cell>
          <cell r="R194" t="e">
            <v>#N/A</v>
          </cell>
          <cell r="S194" t="e">
            <v>#N/A</v>
          </cell>
          <cell r="T194" t="e">
            <v>#N/A</v>
          </cell>
          <cell r="U194" t="e">
            <v>#N/A</v>
          </cell>
          <cell r="V194" t="e">
            <v>#N/A</v>
          </cell>
          <cell r="W194" t="e">
            <v>#N/A</v>
          </cell>
          <cell r="X194" t="e">
            <v>#N/A</v>
          </cell>
          <cell r="Y194" t="e">
            <v>#N/A</v>
          </cell>
          <cell r="Z194" t="e">
            <v>#N/A</v>
          </cell>
          <cell r="AA194" t="e">
            <v>#N/A</v>
          </cell>
          <cell r="AB194" t="e">
            <v>#N/A</v>
          </cell>
          <cell r="AC194" t="e">
            <v>#N/A</v>
          </cell>
          <cell r="AD194" t="e">
            <v>#N/A</v>
          </cell>
          <cell r="AE194" t="e">
            <v>#N/A</v>
          </cell>
          <cell r="AF194" t="e">
            <v>#N/A</v>
          </cell>
          <cell r="AG194" t="e">
            <v>#N/A</v>
          </cell>
          <cell r="AH194" t="e">
            <v>#N/A</v>
          </cell>
          <cell r="AI194" t="e">
            <v>#N/A</v>
          </cell>
          <cell r="AJ194" t="e">
            <v>#N/A</v>
          </cell>
          <cell r="AK194" t="e">
            <v>#N/A</v>
          </cell>
          <cell r="AL194" t="e">
            <v>#N/A</v>
          </cell>
          <cell r="AM194" t="e">
            <v>#N/A</v>
          </cell>
          <cell r="AN194" t="e">
            <v>#N/A</v>
          </cell>
          <cell r="AO194" t="e">
            <v>#N/A</v>
          </cell>
          <cell r="AP194" t="e">
            <v>#N/A</v>
          </cell>
          <cell r="AQ194" t="e">
            <v>#N/A</v>
          </cell>
          <cell r="AR194" t="e">
            <v>#N/A</v>
          </cell>
          <cell r="AS194" t="e">
            <v>#N/A</v>
          </cell>
          <cell r="AT194" t="e">
            <v>#N/A</v>
          </cell>
          <cell r="AU194" t="e">
            <v>#N/A</v>
          </cell>
          <cell r="AV194" t="e">
            <v>#N/A</v>
          </cell>
          <cell r="AW194" t="e">
            <v>#N/A</v>
          </cell>
          <cell r="AX194" t="e">
            <v>#N/A</v>
          </cell>
          <cell r="AY194" t="e">
            <v>#N/A</v>
          </cell>
          <cell r="AZ194" t="e">
            <v>#N/A</v>
          </cell>
          <cell r="BA194" t="e">
            <v>#N/A</v>
          </cell>
          <cell r="BB194" t="e">
            <v>#N/A</v>
          </cell>
          <cell r="BC194" t="e">
            <v>#N/A</v>
          </cell>
          <cell r="BD194" t="e">
            <v>#N/A</v>
          </cell>
          <cell r="BE194" t="e">
            <v>#N/A</v>
          </cell>
          <cell r="BF194" t="e">
            <v>#N/A</v>
          </cell>
          <cell r="BG194" t="e">
            <v>#N/A</v>
          </cell>
          <cell r="BH194" t="e">
            <v>#N/A</v>
          </cell>
          <cell r="BI194" t="e">
            <v>#N/A</v>
          </cell>
          <cell r="BJ194" t="e">
            <v>#N/A</v>
          </cell>
          <cell r="BK194" t="e">
            <v>#N/A</v>
          </cell>
          <cell r="BL194" t="e">
            <v>#N/A</v>
          </cell>
          <cell r="BM194" t="e">
            <v>#N/A</v>
          </cell>
          <cell r="BN194" t="e">
            <v>#N/A</v>
          </cell>
          <cell r="BO194" t="e">
            <v>#N/A</v>
          </cell>
          <cell r="BP194" t="e">
            <v>#N/A</v>
          </cell>
          <cell r="BQ194" t="e">
            <v>#N/A</v>
          </cell>
          <cell r="BR194" t="e">
            <v>#N/A</v>
          </cell>
          <cell r="BS194" t="e">
            <v>#N/A</v>
          </cell>
          <cell r="BT194" t="e">
            <v>#N/A</v>
          </cell>
          <cell r="BU194" t="e">
            <v>#N/A</v>
          </cell>
          <cell r="BV194" t="e">
            <v>#N/A</v>
          </cell>
          <cell r="BW194" t="e">
            <v>#N/A</v>
          </cell>
          <cell r="BX194" t="e">
            <v>#N/A</v>
          </cell>
          <cell r="BY194">
            <v>100457</v>
          </cell>
          <cell r="BZ194" t="e">
            <v>#N/A</v>
          </cell>
          <cell r="CA194" t="e">
            <v>#N/A</v>
          </cell>
          <cell r="CB194" t="e">
            <v>#N/A</v>
          </cell>
          <cell r="CC194" t="e">
            <v>#N/A</v>
          </cell>
          <cell r="CD194" t="e">
            <v>#N/A</v>
          </cell>
          <cell r="CE194" t="e">
            <v>#N/A</v>
          </cell>
          <cell r="CF194" t="e">
            <v>#N/A</v>
          </cell>
          <cell r="CG194" t="e">
            <v>#N/A</v>
          </cell>
          <cell r="CH194" t="e">
            <v>#N/A</v>
          </cell>
          <cell r="CI194" t="e">
            <v>#N/A</v>
          </cell>
          <cell r="CJ194" t="e">
            <v>#N/A</v>
          </cell>
          <cell r="CK194" t="e">
            <v>#N/A</v>
          </cell>
          <cell r="CL194" t="e">
            <v>#N/A</v>
          </cell>
          <cell r="CM194" t="e">
            <v>#N/A</v>
          </cell>
          <cell r="CN194" t="e">
            <v>#N/A</v>
          </cell>
          <cell r="CO194" t="e">
            <v>#N/A</v>
          </cell>
          <cell r="CP194" t="e">
            <v>#N/A</v>
          </cell>
          <cell r="CQ194" t="e">
            <v>#N/A</v>
          </cell>
          <cell r="CR194" t="e">
            <v>#N/A</v>
          </cell>
          <cell r="CS194" t="e">
            <v>#N/A</v>
          </cell>
          <cell r="CT194" t="e">
            <v>#N/A</v>
          </cell>
          <cell r="CU194" t="e">
            <v>#N/A</v>
          </cell>
          <cell r="CV194" t="e">
            <v>#N/A</v>
          </cell>
          <cell r="CW194" t="e">
            <v>#N/A</v>
          </cell>
          <cell r="CX194" t="e">
            <v>#N/A</v>
          </cell>
          <cell r="CY194" t="e">
            <v>#N/A</v>
          </cell>
          <cell r="CZ194" t="e">
            <v>#N/A</v>
          </cell>
          <cell r="DA194" t="e">
            <v>#N/A</v>
          </cell>
          <cell r="DB194" t="e">
            <v>#N/A</v>
          </cell>
          <cell r="DC194" t="e">
            <v>#N/A</v>
          </cell>
          <cell r="DD194" t="e">
            <v>#N/A</v>
          </cell>
          <cell r="DE194" t="e">
            <v>#N/A</v>
          </cell>
          <cell r="DF194" t="e">
            <v>#N/A</v>
          </cell>
          <cell r="DG194" t="e">
            <v>#N/A</v>
          </cell>
          <cell r="DH194" t="e">
            <v>#N/A</v>
          </cell>
          <cell r="DI194" t="e">
            <v>#N/A</v>
          </cell>
          <cell r="DJ194" t="e">
            <v>#N/A</v>
          </cell>
          <cell r="DK194" t="e">
            <v>#N/A</v>
          </cell>
          <cell r="DL194" t="e">
            <v>#N/A</v>
          </cell>
          <cell r="DM194" t="e">
            <v>#N/A</v>
          </cell>
          <cell r="DN194" t="e">
            <v>#N/A</v>
          </cell>
          <cell r="DO194" t="e">
            <v>#N/A</v>
          </cell>
          <cell r="DP194" t="e">
            <v>#N/A</v>
          </cell>
          <cell r="DQ194" t="e">
            <v>#N/A</v>
          </cell>
          <cell r="DR194" t="e">
            <v>#N/A</v>
          </cell>
          <cell r="DS194" t="e">
            <v>#N/A</v>
          </cell>
          <cell r="DT194" t="e">
            <v>#N/A</v>
          </cell>
          <cell r="DU194" t="e">
            <v>#N/A</v>
          </cell>
          <cell r="DV194" t="e">
            <v>#N/A</v>
          </cell>
          <cell r="DW194" t="e">
            <v>#N/A</v>
          </cell>
          <cell r="DX194" t="e">
            <v>#N/A</v>
          </cell>
          <cell r="DY194" t="e">
            <v>#N/A</v>
          </cell>
          <cell r="DZ194" t="e">
            <v>#N/A</v>
          </cell>
          <cell r="EA194" t="e">
            <v>#N/A</v>
          </cell>
          <cell r="EB194" t="e">
            <v>#N/A</v>
          </cell>
          <cell r="EC194" t="e">
            <v>#N/A</v>
          </cell>
          <cell r="ED194" t="e">
            <v>#N/A</v>
          </cell>
          <cell r="EE194" t="e">
            <v>#N/A</v>
          </cell>
          <cell r="EF194" t="e">
            <v>#N/A</v>
          </cell>
          <cell r="EG194">
            <v>212365</v>
          </cell>
          <cell r="EH194" t="e">
            <v>#N/A</v>
          </cell>
          <cell r="EI194" t="e">
            <v>#N/A</v>
          </cell>
          <cell r="EJ194" t="e">
            <v>#N/A</v>
          </cell>
          <cell r="EK194" t="e">
            <v>#N/A</v>
          </cell>
          <cell r="EL194" t="e">
            <v>#N/A</v>
          </cell>
          <cell r="EM194" t="e">
            <v>#N/A</v>
          </cell>
          <cell r="EN194" t="e">
            <v>#N/A</v>
          </cell>
          <cell r="EO194" t="e">
            <v>#N/A</v>
          </cell>
          <cell r="EP194" t="e">
            <v>#N/A</v>
          </cell>
          <cell r="EQ194" t="e">
            <v>#N/A</v>
          </cell>
          <cell r="ER194" t="e">
            <v>#N/A</v>
          </cell>
          <cell r="ES194" t="e">
            <v>#N/A</v>
          </cell>
          <cell r="ET194" t="e">
            <v>#N/A</v>
          </cell>
          <cell r="EU194" t="e">
            <v>#N/A</v>
          </cell>
          <cell r="EV194" t="e">
            <v>#N/A</v>
          </cell>
          <cell r="EW194" t="e">
            <v>#N/A</v>
          </cell>
          <cell r="EX194" t="e">
            <v>#N/A</v>
          </cell>
          <cell r="EY194" t="e">
            <v>#N/A</v>
          </cell>
          <cell r="EZ194" t="e">
            <v>#N/A</v>
          </cell>
          <cell r="FA194" t="e">
            <v>#N/A</v>
          </cell>
          <cell r="FB194" t="e">
            <v>#N/A</v>
          </cell>
          <cell r="FC194" t="e">
            <v>#N/A</v>
          </cell>
          <cell r="FD194" t="e">
            <v>#N/A</v>
          </cell>
          <cell r="FE194" t="e">
            <v>#N/A</v>
          </cell>
          <cell r="FF194" t="e">
            <v>#N/A</v>
          </cell>
          <cell r="FG194" t="e">
            <v>#N/A</v>
          </cell>
          <cell r="FH194" t="e">
            <v>#N/A</v>
          </cell>
          <cell r="FI194" t="e">
            <v>#N/A</v>
          </cell>
          <cell r="FJ194" t="e">
            <v>#N/A</v>
          </cell>
          <cell r="FK194" t="e">
            <v>#N/A</v>
          </cell>
          <cell r="FL194" t="e">
            <v>#N/A</v>
          </cell>
          <cell r="FM194" t="e">
            <v>#N/A</v>
          </cell>
          <cell r="FN194" t="e">
            <v>#N/A</v>
          </cell>
          <cell r="FO194" t="e">
            <v>#N/A</v>
          </cell>
          <cell r="FP194" t="e">
            <v>#N/A</v>
          </cell>
          <cell r="FQ194" t="e">
            <v>#N/A</v>
          </cell>
          <cell r="FR194" t="e">
            <v>#N/A</v>
          </cell>
          <cell r="FS194" t="e">
            <v>#N/A</v>
          </cell>
          <cell r="FT194" t="e">
            <v>#N/A</v>
          </cell>
          <cell r="FU194" t="e">
            <v>#N/A</v>
          </cell>
          <cell r="FV194" t="e">
            <v>#N/A</v>
          </cell>
          <cell r="FW194" t="e">
            <v>#N/A</v>
          </cell>
          <cell r="FX194" t="e">
            <v>#N/A</v>
          </cell>
          <cell r="FY194" t="e">
            <v>#N/A</v>
          </cell>
          <cell r="FZ194" t="e">
            <v>#N/A</v>
          </cell>
          <cell r="GA194" t="e">
            <v>#N/A</v>
          </cell>
          <cell r="GB194" t="e">
            <v>#N/A</v>
          </cell>
          <cell r="GC194" t="e">
            <v>#N/A</v>
          </cell>
          <cell r="GD194" t="e">
            <v>#N/A</v>
          </cell>
          <cell r="GE194" t="e">
            <v>#N/A</v>
          </cell>
          <cell r="GF194" t="e">
            <v>#N/A</v>
          </cell>
          <cell r="GG194" t="e">
            <v>#N/A</v>
          </cell>
          <cell r="GH194" t="e">
            <v>#N/A</v>
          </cell>
          <cell r="GI194" t="e">
            <v>#N/A</v>
          </cell>
          <cell r="GJ194" t="e">
            <v>#N/A</v>
          </cell>
          <cell r="GK194" t="e">
            <v>#N/A</v>
          </cell>
          <cell r="GL194" t="e">
            <v>#N/A</v>
          </cell>
          <cell r="GM194" t="e">
            <v>#N/A</v>
          </cell>
          <cell r="GN194" t="e">
            <v>#N/A</v>
          </cell>
          <cell r="GO194">
            <v>133292</v>
          </cell>
          <cell r="GP194" t="e">
            <v>#N/A</v>
          </cell>
          <cell r="GQ194" t="e">
            <v>#N/A</v>
          </cell>
          <cell r="GR194" t="e">
            <v>#N/A</v>
          </cell>
          <cell r="GS194" t="e">
            <v>#N/A</v>
          </cell>
          <cell r="GT194" t="e">
            <v>#N/A</v>
          </cell>
          <cell r="GU194" t="e">
            <v>#N/A</v>
          </cell>
          <cell r="GV194" t="e">
            <v>#N/A</v>
          </cell>
          <cell r="GW194" t="e">
            <v>#N/A</v>
          </cell>
          <cell r="GX194" t="e">
            <v>#N/A</v>
          </cell>
          <cell r="GY194" t="e">
            <v>#N/A</v>
          </cell>
          <cell r="GZ194" t="e">
            <v>#N/A</v>
          </cell>
          <cell r="HA194" t="e">
            <v>#N/A</v>
          </cell>
          <cell r="HB194" t="e">
            <v>#N/A</v>
          </cell>
          <cell r="HC194" t="e">
            <v>#N/A</v>
          </cell>
          <cell r="HD194" t="e">
            <v>#N/A</v>
          </cell>
          <cell r="HE194" t="e">
            <v>#N/A</v>
          </cell>
          <cell r="HF194" t="e">
            <v>#N/A</v>
          </cell>
          <cell r="HG194" t="e">
            <v>#N/A</v>
          </cell>
          <cell r="HH194" t="e">
            <v>#N/A</v>
          </cell>
          <cell r="HI194" t="e">
            <v>#N/A</v>
          </cell>
          <cell r="HJ194" t="e">
            <v>#N/A</v>
          </cell>
          <cell r="HK194" t="e">
            <v>#N/A</v>
          </cell>
          <cell r="HL194" t="e">
            <v>#N/A</v>
          </cell>
          <cell r="HM194" t="e">
            <v>#N/A</v>
          </cell>
          <cell r="HN194" t="e">
            <v>#N/A</v>
          </cell>
          <cell r="HO194" t="e">
            <v>#N/A</v>
          </cell>
          <cell r="HP194" t="e">
            <v>#N/A</v>
          </cell>
          <cell r="HQ194" t="e">
            <v>#N/A</v>
          </cell>
          <cell r="HR194" t="e">
            <v>#N/A</v>
          </cell>
          <cell r="HS194" t="e">
            <v>#N/A</v>
          </cell>
          <cell r="HT194" t="e">
            <v>#N/A</v>
          </cell>
          <cell r="HU194" t="e">
            <v>#N/A</v>
          </cell>
          <cell r="HV194" t="e">
            <v>#N/A</v>
          </cell>
          <cell r="HW194" t="e">
            <v>#N/A</v>
          </cell>
          <cell r="HX194" t="e">
            <v>#N/A</v>
          </cell>
          <cell r="HY194" t="e">
            <v>#N/A</v>
          </cell>
          <cell r="HZ194" t="e">
            <v>#N/A</v>
          </cell>
          <cell r="IA194" t="e">
            <v>#N/A</v>
          </cell>
          <cell r="IB194" t="e">
            <v>#N/A</v>
          </cell>
          <cell r="IC194" t="e">
            <v>#N/A</v>
          </cell>
          <cell r="ID194" t="e">
            <v>#N/A</v>
          </cell>
          <cell r="IE194" t="e">
            <v>#N/A</v>
          </cell>
          <cell r="IF194" t="e">
            <v>#N/A</v>
          </cell>
          <cell r="IG194" t="e">
            <v>#N/A</v>
          </cell>
          <cell r="IH194" t="e">
            <v>#N/A</v>
          </cell>
          <cell r="II194" t="e">
            <v>#N/A</v>
          </cell>
          <cell r="IJ194" t="e">
            <v>#N/A</v>
          </cell>
          <cell r="IK194" t="e">
            <v>#N/A</v>
          </cell>
          <cell r="IL194" t="e">
            <v>#N/A</v>
          </cell>
          <cell r="IM194" t="e">
            <v>#N/A</v>
          </cell>
          <cell r="IN194" t="e">
            <v>#N/A</v>
          </cell>
          <cell r="IO194" t="e">
            <v>#N/A</v>
          </cell>
          <cell r="IP194" t="e">
            <v>#N/A</v>
          </cell>
          <cell r="IQ194" t="e">
            <v>#N/A</v>
          </cell>
          <cell r="IR194" t="e">
            <v>#N/A</v>
          </cell>
          <cell r="IS194" t="e">
            <v>#N/A</v>
          </cell>
          <cell r="IT194" t="e">
            <v>#N/A</v>
          </cell>
          <cell r="IU194" t="e">
            <v>#N/A</v>
          </cell>
          <cell r="IV194" t="e">
            <v>#N/A</v>
          </cell>
          <cell r="IW194">
            <v>203476</v>
          </cell>
          <cell r="IX194" t="e">
            <v>#N/A</v>
          </cell>
          <cell r="IY194" t="e">
            <v>#N/A</v>
          </cell>
          <cell r="IZ194" t="e">
            <v>#N/A</v>
          </cell>
          <cell r="JA194" t="e">
            <v>#N/A</v>
          </cell>
          <cell r="JB194" t="e">
            <v>#N/A</v>
          </cell>
          <cell r="JC194" t="e">
            <v>#N/A</v>
          </cell>
          <cell r="JD194" t="e">
            <v>#N/A</v>
          </cell>
          <cell r="JE194" t="e">
            <v>#N/A</v>
          </cell>
          <cell r="JF194" t="e">
            <v>#N/A</v>
          </cell>
          <cell r="JG194" t="e">
            <v>#N/A</v>
          </cell>
          <cell r="JH194" t="e">
            <v>#N/A</v>
          </cell>
          <cell r="JI194" t="e">
            <v>#N/A</v>
          </cell>
          <cell r="JJ194" t="e">
            <v>#N/A</v>
          </cell>
          <cell r="JK194" t="e">
            <v>#N/A</v>
          </cell>
          <cell r="JL194" t="e">
            <v>#N/A</v>
          </cell>
          <cell r="JM194" t="e">
            <v>#N/A</v>
          </cell>
          <cell r="JN194" t="e">
            <v>#N/A</v>
          </cell>
          <cell r="JO194" t="e">
            <v>#N/A</v>
          </cell>
          <cell r="JP194" t="e">
            <v>#N/A</v>
          </cell>
          <cell r="JQ194" t="e">
            <v>#N/A</v>
          </cell>
          <cell r="JR194" t="e">
            <v>#N/A</v>
          </cell>
          <cell r="JS194" t="e">
            <v>#N/A</v>
          </cell>
          <cell r="JT194" t="e">
            <v>#N/A</v>
          </cell>
          <cell r="JU194" t="e">
            <v>#N/A</v>
          </cell>
          <cell r="JV194" t="e">
            <v>#N/A</v>
          </cell>
          <cell r="JW194" t="e">
            <v>#N/A</v>
          </cell>
          <cell r="JX194" t="e">
            <v>#N/A</v>
          </cell>
          <cell r="JY194" t="e">
            <v>#N/A</v>
          </cell>
          <cell r="JZ194" t="e">
            <v>#N/A</v>
          </cell>
          <cell r="KA194" t="e">
            <v>#N/A</v>
          </cell>
          <cell r="KB194" t="e">
            <v>#N/A</v>
          </cell>
          <cell r="KC194" t="e">
            <v>#N/A</v>
          </cell>
          <cell r="KD194" t="e">
            <v>#N/A</v>
          </cell>
          <cell r="KE194" t="e">
            <v>#N/A</v>
          </cell>
          <cell r="KF194" t="e">
            <v>#N/A</v>
          </cell>
          <cell r="KG194" t="e">
            <v>#N/A</v>
          </cell>
          <cell r="KH194" t="e">
            <v>#N/A</v>
          </cell>
          <cell r="KI194" t="e">
            <v>#N/A</v>
          </cell>
          <cell r="KJ194" t="e">
            <v>#N/A</v>
          </cell>
          <cell r="KK194" t="e">
            <v>#N/A</v>
          </cell>
          <cell r="KL194" t="e">
            <v>#N/A</v>
          </cell>
          <cell r="KM194" t="e">
            <v>#N/A</v>
          </cell>
          <cell r="KN194" t="e">
            <v>#N/A</v>
          </cell>
          <cell r="KO194" t="e">
            <v>#N/A</v>
          </cell>
          <cell r="KP194" t="e">
            <v>#N/A</v>
          </cell>
          <cell r="KQ194" t="e">
            <v>#N/A</v>
          </cell>
          <cell r="KR194" t="e">
            <v>#N/A</v>
          </cell>
          <cell r="KS194" t="e">
            <v>#N/A</v>
          </cell>
          <cell r="KT194" t="e">
            <v>#N/A</v>
          </cell>
          <cell r="KU194" t="e">
            <v>#N/A</v>
          </cell>
          <cell r="KV194" t="e">
            <v>#N/A</v>
          </cell>
          <cell r="KW194" t="e">
            <v>#N/A</v>
          </cell>
          <cell r="KX194">
            <v>279812</v>
          </cell>
        </row>
        <row r="195">
          <cell r="B195" t="str">
            <v>Madera Overlay</v>
          </cell>
          <cell r="E195" t="e">
            <v>#N/A</v>
          </cell>
          <cell r="F195" t="e">
            <v>#N/A</v>
          </cell>
          <cell r="G195" t="e">
            <v>#N/A</v>
          </cell>
          <cell r="H195" t="e">
            <v>#N/A</v>
          </cell>
          <cell r="I195" t="e">
            <v>#N/A</v>
          </cell>
          <cell r="J195" t="e">
            <v>#N/A</v>
          </cell>
          <cell r="K195" t="e">
            <v>#N/A</v>
          </cell>
          <cell r="L195" t="e">
            <v>#N/A</v>
          </cell>
          <cell r="M195" t="e">
            <v>#N/A</v>
          </cell>
          <cell r="N195" t="e">
            <v>#N/A</v>
          </cell>
          <cell r="O195" t="e">
            <v>#N/A</v>
          </cell>
          <cell r="P195" t="e">
            <v>#N/A</v>
          </cell>
          <cell r="Q195" t="e">
            <v>#N/A</v>
          </cell>
          <cell r="R195" t="e">
            <v>#N/A</v>
          </cell>
          <cell r="S195" t="e">
            <v>#N/A</v>
          </cell>
          <cell r="T195" t="e">
            <v>#N/A</v>
          </cell>
          <cell r="U195" t="e">
            <v>#N/A</v>
          </cell>
          <cell r="V195" t="e">
            <v>#N/A</v>
          </cell>
          <cell r="W195" t="e">
            <v>#N/A</v>
          </cell>
          <cell r="X195" t="e">
            <v>#N/A</v>
          </cell>
          <cell r="Y195" t="e">
            <v>#N/A</v>
          </cell>
          <cell r="Z195" t="e">
            <v>#N/A</v>
          </cell>
          <cell r="AA195" t="e">
            <v>#N/A</v>
          </cell>
          <cell r="AB195" t="e">
            <v>#N/A</v>
          </cell>
          <cell r="AC195" t="e">
            <v>#N/A</v>
          </cell>
          <cell r="AD195" t="e">
            <v>#N/A</v>
          </cell>
          <cell r="AE195" t="e">
            <v>#N/A</v>
          </cell>
          <cell r="AF195" t="e">
            <v>#N/A</v>
          </cell>
          <cell r="AG195" t="e">
            <v>#N/A</v>
          </cell>
          <cell r="AH195" t="e">
            <v>#N/A</v>
          </cell>
          <cell r="AI195" t="e">
            <v>#N/A</v>
          </cell>
          <cell r="AJ195" t="e">
            <v>#N/A</v>
          </cell>
          <cell r="AK195" t="e">
            <v>#N/A</v>
          </cell>
          <cell r="AL195" t="e">
            <v>#N/A</v>
          </cell>
          <cell r="AM195" t="e">
            <v>#N/A</v>
          </cell>
          <cell r="AN195" t="e">
            <v>#N/A</v>
          </cell>
          <cell r="AO195">
            <v>77905</v>
          </cell>
          <cell r="AP195" t="e">
            <v>#N/A</v>
          </cell>
          <cell r="AQ195" t="e">
            <v>#N/A</v>
          </cell>
          <cell r="AR195" t="e">
            <v>#N/A</v>
          </cell>
          <cell r="AS195" t="e">
            <v>#N/A</v>
          </cell>
          <cell r="AT195" t="e">
            <v>#N/A</v>
          </cell>
          <cell r="AU195" t="e">
            <v>#N/A</v>
          </cell>
          <cell r="AV195" t="e">
            <v>#N/A</v>
          </cell>
          <cell r="AW195" t="e">
            <v>#N/A</v>
          </cell>
          <cell r="AX195" t="e">
            <v>#N/A</v>
          </cell>
          <cell r="AY195" t="e">
            <v>#N/A</v>
          </cell>
          <cell r="AZ195" t="e">
            <v>#N/A</v>
          </cell>
          <cell r="BA195" t="e">
            <v>#N/A</v>
          </cell>
          <cell r="BB195" t="e">
            <v>#N/A</v>
          </cell>
          <cell r="BC195" t="e">
            <v>#N/A</v>
          </cell>
          <cell r="BD195" t="e">
            <v>#N/A</v>
          </cell>
          <cell r="BE195" t="e">
            <v>#N/A</v>
          </cell>
          <cell r="BF195" t="e">
            <v>#N/A</v>
          </cell>
          <cell r="BG195" t="e">
            <v>#N/A</v>
          </cell>
          <cell r="BH195" t="e">
            <v>#N/A</v>
          </cell>
          <cell r="BI195" t="e">
            <v>#N/A</v>
          </cell>
          <cell r="BJ195" t="e">
            <v>#N/A</v>
          </cell>
          <cell r="BK195" t="e">
            <v>#N/A</v>
          </cell>
          <cell r="BL195" t="e">
            <v>#N/A</v>
          </cell>
          <cell r="BM195" t="e">
            <v>#N/A</v>
          </cell>
          <cell r="BN195" t="e">
            <v>#N/A</v>
          </cell>
          <cell r="BO195" t="e">
            <v>#N/A</v>
          </cell>
          <cell r="BP195" t="e">
            <v>#N/A</v>
          </cell>
          <cell r="BQ195" t="e">
            <v>#N/A</v>
          </cell>
          <cell r="BR195" t="e">
            <v>#N/A</v>
          </cell>
          <cell r="BS195" t="e">
            <v>#N/A</v>
          </cell>
          <cell r="BT195" t="e">
            <v>#N/A</v>
          </cell>
          <cell r="BU195" t="e">
            <v>#N/A</v>
          </cell>
          <cell r="BV195" t="e">
            <v>#N/A</v>
          </cell>
          <cell r="BW195" t="e">
            <v>#N/A</v>
          </cell>
          <cell r="BX195" t="e">
            <v>#N/A</v>
          </cell>
          <cell r="BY195" t="e">
            <v>#N/A</v>
          </cell>
          <cell r="BZ195" t="e">
            <v>#N/A</v>
          </cell>
          <cell r="CA195" t="e">
            <v>#N/A</v>
          </cell>
          <cell r="CB195" t="e">
            <v>#N/A</v>
          </cell>
          <cell r="CC195" t="e">
            <v>#N/A</v>
          </cell>
          <cell r="CD195" t="e">
            <v>#N/A</v>
          </cell>
          <cell r="CE195" t="e">
            <v>#N/A</v>
          </cell>
          <cell r="CF195" t="e">
            <v>#N/A</v>
          </cell>
          <cell r="CG195" t="e">
            <v>#N/A</v>
          </cell>
          <cell r="CH195" t="e">
            <v>#N/A</v>
          </cell>
          <cell r="CI195" t="e">
            <v>#N/A</v>
          </cell>
          <cell r="CJ195" t="e">
            <v>#N/A</v>
          </cell>
          <cell r="CK195" t="e">
            <v>#N/A</v>
          </cell>
          <cell r="CL195" t="e">
            <v>#N/A</v>
          </cell>
          <cell r="CM195" t="e">
            <v>#N/A</v>
          </cell>
          <cell r="CN195" t="e">
            <v>#N/A</v>
          </cell>
          <cell r="CO195" t="e">
            <v>#N/A</v>
          </cell>
          <cell r="CP195" t="e">
            <v>#N/A</v>
          </cell>
          <cell r="CQ195" t="e">
            <v>#N/A</v>
          </cell>
          <cell r="CR195" t="e">
            <v>#N/A</v>
          </cell>
          <cell r="CS195" t="e">
            <v>#N/A</v>
          </cell>
          <cell r="CT195" t="e">
            <v>#N/A</v>
          </cell>
          <cell r="CU195" t="e">
            <v>#N/A</v>
          </cell>
          <cell r="CV195" t="e">
            <v>#N/A</v>
          </cell>
          <cell r="CW195">
            <v>143250</v>
          </cell>
          <cell r="CX195" t="e">
            <v>#N/A</v>
          </cell>
          <cell r="CY195" t="e">
            <v>#N/A</v>
          </cell>
          <cell r="CZ195" t="e">
            <v>#N/A</v>
          </cell>
          <cell r="DA195" t="e">
            <v>#N/A</v>
          </cell>
          <cell r="DB195" t="e">
            <v>#N/A</v>
          </cell>
          <cell r="DC195" t="e">
            <v>#N/A</v>
          </cell>
          <cell r="DD195" t="e">
            <v>#N/A</v>
          </cell>
          <cell r="DE195" t="e">
            <v>#N/A</v>
          </cell>
          <cell r="DF195" t="e">
            <v>#N/A</v>
          </cell>
          <cell r="DG195" t="e">
            <v>#N/A</v>
          </cell>
          <cell r="DH195" t="e">
            <v>#N/A</v>
          </cell>
          <cell r="DI195" t="e">
            <v>#N/A</v>
          </cell>
          <cell r="DJ195" t="e">
            <v>#N/A</v>
          </cell>
          <cell r="DK195" t="e">
            <v>#N/A</v>
          </cell>
          <cell r="DL195" t="e">
            <v>#N/A</v>
          </cell>
          <cell r="DM195" t="e">
            <v>#N/A</v>
          </cell>
          <cell r="DN195" t="e">
            <v>#N/A</v>
          </cell>
          <cell r="DO195" t="e">
            <v>#N/A</v>
          </cell>
          <cell r="DP195" t="e">
            <v>#N/A</v>
          </cell>
          <cell r="DQ195" t="e">
            <v>#N/A</v>
          </cell>
          <cell r="DR195" t="e">
            <v>#N/A</v>
          </cell>
          <cell r="DS195" t="e">
            <v>#N/A</v>
          </cell>
          <cell r="DT195" t="e">
            <v>#N/A</v>
          </cell>
          <cell r="DU195" t="e">
            <v>#N/A</v>
          </cell>
          <cell r="DV195" t="e">
            <v>#N/A</v>
          </cell>
          <cell r="DW195" t="e">
            <v>#N/A</v>
          </cell>
          <cell r="DX195" t="e">
            <v>#N/A</v>
          </cell>
          <cell r="DY195" t="e">
            <v>#N/A</v>
          </cell>
          <cell r="DZ195" t="e">
            <v>#N/A</v>
          </cell>
          <cell r="EA195" t="e">
            <v>#N/A</v>
          </cell>
          <cell r="EB195" t="e">
            <v>#N/A</v>
          </cell>
          <cell r="EC195" t="e">
            <v>#N/A</v>
          </cell>
          <cell r="ED195" t="e">
            <v>#N/A</v>
          </cell>
          <cell r="EE195" t="e">
            <v>#N/A</v>
          </cell>
          <cell r="EF195" t="e">
            <v>#N/A</v>
          </cell>
          <cell r="EG195" t="e">
            <v>#N/A</v>
          </cell>
          <cell r="EH195" t="e">
            <v>#N/A</v>
          </cell>
          <cell r="EI195" t="e">
            <v>#N/A</v>
          </cell>
          <cell r="EJ195" t="e">
            <v>#N/A</v>
          </cell>
          <cell r="EK195" t="e">
            <v>#N/A</v>
          </cell>
          <cell r="EL195" t="e">
            <v>#N/A</v>
          </cell>
          <cell r="EM195" t="e">
            <v>#N/A</v>
          </cell>
          <cell r="EN195" t="e">
            <v>#N/A</v>
          </cell>
          <cell r="EO195" t="e">
            <v>#N/A</v>
          </cell>
          <cell r="EP195" t="e">
            <v>#N/A</v>
          </cell>
          <cell r="EQ195" t="e">
            <v>#N/A</v>
          </cell>
          <cell r="ER195" t="e">
            <v>#N/A</v>
          </cell>
          <cell r="ES195" t="e">
            <v>#N/A</v>
          </cell>
          <cell r="ET195" t="e">
            <v>#N/A</v>
          </cell>
          <cell r="EU195" t="e">
            <v>#N/A</v>
          </cell>
          <cell r="EV195" t="e">
            <v>#N/A</v>
          </cell>
          <cell r="EW195" t="e">
            <v>#N/A</v>
          </cell>
          <cell r="EX195" t="e">
            <v>#N/A</v>
          </cell>
          <cell r="EY195" t="e">
            <v>#N/A</v>
          </cell>
          <cell r="EZ195" t="e">
            <v>#N/A</v>
          </cell>
          <cell r="FA195" t="e">
            <v>#N/A</v>
          </cell>
          <cell r="FB195" t="e">
            <v>#N/A</v>
          </cell>
          <cell r="FC195" t="e">
            <v>#N/A</v>
          </cell>
          <cell r="FD195" t="e">
            <v>#N/A</v>
          </cell>
          <cell r="FE195">
            <v>162981</v>
          </cell>
          <cell r="FF195" t="e">
            <v>#N/A</v>
          </cell>
          <cell r="FG195" t="e">
            <v>#N/A</v>
          </cell>
          <cell r="FH195" t="e">
            <v>#N/A</v>
          </cell>
          <cell r="FI195" t="e">
            <v>#N/A</v>
          </cell>
          <cell r="FJ195" t="e">
            <v>#N/A</v>
          </cell>
          <cell r="FK195" t="e">
            <v>#N/A</v>
          </cell>
          <cell r="FL195" t="e">
            <v>#N/A</v>
          </cell>
          <cell r="FM195" t="e">
            <v>#N/A</v>
          </cell>
          <cell r="FN195" t="e">
            <v>#N/A</v>
          </cell>
          <cell r="FO195" t="e">
            <v>#N/A</v>
          </cell>
          <cell r="FP195" t="e">
            <v>#N/A</v>
          </cell>
          <cell r="FQ195" t="e">
            <v>#N/A</v>
          </cell>
          <cell r="FR195" t="e">
            <v>#N/A</v>
          </cell>
          <cell r="FS195" t="e">
            <v>#N/A</v>
          </cell>
          <cell r="FT195" t="e">
            <v>#N/A</v>
          </cell>
          <cell r="FU195" t="e">
            <v>#N/A</v>
          </cell>
          <cell r="FV195" t="e">
            <v>#N/A</v>
          </cell>
          <cell r="FW195" t="e">
            <v>#N/A</v>
          </cell>
          <cell r="FX195" t="e">
            <v>#N/A</v>
          </cell>
          <cell r="FY195" t="e">
            <v>#N/A</v>
          </cell>
          <cell r="FZ195" t="e">
            <v>#N/A</v>
          </cell>
          <cell r="GA195" t="e">
            <v>#N/A</v>
          </cell>
          <cell r="GB195" t="e">
            <v>#N/A</v>
          </cell>
          <cell r="GC195" t="e">
            <v>#N/A</v>
          </cell>
          <cell r="GD195" t="e">
            <v>#N/A</v>
          </cell>
          <cell r="GE195" t="e">
            <v>#N/A</v>
          </cell>
          <cell r="GF195" t="e">
            <v>#N/A</v>
          </cell>
          <cell r="GG195" t="e">
            <v>#N/A</v>
          </cell>
          <cell r="GH195" t="e">
            <v>#N/A</v>
          </cell>
          <cell r="GI195" t="e">
            <v>#N/A</v>
          </cell>
          <cell r="GJ195" t="e">
            <v>#N/A</v>
          </cell>
          <cell r="GK195" t="e">
            <v>#N/A</v>
          </cell>
          <cell r="GL195" t="e">
            <v>#N/A</v>
          </cell>
          <cell r="GM195" t="e">
            <v>#N/A</v>
          </cell>
          <cell r="GN195" t="e">
            <v>#N/A</v>
          </cell>
          <cell r="GO195" t="e">
            <v>#N/A</v>
          </cell>
          <cell r="GP195" t="e">
            <v>#N/A</v>
          </cell>
          <cell r="GQ195" t="e">
            <v>#N/A</v>
          </cell>
          <cell r="GR195" t="e">
            <v>#N/A</v>
          </cell>
          <cell r="GS195" t="e">
            <v>#N/A</v>
          </cell>
          <cell r="GT195" t="e">
            <v>#N/A</v>
          </cell>
          <cell r="GU195" t="e">
            <v>#N/A</v>
          </cell>
          <cell r="GV195" t="e">
            <v>#N/A</v>
          </cell>
          <cell r="GW195" t="e">
            <v>#N/A</v>
          </cell>
          <cell r="GX195" t="e">
            <v>#N/A</v>
          </cell>
          <cell r="GY195" t="e">
            <v>#N/A</v>
          </cell>
          <cell r="GZ195" t="e">
            <v>#N/A</v>
          </cell>
          <cell r="HA195" t="e">
            <v>#N/A</v>
          </cell>
          <cell r="HB195" t="e">
            <v>#N/A</v>
          </cell>
          <cell r="HC195" t="e">
            <v>#N/A</v>
          </cell>
          <cell r="HD195" t="e">
            <v>#N/A</v>
          </cell>
          <cell r="HE195" t="e">
            <v>#N/A</v>
          </cell>
          <cell r="HF195" t="e">
            <v>#N/A</v>
          </cell>
          <cell r="HG195" t="e">
            <v>#N/A</v>
          </cell>
          <cell r="HH195" t="e">
            <v>#N/A</v>
          </cell>
          <cell r="HI195" t="e">
            <v>#N/A</v>
          </cell>
          <cell r="HJ195" t="e">
            <v>#N/A</v>
          </cell>
          <cell r="HK195" t="e">
            <v>#N/A</v>
          </cell>
          <cell r="HL195" t="e">
            <v>#N/A</v>
          </cell>
          <cell r="HM195">
            <v>188951</v>
          </cell>
          <cell r="HN195" t="e">
            <v>#N/A</v>
          </cell>
          <cell r="HO195" t="e">
            <v>#N/A</v>
          </cell>
          <cell r="HP195" t="e">
            <v>#N/A</v>
          </cell>
          <cell r="HQ195" t="e">
            <v>#N/A</v>
          </cell>
          <cell r="HR195" t="e">
            <v>#N/A</v>
          </cell>
          <cell r="HS195" t="e">
            <v>#N/A</v>
          </cell>
          <cell r="HT195" t="e">
            <v>#N/A</v>
          </cell>
          <cell r="HU195" t="e">
            <v>#N/A</v>
          </cell>
          <cell r="HV195" t="e">
            <v>#N/A</v>
          </cell>
          <cell r="HW195" t="e">
            <v>#N/A</v>
          </cell>
          <cell r="HX195" t="e">
            <v>#N/A</v>
          </cell>
          <cell r="HY195" t="e">
            <v>#N/A</v>
          </cell>
          <cell r="HZ195" t="e">
            <v>#N/A</v>
          </cell>
          <cell r="IA195" t="e">
            <v>#N/A</v>
          </cell>
          <cell r="IB195" t="e">
            <v>#N/A</v>
          </cell>
          <cell r="IC195" t="e">
            <v>#N/A</v>
          </cell>
          <cell r="ID195" t="e">
            <v>#N/A</v>
          </cell>
          <cell r="IE195" t="e">
            <v>#N/A</v>
          </cell>
          <cell r="IF195" t="e">
            <v>#N/A</v>
          </cell>
          <cell r="IG195" t="e">
            <v>#N/A</v>
          </cell>
          <cell r="IH195" t="e">
            <v>#N/A</v>
          </cell>
          <cell r="II195" t="e">
            <v>#N/A</v>
          </cell>
          <cell r="IJ195" t="e">
            <v>#N/A</v>
          </cell>
          <cell r="IK195" t="e">
            <v>#N/A</v>
          </cell>
          <cell r="IL195" t="e">
            <v>#N/A</v>
          </cell>
          <cell r="IM195" t="e">
            <v>#N/A</v>
          </cell>
          <cell r="IN195" t="e">
            <v>#N/A</v>
          </cell>
          <cell r="IO195" t="e">
            <v>#N/A</v>
          </cell>
          <cell r="IP195" t="e">
            <v>#N/A</v>
          </cell>
          <cell r="IQ195" t="e">
            <v>#N/A</v>
          </cell>
          <cell r="IR195" t="e">
            <v>#N/A</v>
          </cell>
          <cell r="IS195" t="e">
            <v>#N/A</v>
          </cell>
          <cell r="IT195" t="e">
            <v>#N/A</v>
          </cell>
          <cell r="IU195" t="e">
            <v>#N/A</v>
          </cell>
          <cell r="IV195" t="e">
            <v>#N/A</v>
          </cell>
          <cell r="IW195" t="e">
            <v>#N/A</v>
          </cell>
          <cell r="IX195" t="e">
            <v>#N/A</v>
          </cell>
          <cell r="IY195" t="e">
            <v>#N/A</v>
          </cell>
          <cell r="IZ195" t="e">
            <v>#N/A</v>
          </cell>
          <cell r="JA195" t="e">
            <v>#N/A</v>
          </cell>
          <cell r="JB195" t="e">
            <v>#N/A</v>
          </cell>
          <cell r="JC195" t="e">
            <v>#N/A</v>
          </cell>
          <cell r="JD195" t="e">
            <v>#N/A</v>
          </cell>
          <cell r="JE195" t="e">
            <v>#N/A</v>
          </cell>
          <cell r="JF195" t="e">
            <v>#N/A</v>
          </cell>
          <cell r="JG195" t="e">
            <v>#N/A</v>
          </cell>
          <cell r="JH195" t="e">
            <v>#N/A</v>
          </cell>
          <cell r="JI195" t="e">
            <v>#N/A</v>
          </cell>
          <cell r="JJ195" t="e">
            <v>#N/A</v>
          </cell>
          <cell r="JK195" t="e">
            <v>#N/A</v>
          </cell>
          <cell r="JL195" t="e">
            <v>#N/A</v>
          </cell>
          <cell r="JM195" t="e">
            <v>#N/A</v>
          </cell>
          <cell r="JN195" t="e">
            <v>#N/A</v>
          </cell>
          <cell r="JO195" t="e">
            <v>#N/A</v>
          </cell>
          <cell r="JP195" t="e">
            <v>#N/A</v>
          </cell>
          <cell r="JQ195" t="e">
            <v>#N/A</v>
          </cell>
          <cell r="JR195" t="e">
            <v>#N/A</v>
          </cell>
          <cell r="JS195" t="e">
            <v>#N/A</v>
          </cell>
          <cell r="JT195" t="e">
            <v>#N/A</v>
          </cell>
          <cell r="JU195">
            <v>270879</v>
          </cell>
          <cell r="JV195" t="e">
            <v>#N/A</v>
          </cell>
          <cell r="JW195" t="e">
            <v>#N/A</v>
          </cell>
          <cell r="JX195" t="e">
            <v>#N/A</v>
          </cell>
          <cell r="JY195" t="e">
            <v>#N/A</v>
          </cell>
          <cell r="JZ195" t="e">
            <v>#N/A</v>
          </cell>
          <cell r="KA195" t="e">
            <v>#N/A</v>
          </cell>
          <cell r="KB195" t="e">
            <v>#N/A</v>
          </cell>
          <cell r="KC195" t="e">
            <v>#N/A</v>
          </cell>
          <cell r="KD195" t="e">
            <v>#N/A</v>
          </cell>
          <cell r="KE195" t="e">
            <v>#N/A</v>
          </cell>
          <cell r="KF195" t="e">
            <v>#N/A</v>
          </cell>
          <cell r="KG195" t="e">
            <v>#N/A</v>
          </cell>
          <cell r="KH195" t="e">
            <v>#N/A</v>
          </cell>
          <cell r="KI195" t="e">
            <v>#N/A</v>
          </cell>
          <cell r="KJ195" t="e">
            <v>#N/A</v>
          </cell>
          <cell r="KK195" t="e">
            <v>#N/A</v>
          </cell>
          <cell r="KL195" t="e">
            <v>#N/A</v>
          </cell>
          <cell r="KM195" t="e">
            <v>#N/A</v>
          </cell>
          <cell r="KN195" t="e">
            <v>#N/A</v>
          </cell>
          <cell r="KO195" t="e">
            <v>#N/A</v>
          </cell>
          <cell r="KP195" t="e">
            <v>#N/A</v>
          </cell>
          <cell r="KQ195" t="e">
            <v>#N/A</v>
          </cell>
          <cell r="KR195" t="e">
            <v>#N/A</v>
          </cell>
          <cell r="KS195" t="e">
            <v>#N/A</v>
          </cell>
          <cell r="KT195" t="e">
            <v>#N/A</v>
          </cell>
          <cell r="KU195" t="e">
            <v>#N/A</v>
          </cell>
          <cell r="KV195" t="e">
            <v>#N/A</v>
          </cell>
          <cell r="KW195" t="e">
            <v>#N/A</v>
          </cell>
          <cell r="KX195">
            <v>335541</v>
          </cell>
        </row>
      </sheetData>
      <sheetData sheetId="1"/>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Projects/20041_San%20Joaquin%20Valley%20REAP%20Housing%20Report/05_Product_Files/Existing%20Conditions%20Report/2_Data_DDS/DDS_ZIPCodes_Joined_RangeReplaced_220420.xlsx" TargetMode="External"/><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2" Type="http://schemas.openxmlformats.org/officeDocument/2006/relationships/externalLinkPath" Target="/Projects/20041_San%20Joaquin%20Valley%20REAP%20Housing%20Report/05_Product_Files/Existing%20Conditions%20Report/2_Data_DDS/DDS_ZIPCodes_Joined_RangeReplaced_220420.xlsx" TargetMode="External"/><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2" Type="http://schemas.openxmlformats.org/officeDocument/2006/relationships/externalLinkPath" Target="/Projects/20041_San%20Joaquin%20Valley%20REAP%20Housing%20Report/05_Product_Files/Existing%20Conditions%20Report/2_Data_DDS/DDS_ZIPCodes_Joined_RangeReplaced_220420.xlsx" TargetMode="External"/><Relationship Id="rId1" Type="http://schemas.openxmlformats.org/officeDocument/2006/relationships/pivotCacheRecords" Target="pivotCacheRecords3.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hor" refreshedDate="44671.438834837965" createdVersion="7" refreshedVersion="7" minRefreshableVersion="3" recordCount="2219" xr:uid="{24D15CB5-5A15-4866-976F-AC0CB08492C6}">
  <cacheSource type="worksheet">
    <worksheetSource ref="A1:R2220" sheet="DDS_Zipcode_CDP" r:id="rId2"/>
  </cacheSource>
  <cacheFields count="18">
    <cacheField name="ZIP_number" numFmtId="0">
      <sharedItems containsMixedTypes="1" containsNumber="1" containsInteger="1" minValue="90001" maxValue="96162"/>
    </cacheField>
    <cacheField name="00-17 yrs" numFmtId="0">
      <sharedItems containsSemiMixedTypes="0" containsString="0" containsNumber="1" containsInteger="1" minValue="0" maxValue="895"/>
    </cacheField>
    <cacheField name="18+ yrs" numFmtId="0">
      <sharedItems containsSemiMixedTypes="0" containsString="0" containsNumber="1" containsInteger="1" minValue="0" maxValue="858"/>
    </cacheField>
    <cacheField name="Total Age" numFmtId="0">
      <sharedItems containsMixedTypes="1" containsNumber="1" containsInteger="1" minValue="23" maxValue="1753"/>
    </cacheField>
    <cacheField name="Pct of Developmental Disability" numFmtId="0">
      <sharedItems containsNonDate="0" containsString="0" containsBlank="1"/>
    </cacheField>
    <cacheField name="ZIP_text" numFmtId="0">
      <sharedItems/>
    </cacheField>
    <cacheField name="Home of Parent /Family /Guardian" numFmtId="0">
      <sharedItems containsSemiMixedTypes="0" containsString="0" containsNumber="1" containsInteger="1" minValue="0" maxValue="1396"/>
    </cacheField>
    <cacheField name="Independent /Supported Living" numFmtId="0">
      <sharedItems containsSemiMixedTypes="0" containsString="0" containsNumber="1" containsInteger="1" minValue="0" maxValue="209"/>
    </cacheField>
    <cacheField name="Community Care Facility" numFmtId="0">
      <sharedItems containsSemiMixedTypes="0" containsString="0" containsNumber="1" containsInteger="1" minValue="0" maxValue="257"/>
    </cacheField>
    <cacheField name="Intermediate Care Facility" numFmtId="0">
      <sharedItems containsSemiMixedTypes="0" containsString="0" containsNumber="1" containsInteger="1" minValue="0" maxValue="125"/>
    </cacheField>
    <cacheField name="Foster /Family Home" numFmtId="0">
      <sharedItems containsSemiMixedTypes="0" containsString="0" containsNumber="1" containsInteger="1" minValue="0" maxValue="103"/>
    </cacheField>
    <cacheField name="Other" numFmtId="0">
      <sharedItems containsSemiMixedTypes="0" containsString="0" containsNumber="1" containsInteger="1" minValue="0" maxValue="236"/>
    </cacheField>
    <cacheField name="Total Res" numFmtId="0">
      <sharedItems containsMixedTypes="1" containsNumber="1" containsInteger="1" minValue="11" maxValue="1377"/>
    </cacheField>
    <cacheField name="SE_ACS20_POP" numFmtId="0">
      <sharedItems containsSemiMixedTypes="0" containsString="0" containsNumber="1" containsInteger="1" minValue="0" maxValue="110750"/>
    </cacheField>
    <cacheField name="ACS_NA_Count" numFmtId="0">
      <sharedItems containsString="0" containsBlank="1" containsNumber="1" containsInteger="1" minValue="1" maxValue="1"/>
    </cacheField>
    <cacheField name="GIS_CDP" numFmtId="0">
      <sharedItems count="462">
        <s v="Unincorporated Area"/>
        <s v="Los Angeles"/>
        <e v="#N/A"/>
        <s v="Commerce"/>
        <s v="Vernon"/>
        <s v="Bell Gardens"/>
        <s v="Beverly Hills"/>
        <s v="Compton"/>
        <s v="Culver City"/>
        <s v="Downey"/>
        <s v="El Segundo"/>
        <s v="Gardena"/>
        <s v="Hawthorne"/>
        <s v="Hermosa Beach"/>
        <s v="Huntington Park"/>
        <s v="Lawndale"/>
        <s v="Lynwood"/>
        <s v="Malibu"/>
        <s v="Manhattan Beach"/>
        <s v="Maywood"/>
        <s v="Palos Verdes Estates"/>
        <s v="Rancho Palos Verdes"/>
        <s v="Redondo Beach"/>
        <s v="South Gate"/>
        <s v="Inglewood"/>
        <s v="Santa Monica"/>
        <s v="Torrance"/>
        <s v="Whittier"/>
        <s v="Buena Park"/>
        <s v="La Palma"/>
        <s v="Cypress"/>
        <s v="La Habra"/>
        <s v="La Mirada"/>
        <s v="Montebello"/>
        <s v="Norwalk"/>
        <s v="Pico Rivera"/>
        <s v="Santa Fe Springs"/>
        <s v="Stanton"/>
        <s v="Artesia"/>
        <s v="Cerritos"/>
        <s v="Avalon"/>
        <s v="Bellflower"/>
        <s v="Lakewood"/>
        <s v="Hawaiian Gardens"/>
        <s v="Lomita"/>
        <s v="Los Alamitos"/>
        <s v="Paramount"/>
        <s v="Seal Beach"/>
        <s v="Huntington Beach"/>
        <s v="Carson"/>
        <s v="Signal Hill"/>
        <s v="Long Beach"/>
        <s v="Arcadia"/>
        <s v="Bradbury"/>
        <s v="Duarte"/>
        <s v="La CaÃƒÆ’Ã†â€™Ãƒâ€ Ã¢â‚¬â„¢ÃƒÆ’Ã¢â‚¬Â ÃƒÂ¢Ã¢â€šÂ¬Ã¢â€žÂ¢ÃƒÆ’Ã†â€™ÃƒÂ¢Ã¢â€šÂ¬Ã…Â¡ÃƒÆ’Ã¢â‚¬Å¡Ãƒâ€šÃ‚Â±ada Flintridge"/>
        <s v="Monrovia"/>
        <s v="Sierra Madre"/>
        <s v="South Pasadena"/>
        <s v="Pasadena"/>
        <s v="San Marino"/>
        <s v="Glendale"/>
        <s v="Agoura Hills"/>
        <s v="Calabasas"/>
        <s v="Thousand Oaks"/>
        <s v="Santa Clarita"/>
        <s v="San Fernando"/>
        <s v="Burbank"/>
        <s v="Rancho Cucamonga"/>
        <s v="Azusa"/>
        <s v="Irwindale"/>
        <s v="Chino"/>
        <s v="Chino Hills"/>
        <s v="Claremont"/>
        <s v="Covina"/>
        <s v="El Monte"/>
        <s v="South El Monte"/>
        <s v="Glendora"/>
        <s v="La Puente"/>
        <s v="Industry"/>
        <s v="La Verne"/>
        <s v="Jurupa Valley"/>
        <s v="Monterey Park"/>
        <s v="Ontario"/>
        <s v="Montclair"/>
        <s v="Diamond Bar"/>
        <s v="Pomona"/>
        <s v="Rosemead"/>
        <s v="San Dimas"/>
        <s v="San Gabriel"/>
        <s v="Temple City"/>
        <s v="Upland"/>
        <s v="Walnut"/>
        <s v="West Covina"/>
        <s v="Alhambra"/>
        <s v="Chula Vista"/>
        <s v="Imperial Beach"/>
        <s v="La Mesa"/>
        <s v="Lemon Grove"/>
        <s v="National City"/>
        <s v="Encinitas"/>
        <s v="Carlsbad"/>
        <s v="San Diego"/>
        <s v="El Cajon"/>
        <s v="Escondido"/>
        <s v="Oceanside"/>
        <s v="Poway"/>
        <s v="San Marcos"/>
        <s v="Santee"/>
        <s v="Solana Beach"/>
        <s v="Vista"/>
        <s v="Coronado"/>
        <s v="Indio"/>
        <s v="Indian Wells"/>
        <s v="Palm Desert"/>
        <s v="Banning"/>
        <s v="Beaumont"/>
        <s v="Blythe"/>
        <s v="Brawley"/>
        <s v="Calexico"/>
        <s v="Calipatria"/>
        <s v="Cathedral City"/>
        <s v="Coachella"/>
        <s v="Desert Hot Springs"/>
        <s v="El Centro"/>
        <s v="Holtville"/>
        <s v="Imperial"/>
        <s v="La Quinta"/>
        <s v="Palm Springs"/>
        <s v="Rancho Mirage"/>
        <s v="Twentynine Palms"/>
        <s v="Westmorland"/>
        <s v="Yucca Valley"/>
        <s v="Adelanto"/>
        <s v="Apple Valley"/>
        <s v="Barstow"/>
        <s v="Grand Terrace"/>
        <s v="Big Bear Lake"/>
        <s v="Calimesa"/>
        <s v="Colton"/>
        <s v="Fontana"/>
        <s v="Hesperia"/>
        <s v="Highland"/>
        <s v="Loma Linda"/>
        <s v="Needles"/>
        <s v="Victorville"/>
        <s v="Redlands"/>
        <s v="Rialto"/>
        <s v="Yucaipa"/>
        <s v="San Bernardino"/>
        <s v="Riverside"/>
        <s v="Lake Elsinore"/>
        <s v="Hemet"/>
        <s v="Moreno Valley"/>
        <s v="Murrieta"/>
        <s v="Perris"/>
        <s v="San Jacinto"/>
        <s v="Menifee"/>
        <s v="Canyon Lake"/>
        <s v="Temecula"/>
        <s v="Wildomar"/>
        <s v="Irvine"/>
        <s v="Lake Forest"/>
        <s v="Dana Point"/>
        <s v="Newport Beach"/>
        <s v="Costa Mesa"/>
        <s v="Laguna Woods"/>
        <s v="Laguna Beach"/>
        <s v="Laguna Hills"/>
        <s v="Aliso Viejo"/>
        <s v="San Clemente"/>
        <s v="San Juan Capistrano"/>
        <s v="Orange"/>
        <s v="Laguna Niguel"/>
        <s v="Westminster"/>
        <s v="Rancho Santa Margarita"/>
        <s v="Mission Viejo"/>
        <s v="Santa Ana"/>
        <s v="Fountain Valley"/>
        <s v="Tustin"/>
        <s v="Anaheim"/>
        <s v="Brea"/>
        <s v="Fullerton"/>
        <s v="Garden Grove"/>
        <s v="Norco"/>
        <s v="Villa Park"/>
        <s v="Placentia"/>
        <s v="Corona"/>
        <s v="Eastvale"/>
        <s v="Yorba Linda"/>
        <s v="Ventura"/>
        <s v="Camarillo"/>
        <s v="Carpinteria"/>
        <s v="Fillmore"/>
        <s v="Moorpark"/>
        <s v="Ojai"/>
        <s v="Oxnard"/>
        <s v="Port Hueneme"/>
        <s v="Santa Paula"/>
        <s v="Simi Valley"/>
        <s v="Santa Barbara"/>
        <s v="Goleta"/>
        <s v="Arvin"/>
        <s v="Avenal"/>
        <s v="Shafter"/>
        <s v="Coalinga"/>
        <s v="Corcoran"/>
        <s v="Delano"/>
        <s v="Bakersfield"/>
        <s v="Exeter"/>
        <s v="Farmersville"/>
        <s v="Hanford"/>
        <s v="Huron"/>
        <s v="Lemoore"/>
        <s v="Lindsay"/>
        <s v="McFarland"/>
        <s v="Taft"/>
        <s v="Porterville"/>
        <s v="Tulare"/>
        <s v="Visalia"/>
        <s v="Wasco"/>
        <s v="Woodlake"/>
        <s v="San Luis Obispo"/>
        <s v="Arroyo Grande"/>
        <s v="Atascadero"/>
        <s v="Buellton"/>
        <s v="Grover Beach"/>
        <s v="Guadalupe"/>
        <s v="Lompoc"/>
        <s v="Morro Bay"/>
        <s v="Paso Robles"/>
        <s v="Pismo Beach"/>
        <s v="Santa Maria"/>
        <s v="Solvang"/>
        <s v="California"/>
        <s v="Bishop"/>
        <s v="Lancaster"/>
        <s v="Mammoth Lakes"/>
        <s v="Palmdale"/>
        <s v="Ridgecrest"/>
        <s v="Tehachapi"/>
        <s v="Chowchilla"/>
        <s v="Clovis"/>
        <s v="Dinuba"/>
        <s v="Dos Palos"/>
        <s v="Firebaugh"/>
        <s v="Fowler"/>
        <s v="Kerman"/>
        <s v="Kingsburg"/>
        <s v="Los Banos"/>
        <s v="Madera"/>
        <s v="Mendota"/>
        <s v="Orange Cove"/>
        <s v="Parlier"/>
        <s v="Fresno"/>
        <s v="Reedley"/>
        <s v="Sanger"/>
        <s v="San Joaquin"/>
        <s v="Selma"/>
        <s v="Salinas"/>
        <s v="Carmel-by-the-Sea"/>
        <s v="Gonzales"/>
        <s v="Greenfield"/>
        <s v="King City"/>
        <s v="Marina"/>
        <s v="Monterey"/>
        <s v="Pacific Grove"/>
        <s v="Seaside"/>
        <s v="Soledad"/>
        <s v="Belmont"/>
        <s v="Brisbane"/>
        <s v="Hillsborough"/>
        <s v="Daly City"/>
        <s v="Half Moon Bay"/>
        <s v="Los Altos Hills"/>
        <s v="Los Altos"/>
        <s v="Menlo Park"/>
        <s v="Atherton"/>
        <s v="Portola Valley"/>
        <s v="Millbrae"/>
        <s v="Mountain View"/>
        <s v="Pacifica"/>
        <s v="Redwood City"/>
        <s v="Woodside"/>
        <s v="San Bruno"/>
        <s v="San Carlos"/>
        <s v="South San Francisco"/>
        <s v="Sunnyvale"/>
        <s v="San Francisco"/>
        <s v="Palo Alto"/>
        <s v="San Mateo"/>
        <s v="Foster City"/>
        <s v="Alameda"/>
        <s v="American Canyon"/>
        <s v="Antioch"/>
        <s v="Benicia"/>
        <s v="Brentwood"/>
        <s v="Calistoga"/>
        <s v="Clayton"/>
        <s v="Concord"/>
        <s v="Pleasant Hill"/>
        <s v="Danville"/>
        <s v="El Cerrito"/>
        <s v="Fairfield"/>
        <s v="Fremont"/>
        <s v="Hayward"/>
        <s v="Hercules"/>
        <s v="Lafayette"/>
        <s v="Livermore"/>
        <s v="Martinez"/>
        <s v="Moraga"/>
        <s v="Napa"/>
        <s v="Newark"/>
        <s v="Oakley"/>
        <s v="Orinda"/>
        <s v="Pinole"/>
        <s v="Pittsburg"/>
        <s v="Pleasanton"/>
        <s v="Dublin"/>
        <s v="Rio Vista"/>
        <s v="St. Helena"/>
        <s v="San Leandro"/>
        <s v="San Ramon"/>
        <s v="Union City"/>
        <s v="Vallejo"/>
        <s v="Walnut Creek"/>
        <s v="Yountville"/>
        <s v="Oakland"/>
        <s v="Emeryville"/>
        <s v="Berkeley"/>
        <s v="Albany"/>
        <s v="Richmond"/>
        <s v="San Rafael"/>
        <s v="Tiburon"/>
        <s v="Corte Madera"/>
        <s v="Rohnert Park"/>
        <s v="Fairfax"/>
        <s v="Cotati"/>
        <s v="Larkspur"/>
        <s v="Mill Valley"/>
        <s v="Novato"/>
        <s v="Petaluma"/>
        <s v="Ross"/>
        <s v="San Anselmo"/>
        <s v="Sausalito"/>
        <s v="San Jose"/>
        <s v="Campbell"/>
        <s v="Capitola"/>
        <s v="Cupertino"/>
        <s v="Watsonville"/>
        <s v="Gilroy"/>
        <s v="Hollister"/>
        <s v="Los Gatos"/>
        <s v="Milpitas"/>
        <s v="San Juan Bautista"/>
        <s v="Santa Clara"/>
        <s v="Santa Cruz"/>
        <s v="Scotts Valley"/>
        <s v="Saratoga"/>
        <s v="Stockton"/>
        <s v="Angels"/>
        <s v="Lodi"/>
        <s v="Atwater"/>
        <s v="Tracy"/>
        <s v="Ceres"/>
        <s v="Modesto"/>
        <s v="Escalon"/>
        <s v="Gustine"/>
        <s v="Hughson"/>
        <s v="Lathrop"/>
        <s v="Livingston"/>
        <s v="Manteca"/>
        <s v="Merced"/>
        <s v="Newman"/>
        <s v="Oakdale"/>
        <s v="Patterson"/>
        <s v="Ripon"/>
        <s v="Riverbank"/>
        <s v="Sonora"/>
        <s v="Turlock"/>
        <s v="Waterford"/>
        <s v="Santa Rosa"/>
        <s v="Clearlake"/>
        <s v="Cloverdale"/>
        <s v="Windsor"/>
        <s v="Fort Bragg"/>
        <s v="Healdsburg"/>
        <s v="Lakeport"/>
        <s v="Point Arena"/>
        <s v="Sebastopol"/>
        <s v="Sonoma"/>
        <s v="Ukiah"/>
        <s v="Willits"/>
        <s v="Eureka"/>
        <s v="Arcata"/>
        <s v="Blue Lake"/>
        <s v="Crescent City"/>
        <s v="Ferndale"/>
        <s v="Fortuna"/>
        <s v="Rio Dell"/>
        <s v="Trinidad"/>
        <s v="Amador City"/>
        <s v="Auburn"/>
        <s v="West Sacramento"/>
        <s v="Citrus Heights"/>
        <s v="Davis"/>
        <s v="Dixon"/>
        <s v="Elk Grove"/>
        <s v="Folsom"/>
        <s v="Galt"/>
        <s v="Ione"/>
        <s v="Isleton"/>
        <s v="Jackson"/>
        <s v="Lincoln"/>
        <s v="Loomis"/>
        <s v="Roseville"/>
        <s v="Placerville"/>
        <s v="Plymouth"/>
        <s v="Rancho Cordova"/>
        <s v="Rocklin"/>
        <s v="Sutter Creek"/>
        <s v="Vacaville"/>
        <s v="Wheatland"/>
        <s v="Winters"/>
        <s v="Woodland"/>
        <s v="Colfax"/>
        <s v="Sacramento"/>
        <s v="Marysville"/>
        <s v="Biggs"/>
        <s v="Chico"/>
        <s v="Colusa"/>
        <s v="Grass Valley"/>
        <s v="Gridley"/>
        <s v="Live Oak"/>
        <s v="Nevada City"/>
        <s v="Orland"/>
        <s v="Oroville"/>
        <s v="Paradise"/>
        <s v="Williams"/>
        <s v="Willows"/>
        <s v="Yuba City"/>
        <s v="Redding"/>
        <s v="Anderson"/>
        <s v="Shasta Lake"/>
        <s v="Corning"/>
        <s v="Dorris"/>
        <s v="Dunsmuir"/>
        <s v="Etna"/>
        <s v="Fort Jones"/>
        <s v="Montague"/>
        <s v="Mount Shasta"/>
        <s v="Red Bluff"/>
        <s v="Tehama"/>
        <s v="Weed"/>
        <s v="Yreka"/>
        <s v="Alturas"/>
        <s v="Susanville"/>
        <s v="Loyalton"/>
        <s v="Portola"/>
        <s v="Tulelake"/>
        <s v="South Lake Tahoe"/>
        <s v="Truckee"/>
      </sharedItems>
    </cacheField>
    <cacheField name="GIS_County" numFmtId="0">
      <sharedItems/>
    </cacheField>
    <cacheField name="Notes" numFmtId="0">
      <sharedItems containsBlank="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hor" refreshedDate="44671.438834837965" createdVersion="7" refreshedVersion="7" minRefreshableVersion="3" recordCount="2219" xr:uid="{68D20A54-066B-441A-8CC8-2F5DB8F8A018}">
  <cacheSource type="worksheet">
    <worksheetSource ref="A1:R2220" sheet="DDS_Zipcode_CDP" r:id="rId2"/>
  </cacheSource>
  <cacheFields count="18">
    <cacheField name="ZIP_number" numFmtId="0">
      <sharedItems containsMixedTypes="1" containsNumber="1" containsInteger="1" minValue="90001" maxValue="96162"/>
    </cacheField>
    <cacheField name="00-17 yrs" numFmtId="0">
      <sharedItems containsSemiMixedTypes="0" containsString="0" containsNumber="1" containsInteger="1" minValue="0" maxValue="895"/>
    </cacheField>
    <cacheField name="18+ yrs" numFmtId="0">
      <sharedItems containsSemiMixedTypes="0" containsString="0" containsNumber="1" containsInteger="1" minValue="0" maxValue="858"/>
    </cacheField>
    <cacheField name="Total Age" numFmtId="0">
      <sharedItems containsMixedTypes="1" containsNumber="1" containsInteger="1" minValue="23" maxValue="1753"/>
    </cacheField>
    <cacheField name="Pct of Developmental Disability" numFmtId="0">
      <sharedItems containsNonDate="0" containsString="0" containsBlank="1"/>
    </cacheField>
    <cacheField name="ZIP_text" numFmtId="0">
      <sharedItems/>
    </cacheField>
    <cacheField name="Home of Parent /Family /Guardian" numFmtId="0">
      <sharedItems containsSemiMixedTypes="0" containsString="0" containsNumber="1" containsInteger="1" minValue="0" maxValue="1396"/>
    </cacheField>
    <cacheField name="Independent /Supported Living" numFmtId="0">
      <sharedItems containsSemiMixedTypes="0" containsString="0" containsNumber="1" containsInteger="1" minValue="0" maxValue="209"/>
    </cacheField>
    <cacheField name="Community Care Facility" numFmtId="0">
      <sharedItems containsSemiMixedTypes="0" containsString="0" containsNumber="1" containsInteger="1" minValue="0" maxValue="257"/>
    </cacheField>
    <cacheField name="Intermediate Care Facility" numFmtId="0">
      <sharedItems containsSemiMixedTypes="0" containsString="0" containsNumber="1" containsInteger="1" minValue="0" maxValue="125"/>
    </cacheField>
    <cacheField name="Foster /Family Home" numFmtId="0">
      <sharedItems containsSemiMixedTypes="0" containsString="0" containsNumber="1" containsInteger="1" minValue="0" maxValue="103"/>
    </cacheField>
    <cacheField name="Other" numFmtId="0">
      <sharedItems containsSemiMixedTypes="0" containsString="0" containsNumber="1" containsInteger="1" minValue="0" maxValue="236"/>
    </cacheField>
    <cacheField name="Total Res" numFmtId="0">
      <sharedItems containsMixedTypes="1" containsNumber="1" containsInteger="1" minValue="11" maxValue="1377"/>
    </cacheField>
    <cacheField name="SE_ACS20_POP" numFmtId="0">
      <sharedItems containsSemiMixedTypes="0" containsString="0" containsNumber="1" containsInteger="1" minValue="0" maxValue="110750"/>
    </cacheField>
    <cacheField name="ACS_NA_Count" numFmtId="0">
      <sharedItems containsString="0" containsBlank="1" containsNumber="1" containsInteger="1" minValue="1" maxValue="1"/>
    </cacheField>
    <cacheField name="GIS_CDP" numFmtId="0">
      <sharedItems count="462">
        <s v="Unincorporated Area"/>
        <s v="Los Angeles"/>
        <e v="#N/A"/>
        <s v="Commerce"/>
        <s v="Vernon"/>
        <s v="Bell Gardens"/>
        <s v="Beverly Hills"/>
        <s v="Compton"/>
        <s v="Culver City"/>
        <s v="Downey"/>
        <s v="El Segundo"/>
        <s v="Gardena"/>
        <s v="Hawthorne"/>
        <s v="Hermosa Beach"/>
        <s v="Huntington Park"/>
        <s v="Lawndale"/>
        <s v="Lynwood"/>
        <s v="Malibu"/>
        <s v="Manhattan Beach"/>
        <s v="Maywood"/>
        <s v="Palos Verdes Estates"/>
        <s v="Rancho Palos Verdes"/>
        <s v="Redondo Beach"/>
        <s v="South Gate"/>
        <s v="Inglewood"/>
        <s v="Santa Monica"/>
        <s v="Torrance"/>
        <s v="Whittier"/>
        <s v="Buena Park"/>
        <s v="La Palma"/>
        <s v="Cypress"/>
        <s v="La Habra"/>
        <s v="La Mirada"/>
        <s v="Montebello"/>
        <s v="Norwalk"/>
        <s v="Pico Rivera"/>
        <s v="Santa Fe Springs"/>
        <s v="Stanton"/>
        <s v="Artesia"/>
        <s v="Cerritos"/>
        <s v="Avalon"/>
        <s v="Bellflower"/>
        <s v="Lakewood"/>
        <s v="Hawaiian Gardens"/>
        <s v="Lomita"/>
        <s v="Los Alamitos"/>
        <s v="Paramount"/>
        <s v="Seal Beach"/>
        <s v="Huntington Beach"/>
        <s v="Carson"/>
        <s v="Signal Hill"/>
        <s v="Long Beach"/>
        <s v="Arcadia"/>
        <s v="Bradbury"/>
        <s v="Duarte"/>
        <s v="La CaÃƒÆ’Ã†â€™Ãƒâ€ Ã¢â‚¬â„¢ÃƒÆ’Ã¢â‚¬Â ÃƒÂ¢Ã¢â€šÂ¬Ã¢â€žÂ¢ÃƒÆ’Ã†â€™ÃƒÂ¢Ã¢â€šÂ¬Ã…Â¡ÃƒÆ’Ã¢â‚¬Å¡Ãƒâ€šÃ‚Â±ada Flintridge"/>
        <s v="Monrovia"/>
        <s v="Sierra Madre"/>
        <s v="South Pasadena"/>
        <s v="Pasadena"/>
        <s v="San Marino"/>
        <s v="Glendale"/>
        <s v="Agoura Hills"/>
        <s v="Calabasas"/>
        <s v="Thousand Oaks"/>
        <s v="Santa Clarita"/>
        <s v="San Fernando"/>
        <s v="Burbank"/>
        <s v="Rancho Cucamonga"/>
        <s v="Azusa"/>
        <s v="Irwindale"/>
        <s v="Chino"/>
        <s v="Chino Hills"/>
        <s v="Claremont"/>
        <s v="Covina"/>
        <s v="El Monte"/>
        <s v="South El Monte"/>
        <s v="Glendora"/>
        <s v="La Puente"/>
        <s v="Industry"/>
        <s v="La Verne"/>
        <s v="Jurupa Valley"/>
        <s v="Monterey Park"/>
        <s v="Ontario"/>
        <s v="Montclair"/>
        <s v="Diamond Bar"/>
        <s v="Pomona"/>
        <s v="Rosemead"/>
        <s v="San Dimas"/>
        <s v="San Gabriel"/>
        <s v="Temple City"/>
        <s v="Upland"/>
        <s v="Walnut"/>
        <s v="West Covina"/>
        <s v="Alhambra"/>
        <s v="Chula Vista"/>
        <s v="Imperial Beach"/>
        <s v="La Mesa"/>
        <s v="Lemon Grove"/>
        <s v="National City"/>
        <s v="Encinitas"/>
        <s v="Carlsbad"/>
        <s v="San Diego"/>
        <s v="El Cajon"/>
        <s v="Escondido"/>
        <s v="Oceanside"/>
        <s v="Poway"/>
        <s v="San Marcos"/>
        <s v="Santee"/>
        <s v="Solana Beach"/>
        <s v="Vista"/>
        <s v="Coronado"/>
        <s v="Indio"/>
        <s v="Indian Wells"/>
        <s v="Palm Desert"/>
        <s v="Banning"/>
        <s v="Beaumont"/>
        <s v="Blythe"/>
        <s v="Brawley"/>
        <s v="Calexico"/>
        <s v="Calipatria"/>
        <s v="Cathedral City"/>
        <s v="Coachella"/>
        <s v="Desert Hot Springs"/>
        <s v="El Centro"/>
        <s v="Holtville"/>
        <s v="Imperial"/>
        <s v="La Quinta"/>
        <s v="Palm Springs"/>
        <s v="Rancho Mirage"/>
        <s v="Twentynine Palms"/>
        <s v="Westmorland"/>
        <s v="Yucca Valley"/>
        <s v="Adelanto"/>
        <s v="Apple Valley"/>
        <s v="Barstow"/>
        <s v="Grand Terrace"/>
        <s v="Big Bear Lake"/>
        <s v="Calimesa"/>
        <s v="Colton"/>
        <s v="Fontana"/>
        <s v="Hesperia"/>
        <s v="Highland"/>
        <s v="Loma Linda"/>
        <s v="Needles"/>
        <s v="Victorville"/>
        <s v="Redlands"/>
        <s v="Rialto"/>
        <s v="Yucaipa"/>
        <s v="San Bernardino"/>
        <s v="Riverside"/>
        <s v="Lake Elsinore"/>
        <s v="Hemet"/>
        <s v="Moreno Valley"/>
        <s v="Murrieta"/>
        <s v="Perris"/>
        <s v="San Jacinto"/>
        <s v="Menifee"/>
        <s v="Canyon Lake"/>
        <s v="Temecula"/>
        <s v="Wildomar"/>
        <s v="Irvine"/>
        <s v="Lake Forest"/>
        <s v="Dana Point"/>
        <s v="Newport Beach"/>
        <s v="Costa Mesa"/>
        <s v="Laguna Woods"/>
        <s v="Laguna Beach"/>
        <s v="Laguna Hills"/>
        <s v="Aliso Viejo"/>
        <s v="San Clemente"/>
        <s v="San Juan Capistrano"/>
        <s v="Orange"/>
        <s v="Laguna Niguel"/>
        <s v="Westminster"/>
        <s v="Rancho Santa Margarita"/>
        <s v="Mission Viejo"/>
        <s v="Santa Ana"/>
        <s v="Fountain Valley"/>
        <s v="Tustin"/>
        <s v="Anaheim"/>
        <s v="Brea"/>
        <s v="Fullerton"/>
        <s v="Garden Grove"/>
        <s v="Norco"/>
        <s v="Villa Park"/>
        <s v="Placentia"/>
        <s v="Corona"/>
        <s v="Eastvale"/>
        <s v="Yorba Linda"/>
        <s v="Ventura"/>
        <s v="Camarillo"/>
        <s v="Carpinteria"/>
        <s v="Fillmore"/>
        <s v="Moorpark"/>
        <s v="Ojai"/>
        <s v="Oxnard"/>
        <s v="Port Hueneme"/>
        <s v="Santa Paula"/>
        <s v="Simi Valley"/>
        <s v="Santa Barbara"/>
        <s v="Goleta"/>
        <s v="Arvin"/>
        <s v="Avenal"/>
        <s v="Shafter"/>
        <s v="Coalinga"/>
        <s v="Corcoran"/>
        <s v="Delano"/>
        <s v="Bakersfield"/>
        <s v="Exeter"/>
        <s v="Farmersville"/>
        <s v="Hanford"/>
        <s v="Huron"/>
        <s v="Lemoore"/>
        <s v="Lindsay"/>
        <s v="McFarland"/>
        <s v="Taft"/>
        <s v="Porterville"/>
        <s v="Tulare"/>
        <s v="Visalia"/>
        <s v="Wasco"/>
        <s v="Woodlake"/>
        <s v="San Luis Obispo"/>
        <s v="Arroyo Grande"/>
        <s v="Atascadero"/>
        <s v="Buellton"/>
        <s v="Grover Beach"/>
        <s v="Guadalupe"/>
        <s v="Lompoc"/>
        <s v="Morro Bay"/>
        <s v="Paso Robles"/>
        <s v="Pismo Beach"/>
        <s v="Santa Maria"/>
        <s v="Solvang"/>
        <s v="California"/>
        <s v="Bishop"/>
        <s v="Lancaster"/>
        <s v="Mammoth Lakes"/>
        <s v="Palmdale"/>
        <s v="Ridgecrest"/>
        <s v="Tehachapi"/>
        <s v="Chowchilla"/>
        <s v="Clovis"/>
        <s v="Dinuba"/>
        <s v="Dos Palos"/>
        <s v="Firebaugh"/>
        <s v="Fowler"/>
        <s v="Kerman"/>
        <s v="Kingsburg"/>
        <s v="Los Banos"/>
        <s v="Madera"/>
        <s v="Mendota"/>
        <s v="Orange Cove"/>
        <s v="Parlier"/>
        <s v="Fresno"/>
        <s v="Reedley"/>
        <s v="Sanger"/>
        <s v="San Joaquin"/>
        <s v="Selma"/>
        <s v="Salinas"/>
        <s v="Carmel-by-the-Sea"/>
        <s v="Gonzales"/>
        <s v="Greenfield"/>
        <s v="King City"/>
        <s v="Marina"/>
        <s v="Monterey"/>
        <s v="Pacific Grove"/>
        <s v="Seaside"/>
        <s v="Soledad"/>
        <s v="Belmont"/>
        <s v="Brisbane"/>
        <s v="Hillsborough"/>
        <s v="Daly City"/>
        <s v="Half Moon Bay"/>
        <s v="Los Altos Hills"/>
        <s v="Los Altos"/>
        <s v="Menlo Park"/>
        <s v="Atherton"/>
        <s v="Portola Valley"/>
        <s v="Millbrae"/>
        <s v="Mountain View"/>
        <s v="Pacifica"/>
        <s v="Redwood City"/>
        <s v="Woodside"/>
        <s v="San Bruno"/>
        <s v="San Carlos"/>
        <s v="South San Francisco"/>
        <s v="Sunnyvale"/>
        <s v="San Francisco"/>
        <s v="Palo Alto"/>
        <s v="San Mateo"/>
        <s v="Foster City"/>
        <s v="Alameda"/>
        <s v="American Canyon"/>
        <s v="Antioch"/>
        <s v="Benicia"/>
        <s v="Brentwood"/>
        <s v="Calistoga"/>
        <s v="Clayton"/>
        <s v="Concord"/>
        <s v="Pleasant Hill"/>
        <s v="Danville"/>
        <s v="El Cerrito"/>
        <s v="Fairfield"/>
        <s v="Fremont"/>
        <s v="Hayward"/>
        <s v="Hercules"/>
        <s v="Lafayette"/>
        <s v="Livermore"/>
        <s v="Martinez"/>
        <s v="Moraga"/>
        <s v="Napa"/>
        <s v="Newark"/>
        <s v="Oakley"/>
        <s v="Orinda"/>
        <s v="Pinole"/>
        <s v="Pittsburg"/>
        <s v="Pleasanton"/>
        <s v="Dublin"/>
        <s v="Rio Vista"/>
        <s v="St. Helena"/>
        <s v="San Leandro"/>
        <s v="San Ramon"/>
        <s v="Union City"/>
        <s v="Vallejo"/>
        <s v="Walnut Creek"/>
        <s v="Yountville"/>
        <s v="Oakland"/>
        <s v="Emeryville"/>
        <s v="Berkeley"/>
        <s v="Albany"/>
        <s v="Richmond"/>
        <s v="San Rafael"/>
        <s v="Tiburon"/>
        <s v="Corte Madera"/>
        <s v="Rohnert Park"/>
        <s v="Fairfax"/>
        <s v="Cotati"/>
        <s v="Larkspur"/>
        <s v="Mill Valley"/>
        <s v="Novato"/>
        <s v="Petaluma"/>
        <s v="Ross"/>
        <s v="San Anselmo"/>
        <s v="Sausalito"/>
        <s v="San Jose"/>
        <s v="Campbell"/>
        <s v="Capitola"/>
        <s v="Cupertino"/>
        <s v="Watsonville"/>
        <s v="Gilroy"/>
        <s v="Hollister"/>
        <s v="Los Gatos"/>
        <s v="Milpitas"/>
        <s v="San Juan Bautista"/>
        <s v="Santa Clara"/>
        <s v="Santa Cruz"/>
        <s v="Scotts Valley"/>
        <s v="Saratoga"/>
        <s v="Stockton"/>
        <s v="Angels"/>
        <s v="Lodi"/>
        <s v="Atwater"/>
        <s v="Tracy"/>
        <s v="Ceres"/>
        <s v="Modesto"/>
        <s v="Escalon"/>
        <s v="Gustine"/>
        <s v="Hughson"/>
        <s v="Lathrop"/>
        <s v="Livingston"/>
        <s v="Manteca"/>
        <s v="Merced"/>
        <s v="Newman"/>
        <s v="Oakdale"/>
        <s v="Patterson"/>
        <s v="Ripon"/>
        <s v="Riverbank"/>
        <s v="Sonora"/>
        <s v="Turlock"/>
        <s v="Waterford"/>
        <s v="Santa Rosa"/>
        <s v="Clearlake"/>
        <s v="Cloverdale"/>
        <s v="Windsor"/>
        <s v="Fort Bragg"/>
        <s v="Healdsburg"/>
        <s v="Lakeport"/>
        <s v="Point Arena"/>
        <s v="Sebastopol"/>
        <s v="Sonoma"/>
        <s v="Ukiah"/>
        <s v="Willits"/>
        <s v="Eureka"/>
        <s v="Arcata"/>
        <s v="Blue Lake"/>
        <s v="Crescent City"/>
        <s v="Ferndale"/>
        <s v="Fortuna"/>
        <s v="Rio Dell"/>
        <s v="Trinidad"/>
        <s v="Amador City"/>
        <s v="Auburn"/>
        <s v="West Sacramento"/>
        <s v="Citrus Heights"/>
        <s v="Davis"/>
        <s v="Dixon"/>
        <s v="Elk Grove"/>
        <s v="Folsom"/>
        <s v="Galt"/>
        <s v="Ione"/>
        <s v="Isleton"/>
        <s v="Jackson"/>
        <s v="Lincoln"/>
        <s v="Loomis"/>
        <s v="Roseville"/>
        <s v="Placerville"/>
        <s v="Plymouth"/>
        <s v="Rancho Cordova"/>
        <s v="Rocklin"/>
        <s v="Sutter Creek"/>
        <s v="Vacaville"/>
        <s v="Wheatland"/>
        <s v="Winters"/>
        <s v="Woodland"/>
        <s v="Colfax"/>
        <s v="Sacramento"/>
        <s v="Marysville"/>
        <s v="Biggs"/>
        <s v="Chico"/>
        <s v="Colusa"/>
        <s v="Grass Valley"/>
        <s v="Gridley"/>
        <s v="Live Oak"/>
        <s v="Nevada City"/>
        <s v="Orland"/>
        <s v="Oroville"/>
        <s v="Paradise"/>
        <s v="Williams"/>
        <s v="Willows"/>
        <s v="Yuba City"/>
        <s v="Redding"/>
        <s v="Anderson"/>
        <s v="Shasta Lake"/>
        <s v="Corning"/>
        <s v="Dorris"/>
        <s v="Dunsmuir"/>
        <s v="Etna"/>
        <s v="Fort Jones"/>
        <s v="Montague"/>
        <s v="Mount Shasta"/>
        <s v="Red Bluff"/>
        <s v="Tehama"/>
        <s v="Weed"/>
        <s v="Yreka"/>
        <s v="Alturas"/>
        <s v="Susanville"/>
        <s v="Loyalton"/>
        <s v="Portola"/>
        <s v="Tulelake"/>
        <s v="South Lake Tahoe"/>
        <s v="Truckee"/>
      </sharedItems>
    </cacheField>
    <cacheField name="GIS_County" numFmtId="0">
      <sharedItems count="59">
        <s v="Los Angeles"/>
        <e v="#N/A"/>
        <s v="Orange"/>
        <s v="Ventura"/>
        <s v="San Bernardino"/>
        <s v="Riverside"/>
        <s v="San Diego"/>
        <s v="Imperial"/>
        <s v="Inyo"/>
        <s v="Santa Barbara"/>
        <s v="Tulare"/>
        <s v="Kings"/>
        <s v="Kern"/>
        <s v="Fresno"/>
        <s v="San Luis Obispo"/>
        <s v="Monterey"/>
        <s v="Mono"/>
        <s v="Madera"/>
        <s v="Merced"/>
        <s v="San Mateo"/>
        <s v="Santa Clara"/>
        <s v="San Francisco"/>
        <s v="Alameda"/>
        <s v="Napa"/>
        <s v="Contra Costa"/>
        <s v="Solano"/>
        <s v="Marin"/>
        <s v="Sonoma"/>
        <s v="Santa Cruz"/>
        <s v="San Benito"/>
        <s v="San Joaquin"/>
        <s v="Calaveras"/>
        <s v="Alpine"/>
        <s v="Mariposa"/>
        <s v="Stanislaus"/>
        <s v="Tuolumne"/>
        <s v="Mendocino"/>
        <s v="Lake"/>
        <s v="Humboldt"/>
        <s v="Trinity"/>
        <s v="Del Norte"/>
        <s v="Amador"/>
        <s v="Placer"/>
        <s v="Yolo"/>
        <s v="Sacramento"/>
        <s v="El Dorado"/>
        <s v="Sutter"/>
        <s v="Yuba"/>
        <s v="Colusa"/>
        <s v="Butte"/>
        <s v="Glenn"/>
        <s v="Plumas"/>
        <s v="Sierra"/>
        <s v="Nevada"/>
        <s v="Shasta"/>
        <s v="Lassen"/>
        <s v="Siskiyou"/>
        <s v="Modoc"/>
        <s v="Tehama"/>
      </sharedItems>
    </cacheField>
    <cacheField name="Notes" numFmtId="0">
      <sharedItems containsBlank="1"/>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hor" refreshedDate="44671.438834837965" createdVersion="7" refreshedVersion="7" minRefreshableVersion="3" recordCount="2219" xr:uid="{9BE4A2F9-119C-4178-B20C-3CEC511A69DA}">
  <cacheSource type="worksheet">
    <worksheetSource ref="A1:R2220" sheet="DDS_Zipcode_CDP" r:id="rId2"/>
  </cacheSource>
  <cacheFields count="18">
    <cacheField name="ZIP_number" numFmtId="0">
      <sharedItems containsMixedTypes="1" containsNumber="1" containsInteger="1" minValue="90001" maxValue="96162"/>
    </cacheField>
    <cacheField name="00-17 yrs" numFmtId="0">
      <sharedItems containsSemiMixedTypes="0" containsString="0" containsNumber="1" containsInteger="1" minValue="0" maxValue="895"/>
    </cacheField>
    <cacheField name="18+ yrs" numFmtId="0">
      <sharedItems containsSemiMixedTypes="0" containsString="0" containsNumber="1" containsInteger="1" minValue="0" maxValue="858"/>
    </cacheField>
    <cacheField name="Total Age" numFmtId="0">
      <sharedItems containsMixedTypes="1" containsNumber="1" containsInteger="1" minValue="23" maxValue="1753"/>
    </cacheField>
    <cacheField name="Pct of Developmental Disability" numFmtId="0">
      <sharedItems containsNonDate="0" containsString="0" containsBlank="1"/>
    </cacheField>
    <cacheField name="ZIP_text" numFmtId="0">
      <sharedItems/>
    </cacheField>
    <cacheField name="Home of Parent /Family /Guardian" numFmtId="0">
      <sharedItems containsSemiMixedTypes="0" containsString="0" containsNumber="1" containsInteger="1" minValue="0" maxValue="1396"/>
    </cacheField>
    <cacheField name="Independent /Supported Living" numFmtId="0">
      <sharedItems containsSemiMixedTypes="0" containsString="0" containsNumber="1" containsInteger="1" minValue="0" maxValue="209"/>
    </cacheField>
    <cacheField name="Community Care Facility" numFmtId="0">
      <sharedItems containsSemiMixedTypes="0" containsString="0" containsNumber="1" containsInteger="1" minValue="0" maxValue="257"/>
    </cacheField>
    <cacheField name="Intermediate Care Facility" numFmtId="0">
      <sharedItems containsSemiMixedTypes="0" containsString="0" containsNumber="1" containsInteger="1" minValue="0" maxValue="125"/>
    </cacheField>
    <cacheField name="Foster /Family Home" numFmtId="0">
      <sharedItems containsSemiMixedTypes="0" containsString="0" containsNumber="1" containsInteger="1" minValue="0" maxValue="103"/>
    </cacheField>
    <cacheField name="Other" numFmtId="0">
      <sharedItems containsSemiMixedTypes="0" containsString="0" containsNumber="1" containsInteger="1" minValue="0" maxValue="236"/>
    </cacheField>
    <cacheField name="Total Res" numFmtId="0">
      <sharedItems containsMixedTypes="1" containsNumber="1" containsInteger="1" minValue="11" maxValue="1377"/>
    </cacheField>
    <cacheField name="SE_ACS20_POP" numFmtId="0">
      <sharedItems containsSemiMixedTypes="0" containsString="0" containsNumber="1" containsInteger="1" minValue="0" maxValue="110750"/>
    </cacheField>
    <cacheField name="ACS_NA_Count" numFmtId="0">
      <sharedItems containsString="0" containsBlank="1" containsNumber="1" containsInteger="1" minValue="1" maxValue="1"/>
    </cacheField>
    <cacheField name="GIS_CDP" numFmtId="0">
      <sharedItems count="462">
        <s v="Unincorporated Area"/>
        <s v="Los Angeles"/>
        <e v="#N/A"/>
        <s v="Commerce"/>
        <s v="Vernon"/>
        <s v="Bell Gardens"/>
        <s v="Beverly Hills"/>
        <s v="Compton"/>
        <s v="Culver City"/>
        <s v="Downey"/>
        <s v="El Segundo"/>
        <s v="Gardena"/>
        <s v="Hawthorne"/>
        <s v="Hermosa Beach"/>
        <s v="Huntington Park"/>
        <s v="Lawndale"/>
        <s v="Lynwood"/>
        <s v="Malibu"/>
        <s v="Manhattan Beach"/>
        <s v="Maywood"/>
        <s v="Palos Verdes Estates"/>
        <s v="Rancho Palos Verdes"/>
        <s v="Redondo Beach"/>
        <s v="South Gate"/>
        <s v="Inglewood"/>
        <s v="Santa Monica"/>
        <s v="Torrance"/>
        <s v="Whittier"/>
        <s v="Buena Park"/>
        <s v="La Palma"/>
        <s v="Cypress"/>
        <s v="La Habra"/>
        <s v="La Mirada"/>
        <s v="Montebello"/>
        <s v="Norwalk"/>
        <s v="Pico Rivera"/>
        <s v="Santa Fe Springs"/>
        <s v="Stanton"/>
        <s v="Artesia"/>
        <s v="Cerritos"/>
        <s v="Avalon"/>
        <s v="Bellflower"/>
        <s v="Lakewood"/>
        <s v="Hawaiian Gardens"/>
        <s v="Lomita"/>
        <s v="Los Alamitos"/>
        <s v="Paramount"/>
        <s v="Seal Beach"/>
        <s v="Huntington Beach"/>
        <s v="Carson"/>
        <s v="Signal Hill"/>
        <s v="Long Beach"/>
        <s v="Arcadia"/>
        <s v="Bradbury"/>
        <s v="Duarte"/>
        <s v="La CaÃƒÆ’Ã†â€™Ãƒâ€ Ã¢â‚¬â„¢ÃƒÆ’Ã¢â‚¬Â ÃƒÂ¢Ã¢â€šÂ¬Ã¢â€žÂ¢ÃƒÆ’Ã†â€™ÃƒÂ¢Ã¢â€šÂ¬Ã…Â¡ÃƒÆ’Ã¢â‚¬Å¡Ãƒâ€šÃ‚Â±ada Flintridge"/>
        <s v="Monrovia"/>
        <s v="Sierra Madre"/>
        <s v="South Pasadena"/>
        <s v="Pasadena"/>
        <s v="San Marino"/>
        <s v="Glendale"/>
        <s v="Agoura Hills"/>
        <s v="Calabasas"/>
        <s v="Thousand Oaks"/>
        <s v="Santa Clarita"/>
        <s v="San Fernando"/>
        <s v="Burbank"/>
        <s v="Rancho Cucamonga"/>
        <s v="Azusa"/>
        <s v="Irwindale"/>
        <s v="Chino"/>
        <s v="Chino Hills"/>
        <s v="Claremont"/>
        <s v="Covina"/>
        <s v="El Monte"/>
        <s v="South El Monte"/>
        <s v="Glendora"/>
        <s v="La Puente"/>
        <s v="Industry"/>
        <s v="La Verne"/>
        <s v="Jurupa Valley"/>
        <s v="Monterey Park"/>
        <s v="Ontario"/>
        <s v="Montclair"/>
        <s v="Diamond Bar"/>
        <s v="Pomona"/>
        <s v="Rosemead"/>
        <s v="San Dimas"/>
        <s v="San Gabriel"/>
        <s v="Temple City"/>
        <s v="Upland"/>
        <s v="Walnut"/>
        <s v="West Covina"/>
        <s v="Alhambra"/>
        <s v="Chula Vista"/>
        <s v="Imperial Beach"/>
        <s v="La Mesa"/>
        <s v="Lemon Grove"/>
        <s v="National City"/>
        <s v="Encinitas"/>
        <s v="Carlsbad"/>
        <s v="San Diego"/>
        <s v="El Cajon"/>
        <s v="Escondido"/>
        <s v="Oceanside"/>
        <s v="Poway"/>
        <s v="San Marcos"/>
        <s v="Santee"/>
        <s v="Solana Beach"/>
        <s v="Vista"/>
        <s v="Coronado"/>
        <s v="Indio"/>
        <s v="Indian Wells"/>
        <s v="Palm Desert"/>
        <s v="Banning"/>
        <s v="Beaumont"/>
        <s v="Blythe"/>
        <s v="Brawley"/>
        <s v="Calexico"/>
        <s v="Calipatria"/>
        <s v="Cathedral City"/>
        <s v="Coachella"/>
        <s v="Desert Hot Springs"/>
        <s v="El Centro"/>
        <s v="Holtville"/>
        <s v="Imperial"/>
        <s v="La Quinta"/>
        <s v="Palm Springs"/>
        <s v="Rancho Mirage"/>
        <s v="Twentynine Palms"/>
        <s v="Westmorland"/>
        <s v="Yucca Valley"/>
        <s v="Adelanto"/>
        <s v="Apple Valley"/>
        <s v="Barstow"/>
        <s v="Grand Terrace"/>
        <s v="Big Bear Lake"/>
        <s v="Calimesa"/>
        <s v="Colton"/>
        <s v="Fontana"/>
        <s v="Hesperia"/>
        <s v="Highland"/>
        <s v="Loma Linda"/>
        <s v="Needles"/>
        <s v="Victorville"/>
        <s v="Redlands"/>
        <s v="Rialto"/>
        <s v="Yucaipa"/>
        <s v="San Bernardino"/>
        <s v="Riverside"/>
        <s v="Lake Elsinore"/>
        <s v="Hemet"/>
        <s v="Moreno Valley"/>
        <s v="Murrieta"/>
        <s v="Perris"/>
        <s v="San Jacinto"/>
        <s v="Menifee"/>
        <s v="Canyon Lake"/>
        <s v="Temecula"/>
        <s v="Wildomar"/>
        <s v="Irvine"/>
        <s v="Lake Forest"/>
        <s v="Dana Point"/>
        <s v="Newport Beach"/>
        <s v="Costa Mesa"/>
        <s v="Laguna Woods"/>
        <s v="Laguna Beach"/>
        <s v="Laguna Hills"/>
        <s v="Aliso Viejo"/>
        <s v="San Clemente"/>
        <s v="San Juan Capistrano"/>
        <s v="Orange"/>
        <s v="Laguna Niguel"/>
        <s v="Westminster"/>
        <s v="Rancho Santa Margarita"/>
        <s v="Mission Viejo"/>
        <s v="Santa Ana"/>
        <s v="Fountain Valley"/>
        <s v="Tustin"/>
        <s v="Anaheim"/>
        <s v="Brea"/>
        <s v="Fullerton"/>
        <s v="Garden Grove"/>
        <s v="Norco"/>
        <s v="Villa Park"/>
        <s v="Placentia"/>
        <s v="Corona"/>
        <s v="Eastvale"/>
        <s v="Yorba Linda"/>
        <s v="Ventura"/>
        <s v="Camarillo"/>
        <s v="Carpinteria"/>
        <s v="Fillmore"/>
        <s v="Moorpark"/>
        <s v="Ojai"/>
        <s v="Oxnard"/>
        <s v="Port Hueneme"/>
        <s v="Santa Paula"/>
        <s v="Simi Valley"/>
        <s v="Santa Barbara"/>
        <s v="Goleta"/>
        <s v="Arvin"/>
        <s v="Avenal"/>
        <s v="Shafter"/>
        <s v="Coalinga"/>
        <s v="Corcoran"/>
        <s v="Delano"/>
        <s v="Bakersfield"/>
        <s v="Exeter"/>
        <s v="Farmersville"/>
        <s v="Hanford"/>
        <s v="Huron"/>
        <s v="Lemoore"/>
        <s v="Lindsay"/>
        <s v="McFarland"/>
        <s v="Taft"/>
        <s v="Porterville"/>
        <s v="Tulare"/>
        <s v="Visalia"/>
        <s v="Wasco"/>
        <s v="Woodlake"/>
        <s v="San Luis Obispo"/>
        <s v="Arroyo Grande"/>
        <s v="Atascadero"/>
        <s v="Buellton"/>
        <s v="Grover Beach"/>
        <s v="Guadalupe"/>
        <s v="Lompoc"/>
        <s v="Morro Bay"/>
        <s v="Paso Robles"/>
        <s v="Pismo Beach"/>
        <s v="Santa Maria"/>
        <s v="Solvang"/>
        <s v="California"/>
        <s v="Bishop"/>
        <s v="Lancaster"/>
        <s v="Mammoth Lakes"/>
        <s v="Palmdale"/>
        <s v="Ridgecrest"/>
        <s v="Tehachapi"/>
        <s v="Chowchilla"/>
        <s v="Clovis"/>
        <s v="Dinuba"/>
        <s v="Dos Palos"/>
        <s v="Firebaugh"/>
        <s v="Fowler"/>
        <s v="Kerman"/>
        <s v="Kingsburg"/>
        <s v="Los Banos"/>
        <s v="Madera"/>
        <s v="Mendota"/>
        <s v="Orange Cove"/>
        <s v="Parlier"/>
        <s v="Fresno"/>
        <s v="Reedley"/>
        <s v="Sanger"/>
        <s v="San Joaquin"/>
        <s v="Selma"/>
        <s v="Salinas"/>
        <s v="Carmel-by-the-Sea"/>
        <s v="Gonzales"/>
        <s v="Greenfield"/>
        <s v="King City"/>
        <s v="Marina"/>
        <s v="Monterey"/>
        <s v="Pacific Grove"/>
        <s v="Seaside"/>
        <s v="Soledad"/>
        <s v="Belmont"/>
        <s v="Brisbane"/>
        <s v="Hillsborough"/>
        <s v="Daly City"/>
        <s v="Half Moon Bay"/>
        <s v="Los Altos Hills"/>
        <s v="Los Altos"/>
        <s v="Menlo Park"/>
        <s v="Atherton"/>
        <s v="Portola Valley"/>
        <s v="Millbrae"/>
        <s v="Mountain View"/>
        <s v="Pacifica"/>
        <s v="Redwood City"/>
        <s v="Woodside"/>
        <s v="San Bruno"/>
        <s v="San Carlos"/>
        <s v="South San Francisco"/>
        <s v="Sunnyvale"/>
        <s v="San Francisco"/>
        <s v="Palo Alto"/>
        <s v="San Mateo"/>
        <s v="Foster City"/>
        <s v="Alameda"/>
        <s v="American Canyon"/>
        <s v="Antioch"/>
        <s v="Benicia"/>
        <s v="Brentwood"/>
        <s v="Calistoga"/>
        <s v="Clayton"/>
        <s v="Concord"/>
        <s v="Pleasant Hill"/>
        <s v="Danville"/>
        <s v="El Cerrito"/>
        <s v="Fairfield"/>
        <s v="Fremont"/>
        <s v="Hayward"/>
        <s v="Hercules"/>
        <s v="Lafayette"/>
        <s v="Livermore"/>
        <s v="Martinez"/>
        <s v="Moraga"/>
        <s v="Napa"/>
        <s v="Newark"/>
        <s v="Oakley"/>
        <s v="Orinda"/>
        <s v="Pinole"/>
        <s v="Pittsburg"/>
        <s v="Pleasanton"/>
        <s v="Dublin"/>
        <s v="Rio Vista"/>
        <s v="St. Helena"/>
        <s v="San Leandro"/>
        <s v="San Ramon"/>
        <s v="Union City"/>
        <s v="Vallejo"/>
        <s v="Walnut Creek"/>
        <s v="Yountville"/>
        <s v="Oakland"/>
        <s v="Emeryville"/>
        <s v="Berkeley"/>
        <s v="Albany"/>
        <s v="Richmond"/>
        <s v="San Rafael"/>
        <s v="Tiburon"/>
        <s v="Corte Madera"/>
        <s v="Rohnert Park"/>
        <s v="Fairfax"/>
        <s v="Cotati"/>
        <s v="Larkspur"/>
        <s v="Mill Valley"/>
        <s v="Novato"/>
        <s v="Petaluma"/>
        <s v="Ross"/>
        <s v="San Anselmo"/>
        <s v="Sausalito"/>
        <s v="San Jose"/>
        <s v="Campbell"/>
        <s v="Capitola"/>
        <s v="Cupertino"/>
        <s v="Watsonville"/>
        <s v="Gilroy"/>
        <s v="Hollister"/>
        <s v="Los Gatos"/>
        <s v="Milpitas"/>
        <s v="San Juan Bautista"/>
        <s v="Santa Clara"/>
        <s v="Santa Cruz"/>
        <s v="Scotts Valley"/>
        <s v="Saratoga"/>
        <s v="Stockton"/>
        <s v="Angels"/>
        <s v="Lodi"/>
        <s v="Atwater"/>
        <s v="Tracy"/>
        <s v="Ceres"/>
        <s v="Modesto"/>
        <s v="Escalon"/>
        <s v="Gustine"/>
        <s v="Hughson"/>
        <s v="Lathrop"/>
        <s v="Livingston"/>
        <s v="Manteca"/>
        <s v="Merced"/>
        <s v="Newman"/>
        <s v="Oakdale"/>
        <s v="Patterson"/>
        <s v="Ripon"/>
        <s v="Riverbank"/>
        <s v="Sonora"/>
        <s v="Turlock"/>
        <s v="Waterford"/>
        <s v="Santa Rosa"/>
        <s v="Clearlake"/>
        <s v="Cloverdale"/>
        <s v="Windsor"/>
        <s v="Fort Bragg"/>
        <s v="Healdsburg"/>
        <s v="Lakeport"/>
        <s v="Point Arena"/>
        <s v="Sebastopol"/>
        <s v="Sonoma"/>
        <s v="Ukiah"/>
        <s v="Willits"/>
        <s v="Eureka"/>
        <s v="Arcata"/>
        <s v="Blue Lake"/>
        <s v="Crescent City"/>
        <s v="Ferndale"/>
        <s v="Fortuna"/>
        <s v="Rio Dell"/>
        <s v="Trinidad"/>
        <s v="Amador City"/>
        <s v="Auburn"/>
        <s v="West Sacramento"/>
        <s v="Citrus Heights"/>
        <s v="Davis"/>
        <s v="Dixon"/>
        <s v="Elk Grove"/>
        <s v="Folsom"/>
        <s v="Galt"/>
        <s v="Ione"/>
        <s v="Isleton"/>
        <s v="Jackson"/>
        <s v="Lincoln"/>
        <s v="Loomis"/>
        <s v="Roseville"/>
        <s v="Placerville"/>
        <s v="Plymouth"/>
        <s v="Rancho Cordova"/>
        <s v="Rocklin"/>
        <s v="Sutter Creek"/>
        <s v="Vacaville"/>
        <s v="Wheatland"/>
        <s v="Winters"/>
        <s v="Woodland"/>
        <s v="Colfax"/>
        <s v="Sacramento"/>
        <s v="Marysville"/>
        <s v="Biggs"/>
        <s v="Chico"/>
        <s v="Colusa"/>
        <s v="Grass Valley"/>
        <s v="Gridley"/>
        <s v="Live Oak"/>
        <s v="Nevada City"/>
        <s v="Orland"/>
        <s v="Oroville"/>
        <s v="Paradise"/>
        <s v="Williams"/>
        <s v="Willows"/>
        <s v="Yuba City"/>
        <s v="Redding"/>
        <s v="Anderson"/>
        <s v="Shasta Lake"/>
        <s v="Corning"/>
        <s v="Dorris"/>
        <s v="Dunsmuir"/>
        <s v="Etna"/>
        <s v="Fort Jones"/>
        <s v="Montague"/>
        <s v="Mount Shasta"/>
        <s v="Red Bluff"/>
        <s v="Tehama"/>
        <s v="Weed"/>
        <s v="Yreka"/>
        <s v="Alturas"/>
        <s v="Susanville"/>
        <s v="Loyalton"/>
        <s v="Portola"/>
        <s v="Tulelake"/>
        <s v="South Lake Tahoe"/>
        <s v="Truckee"/>
      </sharedItems>
    </cacheField>
    <cacheField name="GIS_County" numFmtId="0">
      <sharedItems count="59">
        <s v="Los Angeles"/>
        <e v="#N/A"/>
        <s v="Orange"/>
        <s v="Ventura"/>
        <s v="San Bernardino"/>
        <s v="Riverside"/>
        <s v="San Diego"/>
        <s v="Imperial"/>
        <s v="Inyo"/>
        <s v="Santa Barbara"/>
        <s v="Tulare"/>
        <s v="Kings"/>
        <s v="Kern"/>
        <s v="Fresno"/>
        <s v="San Luis Obispo"/>
        <s v="Monterey"/>
        <s v="Mono"/>
        <s v="Madera"/>
        <s v="Merced"/>
        <s v="San Mateo"/>
        <s v="Santa Clara"/>
        <s v="San Francisco"/>
        <s v="Alameda"/>
        <s v="Napa"/>
        <s v="Contra Costa"/>
        <s v="Solano"/>
        <s v="Marin"/>
        <s v="Sonoma"/>
        <s v="Santa Cruz"/>
        <s v="San Benito"/>
        <s v="San Joaquin"/>
        <s v="Calaveras"/>
        <s v="Alpine"/>
        <s v="Mariposa"/>
        <s v="Stanislaus"/>
        <s v="Tuolumne"/>
        <s v="Mendocino"/>
        <s v="Lake"/>
        <s v="Humboldt"/>
        <s v="Trinity"/>
        <s v="Del Norte"/>
        <s v="Amador"/>
        <s v="Placer"/>
        <s v="Yolo"/>
        <s v="Sacramento"/>
        <s v="El Dorado"/>
        <s v="Sutter"/>
        <s v="Yuba"/>
        <s v="Colusa"/>
        <s v="Butte"/>
        <s v="Glenn"/>
        <s v="Plumas"/>
        <s v="Sierra"/>
        <s v="Nevada"/>
        <s v="Shasta"/>
        <s v="Lassen"/>
        <s v="Siskiyou"/>
        <s v="Modoc"/>
        <s v="Tehama"/>
      </sharedItems>
    </cacheField>
    <cacheField name="Notes" numFmtId="0">
      <sharedItems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219">
  <r>
    <n v="90001"/>
    <n v="473"/>
    <n v="303"/>
    <n v="776"/>
    <m/>
    <s v="90001"/>
    <n v="684"/>
    <n v="45"/>
    <n v="23"/>
    <n v="0"/>
    <n v="24"/>
    <n v="0"/>
    <n v="776"/>
    <n v="58974"/>
    <m/>
    <x v="0"/>
    <s v="Los Angeles"/>
    <m/>
  </r>
  <r>
    <n v="90002"/>
    <n v="492"/>
    <n v="317"/>
    <n v="809"/>
    <m/>
    <s v="90002"/>
    <n v="735"/>
    <n v="27"/>
    <n v="13"/>
    <n v="0"/>
    <n v="31"/>
    <n v="5"/>
    <s v="&gt;806"/>
    <n v="53402"/>
    <m/>
    <x v="1"/>
    <s v="Los Angeles"/>
    <m/>
  </r>
  <r>
    <n v="90003"/>
    <n v="630"/>
    <n v="344"/>
    <n v="974"/>
    <m/>
    <s v="90003"/>
    <n v="873"/>
    <n v="49"/>
    <n v="5"/>
    <n v="0"/>
    <n v="39"/>
    <n v="5"/>
    <s v="&gt;961"/>
    <n v="74117"/>
    <m/>
    <x v="1"/>
    <s v="Los Angeles"/>
    <m/>
  </r>
  <r>
    <n v="90004"/>
    <n v="374"/>
    <n v="243"/>
    <n v="617"/>
    <m/>
    <s v="90004"/>
    <n v="562"/>
    <n v="18"/>
    <n v="34"/>
    <n v="0"/>
    <n v="5"/>
    <n v="0"/>
    <s v="&gt;614"/>
    <n v="61105"/>
    <m/>
    <x v="1"/>
    <s v="Los Angeles"/>
    <m/>
  </r>
  <r>
    <n v="90005"/>
    <n v="220"/>
    <n v="119"/>
    <n v="339"/>
    <m/>
    <s v="90005"/>
    <n v="319"/>
    <n v="12"/>
    <n v="5"/>
    <n v="0"/>
    <n v="5"/>
    <n v="0"/>
    <s v="&gt;331"/>
    <n v="38885"/>
    <m/>
    <x v="1"/>
    <s v="Los Angeles"/>
    <m/>
  </r>
  <r>
    <n v="90006"/>
    <n v="468"/>
    <n v="246"/>
    <n v="714"/>
    <m/>
    <s v="90006"/>
    <n v="678"/>
    <n v="22"/>
    <n v="5"/>
    <n v="0"/>
    <n v="5"/>
    <n v="5"/>
    <s v="&gt;700"/>
    <n v="58560"/>
    <m/>
    <x v="1"/>
    <s v="Los Angeles"/>
    <m/>
  </r>
  <r>
    <n v="90007"/>
    <n v="156"/>
    <n v="120"/>
    <n v="276"/>
    <m/>
    <s v="90007"/>
    <n v="230"/>
    <n v="26"/>
    <n v="16"/>
    <n v="0"/>
    <n v="5"/>
    <n v="0"/>
    <s v="&gt;272"/>
    <n v="42380"/>
    <m/>
    <x v="1"/>
    <s v="Los Angeles"/>
    <m/>
  </r>
  <r>
    <n v="90008"/>
    <n v="193"/>
    <n v="210"/>
    <n v="403"/>
    <m/>
    <s v="90008"/>
    <n v="308"/>
    <n v="41"/>
    <n v="36"/>
    <n v="0"/>
    <n v="13"/>
    <n v="5"/>
    <s v="&gt;398"/>
    <n v="31900"/>
    <m/>
    <x v="1"/>
    <s v="Los Angeles"/>
    <m/>
  </r>
  <r>
    <n v="90009"/>
    <n v="0"/>
    <n v="5"/>
    <s v="&gt;0"/>
    <m/>
    <s v="90009"/>
    <n v="5"/>
    <n v="5"/>
    <n v="0"/>
    <n v="0"/>
    <n v="0"/>
    <n v="0"/>
    <s v="&gt;0"/>
    <n v="0"/>
    <n v="1"/>
    <x v="2"/>
    <e v="#N/A"/>
    <s v="this is LAX"/>
  </r>
  <r>
    <n v="90010"/>
    <n v="13"/>
    <n v="5"/>
    <s v="&gt;13"/>
    <m/>
    <s v="90010"/>
    <n v="17"/>
    <n v="5"/>
    <n v="5"/>
    <n v="0"/>
    <n v="0"/>
    <n v="0"/>
    <s v="&gt;17"/>
    <n v="4108"/>
    <m/>
    <x v="1"/>
    <s v="Los Angeles"/>
    <m/>
  </r>
  <r>
    <n v="90011"/>
    <n v="849"/>
    <n v="494"/>
    <n v="1343"/>
    <m/>
    <s v="90011"/>
    <n v="1266"/>
    <n v="38"/>
    <n v="0"/>
    <n v="0"/>
    <n v="30"/>
    <n v="5"/>
    <s v="&gt;1334"/>
    <n v="110750"/>
    <m/>
    <x v="1"/>
    <s v="Los Angeles"/>
    <m/>
  </r>
  <r>
    <n v="90012"/>
    <n v="71"/>
    <n v="106"/>
    <n v="177"/>
    <m/>
    <s v="90012"/>
    <n v="127"/>
    <n v="5"/>
    <n v="5"/>
    <n v="0"/>
    <n v="5"/>
    <n v="42"/>
    <s v="&gt;169"/>
    <n v="37268"/>
    <m/>
    <x v="1"/>
    <s v="Los Angeles"/>
    <m/>
  </r>
  <r>
    <n v="90013"/>
    <n v="11"/>
    <n v="17"/>
    <n v="28"/>
    <m/>
    <s v="90013"/>
    <n v="17"/>
    <n v="5"/>
    <n v="0"/>
    <n v="0"/>
    <n v="0"/>
    <n v="5"/>
    <s v="&gt;17"/>
    <n v="13009"/>
    <m/>
    <x v="1"/>
    <s v="Los Angeles"/>
    <m/>
  </r>
  <r>
    <n v="90014"/>
    <n v="5"/>
    <n v="5"/>
    <s v="&gt;0"/>
    <m/>
    <s v="90014"/>
    <n v="11"/>
    <n v="5"/>
    <n v="0"/>
    <n v="0"/>
    <n v="0"/>
    <n v="0"/>
    <s v="&gt;11"/>
    <n v="9126"/>
    <m/>
    <x v="1"/>
    <s v="Los Angeles"/>
    <m/>
  </r>
  <r>
    <n v="90015"/>
    <n v="104"/>
    <n v="75"/>
    <n v="179"/>
    <m/>
    <s v="90015"/>
    <n v="160"/>
    <n v="13"/>
    <n v="0"/>
    <n v="0"/>
    <n v="5"/>
    <n v="5"/>
    <s v="&gt;173"/>
    <n v="23900"/>
    <m/>
    <x v="1"/>
    <s v="Los Angeles"/>
    <m/>
  </r>
  <r>
    <n v="90016"/>
    <n v="265"/>
    <n v="239"/>
    <n v="504"/>
    <m/>
    <s v="90016"/>
    <n v="408"/>
    <n v="57"/>
    <n v="21"/>
    <n v="0"/>
    <n v="13"/>
    <n v="5"/>
    <s v="&gt;499"/>
    <n v="46340"/>
    <m/>
    <x v="1"/>
    <s v="Los Angeles"/>
    <m/>
  </r>
  <r>
    <n v="90017"/>
    <n v="172"/>
    <n v="81"/>
    <n v="253"/>
    <m/>
    <s v="90017"/>
    <n v="241"/>
    <n v="5"/>
    <n v="0"/>
    <n v="0"/>
    <n v="5"/>
    <n v="0"/>
    <s v="&gt;241"/>
    <n v="27832"/>
    <m/>
    <x v="1"/>
    <s v="Los Angeles"/>
    <m/>
  </r>
  <r>
    <n v="90018"/>
    <n v="269"/>
    <n v="292"/>
    <n v="561"/>
    <m/>
    <s v="90018"/>
    <n v="455"/>
    <n v="50"/>
    <n v="25"/>
    <n v="0"/>
    <n v="18"/>
    <n v="13"/>
    <n v="561"/>
    <n v="52444"/>
    <m/>
    <x v="1"/>
    <s v="Los Angeles"/>
    <m/>
  </r>
  <r>
    <n v="90019"/>
    <n v="384"/>
    <n v="310"/>
    <n v="694"/>
    <m/>
    <s v="90019"/>
    <n v="595"/>
    <n v="29"/>
    <n v="54"/>
    <n v="5"/>
    <n v="5"/>
    <n v="5"/>
    <s v="&gt;678"/>
    <n v="62816"/>
    <m/>
    <x v="1"/>
    <s v="Los Angeles"/>
    <m/>
  </r>
  <r>
    <n v="90020"/>
    <n v="217"/>
    <n v="107"/>
    <n v="324"/>
    <m/>
    <s v="90020"/>
    <n v="298"/>
    <n v="5"/>
    <n v="20"/>
    <n v="0"/>
    <n v="0"/>
    <n v="0"/>
    <s v="&gt;318"/>
    <n v="39366"/>
    <m/>
    <x v="1"/>
    <s v="Los Angeles"/>
    <m/>
  </r>
  <r>
    <n v="90021"/>
    <n v="5"/>
    <n v="5"/>
    <s v="&gt;0"/>
    <m/>
    <s v="90021"/>
    <n v="5"/>
    <n v="5"/>
    <n v="0"/>
    <n v="0"/>
    <n v="5"/>
    <n v="0"/>
    <s v="&gt;0"/>
    <n v="3285"/>
    <m/>
    <x v="1"/>
    <s v="Los Angeles"/>
    <m/>
  </r>
  <r>
    <n v="90022"/>
    <n v="524"/>
    <n v="368"/>
    <n v="892"/>
    <m/>
    <s v="90022"/>
    <n v="863"/>
    <n v="23"/>
    <n v="0"/>
    <n v="0"/>
    <n v="5"/>
    <n v="5"/>
    <s v="&gt;886"/>
    <n v="66168"/>
    <m/>
    <x v="0"/>
    <s v="Los Angeles"/>
    <m/>
  </r>
  <r>
    <n v="90023"/>
    <n v="409"/>
    <n v="249"/>
    <n v="658"/>
    <m/>
    <s v="90023"/>
    <n v="636"/>
    <n v="5"/>
    <n v="0"/>
    <n v="0"/>
    <n v="5"/>
    <n v="5"/>
    <s v="&gt;636"/>
    <n v="46517"/>
    <m/>
    <x v="1"/>
    <s v="Los Angeles"/>
    <m/>
  </r>
  <r>
    <n v="90024"/>
    <n v="71"/>
    <n v="81"/>
    <n v="152"/>
    <m/>
    <s v="90024"/>
    <n v="107"/>
    <n v="45"/>
    <n v="0"/>
    <n v="0"/>
    <n v="0"/>
    <n v="0"/>
    <n v="152"/>
    <n v="52069"/>
    <m/>
    <x v="1"/>
    <s v="Los Angeles"/>
    <m/>
  </r>
  <r>
    <n v="90025"/>
    <n v="137"/>
    <n v="82"/>
    <n v="219"/>
    <m/>
    <s v="90025"/>
    <n v="190"/>
    <n v="22"/>
    <n v="0"/>
    <n v="0"/>
    <n v="5"/>
    <n v="5"/>
    <s v="&gt;212"/>
    <n v="47438"/>
    <m/>
    <x v="1"/>
    <s v="Los Angeles"/>
    <m/>
  </r>
  <r>
    <n v="90026"/>
    <n v="329"/>
    <n v="245"/>
    <n v="574"/>
    <m/>
    <s v="90026"/>
    <n v="546"/>
    <n v="16"/>
    <n v="5"/>
    <n v="0"/>
    <n v="5"/>
    <n v="5"/>
    <s v="&gt;562"/>
    <n v="67657"/>
    <m/>
    <x v="1"/>
    <s v="Los Angeles"/>
    <m/>
  </r>
  <r>
    <n v="90027"/>
    <n v="133"/>
    <n v="81"/>
    <n v="214"/>
    <m/>
    <s v="90027"/>
    <n v="193"/>
    <n v="5"/>
    <n v="11"/>
    <n v="5"/>
    <n v="5"/>
    <n v="5"/>
    <s v="&gt;204"/>
    <n v="45996"/>
    <m/>
    <x v="1"/>
    <s v="Los Angeles"/>
    <m/>
  </r>
  <r>
    <n v="90028"/>
    <n v="86"/>
    <n v="82"/>
    <n v="168"/>
    <m/>
    <s v="90028"/>
    <n v="130"/>
    <n v="11"/>
    <n v="26"/>
    <n v="0"/>
    <n v="5"/>
    <n v="0"/>
    <s v="&gt;167"/>
    <n v="31385"/>
    <m/>
    <x v="1"/>
    <s v="Los Angeles"/>
    <m/>
  </r>
  <r>
    <n v="90029"/>
    <n v="190"/>
    <n v="160"/>
    <n v="350"/>
    <m/>
    <s v="90029"/>
    <n v="314"/>
    <n v="5"/>
    <n v="16"/>
    <n v="0"/>
    <n v="5"/>
    <n v="5"/>
    <s v="&gt;330"/>
    <n v="36126"/>
    <m/>
    <x v="1"/>
    <s v="Los Angeles"/>
    <m/>
  </r>
  <r>
    <n v="90031"/>
    <n v="204"/>
    <n v="169"/>
    <n v="373"/>
    <m/>
    <s v="90031"/>
    <n v="357"/>
    <n v="5"/>
    <n v="5"/>
    <n v="0"/>
    <n v="5"/>
    <n v="5"/>
    <s v="&gt;357"/>
    <n v="39497"/>
    <m/>
    <x v="1"/>
    <s v="Los Angeles"/>
    <m/>
  </r>
  <r>
    <n v="90032"/>
    <n v="254"/>
    <n v="249"/>
    <n v="503"/>
    <m/>
    <s v="90032"/>
    <n v="469"/>
    <n v="16"/>
    <n v="5"/>
    <n v="0"/>
    <n v="5"/>
    <n v="5"/>
    <s v="&gt;485"/>
    <n v="47857"/>
    <m/>
    <x v="1"/>
    <s v="Los Angeles"/>
    <m/>
  </r>
  <r>
    <n v="90033"/>
    <n v="433"/>
    <n v="264"/>
    <n v="697"/>
    <m/>
    <s v="90033"/>
    <n v="650"/>
    <n v="23"/>
    <n v="5"/>
    <n v="0"/>
    <n v="5"/>
    <n v="12"/>
    <s v="&gt;685"/>
    <n v="49695"/>
    <m/>
    <x v="1"/>
    <s v="Los Angeles"/>
    <m/>
  </r>
  <r>
    <n v="90034"/>
    <n v="182"/>
    <n v="198"/>
    <n v="380"/>
    <m/>
    <s v="90034"/>
    <n v="299"/>
    <n v="63"/>
    <n v="11"/>
    <n v="0"/>
    <n v="5"/>
    <n v="5"/>
    <s v="&gt;373"/>
    <n v="56416"/>
    <m/>
    <x v="1"/>
    <s v="Los Angeles"/>
    <m/>
  </r>
  <r>
    <n v="90035"/>
    <n v="183"/>
    <n v="116"/>
    <n v="299"/>
    <m/>
    <s v="90035"/>
    <n v="255"/>
    <n v="28"/>
    <n v="5"/>
    <n v="5"/>
    <n v="5"/>
    <n v="5"/>
    <s v="&gt;283"/>
    <n v="27725"/>
    <m/>
    <x v="1"/>
    <s v="Los Angeles"/>
    <m/>
  </r>
  <r>
    <n v="90036"/>
    <n v="225"/>
    <n v="72"/>
    <n v="297"/>
    <m/>
    <s v="90036"/>
    <n v="278"/>
    <n v="5"/>
    <n v="5"/>
    <n v="0"/>
    <n v="5"/>
    <n v="5"/>
    <s v="&gt;278"/>
    <n v="38111"/>
    <m/>
    <x v="1"/>
    <s v="Los Angeles"/>
    <m/>
  </r>
  <r>
    <n v="90037"/>
    <n v="515"/>
    <n v="302"/>
    <n v="817"/>
    <m/>
    <s v="90037"/>
    <n v="716"/>
    <n v="40"/>
    <n v="43"/>
    <n v="0"/>
    <n v="12"/>
    <n v="5"/>
    <s v="&gt;811"/>
    <n v="67377"/>
    <m/>
    <x v="1"/>
    <s v="Los Angeles"/>
    <m/>
  </r>
  <r>
    <n v="90038"/>
    <n v="123"/>
    <n v="81"/>
    <n v="204"/>
    <m/>
    <s v="90038"/>
    <n v="198"/>
    <n v="5"/>
    <n v="0"/>
    <n v="0"/>
    <n v="0"/>
    <n v="0"/>
    <s v="&gt;198"/>
    <n v="28592"/>
    <m/>
    <x v="1"/>
    <s v="Los Angeles"/>
    <m/>
  </r>
  <r>
    <n v="90039"/>
    <n v="108"/>
    <n v="90"/>
    <n v="198"/>
    <m/>
    <s v="90039"/>
    <n v="178"/>
    <n v="5"/>
    <n v="5"/>
    <n v="0"/>
    <n v="5"/>
    <n v="5"/>
    <s v="&gt;178"/>
    <n v="29966"/>
    <m/>
    <x v="1"/>
    <s v="Los Angeles"/>
    <m/>
  </r>
  <r>
    <n v="90040"/>
    <n v="116"/>
    <n v="54"/>
    <n v="170"/>
    <m/>
    <s v="90040"/>
    <n v="166"/>
    <n v="0"/>
    <n v="5"/>
    <n v="0"/>
    <n v="5"/>
    <n v="5"/>
    <s v="&gt;166"/>
    <n v="12363"/>
    <m/>
    <x v="3"/>
    <s v="Los Angeles"/>
    <m/>
  </r>
  <r>
    <n v="90041"/>
    <n v="112"/>
    <n v="128"/>
    <n v="240"/>
    <m/>
    <s v="90041"/>
    <n v="201"/>
    <n v="5"/>
    <n v="12"/>
    <n v="16"/>
    <n v="5"/>
    <n v="5"/>
    <s v="&gt;229"/>
    <n v="29888"/>
    <m/>
    <x v="1"/>
    <s v="Los Angeles"/>
    <m/>
  </r>
  <r>
    <n v="90042"/>
    <n v="275"/>
    <n v="216"/>
    <n v="491"/>
    <m/>
    <s v="90042"/>
    <n v="454"/>
    <n v="19"/>
    <n v="5"/>
    <n v="5"/>
    <n v="5"/>
    <n v="5"/>
    <s v="&gt;473"/>
    <n v="60509"/>
    <m/>
    <x v="1"/>
    <s v="Los Angeles"/>
    <m/>
  </r>
  <r>
    <n v="90043"/>
    <n v="286"/>
    <n v="387"/>
    <n v="673"/>
    <m/>
    <s v="90043"/>
    <n v="457"/>
    <n v="63"/>
    <n v="114"/>
    <n v="5"/>
    <n v="27"/>
    <n v="5"/>
    <s v="&gt;661"/>
    <n v="46358"/>
    <m/>
    <x v="1"/>
    <s v="Los Angeles"/>
    <m/>
  </r>
  <r>
    <n v="90044"/>
    <n v="784"/>
    <n v="631"/>
    <n v="1415"/>
    <m/>
    <s v="90044"/>
    <n v="1150"/>
    <n v="111"/>
    <n v="81"/>
    <n v="5"/>
    <n v="61"/>
    <n v="5"/>
    <s v="&gt;1403"/>
    <n v="99980"/>
    <m/>
    <x v="1"/>
    <s v="Los Angeles"/>
    <m/>
  </r>
  <r>
    <n v="90045"/>
    <n v="134"/>
    <n v="160"/>
    <n v="294"/>
    <m/>
    <s v="90045"/>
    <n v="235"/>
    <n v="26"/>
    <n v="23"/>
    <n v="0"/>
    <n v="5"/>
    <n v="0"/>
    <s v="&gt;284"/>
    <n v="39795"/>
    <m/>
    <x v="1"/>
    <s v="Los Angeles"/>
    <m/>
  </r>
  <r>
    <n v="90046"/>
    <n v="103"/>
    <n v="68"/>
    <n v="171"/>
    <m/>
    <s v="90046"/>
    <n v="142"/>
    <n v="5"/>
    <n v="14"/>
    <n v="0"/>
    <n v="5"/>
    <n v="5"/>
    <s v="&gt;156"/>
    <n v="49828"/>
    <m/>
    <x v="1"/>
    <s v="Los Angeles"/>
    <m/>
  </r>
  <r>
    <n v="90047"/>
    <n v="323"/>
    <n v="540"/>
    <n v="863"/>
    <m/>
    <s v="90047"/>
    <n v="571"/>
    <n v="93"/>
    <n v="144"/>
    <n v="14"/>
    <n v="35"/>
    <n v="5"/>
    <s v="&gt;857"/>
    <n v="51057"/>
    <m/>
    <x v="1"/>
    <s v="Los Angeles"/>
    <m/>
  </r>
  <r>
    <n v="90048"/>
    <n v="69"/>
    <n v="44"/>
    <n v="113"/>
    <m/>
    <s v="90048"/>
    <n v="99"/>
    <n v="12"/>
    <n v="0"/>
    <n v="0"/>
    <n v="5"/>
    <n v="0"/>
    <s v="&gt;111"/>
    <n v="21766"/>
    <m/>
    <x v="1"/>
    <s v="Los Angeles"/>
    <m/>
  </r>
  <r>
    <n v="90049"/>
    <n v="70"/>
    <n v="63"/>
    <n v="133"/>
    <m/>
    <s v="90049"/>
    <n v="124"/>
    <n v="5"/>
    <n v="0"/>
    <n v="0"/>
    <n v="0"/>
    <n v="0"/>
    <s v="&gt;124"/>
    <n v="36610"/>
    <m/>
    <x v="1"/>
    <s v="Los Angeles"/>
    <m/>
  </r>
  <r>
    <n v="90052"/>
    <n v="0"/>
    <n v="5"/>
    <s v="&gt;0"/>
    <m/>
    <s v="90052"/>
    <n v="0"/>
    <n v="5"/>
    <n v="0"/>
    <n v="0"/>
    <n v="0"/>
    <n v="0"/>
    <s v="&gt;0"/>
    <n v="0"/>
    <n v="1"/>
    <x v="2"/>
    <e v="#N/A"/>
    <m/>
  </r>
  <r>
    <n v="90054"/>
    <n v="0"/>
    <n v="5"/>
    <s v="&gt;0"/>
    <m/>
    <s v="90054"/>
    <n v="5"/>
    <n v="0"/>
    <n v="0"/>
    <n v="0"/>
    <n v="0"/>
    <n v="0"/>
    <s v="&gt;0"/>
    <n v="0"/>
    <n v="1"/>
    <x v="2"/>
    <e v="#N/A"/>
    <m/>
  </r>
  <r>
    <n v="90055"/>
    <n v="0"/>
    <n v="5"/>
    <s v="&gt;0"/>
    <m/>
    <s v="90055"/>
    <n v="0"/>
    <n v="5"/>
    <n v="0"/>
    <n v="0"/>
    <n v="0"/>
    <n v="0"/>
    <s v="&gt;0"/>
    <n v="0"/>
    <n v="1"/>
    <x v="2"/>
    <e v="#N/A"/>
    <m/>
  </r>
  <r>
    <n v="90056"/>
    <n v="43"/>
    <n v="89"/>
    <n v="132"/>
    <m/>
    <s v="90056"/>
    <n v="78"/>
    <n v="5"/>
    <n v="41"/>
    <n v="5"/>
    <n v="5"/>
    <n v="5"/>
    <s v="&gt;119"/>
    <n v="8058"/>
    <m/>
    <x v="0"/>
    <s v="Los Angeles"/>
    <m/>
  </r>
  <r>
    <n v="90057"/>
    <n v="299"/>
    <n v="181"/>
    <n v="480"/>
    <m/>
    <s v="90057"/>
    <n v="440"/>
    <n v="21"/>
    <n v="5"/>
    <n v="5"/>
    <n v="5"/>
    <n v="5"/>
    <s v="&gt;461"/>
    <n v="49771"/>
    <m/>
    <x v="1"/>
    <s v="Los Angeles"/>
    <m/>
  </r>
  <r>
    <n v="90058"/>
    <n v="32"/>
    <n v="20"/>
    <n v="52"/>
    <m/>
    <s v="90058"/>
    <n v="46"/>
    <n v="5"/>
    <n v="0"/>
    <n v="0"/>
    <n v="5"/>
    <n v="0"/>
    <s v="&gt;46"/>
    <n v="3003"/>
    <m/>
    <x v="4"/>
    <s v="Los Angeles"/>
    <m/>
  </r>
  <r>
    <n v="90059"/>
    <n v="383"/>
    <n v="287"/>
    <n v="670"/>
    <m/>
    <s v="90059"/>
    <n v="568"/>
    <n v="29"/>
    <n v="30"/>
    <n v="0"/>
    <n v="30"/>
    <n v="13"/>
    <n v="670"/>
    <n v="42311"/>
    <m/>
    <x v="1"/>
    <s v="Los Angeles"/>
    <m/>
  </r>
  <r>
    <n v="90060"/>
    <n v="5"/>
    <n v="0"/>
    <s v="&gt;0"/>
    <m/>
    <s v="90060"/>
    <n v="5"/>
    <n v="0"/>
    <n v="0"/>
    <n v="0"/>
    <n v="0"/>
    <n v="0"/>
    <s v="&gt;0"/>
    <n v="0"/>
    <n v="1"/>
    <x v="2"/>
    <e v="#N/A"/>
    <m/>
  </r>
  <r>
    <n v="90061"/>
    <n v="239"/>
    <n v="181"/>
    <n v="420"/>
    <m/>
    <s v="90061"/>
    <n v="374"/>
    <n v="13"/>
    <n v="24"/>
    <n v="0"/>
    <n v="5"/>
    <n v="5"/>
    <s v="&gt;411"/>
    <n v="28755"/>
    <m/>
    <x v="0"/>
    <s v="Los Angeles"/>
    <m/>
  </r>
  <r>
    <n v="90062"/>
    <n v="225"/>
    <n v="260"/>
    <n v="485"/>
    <m/>
    <s v="90062"/>
    <n v="365"/>
    <n v="32"/>
    <n v="63"/>
    <n v="0"/>
    <n v="22"/>
    <n v="5"/>
    <s v="&gt;482"/>
    <n v="35908"/>
    <m/>
    <x v="1"/>
    <s v="Los Angeles"/>
    <m/>
  </r>
  <r>
    <n v="90063"/>
    <n v="427"/>
    <n v="308"/>
    <n v="735"/>
    <m/>
    <s v="90063"/>
    <n v="705"/>
    <n v="15"/>
    <n v="5"/>
    <n v="0"/>
    <n v="5"/>
    <n v="5"/>
    <s v="&gt;720"/>
    <n v="53846"/>
    <m/>
    <x v="0"/>
    <s v="Los Angeles"/>
    <m/>
  </r>
  <r>
    <n v="90064"/>
    <n v="98"/>
    <n v="81"/>
    <n v="179"/>
    <m/>
    <s v="90064"/>
    <n v="160"/>
    <n v="15"/>
    <n v="5"/>
    <n v="0"/>
    <n v="5"/>
    <n v="0"/>
    <s v="&gt;175"/>
    <n v="25988"/>
    <m/>
    <x v="1"/>
    <s v="Los Angeles"/>
    <m/>
  </r>
  <r>
    <n v="90065"/>
    <n v="181"/>
    <n v="216"/>
    <n v="397"/>
    <m/>
    <s v="90065"/>
    <n v="359"/>
    <n v="34"/>
    <n v="5"/>
    <n v="0"/>
    <n v="0"/>
    <n v="5"/>
    <s v="&gt;393"/>
    <n v="47389"/>
    <m/>
    <x v="1"/>
    <s v="Los Angeles"/>
    <m/>
  </r>
  <r>
    <n v="90066"/>
    <n v="188"/>
    <n v="176"/>
    <n v="364"/>
    <m/>
    <s v="90066"/>
    <n v="311"/>
    <n v="32"/>
    <n v="5"/>
    <n v="0"/>
    <n v="5"/>
    <n v="5"/>
    <s v="&gt;343"/>
    <n v="58851"/>
    <m/>
    <x v="1"/>
    <s v="Los Angeles"/>
    <m/>
  </r>
  <r>
    <n v="90067"/>
    <n v="5"/>
    <n v="5"/>
    <s v="&gt;0"/>
    <m/>
    <s v="90067"/>
    <n v="5"/>
    <n v="5"/>
    <n v="0"/>
    <n v="0"/>
    <n v="0"/>
    <n v="0"/>
    <s v="&gt;0"/>
    <n v="2560"/>
    <m/>
    <x v="1"/>
    <s v="Los Angeles"/>
    <m/>
  </r>
  <r>
    <n v="90068"/>
    <n v="53"/>
    <n v="27"/>
    <n v="80"/>
    <m/>
    <s v="90068"/>
    <n v="73"/>
    <n v="5"/>
    <n v="0"/>
    <n v="0"/>
    <n v="5"/>
    <n v="5"/>
    <s v="&gt;73"/>
    <n v="21590"/>
    <m/>
    <x v="1"/>
    <s v="Los Angeles"/>
    <m/>
  </r>
  <r>
    <n v="90069"/>
    <n v="29"/>
    <n v="16"/>
    <n v="45"/>
    <m/>
    <s v="90069"/>
    <n v="40"/>
    <n v="5"/>
    <n v="0"/>
    <n v="0"/>
    <n v="5"/>
    <n v="0"/>
    <s v="&gt;40"/>
    <n v="20035"/>
    <m/>
    <x v="1"/>
    <s v="Los Angeles"/>
    <m/>
  </r>
  <r>
    <n v="90072"/>
    <n v="0"/>
    <n v="5"/>
    <s v="&gt;0"/>
    <m/>
    <s v="90072"/>
    <n v="5"/>
    <n v="0"/>
    <n v="0"/>
    <n v="5"/>
    <n v="0"/>
    <n v="0"/>
    <s v="&gt;0"/>
    <n v="0"/>
    <n v="1"/>
    <x v="2"/>
    <e v="#N/A"/>
    <m/>
  </r>
  <r>
    <n v="90077"/>
    <n v="22"/>
    <n v="11"/>
    <n v="33"/>
    <m/>
    <s v="90077"/>
    <n v="32"/>
    <n v="0"/>
    <n v="0"/>
    <n v="0"/>
    <n v="5"/>
    <n v="0"/>
    <s v="&gt;32"/>
    <n v="8328"/>
    <m/>
    <x v="1"/>
    <s v="Los Angeles"/>
    <m/>
  </r>
  <r>
    <n v="90081"/>
    <n v="0"/>
    <n v="5"/>
    <s v="&gt;0"/>
    <m/>
    <s v="90081"/>
    <n v="5"/>
    <n v="0"/>
    <n v="0"/>
    <n v="0"/>
    <n v="0"/>
    <n v="0"/>
    <s v="&gt;0"/>
    <n v="0"/>
    <n v="1"/>
    <x v="2"/>
    <e v="#N/A"/>
    <m/>
  </r>
  <r>
    <n v="90086"/>
    <n v="0"/>
    <n v="5"/>
    <s v="&gt;0"/>
    <m/>
    <s v="90086"/>
    <n v="0"/>
    <n v="0"/>
    <n v="0"/>
    <n v="0"/>
    <n v="0"/>
    <n v="5"/>
    <s v="&gt;0"/>
    <n v="0"/>
    <n v="1"/>
    <x v="2"/>
    <e v="#N/A"/>
    <m/>
  </r>
  <r>
    <n v="90089"/>
    <n v="0"/>
    <n v="5"/>
    <s v="&gt;0"/>
    <m/>
    <s v="90089"/>
    <n v="5"/>
    <n v="0"/>
    <n v="0"/>
    <n v="0"/>
    <n v="0"/>
    <n v="0"/>
    <s v="&gt;0"/>
    <n v="3740"/>
    <m/>
    <x v="1"/>
    <s v="Los Angeles"/>
    <m/>
  </r>
  <r>
    <n v="90093"/>
    <n v="0"/>
    <n v="5"/>
    <s v="&gt;0"/>
    <m/>
    <s v="90093"/>
    <n v="5"/>
    <n v="0"/>
    <n v="0"/>
    <n v="0"/>
    <n v="0"/>
    <n v="0"/>
    <s v="&gt;0"/>
    <n v="0"/>
    <n v="1"/>
    <x v="2"/>
    <e v="#N/A"/>
    <m/>
  </r>
  <r>
    <n v="90094"/>
    <n v="36"/>
    <n v="5"/>
    <s v="&gt;36"/>
    <m/>
    <s v="90094"/>
    <n v="39"/>
    <n v="0"/>
    <n v="0"/>
    <n v="0"/>
    <n v="5"/>
    <n v="0"/>
    <s v="&gt;39"/>
    <n v="9065"/>
    <m/>
    <x v="1"/>
    <s v="Los Angeles"/>
    <m/>
  </r>
  <r>
    <n v="90101"/>
    <n v="0"/>
    <n v="5"/>
    <s v="&gt;0"/>
    <m/>
    <s v="90101"/>
    <n v="0"/>
    <n v="0"/>
    <n v="0"/>
    <n v="0"/>
    <n v="0"/>
    <n v="5"/>
    <s v="&gt;0"/>
    <n v="0"/>
    <n v="1"/>
    <x v="2"/>
    <e v="#N/A"/>
    <m/>
  </r>
  <r>
    <n v="90103"/>
    <n v="5"/>
    <n v="5"/>
    <s v="&gt;0"/>
    <m/>
    <s v="90103"/>
    <n v="0"/>
    <n v="0"/>
    <n v="0"/>
    <n v="0"/>
    <n v="0"/>
    <n v="5"/>
    <s v="&gt;0"/>
    <n v="0"/>
    <n v="1"/>
    <x v="2"/>
    <e v="#N/A"/>
    <m/>
  </r>
  <r>
    <n v="90190"/>
    <n v="5"/>
    <n v="0"/>
    <s v="&gt;0"/>
    <m/>
    <s v="90190"/>
    <n v="5"/>
    <n v="0"/>
    <n v="0"/>
    <n v="0"/>
    <n v="0"/>
    <n v="0"/>
    <s v="&gt;0"/>
    <n v="0"/>
    <n v="1"/>
    <x v="2"/>
    <e v="#N/A"/>
    <m/>
  </r>
  <r>
    <n v="90201"/>
    <n v="743"/>
    <n v="470"/>
    <n v="1213"/>
    <m/>
    <s v="90201"/>
    <n v="1129"/>
    <n v="27"/>
    <n v="29"/>
    <n v="0"/>
    <n v="25"/>
    <n v="5"/>
    <s v="&gt;1210"/>
    <n v="100512"/>
    <m/>
    <x v="5"/>
    <s v="Los Angeles"/>
    <m/>
  </r>
  <r>
    <n v="90202"/>
    <n v="5"/>
    <n v="5"/>
    <s v="&gt;0"/>
    <m/>
    <s v="90202"/>
    <n v="5"/>
    <n v="0"/>
    <n v="0"/>
    <n v="5"/>
    <n v="0"/>
    <n v="0"/>
    <s v="&gt;0"/>
    <n v="0"/>
    <n v="1"/>
    <x v="2"/>
    <e v="#N/A"/>
    <m/>
  </r>
  <r>
    <n v="90205"/>
    <n v="0"/>
    <n v="5"/>
    <s v="&gt;0"/>
    <m/>
    <s v="90205"/>
    <n v="5"/>
    <n v="5"/>
    <n v="0"/>
    <n v="0"/>
    <n v="0"/>
    <n v="0"/>
    <s v="&gt;0"/>
    <n v="0"/>
    <n v="1"/>
    <x v="2"/>
    <e v="#N/A"/>
    <m/>
  </r>
  <r>
    <n v="90208"/>
    <n v="5"/>
    <n v="5"/>
    <s v="&gt;0"/>
    <m/>
    <s v="90208"/>
    <n v="5"/>
    <n v="0"/>
    <n v="5"/>
    <n v="0"/>
    <n v="0"/>
    <n v="0"/>
    <s v="&gt;0"/>
    <n v="0"/>
    <n v="1"/>
    <x v="2"/>
    <e v="#N/A"/>
    <m/>
  </r>
  <r>
    <n v="90210"/>
    <n v="53"/>
    <n v="42"/>
    <n v="95"/>
    <m/>
    <s v="90210"/>
    <n v="92"/>
    <n v="5"/>
    <n v="0"/>
    <n v="0"/>
    <n v="0"/>
    <n v="0"/>
    <s v="&gt;92"/>
    <n v="19229"/>
    <m/>
    <x v="1"/>
    <s v="Los Angeles"/>
    <m/>
  </r>
  <r>
    <n v="90211"/>
    <n v="35"/>
    <n v="21"/>
    <n v="56"/>
    <m/>
    <s v="90211"/>
    <n v="53"/>
    <n v="5"/>
    <n v="0"/>
    <n v="0"/>
    <n v="0"/>
    <n v="0"/>
    <s v="&gt;53"/>
    <n v="9211"/>
    <m/>
    <x v="6"/>
    <s v="Los Angeles"/>
    <m/>
  </r>
  <r>
    <n v="90212"/>
    <n v="42"/>
    <n v="17"/>
    <n v="59"/>
    <m/>
    <s v="90212"/>
    <n v="58"/>
    <n v="5"/>
    <n v="0"/>
    <n v="0"/>
    <n v="0"/>
    <n v="0"/>
    <s v="&gt;58"/>
    <n v="11878"/>
    <m/>
    <x v="6"/>
    <s v="Los Angeles"/>
    <m/>
  </r>
  <r>
    <n v="90218"/>
    <n v="0"/>
    <n v="5"/>
    <s v="&gt;0"/>
    <m/>
    <s v="90218"/>
    <n v="5"/>
    <n v="0"/>
    <n v="0"/>
    <n v="0"/>
    <n v="0"/>
    <n v="0"/>
    <s v="&gt;0"/>
    <n v="0"/>
    <n v="1"/>
    <x v="2"/>
    <e v="#N/A"/>
    <m/>
  </r>
  <r>
    <n v="90219"/>
    <n v="0"/>
    <n v="5"/>
    <s v="&gt;0"/>
    <m/>
    <s v="90219"/>
    <n v="0"/>
    <n v="5"/>
    <n v="0"/>
    <n v="0"/>
    <n v="0"/>
    <n v="0"/>
    <s v="&gt;0"/>
    <n v="0"/>
    <n v="1"/>
    <x v="2"/>
    <e v="#N/A"/>
    <m/>
  </r>
  <r>
    <n v="90220"/>
    <n v="355"/>
    <n v="342"/>
    <n v="697"/>
    <m/>
    <s v="90220"/>
    <n v="542"/>
    <n v="33"/>
    <n v="68"/>
    <n v="5"/>
    <n v="48"/>
    <n v="5"/>
    <s v="&gt;691"/>
    <n v="51042"/>
    <m/>
    <x v="7"/>
    <s v="Los Angeles"/>
    <m/>
  </r>
  <r>
    <n v="90221"/>
    <n v="375"/>
    <n v="319"/>
    <n v="694"/>
    <m/>
    <s v="90221"/>
    <n v="565"/>
    <n v="40"/>
    <n v="48"/>
    <n v="5"/>
    <n v="32"/>
    <n v="5"/>
    <s v="&gt;685"/>
    <n v="50928"/>
    <m/>
    <x v="7"/>
    <s v="Los Angeles"/>
    <m/>
  </r>
  <r>
    <n v="90222"/>
    <n v="242"/>
    <n v="145"/>
    <n v="387"/>
    <m/>
    <s v="90222"/>
    <n v="343"/>
    <n v="13"/>
    <n v="14"/>
    <n v="0"/>
    <n v="17"/>
    <n v="0"/>
    <n v="387"/>
    <n v="34547"/>
    <m/>
    <x v="7"/>
    <s v="Los Angeles"/>
    <m/>
  </r>
  <r>
    <n v="90224"/>
    <n v="5"/>
    <n v="0"/>
    <s v="&gt;0"/>
    <m/>
    <s v="90224"/>
    <n v="5"/>
    <n v="0"/>
    <n v="0"/>
    <n v="0"/>
    <n v="0"/>
    <n v="0"/>
    <s v="&gt;0"/>
    <n v="0"/>
    <n v="1"/>
    <x v="2"/>
    <e v="#N/A"/>
    <m/>
  </r>
  <r>
    <n v="90227"/>
    <n v="0"/>
    <n v="5"/>
    <s v="&gt;0"/>
    <m/>
    <s v="90227"/>
    <n v="5"/>
    <n v="0"/>
    <n v="0"/>
    <n v="0"/>
    <n v="0"/>
    <n v="0"/>
    <s v="&gt;0"/>
    <n v="0"/>
    <n v="1"/>
    <x v="2"/>
    <e v="#N/A"/>
    <m/>
  </r>
  <r>
    <n v="90230"/>
    <n v="156"/>
    <n v="206"/>
    <n v="362"/>
    <m/>
    <s v="90230"/>
    <n v="281"/>
    <n v="61"/>
    <n v="5"/>
    <n v="5"/>
    <n v="5"/>
    <n v="5"/>
    <s v="&gt;342"/>
    <n v="33135"/>
    <m/>
    <x v="8"/>
    <s v="Los Angeles"/>
    <m/>
  </r>
  <r>
    <n v="90232"/>
    <n v="56"/>
    <n v="59"/>
    <n v="115"/>
    <m/>
    <s v="90232"/>
    <n v="87"/>
    <n v="20"/>
    <n v="5"/>
    <n v="0"/>
    <n v="0"/>
    <n v="5"/>
    <s v="&gt;107"/>
    <n v="14921"/>
    <m/>
    <x v="8"/>
    <s v="Los Angeles"/>
    <m/>
  </r>
  <r>
    <n v="90240"/>
    <n v="154"/>
    <n v="133"/>
    <n v="287"/>
    <m/>
    <s v="90240"/>
    <n v="250"/>
    <n v="5"/>
    <n v="22"/>
    <n v="0"/>
    <n v="11"/>
    <n v="5"/>
    <s v="&gt;283"/>
    <n v="26801"/>
    <m/>
    <x v="9"/>
    <s v="Los Angeles"/>
    <m/>
  </r>
  <r>
    <n v="90241"/>
    <n v="271"/>
    <n v="222"/>
    <n v="493"/>
    <m/>
    <s v="90241"/>
    <n v="416"/>
    <n v="14"/>
    <n v="43"/>
    <n v="5"/>
    <n v="5"/>
    <n v="5"/>
    <s v="&gt;473"/>
    <n v="42759"/>
    <m/>
    <x v="9"/>
    <s v="Los Angeles"/>
    <m/>
  </r>
  <r>
    <n v="90242"/>
    <n v="244"/>
    <n v="208"/>
    <n v="452"/>
    <m/>
    <s v="90242"/>
    <n v="383"/>
    <n v="5"/>
    <n v="45"/>
    <n v="5"/>
    <n v="5"/>
    <n v="5"/>
    <s v="&gt;428"/>
    <n v="41703"/>
    <m/>
    <x v="9"/>
    <s v="Los Angeles"/>
    <m/>
  </r>
  <r>
    <n v="90243"/>
    <n v="0"/>
    <n v="5"/>
    <s v="&gt;0"/>
    <m/>
    <s v="90243"/>
    <n v="0"/>
    <n v="0"/>
    <n v="0"/>
    <n v="0"/>
    <n v="0"/>
    <n v="5"/>
    <s v="&gt;0"/>
    <n v="0"/>
    <n v="1"/>
    <x v="2"/>
    <e v="#N/A"/>
    <m/>
  </r>
  <r>
    <n v="90245"/>
    <n v="66"/>
    <n v="53"/>
    <n v="119"/>
    <m/>
    <s v="90245"/>
    <n v="107"/>
    <n v="5"/>
    <n v="5"/>
    <n v="0"/>
    <n v="5"/>
    <n v="0"/>
    <s v="&gt;107"/>
    <n v="16575"/>
    <m/>
    <x v="10"/>
    <s v="Los Angeles"/>
    <m/>
  </r>
  <r>
    <n v="90246"/>
    <n v="0"/>
    <n v="5"/>
    <s v="&gt;0"/>
    <m/>
    <s v="90246"/>
    <n v="5"/>
    <n v="0"/>
    <n v="0"/>
    <n v="0"/>
    <n v="0"/>
    <n v="0"/>
    <s v="&gt;0"/>
    <n v="0"/>
    <n v="1"/>
    <x v="2"/>
    <e v="#N/A"/>
    <m/>
  </r>
  <r>
    <n v="90247"/>
    <n v="285"/>
    <n v="264"/>
    <n v="549"/>
    <m/>
    <s v="90247"/>
    <n v="444"/>
    <n v="31"/>
    <n v="22"/>
    <n v="22"/>
    <n v="22"/>
    <n v="5"/>
    <s v="&gt;541"/>
    <n v="47507"/>
    <m/>
    <x v="11"/>
    <s v="Los Angeles"/>
    <m/>
  </r>
  <r>
    <n v="90248"/>
    <n v="60"/>
    <n v="60"/>
    <n v="120"/>
    <m/>
    <s v="90248"/>
    <n v="93"/>
    <n v="5"/>
    <n v="5"/>
    <n v="12"/>
    <n v="5"/>
    <n v="0"/>
    <s v="&gt;105"/>
    <n v="11425"/>
    <m/>
    <x v="1"/>
    <s v="Los Angeles"/>
    <m/>
  </r>
  <r>
    <n v="90249"/>
    <n v="174"/>
    <n v="220"/>
    <n v="394"/>
    <m/>
    <s v="90249"/>
    <n v="295"/>
    <n v="20"/>
    <n v="56"/>
    <n v="5"/>
    <n v="13"/>
    <n v="5"/>
    <s v="&gt;384"/>
    <n v="26192"/>
    <m/>
    <x v="11"/>
    <s v="Los Angeles"/>
    <m/>
  </r>
  <r>
    <n v="90250"/>
    <n v="644"/>
    <n v="549"/>
    <n v="1193"/>
    <m/>
    <s v="90250"/>
    <n v="1007"/>
    <n v="96"/>
    <n v="48"/>
    <n v="5"/>
    <n v="28"/>
    <n v="5"/>
    <s v="&gt;1179"/>
    <n v="95115"/>
    <m/>
    <x v="12"/>
    <s v="Los Angeles"/>
    <m/>
  </r>
  <r>
    <n v="90254"/>
    <n v="45"/>
    <n v="28"/>
    <n v="73"/>
    <m/>
    <s v="90254"/>
    <n v="68"/>
    <n v="5"/>
    <n v="0"/>
    <n v="0"/>
    <n v="5"/>
    <n v="5"/>
    <s v="&gt;68"/>
    <n v="19147"/>
    <m/>
    <x v="13"/>
    <s v="Los Angeles"/>
    <m/>
  </r>
  <r>
    <n v="90255"/>
    <n v="467"/>
    <n v="353"/>
    <n v="820"/>
    <m/>
    <s v="90255"/>
    <n v="775"/>
    <n v="21"/>
    <n v="5"/>
    <n v="0"/>
    <n v="14"/>
    <n v="5"/>
    <s v="&gt;810"/>
    <n v="74390"/>
    <m/>
    <x v="14"/>
    <s v="Los Angeles"/>
    <m/>
  </r>
  <r>
    <n v="90257"/>
    <n v="5"/>
    <n v="0"/>
    <s v="&gt;0"/>
    <m/>
    <s v="90257"/>
    <n v="5"/>
    <n v="0"/>
    <n v="0"/>
    <n v="0"/>
    <n v="0"/>
    <n v="0"/>
    <s v="&gt;0"/>
    <n v="0"/>
    <n v="1"/>
    <x v="2"/>
    <e v="#N/A"/>
    <m/>
  </r>
  <r>
    <n v="90258"/>
    <n v="5"/>
    <n v="0"/>
    <s v="&gt;0"/>
    <m/>
    <s v="90258"/>
    <n v="5"/>
    <n v="0"/>
    <n v="0"/>
    <n v="0"/>
    <n v="0"/>
    <n v="0"/>
    <s v="&gt;0"/>
    <n v="0"/>
    <n v="1"/>
    <x v="2"/>
    <e v="#N/A"/>
    <m/>
  </r>
  <r>
    <n v="90260"/>
    <n v="217"/>
    <n v="208"/>
    <n v="425"/>
    <m/>
    <s v="90260"/>
    <n v="350"/>
    <n v="12"/>
    <n v="43"/>
    <n v="5"/>
    <n v="11"/>
    <n v="0"/>
    <s v="&gt;416"/>
    <n v="34540"/>
    <m/>
    <x v="15"/>
    <s v="Los Angeles"/>
    <m/>
  </r>
  <r>
    <n v="90262"/>
    <n v="487"/>
    <n v="398"/>
    <n v="885"/>
    <m/>
    <s v="90262"/>
    <n v="737"/>
    <n v="14"/>
    <n v="40"/>
    <n v="58"/>
    <n v="26"/>
    <n v="5"/>
    <s v="&gt;875"/>
    <n v="69369"/>
    <m/>
    <x v="16"/>
    <s v="Los Angeles"/>
    <m/>
  </r>
  <r>
    <n v="90263"/>
    <n v="5"/>
    <n v="0"/>
    <s v="&gt;0"/>
    <m/>
    <s v="90263"/>
    <n v="5"/>
    <n v="0"/>
    <n v="0"/>
    <n v="0"/>
    <n v="0"/>
    <n v="0"/>
    <s v="&gt;0"/>
    <n v="1813"/>
    <m/>
    <x v="17"/>
    <s v="Los Angeles"/>
    <m/>
  </r>
  <r>
    <n v="90265"/>
    <n v="27"/>
    <n v="32"/>
    <n v="59"/>
    <m/>
    <s v="90265"/>
    <n v="48"/>
    <n v="5"/>
    <n v="5"/>
    <n v="0"/>
    <n v="5"/>
    <n v="0"/>
    <s v="&gt;48"/>
    <n v="18028"/>
    <m/>
    <x v="17"/>
    <s v="Los Angeles"/>
    <m/>
  </r>
  <r>
    <n v="90266"/>
    <n v="113"/>
    <n v="86"/>
    <n v="199"/>
    <m/>
    <s v="90266"/>
    <n v="195"/>
    <n v="5"/>
    <n v="0"/>
    <n v="0"/>
    <n v="5"/>
    <n v="5"/>
    <s v="&gt;195"/>
    <n v="35064"/>
    <m/>
    <x v="18"/>
    <s v="Los Angeles"/>
    <m/>
  </r>
  <r>
    <n v="90267"/>
    <n v="0"/>
    <n v="5"/>
    <s v="&gt;0"/>
    <m/>
    <s v="90267"/>
    <n v="5"/>
    <n v="0"/>
    <n v="0"/>
    <n v="0"/>
    <n v="0"/>
    <n v="0"/>
    <s v="&gt;0"/>
    <n v="0"/>
    <n v="1"/>
    <x v="2"/>
    <e v="#N/A"/>
    <m/>
  </r>
  <r>
    <n v="90268"/>
    <n v="0"/>
    <n v="5"/>
    <s v="&gt;0"/>
    <m/>
    <s v="90268"/>
    <n v="5"/>
    <n v="0"/>
    <n v="0"/>
    <n v="0"/>
    <n v="0"/>
    <n v="0"/>
    <s v="&gt;0"/>
    <n v="0"/>
    <n v="1"/>
    <x v="2"/>
    <e v="#N/A"/>
    <m/>
  </r>
  <r>
    <n v="90270"/>
    <n v="163"/>
    <n v="97"/>
    <n v="260"/>
    <m/>
    <s v="90270"/>
    <n v="259"/>
    <n v="5"/>
    <n v="0"/>
    <n v="0"/>
    <n v="0"/>
    <n v="0"/>
    <s v="&gt;259"/>
    <n v="27127"/>
    <m/>
    <x v="19"/>
    <s v="Los Angeles"/>
    <m/>
  </r>
  <r>
    <n v="90272"/>
    <n v="45"/>
    <n v="49"/>
    <n v="94"/>
    <m/>
    <s v="90272"/>
    <n v="94"/>
    <n v="0"/>
    <n v="0"/>
    <n v="0"/>
    <n v="0"/>
    <n v="0"/>
    <n v="94"/>
    <n v="21848"/>
    <m/>
    <x v="1"/>
    <s v="Los Angeles"/>
    <m/>
  </r>
  <r>
    <n v="90274"/>
    <n v="67"/>
    <n v="91"/>
    <n v="158"/>
    <m/>
    <s v="90274"/>
    <n v="154"/>
    <n v="5"/>
    <n v="5"/>
    <n v="0"/>
    <n v="5"/>
    <n v="0"/>
    <s v="&gt;154"/>
    <n v="24541"/>
    <m/>
    <x v="20"/>
    <s v="Los Angeles"/>
    <m/>
  </r>
  <r>
    <n v="90275"/>
    <n v="149"/>
    <n v="165"/>
    <n v="314"/>
    <m/>
    <s v="90275"/>
    <n v="291"/>
    <n v="5"/>
    <n v="5"/>
    <n v="0"/>
    <n v="5"/>
    <n v="0"/>
    <s v="&gt;291"/>
    <n v="41731"/>
    <m/>
    <x v="21"/>
    <s v="Los Angeles"/>
    <m/>
  </r>
  <r>
    <n v="90277"/>
    <n v="114"/>
    <n v="76"/>
    <n v="190"/>
    <m/>
    <s v="90277"/>
    <n v="185"/>
    <n v="5"/>
    <n v="0"/>
    <n v="0"/>
    <n v="5"/>
    <n v="0"/>
    <s v="&gt;185"/>
    <n v="34494"/>
    <m/>
    <x v="22"/>
    <s v="Los Angeles"/>
    <m/>
  </r>
  <r>
    <n v="90278"/>
    <n v="207"/>
    <n v="126"/>
    <n v="333"/>
    <m/>
    <s v="90278"/>
    <n v="304"/>
    <n v="22"/>
    <n v="0"/>
    <n v="0"/>
    <n v="5"/>
    <n v="5"/>
    <s v="&gt;326"/>
    <n v="40090"/>
    <m/>
    <x v="22"/>
    <s v="Los Angeles"/>
    <m/>
  </r>
  <r>
    <n v="90280"/>
    <n v="642"/>
    <n v="463"/>
    <n v="1105"/>
    <m/>
    <s v="90280"/>
    <n v="1013"/>
    <n v="38"/>
    <n v="16"/>
    <n v="0"/>
    <n v="37"/>
    <n v="5"/>
    <s v="&gt;1104"/>
    <n v="94905"/>
    <m/>
    <x v="23"/>
    <s v="Los Angeles"/>
    <m/>
  </r>
  <r>
    <n v="90282"/>
    <n v="5"/>
    <n v="0"/>
    <s v="&gt;0"/>
    <m/>
    <s v="90282"/>
    <n v="5"/>
    <n v="0"/>
    <n v="0"/>
    <n v="0"/>
    <n v="0"/>
    <n v="0"/>
    <s v="&gt;0"/>
    <n v="0"/>
    <n v="1"/>
    <x v="2"/>
    <e v="#N/A"/>
    <m/>
  </r>
  <r>
    <n v="90290"/>
    <n v="14"/>
    <n v="5"/>
    <s v="&gt;14"/>
    <m/>
    <s v="90290"/>
    <n v="17"/>
    <n v="0"/>
    <n v="0"/>
    <n v="0"/>
    <n v="0"/>
    <n v="0"/>
    <n v="17"/>
    <n v="5200"/>
    <m/>
    <x v="0"/>
    <s v="Los Angeles"/>
    <m/>
  </r>
  <r>
    <n v="90291"/>
    <n v="41"/>
    <n v="49"/>
    <n v="90"/>
    <m/>
    <s v="90291"/>
    <n v="77"/>
    <n v="5"/>
    <n v="0"/>
    <n v="0"/>
    <n v="5"/>
    <n v="5"/>
    <s v="&gt;77"/>
    <n v="27556"/>
    <m/>
    <x v="1"/>
    <s v="Los Angeles"/>
    <m/>
  </r>
  <r>
    <n v="90292"/>
    <n v="48"/>
    <n v="29"/>
    <n v="77"/>
    <m/>
    <s v="90292"/>
    <n v="67"/>
    <n v="5"/>
    <n v="0"/>
    <n v="0"/>
    <n v="5"/>
    <n v="0"/>
    <s v="&gt;67"/>
    <n v="23931"/>
    <m/>
    <x v="1"/>
    <s v="Los Angeles"/>
    <m/>
  </r>
  <r>
    <n v="90293"/>
    <n v="32"/>
    <n v="16"/>
    <n v="48"/>
    <m/>
    <s v="90293"/>
    <n v="45"/>
    <n v="5"/>
    <n v="0"/>
    <n v="0"/>
    <n v="5"/>
    <n v="0"/>
    <s v="&gt;45"/>
    <n v="12915"/>
    <m/>
    <x v="1"/>
    <s v="Los Angeles"/>
    <m/>
  </r>
  <r>
    <n v="90294"/>
    <n v="5"/>
    <n v="0"/>
    <s v="&gt;0"/>
    <m/>
    <s v="90294"/>
    <n v="0"/>
    <n v="0"/>
    <n v="0"/>
    <n v="0"/>
    <n v="0"/>
    <n v="5"/>
    <s v="&gt;0"/>
    <n v="0"/>
    <n v="1"/>
    <x v="2"/>
    <e v="#N/A"/>
    <m/>
  </r>
  <r>
    <n v="90298"/>
    <n v="5"/>
    <n v="0"/>
    <s v="&gt;0"/>
    <m/>
    <s v="90298"/>
    <n v="5"/>
    <n v="0"/>
    <n v="0"/>
    <n v="0"/>
    <n v="0"/>
    <n v="0"/>
    <s v="&gt;0"/>
    <n v="0"/>
    <n v="1"/>
    <x v="2"/>
    <e v="#N/A"/>
    <m/>
  </r>
  <r>
    <n v="90301"/>
    <n v="239"/>
    <n v="215"/>
    <n v="454"/>
    <m/>
    <s v="90301"/>
    <n v="369"/>
    <n v="58"/>
    <n v="5"/>
    <n v="5"/>
    <n v="12"/>
    <n v="5"/>
    <s v="&gt;439"/>
    <n v="39320"/>
    <m/>
    <x v="24"/>
    <s v="Los Angeles"/>
    <m/>
  </r>
  <r>
    <n v="90302"/>
    <n v="194"/>
    <n v="173"/>
    <n v="367"/>
    <m/>
    <s v="90302"/>
    <n v="312"/>
    <n v="39"/>
    <n v="5"/>
    <n v="0"/>
    <n v="5"/>
    <n v="5"/>
    <s v="&gt;351"/>
    <n v="29367"/>
    <m/>
    <x v="24"/>
    <s v="Los Angeles"/>
    <m/>
  </r>
  <r>
    <n v="90303"/>
    <n v="160"/>
    <n v="215"/>
    <n v="375"/>
    <m/>
    <s v="90303"/>
    <n v="287"/>
    <n v="56"/>
    <n v="24"/>
    <n v="0"/>
    <n v="5"/>
    <n v="0"/>
    <s v="&gt;367"/>
    <n v="23961"/>
    <m/>
    <x v="24"/>
    <s v="Los Angeles"/>
    <m/>
  </r>
  <r>
    <n v="90304"/>
    <n v="218"/>
    <n v="166"/>
    <n v="384"/>
    <m/>
    <s v="90304"/>
    <n v="353"/>
    <n v="13"/>
    <n v="13"/>
    <n v="0"/>
    <n v="5"/>
    <n v="5"/>
    <s v="&gt;379"/>
    <n v="26584"/>
    <m/>
    <x v="0"/>
    <s v="Los Angeles"/>
    <m/>
  </r>
  <r>
    <n v="90305"/>
    <n v="93"/>
    <n v="120"/>
    <n v="213"/>
    <m/>
    <s v="90305"/>
    <n v="160"/>
    <n v="16"/>
    <n v="20"/>
    <n v="5"/>
    <n v="12"/>
    <n v="5"/>
    <s v="&gt;208"/>
    <n v="15373"/>
    <m/>
    <x v="24"/>
    <s v="Los Angeles"/>
    <m/>
  </r>
  <r>
    <n v="90320"/>
    <n v="5"/>
    <n v="0"/>
    <s v="&gt;0"/>
    <m/>
    <s v="90320"/>
    <n v="5"/>
    <n v="0"/>
    <n v="0"/>
    <n v="0"/>
    <n v="0"/>
    <n v="0"/>
    <s v="&gt;0"/>
    <n v="0"/>
    <n v="1"/>
    <x v="2"/>
    <e v="#N/A"/>
    <m/>
  </r>
  <r>
    <n v="90345"/>
    <n v="5"/>
    <n v="0"/>
    <s v="&gt;0"/>
    <m/>
    <s v="90345"/>
    <n v="5"/>
    <n v="0"/>
    <n v="0"/>
    <n v="0"/>
    <n v="0"/>
    <n v="0"/>
    <s v="&gt;0"/>
    <n v="0"/>
    <n v="1"/>
    <x v="2"/>
    <e v="#N/A"/>
    <m/>
  </r>
  <r>
    <n v="90401"/>
    <n v="15"/>
    <n v="26"/>
    <n v="41"/>
    <m/>
    <s v="90401"/>
    <n v="22"/>
    <n v="17"/>
    <n v="0"/>
    <n v="0"/>
    <n v="5"/>
    <n v="5"/>
    <s v="&gt;39"/>
    <n v="7079"/>
    <m/>
    <x v="25"/>
    <s v="Los Angeles"/>
    <m/>
  </r>
  <r>
    <n v="90402"/>
    <n v="23"/>
    <n v="30"/>
    <n v="53"/>
    <m/>
    <s v="90402"/>
    <n v="51"/>
    <n v="5"/>
    <n v="0"/>
    <n v="0"/>
    <n v="0"/>
    <n v="0"/>
    <s v="&gt;51"/>
    <n v="11637"/>
    <m/>
    <x v="25"/>
    <s v="Los Angeles"/>
    <m/>
  </r>
  <r>
    <n v="90403"/>
    <n v="57"/>
    <n v="46"/>
    <n v="103"/>
    <m/>
    <s v="90403"/>
    <n v="92"/>
    <n v="5"/>
    <n v="0"/>
    <n v="0"/>
    <n v="5"/>
    <n v="0"/>
    <s v="&gt;92"/>
    <n v="24359"/>
    <m/>
    <x v="25"/>
    <s v="Los Angeles"/>
    <m/>
  </r>
  <r>
    <n v="90404"/>
    <n v="69"/>
    <n v="89"/>
    <n v="158"/>
    <m/>
    <s v="90404"/>
    <n v="118"/>
    <n v="27"/>
    <n v="0"/>
    <n v="0"/>
    <n v="5"/>
    <n v="11"/>
    <s v="&gt;156"/>
    <n v="23107"/>
    <m/>
    <x v="25"/>
    <s v="Los Angeles"/>
    <m/>
  </r>
  <r>
    <n v="90405"/>
    <n v="69"/>
    <n v="62"/>
    <n v="131"/>
    <m/>
    <s v="90405"/>
    <n v="119"/>
    <n v="5"/>
    <n v="5"/>
    <n v="0"/>
    <n v="5"/>
    <n v="0"/>
    <s v="&gt;119"/>
    <n v="27509"/>
    <m/>
    <x v="25"/>
    <s v="Los Angeles"/>
    <m/>
  </r>
  <r>
    <n v="90406"/>
    <n v="0"/>
    <n v="5"/>
    <s v="&gt;0"/>
    <m/>
    <s v="90406"/>
    <n v="0"/>
    <n v="5"/>
    <n v="0"/>
    <n v="0"/>
    <n v="0"/>
    <n v="0"/>
    <s v="&gt;0"/>
    <n v="0"/>
    <n v="1"/>
    <x v="2"/>
    <e v="#N/A"/>
    <m/>
  </r>
  <r>
    <n v="90421"/>
    <n v="0"/>
    <n v="5"/>
    <s v="&gt;0"/>
    <m/>
    <s v="90421"/>
    <n v="5"/>
    <n v="0"/>
    <n v="0"/>
    <n v="0"/>
    <n v="0"/>
    <n v="0"/>
    <s v="&gt;0"/>
    <n v="0"/>
    <n v="1"/>
    <x v="2"/>
    <e v="#N/A"/>
    <m/>
  </r>
  <r>
    <n v="90444"/>
    <n v="0"/>
    <n v="5"/>
    <s v="&gt;0"/>
    <m/>
    <s v="90444"/>
    <n v="5"/>
    <n v="0"/>
    <n v="0"/>
    <n v="0"/>
    <n v="0"/>
    <n v="0"/>
    <s v="&gt;0"/>
    <n v="0"/>
    <n v="1"/>
    <x v="2"/>
    <e v="#N/A"/>
    <m/>
  </r>
  <r>
    <n v="90501"/>
    <n v="291"/>
    <n v="253"/>
    <n v="544"/>
    <m/>
    <s v="90501"/>
    <n v="466"/>
    <n v="33"/>
    <n v="36"/>
    <n v="0"/>
    <n v="5"/>
    <n v="0"/>
    <s v="&gt;535"/>
    <n v="42298"/>
    <m/>
    <x v="26"/>
    <s v="Los Angeles"/>
    <m/>
  </r>
  <r>
    <n v="90502"/>
    <n v="98"/>
    <n v="95"/>
    <n v="193"/>
    <m/>
    <s v="90502"/>
    <n v="159"/>
    <n v="12"/>
    <n v="12"/>
    <n v="0"/>
    <n v="5"/>
    <n v="5"/>
    <s v="&gt;183"/>
    <n v="18527"/>
    <m/>
    <x v="0"/>
    <s v="Los Angeles"/>
    <m/>
  </r>
  <r>
    <n v="90503"/>
    <n v="245"/>
    <n v="175"/>
    <n v="420"/>
    <m/>
    <s v="90503"/>
    <n v="373"/>
    <n v="27"/>
    <n v="14"/>
    <n v="5"/>
    <n v="5"/>
    <n v="0"/>
    <s v="&gt;414"/>
    <n v="44354"/>
    <m/>
    <x v="26"/>
    <s v="Los Angeles"/>
    <m/>
  </r>
  <r>
    <n v="90504"/>
    <n v="198"/>
    <n v="223"/>
    <n v="421"/>
    <m/>
    <s v="90504"/>
    <n v="334"/>
    <n v="23"/>
    <n v="60"/>
    <n v="0"/>
    <n v="5"/>
    <n v="5"/>
    <s v="&gt;417"/>
    <n v="32703"/>
    <m/>
    <x v="26"/>
    <s v="Los Angeles"/>
    <m/>
  </r>
  <r>
    <n v="90505"/>
    <n v="208"/>
    <n v="152"/>
    <n v="360"/>
    <m/>
    <s v="90505"/>
    <n v="310"/>
    <n v="16"/>
    <n v="17"/>
    <n v="5"/>
    <n v="5"/>
    <n v="5"/>
    <s v="&gt;343"/>
    <n v="36820"/>
    <m/>
    <x v="26"/>
    <s v="Los Angeles"/>
    <m/>
  </r>
  <r>
    <n v="90508"/>
    <n v="0"/>
    <n v="5"/>
    <s v="&gt;0"/>
    <m/>
    <s v="90508"/>
    <n v="5"/>
    <n v="0"/>
    <n v="0"/>
    <n v="0"/>
    <n v="0"/>
    <n v="0"/>
    <s v="&gt;0"/>
    <n v="0"/>
    <n v="1"/>
    <x v="2"/>
    <e v="#N/A"/>
    <m/>
  </r>
  <r>
    <n v="90551"/>
    <n v="0"/>
    <n v="5"/>
    <s v="&gt;0"/>
    <m/>
    <s v="90551"/>
    <n v="5"/>
    <n v="0"/>
    <n v="0"/>
    <n v="0"/>
    <n v="0"/>
    <n v="0"/>
    <s v="&gt;0"/>
    <n v="0"/>
    <n v="1"/>
    <x v="2"/>
    <e v="#N/A"/>
    <m/>
  </r>
  <r>
    <n v="90555"/>
    <n v="0"/>
    <n v="5"/>
    <s v="&gt;0"/>
    <m/>
    <s v="90555"/>
    <n v="5"/>
    <n v="0"/>
    <n v="0"/>
    <n v="0"/>
    <n v="0"/>
    <n v="0"/>
    <s v="&gt;0"/>
    <n v="0"/>
    <n v="1"/>
    <x v="2"/>
    <e v="#N/A"/>
    <m/>
  </r>
  <r>
    <n v="90601"/>
    <n v="214"/>
    <n v="227"/>
    <n v="441"/>
    <m/>
    <s v="90601"/>
    <n v="369"/>
    <n v="50"/>
    <n v="5"/>
    <n v="0"/>
    <n v="5"/>
    <n v="5"/>
    <s v="&gt;419"/>
    <n v="30623"/>
    <m/>
    <x v="27"/>
    <s v="Los Angeles"/>
    <m/>
  </r>
  <r>
    <n v="90602"/>
    <n v="161"/>
    <n v="248"/>
    <n v="409"/>
    <m/>
    <s v="90602"/>
    <n v="286"/>
    <n v="84"/>
    <n v="30"/>
    <n v="0"/>
    <n v="5"/>
    <n v="5"/>
    <s v="&gt;400"/>
    <n v="25426"/>
    <m/>
    <x v="27"/>
    <s v="Los Angeles"/>
    <m/>
  </r>
  <r>
    <n v="90603"/>
    <n v="117"/>
    <n v="164"/>
    <n v="281"/>
    <m/>
    <s v="90603"/>
    <n v="219"/>
    <n v="21"/>
    <n v="32"/>
    <n v="0"/>
    <n v="5"/>
    <n v="5"/>
    <s v="&gt;272"/>
    <n v="20780"/>
    <m/>
    <x v="27"/>
    <s v="Los Angeles"/>
    <m/>
  </r>
  <r>
    <n v="90604"/>
    <n v="249"/>
    <n v="240"/>
    <n v="489"/>
    <m/>
    <s v="90604"/>
    <n v="435"/>
    <n v="17"/>
    <n v="24"/>
    <n v="5"/>
    <n v="5"/>
    <n v="5"/>
    <s v="&gt;476"/>
    <n v="40545"/>
    <m/>
    <x v="0"/>
    <s v="Los Angeles"/>
    <m/>
  </r>
  <r>
    <n v="90605"/>
    <n v="264"/>
    <n v="333"/>
    <n v="597"/>
    <m/>
    <s v="90605"/>
    <n v="458"/>
    <n v="28"/>
    <n v="96"/>
    <n v="0"/>
    <n v="5"/>
    <n v="5"/>
    <s v="&gt;582"/>
    <n v="41162"/>
    <m/>
    <x v="27"/>
    <s v="Los Angeles"/>
    <m/>
  </r>
  <r>
    <n v="90606"/>
    <n v="218"/>
    <n v="266"/>
    <n v="484"/>
    <m/>
    <s v="90606"/>
    <n v="414"/>
    <n v="30"/>
    <n v="24"/>
    <n v="0"/>
    <n v="12"/>
    <n v="5"/>
    <s v="&gt;480"/>
    <n v="32631"/>
    <m/>
    <x v="0"/>
    <s v="Los Angeles"/>
    <m/>
  </r>
  <r>
    <n v="90607"/>
    <n v="0"/>
    <n v="5"/>
    <s v="&gt;0"/>
    <m/>
    <s v="90607"/>
    <n v="5"/>
    <n v="0"/>
    <n v="0"/>
    <n v="0"/>
    <n v="0"/>
    <n v="0"/>
    <s v="&gt;0"/>
    <n v="0"/>
    <n v="1"/>
    <x v="2"/>
    <e v="#N/A"/>
    <m/>
  </r>
  <r>
    <n v="90608"/>
    <n v="0"/>
    <n v="5"/>
    <s v="&gt;0"/>
    <m/>
    <s v="90608"/>
    <n v="0"/>
    <n v="0"/>
    <n v="0"/>
    <n v="0"/>
    <n v="0"/>
    <n v="5"/>
    <s v="&gt;0"/>
    <n v="0"/>
    <n v="1"/>
    <x v="2"/>
    <e v="#N/A"/>
    <m/>
  </r>
  <r>
    <n v="90609"/>
    <n v="0"/>
    <n v="5"/>
    <s v="&gt;0"/>
    <m/>
    <s v="90609"/>
    <n v="5"/>
    <n v="0"/>
    <n v="0"/>
    <n v="0"/>
    <n v="0"/>
    <n v="0"/>
    <s v="&gt;0"/>
    <n v="0"/>
    <n v="1"/>
    <x v="2"/>
    <e v="#N/A"/>
    <m/>
  </r>
  <r>
    <n v="90613"/>
    <n v="5"/>
    <n v="5"/>
    <s v="&gt;0"/>
    <m/>
    <s v="90613"/>
    <n v="5"/>
    <n v="0"/>
    <n v="0"/>
    <n v="0"/>
    <n v="0"/>
    <n v="5"/>
    <s v="&gt;0"/>
    <n v="0"/>
    <n v="1"/>
    <x v="2"/>
    <e v="#N/A"/>
    <m/>
  </r>
  <r>
    <n v="90620"/>
    <n v="181"/>
    <n v="457"/>
    <n v="638"/>
    <m/>
    <s v="90620"/>
    <n v="324"/>
    <n v="5"/>
    <n v="161"/>
    <n v="125"/>
    <n v="5"/>
    <n v="12"/>
    <s v="&gt;622"/>
    <n v="46228"/>
    <m/>
    <x v="28"/>
    <s v="Orange"/>
    <m/>
  </r>
  <r>
    <n v="90621"/>
    <n v="138"/>
    <n v="203"/>
    <n v="341"/>
    <m/>
    <s v="90621"/>
    <n v="241"/>
    <n v="11"/>
    <n v="60"/>
    <n v="21"/>
    <n v="5"/>
    <n v="0"/>
    <s v="&gt;333"/>
    <n v="35448"/>
    <m/>
    <x v="28"/>
    <s v="Orange"/>
    <m/>
  </r>
  <r>
    <n v="90623"/>
    <n v="44"/>
    <n v="58"/>
    <n v="102"/>
    <m/>
    <s v="90623"/>
    <n v="95"/>
    <n v="0"/>
    <n v="0"/>
    <n v="5"/>
    <n v="5"/>
    <n v="0"/>
    <s v="&gt;95"/>
    <n v="15624"/>
    <m/>
    <x v="29"/>
    <s v="Orange"/>
    <m/>
  </r>
  <r>
    <n v="90626"/>
    <n v="0"/>
    <n v="5"/>
    <s v="&gt;0"/>
    <m/>
    <s v="90626"/>
    <n v="5"/>
    <n v="0"/>
    <n v="0"/>
    <n v="0"/>
    <n v="0"/>
    <n v="0"/>
    <s v="&gt;0"/>
    <n v="0"/>
    <n v="1"/>
    <x v="2"/>
    <e v="#N/A"/>
    <m/>
  </r>
  <r>
    <n v="90630"/>
    <n v="158"/>
    <n v="191"/>
    <n v="349"/>
    <m/>
    <s v="90630"/>
    <n v="296"/>
    <n v="5"/>
    <n v="25"/>
    <n v="15"/>
    <n v="5"/>
    <n v="0"/>
    <s v="&gt;336"/>
    <n v="49378"/>
    <m/>
    <x v="30"/>
    <s v="Orange"/>
    <m/>
  </r>
  <r>
    <n v="90631"/>
    <n v="272"/>
    <n v="248"/>
    <n v="520"/>
    <m/>
    <s v="90631"/>
    <n v="469"/>
    <n v="11"/>
    <n v="27"/>
    <n v="0"/>
    <n v="11"/>
    <n v="5"/>
    <s v="&gt;518"/>
    <n v="68748"/>
    <m/>
    <x v="31"/>
    <s v="Orange"/>
    <m/>
  </r>
  <r>
    <n v="90637"/>
    <n v="0"/>
    <n v="5"/>
    <s v="&gt;0"/>
    <m/>
    <s v="90637"/>
    <n v="0"/>
    <n v="0"/>
    <n v="5"/>
    <n v="0"/>
    <n v="0"/>
    <n v="0"/>
    <s v="&gt;0"/>
    <n v="0"/>
    <n v="1"/>
    <x v="2"/>
    <e v="#N/A"/>
    <m/>
  </r>
  <r>
    <n v="90638"/>
    <n v="208"/>
    <n v="291"/>
    <n v="499"/>
    <m/>
    <s v="90638"/>
    <n v="396"/>
    <n v="5"/>
    <n v="47"/>
    <n v="37"/>
    <n v="5"/>
    <n v="5"/>
    <s v="&gt;480"/>
    <n v="48704"/>
    <m/>
    <x v="32"/>
    <s v="Los Angeles"/>
    <m/>
  </r>
  <r>
    <n v="90640"/>
    <n v="446"/>
    <n v="322"/>
    <n v="768"/>
    <m/>
    <s v="90640"/>
    <n v="690"/>
    <n v="29"/>
    <n v="30"/>
    <n v="0"/>
    <n v="15"/>
    <n v="5"/>
    <s v="&gt;764"/>
    <n v="62873"/>
    <m/>
    <x v="33"/>
    <s v="Los Angeles"/>
    <m/>
  </r>
  <r>
    <n v="90641"/>
    <n v="0"/>
    <n v="5"/>
    <s v="&gt;0"/>
    <m/>
    <s v="90641"/>
    <n v="5"/>
    <n v="0"/>
    <n v="0"/>
    <n v="0"/>
    <n v="0"/>
    <n v="0"/>
    <s v="&gt;0"/>
    <n v="0"/>
    <n v="1"/>
    <x v="2"/>
    <e v="#N/A"/>
    <m/>
  </r>
  <r>
    <n v="90650"/>
    <n v="698"/>
    <n v="701"/>
    <n v="1399"/>
    <m/>
    <s v="90650"/>
    <n v="1141"/>
    <n v="59"/>
    <n v="124"/>
    <n v="5"/>
    <n v="42"/>
    <n v="25"/>
    <s v="&gt;1391"/>
    <n v="104524"/>
    <m/>
    <x v="34"/>
    <s v="Los Angeles"/>
    <m/>
  </r>
  <r>
    <n v="90660"/>
    <n v="357"/>
    <n v="431"/>
    <n v="788"/>
    <m/>
    <s v="90660"/>
    <n v="705"/>
    <n v="29"/>
    <n v="35"/>
    <n v="0"/>
    <n v="5"/>
    <n v="5"/>
    <s v="&gt;769"/>
    <n v="62507"/>
    <m/>
    <x v="35"/>
    <s v="Los Angeles"/>
    <m/>
  </r>
  <r>
    <n v="90666"/>
    <n v="5"/>
    <n v="0"/>
    <s v="&gt;0"/>
    <m/>
    <s v="90666"/>
    <n v="5"/>
    <n v="0"/>
    <n v="0"/>
    <n v="0"/>
    <n v="0"/>
    <n v="0"/>
    <s v="&gt;0"/>
    <n v="0"/>
    <n v="1"/>
    <x v="2"/>
    <e v="#N/A"/>
    <m/>
  </r>
  <r>
    <n v="90670"/>
    <n v="98"/>
    <n v="87"/>
    <n v="185"/>
    <m/>
    <s v="90670"/>
    <n v="169"/>
    <n v="5"/>
    <n v="5"/>
    <n v="0"/>
    <n v="5"/>
    <n v="5"/>
    <s v="&gt;169"/>
    <n v="16410"/>
    <m/>
    <x v="36"/>
    <s v="Los Angeles"/>
    <m/>
  </r>
  <r>
    <n v="90680"/>
    <n v="126"/>
    <n v="146"/>
    <n v="272"/>
    <m/>
    <s v="90680"/>
    <n v="232"/>
    <n v="18"/>
    <n v="11"/>
    <n v="5"/>
    <n v="5"/>
    <n v="0"/>
    <s v="&gt;261"/>
    <n v="30807"/>
    <m/>
    <x v="37"/>
    <s v="Orange"/>
    <m/>
  </r>
  <r>
    <n v="90692"/>
    <n v="5"/>
    <n v="0"/>
    <s v="&gt;0"/>
    <m/>
    <s v="90692"/>
    <n v="5"/>
    <n v="0"/>
    <n v="0"/>
    <n v="0"/>
    <n v="0"/>
    <n v="0"/>
    <s v="&gt;0"/>
    <n v="0"/>
    <n v="1"/>
    <x v="2"/>
    <e v="#N/A"/>
    <m/>
  </r>
  <r>
    <n v="90701"/>
    <n v="91"/>
    <n v="140"/>
    <n v="231"/>
    <m/>
    <s v="90701"/>
    <n v="169"/>
    <n v="5"/>
    <n v="33"/>
    <n v="19"/>
    <n v="5"/>
    <n v="5"/>
    <s v="&gt;221"/>
    <n v="16500"/>
    <m/>
    <x v="38"/>
    <s v="Los Angeles"/>
    <m/>
  </r>
  <r>
    <n v="90702"/>
    <n v="0"/>
    <n v="5"/>
    <s v="&gt;0"/>
    <m/>
    <s v="90702"/>
    <n v="0"/>
    <n v="0"/>
    <n v="5"/>
    <n v="0"/>
    <n v="0"/>
    <n v="0"/>
    <s v="&gt;0"/>
    <n v="0"/>
    <n v="1"/>
    <x v="2"/>
    <e v="#N/A"/>
    <m/>
  </r>
  <r>
    <n v="90703"/>
    <n v="188"/>
    <n v="286"/>
    <n v="474"/>
    <m/>
    <s v="90703"/>
    <n v="358"/>
    <n v="5"/>
    <n v="59"/>
    <n v="5"/>
    <n v="5"/>
    <n v="40"/>
    <s v="&gt;457"/>
    <n v="49633"/>
    <m/>
    <x v="39"/>
    <s v="Los Angeles"/>
    <m/>
  </r>
  <r>
    <n v="90704"/>
    <n v="18"/>
    <n v="5"/>
    <s v="&gt;18"/>
    <m/>
    <s v="90704"/>
    <n v="23"/>
    <n v="5"/>
    <n v="0"/>
    <n v="0"/>
    <n v="0"/>
    <n v="0"/>
    <s v="&gt;23"/>
    <n v="4201"/>
    <m/>
    <x v="40"/>
    <s v="Los Angeles"/>
    <m/>
  </r>
  <r>
    <n v="90706"/>
    <n v="533"/>
    <n v="504"/>
    <n v="1037"/>
    <m/>
    <s v="90706"/>
    <n v="842"/>
    <n v="47"/>
    <n v="85"/>
    <n v="24"/>
    <n v="31"/>
    <n v="5"/>
    <s v="&gt;1029"/>
    <n v="76339"/>
    <m/>
    <x v="41"/>
    <s v="Los Angeles"/>
    <m/>
  </r>
  <r>
    <n v="90707"/>
    <n v="5"/>
    <n v="5"/>
    <s v="&gt;0"/>
    <m/>
    <s v="90707"/>
    <n v="5"/>
    <n v="0"/>
    <n v="0"/>
    <n v="0"/>
    <n v="0"/>
    <n v="5"/>
    <s v="&gt;0"/>
    <n v="0"/>
    <n v="1"/>
    <x v="2"/>
    <e v="#N/A"/>
    <m/>
  </r>
  <r>
    <n v="90710"/>
    <n v="172"/>
    <n v="144"/>
    <n v="316"/>
    <m/>
    <s v="90710"/>
    <n v="274"/>
    <n v="14"/>
    <n v="21"/>
    <n v="0"/>
    <n v="5"/>
    <n v="5"/>
    <s v="&gt;309"/>
    <n v="28566"/>
    <m/>
    <x v="1"/>
    <s v="Los Angeles"/>
    <m/>
  </r>
  <r>
    <n v="90711"/>
    <n v="0"/>
    <n v="5"/>
    <s v="&gt;0"/>
    <m/>
    <s v="90711"/>
    <n v="5"/>
    <n v="0"/>
    <n v="0"/>
    <n v="0"/>
    <n v="0"/>
    <n v="0"/>
    <s v="&gt;0"/>
    <n v="0"/>
    <n v="1"/>
    <x v="2"/>
    <e v="#N/A"/>
    <m/>
  </r>
  <r>
    <n v="90712"/>
    <n v="210"/>
    <n v="180"/>
    <n v="390"/>
    <m/>
    <s v="90712"/>
    <n v="326"/>
    <n v="11"/>
    <n v="43"/>
    <n v="0"/>
    <n v="5"/>
    <n v="0"/>
    <s v="&gt;380"/>
    <n v="30773"/>
    <m/>
    <x v="42"/>
    <s v="Los Angeles"/>
    <m/>
  </r>
  <r>
    <n v="90713"/>
    <n v="164"/>
    <n v="141"/>
    <n v="305"/>
    <m/>
    <s v="90713"/>
    <n v="261"/>
    <n v="5"/>
    <n v="21"/>
    <n v="5"/>
    <n v="5"/>
    <n v="0"/>
    <s v="&gt;282"/>
    <n v="27905"/>
    <m/>
    <x v="42"/>
    <s v="Los Angeles"/>
    <m/>
  </r>
  <r>
    <n v="90714"/>
    <n v="5"/>
    <n v="0"/>
    <s v="&gt;0"/>
    <m/>
    <s v="90714"/>
    <n v="5"/>
    <n v="0"/>
    <n v="0"/>
    <n v="0"/>
    <n v="0"/>
    <n v="0"/>
    <s v="&gt;0"/>
    <n v="0"/>
    <n v="1"/>
    <x v="2"/>
    <e v="#N/A"/>
    <m/>
  </r>
  <r>
    <n v="90715"/>
    <n v="141"/>
    <n v="122"/>
    <n v="263"/>
    <m/>
    <s v="90715"/>
    <n v="225"/>
    <n v="5"/>
    <n v="29"/>
    <n v="0"/>
    <n v="5"/>
    <n v="0"/>
    <s v="&gt;254"/>
    <n v="20505"/>
    <m/>
    <x v="42"/>
    <s v="Los Angeles"/>
    <m/>
  </r>
  <r>
    <n v="90716"/>
    <n v="103"/>
    <n v="71"/>
    <n v="174"/>
    <m/>
    <s v="90716"/>
    <n v="168"/>
    <n v="5"/>
    <n v="0"/>
    <n v="0"/>
    <n v="5"/>
    <n v="0"/>
    <s v="&gt;168"/>
    <n v="14170"/>
    <m/>
    <x v="43"/>
    <s v="Los Angeles"/>
    <m/>
  </r>
  <r>
    <n v="90717"/>
    <n v="106"/>
    <n v="138"/>
    <n v="244"/>
    <m/>
    <s v="90717"/>
    <n v="181"/>
    <n v="22"/>
    <n v="24"/>
    <n v="15"/>
    <n v="5"/>
    <n v="0"/>
    <s v="&gt;242"/>
    <n v="20919"/>
    <m/>
    <x v="44"/>
    <s v="Los Angeles"/>
    <m/>
  </r>
  <r>
    <n v="90720"/>
    <n v="96"/>
    <n v="81"/>
    <n v="177"/>
    <m/>
    <s v="90720"/>
    <n v="165"/>
    <n v="5"/>
    <n v="5"/>
    <n v="0"/>
    <n v="5"/>
    <n v="5"/>
    <s v="&gt;165"/>
    <n v="22998"/>
    <m/>
    <x v="45"/>
    <s v="Orange"/>
    <m/>
  </r>
  <r>
    <n v="90721"/>
    <n v="0"/>
    <n v="5"/>
    <s v="&gt;0"/>
    <m/>
    <s v="90721"/>
    <n v="0"/>
    <n v="5"/>
    <n v="0"/>
    <n v="0"/>
    <n v="0"/>
    <n v="0"/>
    <s v="&gt;0"/>
    <n v="0"/>
    <n v="1"/>
    <x v="2"/>
    <e v="#N/A"/>
    <m/>
  </r>
  <r>
    <n v="90723"/>
    <n v="363"/>
    <n v="239"/>
    <n v="602"/>
    <m/>
    <s v="90723"/>
    <n v="543"/>
    <n v="20"/>
    <n v="5"/>
    <n v="0"/>
    <n v="27"/>
    <n v="5"/>
    <s v="&gt;590"/>
    <n v="53949"/>
    <m/>
    <x v="46"/>
    <s v="Los Angeles"/>
    <m/>
  </r>
  <r>
    <n v="90724"/>
    <n v="5"/>
    <n v="0"/>
    <s v="&gt;0"/>
    <m/>
    <s v="90724"/>
    <n v="5"/>
    <n v="0"/>
    <n v="0"/>
    <n v="0"/>
    <n v="0"/>
    <n v="0"/>
    <s v="&gt;0"/>
    <n v="0"/>
    <n v="1"/>
    <x v="2"/>
    <e v="#N/A"/>
    <m/>
  </r>
  <r>
    <n v="90731"/>
    <n v="420"/>
    <n v="283"/>
    <n v="703"/>
    <m/>
    <s v="90731"/>
    <n v="639"/>
    <n v="46"/>
    <n v="0"/>
    <n v="0"/>
    <n v="16"/>
    <n v="5"/>
    <s v="&gt;701"/>
    <n v="60813"/>
    <m/>
    <x v="1"/>
    <s v="Los Angeles"/>
    <m/>
  </r>
  <r>
    <n v="90732"/>
    <n v="97"/>
    <n v="72"/>
    <n v="169"/>
    <m/>
    <s v="90732"/>
    <n v="158"/>
    <n v="11"/>
    <n v="0"/>
    <n v="0"/>
    <n v="0"/>
    <n v="0"/>
    <n v="169"/>
    <n v="22561"/>
    <m/>
    <x v="1"/>
    <s v="Los Angeles"/>
    <m/>
  </r>
  <r>
    <n v="90740"/>
    <n v="48"/>
    <n v="49"/>
    <n v="97"/>
    <m/>
    <s v="90740"/>
    <n v="92"/>
    <n v="5"/>
    <n v="0"/>
    <n v="0"/>
    <n v="5"/>
    <n v="5"/>
    <s v="&gt;92"/>
    <n v="24288"/>
    <m/>
    <x v="47"/>
    <s v="Orange"/>
    <m/>
  </r>
  <r>
    <n v="90741"/>
    <n v="5"/>
    <n v="0"/>
    <s v="&gt;0"/>
    <m/>
    <s v="90741"/>
    <n v="5"/>
    <n v="0"/>
    <n v="0"/>
    <n v="0"/>
    <n v="0"/>
    <n v="0"/>
    <s v="&gt;0"/>
    <n v="0"/>
    <n v="1"/>
    <x v="2"/>
    <e v="#N/A"/>
    <m/>
  </r>
  <r>
    <n v="90742"/>
    <n v="0"/>
    <n v="5"/>
    <s v="&gt;0"/>
    <m/>
    <s v="90742"/>
    <n v="5"/>
    <n v="0"/>
    <n v="0"/>
    <n v="0"/>
    <n v="0"/>
    <n v="0"/>
    <s v="&gt;0"/>
    <n v="617"/>
    <m/>
    <x v="48"/>
    <s v="Orange"/>
    <m/>
  </r>
  <r>
    <n v="90743"/>
    <n v="5"/>
    <n v="0"/>
    <s v="&gt;0"/>
    <m/>
    <s v="90743"/>
    <n v="5"/>
    <n v="0"/>
    <n v="0"/>
    <n v="0"/>
    <n v="0"/>
    <n v="0"/>
    <s v="&gt;0"/>
    <n v="256"/>
    <m/>
    <x v="47"/>
    <s v="Orange"/>
    <m/>
  </r>
  <r>
    <n v="90744"/>
    <n v="454"/>
    <n v="291"/>
    <n v="745"/>
    <m/>
    <s v="90744"/>
    <n v="688"/>
    <n v="36"/>
    <n v="5"/>
    <n v="0"/>
    <n v="12"/>
    <n v="5"/>
    <s v="&gt;736"/>
    <n v="56450"/>
    <m/>
    <x v="1"/>
    <s v="Los Angeles"/>
    <m/>
  </r>
  <r>
    <n v="90745"/>
    <n v="339"/>
    <n v="404"/>
    <n v="743"/>
    <m/>
    <s v="90745"/>
    <n v="589"/>
    <n v="30"/>
    <n v="82"/>
    <n v="19"/>
    <n v="19"/>
    <n v="5"/>
    <s v="&gt;739"/>
    <n v="55567"/>
    <m/>
    <x v="49"/>
    <s v="Los Angeles"/>
    <m/>
  </r>
  <r>
    <n v="90746"/>
    <n v="110"/>
    <n v="247"/>
    <n v="357"/>
    <m/>
    <s v="90746"/>
    <n v="229"/>
    <n v="5"/>
    <n v="97"/>
    <n v="5"/>
    <n v="21"/>
    <n v="5"/>
    <s v="&gt;347"/>
    <n v="27458"/>
    <m/>
    <x v="49"/>
    <s v="Los Angeles"/>
    <m/>
  </r>
  <r>
    <n v="90747"/>
    <n v="0"/>
    <n v="5"/>
    <s v="&gt;0"/>
    <m/>
    <s v="90747"/>
    <n v="5"/>
    <n v="0"/>
    <n v="0"/>
    <n v="0"/>
    <n v="0"/>
    <n v="0"/>
    <s v="&gt;0"/>
    <n v="0"/>
    <m/>
    <x v="49"/>
    <s v="Los Angeles"/>
    <m/>
  </r>
  <r>
    <n v="90748"/>
    <n v="0"/>
    <n v="5"/>
    <s v="&gt;0"/>
    <m/>
    <s v="90748"/>
    <n v="5"/>
    <n v="0"/>
    <n v="0"/>
    <n v="0"/>
    <n v="0"/>
    <n v="0"/>
    <s v="&gt;0"/>
    <n v="0"/>
    <n v="1"/>
    <x v="2"/>
    <e v="#N/A"/>
    <m/>
  </r>
  <r>
    <n v="90755"/>
    <n v="63"/>
    <n v="42"/>
    <n v="105"/>
    <m/>
    <s v="90755"/>
    <n v="89"/>
    <n v="5"/>
    <n v="0"/>
    <n v="0"/>
    <n v="5"/>
    <n v="0"/>
    <s v="&gt;89"/>
    <n v="11458"/>
    <m/>
    <x v="50"/>
    <s v="Los Angeles"/>
    <m/>
  </r>
  <r>
    <n v="90760"/>
    <n v="5"/>
    <n v="0"/>
    <s v="&gt;0"/>
    <m/>
    <s v="90760"/>
    <n v="5"/>
    <n v="0"/>
    <n v="0"/>
    <n v="0"/>
    <n v="0"/>
    <n v="0"/>
    <s v="&gt;0"/>
    <n v="0"/>
    <n v="1"/>
    <x v="2"/>
    <e v="#N/A"/>
    <m/>
  </r>
  <r>
    <n v="90763"/>
    <n v="5"/>
    <n v="0"/>
    <s v="&gt;0"/>
    <m/>
    <s v="90763"/>
    <n v="5"/>
    <n v="0"/>
    <n v="0"/>
    <n v="0"/>
    <n v="0"/>
    <n v="0"/>
    <s v="&gt;0"/>
    <n v="0"/>
    <n v="1"/>
    <x v="2"/>
    <e v="#N/A"/>
    <m/>
  </r>
  <r>
    <n v="90764"/>
    <n v="0"/>
    <n v="5"/>
    <s v="&gt;0"/>
    <m/>
    <s v="90764"/>
    <n v="5"/>
    <n v="0"/>
    <n v="0"/>
    <n v="0"/>
    <n v="0"/>
    <n v="0"/>
    <s v="&gt;0"/>
    <n v="0"/>
    <n v="1"/>
    <x v="2"/>
    <e v="#N/A"/>
    <m/>
  </r>
  <r>
    <n v="90790"/>
    <n v="5"/>
    <n v="0"/>
    <s v="&gt;0"/>
    <m/>
    <s v="90790"/>
    <n v="5"/>
    <n v="0"/>
    <n v="0"/>
    <n v="0"/>
    <n v="0"/>
    <n v="0"/>
    <s v="&gt;0"/>
    <n v="0"/>
    <n v="1"/>
    <x v="2"/>
    <e v="#N/A"/>
    <m/>
  </r>
  <r>
    <n v="90791"/>
    <n v="0"/>
    <n v="5"/>
    <s v="&gt;0"/>
    <m/>
    <s v="90791"/>
    <n v="0"/>
    <n v="5"/>
    <n v="0"/>
    <n v="0"/>
    <n v="0"/>
    <n v="0"/>
    <s v="&gt;0"/>
    <n v="0"/>
    <n v="1"/>
    <x v="2"/>
    <e v="#N/A"/>
    <m/>
  </r>
  <r>
    <n v="90801"/>
    <n v="5"/>
    <n v="5"/>
    <s v="&gt;0"/>
    <m/>
    <s v="90801"/>
    <n v="5"/>
    <n v="5"/>
    <n v="5"/>
    <n v="0"/>
    <n v="0"/>
    <n v="0"/>
    <s v="&gt;0"/>
    <n v="0"/>
    <n v="1"/>
    <x v="2"/>
    <e v="#N/A"/>
    <m/>
  </r>
  <r>
    <n v="90802"/>
    <n v="171"/>
    <n v="132"/>
    <n v="303"/>
    <m/>
    <s v="90802"/>
    <n v="233"/>
    <n v="53"/>
    <n v="5"/>
    <n v="0"/>
    <n v="12"/>
    <n v="5"/>
    <s v="&gt;298"/>
    <n v="39165"/>
    <m/>
    <x v="51"/>
    <s v="Los Angeles"/>
    <m/>
  </r>
  <r>
    <n v="90803"/>
    <n v="69"/>
    <n v="61"/>
    <n v="130"/>
    <m/>
    <s v="90803"/>
    <n v="108"/>
    <n v="17"/>
    <n v="0"/>
    <n v="0"/>
    <n v="5"/>
    <n v="0"/>
    <s v="&gt;125"/>
    <n v="32241"/>
    <m/>
    <x v="51"/>
    <s v="Los Angeles"/>
    <m/>
  </r>
  <r>
    <n v="90804"/>
    <n v="269"/>
    <n v="202"/>
    <n v="471"/>
    <m/>
    <s v="90804"/>
    <n v="389"/>
    <n v="56"/>
    <n v="0"/>
    <n v="0"/>
    <n v="21"/>
    <n v="5"/>
    <s v="&gt;466"/>
    <n v="38151"/>
    <m/>
    <x v="51"/>
    <s v="Los Angeles"/>
    <m/>
  </r>
  <r>
    <n v="90805"/>
    <n v="837"/>
    <n v="561"/>
    <n v="1398"/>
    <m/>
    <s v="90805"/>
    <n v="1218"/>
    <n v="62"/>
    <n v="26"/>
    <n v="11"/>
    <n v="73"/>
    <n v="5"/>
    <s v="&gt;1390"/>
    <n v="95094"/>
    <m/>
    <x v="51"/>
    <s v="Los Angeles"/>
    <m/>
  </r>
  <r>
    <n v="90806"/>
    <n v="349"/>
    <n v="246"/>
    <n v="595"/>
    <m/>
    <s v="90806"/>
    <n v="515"/>
    <n v="44"/>
    <n v="13"/>
    <n v="0"/>
    <n v="19"/>
    <n v="5"/>
    <s v="&gt;591"/>
    <n v="41280"/>
    <m/>
    <x v="51"/>
    <s v="Los Angeles"/>
    <m/>
  </r>
  <r>
    <n v="90807"/>
    <n v="171"/>
    <n v="146"/>
    <n v="317"/>
    <m/>
    <s v="90807"/>
    <n v="249"/>
    <n v="22"/>
    <n v="24"/>
    <n v="5"/>
    <n v="14"/>
    <n v="5"/>
    <s v="&gt;309"/>
    <n v="32699"/>
    <m/>
    <x v="51"/>
    <s v="Los Angeles"/>
    <m/>
  </r>
  <r>
    <n v="90808"/>
    <n v="177"/>
    <n v="259"/>
    <n v="436"/>
    <m/>
    <s v="90808"/>
    <n v="336"/>
    <n v="44"/>
    <n v="48"/>
    <n v="0"/>
    <n v="5"/>
    <n v="5"/>
    <s v="&gt;428"/>
    <n v="39602"/>
    <m/>
    <x v="51"/>
    <s v="Los Angeles"/>
    <m/>
  </r>
  <r>
    <n v="90809"/>
    <n v="5"/>
    <n v="5"/>
    <s v="&gt;0"/>
    <m/>
    <s v="90809"/>
    <n v="5"/>
    <n v="0"/>
    <n v="5"/>
    <n v="0"/>
    <n v="0"/>
    <n v="0"/>
    <s v="&gt;0"/>
    <n v="0"/>
    <n v="1"/>
    <x v="2"/>
    <e v="#N/A"/>
    <m/>
  </r>
  <r>
    <n v="90810"/>
    <n v="269"/>
    <n v="223"/>
    <n v="492"/>
    <m/>
    <s v="90810"/>
    <n v="422"/>
    <n v="22"/>
    <n v="32"/>
    <n v="0"/>
    <n v="14"/>
    <n v="5"/>
    <s v="&gt;490"/>
    <n v="36657"/>
    <m/>
    <x v="49"/>
    <s v="Los Angeles"/>
    <m/>
  </r>
  <r>
    <n v="90812"/>
    <n v="0"/>
    <n v="5"/>
    <s v="&gt;0"/>
    <m/>
    <s v="90812"/>
    <n v="0"/>
    <n v="5"/>
    <n v="0"/>
    <n v="0"/>
    <n v="0"/>
    <n v="0"/>
    <s v="&gt;0"/>
    <n v="0"/>
    <n v="1"/>
    <x v="2"/>
    <e v="#N/A"/>
    <m/>
  </r>
  <r>
    <n v="90813"/>
    <n v="521"/>
    <n v="314"/>
    <n v="835"/>
    <m/>
    <s v="90813"/>
    <n v="730"/>
    <n v="79"/>
    <n v="5"/>
    <n v="0"/>
    <n v="17"/>
    <n v="5"/>
    <s v="&gt;826"/>
    <n v="56726"/>
    <m/>
    <x v="51"/>
    <s v="Los Angeles"/>
    <m/>
  </r>
  <r>
    <n v="90814"/>
    <n v="63"/>
    <n v="46"/>
    <n v="109"/>
    <m/>
    <s v="90814"/>
    <n v="97"/>
    <n v="5"/>
    <n v="0"/>
    <n v="0"/>
    <n v="5"/>
    <n v="0"/>
    <s v="&gt;97"/>
    <n v="18714"/>
    <m/>
    <x v="51"/>
    <s v="Los Angeles"/>
    <m/>
  </r>
  <r>
    <n v="90815"/>
    <n v="179"/>
    <n v="210"/>
    <n v="389"/>
    <m/>
    <s v="90815"/>
    <n v="288"/>
    <n v="57"/>
    <n v="31"/>
    <n v="0"/>
    <n v="11"/>
    <n v="5"/>
    <s v="&gt;387"/>
    <n v="41854"/>
    <m/>
    <x v="51"/>
    <s v="Los Angeles"/>
    <m/>
  </r>
  <r>
    <n v="90831"/>
    <n v="0"/>
    <n v="5"/>
    <s v="&gt;0"/>
    <m/>
    <s v="90831"/>
    <n v="0"/>
    <n v="5"/>
    <n v="0"/>
    <n v="0"/>
    <n v="0"/>
    <n v="0"/>
    <s v="&gt;0"/>
    <n v="0"/>
    <m/>
    <x v="51"/>
    <s v="Los Angeles"/>
    <m/>
  </r>
  <r>
    <n v="90840"/>
    <n v="0"/>
    <n v="5"/>
    <s v="&gt;0"/>
    <m/>
    <s v="90840"/>
    <n v="5"/>
    <n v="0"/>
    <n v="0"/>
    <n v="0"/>
    <n v="0"/>
    <n v="0"/>
    <s v="&gt;0"/>
    <n v="0"/>
    <n v="1"/>
    <x v="2"/>
    <e v="#N/A"/>
    <m/>
  </r>
  <r>
    <n v="90902"/>
    <n v="5"/>
    <n v="0"/>
    <s v="&gt;0"/>
    <m/>
    <s v="90902"/>
    <n v="5"/>
    <n v="0"/>
    <n v="0"/>
    <n v="0"/>
    <n v="0"/>
    <n v="0"/>
    <s v="&gt;0"/>
    <n v="0"/>
    <n v="1"/>
    <x v="2"/>
    <e v="#N/A"/>
    <m/>
  </r>
  <r>
    <n v="91001"/>
    <n v="180"/>
    <n v="225"/>
    <n v="405"/>
    <m/>
    <s v="91001"/>
    <n v="274"/>
    <n v="5"/>
    <n v="93"/>
    <n v="5"/>
    <n v="26"/>
    <n v="5"/>
    <s v="&gt;393"/>
    <n v="36697"/>
    <m/>
    <x v="0"/>
    <s v="Los Angeles"/>
    <m/>
  </r>
  <r>
    <n v="91002"/>
    <n v="5"/>
    <n v="5"/>
    <s v="&gt;0"/>
    <m/>
    <s v="91002"/>
    <n v="5"/>
    <n v="0"/>
    <n v="5"/>
    <n v="0"/>
    <n v="0"/>
    <n v="0"/>
    <s v="&gt;0"/>
    <n v="0"/>
    <n v="1"/>
    <x v="2"/>
    <e v="#N/A"/>
    <m/>
  </r>
  <r>
    <n v="91003"/>
    <n v="0"/>
    <n v="5"/>
    <s v="&gt;0"/>
    <m/>
    <s v="91003"/>
    <n v="0"/>
    <n v="0"/>
    <n v="5"/>
    <n v="0"/>
    <n v="0"/>
    <n v="0"/>
    <s v="&gt;0"/>
    <n v="0"/>
    <n v="1"/>
    <x v="2"/>
    <e v="#N/A"/>
    <m/>
  </r>
  <r>
    <n v="91004"/>
    <n v="5"/>
    <n v="0"/>
    <s v="&gt;0"/>
    <m/>
    <s v="91004"/>
    <n v="5"/>
    <n v="0"/>
    <n v="0"/>
    <n v="0"/>
    <n v="0"/>
    <n v="0"/>
    <s v="&gt;0"/>
    <n v="0"/>
    <n v="1"/>
    <x v="2"/>
    <e v="#N/A"/>
    <m/>
  </r>
  <r>
    <n v="91006"/>
    <n v="125"/>
    <n v="91"/>
    <n v="216"/>
    <m/>
    <s v="91006"/>
    <n v="207"/>
    <n v="5"/>
    <n v="0"/>
    <n v="0"/>
    <n v="5"/>
    <n v="0"/>
    <s v="&gt;207"/>
    <n v="32526"/>
    <m/>
    <x v="52"/>
    <s v="Los Angeles"/>
    <m/>
  </r>
  <r>
    <n v="91007"/>
    <n v="144"/>
    <n v="94"/>
    <n v="238"/>
    <m/>
    <s v="91007"/>
    <n v="216"/>
    <n v="5"/>
    <n v="5"/>
    <n v="0"/>
    <n v="5"/>
    <n v="5"/>
    <s v="&gt;216"/>
    <n v="33827"/>
    <m/>
    <x v="52"/>
    <s v="Los Angeles"/>
    <m/>
  </r>
  <r>
    <n v="91008"/>
    <n v="5"/>
    <n v="5"/>
    <s v="&gt;0"/>
    <m/>
    <s v="91008"/>
    <n v="5"/>
    <n v="0"/>
    <n v="0"/>
    <n v="0"/>
    <n v="5"/>
    <n v="0"/>
    <s v="&gt;0"/>
    <n v="1079"/>
    <m/>
    <x v="53"/>
    <s v="Los Angeles"/>
    <m/>
  </r>
  <r>
    <n v="91009"/>
    <n v="5"/>
    <n v="5"/>
    <s v="&gt;0"/>
    <m/>
    <s v="91009"/>
    <n v="5"/>
    <n v="0"/>
    <n v="0"/>
    <n v="0"/>
    <n v="0"/>
    <n v="0"/>
    <s v="&gt;0"/>
    <n v="0"/>
    <n v="1"/>
    <x v="2"/>
    <e v="#N/A"/>
    <m/>
  </r>
  <r>
    <n v="91010"/>
    <n v="147"/>
    <n v="152"/>
    <n v="299"/>
    <m/>
    <s v="91010"/>
    <n v="255"/>
    <n v="14"/>
    <n v="5"/>
    <n v="0"/>
    <n v="5"/>
    <n v="17"/>
    <s v="&gt;286"/>
    <n v="26516"/>
    <m/>
    <x v="54"/>
    <s v="Los Angeles"/>
    <m/>
  </r>
  <r>
    <n v="91011"/>
    <n v="97"/>
    <n v="66"/>
    <n v="163"/>
    <m/>
    <s v="91011"/>
    <n v="159"/>
    <n v="5"/>
    <n v="0"/>
    <n v="0"/>
    <n v="5"/>
    <n v="0"/>
    <s v="&gt;159"/>
    <n v="20174"/>
    <m/>
    <x v="55"/>
    <s v="Los Angeles"/>
    <m/>
  </r>
  <r>
    <n v="91016"/>
    <n v="224"/>
    <n v="179"/>
    <n v="403"/>
    <m/>
    <s v="91016"/>
    <n v="346"/>
    <n v="24"/>
    <n v="21"/>
    <n v="0"/>
    <n v="5"/>
    <n v="5"/>
    <s v="&gt;391"/>
    <n v="41582"/>
    <m/>
    <x v="56"/>
    <s v="Los Angeles"/>
    <m/>
  </r>
  <r>
    <n v="91017"/>
    <n v="0"/>
    <n v="5"/>
    <s v="&gt;0"/>
    <m/>
    <s v="91017"/>
    <n v="5"/>
    <n v="0"/>
    <n v="0"/>
    <n v="0"/>
    <n v="0"/>
    <n v="0"/>
    <s v="&gt;0"/>
    <n v="0"/>
    <n v="1"/>
    <x v="2"/>
    <e v="#N/A"/>
    <m/>
  </r>
  <r>
    <n v="91020"/>
    <n v="39"/>
    <n v="25"/>
    <n v="64"/>
    <m/>
    <s v="91020"/>
    <n v="58"/>
    <n v="5"/>
    <n v="0"/>
    <n v="0"/>
    <n v="0"/>
    <n v="5"/>
    <s v="&gt;58"/>
    <n v="8785"/>
    <m/>
    <x v="0"/>
    <s v="Los Angeles"/>
    <m/>
  </r>
  <r>
    <n v="91021"/>
    <n v="5"/>
    <n v="0"/>
    <s v="&gt;0"/>
    <m/>
    <s v="91021"/>
    <n v="5"/>
    <n v="0"/>
    <n v="0"/>
    <n v="0"/>
    <n v="0"/>
    <n v="0"/>
    <s v="&gt;0"/>
    <n v="0"/>
    <n v="1"/>
    <x v="2"/>
    <e v="#N/A"/>
    <m/>
  </r>
  <r>
    <n v="91024"/>
    <n v="41"/>
    <n v="81"/>
    <n v="122"/>
    <m/>
    <s v="91024"/>
    <n v="65"/>
    <n v="12"/>
    <n v="43"/>
    <n v="5"/>
    <n v="5"/>
    <n v="0"/>
    <s v="&gt;120"/>
    <n v="10829"/>
    <m/>
    <x v="57"/>
    <s v="Los Angeles"/>
    <m/>
  </r>
  <r>
    <n v="91030"/>
    <n v="149"/>
    <n v="57"/>
    <n v="206"/>
    <m/>
    <s v="91030"/>
    <n v="197"/>
    <n v="5"/>
    <n v="0"/>
    <n v="0"/>
    <n v="5"/>
    <n v="5"/>
    <s v="&gt;197"/>
    <n v="25478"/>
    <m/>
    <x v="58"/>
    <s v="Los Angeles"/>
    <m/>
  </r>
  <r>
    <n v="91031"/>
    <n v="0"/>
    <n v="5"/>
    <s v="&gt;0"/>
    <m/>
    <s v="91031"/>
    <n v="0"/>
    <n v="5"/>
    <n v="0"/>
    <n v="0"/>
    <n v="0"/>
    <n v="0"/>
    <s v="&gt;0"/>
    <n v="0"/>
    <n v="1"/>
    <x v="2"/>
    <e v="#N/A"/>
    <m/>
  </r>
  <r>
    <n v="91040"/>
    <n v="82"/>
    <n v="76"/>
    <n v="158"/>
    <m/>
    <s v="91040"/>
    <n v="128"/>
    <n v="5"/>
    <n v="5"/>
    <n v="11"/>
    <n v="5"/>
    <n v="5"/>
    <s v="&gt;139"/>
    <n v="20606"/>
    <m/>
    <x v="1"/>
    <s v="Los Angeles"/>
    <m/>
  </r>
  <r>
    <n v="91042"/>
    <n v="109"/>
    <n v="92"/>
    <n v="201"/>
    <m/>
    <s v="91042"/>
    <n v="178"/>
    <n v="5"/>
    <n v="5"/>
    <n v="5"/>
    <n v="5"/>
    <n v="5"/>
    <s v="&gt;178"/>
    <n v="26617"/>
    <m/>
    <x v="1"/>
    <s v="Los Angeles"/>
    <m/>
  </r>
  <r>
    <n v="91071"/>
    <n v="5"/>
    <n v="0"/>
    <s v="&gt;0"/>
    <m/>
    <s v="91071"/>
    <n v="5"/>
    <n v="0"/>
    <n v="0"/>
    <n v="0"/>
    <n v="0"/>
    <n v="0"/>
    <s v="&gt;0"/>
    <n v="0"/>
    <n v="1"/>
    <x v="2"/>
    <e v="#N/A"/>
    <m/>
  </r>
  <r>
    <n v="91076"/>
    <n v="0"/>
    <n v="5"/>
    <s v="&gt;0"/>
    <m/>
    <s v="91076"/>
    <n v="0"/>
    <n v="0"/>
    <n v="5"/>
    <n v="0"/>
    <n v="0"/>
    <n v="0"/>
    <s v="&gt;0"/>
    <n v="0"/>
    <n v="1"/>
    <x v="2"/>
    <e v="#N/A"/>
    <m/>
  </r>
  <r>
    <n v="91101"/>
    <n v="96"/>
    <n v="52"/>
    <n v="148"/>
    <m/>
    <s v="91101"/>
    <n v="120"/>
    <n v="5"/>
    <n v="14"/>
    <n v="0"/>
    <n v="5"/>
    <n v="5"/>
    <s v="&gt;134"/>
    <n v="21920"/>
    <m/>
    <x v="59"/>
    <s v="Los Angeles"/>
    <m/>
  </r>
  <r>
    <n v="91103"/>
    <n v="153"/>
    <n v="284"/>
    <n v="437"/>
    <m/>
    <s v="91103"/>
    <n v="274"/>
    <n v="24"/>
    <n v="105"/>
    <n v="5"/>
    <n v="5"/>
    <n v="27"/>
    <s v="&gt;430"/>
    <n v="26837"/>
    <m/>
    <x v="59"/>
    <s v="Los Angeles"/>
    <m/>
  </r>
  <r>
    <n v="91104"/>
    <n v="171"/>
    <n v="252"/>
    <n v="423"/>
    <m/>
    <s v="91104"/>
    <n v="301"/>
    <n v="35"/>
    <n v="73"/>
    <n v="5"/>
    <n v="5"/>
    <n v="5"/>
    <s v="&gt;409"/>
    <n v="37784"/>
    <m/>
    <x v="59"/>
    <s v="Los Angeles"/>
    <m/>
  </r>
  <r>
    <n v="91105"/>
    <n v="44"/>
    <n v="22"/>
    <n v="66"/>
    <m/>
    <s v="91105"/>
    <n v="54"/>
    <n v="5"/>
    <n v="0"/>
    <n v="0"/>
    <n v="5"/>
    <n v="5"/>
    <s v="&gt;54"/>
    <n v="12648"/>
    <m/>
    <x v="59"/>
    <s v="Los Angeles"/>
    <m/>
  </r>
  <r>
    <n v="91106"/>
    <n v="93"/>
    <n v="82"/>
    <n v="175"/>
    <m/>
    <s v="91106"/>
    <n v="152"/>
    <n v="11"/>
    <n v="5"/>
    <n v="0"/>
    <n v="5"/>
    <n v="5"/>
    <s v="&gt;163"/>
    <n v="25205"/>
    <m/>
    <x v="59"/>
    <s v="Los Angeles"/>
    <m/>
  </r>
  <r>
    <n v="91107"/>
    <n v="139"/>
    <n v="179"/>
    <n v="318"/>
    <m/>
    <s v="91107"/>
    <n v="232"/>
    <n v="23"/>
    <n v="49"/>
    <n v="5"/>
    <n v="5"/>
    <n v="5"/>
    <s v="&gt;304"/>
    <n v="33481"/>
    <m/>
    <x v="59"/>
    <s v="Los Angeles"/>
    <m/>
  </r>
  <r>
    <n v="91108"/>
    <n v="36"/>
    <n v="45"/>
    <n v="81"/>
    <m/>
    <s v="91108"/>
    <n v="79"/>
    <n v="0"/>
    <n v="0"/>
    <n v="0"/>
    <n v="0"/>
    <n v="5"/>
    <s v="&gt;79"/>
    <n v="13175"/>
    <m/>
    <x v="60"/>
    <s v="Los Angeles"/>
    <m/>
  </r>
  <r>
    <n v="91109"/>
    <n v="0"/>
    <n v="5"/>
    <s v="&gt;0"/>
    <m/>
    <s v="91109"/>
    <n v="5"/>
    <n v="0"/>
    <n v="5"/>
    <n v="0"/>
    <n v="0"/>
    <n v="0"/>
    <s v="&gt;0"/>
    <n v="0"/>
    <n v="1"/>
    <x v="2"/>
    <e v="#N/A"/>
    <m/>
  </r>
  <r>
    <n v="91110"/>
    <n v="0"/>
    <n v="5"/>
    <s v="&gt;0"/>
    <m/>
    <s v="91110"/>
    <n v="5"/>
    <n v="0"/>
    <n v="0"/>
    <n v="0"/>
    <n v="0"/>
    <n v="0"/>
    <s v="&gt;0"/>
    <n v="0"/>
    <n v="1"/>
    <x v="2"/>
    <e v="#N/A"/>
    <m/>
  </r>
  <r>
    <n v="91160"/>
    <n v="5"/>
    <n v="0"/>
    <s v="&gt;0"/>
    <m/>
    <s v="91160"/>
    <n v="5"/>
    <n v="0"/>
    <n v="0"/>
    <n v="0"/>
    <n v="0"/>
    <n v="0"/>
    <s v="&gt;0"/>
    <n v="0"/>
    <n v="1"/>
    <x v="2"/>
    <e v="#N/A"/>
    <m/>
  </r>
  <r>
    <n v="91176"/>
    <n v="5"/>
    <n v="0"/>
    <s v="&gt;0"/>
    <m/>
    <s v="91176"/>
    <n v="5"/>
    <n v="0"/>
    <n v="0"/>
    <n v="0"/>
    <n v="0"/>
    <n v="0"/>
    <s v="&gt;0"/>
    <n v="0"/>
    <n v="1"/>
    <x v="2"/>
    <e v="#N/A"/>
    <m/>
  </r>
  <r>
    <n v="91177"/>
    <n v="0"/>
    <n v="5"/>
    <s v="&gt;0"/>
    <m/>
    <s v="91177"/>
    <n v="0"/>
    <n v="0"/>
    <n v="0"/>
    <n v="5"/>
    <n v="0"/>
    <n v="0"/>
    <s v="&gt;0"/>
    <n v="0"/>
    <n v="1"/>
    <x v="2"/>
    <e v="#N/A"/>
    <m/>
  </r>
  <r>
    <n v="91190"/>
    <n v="0"/>
    <n v="5"/>
    <s v="&gt;0"/>
    <m/>
    <s v="91190"/>
    <n v="0"/>
    <n v="0"/>
    <n v="5"/>
    <n v="0"/>
    <n v="0"/>
    <n v="0"/>
    <s v="&gt;0"/>
    <n v="0"/>
    <n v="1"/>
    <x v="2"/>
    <e v="#N/A"/>
    <m/>
  </r>
  <r>
    <n v="91191"/>
    <n v="0"/>
    <n v="5"/>
    <s v="&gt;0"/>
    <m/>
    <s v="91191"/>
    <n v="5"/>
    <n v="0"/>
    <n v="0"/>
    <n v="0"/>
    <n v="0"/>
    <n v="0"/>
    <s v="&gt;0"/>
    <n v="0"/>
    <n v="1"/>
    <x v="2"/>
    <e v="#N/A"/>
    <m/>
  </r>
  <r>
    <n v="91201"/>
    <n v="101"/>
    <n v="103"/>
    <n v="204"/>
    <m/>
    <s v="91201"/>
    <n v="173"/>
    <n v="30"/>
    <n v="0"/>
    <n v="0"/>
    <n v="5"/>
    <n v="0"/>
    <s v="&gt;203"/>
    <n v="22786"/>
    <m/>
    <x v="61"/>
    <s v="Los Angeles"/>
    <m/>
  </r>
  <r>
    <n v="91202"/>
    <n v="119"/>
    <n v="97"/>
    <n v="216"/>
    <m/>
    <s v="91202"/>
    <n v="182"/>
    <n v="5"/>
    <n v="25"/>
    <n v="5"/>
    <n v="0"/>
    <n v="5"/>
    <s v="&gt;207"/>
    <n v="23399"/>
    <m/>
    <x v="61"/>
    <s v="Los Angeles"/>
    <m/>
  </r>
  <r>
    <n v="91203"/>
    <n v="76"/>
    <n v="44"/>
    <n v="120"/>
    <m/>
    <s v="91203"/>
    <n v="115"/>
    <n v="5"/>
    <n v="5"/>
    <n v="0"/>
    <n v="5"/>
    <n v="0"/>
    <s v="&gt;115"/>
    <n v="15794"/>
    <m/>
    <x v="61"/>
    <s v="Los Angeles"/>
    <m/>
  </r>
  <r>
    <n v="91204"/>
    <n v="72"/>
    <n v="153"/>
    <n v="225"/>
    <m/>
    <s v="91204"/>
    <n v="128"/>
    <n v="5"/>
    <n v="19"/>
    <n v="61"/>
    <n v="0"/>
    <n v="5"/>
    <s v="&gt;208"/>
    <n v="18950"/>
    <m/>
    <x v="61"/>
    <s v="Los Angeles"/>
    <m/>
  </r>
  <r>
    <n v="91205"/>
    <n v="174"/>
    <n v="183"/>
    <n v="357"/>
    <m/>
    <s v="91205"/>
    <n v="288"/>
    <n v="19"/>
    <n v="43"/>
    <n v="5"/>
    <n v="5"/>
    <n v="5"/>
    <s v="&gt;350"/>
    <n v="37549"/>
    <m/>
    <x v="61"/>
    <s v="Los Angeles"/>
    <m/>
  </r>
  <r>
    <n v="91206"/>
    <n v="170"/>
    <n v="107"/>
    <n v="277"/>
    <m/>
    <s v="91206"/>
    <n v="257"/>
    <n v="14"/>
    <n v="5"/>
    <n v="0"/>
    <n v="5"/>
    <n v="5"/>
    <s v="&gt;271"/>
    <n v="33781"/>
    <m/>
    <x v="61"/>
    <s v="Los Angeles"/>
    <m/>
  </r>
  <r>
    <n v="91207"/>
    <n v="35"/>
    <n v="46"/>
    <n v="81"/>
    <m/>
    <s v="91207"/>
    <n v="75"/>
    <n v="0"/>
    <n v="5"/>
    <n v="0"/>
    <n v="5"/>
    <n v="0"/>
    <s v="&gt;75"/>
    <n v="11318"/>
    <m/>
    <x v="61"/>
    <s v="Los Angeles"/>
    <m/>
  </r>
  <r>
    <n v="91208"/>
    <n v="78"/>
    <n v="62"/>
    <n v="140"/>
    <m/>
    <s v="91208"/>
    <n v="135"/>
    <n v="5"/>
    <n v="0"/>
    <n v="0"/>
    <n v="5"/>
    <n v="0"/>
    <s v="&gt;135"/>
    <n v="15146"/>
    <m/>
    <x v="61"/>
    <s v="Los Angeles"/>
    <m/>
  </r>
  <r>
    <n v="91210"/>
    <n v="5"/>
    <n v="5"/>
    <s v="&gt;0"/>
    <m/>
    <s v="91210"/>
    <n v="5"/>
    <n v="0"/>
    <n v="0"/>
    <n v="0"/>
    <n v="0"/>
    <n v="0"/>
    <s v="&gt;0"/>
    <n v="352"/>
    <m/>
    <x v="61"/>
    <s v="Los Angeles"/>
    <m/>
  </r>
  <r>
    <n v="91214"/>
    <n v="181"/>
    <n v="128"/>
    <n v="309"/>
    <m/>
    <s v="91214"/>
    <n v="291"/>
    <n v="5"/>
    <n v="5"/>
    <n v="5"/>
    <n v="5"/>
    <n v="5"/>
    <s v="&gt;291"/>
    <n v="31668"/>
    <m/>
    <x v="61"/>
    <s v="Los Angeles"/>
    <m/>
  </r>
  <r>
    <n v="91233"/>
    <n v="0"/>
    <n v="5"/>
    <s v="&gt;0"/>
    <m/>
    <s v="91233"/>
    <n v="5"/>
    <n v="0"/>
    <n v="0"/>
    <n v="0"/>
    <n v="0"/>
    <n v="0"/>
    <s v="&gt;0"/>
    <n v="0"/>
    <n v="1"/>
    <x v="2"/>
    <e v="#N/A"/>
    <m/>
  </r>
  <r>
    <n v="91250"/>
    <n v="0"/>
    <n v="5"/>
    <s v="&gt;0"/>
    <m/>
    <s v="91250"/>
    <n v="5"/>
    <n v="0"/>
    <n v="0"/>
    <n v="0"/>
    <n v="0"/>
    <n v="0"/>
    <s v="&gt;0"/>
    <n v="0"/>
    <n v="1"/>
    <x v="2"/>
    <e v="#N/A"/>
    <m/>
  </r>
  <r>
    <n v="91301"/>
    <n v="123"/>
    <n v="101"/>
    <n v="224"/>
    <m/>
    <s v="91301"/>
    <n v="221"/>
    <n v="5"/>
    <n v="0"/>
    <n v="0"/>
    <n v="0"/>
    <n v="0"/>
    <s v="&gt;221"/>
    <n v="26021"/>
    <m/>
    <x v="62"/>
    <s v="Los Angeles"/>
    <m/>
  </r>
  <r>
    <n v="91302"/>
    <n v="97"/>
    <n v="71"/>
    <n v="168"/>
    <m/>
    <s v="91302"/>
    <n v="162"/>
    <n v="5"/>
    <n v="0"/>
    <n v="0"/>
    <n v="0"/>
    <n v="0"/>
    <s v="&gt;162"/>
    <n v="26961"/>
    <m/>
    <x v="63"/>
    <s v="Los Angeles"/>
    <m/>
  </r>
  <r>
    <n v="91303"/>
    <n v="224"/>
    <n v="137"/>
    <n v="361"/>
    <m/>
    <s v="91303"/>
    <n v="316"/>
    <n v="37"/>
    <n v="5"/>
    <n v="5"/>
    <n v="0"/>
    <n v="0"/>
    <s v="&gt;353"/>
    <n v="31024"/>
    <m/>
    <x v="1"/>
    <s v="Los Angeles"/>
    <m/>
  </r>
  <r>
    <n v="91304"/>
    <n v="357"/>
    <n v="251"/>
    <n v="608"/>
    <m/>
    <s v="91304"/>
    <n v="526"/>
    <n v="37"/>
    <n v="14"/>
    <n v="12"/>
    <n v="17"/>
    <n v="5"/>
    <s v="&gt;606"/>
    <n v="53637"/>
    <m/>
    <x v="1"/>
    <s v="Los Angeles"/>
    <m/>
  </r>
  <r>
    <n v="91305"/>
    <n v="5"/>
    <n v="0"/>
    <s v="&gt;0"/>
    <m/>
    <s v="91305"/>
    <n v="5"/>
    <n v="0"/>
    <n v="0"/>
    <n v="0"/>
    <n v="0"/>
    <n v="0"/>
    <s v="&gt;0"/>
    <n v="0"/>
    <n v="1"/>
    <x v="2"/>
    <e v="#N/A"/>
    <m/>
  </r>
  <r>
    <n v="91306"/>
    <n v="347"/>
    <n v="298"/>
    <n v="645"/>
    <m/>
    <s v="91306"/>
    <n v="529"/>
    <n v="43"/>
    <n v="44"/>
    <n v="13"/>
    <n v="15"/>
    <n v="5"/>
    <s v="&gt;644"/>
    <n v="50319"/>
    <m/>
    <x v="1"/>
    <s v="Los Angeles"/>
    <m/>
  </r>
  <r>
    <n v="91307"/>
    <n v="145"/>
    <n v="138"/>
    <n v="283"/>
    <m/>
    <s v="91307"/>
    <n v="244"/>
    <n v="5"/>
    <n v="14"/>
    <n v="14"/>
    <n v="5"/>
    <n v="0"/>
    <s v="&gt;272"/>
    <n v="25794"/>
    <m/>
    <x v="1"/>
    <s v="Los Angeles"/>
    <m/>
  </r>
  <r>
    <n v="91308"/>
    <n v="0"/>
    <n v="5"/>
    <s v="&gt;0"/>
    <m/>
    <s v="91308"/>
    <n v="0"/>
    <n v="5"/>
    <n v="0"/>
    <n v="0"/>
    <n v="0"/>
    <n v="0"/>
    <s v="&gt;0"/>
    <n v="0"/>
    <n v="1"/>
    <x v="2"/>
    <e v="#N/A"/>
    <m/>
  </r>
  <r>
    <n v="91309"/>
    <n v="5"/>
    <n v="0"/>
    <s v="&gt;0"/>
    <m/>
    <s v="91309"/>
    <n v="5"/>
    <n v="0"/>
    <n v="0"/>
    <n v="0"/>
    <n v="0"/>
    <n v="0"/>
    <s v="&gt;0"/>
    <n v="0"/>
    <n v="1"/>
    <x v="2"/>
    <e v="#N/A"/>
    <m/>
  </r>
  <r>
    <n v="91310"/>
    <n v="0"/>
    <n v="5"/>
    <s v="&gt;0"/>
    <m/>
    <s v="91310"/>
    <n v="5"/>
    <n v="0"/>
    <n v="0"/>
    <n v="0"/>
    <n v="0"/>
    <n v="0"/>
    <s v="&gt;0"/>
    <n v="0"/>
    <n v="1"/>
    <x v="2"/>
    <e v="#N/A"/>
    <m/>
  </r>
  <r>
    <n v="91311"/>
    <n v="218"/>
    <n v="270"/>
    <n v="488"/>
    <m/>
    <s v="91311"/>
    <n v="369"/>
    <n v="26"/>
    <n v="18"/>
    <n v="64"/>
    <n v="5"/>
    <n v="5"/>
    <s v="&gt;477"/>
    <n v="41811"/>
    <m/>
    <x v="1"/>
    <s v="Los Angeles"/>
    <m/>
  </r>
  <r>
    <n v="91316"/>
    <n v="174"/>
    <n v="102"/>
    <n v="276"/>
    <m/>
    <s v="91316"/>
    <n v="248"/>
    <n v="21"/>
    <n v="5"/>
    <n v="0"/>
    <n v="5"/>
    <n v="0"/>
    <s v="&gt;269"/>
    <n v="30412"/>
    <m/>
    <x v="1"/>
    <s v="Los Angeles"/>
    <m/>
  </r>
  <r>
    <n v="91320"/>
    <n v="209"/>
    <n v="126"/>
    <n v="335"/>
    <m/>
    <s v="91320"/>
    <n v="318"/>
    <n v="12"/>
    <n v="0"/>
    <n v="0"/>
    <n v="5"/>
    <n v="0"/>
    <s v="&gt;330"/>
    <n v="44667"/>
    <m/>
    <x v="64"/>
    <s v="Ventura"/>
    <m/>
  </r>
  <r>
    <n v="91321"/>
    <n v="274"/>
    <n v="133"/>
    <n v="407"/>
    <m/>
    <s v="91321"/>
    <n v="358"/>
    <n v="28"/>
    <n v="5"/>
    <n v="0"/>
    <n v="14"/>
    <n v="5"/>
    <s v="&gt;400"/>
    <n v="34340"/>
    <m/>
    <x v="65"/>
    <s v="Los Angeles"/>
    <m/>
  </r>
  <r>
    <n v="91322"/>
    <n v="5"/>
    <n v="0"/>
    <s v="&gt;0"/>
    <m/>
    <s v="91322"/>
    <n v="5"/>
    <n v="0"/>
    <n v="0"/>
    <n v="0"/>
    <n v="0"/>
    <n v="0"/>
    <s v="&gt;0"/>
    <n v="0"/>
    <n v="1"/>
    <x v="2"/>
    <e v="#N/A"/>
    <m/>
  </r>
  <r>
    <n v="91324"/>
    <n v="183"/>
    <n v="184"/>
    <n v="367"/>
    <m/>
    <s v="91324"/>
    <n v="287"/>
    <n v="26"/>
    <n v="35"/>
    <n v="5"/>
    <n v="5"/>
    <n v="5"/>
    <s v="&gt;348"/>
    <n v="30995"/>
    <m/>
    <x v="1"/>
    <s v="Los Angeles"/>
    <m/>
  </r>
  <r>
    <n v="91325"/>
    <n v="212"/>
    <n v="177"/>
    <n v="389"/>
    <m/>
    <s v="91325"/>
    <n v="332"/>
    <n v="20"/>
    <n v="23"/>
    <n v="5"/>
    <n v="5"/>
    <n v="5"/>
    <s v="&gt;375"/>
    <n v="34637"/>
    <m/>
    <x v="1"/>
    <s v="Los Angeles"/>
    <m/>
  </r>
  <r>
    <n v="91326"/>
    <n v="226"/>
    <n v="135"/>
    <n v="361"/>
    <m/>
    <s v="91326"/>
    <n v="338"/>
    <n v="11"/>
    <n v="5"/>
    <n v="5"/>
    <n v="5"/>
    <n v="5"/>
    <s v="&gt;349"/>
    <n v="36126"/>
    <m/>
    <x v="1"/>
    <s v="Los Angeles"/>
    <m/>
  </r>
  <r>
    <n v="91330"/>
    <n v="5"/>
    <n v="0"/>
    <s v="&gt;0"/>
    <m/>
    <s v="91330"/>
    <n v="5"/>
    <n v="0"/>
    <n v="0"/>
    <n v="0"/>
    <n v="0"/>
    <n v="0"/>
    <s v="&gt;0"/>
    <n v="3136"/>
    <m/>
    <x v="1"/>
    <s v="Los Angeles"/>
    <m/>
  </r>
  <r>
    <n v="91331"/>
    <n v="831"/>
    <n v="500"/>
    <n v="1331"/>
    <m/>
    <s v="91331"/>
    <n v="1246"/>
    <n v="31"/>
    <n v="28"/>
    <n v="5"/>
    <n v="17"/>
    <n v="5"/>
    <s v="&gt;1322"/>
    <n v="103683"/>
    <m/>
    <x v="1"/>
    <s v="Los Angeles"/>
    <m/>
  </r>
  <r>
    <n v="91333"/>
    <n v="0"/>
    <n v="5"/>
    <s v="&gt;0"/>
    <m/>
    <s v="91333"/>
    <n v="5"/>
    <n v="0"/>
    <n v="0"/>
    <n v="0"/>
    <n v="0"/>
    <n v="0"/>
    <s v="&gt;0"/>
    <n v="0"/>
    <n v="1"/>
    <x v="2"/>
    <e v="#N/A"/>
    <m/>
  </r>
  <r>
    <n v="91334"/>
    <n v="0"/>
    <n v="5"/>
    <s v="&gt;0"/>
    <m/>
    <s v="91334"/>
    <n v="5"/>
    <n v="0"/>
    <n v="0"/>
    <n v="0"/>
    <n v="0"/>
    <n v="0"/>
    <s v="&gt;0"/>
    <n v="0"/>
    <n v="1"/>
    <x v="2"/>
    <e v="#N/A"/>
    <m/>
  </r>
  <r>
    <n v="91335"/>
    <n v="538"/>
    <n v="507"/>
    <n v="1045"/>
    <m/>
    <s v="91335"/>
    <n v="836"/>
    <n v="64"/>
    <n v="62"/>
    <n v="62"/>
    <n v="15"/>
    <n v="5"/>
    <s v="&gt;1039"/>
    <n v="80937"/>
    <m/>
    <x v="1"/>
    <s v="Los Angeles"/>
    <m/>
  </r>
  <r>
    <n v="91339"/>
    <n v="5"/>
    <n v="0"/>
    <s v="&gt;0"/>
    <m/>
    <s v="91339"/>
    <n v="5"/>
    <n v="0"/>
    <n v="0"/>
    <n v="0"/>
    <n v="0"/>
    <n v="0"/>
    <s v="&gt;0"/>
    <n v="0"/>
    <n v="1"/>
    <x v="2"/>
    <e v="#N/A"/>
    <m/>
  </r>
  <r>
    <n v="91340"/>
    <n v="282"/>
    <n v="174"/>
    <n v="456"/>
    <m/>
    <s v="91340"/>
    <n v="431"/>
    <n v="14"/>
    <n v="0"/>
    <n v="0"/>
    <n v="11"/>
    <n v="0"/>
    <n v="456"/>
    <n v="37221"/>
    <m/>
    <x v="66"/>
    <s v="Los Angeles"/>
    <m/>
  </r>
  <r>
    <n v="91342"/>
    <n v="749"/>
    <n v="628"/>
    <n v="1377"/>
    <m/>
    <s v="91342"/>
    <n v="1171"/>
    <n v="30"/>
    <n v="47"/>
    <n v="73"/>
    <n v="27"/>
    <n v="29"/>
    <n v="1377"/>
    <n v="94432"/>
    <m/>
    <x v="1"/>
    <s v="Los Angeles"/>
    <m/>
  </r>
  <r>
    <n v="91343"/>
    <n v="487"/>
    <n v="529"/>
    <n v="1016"/>
    <m/>
    <s v="91343"/>
    <n v="746"/>
    <n v="35"/>
    <n v="141"/>
    <n v="67"/>
    <n v="17"/>
    <n v="5"/>
    <s v="&gt;1006"/>
    <n v="65344"/>
    <m/>
    <x v="1"/>
    <s v="Los Angeles"/>
    <m/>
  </r>
  <r>
    <n v="91344"/>
    <n v="308"/>
    <n v="375"/>
    <n v="683"/>
    <m/>
    <s v="91344"/>
    <n v="522"/>
    <n v="24"/>
    <n v="83"/>
    <n v="34"/>
    <n v="5"/>
    <n v="5"/>
    <s v="&gt;663"/>
    <n v="55694"/>
    <m/>
    <x v="1"/>
    <s v="Los Angeles"/>
    <m/>
  </r>
  <r>
    <n v="91345"/>
    <n v="129"/>
    <n v="142"/>
    <n v="271"/>
    <m/>
    <s v="91345"/>
    <n v="231"/>
    <n v="11"/>
    <n v="16"/>
    <n v="5"/>
    <n v="5"/>
    <n v="5"/>
    <s v="&gt;258"/>
    <n v="18825"/>
    <m/>
    <x v="1"/>
    <s v="Los Angeles"/>
    <m/>
  </r>
  <r>
    <n v="91346"/>
    <n v="5"/>
    <n v="0"/>
    <s v="&gt;0"/>
    <m/>
    <s v="91346"/>
    <n v="5"/>
    <n v="0"/>
    <n v="0"/>
    <n v="0"/>
    <n v="0"/>
    <n v="0"/>
    <s v="&gt;0"/>
    <n v="0"/>
    <n v="1"/>
    <x v="2"/>
    <e v="#N/A"/>
    <m/>
  </r>
  <r>
    <n v="91350"/>
    <n v="342"/>
    <n v="200"/>
    <n v="542"/>
    <m/>
    <s v="91350"/>
    <n v="478"/>
    <n v="14"/>
    <n v="31"/>
    <n v="0"/>
    <n v="19"/>
    <n v="0"/>
    <n v="542"/>
    <n v="38611"/>
    <m/>
    <x v="65"/>
    <s v="Los Angeles"/>
    <m/>
  </r>
  <r>
    <n v="91351"/>
    <n v="286"/>
    <n v="185"/>
    <n v="471"/>
    <m/>
    <s v="91351"/>
    <n v="409"/>
    <n v="34"/>
    <n v="5"/>
    <n v="0"/>
    <n v="17"/>
    <n v="5"/>
    <s v="&gt;460"/>
    <n v="30746"/>
    <m/>
    <x v="65"/>
    <s v="Los Angeles"/>
    <m/>
  </r>
  <r>
    <n v="91352"/>
    <n v="349"/>
    <n v="274"/>
    <n v="623"/>
    <m/>
    <s v="91352"/>
    <n v="524"/>
    <n v="13"/>
    <n v="5"/>
    <n v="51"/>
    <n v="5"/>
    <n v="20"/>
    <s v="&gt;608"/>
    <n v="46027"/>
    <m/>
    <x v="1"/>
    <s v="Los Angeles"/>
    <m/>
  </r>
  <r>
    <n v="91353"/>
    <n v="5"/>
    <n v="0"/>
    <s v="&gt;0"/>
    <m/>
    <s v="91353"/>
    <n v="5"/>
    <n v="0"/>
    <n v="0"/>
    <n v="0"/>
    <n v="0"/>
    <n v="0"/>
    <s v="&gt;0"/>
    <n v="0"/>
    <n v="1"/>
    <x v="2"/>
    <e v="#N/A"/>
    <m/>
  </r>
  <r>
    <n v="91354"/>
    <n v="253"/>
    <n v="131"/>
    <n v="384"/>
    <m/>
    <s v="91354"/>
    <n v="374"/>
    <n v="5"/>
    <n v="5"/>
    <n v="0"/>
    <n v="5"/>
    <n v="0"/>
    <s v="&gt;374"/>
    <n v="33039"/>
    <m/>
    <x v="65"/>
    <s v="Los Angeles"/>
    <m/>
  </r>
  <r>
    <n v="91355"/>
    <n v="188"/>
    <n v="127"/>
    <n v="315"/>
    <m/>
    <s v="91355"/>
    <n v="290"/>
    <n v="20"/>
    <n v="0"/>
    <n v="0"/>
    <n v="5"/>
    <n v="0"/>
    <s v="&gt;310"/>
    <n v="29371"/>
    <m/>
    <x v="65"/>
    <s v="Los Angeles"/>
    <m/>
  </r>
  <r>
    <n v="91356"/>
    <n v="150"/>
    <n v="104"/>
    <n v="254"/>
    <m/>
    <s v="91356"/>
    <n v="236"/>
    <n v="15"/>
    <n v="0"/>
    <n v="0"/>
    <n v="5"/>
    <n v="5"/>
    <s v="&gt;251"/>
    <n v="30700"/>
    <m/>
    <x v="1"/>
    <s v="Los Angeles"/>
    <m/>
  </r>
  <r>
    <n v="91360"/>
    <n v="188"/>
    <n v="169"/>
    <n v="357"/>
    <m/>
    <s v="91360"/>
    <n v="311"/>
    <n v="35"/>
    <n v="5"/>
    <n v="5"/>
    <n v="5"/>
    <n v="0"/>
    <s v="&gt;346"/>
    <n v="42663"/>
    <m/>
    <x v="64"/>
    <s v="Ventura"/>
    <m/>
  </r>
  <r>
    <n v="91361"/>
    <n v="49"/>
    <n v="60"/>
    <n v="109"/>
    <m/>
    <s v="91361"/>
    <n v="102"/>
    <n v="5"/>
    <n v="0"/>
    <n v="0"/>
    <n v="5"/>
    <n v="0"/>
    <s v="&gt;102"/>
    <n v="19953"/>
    <m/>
    <x v="64"/>
    <s v="Ventura"/>
    <m/>
  </r>
  <r>
    <n v="91362"/>
    <n v="137"/>
    <n v="189"/>
    <n v="326"/>
    <m/>
    <s v="91362"/>
    <n v="250"/>
    <n v="46"/>
    <n v="5"/>
    <n v="23"/>
    <n v="5"/>
    <n v="0"/>
    <s v="&gt;319"/>
    <n v="37085"/>
    <m/>
    <x v="64"/>
    <s v="Ventura"/>
    <m/>
  </r>
  <r>
    <n v="91364"/>
    <n v="138"/>
    <n v="79"/>
    <n v="217"/>
    <m/>
    <s v="91364"/>
    <n v="206"/>
    <n v="5"/>
    <n v="0"/>
    <n v="0"/>
    <n v="5"/>
    <n v="0"/>
    <s v="&gt;206"/>
    <n v="28395"/>
    <m/>
    <x v="1"/>
    <s v="Los Angeles"/>
    <m/>
  </r>
  <r>
    <n v="91365"/>
    <n v="5"/>
    <n v="0"/>
    <s v="&gt;0"/>
    <m/>
    <s v="91365"/>
    <n v="5"/>
    <n v="0"/>
    <n v="0"/>
    <n v="0"/>
    <n v="0"/>
    <n v="0"/>
    <s v="&gt;0"/>
    <n v="0"/>
    <n v="1"/>
    <x v="2"/>
    <e v="#N/A"/>
    <m/>
  </r>
  <r>
    <n v="91367"/>
    <n v="241"/>
    <n v="222"/>
    <n v="463"/>
    <m/>
    <s v="91367"/>
    <n v="357"/>
    <n v="90"/>
    <n v="14"/>
    <n v="0"/>
    <n v="5"/>
    <n v="5"/>
    <s v="&gt;461"/>
    <n v="45074"/>
    <m/>
    <x v="1"/>
    <s v="Los Angeles"/>
    <m/>
  </r>
  <r>
    <n v="91372"/>
    <n v="5"/>
    <n v="0"/>
    <s v="&gt;0"/>
    <m/>
    <s v="91372"/>
    <n v="5"/>
    <n v="0"/>
    <n v="0"/>
    <n v="0"/>
    <n v="0"/>
    <n v="0"/>
    <s v="&gt;0"/>
    <n v="0"/>
    <n v="1"/>
    <x v="2"/>
    <e v="#N/A"/>
    <m/>
  </r>
  <r>
    <n v="91377"/>
    <n v="43"/>
    <n v="25"/>
    <n v="68"/>
    <m/>
    <s v="91377"/>
    <n v="65"/>
    <n v="5"/>
    <n v="0"/>
    <n v="0"/>
    <n v="0"/>
    <n v="5"/>
    <s v="&gt;65"/>
    <n v="13987"/>
    <m/>
    <x v="0"/>
    <s v="Ventura"/>
    <m/>
  </r>
  <r>
    <n v="91380"/>
    <n v="0"/>
    <n v="5"/>
    <s v="&gt;0"/>
    <m/>
    <s v="91380"/>
    <n v="5"/>
    <n v="0"/>
    <n v="0"/>
    <n v="0"/>
    <n v="0"/>
    <n v="0"/>
    <s v="&gt;0"/>
    <n v="0"/>
    <n v="1"/>
    <x v="2"/>
    <e v="#N/A"/>
    <m/>
  </r>
  <r>
    <n v="91381"/>
    <n v="136"/>
    <n v="65"/>
    <n v="201"/>
    <m/>
    <s v="91381"/>
    <n v="193"/>
    <n v="5"/>
    <n v="0"/>
    <n v="0"/>
    <n v="5"/>
    <n v="0"/>
    <s v="&gt;193"/>
    <n v="19675"/>
    <m/>
    <x v="65"/>
    <s v="Los Angeles"/>
    <m/>
  </r>
  <r>
    <n v="91384"/>
    <n v="160"/>
    <n v="94"/>
    <n v="254"/>
    <m/>
    <s v="91384"/>
    <n v="240"/>
    <n v="5"/>
    <n v="0"/>
    <n v="0"/>
    <n v="5"/>
    <n v="5"/>
    <s v="&gt;240"/>
    <n v="28833"/>
    <m/>
    <x v="0"/>
    <s v="Los Angeles"/>
    <m/>
  </r>
  <r>
    <n v="91386"/>
    <n v="5"/>
    <n v="0"/>
    <s v="&gt;0"/>
    <m/>
    <s v="91386"/>
    <n v="5"/>
    <n v="0"/>
    <n v="0"/>
    <n v="0"/>
    <n v="0"/>
    <n v="0"/>
    <s v="&gt;0"/>
    <n v="0"/>
    <n v="1"/>
    <x v="2"/>
    <e v="#N/A"/>
    <m/>
  </r>
  <r>
    <n v="91387"/>
    <n v="408"/>
    <n v="181"/>
    <n v="589"/>
    <m/>
    <s v="91387"/>
    <n v="559"/>
    <n v="15"/>
    <n v="5"/>
    <n v="0"/>
    <n v="12"/>
    <n v="0"/>
    <s v="&gt;586"/>
    <n v="41145"/>
    <m/>
    <x v="65"/>
    <s v="Los Angeles"/>
    <m/>
  </r>
  <r>
    <n v="91390"/>
    <n v="131"/>
    <n v="128"/>
    <n v="259"/>
    <m/>
    <s v="91390"/>
    <n v="193"/>
    <n v="5"/>
    <n v="56"/>
    <n v="0"/>
    <n v="5"/>
    <n v="5"/>
    <s v="&gt;249"/>
    <n v="19093"/>
    <m/>
    <x v="0"/>
    <s v="Los Angeles"/>
    <m/>
  </r>
  <r>
    <n v="91393"/>
    <n v="5"/>
    <n v="0"/>
    <s v="&gt;0"/>
    <m/>
    <s v="91393"/>
    <n v="5"/>
    <n v="0"/>
    <n v="0"/>
    <n v="0"/>
    <n v="0"/>
    <n v="0"/>
    <s v="&gt;0"/>
    <n v="0"/>
    <n v="1"/>
    <x v="2"/>
    <e v="#N/A"/>
    <m/>
  </r>
  <r>
    <n v="91396"/>
    <n v="0"/>
    <n v="5"/>
    <s v="&gt;0"/>
    <m/>
    <s v="91396"/>
    <n v="0"/>
    <n v="5"/>
    <n v="0"/>
    <n v="0"/>
    <n v="0"/>
    <n v="0"/>
    <s v="&gt;0"/>
    <n v="0"/>
    <n v="1"/>
    <x v="2"/>
    <e v="#N/A"/>
    <m/>
  </r>
  <r>
    <n v="91401"/>
    <n v="257"/>
    <n v="129"/>
    <n v="386"/>
    <m/>
    <s v="91401"/>
    <n v="350"/>
    <n v="12"/>
    <n v="5"/>
    <n v="5"/>
    <n v="12"/>
    <n v="5"/>
    <s v="&gt;374"/>
    <n v="40405"/>
    <m/>
    <x v="1"/>
    <s v="Los Angeles"/>
    <m/>
  </r>
  <r>
    <n v="91402"/>
    <n v="600"/>
    <n v="369"/>
    <n v="969"/>
    <m/>
    <s v="91402"/>
    <n v="870"/>
    <n v="57"/>
    <n v="5"/>
    <n v="17"/>
    <n v="14"/>
    <n v="5"/>
    <s v="&gt;958"/>
    <n v="70702"/>
    <m/>
    <x v="1"/>
    <s v="Los Angeles"/>
    <m/>
  </r>
  <r>
    <n v="91403"/>
    <n v="104"/>
    <n v="62"/>
    <n v="166"/>
    <m/>
    <s v="91403"/>
    <n v="148"/>
    <n v="12"/>
    <n v="5"/>
    <n v="0"/>
    <n v="5"/>
    <n v="5"/>
    <s v="&gt;160"/>
    <n v="25837"/>
    <m/>
    <x v="1"/>
    <s v="Los Angeles"/>
    <m/>
  </r>
  <r>
    <n v="91404"/>
    <n v="5"/>
    <n v="0"/>
    <s v="&gt;0"/>
    <m/>
    <s v="91404"/>
    <n v="5"/>
    <n v="0"/>
    <n v="0"/>
    <n v="0"/>
    <n v="0"/>
    <n v="0"/>
    <s v="&gt;0"/>
    <n v="0"/>
    <n v="1"/>
    <x v="2"/>
    <e v="#N/A"/>
    <m/>
  </r>
  <r>
    <n v="91405"/>
    <n v="442"/>
    <n v="203"/>
    <n v="645"/>
    <m/>
    <s v="91405"/>
    <n v="594"/>
    <n v="24"/>
    <n v="12"/>
    <n v="5"/>
    <n v="5"/>
    <n v="5"/>
    <s v="&gt;630"/>
    <n v="56821"/>
    <m/>
    <x v="1"/>
    <s v="Los Angeles"/>
    <m/>
  </r>
  <r>
    <n v="91406"/>
    <n v="433"/>
    <n v="254"/>
    <n v="687"/>
    <m/>
    <s v="91406"/>
    <n v="608"/>
    <n v="40"/>
    <n v="17"/>
    <n v="5"/>
    <n v="13"/>
    <n v="5"/>
    <s v="&gt;678"/>
    <n v="54309"/>
    <m/>
    <x v="1"/>
    <s v="Los Angeles"/>
    <m/>
  </r>
  <r>
    <n v="91407"/>
    <n v="5"/>
    <n v="0"/>
    <s v="&gt;0"/>
    <m/>
    <s v="91407"/>
    <n v="0"/>
    <n v="0"/>
    <n v="0"/>
    <n v="0"/>
    <n v="5"/>
    <n v="0"/>
    <s v="&gt;0"/>
    <n v="0"/>
    <n v="1"/>
    <x v="2"/>
    <e v="#N/A"/>
    <m/>
  </r>
  <r>
    <n v="91411"/>
    <n v="184"/>
    <n v="99"/>
    <n v="283"/>
    <m/>
    <s v="91411"/>
    <n v="260"/>
    <n v="5"/>
    <n v="5"/>
    <n v="0"/>
    <n v="5"/>
    <n v="5"/>
    <s v="&gt;260"/>
    <n v="24893"/>
    <m/>
    <x v="1"/>
    <s v="Los Angeles"/>
    <m/>
  </r>
  <r>
    <n v="91423"/>
    <n v="123"/>
    <n v="102"/>
    <n v="225"/>
    <m/>
    <s v="91423"/>
    <n v="211"/>
    <n v="14"/>
    <n v="0"/>
    <n v="0"/>
    <n v="0"/>
    <n v="0"/>
    <n v="225"/>
    <n v="32968"/>
    <m/>
    <x v="1"/>
    <s v="Los Angeles"/>
    <m/>
  </r>
  <r>
    <n v="91426"/>
    <n v="5"/>
    <n v="0"/>
    <s v="&gt;0"/>
    <m/>
    <s v="91426"/>
    <n v="5"/>
    <n v="0"/>
    <n v="0"/>
    <n v="0"/>
    <n v="0"/>
    <n v="0"/>
    <s v="&gt;0"/>
    <n v="0"/>
    <n v="1"/>
    <x v="2"/>
    <e v="#N/A"/>
    <m/>
  </r>
  <r>
    <n v="91436"/>
    <n v="71"/>
    <n v="39"/>
    <n v="110"/>
    <m/>
    <s v="91436"/>
    <n v="105"/>
    <n v="5"/>
    <n v="5"/>
    <n v="0"/>
    <n v="0"/>
    <n v="5"/>
    <s v="&gt;105"/>
    <n v="16737"/>
    <m/>
    <x v="1"/>
    <s v="Los Angeles"/>
    <m/>
  </r>
  <r>
    <n v="91501"/>
    <n v="91"/>
    <n v="56"/>
    <n v="147"/>
    <m/>
    <s v="91501"/>
    <n v="142"/>
    <n v="5"/>
    <n v="5"/>
    <n v="0"/>
    <n v="5"/>
    <n v="0"/>
    <s v="&gt;142"/>
    <n v="19459"/>
    <m/>
    <x v="67"/>
    <s v="Los Angeles"/>
    <m/>
  </r>
  <r>
    <n v="91502"/>
    <n v="51"/>
    <n v="64"/>
    <n v="115"/>
    <m/>
    <s v="91502"/>
    <n v="90"/>
    <n v="22"/>
    <n v="0"/>
    <n v="0"/>
    <n v="5"/>
    <n v="5"/>
    <s v="&gt;112"/>
    <n v="11218"/>
    <m/>
    <x v="67"/>
    <s v="Los Angeles"/>
    <m/>
  </r>
  <r>
    <n v="91504"/>
    <n v="163"/>
    <n v="131"/>
    <n v="294"/>
    <m/>
    <s v="91504"/>
    <n v="249"/>
    <n v="5"/>
    <n v="33"/>
    <n v="5"/>
    <n v="0"/>
    <n v="5"/>
    <s v="&gt;282"/>
    <n v="27975"/>
    <m/>
    <x v="67"/>
    <s v="Los Angeles"/>
    <m/>
  </r>
  <r>
    <n v="91505"/>
    <n v="169"/>
    <n v="119"/>
    <n v="288"/>
    <m/>
    <s v="91505"/>
    <n v="246"/>
    <n v="5"/>
    <n v="24"/>
    <n v="0"/>
    <n v="5"/>
    <n v="5"/>
    <s v="&gt;270"/>
    <n v="31139"/>
    <m/>
    <x v="67"/>
    <s v="Los Angeles"/>
    <m/>
  </r>
  <r>
    <n v="91506"/>
    <n v="83"/>
    <n v="88"/>
    <n v="171"/>
    <m/>
    <s v="91506"/>
    <n v="150"/>
    <n v="5"/>
    <n v="17"/>
    <n v="0"/>
    <n v="0"/>
    <n v="5"/>
    <s v="&gt;167"/>
    <n v="17864"/>
    <m/>
    <x v="67"/>
    <s v="Los Angeles"/>
    <m/>
  </r>
  <r>
    <n v="91509"/>
    <n v="0"/>
    <n v="5"/>
    <s v="&gt;0"/>
    <m/>
    <s v="91509"/>
    <n v="5"/>
    <n v="0"/>
    <n v="0"/>
    <n v="0"/>
    <n v="0"/>
    <n v="0"/>
    <s v="&gt;0"/>
    <n v="0"/>
    <n v="1"/>
    <x v="2"/>
    <e v="#N/A"/>
    <m/>
  </r>
  <r>
    <n v="91510"/>
    <n v="5"/>
    <n v="0"/>
    <s v="&gt;0"/>
    <m/>
    <s v="91510"/>
    <n v="5"/>
    <n v="0"/>
    <n v="0"/>
    <n v="0"/>
    <n v="0"/>
    <n v="0"/>
    <s v="&gt;0"/>
    <n v="0"/>
    <n v="1"/>
    <x v="2"/>
    <e v="#N/A"/>
    <m/>
  </r>
  <r>
    <n v="91545"/>
    <n v="0"/>
    <n v="5"/>
    <s v="&gt;0"/>
    <m/>
    <s v="91545"/>
    <n v="0"/>
    <n v="5"/>
    <n v="0"/>
    <n v="0"/>
    <n v="0"/>
    <n v="0"/>
    <s v="&gt;0"/>
    <n v="0"/>
    <n v="1"/>
    <x v="2"/>
    <e v="#N/A"/>
    <m/>
  </r>
  <r>
    <n v="91550"/>
    <n v="0"/>
    <n v="5"/>
    <s v="&gt;0"/>
    <m/>
    <s v="91550"/>
    <n v="0"/>
    <n v="5"/>
    <n v="0"/>
    <n v="0"/>
    <n v="0"/>
    <n v="0"/>
    <s v="&gt;0"/>
    <n v="0"/>
    <n v="1"/>
    <x v="2"/>
    <e v="#N/A"/>
    <m/>
  </r>
  <r>
    <n v="91559"/>
    <n v="0"/>
    <n v="5"/>
    <s v="&gt;0"/>
    <m/>
    <s v="91559"/>
    <n v="5"/>
    <n v="0"/>
    <n v="0"/>
    <n v="0"/>
    <n v="0"/>
    <n v="0"/>
    <s v="&gt;0"/>
    <n v="0"/>
    <n v="1"/>
    <x v="2"/>
    <e v="#N/A"/>
    <m/>
  </r>
  <r>
    <n v="91601"/>
    <n v="198"/>
    <n v="118"/>
    <n v="316"/>
    <m/>
    <s v="91601"/>
    <n v="297"/>
    <n v="14"/>
    <n v="0"/>
    <n v="0"/>
    <n v="5"/>
    <n v="0"/>
    <s v="&gt;311"/>
    <n v="35312"/>
    <m/>
    <x v="1"/>
    <s v="Los Angeles"/>
    <m/>
  </r>
  <r>
    <n v="91602"/>
    <n v="69"/>
    <n v="35"/>
    <n v="104"/>
    <m/>
    <s v="91602"/>
    <n v="97"/>
    <n v="5"/>
    <n v="0"/>
    <n v="0"/>
    <n v="5"/>
    <n v="0"/>
    <s v="&gt;97"/>
    <n v="20339"/>
    <m/>
    <x v="1"/>
    <s v="Los Angeles"/>
    <m/>
  </r>
  <r>
    <n v="91604"/>
    <n v="114"/>
    <n v="63"/>
    <n v="177"/>
    <m/>
    <s v="91604"/>
    <n v="167"/>
    <n v="5"/>
    <n v="5"/>
    <n v="0"/>
    <n v="0"/>
    <n v="5"/>
    <s v="&gt;167"/>
    <n v="34021"/>
    <m/>
    <x v="1"/>
    <s v="Los Angeles"/>
    <m/>
  </r>
  <r>
    <n v="91605"/>
    <n v="387"/>
    <n v="307"/>
    <n v="694"/>
    <m/>
    <s v="91605"/>
    <n v="576"/>
    <n v="21"/>
    <n v="30"/>
    <n v="15"/>
    <n v="13"/>
    <n v="39"/>
    <n v="694"/>
    <n v="52345"/>
    <m/>
    <x v="1"/>
    <s v="Los Angeles"/>
    <m/>
  </r>
  <r>
    <n v="91606"/>
    <n v="258"/>
    <n v="194"/>
    <n v="452"/>
    <m/>
    <s v="91606"/>
    <n v="385"/>
    <n v="30"/>
    <n v="24"/>
    <n v="0"/>
    <n v="5"/>
    <n v="5"/>
    <s v="&gt;439"/>
    <n v="45003"/>
    <m/>
    <x v="1"/>
    <s v="Los Angeles"/>
    <m/>
  </r>
  <r>
    <n v="91607"/>
    <n v="150"/>
    <n v="121"/>
    <n v="271"/>
    <m/>
    <s v="91607"/>
    <n v="216"/>
    <n v="25"/>
    <n v="22"/>
    <n v="5"/>
    <n v="5"/>
    <n v="5"/>
    <s v="&gt;263"/>
    <n v="31039"/>
    <m/>
    <x v="1"/>
    <s v="Los Angeles"/>
    <m/>
  </r>
  <r>
    <n v="91619"/>
    <n v="0"/>
    <n v="5"/>
    <s v="&gt;0"/>
    <m/>
    <s v="91619"/>
    <n v="0"/>
    <n v="5"/>
    <n v="0"/>
    <n v="0"/>
    <n v="0"/>
    <n v="0"/>
    <s v="&gt;0"/>
    <n v="0"/>
    <n v="1"/>
    <x v="2"/>
    <e v="#N/A"/>
    <m/>
  </r>
  <r>
    <n v="91634"/>
    <n v="0"/>
    <n v="5"/>
    <s v="&gt;0"/>
    <m/>
    <s v="91634"/>
    <n v="0"/>
    <n v="5"/>
    <n v="0"/>
    <n v="0"/>
    <n v="0"/>
    <n v="0"/>
    <s v="&gt;0"/>
    <n v="0"/>
    <n v="1"/>
    <x v="2"/>
    <e v="#N/A"/>
    <m/>
  </r>
  <r>
    <n v="91640"/>
    <n v="0"/>
    <n v="5"/>
    <s v="&gt;0"/>
    <m/>
    <s v="91640"/>
    <n v="5"/>
    <n v="0"/>
    <n v="0"/>
    <n v="0"/>
    <n v="0"/>
    <n v="5"/>
    <s v="&gt;0"/>
    <n v="0"/>
    <n v="1"/>
    <x v="2"/>
    <e v="#N/A"/>
    <m/>
  </r>
  <r>
    <n v="91701"/>
    <n v="124"/>
    <n v="163"/>
    <n v="287"/>
    <m/>
    <s v="91701"/>
    <n v="238"/>
    <n v="5"/>
    <n v="14"/>
    <n v="23"/>
    <n v="5"/>
    <n v="5"/>
    <s v="&gt;275"/>
    <n v="39954"/>
    <m/>
    <x v="68"/>
    <s v="San Bernardino"/>
    <m/>
  </r>
  <r>
    <n v="91702"/>
    <n v="343"/>
    <n v="397"/>
    <n v="740"/>
    <m/>
    <s v="91702"/>
    <n v="601"/>
    <n v="43"/>
    <n v="35"/>
    <n v="51"/>
    <n v="5"/>
    <n v="0"/>
    <s v="&gt;730"/>
    <n v="61464"/>
    <m/>
    <x v="69"/>
    <s v="Los Angeles"/>
    <m/>
  </r>
  <r>
    <n v="91703"/>
    <n v="5"/>
    <n v="5"/>
    <s v="&gt;0"/>
    <m/>
    <s v="91703"/>
    <n v="5"/>
    <n v="0"/>
    <n v="5"/>
    <n v="0"/>
    <n v="0"/>
    <n v="0"/>
    <s v="&gt;0"/>
    <n v="0"/>
    <n v="1"/>
    <x v="2"/>
    <e v="#N/A"/>
    <m/>
  </r>
  <r>
    <n v="91705"/>
    <n v="0"/>
    <n v="5"/>
    <s v="&gt;0"/>
    <m/>
    <s v="91705"/>
    <n v="5"/>
    <n v="0"/>
    <n v="0"/>
    <n v="0"/>
    <n v="0"/>
    <n v="0"/>
    <s v="&gt;0"/>
    <n v="0"/>
    <n v="1"/>
    <x v="2"/>
    <e v="#N/A"/>
    <m/>
  </r>
  <r>
    <n v="91706"/>
    <n v="507"/>
    <n v="506"/>
    <n v="1013"/>
    <m/>
    <s v="91706"/>
    <n v="818"/>
    <n v="22"/>
    <n v="33"/>
    <n v="110"/>
    <n v="19"/>
    <n v="11"/>
    <n v="1013"/>
    <n v="76581"/>
    <m/>
    <x v="70"/>
    <s v="Los Angeles"/>
    <m/>
  </r>
  <r>
    <n v="91707"/>
    <n v="5"/>
    <n v="5"/>
    <s v="&gt;0"/>
    <m/>
    <s v="91707"/>
    <n v="5"/>
    <n v="0"/>
    <n v="0"/>
    <n v="0"/>
    <n v="5"/>
    <n v="0"/>
    <s v="&gt;0"/>
    <n v="0"/>
    <n v="1"/>
    <x v="2"/>
    <e v="#N/A"/>
    <m/>
  </r>
  <r>
    <n v="91708"/>
    <n v="63"/>
    <n v="32"/>
    <n v="95"/>
    <m/>
    <s v="91708"/>
    <n v="93"/>
    <n v="5"/>
    <n v="0"/>
    <n v="0"/>
    <n v="5"/>
    <n v="0"/>
    <s v="&gt;93"/>
    <n v="4880"/>
    <m/>
    <x v="71"/>
    <s v="San Bernardino"/>
    <m/>
  </r>
  <r>
    <n v="91709"/>
    <n v="225"/>
    <n v="165"/>
    <n v="390"/>
    <m/>
    <s v="91709"/>
    <n v="377"/>
    <n v="5"/>
    <n v="5"/>
    <n v="0"/>
    <n v="5"/>
    <n v="0"/>
    <s v="&gt;377"/>
    <n v="82800"/>
    <m/>
    <x v="72"/>
    <s v="San Bernardino"/>
    <m/>
  </r>
  <r>
    <n v="91710"/>
    <n v="302"/>
    <n v="343"/>
    <n v="645"/>
    <m/>
    <s v="91710"/>
    <n v="504"/>
    <n v="14"/>
    <n v="85"/>
    <n v="26"/>
    <n v="16"/>
    <n v="0"/>
    <n v="645"/>
    <n v="90481"/>
    <m/>
    <x v="71"/>
    <s v="San Bernardino"/>
    <m/>
  </r>
  <r>
    <n v="91711"/>
    <n v="157"/>
    <n v="219"/>
    <n v="376"/>
    <m/>
    <s v="91711"/>
    <n v="262"/>
    <n v="28"/>
    <n v="41"/>
    <n v="35"/>
    <n v="5"/>
    <n v="5"/>
    <s v="&gt;366"/>
    <n v="36217"/>
    <m/>
    <x v="73"/>
    <s v="Los Angeles"/>
    <m/>
  </r>
  <r>
    <n v="91713"/>
    <n v="0"/>
    <n v="5"/>
    <s v="&gt;0"/>
    <m/>
    <s v="91713"/>
    <n v="0"/>
    <n v="0"/>
    <n v="0"/>
    <n v="0"/>
    <n v="0"/>
    <n v="5"/>
    <s v="&gt;0"/>
    <n v="0"/>
    <n v="1"/>
    <x v="2"/>
    <e v="#N/A"/>
    <m/>
  </r>
  <r>
    <n v="91715"/>
    <n v="0"/>
    <n v="5"/>
    <s v="&gt;0"/>
    <m/>
    <s v="91715"/>
    <n v="5"/>
    <n v="0"/>
    <n v="0"/>
    <n v="0"/>
    <n v="0"/>
    <n v="0"/>
    <s v="&gt;0"/>
    <n v="0"/>
    <n v="1"/>
    <x v="2"/>
    <e v="#N/A"/>
    <m/>
  </r>
  <r>
    <n v="91716"/>
    <n v="5"/>
    <n v="0"/>
    <s v="&gt;0"/>
    <m/>
    <s v="91716"/>
    <n v="5"/>
    <n v="0"/>
    <n v="0"/>
    <n v="0"/>
    <n v="0"/>
    <n v="0"/>
    <s v="&gt;0"/>
    <n v="0"/>
    <n v="1"/>
    <x v="2"/>
    <e v="#N/A"/>
    <m/>
  </r>
  <r>
    <n v="91720"/>
    <n v="5"/>
    <n v="0"/>
    <s v="&gt;0"/>
    <m/>
    <s v="91720"/>
    <n v="5"/>
    <n v="0"/>
    <n v="0"/>
    <n v="0"/>
    <n v="0"/>
    <n v="0"/>
    <s v="&gt;0"/>
    <n v="0"/>
    <n v="1"/>
    <x v="2"/>
    <e v="#N/A"/>
    <m/>
  </r>
  <r>
    <n v="91721"/>
    <n v="5"/>
    <n v="0"/>
    <s v="&gt;0"/>
    <m/>
    <s v="91721"/>
    <n v="5"/>
    <n v="0"/>
    <n v="0"/>
    <n v="0"/>
    <n v="0"/>
    <n v="0"/>
    <s v="&gt;0"/>
    <n v="0"/>
    <n v="1"/>
    <x v="2"/>
    <e v="#N/A"/>
    <m/>
  </r>
  <r>
    <n v="91722"/>
    <n v="226"/>
    <n v="235"/>
    <n v="461"/>
    <m/>
    <s v="91722"/>
    <n v="379"/>
    <n v="17"/>
    <n v="36"/>
    <n v="12"/>
    <n v="15"/>
    <n v="5"/>
    <s v="&gt;459"/>
    <n v="34951"/>
    <m/>
    <x v="74"/>
    <s v="Los Angeles"/>
    <m/>
  </r>
  <r>
    <n v="91723"/>
    <n v="130"/>
    <n v="146"/>
    <n v="276"/>
    <m/>
    <s v="91723"/>
    <n v="223"/>
    <n v="28"/>
    <n v="16"/>
    <n v="5"/>
    <n v="5"/>
    <n v="5"/>
    <s v="&gt;267"/>
    <n v="17664"/>
    <m/>
    <x v="74"/>
    <s v="Los Angeles"/>
    <m/>
  </r>
  <r>
    <n v="91724"/>
    <n v="145"/>
    <n v="173"/>
    <n v="318"/>
    <m/>
    <s v="91724"/>
    <n v="250"/>
    <n v="18"/>
    <n v="38"/>
    <n v="5"/>
    <n v="5"/>
    <n v="5"/>
    <s v="&gt;306"/>
    <n v="27510"/>
    <m/>
    <x v="74"/>
    <s v="Los Angeles"/>
    <m/>
  </r>
  <r>
    <n v="91729"/>
    <n v="0"/>
    <n v="5"/>
    <s v="&gt;0"/>
    <m/>
    <s v="91729"/>
    <n v="5"/>
    <n v="0"/>
    <n v="0"/>
    <n v="0"/>
    <n v="0"/>
    <n v="0"/>
    <s v="&gt;0"/>
    <n v="0"/>
    <n v="1"/>
    <x v="2"/>
    <e v="#N/A"/>
    <m/>
  </r>
  <r>
    <n v="91730"/>
    <n v="308"/>
    <n v="298"/>
    <n v="606"/>
    <m/>
    <s v="91730"/>
    <n v="509"/>
    <n v="29"/>
    <n v="24"/>
    <n v="27"/>
    <n v="14"/>
    <n v="5"/>
    <s v="&gt;603"/>
    <n v="74843"/>
    <m/>
    <x v="68"/>
    <s v="San Bernardino"/>
    <m/>
  </r>
  <r>
    <n v="91731"/>
    <n v="224"/>
    <n v="138"/>
    <n v="362"/>
    <m/>
    <s v="91731"/>
    <n v="341"/>
    <n v="11"/>
    <n v="5"/>
    <n v="0"/>
    <n v="5"/>
    <n v="5"/>
    <s v="&gt;352"/>
    <n v="30313"/>
    <m/>
    <x v="75"/>
    <s v="Los Angeles"/>
    <m/>
  </r>
  <r>
    <n v="91732"/>
    <n v="443"/>
    <n v="371"/>
    <n v="814"/>
    <m/>
    <s v="91732"/>
    <n v="689"/>
    <n v="19"/>
    <n v="72"/>
    <n v="20"/>
    <n v="5"/>
    <n v="5"/>
    <s v="&gt;800"/>
    <n v="61075"/>
    <m/>
    <x v="75"/>
    <s v="Los Angeles"/>
    <m/>
  </r>
  <r>
    <n v="91733"/>
    <n v="280"/>
    <n v="176"/>
    <n v="456"/>
    <m/>
    <s v="91733"/>
    <n v="425"/>
    <n v="5"/>
    <n v="11"/>
    <n v="5"/>
    <n v="5"/>
    <n v="5"/>
    <s v="&gt;436"/>
    <n v="44908"/>
    <m/>
    <x v="76"/>
    <s v="Los Angeles"/>
    <m/>
  </r>
  <r>
    <n v="91737"/>
    <n v="80"/>
    <n v="95"/>
    <n v="175"/>
    <m/>
    <s v="91737"/>
    <n v="165"/>
    <n v="5"/>
    <n v="5"/>
    <n v="5"/>
    <n v="5"/>
    <n v="0"/>
    <s v="&gt;165"/>
    <n v="24064"/>
    <m/>
    <x v="68"/>
    <s v="San Bernardino"/>
    <m/>
  </r>
  <r>
    <n v="91739"/>
    <n v="176"/>
    <n v="122"/>
    <n v="298"/>
    <m/>
    <s v="91739"/>
    <n v="278"/>
    <n v="5"/>
    <n v="5"/>
    <n v="5"/>
    <n v="5"/>
    <n v="5"/>
    <s v="&gt;278"/>
    <n v="39355"/>
    <m/>
    <x v="68"/>
    <s v="San Bernardino"/>
    <m/>
  </r>
  <r>
    <n v="91740"/>
    <n v="131"/>
    <n v="184"/>
    <n v="315"/>
    <m/>
    <s v="91740"/>
    <n v="236"/>
    <n v="43"/>
    <n v="19"/>
    <n v="5"/>
    <n v="5"/>
    <n v="5"/>
    <s v="&gt;298"/>
    <n v="26099"/>
    <m/>
    <x v="77"/>
    <s v="Los Angeles"/>
    <m/>
  </r>
  <r>
    <n v="91741"/>
    <n v="118"/>
    <n v="91"/>
    <n v="209"/>
    <m/>
    <s v="91741"/>
    <n v="182"/>
    <n v="5"/>
    <n v="5"/>
    <n v="5"/>
    <n v="11"/>
    <n v="5"/>
    <s v="&gt;193"/>
    <n v="26071"/>
    <m/>
    <x v="77"/>
    <s v="Los Angeles"/>
    <m/>
  </r>
  <r>
    <n v="91744"/>
    <n v="541"/>
    <n v="528"/>
    <n v="1069"/>
    <m/>
    <s v="91744"/>
    <n v="942"/>
    <n v="34"/>
    <n v="46"/>
    <n v="22"/>
    <n v="20"/>
    <n v="5"/>
    <s v="&gt;1064"/>
    <n v="83396"/>
    <m/>
    <x v="78"/>
    <s v="Los Angeles"/>
    <m/>
  </r>
  <r>
    <n v="91745"/>
    <n v="239"/>
    <n v="286"/>
    <n v="525"/>
    <m/>
    <s v="91745"/>
    <n v="407"/>
    <n v="5"/>
    <n v="35"/>
    <n v="62"/>
    <n v="11"/>
    <n v="5"/>
    <s v="&gt;515"/>
    <n v="55394"/>
    <m/>
    <x v="0"/>
    <s v="Los Angeles"/>
    <m/>
  </r>
  <r>
    <n v="91746"/>
    <n v="199"/>
    <n v="205"/>
    <n v="404"/>
    <m/>
    <s v="91746"/>
    <n v="313"/>
    <n v="5"/>
    <n v="66"/>
    <n v="5"/>
    <n v="14"/>
    <n v="5"/>
    <s v="&gt;393"/>
    <n v="29876"/>
    <m/>
    <x v="79"/>
    <s v="Los Angeles"/>
    <m/>
  </r>
  <r>
    <n v="91748"/>
    <n v="172"/>
    <n v="247"/>
    <n v="419"/>
    <m/>
    <s v="91748"/>
    <n v="307"/>
    <n v="5"/>
    <n v="84"/>
    <n v="11"/>
    <n v="5"/>
    <n v="0"/>
    <s v="&gt;402"/>
    <n v="46634"/>
    <m/>
    <x v="0"/>
    <s v="Los Angeles"/>
    <m/>
  </r>
  <r>
    <n v="91750"/>
    <n v="143"/>
    <n v="208"/>
    <n v="351"/>
    <m/>
    <s v="91750"/>
    <n v="280"/>
    <n v="18"/>
    <n v="22"/>
    <n v="25"/>
    <n v="5"/>
    <n v="0"/>
    <s v="&gt;345"/>
    <n v="34468"/>
    <m/>
    <x v="80"/>
    <s v="Los Angeles"/>
    <m/>
  </r>
  <r>
    <n v="91752"/>
    <n v="150"/>
    <n v="144"/>
    <n v="294"/>
    <m/>
    <s v="91752"/>
    <n v="260"/>
    <n v="5"/>
    <n v="17"/>
    <n v="0"/>
    <n v="5"/>
    <n v="0"/>
    <s v="&gt;277"/>
    <n v="36087"/>
    <m/>
    <x v="81"/>
    <s v="Riverside"/>
    <m/>
  </r>
  <r>
    <n v="91753"/>
    <n v="0"/>
    <n v="5"/>
    <s v="&gt;0"/>
    <m/>
    <s v="91753"/>
    <n v="0"/>
    <n v="0"/>
    <n v="5"/>
    <n v="0"/>
    <n v="0"/>
    <n v="0"/>
    <s v="&gt;0"/>
    <n v="0"/>
    <n v="1"/>
    <x v="2"/>
    <e v="#N/A"/>
    <m/>
  </r>
  <r>
    <n v="91754"/>
    <n v="153"/>
    <n v="165"/>
    <n v="318"/>
    <m/>
    <s v="91754"/>
    <n v="268"/>
    <n v="5"/>
    <n v="42"/>
    <n v="0"/>
    <n v="5"/>
    <n v="0"/>
    <s v="&gt;310"/>
    <n v="33343"/>
    <m/>
    <x v="82"/>
    <s v="Los Angeles"/>
    <m/>
  </r>
  <r>
    <n v="91755"/>
    <n v="102"/>
    <n v="59"/>
    <n v="161"/>
    <m/>
    <s v="91755"/>
    <n v="152"/>
    <n v="5"/>
    <n v="5"/>
    <n v="0"/>
    <n v="0"/>
    <n v="5"/>
    <s v="&gt;152"/>
    <n v="27254"/>
    <m/>
    <x v="82"/>
    <s v="Los Angeles"/>
    <m/>
  </r>
  <r>
    <n v="91756"/>
    <n v="5"/>
    <n v="0"/>
    <s v="&gt;0"/>
    <m/>
    <s v="91756"/>
    <n v="5"/>
    <n v="0"/>
    <n v="0"/>
    <n v="0"/>
    <n v="0"/>
    <n v="0"/>
    <s v="&gt;0"/>
    <n v="0"/>
    <n v="1"/>
    <x v="2"/>
    <e v="#N/A"/>
    <m/>
  </r>
  <r>
    <n v="91757"/>
    <n v="0"/>
    <n v="5"/>
    <s v="&gt;0"/>
    <m/>
    <s v="91757"/>
    <n v="5"/>
    <n v="0"/>
    <n v="0"/>
    <n v="0"/>
    <n v="0"/>
    <n v="0"/>
    <s v="&gt;0"/>
    <n v="0"/>
    <n v="1"/>
    <x v="2"/>
    <e v="#N/A"/>
    <m/>
  </r>
  <r>
    <n v="91758"/>
    <n v="0"/>
    <n v="5"/>
    <s v="&gt;0"/>
    <m/>
    <s v="91758"/>
    <n v="5"/>
    <n v="0"/>
    <n v="0"/>
    <n v="0"/>
    <n v="0"/>
    <n v="0"/>
    <s v="&gt;0"/>
    <n v="0"/>
    <n v="1"/>
    <x v="2"/>
    <e v="#N/A"/>
    <m/>
  </r>
  <r>
    <n v="91759"/>
    <n v="0"/>
    <n v="5"/>
    <s v="&gt;0"/>
    <m/>
    <s v="91759"/>
    <n v="5"/>
    <n v="0"/>
    <n v="0"/>
    <n v="0"/>
    <n v="0"/>
    <n v="0"/>
    <s v="&gt;0"/>
    <n v="351"/>
    <m/>
    <x v="73"/>
    <s v="Los Angeles"/>
    <m/>
  </r>
  <r>
    <n v="91760"/>
    <n v="5"/>
    <n v="5"/>
    <s v="&gt;0"/>
    <m/>
    <s v="91760"/>
    <n v="5"/>
    <n v="0"/>
    <n v="0"/>
    <n v="5"/>
    <n v="0"/>
    <n v="0"/>
    <s v="&gt;0"/>
    <n v="0"/>
    <n v="1"/>
    <x v="2"/>
    <e v="#N/A"/>
    <m/>
  </r>
  <r>
    <n v="91761"/>
    <n v="304"/>
    <n v="301"/>
    <n v="605"/>
    <m/>
    <s v="91761"/>
    <n v="507"/>
    <n v="13"/>
    <n v="56"/>
    <n v="5"/>
    <n v="22"/>
    <n v="0"/>
    <s v="&gt;598"/>
    <n v="60827"/>
    <m/>
    <x v="83"/>
    <s v="San Bernardino"/>
    <m/>
  </r>
  <r>
    <n v="91762"/>
    <n v="335"/>
    <n v="291"/>
    <n v="626"/>
    <m/>
    <s v="91762"/>
    <n v="511"/>
    <n v="18"/>
    <n v="45"/>
    <n v="35"/>
    <n v="14"/>
    <n v="5"/>
    <s v="&gt;623"/>
    <n v="63819"/>
    <m/>
    <x v="83"/>
    <s v="San Bernardino"/>
    <m/>
  </r>
  <r>
    <n v="91763"/>
    <n v="180"/>
    <n v="209"/>
    <n v="389"/>
    <m/>
    <s v="91763"/>
    <n v="320"/>
    <n v="22"/>
    <n v="20"/>
    <n v="18"/>
    <n v="5"/>
    <n v="5"/>
    <s v="&gt;380"/>
    <n v="39557"/>
    <m/>
    <x v="84"/>
    <s v="San Bernardino"/>
    <m/>
  </r>
  <r>
    <n v="91764"/>
    <n v="283"/>
    <n v="184"/>
    <n v="467"/>
    <m/>
    <s v="91764"/>
    <n v="424"/>
    <n v="18"/>
    <n v="5"/>
    <n v="5"/>
    <n v="12"/>
    <n v="5"/>
    <s v="&gt;454"/>
    <n v="57265"/>
    <m/>
    <x v="83"/>
    <s v="San Bernardino"/>
    <m/>
  </r>
  <r>
    <n v="91765"/>
    <n v="171"/>
    <n v="208"/>
    <n v="379"/>
    <m/>
    <s v="91765"/>
    <n v="288"/>
    <n v="5"/>
    <n v="33"/>
    <n v="44"/>
    <n v="11"/>
    <n v="5"/>
    <s v="&gt;376"/>
    <n v="46248"/>
    <m/>
    <x v="85"/>
    <s v="Los Angeles"/>
    <m/>
  </r>
  <r>
    <n v="91766"/>
    <n v="521"/>
    <n v="429"/>
    <n v="950"/>
    <m/>
    <s v="91766"/>
    <n v="815"/>
    <n v="25"/>
    <n v="58"/>
    <n v="14"/>
    <n v="33"/>
    <n v="5"/>
    <s v="&gt;945"/>
    <n v="71189"/>
    <m/>
    <x v="86"/>
    <s v="Los Angeles"/>
    <m/>
  </r>
  <r>
    <n v="91767"/>
    <n v="352"/>
    <n v="464"/>
    <n v="816"/>
    <m/>
    <s v="91767"/>
    <n v="606"/>
    <n v="34"/>
    <n v="131"/>
    <n v="23"/>
    <n v="22"/>
    <n v="0"/>
    <n v="816"/>
    <n v="50493"/>
    <m/>
    <x v="86"/>
    <s v="Los Angeles"/>
    <m/>
  </r>
  <r>
    <n v="91768"/>
    <n v="251"/>
    <n v="223"/>
    <n v="474"/>
    <m/>
    <s v="91768"/>
    <n v="388"/>
    <n v="16"/>
    <n v="29"/>
    <n v="5"/>
    <n v="12"/>
    <n v="22"/>
    <s v="&gt;467"/>
    <n v="35634"/>
    <m/>
    <x v="86"/>
    <s v="Los Angeles"/>
    <m/>
  </r>
  <r>
    <n v="91769"/>
    <n v="0"/>
    <n v="5"/>
    <s v="&gt;0"/>
    <m/>
    <s v="91769"/>
    <n v="5"/>
    <n v="5"/>
    <n v="0"/>
    <n v="0"/>
    <n v="0"/>
    <n v="0"/>
    <s v="&gt;0"/>
    <n v="0"/>
    <n v="1"/>
    <x v="2"/>
    <e v="#N/A"/>
    <m/>
  </r>
  <r>
    <n v="91770"/>
    <n v="310"/>
    <n v="257"/>
    <n v="567"/>
    <m/>
    <s v="91770"/>
    <n v="520"/>
    <n v="13"/>
    <n v="25"/>
    <n v="0"/>
    <n v="5"/>
    <n v="5"/>
    <s v="&gt;558"/>
    <n v="63177"/>
    <m/>
    <x v="87"/>
    <s v="Los Angeles"/>
    <m/>
  </r>
  <r>
    <n v="91771"/>
    <n v="0"/>
    <n v="5"/>
    <s v="&gt;0"/>
    <m/>
    <s v="91771"/>
    <n v="0"/>
    <n v="5"/>
    <n v="5"/>
    <n v="0"/>
    <n v="0"/>
    <n v="0"/>
    <s v="&gt;0"/>
    <n v="0"/>
    <n v="1"/>
    <x v="2"/>
    <e v="#N/A"/>
    <m/>
  </r>
  <r>
    <n v="91772"/>
    <n v="0"/>
    <n v="5"/>
    <s v="&gt;0"/>
    <m/>
    <s v="91772"/>
    <n v="5"/>
    <n v="0"/>
    <n v="0"/>
    <n v="0"/>
    <n v="0"/>
    <n v="5"/>
    <s v="&gt;0"/>
    <n v="0"/>
    <n v="1"/>
    <x v="2"/>
    <e v="#N/A"/>
    <m/>
  </r>
  <r>
    <n v="91773"/>
    <n v="157"/>
    <n v="140"/>
    <n v="297"/>
    <m/>
    <s v="91773"/>
    <n v="260"/>
    <n v="13"/>
    <n v="12"/>
    <n v="0"/>
    <n v="5"/>
    <n v="5"/>
    <s v="&gt;285"/>
    <n v="33703"/>
    <m/>
    <x v="88"/>
    <s v="Los Angeles"/>
    <m/>
  </r>
  <r>
    <n v="91775"/>
    <n v="118"/>
    <n v="116"/>
    <n v="234"/>
    <m/>
    <s v="91775"/>
    <n v="203"/>
    <n v="5"/>
    <n v="15"/>
    <n v="0"/>
    <n v="5"/>
    <n v="5"/>
    <s v="&gt;218"/>
    <n v="24517"/>
    <m/>
    <x v="0"/>
    <s v="Los Angeles"/>
    <m/>
  </r>
  <r>
    <n v="91776"/>
    <n v="150"/>
    <n v="153"/>
    <n v="303"/>
    <m/>
    <s v="91776"/>
    <n v="269"/>
    <n v="5"/>
    <n v="17"/>
    <n v="5"/>
    <n v="5"/>
    <n v="5"/>
    <s v="&gt;286"/>
    <n v="38675"/>
    <m/>
    <x v="89"/>
    <s v="Los Angeles"/>
    <m/>
  </r>
  <r>
    <n v="91778"/>
    <n v="0"/>
    <n v="5"/>
    <s v="&gt;0"/>
    <m/>
    <s v="91778"/>
    <n v="5"/>
    <n v="0"/>
    <n v="0"/>
    <n v="0"/>
    <n v="0"/>
    <n v="0"/>
    <s v="&gt;0"/>
    <n v="0"/>
    <n v="1"/>
    <x v="2"/>
    <e v="#N/A"/>
    <m/>
  </r>
  <r>
    <n v="91780"/>
    <n v="176"/>
    <n v="195"/>
    <n v="371"/>
    <m/>
    <s v="91780"/>
    <n v="296"/>
    <n v="11"/>
    <n v="34"/>
    <n v="18"/>
    <n v="5"/>
    <n v="5"/>
    <s v="&gt;359"/>
    <n v="34854"/>
    <m/>
    <x v="90"/>
    <s v="Los Angeles"/>
    <m/>
  </r>
  <r>
    <n v="91781"/>
    <n v="5"/>
    <n v="0"/>
    <s v="&gt;0"/>
    <m/>
    <s v="91781"/>
    <n v="5"/>
    <n v="0"/>
    <n v="0"/>
    <n v="0"/>
    <n v="0"/>
    <n v="0"/>
    <s v="&gt;0"/>
    <n v="0"/>
    <n v="1"/>
    <x v="2"/>
    <e v="#N/A"/>
    <m/>
  </r>
  <r>
    <n v="91782"/>
    <n v="5"/>
    <n v="5"/>
    <s v="&gt;0"/>
    <m/>
    <s v="91782"/>
    <n v="5"/>
    <n v="0"/>
    <n v="0"/>
    <n v="0"/>
    <n v="0"/>
    <n v="0"/>
    <s v="&gt;0"/>
    <n v="0"/>
    <n v="1"/>
    <x v="2"/>
    <e v="#N/A"/>
    <m/>
  </r>
  <r>
    <n v="91783"/>
    <n v="5"/>
    <n v="0"/>
    <s v="&gt;0"/>
    <m/>
    <s v="91783"/>
    <n v="0"/>
    <n v="0"/>
    <n v="0"/>
    <n v="5"/>
    <n v="0"/>
    <n v="0"/>
    <s v="&gt;0"/>
    <n v="0"/>
    <n v="1"/>
    <x v="2"/>
    <e v="#N/A"/>
    <m/>
  </r>
  <r>
    <n v="91784"/>
    <n v="92"/>
    <n v="85"/>
    <n v="177"/>
    <m/>
    <s v="91784"/>
    <n v="152"/>
    <n v="5"/>
    <n v="5"/>
    <n v="11"/>
    <n v="5"/>
    <n v="0"/>
    <s v="&gt;163"/>
    <n v="26296"/>
    <m/>
    <x v="91"/>
    <s v="San Bernardino"/>
    <m/>
  </r>
  <r>
    <n v="91785"/>
    <n v="0"/>
    <n v="5"/>
    <s v="&gt;0"/>
    <m/>
    <s v="91785"/>
    <n v="5"/>
    <n v="0"/>
    <n v="0"/>
    <n v="0"/>
    <n v="0"/>
    <n v="0"/>
    <s v="&gt;0"/>
    <n v="0"/>
    <n v="1"/>
    <x v="2"/>
    <e v="#N/A"/>
    <m/>
  </r>
  <r>
    <n v="91786"/>
    <n v="241"/>
    <n v="286"/>
    <n v="527"/>
    <m/>
    <s v="91786"/>
    <n v="372"/>
    <n v="26"/>
    <n v="31"/>
    <n v="73"/>
    <n v="15"/>
    <n v="5"/>
    <s v="&gt;517"/>
    <n v="54165"/>
    <m/>
    <x v="91"/>
    <s v="San Bernardino"/>
    <m/>
  </r>
  <r>
    <n v="91789"/>
    <n v="131"/>
    <n v="164"/>
    <n v="295"/>
    <m/>
    <s v="91789"/>
    <n v="251"/>
    <n v="5"/>
    <n v="27"/>
    <n v="5"/>
    <n v="5"/>
    <n v="0"/>
    <s v="&gt;278"/>
    <n v="43531"/>
    <m/>
    <x v="92"/>
    <s v="Los Angeles"/>
    <m/>
  </r>
  <r>
    <n v="91790"/>
    <n v="269"/>
    <n v="330"/>
    <n v="599"/>
    <m/>
    <s v="91790"/>
    <n v="473"/>
    <n v="30"/>
    <n v="46"/>
    <n v="18"/>
    <n v="24"/>
    <n v="5"/>
    <s v="&gt;591"/>
    <n v="44601"/>
    <m/>
    <x v="93"/>
    <s v="Los Angeles"/>
    <m/>
  </r>
  <r>
    <n v="91791"/>
    <n v="173"/>
    <n v="197"/>
    <n v="370"/>
    <m/>
    <s v="91791"/>
    <n v="308"/>
    <n v="13"/>
    <n v="43"/>
    <n v="0"/>
    <n v="5"/>
    <n v="5"/>
    <s v="&gt;364"/>
    <n v="33314"/>
    <m/>
    <x v="93"/>
    <s v="Los Angeles"/>
    <m/>
  </r>
  <r>
    <n v="91792"/>
    <n v="161"/>
    <n v="283"/>
    <n v="444"/>
    <m/>
    <s v="91792"/>
    <n v="282"/>
    <n v="23"/>
    <n v="86"/>
    <n v="38"/>
    <n v="13"/>
    <n v="5"/>
    <s v="&gt;442"/>
    <n v="29806"/>
    <m/>
    <x v="93"/>
    <s v="Los Angeles"/>
    <m/>
  </r>
  <r>
    <n v="91794"/>
    <n v="5"/>
    <n v="5"/>
    <s v="&gt;0"/>
    <m/>
    <s v="91794"/>
    <n v="5"/>
    <n v="0"/>
    <n v="5"/>
    <n v="0"/>
    <n v="0"/>
    <n v="0"/>
    <s v="&gt;0"/>
    <n v="0"/>
    <n v="1"/>
    <x v="2"/>
    <e v="#N/A"/>
    <m/>
  </r>
  <r>
    <n v="91798"/>
    <n v="5"/>
    <n v="5"/>
    <s v="&gt;0"/>
    <m/>
    <s v="91798"/>
    <n v="5"/>
    <n v="0"/>
    <n v="0"/>
    <n v="0"/>
    <n v="0"/>
    <n v="0"/>
    <s v="&gt;0"/>
    <n v="0"/>
    <n v="1"/>
    <x v="2"/>
    <e v="#N/A"/>
    <m/>
  </r>
  <r>
    <n v="91801"/>
    <n v="248"/>
    <n v="220"/>
    <n v="468"/>
    <m/>
    <s v="91801"/>
    <n v="410"/>
    <n v="27"/>
    <n v="20"/>
    <n v="0"/>
    <n v="5"/>
    <n v="5"/>
    <s v="&gt;457"/>
    <n v="54161"/>
    <m/>
    <x v="94"/>
    <s v="Los Angeles"/>
    <m/>
  </r>
  <r>
    <n v="91802"/>
    <n v="5"/>
    <n v="5"/>
    <s v="&gt;0"/>
    <m/>
    <s v="91802"/>
    <n v="5"/>
    <n v="0"/>
    <n v="0"/>
    <n v="0"/>
    <n v="0"/>
    <n v="0"/>
    <s v="&gt;0"/>
    <n v="0"/>
    <n v="1"/>
    <x v="2"/>
    <e v="#N/A"/>
    <m/>
  </r>
  <r>
    <n v="91803"/>
    <n v="148"/>
    <n v="133"/>
    <n v="281"/>
    <m/>
    <s v="91803"/>
    <n v="260"/>
    <n v="11"/>
    <n v="5"/>
    <n v="0"/>
    <n v="5"/>
    <n v="5"/>
    <s v="&gt;271"/>
    <n v="30093"/>
    <m/>
    <x v="94"/>
    <s v="Los Angeles"/>
    <m/>
  </r>
  <r>
    <n v="91807"/>
    <n v="5"/>
    <n v="0"/>
    <s v="&gt;0"/>
    <m/>
    <s v="91807"/>
    <n v="5"/>
    <n v="0"/>
    <n v="0"/>
    <n v="0"/>
    <n v="0"/>
    <n v="0"/>
    <s v="&gt;0"/>
    <n v="0"/>
    <n v="1"/>
    <x v="2"/>
    <e v="#N/A"/>
    <m/>
  </r>
  <r>
    <n v="91862"/>
    <n v="5"/>
    <n v="0"/>
    <s v="&gt;0"/>
    <m/>
    <s v="91862"/>
    <n v="5"/>
    <n v="0"/>
    <n v="0"/>
    <n v="0"/>
    <n v="0"/>
    <n v="0"/>
    <s v="&gt;0"/>
    <n v="0"/>
    <n v="1"/>
    <x v="2"/>
    <e v="#N/A"/>
    <m/>
  </r>
  <r>
    <n v="91901"/>
    <n v="62"/>
    <n v="60"/>
    <n v="122"/>
    <m/>
    <s v="91901"/>
    <n v="95"/>
    <n v="5"/>
    <n v="16"/>
    <n v="0"/>
    <n v="5"/>
    <n v="5"/>
    <s v="&gt;111"/>
    <n v="17896"/>
    <m/>
    <x v="0"/>
    <s v="San Diego"/>
    <m/>
  </r>
  <r>
    <n v="91902"/>
    <n v="84"/>
    <n v="108"/>
    <n v="192"/>
    <m/>
    <s v="91902"/>
    <n v="139"/>
    <n v="5"/>
    <n v="45"/>
    <n v="0"/>
    <n v="5"/>
    <n v="5"/>
    <s v="&gt;184"/>
    <n v="17760"/>
    <m/>
    <x v="0"/>
    <s v="San Diego"/>
    <m/>
  </r>
  <r>
    <n v="91905"/>
    <n v="5"/>
    <n v="5"/>
    <s v="&gt;0"/>
    <m/>
    <s v="91905"/>
    <n v="5"/>
    <n v="5"/>
    <n v="5"/>
    <n v="0"/>
    <n v="5"/>
    <n v="0"/>
    <s v="&gt;0"/>
    <n v="1665"/>
    <m/>
    <x v="0"/>
    <s v="San Diego"/>
    <m/>
  </r>
  <r>
    <n v="91906"/>
    <n v="21"/>
    <n v="13"/>
    <n v="34"/>
    <m/>
    <s v="91906"/>
    <n v="31"/>
    <n v="5"/>
    <n v="0"/>
    <n v="0"/>
    <n v="5"/>
    <n v="0"/>
    <s v="&gt;31"/>
    <n v="4327"/>
    <m/>
    <x v="0"/>
    <s v="San Diego"/>
    <m/>
  </r>
  <r>
    <n v="91909"/>
    <n v="0"/>
    <n v="5"/>
    <s v="&gt;0"/>
    <m/>
    <s v="91909"/>
    <n v="5"/>
    <n v="0"/>
    <n v="0"/>
    <n v="0"/>
    <n v="0"/>
    <n v="0"/>
    <s v="&gt;0"/>
    <n v="0"/>
    <n v="1"/>
    <x v="2"/>
    <e v="#N/A"/>
    <m/>
  </r>
  <r>
    <n v="91910"/>
    <n v="540"/>
    <n v="423"/>
    <n v="963"/>
    <m/>
    <s v="91910"/>
    <n v="823"/>
    <n v="52"/>
    <n v="52"/>
    <n v="15"/>
    <n v="19"/>
    <n v="5"/>
    <s v="&gt;961"/>
    <n v="74233"/>
    <m/>
    <x v="95"/>
    <s v="San Diego"/>
    <m/>
  </r>
  <r>
    <n v="91911"/>
    <n v="689"/>
    <n v="576"/>
    <n v="1265"/>
    <m/>
    <s v="91911"/>
    <n v="1111"/>
    <n v="36"/>
    <n v="81"/>
    <n v="18"/>
    <n v="17"/>
    <n v="5"/>
    <s v="&gt;1263"/>
    <n v="88593"/>
    <m/>
    <x v="95"/>
    <s v="San Diego"/>
    <m/>
  </r>
  <r>
    <n v="91912"/>
    <n v="5"/>
    <n v="5"/>
    <s v="&gt;0"/>
    <m/>
    <s v="91912"/>
    <n v="5"/>
    <n v="5"/>
    <n v="5"/>
    <n v="0"/>
    <n v="0"/>
    <n v="0"/>
    <s v="&gt;0"/>
    <n v="0"/>
    <n v="1"/>
    <x v="2"/>
    <e v="#N/A"/>
    <m/>
  </r>
  <r>
    <n v="91913"/>
    <n v="448"/>
    <n v="214"/>
    <n v="662"/>
    <m/>
    <s v="91913"/>
    <n v="614"/>
    <n v="5"/>
    <n v="32"/>
    <n v="0"/>
    <n v="5"/>
    <n v="0"/>
    <s v="&gt;646"/>
    <n v="51054"/>
    <m/>
    <x v="95"/>
    <s v="San Diego"/>
    <m/>
  </r>
  <r>
    <n v="91914"/>
    <n v="117"/>
    <n v="66"/>
    <n v="183"/>
    <m/>
    <s v="91914"/>
    <n v="177"/>
    <n v="0"/>
    <n v="5"/>
    <n v="0"/>
    <n v="0"/>
    <n v="0"/>
    <s v="&gt;177"/>
    <n v="16889"/>
    <m/>
    <x v="95"/>
    <s v="San Diego"/>
    <m/>
  </r>
  <r>
    <n v="91915"/>
    <n v="256"/>
    <n v="98"/>
    <n v="354"/>
    <m/>
    <s v="91915"/>
    <n v="349"/>
    <n v="5"/>
    <n v="0"/>
    <n v="0"/>
    <n v="5"/>
    <n v="0"/>
    <s v="&gt;349"/>
    <n v="33991"/>
    <m/>
    <x v="95"/>
    <s v="San Diego"/>
    <m/>
  </r>
  <r>
    <n v="91916"/>
    <n v="14"/>
    <n v="5"/>
    <s v="&gt;14"/>
    <m/>
    <s v="91916"/>
    <n v="20"/>
    <n v="0"/>
    <n v="0"/>
    <n v="0"/>
    <n v="0"/>
    <n v="0"/>
    <n v="20"/>
    <n v="1775"/>
    <m/>
    <x v="0"/>
    <s v="San Diego"/>
    <m/>
  </r>
  <r>
    <n v="91917"/>
    <n v="5"/>
    <n v="5"/>
    <s v="&gt;0"/>
    <m/>
    <s v="91917"/>
    <n v="5"/>
    <n v="0"/>
    <n v="0"/>
    <n v="0"/>
    <n v="5"/>
    <n v="0"/>
    <s v="&gt;0"/>
    <n v="1048"/>
    <m/>
    <x v="0"/>
    <s v="San Diego"/>
    <m/>
  </r>
  <r>
    <n v="91923"/>
    <n v="0"/>
    <n v="5"/>
    <s v="&gt;0"/>
    <m/>
    <s v="91923"/>
    <n v="0"/>
    <n v="0"/>
    <n v="0"/>
    <n v="0"/>
    <n v="0"/>
    <n v="5"/>
    <s v="&gt;0"/>
    <n v="0"/>
    <n v="1"/>
    <x v="2"/>
    <e v="#N/A"/>
    <m/>
  </r>
  <r>
    <n v="91931"/>
    <n v="5"/>
    <n v="5"/>
    <s v="&gt;0"/>
    <m/>
    <s v="91931"/>
    <n v="5"/>
    <n v="5"/>
    <n v="5"/>
    <n v="0"/>
    <n v="0"/>
    <n v="0"/>
    <s v="&gt;0"/>
    <n v="530"/>
    <m/>
    <x v="0"/>
    <s v="San Diego"/>
    <m/>
  </r>
  <r>
    <n v="91932"/>
    <n v="170"/>
    <n v="117"/>
    <n v="287"/>
    <m/>
    <s v="91932"/>
    <n v="263"/>
    <n v="11"/>
    <n v="5"/>
    <n v="0"/>
    <n v="5"/>
    <n v="5"/>
    <s v="&gt;274"/>
    <n v="26323"/>
    <m/>
    <x v="96"/>
    <s v="San Diego"/>
    <m/>
  </r>
  <r>
    <n v="91933"/>
    <n v="0"/>
    <n v="5"/>
    <s v="&gt;0"/>
    <m/>
    <s v="91933"/>
    <n v="0"/>
    <n v="5"/>
    <n v="0"/>
    <n v="0"/>
    <n v="0"/>
    <n v="0"/>
    <s v="&gt;0"/>
    <n v="0"/>
    <n v="1"/>
    <x v="2"/>
    <e v="#N/A"/>
    <m/>
  </r>
  <r>
    <n v="91934"/>
    <n v="5"/>
    <n v="5"/>
    <s v="&gt;0"/>
    <m/>
    <s v="91934"/>
    <n v="5"/>
    <n v="5"/>
    <n v="0"/>
    <n v="0"/>
    <n v="0"/>
    <n v="0"/>
    <s v="&gt;0"/>
    <n v="785"/>
    <m/>
    <x v="0"/>
    <s v="San Diego"/>
    <m/>
  </r>
  <r>
    <n v="91935"/>
    <n v="34"/>
    <n v="35"/>
    <n v="69"/>
    <m/>
    <s v="91935"/>
    <n v="60"/>
    <n v="5"/>
    <n v="5"/>
    <n v="0"/>
    <n v="5"/>
    <n v="0"/>
    <s v="&gt;60"/>
    <n v="9270"/>
    <m/>
    <x v="0"/>
    <s v="San Diego"/>
    <m/>
  </r>
  <r>
    <n v="91939"/>
    <n v="5"/>
    <n v="0"/>
    <s v="&gt;0"/>
    <m/>
    <s v="91939"/>
    <n v="5"/>
    <n v="0"/>
    <n v="0"/>
    <n v="0"/>
    <n v="0"/>
    <n v="0"/>
    <s v="&gt;0"/>
    <n v="0"/>
    <n v="1"/>
    <x v="2"/>
    <e v="#N/A"/>
    <m/>
  </r>
  <r>
    <n v="91941"/>
    <n v="162"/>
    <n v="155"/>
    <n v="317"/>
    <m/>
    <s v="91941"/>
    <n v="249"/>
    <n v="25"/>
    <n v="18"/>
    <n v="12"/>
    <n v="11"/>
    <n v="5"/>
    <s v="&gt;315"/>
    <n v="33126"/>
    <m/>
    <x v="0"/>
    <s v="San Diego"/>
    <m/>
  </r>
  <r>
    <n v="91942"/>
    <n v="185"/>
    <n v="227"/>
    <n v="412"/>
    <m/>
    <s v="91942"/>
    <n v="276"/>
    <n v="51"/>
    <n v="30"/>
    <n v="39"/>
    <n v="5"/>
    <n v="11"/>
    <s v="&gt;407"/>
    <n v="40714"/>
    <m/>
    <x v="97"/>
    <s v="San Diego"/>
    <m/>
  </r>
  <r>
    <n v="91945"/>
    <n v="157"/>
    <n v="191"/>
    <n v="348"/>
    <m/>
    <s v="91945"/>
    <n v="241"/>
    <n v="27"/>
    <n v="52"/>
    <n v="5"/>
    <n v="5"/>
    <n v="5"/>
    <s v="&gt;320"/>
    <n v="26923"/>
    <m/>
    <x v="98"/>
    <s v="San Diego"/>
    <m/>
  </r>
  <r>
    <n v="91950"/>
    <n v="390"/>
    <n v="334"/>
    <n v="724"/>
    <m/>
    <s v="91950"/>
    <n v="635"/>
    <n v="41"/>
    <n v="26"/>
    <n v="5"/>
    <n v="5"/>
    <n v="5"/>
    <s v="&gt;702"/>
    <n v="62783"/>
    <m/>
    <x v="99"/>
    <s v="San Diego"/>
    <m/>
  </r>
  <r>
    <n v="91951"/>
    <n v="5"/>
    <n v="0"/>
    <s v="&gt;0"/>
    <m/>
    <s v="91951"/>
    <n v="5"/>
    <n v="0"/>
    <n v="0"/>
    <n v="0"/>
    <n v="0"/>
    <n v="0"/>
    <s v="&gt;0"/>
    <n v="0"/>
    <n v="1"/>
    <x v="2"/>
    <e v="#N/A"/>
    <m/>
  </r>
  <r>
    <n v="91954"/>
    <n v="0"/>
    <n v="5"/>
    <s v="&gt;0"/>
    <m/>
    <s v="91954"/>
    <n v="5"/>
    <n v="0"/>
    <n v="0"/>
    <n v="0"/>
    <n v="0"/>
    <n v="0"/>
    <s v="&gt;0"/>
    <n v="0"/>
    <n v="1"/>
    <x v="2"/>
    <e v="#N/A"/>
    <m/>
  </r>
  <r>
    <n v="91962"/>
    <n v="11"/>
    <n v="5"/>
    <s v="&gt;11"/>
    <m/>
    <s v="91962"/>
    <n v="12"/>
    <n v="0"/>
    <n v="0"/>
    <n v="0"/>
    <n v="0"/>
    <n v="0"/>
    <n v="12"/>
    <n v="2652"/>
    <m/>
    <x v="0"/>
    <s v="San Diego"/>
    <m/>
  </r>
  <r>
    <n v="91963"/>
    <n v="5"/>
    <n v="5"/>
    <s v="&gt;0"/>
    <m/>
    <s v="91963"/>
    <n v="5"/>
    <n v="0"/>
    <n v="0"/>
    <n v="0"/>
    <n v="0"/>
    <n v="0"/>
    <s v="&gt;0"/>
    <n v="479"/>
    <m/>
    <x v="0"/>
    <s v="San Diego"/>
    <m/>
  </r>
  <r>
    <n v="91977"/>
    <n v="351"/>
    <n v="440"/>
    <n v="791"/>
    <m/>
    <s v="91977"/>
    <n v="585"/>
    <n v="33"/>
    <n v="152"/>
    <n v="5"/>
    <n v="5"/>
    <n v="5"/>
    <s v="&gt;770"/>
    <n v="63267"/>
    <m/>
    <x v="0"/>
    <s v="San Diego"/>
    <m/>
  </r>
  <r>
    <n v="91978"/>
    <n v="63"/>
    <n v="142"/>
    <n v="205"/>
    <m/>
    <s v="91978"/>
    <n v="98"/>
    <n v="5"/>
    <n v="98"/>
    <n v="0"/>
    <n v="5"/>
    <n v="0"/>
    <s v="&gt;196"/>
    <n v="10949"/>
    <m/>
    <x v="0"/>
    <s v="San Diego"/>
    <m/>
  </r>
  <r>
    <n v="91980"/>
    <n v="5"/>
    <n v="5"/>
    <s v="&gt;0"/>
    <m/>
    <s v="91980"/>
    <n v="5"/>
    <n v="0"/>
    <n v="0"/>
    <n v="0"/>
    <n v="0"/>
    <n v="0"/>
    <s v="&gt;0"/>
    <n v="0"/>
    <m/>
    <x v="0"/>
    <s v="San Diego"/>
    <m/>
  </r>
  <r>
    <n v="92003"/>
    <n v="26"/>
    <n v="21"/>
    <n v="47"/>
    <m/>
    <s v="92003"/>
    <n v="45"/>
    <n v="5"/>
    <n v="0"/>
    <n v="0"/>
    <n v="5"/>
    <n v="0"/>
    <s v="&gt;45"/>
    <n v="5123"/>
    <m/>
    <x v="0"/>
    <s v="San Diego"/>
    <m/>
  </r>
  <r>
    <n v="92004"/>
    <n v="5"/>
    <n v="12"/>
    <s v="&gt;12"/>
    <m/>
    <s v="92004"/>
    <n v="13"/>
    <n v="5"/>
    <n v="0"/>
    <n v="0"/>
    <n v="0"/>
    <n v="0"/>
    <s v="&gt;13"/>
    <n v="2284"/>
    <m/>
    <x v="0"/>
    <s v="Imperial"/>
    <m/>
  </r>
  <r>
    <n v="92007"/>
    <n v="23"/>
    <n v="21"/>
    <n v="44"/>
    <m/>
    <s v="92007"/>
    <n v="44"/>
    <n v="0"/>
    <n v="0"/>
    <n v="0"/>
    <n v="0"/>
    <n v="0"/>
    <n v="44"/>
    <n v="11973"/>
    <m/>
    <x v="100"/>
    <s v="San Diego"/>
    <m/>
  </r>
  <r>
    <n v="92008"/>
    <n v="60"/>
    <n v="79"/>
    <n v="139"/>
    <m/>
    <s v="92008"/>
    <n v="122"/>
    <n v="14"/>
    <n v="5"/>
    <n v="5"/>
    <n v="0"/>
    <n v="0"/>
    <s v="&gt;136"/>
    <n v="27119"/>
    <m/>
    <x v="101"/>
    <s v="San Diego"/>
    <m/>
  </r>
  <r>
    <n v="92009"/>
    <n v="169"/>
    <n v="130"/>
    <n v="299"/>
    <m/>
    <s v="92009"/>
    <n v="271"/>
    <n v="16"/>
    <n v="0"/>
    <n v="5"/>
    <n v="5"/>
    <n v="0"/>
    <s v="&gt;287"/>
    <n v="46849"/>
    <m/>
    <x v="101"/>
    <s v="San Diego"/>
    <m/>
  </r>
  <r>
    <n v="92010"/>
    <n v="75"/>
    <n v="67"/>
    <n v="142"/>
    <m/>
    <s v="92010"/>
    <n v="128"/>
    <n v="14"/>
    <n v="0"/>
    <n v="0"/>
    <n v="0"/>
    <n v="0"/>
    <n v="142"/>
    <n v="15600"/>
    <m/>
    <x v="101"/>
    <s v="San Diego"/>
    <m/>
  </r>
  <r>
    <n v="92011"/>
    <n v="83"/>
    <n v="50"/>
    <n v="133"/>
    <m/>
    <s v="92011"/>
    <n v="126"/>
    <n v="5"/>
    <n v="0"/>
    <n v="0"/>
    <n v="0"/>
    <n v="0"/>
    <s v="&gt;126"/>
    <n v="24843"/>
    <m/>
    <x v="101"/>
    <s v="San Diego"/>
    <m/>
  </r>
  <r>
    <n v="92014"/>
    <n v="28"/>
    <n v="35"/>
    <n v="63"/>
    <m/>
    <s v="92014"/>
    <n v="60"/>
    <n v="5"/>
    <n v="0"/>
    <n v="0"/>
    <n v="5"/>
    <n v="0"/>
    <s v="&gt;60"/>
    <n v="13133"/>
    <m/>
    <x v="102"/>
    <s v="San Diego"/>
    <m/>
  </r>
  <r>
    <n v="92019"/>
    <n v="271"/>
    <n v="299"/>
    <n v="570"/>
    <m/>
    <s v="92019"/>
    <n v="461"/>
    <n v="24"/>
    <n v="72"/>
    <n v="5"/>
    <n v="5"/>
    <n v="0"/>
    <s v="&gt;557"/>
    <n v="44397"/>
    <m/>
    <x v="0"/>
    <s v="San Diego"/>
    <m/>
  </r>
  <r>
    <n v="92020"/>
    <n v="405"/>
    <n v="407"/>
    <n v="812"/>
    <m/>
    <s v="92020"/>
    <n v="607"/>
    <n v="93"/>
    <n v="47"/>
    <n v="39"/>
    <n v="5"/>
    <n v="19"/>
    <s v="&gt;805"/>
    <n v="57796"/>
    <m/>
    <x v="103"/>
    <s v="San Diego"/>
    <m/>
  </r>
  <r>
    <n v="92021"/>
    <n v="448"/>
    <n v="508"/>
    <n v="956"/>
    <m/>
    <s v="92021"/>
    <n v="691"/>
    <n v="113"/>
    <n v="98"/>
    <n v="18"/>
    <n v="20"/>
    <n v="16"/>
    <n v="956"/>
    <n v="71183"/>
    <m/>
    <x v="103"/>
    <s v="San Diego"/>
    <m/>
  </r>
  <r>
    <n v="92024"/>
    <n v="156"/>
    <n v="103"/>
    <n v="259"/>
    <m/>
    <s v="92024"/>
    <n v="234"/>
    <n v="20"/>
    <n v="0"/>
    <n v="5"/>
    <n v="5"/>
    <n v="5"/>
    <s v="&gt;254"/>
    <n v="50994"/>
    <m/>
    <x v="100"/>
    <s v="San Diego"/>
    <m/>
  </r>
  <r>
    <n v="92025"/>
    <n v="338"/>
    <n v="268"/>
    <n v="606"/>
    <m/>
    <s v="92025"/>
    <n v="463"/>
    <n v="56"/>
    <n v="67"/>
    <n v="0"/>
    <n v="5"/>
    <n v="11"/>
    <s v="&gt;597"/>
    <n v="52276"/>
    <m/>
    <x v="104"/>
    <s v="San Diego"/>
    <m/>
  </r>
  <r>
    <n v="92026"/>
    <n v="270"/>
    <n v="302"/>
    <n v="572"/>
    <m/>
    <s v="92026"/>
    <n v="389"/>
    <n v="30"/>
    <n v="41"/>
    <n v="102"/>
    <n v="5"/>
    <n v="5"/>
    <s v="&gt;562"/>
    <n v="50461"/>
    <m/>
    <x v="104"/>
    <s v="San Diego"/>
    <m/>
  </r>
  <r>
    <n v="92027"/>
    <n v="342"/>
    <n v="233"/>
    <n v="575"/>
    <m/>
    <s v="92027"/>
    <n v="485"/>
    <n v="22"/>
    <n v="58"/>
    <n v="0"/>
    <n v="5"/>
    <n v="5"/>
    <s v="&gt;565"/>
    <n v="57225"/>
    <m/>
    <x v="104"/>
    <s v="San Diego"/>
    <m/>
  </r>
  <r>
    <n v="92028"/>
    <n v="226"/>
    <n v="261"/>
    <n v="487"/>
    <m/>
    <s v="92028"/>
    <n v="375"/>
    <n v="14"/>
    <n v="84"/>
    <n v="5"/>
    <n v="5"/>
    <n v="5"/>
    <s v="&gt;473"/>
    <n v="48736"/>
    <m/>
    <x v="0"/>
    <s v="San Diego"/>
    <m/>
  </r>
  <r>
    <n v="92029"/>
    <n v="103"/>
    <n v="95"/>
    <n v="198"/>
    <m/>
    <s v="92029"/>
    <n v="161"/>
    <n v="5"/>
    <n v="25"/>
    <n v="5"/>
    <n v="5"/>
    <n v="5"/>
    <s v="&gt;186"/>
    <n v="19361"/>
    <m/>
    <x v="104"/>
    <s v="San Diego"/>
    <m/>
  </r>
  <r>
    <n v="92033"/>
    <n v="0"/>
    <n v="5"/>
    <s v="&gt;0"/>
    <m/>
    <s v="92033"/>
    <n v="5"/>
    <n v="0"/>
    <n v="0"/>
    <n v="0"/>
    <n v="0"/>
    <n v="5"/>
    <s v="&gt;0"/>
    <n v="0"/>
    <n v="1"/>
    <x v="2"/>
    <e v="#N/A"/>
    <m/>
  </r>
  <r>
    <n v="92036"/>
    <n v="18"/>
    <n v="14"/>
    <n v="32"/>
    <m/>
    <s v="92036"/>
    <n v="26"/>
    <n v="5"/>
    <n v="0"/>
    <n v="0"/>
    <n v="0"/>
    <n v="5"/>
    <s v="&gt;26"/>
    <n v="2619"/>
    <m/>
    <x v="0"/>
    <s v="San Diego"/>
    <m/>
  </r>
  <r>
    <n v="92037"/>
    <n v="77"/>
    <n v="56"/>
    <n v="133"/>
    <m/>
    <s v="92037"/>
    <n v="128"/>
    <n v="5"/>
    <n v="0"/>
    <n v="0"/>
    <n v="0"/>
    <n v="0"/>
    <s v="&gt;128"/>
    <n v="38261"/>
    <m/>
    <x v="102"/>
    <s v="San Diego"/>
    <m/>
  </r>
  <r>
    <n v="92040"/>
    <n v="298"/>
    <n v="278"/>
    <n v="576"/>
    <m/>
    <s v="92040"/>
    <n v="427"/>
    <n v="35"/>
    <n v="59"/>
    <n v="35"/>
    <n v="19"/>
    <n v="5"/>
    <s v="&gt;575"/>
    <n v="45392"/>
    <m/>
    <x v="0"/>
    <s v="San Diego"/>
    <m/>
  </r>
  <r>
    <n v="92046"/>
    <n v="5"/>
    <n v="0"/>
    <s v="&gt;0"/>
    <m/>
    <s v="92046"/>
    <n v="5"/>
    <n v="0"/>
    <n v="0"/>
    <n v="0"/>
    <n v="0"/>
    <n v="0"/>
    <s v="&gt;0"/>
    <n v="0"/>
    <n v="1"/>
    <x v="2"/>
    <e v="#N/A"/>
    <m/>
  </r>
  <r>
    <n v="92047"/>
    <n v="5"/>
    <n v="0"/>
    <s v="&gt;0"/>
    <m/>
    <s v="92047"/>
    <n v="5"/>
    <n v="0"/>
    <n v="0"/>
    <n v="0"/>
    <n v="0"/>
    <n v="0"/>
    <s v="&gt;0"/>
    <n v="0"/>
    <n v="1"/>
    <x v="2"/>
    <e v="#N/A"/>
    <m/>
  </r>
  <r>
    <n v="92053"/>
    <n v="0"/>
    <n v="5"/>
    <s v="&gt;0"/>
    <m/>
    <s v="92053"/>
    <n v="0"/>
    <n v="0"/>
    <n v="0"/>
    <n v="5"/>
    <n v="0"/>
    <n v="0"/>
    <s v="&gt;0"/>
    <n v="0"/>
    <n v="1"/>
    <x v="2"/>
    <e v="#N/A"/>
    <m/>
  </r>
  <r>
    <n v="92054"/>
    <n v="140"/>
    <n v="132"/>
    <n v="272"/>
    <m/>
    <s v="92054"/>
    <n v="237"/>
    <n v="22"/>
    <n v="5"/>
    <n v="0"/>
    <n v="5"/>
    <n v="5"/>
    <s v="&gt;259"/>
    <n v="40709"/>
    <m/>
    <x v="105"/>
    <s v="San Diego"/>
    <m/>
  </r>
  <r>
    <n v="92056"/>
    <n v="224"/>
    <n v="198"/>
    <n v="422"/>
    <m/>
    <s v="92056"/>
    <n v="358"/>
    <n v="21"/>
    <n v="18"/>
    <n v="5"/>
    <n v="5"/>
    <n v="5"/>
    <s v="&gt;397"/>
    <n v="53124"/>
    <m/>
    <x v="105"/>
    <s v="San Diego"/>
    <m/>
  </r>
  <r>
    <n v="92057"/>
    <n v="270"/>
    <n v="252"/>
    <n v="522"/>
    <m/>
    <s v="92057"/>
    <n v="452"/>
    <n v="12"/>
    <n v="36"/>
    <n v="11"/>
    <n v="5"/>
    <n v="5"/>
    <s v="&gt;511"/>
    <n v="59190"/>
    <m/>
    <x v="105"/>
    <s v="San Diego"/>
    <m/>
  </r>
  <r>
    <n v="92058"/>
    <n v="249"/>
    <n v="127"/>
    <n v="376"/>
    <m/>
    <s v="92058"/>
    <n v="331"/>
    <n v="13"/>
    <n v="18"/>
    <n v="12"/>
    <n v="5"/>
    <n v="0"/>
    <s v="&gt;374"/>
    <n v="47011"/>
    <m/>
    <x v="0"/>
    <s v="San Diego"/>
    <m/>
  </r>
  <r>
    <n v="92059"/>
    <n v="12"/>
    <n v="5"/>
    <s v="&gt;12"/>
    <m/>
    <s v="92059"/>
    <n v="17"/>
    <n v="0"/>
    <n v="0"/>
    <n v="0"/>
    <n v="0"/>
    <n v="0"/>
    <n v="17"/>
    <n v="1578"/>
    <m/>
    <x v="0"/>
    <s v="San Diego"/>
    <m/>
  </r>
  <r>
    <n v="92060"/>
    <n v="0"/>
    <n v="5"/>
    <s v="&gt;0"/>
    <m/>
    <s v="92060"/>
    <n v="5"/>
    <n v="0"/>
    <n v="0"/>
    <n v="0"/>
    <n v="0"/>
    <n v="0"/>
    <s v="&gt;0"/>
    <n v="457"/>
    <m/>
    <x v="0"/>
    <s v="San Diego"/>
    <m/>
  </r>
  <r>
    <n v="92061"/>
    <n v="13"/>
    <n v="5"/>
    <s v="&gt;13"/>
    <m/>
    <s v="92061"/>
    <n v="17"/>
    <n v="0"/>
    <n v="0"/>
    <n v="0"/>
    <n v="5"/>
    <n v="0"/>
    <s v="&gt;17"/>
    <n v="2273"/>
    <m/>
    <x v="0"/>
    <s v="San Diego"/>
    <m/>
  </r>
  <r>
    <n v="92064"/>
    <n v="262"/>
    <n v="270"/>
    <n v="532"/>
    <m/>
    <s v="92064"/>
    <n v="426"/>
    <n v="61"/>
    <n v="33"/>
    <n v="0"/>
    <n v="5"/>
    <n v="5"/>
    <s v="&gt;520"/>
    <n v="49768"/>
    <m/>
    <x v="106"/>
    <s v="San Diego"/>
    <m/>
  </r>
  <r>
    <n v="92065"/>
    <n v="149"/>
    <n v="164"/>
    <n v="313"/>
    <m/>
    <s v="92065"/>
    <n v="260"/>
    <n v="5"/>
    <n v="27"/>
    <n v="5"/>
    <n v="5"/>
    <n v="5"/>
    <s v="&gt;287"/>
    <n v="36460"/>
    <m/>
    <x v="0"/>
    <s v="San Diego"/>
    <m/>
  </r>
  <r>
    <n v="92066"/>
    <n v="5"/>
    <n v="5"/>
    <s v="&gt;0"/>
    <m/>
    <s v="92066"/>
    <n v="5"/>
    <n v="0"/>
    <n v="0"/>
    <n v="0"/>
    <n v="0"/>
    <n v="0"/>
    <s v="&gt;0"/>
    <n v="350"/>
    <m/>
    <x v="0"/>
    <s v="San Diego"/>
    <m/>
  </r>
  <r>
    <n v="92067"/>
    <n v="19"/>
    <n v="18"/>
    <n v="37"/>
    <m/>
    <s v="92067"/>
    <n v="37"/>
    <n v="0"/>
    <n v="0"/>
    <n v="0"/>
    <n v="0"/>
    <n v="0"/>
    <n v="37"/>
    <n v="8968"/>
    <m/>
    <x v="0"/>
    <s v="San Diego"/>
    <m/>
  </r>
  <r>
    <n v="92068"/>
    <n v="0"/>
    <n v="5"/>
    <s v="&gt;0"/>
    <m/>
    <s v="92068"/>
    <n v="0"/>
    <n v="0"/>
    <n v="5"/>
    <n v="0"/>
    <n v="0"/>
    <n v="0"/>
    <s v="&gt;0"/>
    <n v="0"/>
    <n v="1"/>
    <x v="2"/>
    <e v="#N/A"/>
    <m/>
  </r>
  <r>
    <n v="92069"/>
    <n v="301"/>
    <n v="207"/>
    <n v="508"/>
    <m/>
    <s v="92069"/>
    <n v="457"/>
    <n v="11"/>
    <n v="20"/>
    <n v="15"/>
    <n v="5"/>
    <n v="0"/>
    <s v="&gt;503"/>
    <n v="48048"/>
    <m/>
    <x v="107"/>
    <s v="San Diego"/>
    <m/>
  </r>
  <r>
    <n v="92070"/>
    <n v="5"/>
    <n v="5"/>
    <s v="&gt;0"/>
    <m/>
    <s v="92070"/>
    <n v="5"/>
    <n v="5"/>
    <n v="0"/>
    <n v="0"/>
    <n v="5"/>
    <n v="0"/>
    <s v="&gt;0"/>
    <n v="892"/>
    <m/>
    <x v="0"/>
    <s v="San Diego"/>
    <m/>
  </r>
  <r>
    <n v="92071"/>
    <n v="335"/>
    <n v="308"/>
    <n v="643"/>
    <m/>
    <s v="92071"/>
    <n v="507"/>
    <n v="39"/>
    <n v="29"/>
    <n v="47"/>
    <n v="12"/>
    <n v="5"/>
    <s v="&gt;634"/>
    <n v="57207"/>
    <m/>
    <x v="108"/>
    <s v="San Diego"/>
    <m/>
  </r>
  <r>
    <n v="92075"/>
    <n v="20"/>
    <n v="30"/>
    <n v="50"/>
    <m/>
    <s v="92075"/>
    <n v="39"/>
    <n v="11"/>
    <n v="0"/>
    <n v="0"/>
    <n v="0"/>
    <n v="0"/>
    <n v="50"/>
    <n v="12691"/>
    <m/>
    <x v="109"/>
    <s v="San Diego"/>
    <m/>
  </r>
  <r>
    <n v="92076"/>
    <n v="0"/>
    <n v="5"/>
    <s v="&gt;0"/>
    <m/>
    <s v="92076"/>
    <n v="0"/>
    <n v="0"/>
    <n v="5"/>
    <n v="0"/>
    <n v="0"/>
    <n v="0"/>
    <s v="&gt;0"/>
    <n v="0"/>
    <n v="1"/>
    <x v="2"/>
    <e v="#N/A"/>
    <m/>
  </r>
  <r>
    <n v="92077"/>
    <n v="0"/>
    <n v="5"/>
    <s v="&gt;0"/>
    <m/>
    <s v="92077"/>
    <n v="5"/>
    <n v="0"/>
    <n v="0"/>
    <n v="0"/>
    <n v="0"/>
    <n v="0"/>
    <s v="&gt;0"/>
    <n v="0"/>
    <n v="1"/>
    <x v="2"/>
    <e v="#N/A"/>
    <m/>
  </r>
  <r>
    <n v="92078"/>
    <n v="218"/>
    <n v="122"/>
    <n v="340"/>
    <m/>
    <s v="92078"/>
    <n v="306"/>
    <n v="24"/>
    <n v="5"/>
    <n v="5"/>
    <n v="0"/>
    <n v="5"/>
    <s v="&gt;330"/>
    <n v="52810"/>
    <m/>
    <x v="107"/>
    <s v="San Diego"/>
    <m/>
  </r>
  <r>
    <n v="92081"/>
    <n v="144"/>
    <n v="85"/>
    <n v="229"/>
    <m/>
    <s v="92081"/>
    <n v="193"/>
    <n v="13"/>
    <n v="0"/>
    <n v="12"/>
    <n v="5"/>
    <n v="5"/>
    <s v="&gt;218"/>
    <n v="30434"/>
    <m/>
    <x v="110"/>
    <s v="San Diego"/>
    <m/>
  </r>
  <r>
    <n v="92082"/>
    <n v="103"/>
    <n v="83"/>
    <n v="186"/>
    <m/>
    <s v="92082"/>
    <n v="163"/>
    <n v="5"/>
    <n v="11"/>
    <n v="5"/>
    <n v="5"/>
    <n v="0"/>
    <s v="&gt;174"/>
    <n v="19636"/>
    <m/>
    <x v="0"/>
    <s v="San Diego"/>
    <m/>
  </r>
  <r>
    <n v="92083"/>
    <n v="218"/>
    <n v="208"/>
    <n v="426"/>
    <m/>
    <s v="92083"/>
    <n v="341"/>
    <n v="33"/>
    <n v="27"/>
    <n v="15"/>
    <n v="5"/>
    <n v="5"/>
    <s v="&gt;416"/>
    <n v="39276"/>
    <m/>
    <x v="110"/>
    <s v="San Diego"/>
    <m/>
  </r>
  <r>
    <n v="92084"/>
    <n v="239"/>
    <n v="254"/>
    <n v="493"/>
    <m/>
    <s v="92084"/>
    <n v="380"/>
    <n v="13"/>
    <n v="66"/>
    <n v="26"/>
    <n v="5"/>
    <n v="5"/>
    <s v="&gt;485"/>
    <n v="50306"/>
    <m/>
    <x v="110"/>
    <s v="San Diego"/>
    <m/>
  </r>
  <r>
    <n v="92085"/>
    <n v="5"/>
    <n v="5"/>
    <s v="&gt;0"/>
    <m/>
    <s v="92085"/>
    <n v="5"/>
    <n v="0"/>
    <n v="0"/>
    <n v="0"/>
    <n v="5"/>
    <n v="0"/>
    <s v="&gt;0"/>
    <n v="0"/>
    <n v="1"/>
    <x v="2"/>
    <e v="#N/A"/>
    <m/>
  </r>
  <r>
    <n v="92086"/>
    <n v="5"/>
    <n v="5"/>
    <s v="&gt;0"/>
    <m/>
    <s v="92086"/>
    <n v="5"/>
    <n v="0"/>
    <n v="0"/>
    <n v="0"/>
    <n v="0"/>
    <n v="0"/>
    <s v="&gt;0"/>
    <n v="1259"/>
    <m/>
    <x v="0"/>
    <s v="San Diego"/>
    <m/>
  </r>
  <r>
    <n v="92091"/>
    <n v="5"/>
    <n v="5"/>
    <s v="&gt;0"/>
    <m/>
    <s v="92091"/>
    <n v="5"/>
    <n v="0"/>
    <n v="0"/>
    <n v="0"/>
    <n v="0"/>
    <n v="0"/>
    <s v="&gt;0"/>
    <n v="1311"/>
    <m/>
    <x v="0"/>
    <s v="San Diego"/>
    <m/>
  </r>
  <r>
    <n v="92092"/>
    <n v="5"/>
    <n v="5"/>
    <s v="&gt;0"/>
    <m/>
    <s v="92092"/>
    <n v="5"/>
    <n v="0"/>
    <n v="0"/>
    <n v="0"/>
    <n v="0"/>
    <n v="0"/>
    <s v="&gt;0"/>
    <n v="0"/>
    <n v="1"/>
    <x v="2"/>
    <e v="#N/A"/>
    <m/>
  </r>
  <r>
    <n v="92096"/>
    <n v="5"/>
    <n v="0"/>
    <s v="&gt;0"/>
    <m/>
    <s v="92096"/>
    <n v="0"/>
    <n v="0"/>
    <n v="0"/>
    <n v="0"/>
    <n v="5"/>
    <n v="0"/>
    <s v="&gt;0"/>
    <n v="0"/>
    <n v="1"/>
    <x v="2"/>
    <e v="#N/A"/>
    <m/>
  </r>
  <r>
    <n v="92101"/>
    <n v="78"/>
    <n v="95"/>
    <n v="173"/>
    <m/>
    <s v="92101"/>
    <n v="118"/>
    <n v="46"/>
    <n v="5"/>
    <n v="0"/>
    <n v="5"/>
    <n v="5"/>
    <s v="&gt;164"/>
    <n v="42423"/>
    <m/>
    <x v="102"/>
    <s v="San Diego"/>
    <m/>
  </r>
  <r>
    <n v="92102"/>
    <n v="280"/>
    <n v="173"/>
    <n v="453"/>
    <m/>
    <s v="92102"/>
    <n v="412"/>
    <n v="28"/>
    <n v="5"/>
    <n v="0"/>
    <n v="5"/>
    <n v="5"/>
    <s v="&gt;440"/>
    <n v="42413"/>
    <m/>
    <x v="102"/>
    <s v="San Diego"/>
    <m/>
  </r>
  <r>
    <n v="92103"/>
    <n v="58"/>
    <n v="60"/>
    <n v="118"/>
    <m/>
    <s v="92103"/>
    <n v="84"/>
    <n v="27"/>
    <n v="0"/>
    <n v="0"/>
    <n v="5"/>
    <n v="5"/>
    <s v="&gt;111"/>
    <n v="34246"/>
    <m/>
    <x v="102"/>
    <s v="San Diego"/>
    <m/>
  </r>
  <r>
    <n v="92104"/>
    <n v="176"/>
    <n v="106"/>
    <n v="282"/>
    <m/>
    <s v="92104"/>
    <n v="230"/>
    <n v="41"/>
    <n v="5"/>
    <n v="0"/>
    <n v="5"/>
    <n v="5"/>
    <s v="&gt;271"/>
    <n v="45601"/>
    <m/>
    <x v="102"/>
    <s v="San Diego"/>
    <m/>
  </r>
  <r>
    <n v="92105"/>
    <n v="403"/>
    <n v="334"/>
    <n v="737"/>
    <m/>
    <s v="92105"/>
    <n v="659"/>
    <n v="67"/>
    <n v="5"/>
    <n v="0"/>
    <n v="5"/>
    <n v="5"/>
    <s v="&gt;726"/>
    <n v="75990"/>
    <m/>
    <x v="102"/>
    <s v="San Diego"/>
    <m/>
  </r>
  <r>
    <n v="92106"/>
    <n v="52"/>
    <n v="46"/>
    <n v="98"/>
    <m/>
    <s v="92106"/>
    <n v="92"/>
    <n v="5"/>
    <n v="0"/>
    <n v="0"/>
    <n v="0"/>
    <n v="0"/>
    <s v="&gt;92"/>
    <n v="20592"/>
    <m/>
    <x v="102"/>
    <s v="San Diego"/>
    <m/>
  </r>
  <r>
    <n v="92107"/>
    <n v="79"/>
    <n v="37"/>
    <n v="116"/>
    <m/>
    <s v="92107"/>
    <n v="105"/>
    <n v="5"/>
    <n v="0"/>
    <n v="5"/>
    <n v="0"/>
    <n v="0"/>
    <s v="&gt;105"/>
    <n v="31667"/>
    <m/>
    <x v="102"/>
    <s v="San Diego"/>
    <m/>
  </r>
  <r>
    <n v="92108"/>
    <n v="116"/>
    <n v="51"/>
    <n v="167"/>
    <m/>
    <s v="92108"/>
    <n v="147"/>
    <n v="18"/>
    <n v="5"/>
    <n v="0"/>
    <n v="5"/>
    <n v="0"/>
    <s v="&gt;165"/>
    <n v="21013"/>
    <m/>
    <x v="102"/>
    <s v="San Diego"/>
    <m/>
  </r>
  <r>
    <n v="92109"/>
    <n v="81"/>
    <n v="50"/>
    <n v="131"/>
    <m/>
    <s v="92109"/>
    <n v="117"/>
    <n v="13"/>
    <n v="0"/>
    <n v="0"/>
    <n v="0"/>
    <n v="5"/>
    <s v="&gt;130"/>
    <n v="46777"/>
    <m/>
    <x v="102"/>
    <s v="San Diego"/>
    <m/>
  </r>
  <r>
    <n v="92110"/>
    <n v="103"/>
    <n v="66"/>
    <n v="169"/>
    <m/>
    <s v="92110"/>
    <n v="148"/>
    <n v="18"/>
    <n v="0"/>
    <n v="0"/>
    <n v="5"/>
    <n v="5"/>
    <s v="&gt;166"/>
    <n v="30047"/>
    <m/>
    <x v="102"/>
    <s v="San Diego"/>
    <m/>
  </r>
  <r>
    <n v="92111"/>
    <n v="216"/>
    <n v="178"/>
    <n v="394"/>
    <m/>
    <s v="92111"/>
    <n v="336"/>
    <n v="46"/>
    <n v="5"/>
    <n v="0"/>
    <n v="5"/>
    <n v="5"/>
    <s v="&gt;382"/>
    <n v="49874"/>
    <m/>
    <x v="102"/>
    <s v="San Diego"/>
    <m/>
  </r>
  <r>
    <n v="92113"/>
    <n v="436"/>
    <n v="317"/>
    <n v="753"/>
    <m/>
    <s v="92113"/>
    <n v="691"/>
    <n v="48"/>
    <n v="5"/>
    <n v="0"/>
    <n v="5"/>
    <n v="5"/>
    <s v="&gt;739"/>
    <n v="58231"/>
    <m/>
    <x v="102"/>
    <s v="San Diego"/>
    <m/>
  </r>
  <r>
    <n v="92114"/>
    <n v="388"/>
    <n v="593"/>
    <n v="981"/>
    <m/>
    <s v="92114"/>
    <n v="730"/>
    <n v="33"/>
    <n v="178"/>
    <n v="13"/>
    <n v="22"/>
    <n v="5"/>
    <s v="&gt;976"/>
    <n v="69858"/>
    <m/>
    <x v="102"/>
    <s v="San Diego"/>
    <m/>
  </r>
  <r>
    <n v="92115"/>
    <n v="282"/>
    <n v="191"/>
    <n v="473"/>
    <m/>
    <s v="92115"/>
    <n v="396"/>
    <n v="65"/>
    <n v="5"/>
    <n v="0"/>
    <n v="5"/>
    <n v="5"/>
    <s v="&gt;461"/>
    <n v="63755"/>
    <m/>
    <x v="102"/>
    <s v="San Diego"/>
    <m/>
  </r>
  <r>
    <n v="92116"/>
    <n v="104"/>
    <n v="65"/>
    <n v="169"/>
    <m/>
    <s v="92116"/>
    <n v="141"/>
    <n v="24"/>
    <n v="5"/>
    <n v="0"/>
    <n v="5"/>
    <n v="5"/>
    <s v="&gt;165"/>
    <n v="32361"/>
    <m/>
    <x v="102"/>
    <s v="San Diego"/>
    <m/>
  </r>
  <r>
    <n v="92117"/>
    <n v="228"/>
    <n v="179"/>
    <n v="407"/>
    <m/>
    <s v="92117"/>
    <n v="353"/>
    <n v="45"/>
    <n v="5"/>
    <n v="0"/>
    <n v="5"/>
    <n v="5"/>
    <s v="&gt;398"/>
    <n v="58651"/>
    <m/>
    <x v="102"/>
    <s v="San Diego"/>
    <m/>
  </r>
  <r>
    <n v="92118"/>
    <n v="37"/>
    <n v="38"/>
    <n v="75"/>
    <m/>
    <s v="92118"/>
    <n v="70"/>
    <n v="0"/>
    <n v="0"/>
    <n v="0"/>
    <n v="5"/>
    <n v="5"/>
    <s v="&gt;70"/>
    <n v="23426"/>
    <m/>
    <x v="111"/>
    <s v="San Diego"/>
    <m/>
  </r>
  <r>
    <n v="92119"/>
    <n v="126"/>
    <n v="120"/>
    <n v="246"/>
    <m/>
    <s v="92119"/>
    <n v="201"/>
    <n v="14"/>
    <n v="18"/>
    <n v="5"/>
    <n v="5"/>
    <n v="0"/>
    <s v="&gt;233"/>
    <n v="24915"/>
    <m/>
    <x v="102"/>
    <s v="San Diego"/>
    <m/>
  </r>
  <r>
    <n v="92120"/>
    <n v="146"/>
    <n v="98"/>
    <n v="244"/>
    <m/>
    <s v="92120"/>
    <n v="214"/>
    <n v="13"/>
    <n v="5"/>
    <n v="0"/>
    <n v="5"/>
    <n v="0"/>
    <s v="&gt;227"/>
    <n v="29764"/>
    <m/>
    <x v="102"/>
    <s v="San Diego"/>
    <m/>
  </r>
  <r>
    <n v="92121"/>
    <n v="18"/>
    <n v="5"/>
    <s v="&gt;18"/>
    <m/>
    <s v="92121"/>
    <n v="24"/>
    <n v="0"/>
    <n v="5"/>
    <n v="0"/>
    <n v="0"/>
    <n v="0"/>
    <s v="&gt;24"/>
    <n v="4668"/>
    <m/>
    <x v="102"/>
    <s v="San Diego"/>
    <m/>
  </r>
  <r>
    <n v="92122"/>
    <n v="123"/>
    <n v="58"/>
    <n v="181"/>
    <m/>
    <s v="92122"/>
    <n v="167"/>
    <n v="11"/>
    <n v="0"/>
    <n v="0"/>
    <n v="5"/>
    <n v="0"/>
    <s v="&gt;178"/>
    <n v="47842"/>
    <m/>
    <x v="102"/>
    <s v="San Diego"/>
    <m/>
  </r>
  <r>
    <n v="92123"/>
    <n v="176"/>
    <n v="111"/>
    <n v="287"/>
    <m/>
    <s v="92123"/>
    <n v="215"/>
    <n v="5"/>
    <n v="25"/>
    <n v="5"/>
    <n v="5"/>
    <n v="27"/>
    <s v="&gt;267"/>
    <n v="34103"/>
    <m/>
    <x v="102"/>
    <s v="San Diego"/>
    <m/>
  </r>
  <r>
    <n v="92124"/>
    <n v="214"/>
    <n v="73"/>
    <n v="287"/>
    <m/>
    <s v="92124"/>
    <n v="274"/>
    <n v="5"/>
    <n v="0"/>
    <n v="0"/>
    <n v="5"/>
    <n v="0"/>
    <s v="&gt;274"/>
    <n v="32754"/>
    <m/>
    <x v="102"/>
    <s v="San Diego"/>
    <m/>
  </r>
  <r>
    <n v="92126"/>
    <n v="358"/>
    <n v="337"/>
    <n v="695"/>
    <m/>
    <s v="92126"/>
    <n v="550"/>
    <n v="34"/>
    <n v="105"/>
    <n v="0"/>
    <n v="5"/>
    <n v="5"/>
    <s v="&gt;689"/>
    <n v="83257"/>
    <m/>
    <x v="102"/>
    <s v="San Diego"/>
    <m/>
  </r>
  <r>
    <n v="92127"/>
    <n v="315"/>
    <n v="135"/>
    <n v="450"/>
    <m/>
    <s v="92127"/>
    <n v="439"/>
    <n v="5"/>
    <n v="5"/>
    <n v="0"/>
    <n v="0"/>
    <n v="5"/>
    <s v="&gt;439"/>
    <n v="50092"/>
    <m/>
    <x v="102"/>
    <s v="San Diego"/>
    <m/>
  </r>
  <r>
    <n v="92128"/>
    <n v="249"/>
    <n v="129"/>
    <n v="378"/>
    <m/>
    <s v="92128"/>
    <n v="354"/>
    <n v="20"/>
    <n v="0"/>
    <n v="0"/>
    <n v="5"/>
    <n v="5"/>
    <s v="&gt;374"/>
    <n v="52225"/>
    <m/>
    <x v="102"/>
    <s v="San Diego"/>
    <m/>
  </r>
  <r>
    <n v="92129"/>
    <n v="296"/>
    <n v="162"/>
    <n v="458"/>
    <m/>
    <s v="92129"/>
    <n v="435"/>
    <n v="15"/>
    <n v="5"/>
    <n v="0"/>
    <n v="5"/>
    <n v="0"/>
    <s v="&gt;450"/>
    <n v="56608"/>
    <m/>
    <x v="102"/>
    <s v="San Diego"/>
    <m/>
  </r>
  <r>
    <n v="92130"/>
    <n v="249"/>
    <n v="111"/>
    <n v="360"/>
    <m/>
    <s v="92130"/>
    <n v="355"/>
    <n v="5"/>
    <n v="0"/>
    <n v="0"/>
    <n v="0"/>
    <n v="5"/>
    <s v="&gt;355"/>
    <n v="56741"/>
    <m/>
    <x v="102"/>
    <s v="San Diego"/>
    <m/>
  </r>
  <r>
    <n v="92131"/>
    <n v="159"/>
    <n v="81"/>
    <n v="240"/>
    <m/>
    <s v="92131"/>
    <n v="230"/>
    <n v="5"/>
    <n v="0"/>
    <n v="0"/>
    <n v="5"/>
    <n v="0"/>
    <s v="&gt;230"/>
    <n v="34922"/>
    <m/>
    <x v="102"/>
    <s v="San Diego"/>
    <m/>
  </r>
  <r>
    <n v="92134"/>
    <n v="0"/>
    <n v="5"/>
    <s v="&gt;0"/>
    <m/>
    <s v="92134"/>
    <n v="5"/>
    <n v="0"/>
    <n v="0"/>
    <n v="0"/>
    <n v="0"/>
    <n v="0"/>
    <s v="&gt;0"/>
    <n v="297"/>
    <m/>
    <x v="102"/>
    <s v="San Diego"/>
    <m/>
  </r>
  <r>
    <n v="92139"/>
    <n v="234"/>
    <n v="273"/>
    <n v="507"/>
    <m/>
    <s v="92139"/>
    <n v="367"/>
    <n v="18"/>
    <n v="103"/>
    <n v="12"/>
    <n v="5"/>
    <n v="5"/>
    <s v="&gt;500"/>
    <n v="36172"/>
    <m/>
    <x v="102"/>
    <s v="San Diego"/>
    <m/>
  </r>
  <r>
    <n v="92142"/>
    <n v="0"/>
    <n v="5"/>
    <s v="&gt;0"/>
    <m/>
    <s v="92142"/>
    <n v="0"/>
    <n v="0"/>
    <n v="0"/>
    <n v="5"/>
    <n v="0"/>
    <n v="0"/>
    <s v="&gt;0"/>
    <n v="0"/>
    <n v="1"/>
    <x v="2"/>
    <e v="#N/A"/>
    <m/>
  </r>
  <r>
    <n v="92150"/>
    <n v="0"/>
    <n v="5"/>
    <s v="&gt;0"/>
    <m/>
    <s v="92150"/>
    <n v="5"/>
    <n v="0"/>
    <n v="0"/>
    <n v="0"/>
    <n v="0"/>
    <n v="0"/>
    <s v="&gt;0"/>
    <n v="0"/>
    <n v="1"/>
    <x v="2"/>
    <e v="#N/A"/>
    <m/>
  </r>
  <r>
    <n v="92154"/>
    <n v="614"/>
    <n v="559"/>
    <n v="1173"/>
    <m/>
    <s v="92154"/>
    <n v="991"/>
    <n v="28"/>
    <n v="93"/>
    <n v="28"/>
    <n v="33"/>
    <n v="0"/>
    <n v="1173"/>
    <n v="89886"/>
    <m/>
    <x v="102"/>
    <s v="San Diego"/>
    <m/>
  </r>
  <r>
    <n v="92158"/>
    <n v="0"/>
    <n v="5"/>
    <s v="&gt;0"/>
    <m/>
    <s v="92158"/>
    <n v="0"/>
    <n v="0"/>
    <n v="5"/>
    <n v="0"/>
    <n v="0"/>
    <n v="5"/>
    <s v="&gt;0"/>
    <n v="0"/>
    <n v="1"/>
    <x v="2"/>
    <e v="#N/A"/>
    <m/>
  </r>
  <r>
    <n v="92167"/>
    <n v="0"/>
    <n v="5"/>
    <s v="&gt;0"/>
    <m/>
    <s v="92167"/>
    <n v="5"/>
    <n v="0"/>
    <n v="0"/>
    <n v="0"/>
    <n v="0"/>
    <n v="0"/>
    <s v="&gt;0"/>
    <n v="0"/>
    <n v="1"/>
    <x v="2"/>
    <e v="#N/A"/>
    <m/>
  </r>
  <r>
    <n v="92173"/>
    <n v="300"/>
    <n v="197"/>
    <n v="497"/>
    <m/>
    <s v="92173"/>
    <n v="460"/>
    <n v="16"/>
    <n v="15"/>
    <n v="0"/>
    <n v="5"/>
    <n v="0"/>
    <s v="&gt;491"/>
    <n v="31248"/>
    <m/>
    <x v="102"/>
    <s v="San Diego"/>
    <m/>
  </r>
  <r>
    <n v="92174"/>
    <n v="0"/>
    <n v="5"/>
    <s v="&gt;0"/>
    <m/>
    <s v="92174"/>
    <n v="0"/>
    <n v="5"/>
    <n v="0"/>
    <n v="0"/>
    <n v="0"/>
    <n v="0"/>
    <s v="&gt;0"/>
    <n v="0"/>
    <n v="1"/>
    <x v="2"/>
    <e v="#N/A"/>
    <m/>
  </r>
  <r>
    <n v="92195"/>
    <n v="0"/>
    <n v="5"/>
    <s v="&gt;0"/>
    <m/>
    <s v="92195"/>
    <n v="5"/>
    <n v="0"/>
    <n v="0"/>
    <n v="0"/>
    <n v="0"/>
    <n v="0"/>
    <s v="&gt;0"/>
    <n v="0"/>
    <n v="1"/>
    <x v="2"/>
    <e v="#N/A"/>
    <m/>
  </r>
  <r>
    <n v="92196"/>
    <n v="5"/>
    <n v="0"/>
    <s v="&gt;0"/>
    <m/>
    <s v="92196"/>
    <n v="5"/>
    <n v="0"/>
    <n v="0"/>
    <n v="0"/>
    <n v="0"/>
    <n v="0"/>
    <s v="&gt;0"/>
    <n v="0"/>
    <n v="1"/>
    <x v="2"/>
    <e v="#N/A"/>
    <m/>
  </r>
  <r>
    <n v="92200"/>
    <n v="5"/>
    <n v="0"/>
    <s v="&gt;0"/>
    <m/>
    <s v="92200"/>
    <n v="5"/>
    <n v="0"/>
    <n v="0"/>
    <n v="0"/>
    <n v="0"/>
    <n v="0"/>
    <s v="&gt;0"/>
    <n v="0"/>
    <n v="1"/>
    <x v="2"/>
    <e v="#N/A"/>
    <m/>
  </r>
  <r>
    <n v="92201"/>
    <n v="257"/>
    <n v="259"/>
    <n v="516"/>
    <m/>
    <s v="92201"/>
    <n v="456"/>
    <n v="35"/>
    <n v="14"/>
    <n v="5"/>
    <n v="5"/>
    <n v="5"/>
    <s v="&gt;505"/>
    <n v="64967"/>
    <m/>
    <x v="112"/>
    <s v="Riverside"/>
    <m/>
  </r>
  <r>
    <n v="92202"/>
    <n v="0"/>
    <n v="5"/>
    <s v="&gt;0"/>
    <m/>
    <s v="92202"/>
    <n v="5"/>
    <n v="0"/>
    <n v="0"/>
    <n v="0"/>
    <n v="0"/>
    <n v="0"/>
    <s v="&gt;0"/>
    <n v="0"/>
    <n v="1"/>
    <x v="2"/>
    <e v="#N/A"/>
    <m/>
  </r>
  <r>
    <n v="92203"/>
    <n v="103"/>
    <n v="81"/>
    <n v="184"/>
    <m/>
    <s v="92203"/>
    <n v="159"/>
    <n v="5"/>
    <n v="11"/>
    <n v="0"/>
    <n v="5"/>
    <n v="0"/>
    <s v="&gt;170"/>
    <n v="32360"/>
    <m/>
    <x v="112"/>
    <s v="Riverside"/>
    <m/>
  </r>
  <r>
    <n v="92204"/>
    <n v="5"/>
    <n v="5"/>
    <s v="&gt;0"/>
    <m/>
    <s v="92204"/>
    <n v="5"/>
    <n v="0"/>
    <n v="0"/>
    <n v="0"/>
    <n v="0"/>
    <n v="0"/>
    <s v="&gt;0"/>
    <n v="0"/>
    <n v="1"/>
    <x v="2"/>
    <e v="#N/A"/>
    <m/>
  </r>
  <r>
    <n v="92207"/>
    <n v="0"/>
    <n v="5"/>
    <s v="&gt;0"/>
    <m/>
    <s v="92207"/>
    <n v="0"/>
    <n v="0"/>
    <n v="0"/>
    <n v="0"/>
    <n v="0"/>
    <n v="5"/>
    <s v="&gt;0"/>
    <n v="0"/>
    <n v="1"/>
    <x v="2"/>
    <e v="#N/A"/>
    <m/>
  </r>
  <r>
    <n v="92209"/>
    <n v="5"/>
    <n v="0"/>
    <s v="&gt;0"/>
    <m/>
    <s v="92209"/>
    <n v="5"/>
    <n v="0"/>
    <n v="0"/>
    <n v="0"/>
    <n v="0"/>
    <n v="0"/>
    <s v="&gt;0"/>
    <n v="0"/>
    <n v="1"/>
    <x v="2"/>
    <e v="#N/A"/>
    <m/>
  </r>
  <r>
    <n v="92210"/>
    <n v="5"/>
    <n v="5"/>
    <s v="&gt;0"/>
    <m/>
    <s v="92210"/>
    <n v="5"/>
    <n v="0"/>
    <n v="0"/>
    <n v="0"/>
    <n v="0"/>
    <n v="0"/>
    <s v="&gt;0"/>
    <n v="5137"/>
    <m/>
    <x v="113"/>
    <s v="Riverside"/>
    <m/>
  </r>
  <r>
    <n v="92211"/>
    <n v="50"/>
    <n v="44"/>
    <n v="94"/>
    <m/>
    <s v="92211"/>
    <n v="84"/>
    <n v="5"/>
    <n v="0"/>
    <n v="0"/>
    <n v="5"/>
    <n v="5"/>
    <s v="&gt;84"/>
    <n v="25530"/>
    <m/>
    <x v="114"/>
    <s v="Riverside"/>
    <m/>
  </r>
  <r>
    <n v="92220"/>
    <n v="111"/>
    <n v="126"/>
    <n v="237"/>
    <m/>
    <s v="92220"/>
    <n v="198"/>
    <n v="14"/>
    <n v="5"/>
    <n v="5"/>
    <n v="5"/>
    <n v="0"/>
    <s v="&gt;212"/>
    <n v="33360"/>
    <m/>
    <x v="115"/>
    <s v="Riverside"/>
    <m/>
  </r>
  <r>
    <n v="92222"/>
    <n v="5"/>
    <n v="0"/>
    <s v="&gt;0"/>
    <m/>
    <s v="92222"/>
    <n v="5"/>
    <n v="0"/>
    <n v="0"/>
    <n v="0"/>
    <n v="0"/>
    <n v="0"/>
    <s v="&gt;0"/>
    <n v="0"/>
    <m/>
    <x v="0"/>
    <s v="Imperial"/>
    <m/>
  </r>
  <r>
    <n v="92223"/>
    <n v="281"/>
    <n v="242"/>
    <n v="523"/>
    <m/>
    <s v="92223"/>
    <n v="442"/>
    <n v="24"/>
    <n v="19"/>
    <n v="5"/>
    <n v="26"/>
    <n v="5"/>
    <s v="&gt;511"/>
    <n v="56925"/>
    <m/>
    <x v="116"/>
    <s v="Riverside"/>
    <m/>
  </r>
  <r>
    <n v="92225"/>
    <n v="60"/>
    <n v="56"/>
    <n v="116"/>
    <m/>
    <s v="92225"/>
    <n v="95"/>
    <n v="14"/>
    <n v="0"/>
    <n v="0"/>
    <n v="5"/>
    <n v="0"/>
    <s v="&gt;109"/>
    <n v="22520"/>
    <m/>
    <x v="117"/>
    <s v="Riverside"/>
    <m/>
  </r>
  <r>
    <n v="92227"/>
    <n v="371"/>
    <n v="168"/>
    <n v="539"/>
    <m/>
    <s v="92227"/>
    <n v="495"/>
    <n v="28"/>
    <n v="5"/>
    <n v="5"/>
    <n v="5"/>
    <n v="5"/>
    <s v="&gt;523"/>
    <n v="27165"/>
    <m/>
    <x v="118"/>
    <s v="Imperial"/>
    <m/>
  </r>
  <r>
    <n v="92230"/>
    <n v="5"/>
    <n v="18"/>
    <s v="&gt;18"/>
    <m/>
    <s v="92230"/>
    <n v="20"/>
    <n v="5"/>
    <n v="5"/>
    <n v="0"/>
    <n v="0"/>
    <n v="0"/>
    <s v="&gt;20"/>
    <n v="2363"/>
    <m/>
    <x v="0"/>
    <s v="Riverside"/>
    <m/>
  </r>
  <r>
    <n v="92231"/>
    <n v="444"/>
    <n v="246"/>
    <n v="690"/>
    <m/>
    <s v="92231"/>
    <n v="662"/>
    <n v="5"/>
    <n v="5"/>
    <n v="0"/>
    <n v="11"/>
    <n v="5"/>
    <s v="&gt;673"/>
    <n v="39884"/>
    <m/>
    <x v="119"/>
    <s v="Imperial"/>
    <m/>
  </r>
  <r>
    <n v="92232"/>
    <n v="5"/>
    <n v="0"/>
    <s v="&gt;0"/>
    <m/>
    <s v="92232"/>
    <n v="5"/>
    <n v="0"/>
    <n v="0"/>
    <n v="0"/>
    <n v="0"/>
    <n v="0"/>
    <s v="&gt;0"/>
    <n v="0"/>
    <n v="1"/>
    <x v="2"/>
    <e v="#N/A"/>
    <m/>
  </r>
  <r>
    <n v="92233"/>
    <n v="66"/>
    <n v="22"/>
    <n v="88"/>
    <m/>
    <s v="92233"/>
    <n v="87"/>
    <n v="0"/>
    <n v="0"/>
    <n v="0"/>
    <n v="5"/>
    <n v="0"/>
    <s v="&gt;87"/>
    <n v="7520"/>
    <m/>
    <x v="120"/>
    <s v="Imperial"/>
    <m/>
  </r>
  <r>
    <n v="92234"/>
    <n v="160"/>
    <n v="153"/>
    <n v="313"/>
    <m/>
    <s v="92234"/>
    <n v="274"/>
    <n v="12"/>
    <n v="21"/>
    <n v="0"/>
    <n v="5"/>
    <n v="5"/>
    <s v="&gt;307"/>
    <n v="54812"/>
    <m/>
    <x v="121"/>
    <s v="Riverside"/>
    <m/>
  </r>
  <r>
    <n v="92235"/>
    <n v="5"/>
    <n v="5"/>
    <s v="&gt;0"/>
    <m/>
    <s v="92235"/>
    <n v="5"/>
    <n v="0"/>
    <n v="0"/>
    <n v="0"/>
    <n v="0"/>
    <n v="0"/>
    <s v="&gt;0"/>
    <n v="0"/>
    <n v="1"/>
    <x v="2"/>
    <e v="#N/A"/>
    <m/>
  </r>
  <r>
    <n v="92236"/>
    <n v="173"/>
    <n v="185"/>
    <n v="358"/>
    <m/>
    <s v="92236"/>
    <n v="338"/>
    <n v="5"/>
    <n v="5"/>
    <n v="0"/>
    <n v="5"/>
    <n v="0"/>
    <s v="&gt;338"/>
    <n v="45975"/>
    <m/>
    <x v="122"/>
    <s v="Riverside"/>
    <m/>
  </r>
  <r>
    <n v="92240"/>
    <n v="159"/>
    <n v="219"/>
    <n v="378"/>
    <m/>
    <s v="92240"/>
    <n v="264"/>
    <n v="36"/>
    <n v="5"/>
    <n v="57"/>
    <n v="5"/>
    <n v="5"/>
    <s v="&gt;357"/>
    <n v="36214"/>
    <m/>
    <x v="123"/>
    <s v="Riverside"/>
    <m/>
  </r>
  <r>
    <n v="92241"/>
    <n v="18"/>
    <n v="23"/>
    <n v="41"/>
    <m/>
    <s v="92241"/>
    <n v="37"/>
    <n v="5"/>
    <n v="0"/>
    <n v="0"/>
    <n v="5"/>
    <n v="0"/>
    <s v="&gt;37"/>
    <n v="7695"/>
    <m/>
    <x v="121"/>
    <s v="Riverside"/>
    <m/>
  </r>
  <r>
    <n v="92242"/>
    <n v="0"/>
    <n v="5"/>
    <s v="&gt;0"/>
    <m/>
    <s v="92242"/>
    <n v="5"/>
    <n v="0"/>
    <n v="0"/>
    <n v="0"/>
    <n v="0"/>
    <n v="0"/>
    <s v="&gt;0"/>
    <n v="1300"/>
    <m/>
    <x v="0"/>
    <s v="San Bernardino"/>
    <m/>
  </r>
  <r>
    <n v="92243"/>
    <n v="565"/>
    <n v="370"/>
    <n v="935"/>
    <m/>
    <s v="92243"/>
    <n v="831"/>
    <n v="77"/>
    <n v="11"/>
    <n v="0"/>
    <n v="13"/>
    <n v="5"/>
    <s v="&gt;932"/>
    <n v="50112"/>
    <m/>
    <x v="124"/>
    <s v="Imperial"/>
    <m/>
  </r>
  <r>
    <n v="92244"/>
    <n v="5"/>
    <n v="5"/>
    <s v="&gt;0"/>
    <m/>
    <s v="92244"/>
    <n v="5"/>
    <n v="0"/>
    <n v="0"/>
    <n v="0"/>
    <n v="0"/>
    <n v="0"/>
    <s v="&gt;0"/>
    <n v="0"/>
    <n v="1"/>
    <x v="2"/>
    <e v="#N/A"/>
    <m/>
  </r>
  <r>
    <n v="92246"/>
    <n v="5"/>
    <n v="0"/>
    <s v="&gt;0"/>
    <m/>
    <s v="92246"/>
    <n v="5"/>
    <n v="0"/>
    <n v="0"/>
    <n v="0"/>
    <n v="0"/>
    <n v="0"/>
    <s v="&gt;0"/>
    <n v="0"/>
    <n v="1"/>
    <x v="2"/>
    <e v="#N/A"/>
    <m/>
  </r>
  <r>
    <n v="92248"/>
    <n v="5"/>
    <n v="0"/>
    <s v="&gt;0"/>
    <m/>
    <s v="92248"/>
    <n v="5"/>
    <n v="0"/>
    <n v="0"/>
    <n v="0"/>
    <n v="0"/>
    <n v="0"/>
    <s v="&gt;0"/>
    <n v="0"/>
    <n v="1"/>
    <x v="2"/>
    <e v="#N/A"/>
    <m/>
  </r>
  <r>
    <n v="92249"/>
    <n v="111"/>
    <n v="41"/>
    <n v="152"/>
    <m/>
    <s v="92249"/>
    <n v="146"/>
    <n v="5"/>
    <n v="0"/>
    <n v="0"/>
    <n v="5"/>
    <n v="0"/>
    <s v="&gt;146"/>
    <n v="8459"/>
    <m/>
    <x v="0"/>
    <s v="Imperial"/>
    <m/>
  </r>
  <r>
    <n v="92250"/>
    <n v="55"/>
    <n v="41"/>
    <n v="96"/>
    <m/>
    <s v="92250"/>
    <n v="93"/>
    <n v="5"/>
    <n v="0"/>
    <n v="0"/>
    <n v="0"/>
    <n v="0"/>
    <s v="&gt;93"/>
    <n v="8255"/>
    <m/>
    <x v="125"/>
    <s v="Imperial"/>
    <m/>
  </r>
  <r>
    <n v="92251"/>
    <n v="313"/>
    <n v="129"/>
    <n v="442"/>
    <m/>
    <s v="92251"/>
    <n v="401"/>
    <n v="5"/>
    <n v="14"/>
    <n v="15"/>
    <n v="5"/>
    <n v="5"/>
    <s v="&gt;430"/>
    <n v="24321"/>
    <m/>
    <x v="126"/>
    <s v="Imperial"/>
    <m/>
  </r>
  <r>
    <n v="92252"/>
    <n v="12"/>
    <n v="43"/>
    <n v="55"/>
    <m/>
    <s v="92252"/>
    <n v="31"/>
    <n v="5"/>
    <n v="0"/>
    <n v="13"/>
    <n v="5"/>
    <n v="5"/>
    <s v="&gt;44"/>
    <n v="9500"/>
    <m/>
    <x v="0"/>
    <s v="San Bernardino"/>
    <m/>
  </r>
  <r>
    <n v="92253"/>
    <n v="83"/>
    <n v="96"/>
    <n v="179"/>
    <m/>
    <s v="92253"/>
    <n v="153"/>
    <n v="5"/>
    <n v="16"/>
    <n v="0"/>
    <n v="5"/>
    <n v="5"/>
    <s v="&gt;169"/>
    <n v="41573"/>
    <m/>
    <x v="127"/>
    <s v="Riverside"/>
    <m/>
  </r>
  <r>
    <n v="92254"/>
    <n v="55"/>
    <n v="30"/>
    <n v="85"/>
    <m/>
    <s v="92254"/>
    <n v="83"/>
    <n v="0"/>
    <n v="0"/>
    <n v="0"/>
    <n v="5"/>
    <n v="0"/>
    <s v="&gt;83"/>
    <n v="8336"/>
    <m/>
    <x v="0"/>
    <s v="Riverside"/>
    <m/>
  </r>
  <r>
    <n v="92255"/>
    <n v="0"/>
    <n v="5"/>
    <s v="&gt;0"/>
    <m/>
    <s v="92255"/>
    <n v="5"/>
    <n v="0"/>
    <n v="0"/>
    <n v="0"/>
    <n v="0"/>
    <n v="0"/>
    <s v="&gt;0"/>
    <n v="0"/>
    <n v="1"/>
    <x v="2"/>
    <e v="#N/A"/>
    <m/>
  </r>
  <r>
    <n v="92256"/>
    <n v="5"/>
    <n v="5"/>
    <s v="&gt;0"/>
    <m/>
    <s v="92256"/>
    <n v="5"/>
    <n v="5"/>
    <n v="0"/>
    <n v="0"/>
    <n v="0"/>
    <n v="0"/>
    <s v="&gt;0"/>
    <n v="3176"/>
    <m/>
    <x v="0"/>
    <s v="San Bernardino"/>
    <m/>
  </r>
  <r>
    <n v="92257"/>
    <n v="5"/>
    <n v="5"/>
    <s v="&gt;0"/>
    <m/>
    <s v="92257"/>
    <n v="14"/>
    <n v="5"/>
    <n v="5"/>
    <n v="0"/>
    <n v="0"/>
    <n v="0"/>
    <s v="&gt;14"/>
    <n v="1217"/>
    <m/>
    <x v="0"/>
    <s v="Imperial"/>
    <m/>
  </r>
  <r>
    <n v="92258"/>
    <n v="5"/>
    <n v="5"/>
    <s v="&gt;0"/>
    <m/>
    <s v="92258"/>
    <n v="5"/>
    <n v="0"/>
    <n v="0"/>
    <n v="0"/>
    <n v="0"/>
    <n v="0"/>
    <s v="&gt;0"/>
    <n v="517"/>
    <m/>
    <x v="128"/>
    <s v="Riverside"/>
    <m/>
  </r>
  <r>
    <n v="92259"/>
    <n v="5"/>
    <n v="5"/>
    <s v="&gt;0"/>
    <m/>
    <s v="92259"/>
    <n v="5"/>
    <n v="0"/>
    <n v="0"/>
    <n v="0"/>
    <n v="0"/>
    <n v="0"/>
    <s v="&gt;0"/>
    <n v="89"/>
    <m/>
    <x v="0"/>
    <s v="Imperial"/>
    <m/>
  </r>
  <r>
    <n v="92260"/>
    <n v="66"/>
    <n v="84"/>
    <n v="150"/>
    <m/>
    <s v="92260"/>
    <n v="120"/>
    <n v="22"/>
    <n v="5"/>
    <n v="0"/>
    <n v="5"/>
    <n v="5"/>
    <s v="&gt;142"/>
    <n v="34553"/>
    <m/>
    <x v="114"/>
    <s v="Riverside"/>
    <m/>
  </r>
  <r>
    <n v="92262"/>
    <n v="38"/>
    <n v="77"/>
    <n v="115"/>
    <m/>
    <s v="92262"/>
    <n v="78"/>
    <n v="13"/>
    <n v="5"/>
    <n v="15"/>
    <n v="5"/>
    <n v="5"/>
    <s v="&gt;106"/>
    <n v="28463"/>
    <m/>
    <x v="128"/>
    <s v="Riverside"/>
    <m/>
  </r>
  <r>
    <n v="92263"/>
    <n v="0"/>
    <n v="5"/>
    <s v="&gt;0"/>
    <m/>
    <s v="92263"/>
    <n v="5"/>
    <n v="0"/>
    <n v="0"/>
    <n v="0"/>
    <n v="0"/>
    <n v="0"/>
    <s v="&gt;0"/>
    <n v="0"/>
    <n v="1"/>
    <x v="2"/>
    <e v="#N/A"/>
    <m/>
  </r>
  <r>
    <n v="92264"/>
    <n v="15"/>
    <n v="20"/>
    <n v="35"/>
    <m/>
    <s v="92264"/>
    <n v="30"/>
    <n v="5"/>
    <n v="5"/>
    <n v="0"/>
    <n v="5"/>
    <n v="0"/>
    <s v="&gt;30"/>
    <n v="20881"/>
    <m/>
    <x v="128"/>
    <s v="Riverside"/>
    <m/>
  </r>
  <r>
    <n v="92265"/>
    <n v="0"/>
    <n v="5"/>
    <s v="&gt;0"/>
    <m/>
    <s v="92265"/>
    <n v="5"/>
    <n v="0"/>
    <n v="0"/>
    <n v="0"/>
    <n v="0"/>
    <n v="0"/>
    <s v="&gt;0"/>
    <n v="0"/>
    <n v="1"/>
    <x v="2"/>
    <e v="#N/A"/>
    <m/>
  </r>
  <r>
    <n v="92267"/>
    <n v="0"/>
    <n v="5"/>
    <s v="&gt;0"/>
    <m/>
    <s v="92267"/>
    <n v="5"/>
    <n v="0"/>
    <n v="0"/>
    <n v="0"/>
    <n v="0"/>
    <n v="0"/>
    <s v="&gt;0"/>
    <n v="26"/>
    <m/>
    <x v="0"/>
    <s v="San Bernardino"/>
    <m/>
  </r>
  <r>
    <n v="92270"/>
    <n v="11"/>
    <n v="27"/>
    <n v="38"/>
    <m/>
    <s v="92270"/>
    <n v="36"/>
    <n v="5"/>
    <n v="0"/>
    <n v="0"/>
    <n v="0"/>
    <n v="5"/>
    <s v="&gt;36"/>
    <n v="18537"/>
    <m/>
    <x v="129"/>
    <s v="Riverside"/>
    <m/>
  </r>
  <r>
    <n v="92272"/>
    <n v="0"/>
    <n v="5"/>
    <s v="&gt;0"/>
    <m/>
    <s v="92272"/>
    <n v="5"/>
    <n v="5"/>
    <n v="0"/>
    <n v="0"/>
    <n v="0"/>
    <n v="0"/>
    <s v="&gt;0"/>
    <n v="0"/>
    <n v="1"/>
    <x v="2"/>
    <e v="#N/A"/>
    <m/>
  </r>
  <r>
    <n v="92273"/>
    <n v="23"/>
    <n v="19"/>
    <n v="42"/>
    <m/>
    <s v="92273"/>
    <n v="38"/>
    <n v="5"/>
    <n v="5"/>
    <n v="0"/>
    <n v="0"/>
    <n v="0"/>
    <s v="&gt;38"/>
    <n v="1847"/>
    <m/>
    <x v="0"/>
    <s v="Imperial"/>
    <m/>
  </r>
  <r>
    <n v="92274"/>
    <n v="83"/>
    <n v="67"/>
    <n v="150"/>
    <m/>
    <s v="92274"/>
    <n v="149"/>
    <n v="0"/>
    <n v="0"/>
    <n v="0"/>
    <n v="5"/>
    <n v="0"/>
    <s v="&gt;149"/>
    <n v="14105"/>
    <m/>
    <x v="0"/>
    <s v="Riverside"/>
    <m/>
  </r>
  <r>
    <n v="92275"/>
    <n v="5"/>
    <n v="5"/>
    <s v="&gt;0"/>
    <m/>
    <s v="92275"/>
    <n v="5"/>
    <n v="5"/>
    <n v="0"/>
    <n v="0"/>
    <n v="0"/>
    <n v="0"/>
    <s v="&gt;0"/>
    <n v="2531"/>
    <m/>
    <x v="0"/>
    <s v="Imperial"/>
    <m/>
  </r>
  <r>
    <n v="92276"/>
    <n v="23"/>
    <n v="41"/>
    <n v="64"/>
    <m/>
    <s v="92276"/>
    <n v="51"/>
    <n v="5"/>
    <n v="5"/>
    <n v="5"/>
    <n v="0"/>
    <n v="0"/>
    <s v="&gt;51"/>
    <n v="8158"/>
    <m/>
    <x v="0"/>
    <s v="Riverside"/>
    <m/>
  </r>
  <r>
    <n v="92277"/>
    <n v="45"/>
    <n v="43"/>
    <n v="88"/>
    <m/>
    <s v="92277"/>
    <n v="74"/>
    <n v="11"/>
    <n v="5"/>
    <n v="0"/>
    <n v="5"/>
    <n v="0"/>
    <s v="&gt;85"/>
    <n v="24464"/>
    <m/>
    <x v="130"/>
    <s v="San Bernardino"/>
    <m/>
  </r>
  <r>
    <n v="92280"/>
    <n v="5"/>
    <n v="5"/>
    <s v="&gt;0"/>
    <m/>
    <s v="92280"/>
    <n v="5"/>
    <n v="0"/>
    <n v="0"/>
    <n v="0"/>
    <n v="5"/>
    <n v="0"/>
    <s v="&gt;0"/>
    <n v="0"/>
    <m/>
    <x v="0"/>
    <s v="San Bernardino"/>
    <m/>
  </r>
  <r>
    <n v="92281"/>
    <n v="35"/>
    <n v="15"/>
    <n v="50"/>
    <m/>
    <s v="92281"/>
    <n v="45"/>
    <n v="5"/>
    <n v="0"/>
    <n v="0"/>
    <n v="5"/>
    <n v="0"/>
    <s v="&gt;45"/>
    <n v="2865"/>
    <m/>
    <x v="131"/>
    <s v="Imperial"/>
    <m/>
  </r>
  <r>
    <n v="92282"/>
    <n v="5"/>
    <n v="15"/>
    <s v="&gt;15"/>
    <m/>
    <s v="92282"/>
    <n v="5"/>
    <n v="5"/>
    <n v="5"/>
    <n v="0"/>
    <n v="0"/>
    <n v="0"/>
    <s v="&gt;0"/>
    <n v="1440"/>
    <m/>
    <x v="0"/>
    <s v="Riverside"/>
    <m/>
  </r>
  <r>
    <n v="92283"/>
    <n v="15"/>
    <n v="5"/>
    <s v="&gt;15"/>
    <m/>
    <s v="92283"/>
    <n v="24"/>
    <n v="0"/>
    <n v="0"/>
    <n v="0"/>
    <n v="0"/>
    <n v="0"/>
    <n v="24"/>
    <n v="1730"/>
    <m/>
    <x v="0"/>
    <s v="Imperial"/>
    <m/>
  </r>
  <r>
    <n v="92284"/>
    <n v="70"/>
    <n v="98"/>
    <n v="168"/>
    <m/>
    <s v="92284"/>
    <n v="139"/>
    <n v="24"/>
    <n v="0"/>
    <n v="5"/>
    <n v="5"/>
    <n v="5"/>
    <s v="&gt;163"/>
    <n v="25791"/>
    <m/>
    <x v="132"/>
    <s v="San Bernardino"/>
    <m/>
  </r>
  <r>
    <n v="92285"/>
    <n v="5"/>
    <n v="5"/>
    <s v="&gt;0"/>
    <m/>
    <s v="92285"/>
    <n v="5"/>
    <n v="5"/>
    <n v="0"/>
    <n v="0"/>
    <n v="5"/>
    <n v="0"/>
    <s v="&gt;0"/>
    <n v="2440"/>
    <m/>
    <x v="0"/>
    <s v="San Bernardino"/>
    <m/>
  </r>
  <r>
    <n v="92286"/>
    <n v="5"/>
    <n v="5"/>
    <s v="&gt;0"/>
    <m/>
    <s v="92286"/>
    <n v="5"/>
    <n v="0"/>
    <n v="0"/>
    <n v="0"/>
    <n v="0"/>
    <n v="0"/>
    <s v="&gt;0"/>
    <n v="0"/>
    <n v="1"/>
    <x v="2"/>
    <e v="#N/A"/>
    <m/>
  </r>
  <r>
    <n v="92288"/>
    <n v="0"/>
    <n v="5"/>
    <s v="&gt;0"/>
    <m/>
    <s v="92288"/>
    <n v="5"/>
    <n v="0"/>
    <n v="0"/>
    <n v="0"/>
    <n v="0"/>
    <n v="0"/>
    <s v="&gt;0"/>
    <n v="0"/>
    <n v="1"/>
    <x v="2"/>
    <e v="#N/A"/>
    <m/>
  </r>
  <r>
    <n v="92292"/>
    <n v="0"/>
    <n v="5"/>
    <s v="&gt;0"/>
    <m/>
    <s v="92292"/>
    <n v="0"/>
    <n v="5"/>
    <n v="0"/>
    <n v="0"/>
    <n v="0"/>
    <n v="0"/>
    <s v="&gt;0"/>
    <n v="0"/>
    <n v="1"/>
    <x v="2"/>
    <e v="#N/A"/>
    <m/>
  </r>
  <r>
    <n v="92301"/>
    <n v="197"/>
    <n v="232"/>
    <n v="429"/>
    <m/>
    <s v="92301"/>
    <n v="342"/>
    <n v="23"/>
    <n v="37"/>
    <n v="0"/>
    <n v="25"/>
    <n v="5"/>
    <s v="&gt;427"/>
    <n v="34791"/>
    <m/>
    <x v="133"/>
    <s v="San Bernardino"/>
    <m/>
  </r>
  <r>
    <n v="92302"/>
    <n v="5"/>
    <n v="0"/>
    <s v="&gt;0"/>
    <m/>
    <s v="92302"/>
    <n v="5"/>
    <n v="0"/>
    <n v="0"/>
    <n v="0"/>
    <n v="0"/>
    <n v="0"/>
    <s v="&gt;0"/>
    <n v="0"/>
    <n v="1"/>
    <x v="2"/>
    <e v="#N/A"/>
    <m/>
  </r>
  <r>
    <n v="92304"/>
    <n v="5"/>
    <n v="0"/>
    <s v="&gt;0"/>
    <m/>
    <s v="92304"/>
    <n v="5"/>
    <n v="0"/>
    <n v="0"/>
    <n v="0"/>
    <n v="0"/>
    <n v="0"/>
    <s v="&gt;0"/>
    <n v="7"/>
    <m/>
    <x v="0"/>
    <s v="San Bernardino"/>
    <m/>
  </r>
  <r>
    <n v="92305"/>
    <n v="0"/>
    <n v="5"/>
    <s v="&gt;0"/>
    <m/>
    <s v="92305"/>
    <n v="5"/>
    <n v="0"/>
    <n v="0"/>
    <n v="0"/>
    <n v="0"/>
    <n v="0"/>
    <s v="&gt;0"/>
    <n v="613"/>
    <m/>
    <x v="0"/>
    <s v="San Bernardino"/>
    <m/>
  </r>
  <r>
    <n v="92307"/>
    <n v="232"/>
    <n v="320"/>
    <n v="552"/>
    <m/>
    <s v="92307"/>
    <n v="405"/>
    <n v="29"/>
    <n v="91"/>
    <n v="11"/>
    <n v="5"/>
    <n v="5"/>
    <s v="&gt;536"/>
    <n v="38848"/>
    <m/>
    <x v="134"/>
    <s v="San Bernardino"/>
    <m/>
  </r>
  <r>
    <n v="92308"/>
    <n v="177"/>
    <n v="210"/>
    <n v="387"/>
    <m/>
    <s v="92308"/>
    <n v="309"/>
    <n v="27"/>
    <n v="29"/>
    <n v="5"/>
    <n v="16"/>
    <n v="5"/>
    <s v="&gt;381"/>
    <n v="42375"/>
    <m/>
    <x v="134"/>
    <s v="San Bernardino"/>
    <m/>
  </r>
  <r>
    <n v="92309"/>
    <n v="5"/>
    <n v="0"/>
    <s v="&gt;0"/>
    <m/>
    <s v="92309"/>
    <n v="5"/>
    <n v="0"/>
    <n v="0"/>
    <n v="0"/>
    <n v="0"/>
    <n v="0"/>
    <s v="&gt;0"/>
    <n v="634"/>
    <m/>
    <x v="0"/>
    <s v="San Bernardino"/>
    <m/>
  </r>
  <r>
    <n v="92310"/>
    <n v="32"/>
    <n v="5"/>
    <s v="&gt;32"/>
    <m/>
    <s v="92310"/>
    <n v="33"/>
    <n v="0"/>
    <n v="5"/>
    <n v="0"/>
    <n v="0"/>
    <n v="0"/>
    <s v="&gt;33"/>
    <n v="9573"/>
    <m/>
    <x v="0"/>
    <s v="San Bernardino"/>
    <m/>
  </r>
  <r>
    <n v="92311"/>
    <n v="143"/>
    <n v="167"/>
    <n v="310"/>
    <m/>
    <s v="92311"/>
    <n v="242"/>
    <n v="49"/>
    <n v="5"/>
    <n v="0"/>
    <n v="15"/>
    <n v="5"/>
    <s v="&gt;306"/>
    <n v="32619"/>
    <m/>
    <x v="135"/>
    <s v="San Bernardino"/>
    <m/>
  </r>
  <r>
    <n v="92313"/>
    <n v="42"/>
    <n v="54"/>
    <n v="96"/>
    <m/>
    <s v="92313"/>
    <n v="74"/>
    <n v="5"/>
    <n v="5"/>
    <n v="5"/>
    <n v="5"/>
    <n v="5"/>
    <s v="&gt;74"/>
    <n v="12559"/>
    <m/>
    <x v="136"/>
    <s v="San Bernardino"/>
    <m/>
  </r>
  <r>
    <n v="92314"/>
    <n v="28"/>
    <n v="19"/>
    <n v="47"/>
    <m/>
    <s v="92314"/>
    <n v="43"/>
    <n v="5"/>
    <n v="0"/>
    <n v="0"/>
    <n v="5"/>
    <n v="0"/>
    <s v="&gt;43"/>
    <n v="10684"/>
    <m/>
    <x v="137"/>
    <s v="San Bernardino"/>
    <m/>
  </r>
  <r>
    <n v="92315"/>
    <n v="5"/>
    <n v="11"/>
    <s v="&gt;11"/>
    <m/>
    <s v="92315"/>
    <n v="14"/>
    <n v="5"/>
    <n v="0"/>
    <n v="0"/>
    <n v="5"/>
    <n v="0"/>
    <s v="&gt;14"/>
    <n v="5307"/>
    <m/>
    <x v="137"/>
    <s v="San Bernardino"/>
    <m/>
  </r>
  <r>
    <n v="92316"/>
    <n v="125"/>
    <n v="164"/>
    <n v="289"/>
    <m/>
    <s v="92316"/>
    <n v="250"/>
    <n v="11"/>
    <n v="22"/>
    <n v="0"/>
    <n v="5"/>
    <n v="5"/>
    <s v="&gt;283"/>
    <n v="29176"/>
    <m/>
    <x v="0"/>
    <s v="San Bernardino"/>
    <m/>
  </r>
  <r>
    <n v="92317"/>
    <n v="5"/>
    <n v="5"/>
    <s v="&gt;0"/>
    <m/>
    <s v="92317"/>
    <n v="5"/>
    <n v="0"/>
    <n v="0"/>
    <n v="0"/>
    <n v="0"/>
    <n v="0"/>
    <s v="&gt;0"/>
    <n v="0"/>
    <n v="1"/>
    <x v="2"/>
    <e v="#N/A"/>
    <m/>
  </r>
  <r>
    <n v="92318"/>
    <n v="5"/>
    <n v="5"/>
    <s v="&gt;0"/>
    <m/>
    <s v="92318"/>
    <n v="5"/>
    <n v="0"/>
    <n v="0"/>
    <n v="0"/>
    <n v="0"/>
    <n v="0"/>
    <s v="&gt;0"/>
    <n v="0"/>
    <n v="1"/>
    <x v="2"/>
    <e v="#N/A"/>
    <m/>
  </r>
  <r>
    <n v="92320"/>
    <n v="28"/>
    <n v="39"/>
    <n v="67"/>
    <m/>
    <s v="92320"/>
    <n v="56"/>
    <n v="5"/>
    <n v="5"/>
    <n v="5"/>
    <n v="5"/>
    <n v="5"/>
    <s v="&gt;56"/>
    <n v="9022"/>
    <m/>
    <x v="138"/>
    <s v="Riverside"/>
    <m/>
  </r>
  <r>
    <n v="92321"/>
    <n v="5"/>
    <n v="5"/>
    <s v="&gt;0"/>
    <m/>
    <s v="92321"/>
    <n v="5"/>
    <n v="0"/>
    <n v="0"/>
    <n v="0"/>
    <n v="0"/>
    <n v="0"/>
    <s v="&gt;0"/>
    <n v="907"/>
    <m/>
    <x v="0"/>
    <s v="San Bernardino"/>
    <m/>
  </r>
  <r>
    <n v="92322"/>
    <n v="5"/>
    <n v="5"/>
    <s v="&gt;0"/>
    <m/>
    <s v="92322"/>
    <n v="5"/>
    <n v="0"/>
    <n v="0"/>
    <n v="0"/>
    <n v="0"/>
    <n v="0"/>
    <s v="&gt;0"/>
    <n v="558"/>
    <m/>
    <x v="0"/>
    <s v="San Bernardino"/>
    <m/>
  </r>
  <r>
    <n v="92324"/>
    <n v="278"/>
    <n v="286"/>
    <n v="564"/>
    <m/>
    <s v="92324"/>
    <n v="473"/>
    <n v="31"/>
    <n v="37"/>
    <n v="5"/>
    <n v="11"/>
    <n v="5"/>
    <s v="&gt;552"/>
    <n v="59628"/>
    <m/>
    <x v="139"/>
    <s v="San Bernardino"/>
    <m/>
  </r>
  <r>
    <n v="92325"/>
    <n v="22"/>
    <n v="34"/>
    <n v="56"/>
    <m/>
    <s v="92325"/>
    <n v="52"/>
    <n v="5"/>
    <n v="0"/>
    <n v="0"/>
    <n v="0"/>
    <n v="5"/>
    <s v="&gt;52"/>
    <n v="8647"/>
    <m/>
    <x v="0"/>
    <s v="San Bernardino"/>
    <m/>
  </r>
  <r>
    <n v="92327"/>
    <n v="5"/>
    <n v="5"/>
    <s v="&gt;0"/>
    <m/>
    <s v="92327"/>
    <n v="5"/>
    <n v="5"/>
    <n v="0"/>
    <n v="0"/>
    <n v="0"/>
    <n v="0"/>
    <s v="&gt;0"/>
    <n v="835"/>
    <m/>
    <x v="135"/>
    <s v="San Bernardino"/>
    <m/>
  </r>
  <r>
    <n v="92329"/>
    <n v="5"/>
    <n v="5"/>
    <s v="&gt;0"/>
    <m/>
    <s v="92329"/>
    <n v="5"/>
    <n v="0"/>
    <n v="0"/>
    <n v="0"/>
    <n v="5"/>
    <n v="0"/>
    <s v="&gt;0"/>
    <n v="0"/>
    <n v="1"/>
    <x v="2"/>
    <e v="#N/A"/>
    <m/>
  </r>
  <r>
    <n v="92331"/>
    <n v="5"/>
    <n v="0"/>
    <s v="&gt;0"/>
    <m/>
    <s v="92331"/>
    <n v="5"/>
    <n v="0"/>
    <n v="0"/>
    <n v="0"/>
    <n v="0"/>
    <n v="0"/>
    <s v="&gt;0"/>
    <n v="0"/>
    <n v="1"/>
    <x v="2"/>
    <e v="#N/A"/>
    <m/>
  </r>
  <r>
    <n v="92332"/>
    <n v="5"/>
    <n v="0"/>
    <s v="&gt;0"/>
    <m/>
    <s v="92332"/>
    <n v="5"/>
    <n v="0"/>
    <n v="0"/>
    <n v="0"/>
    <n v="0"/>
    <n v="0"/>
    <s v="&gt;0"/>
    <n v="94"/>
    <m/>
    <x v="0"/>
    <s v="San Bernardino"/>
    <m/>
  </r>
  <r>
    <n v="92333"/>
    <n v="5"/>
    <n v="5"/>
    <s v="&gt;0"/>
    <m/>
    <s v="92333"/>
    <n v="5"/>
    <n v="5"/>
    <n v="0"/>
    <n v="0"/>
    <n v="0"/>
    <n v="0"/>
    <s v="&gt;0"/>
    <n v="409"/>
    <m/>
    <x v="137"/>
    <s v="San Bernardino"/>
    <m/>
  </r>
  <r>
    <n v="92334"/>
    <n v="5"/>
    <n v="5"/>
    <s v="&gt;0"/>
    <m/>
    <s v="92334"/>
    <n v="5"/>
    <n v="0"/>
    <n v="0"/>
    <n v="0"/>
    <n v="0"/>
    <n v="0"/>
    <s v="&gt;0"/>
    <n v="0"/>
    <n v="1"/>
    <x v="2"/>
    <e v="#N/A"/>
    <m/>
  </r>
  <r>
    <n v="92335"/>
    <n v="478"/>
    <n v="424"/>
    <n v="902"/>
    <m/>
    <s v="92335"/>
    <n v="832"/>
    <n v="25"/>
    <n v="32"/>
    <n v="5"/>
    <n v="5"/>
    <n v="5"/>
    <s v="&gt;889"/>
    <n v="99242"/>
    <m/>
    <x v="140"/>
    <s v="San Bernardino"/>
    <m/>
  </r>
  <r>
    <n v="92336"/>
    <n v="513"/>
    <n v="454"/>
    <n v="967"/>
    <m/>
    <s v="92336"/>
    <n v="866"/>
    <n v="12"/>
    <n v="36"/>
    <n v="5"/>
    <n v="33"/>
    <n v="5"/>
    <s v="&gt;947"/>
    <n v="98731"/>
    <m/>
    <x v="140"/>
    <s v="San Bernardino"/>
    <m/>
  </r>
  <r>
    <n v="92337"/>
    <n v="166"/>
    <n v="156"/>
    <n v="322"/>
    <m/>
    <s v="92337"/>
    <n v="282"/>
    <n v="5"/>
    <n v="17"/>
    <n v="0"/>
    <n v="16"/>
    <n v="0"/>
    <s v="&gt;315"/>
    <n v="39600"/>
    <m/>
    <x v="140"/>
    <s v="San Bernardino"/>
    <m/>
  </r>
  <r>
    <n v="92338"/>
    <n v="0"/>
    <n v="5"/>
    <s v="&gt;0"/>
    <m/>
    <s v="92338"/>
    <n v="5"/>
    <n v="0"/>
    <n v="0"/>
    <n v="0"/>
    <n v="0"/>
    <n v="0"/>
    <s v="&gt;0"/>
    <n v="0"/>
    <m/>
    <x v="0"/>
    <s v="San Bernardino"/>
    <m/>
  </r>
  <r>
    <n v="92339"/>
    <n v="5"/>
    <n v="5"/>
    <s v="&gt;0"/>
    <m/>
    <s v="92339"/>
    <n v="5"/>
    <n v="0"/>
    <n v="0"/>
    <n v="5"/>
    <n v="0"/>
    <n v="0"/>
    <s v="&gt;0"/>
    <n v="1382"/>
    <m/>
    <x v="0"/>
    <s v="San Bernardino"/>
    <m/>
  </r>
  <r>
    <n v="92340"/>
    <n v="0"/>
    <n v="5"/>
    <s v="&gt;0"/>
    <m/>
    <s v="92340"/>
    <n v="5"/>
    <n v="0"/>
    <n v="0"/>
    <n v="0"/>
    <n v="0"/>
    <n v="0"/>
    <s v="&gt;0"/>
    <n v="0"/>
    <n v="1"/>
    <x v="2"/>
    <e v="#N/A"/>
    <m/>
  </r>
  <r>
    <n v="92341"/>
    <n v="5"/>
    <n v="0"/>
    <s v="&gt;0"/>
    <m/>
    <s v="92341"/>
    <n v="5"/>
    <n v="0"/>
    <n v="0"/>
    <n v="0"/>
    <n v="0"/>
    <n v="0"/>
    <s v="&gt;0"/>
    <n v="248"/>
    <m/>
    <x v="0"/>
    <s v="San Bernardino"/>
    <m/>
  </r>
  <r>
    <n v="92342"/>
    <n v="19"/>
    <n v="23"/>
    <n v="42"/>
    <m/>
    <s v="92342"/>
    <n v="36"/>
    <n v="5"/>
    <n v="5"/>
    <n v="0"/>
    <n v="5"/>
    <n v="0"/>
    <s v="&gt;36"/>
    <n v="6725"/>
    <m/>
    <x v="0"/>
    <s v="San Bernardino"/>
    <m/>
  </r>
  <r>
    <n v="92343"/>
    <n v="5"/>
    <n v="5"/>
    <s v="&gt;0"/>
    <m/>
    <s v="92343"/>
    <n v="5"/>
    <n v="0"/>
    <n v="0"/>
    <n v="0"/>
    <n v="0"/>
    <n v="0"/>
    <s v="&gt;0"/>
    <n v="0"/>
    <n v="1"/>
    <x v="2"/>
    <e v="#N/A"/>
    <m/>
  </r>
  <r>
    <n v="92344"/>
    <n v="99"/>
    <n v="122"/>
    <n v="221"/>
    <m/>
    <s v="92344"/>
    <n v="189"/>
    <n v="5"/>
    <n v="14"/>
    <n v="5"/>
    <n v="5"/>
    <n v="5"/>
    <s v="&gt;203"/>
    <n v="22415"/>
    <m/>
    <x v="0"/>
    <s v="San Bernardino"/>
    <m/>
  </r>
  <r>
    <n v="92345"/>
    <n v="459"/>
    <n v="435"/>
    <n v="894"/>
    <m/>
    <s v="92345"/>
    <n v="779"/>
    <n v="46"/>
    <n v="33"/>
    <n v="5"/>
    <n v="33"/>
    <n v="5"/>
    <s v="&gt;891"/>
    <n v="83731"/>
    <m/>
    <x v="141"/>
    <s v="San Bernardino"/>
    <m/>
  </r>
  <r>
    <n v="92346"/>
    <n v="266"/>
    <n v="325"/>
    <n v="591"/>
    <m/>
    <s v="92346"/>
    <n v="488"/>
    <n v="22"/>
    <n v="27"/>
    <n v="39"/>
    <n v="11"/>
    <n v="5"/>
    <s v="&gt;587"/>
    <n v="63395"/>
    <m/>
    <x v="142"/>
    <s v="San Bernardino"/>
    <m/>
  </r>
  <r>
    <n v="92347"/>
    <n v="5"/>
    <n v="5"/>
    <s v="&gt;0"/>
    <m/>
    <s v="92347"/>
    <n v="5"/>
    <n v="5"/>
    <n v="0"/>
    <n v="0"/>
    <n v="0"/>
    <n v="0"/>
    <s v="&gt;0"/>
    <n v="683"/>
    <m/>
    <x v="135"/>
    <s v="San Bernardino"/>
    <m/>
  </r>
  <r>
    <n v="92350"/>
    <n v="5"/>
    <n v="5"/>
    <s v="&gt;0"/>
    <m/>
    <s v="92350"/>
    <n v="5"/>
    <n v="0"/>
    <n v="0"/>
    <n v="0"/>
    <n v="0"/>
    <n v="0"/>
    <s v="&gt;0"/>
    <n v="0"/>
    <n v="1"/>
    <x v="2"/>
    <e v="#N/A"/>
    <m/>
  </r>
  <r>
    <n v="92351"/>
    <n v="5"/>
    <n v="0"/>
    <s v="&gt;0"/>
    <m/>
    <s v="92351"/>
    <n v="5"/>
    <n v="0"/>
    <n v="0"/>
    <n v="0"/>
    <n v="0"/>
    <n v="0"/>
    <s v="&gt;0"/>
    <n v="0"/>
    <n v="1"/>
    <x v="2"/>
    <e v="#N/A"/>
    <m/>
  </r>
  <r>
    <n v="92352"/>
    <n v="16"/>
    <n v="20"/>
    <n v="36"/>
    <m/>
    <s v="92352"/>
    <n v="34"/>
    <n v="0"/>
    <n v="5"/>
    <n v="0"/>
    <n v="5"/>
    <n v="0"/>
    <s v="&gt;34"/>
    <n v="6319"/>
    <m/>
    <x v="0"/>
    <s v="San Bernardino"/>
    <m/>
  </r>
  <r>
    <n v="92353"/>
    <n v="0"/>
    <n v="5"/>
    <s v="&gt;0"/>
    <m/>
    <s v="92353"/>
    <n v="5"/>
    <n v="0"/>
    <n v="0"/>
    <n v="5"/>
    <n v="0"/>
    <n v="0"/>
    <s v="&gt;0"/>
    <n v="0"/>
    <n v="1"/>
    <x v="2"/>
    <e v="#N/A"/>
    <m/>
  </r>
  <r>
    <n v="92354"/>
    <n v="112"/>
    <n v="139"/>
    <n v="251"/>
    <m/>
    <s v="92354"/>
    <n v="131"/>
    <n v="5"/>
    <n v="19"/>
    <n v="72"/>
    <n v="5"/>
    <n v="19"/>
    <s v="&gt;241"/>
    <n v="22991"/>
    <m/>
    <x v="143"/>
    <s v="San Bernardino"/>
    <m/>
  </r>
  <r>
    <n v="92355"/>
    <n v="5"/>
    <n v="5"/>
    <s v="&gt;0"/>
    <m/>
    <s v="92355"/>
    <n v="5"/>
    <n v="0"/>
    <n v="0"/>
    <n v="0"/>
    <n v="0"/>
    <n v="0"/>
    <s v="&gt;0"/>
    <n v="0"/>
    <n v="1"/>
    <x v="2"/>
    <e v="#N/A"/>
    <m/>
  </r>
  <r>
    <n v="92356"/>
    <n v="17"/>
    <n v="51"/>
    <n v="68"/>
    <m/>
    <s v="92356"/>
    <n v="46"/>
    <n v="5"/>
    <n v="13"/>
    <n v="0"/>
    <n v="0"/>
    <n v="5"/>
    <s v="&gt;59"/>
    <n v="6199"/>
    <m/>
    <x v="0"/>
    <s v="San Bernardino"/>
    <m/>
  </r>
  <r>
    <n v="92358"/>
    <n v="5"/>
    <n v="5"/>
    <s v="&gt;0"/>
    <m/>
    <s v="92358"/>
    <n v="5"/>
    <n v="0"/>
    <n v="0"/>
    <n v="0"/>
    <n v="0"/>
    <n v="0"/>
    <s v="&gt;0"/>
    <n v="701"/>
    <m/>
    <x v="0"/>
    <s v="San Bernardino"/>
    <m/>
  </r>
  <r>
    <n v="92359"/>
    <n v="36"/>
    <n v="33"/>
    <n v="69"/>
    <m/>
    <s v="92359"/>
    <n v="60"/>
    <n v="5"/>
    <n v="5"/>
    <n v="0"/>
    <n v="5"/>
    <n v="0"/>
    <s v="&gt;60"/>
    <n v="9779"/>
    <m/>
    <x v="142"/>
    <s v="San Bernardino"/>
    <m/>
  </r>
  <r>
    <n v="92363"/>
    <n v="5"/>
    <n v="17"/>
    <s v="&gt;17"/>
    <m/>
    <s v="92363"/>
    <n v="22"/>
    <n v="5"/>
    <n v="0"/>
    <n v="0"/>
    <n v="0"/>
    <n v="0"/>
    <s v="&gt;22"/>
    <n v="5374"/>
    <m/>
    <x v="144"/>
    <s v="San Bernardino"/>
    <m/>
  </r>
  <r>
    <n v="92364"/>
    <n v="0"/>
    <n v="5"/>
    <s v="&gt;0"/>
    <m/>
    <s v="92364"/>
    <n v="5"/>
    <n v="0"/>
    <n v="0"/>
    <n v="0"/>
    <n v="0"/>
    <n v="0"/>
    <s v="&gt;0"/>
    <n v="5"/>
    <m/>
    <x v="0"/>
    <s v="San Bernardino"/>
    <m/>
  </r>
  <r>
    <n v="92365"/>
    <n v="5"/>
    <n v="5"/>
    <s v="&gt;0"/>
    <m/>
    <s v="92365"/>
    <n v="12"/>
    <n v="0"/>
    <n v="0"/>
    <n v="0"/>
    <n v="0"/>
    <n v="0"/>
    <n v="12"/>
    <n v="2527"/>
    <m/>
    <x v="0"/>
    <s v="San Bernardino"/>
    <m/>
  </r>
  <r>
    <n v="92366"/>
    <n v="5"/>
    <n v="0"/>
    <s v="&gt;0"/>
    <m/>
    <s v="92366"/>
    <n v="5"/>
    <n v="0"/>
    <n v="0"/>
    <n v="0"/>
    <n v="0"/>
    <n v="0"/>
    <s v="&gt;0"/>
    <n v="0"/>
    <n v="1"/>
    <x v="2"/>
    <e v="#N/A"/>
    <m/>
  </r>
  <r>
    <n v="92367"/>
    <n v="0"/>
    <n v="5"/>
    <s v="&gt;0"/>
    <m/>
    <s v="92367"/>
    <n v="0"/>
    <n v="0"/>
    <n v="5"/>
    <n v="0"/>
    <n v="0"/>
    <n v="0"/>
    <s v="&gt;0"/>
    <n v="0"/>
    <n v="1"/>
    <x v="2"/>
    <e v="#N/A"/>
    <m/>
  </r>
  <r>
    <n v="92368"/>
    <n v="5"/>
    <n v="5"/>
    <s v="&gt;0"/>
    <m/>
    <s v="92368"/>
    <n v="5"/>
    <n v="0"/>
    <n v="0"/>
    <n v="0"/>
    <n v="5"/>
    <n v="0"/>
    <s v="&gt;0"/>
    <n v="1058"/>
    <m/>
    <x v="145"/>
    <s v="San Bernardino"/>
    <m/>
  </r>
  <r>
    <n v="92369"/>
    <n v="0"/>
    <n v="5"/>
    <s v="&gt;0"/>
    <m/>
    <s v="92369"/>
    <n v="0"/>
    <n v="0"/>
    <n v="0"/>
    <n v="0"/>
    <n v="0"/>
    <n v="5"/>
    <s v="&gt;0"/>
    <n v="0"/>
    <n v="1"/>
    <x v="2"/>
    <e v="#N/A"/>
    <m/>
  </r>
  <r>
    <n v="92371"/>
    <n v="55"/>
    <n v="45"/>
    <n v="100"/>
    <m/>
    <s v="92371"/>
    <n v="88"/>
    <n v="5"/>
    <n v="0"/>
    <n v="0"/>
    <n v="5"/>
    <n v="5"/>
    <s v="&gt;88"/>
    <n v="20881"/>
    <m/>
    <x v="0"/>
    <s v="San Bernardino"/>
    <m/>
  </r>
  <r>
    <n v="92372"/>
    <n v="17"/>
    <n v="19"/>
    <n v="36"/>
    <m/>
    <s v="92372"/>
    <n v="32"/>
    <n v="5"/>
    <n v="0"/>
    <n v="0"/>
    <n v="5"/>
    <n v="0"/>
    <s v="&gt;32"/>
    <n v="5796"/>
    <m/>
    <x v="0"/>
    <s v="San Bernardino"/>
    <m/>
  </r>
  <r>
    <n v="92373"/>
    <n v="121"/>
    <n v="132"/>
    <n v="253"/>
    <m/>
    <s v="92373"/>
    <n v="201"/>
    <n v="34"/>
    <n v="5"/>
    <n v="5"/>
    <n v="5"/>
    <n v="5"/>
    <s v="&gt;235"/>
    <n v="32433"/>
    <m/>
    <x v="146"/>
    <s v="San Bernardino"/>
    <m/>
  </r>
  <r>
    <n v="92374"/>
    <n v="159"/>
    <n v="194"/>
    <n v="353"/>
    <m/>
    <s v="92374"/>
    <n v="280"/>
    <n v="16"/>
    <n v="18"/>
    <n v="30"/>
    <n v="5"/>
    <n v="5"/>
    <s v="&gt;344"/>
    <n v="44131"/>
    <m/>
    <x v="146"/>
    <s v="San Bernardino"/>
    <m/>
  </r>
  <r>
    <n v="92376"/>
    <n v="440"/>
    <n v="446"/>
    <n v="886"/>
    <m/>
    <s v="92376"/>
    <n v="760"/>
    <n v="19"/>
    <n v="66"/>
    <n v="5"/>
    <n v="36"/>
    <n v="5"/>
    <s v="&gt;881"/>
    <n v="86719"/>
    <m/>
    <x v="147"/>
    <s v="San Bernardino"/>
    <m/>
  </r>
  <r>
    <n v="92377"/>
    <n v="95"/>
    <n v="147"/>
    <n v="242"/>
    <m/>
    <s v="92377"/>
    <n v="187"/>
    <n v="5"/>
    <n v="37"/>
    <n v="0"/>
    <n v="5"/>
    <n v="5"/>
    <s v="&gt;224"/>
    <n v="20606"/>
    <m/>
    <x v="147"/>
    <s v="San Bernardino"/>
    <m/>
  </r>
  <r>
    <n v="92378"/>
    <n v="5"/>
    <n v="5"/>
    <s v="&gt;0"/>
    <m/>
    <s v="92378"/>
    <n v="5"/>
    <n v="0"/>
    <n v="0"/>
    <n v="0"/>
    <n v="0"/>
    <n v="0"/>
    <s v="&gt;0"/>
    <n v="163"/>
    <m/>
    <x v="0"/>
    <s v="San Bernardino"/>
    <m/>
  </r>
  <r>
    <n v="92382"/>
    <n v="13"/>
    <n v="16"/>
    <n v="29"/>
    <m/>
    <s v="92382"/>
    <n v="27"/>
    <n v="5"/>
    <n v="0"/>
    <n v="0"/>
    <n v="5"/>
    <n v="0"/>
    <s v="&gt;27"/>
    <n v="4816"/>
    <m/>
    <x v="0"/>
    <s v="San Bernardino"/>
    <m/>
  </r>
  <r>
    <n v="92383"/>
    <n v="0"/>
    <n v="5"/>
    <s v="&gt;0"/>
    <m/>
    <s v="92383"/>
    <n v="5"/>
    <n v="0"/>
    <n v="0"/>
    <n v="0"/>
    <n v="0"/>
    <n v="0"/>
    <s v="&gt;0"/>
    <n v="0"/>
    <n v="1"/>
    <x v="2"/>
    <e v="#N/A"/>
    <m/>
  </r>
  <r>
    <n v="92384"/>
    <n v="5"/>
    <n v="0"/>
    <s v="&gt;0"/>
    <m/>
    <s v="92384"/>
    <n v="5"/>
    <n v="0"/>
    <n v="0"/>
    <n v="0"/>
    <n v="0"/>
    <n v="0"/>
    <s v="&gt;0"/>
    <n v="18"/>
    <m/>
    <x v="0"/>
    <s v="Inyo"/>
    <m/>
  </r>
  <r>
    <n v="92385"/>
    <n v="0"/>
    <n v="5"/>
    <s v="&gt;0"/>
    <m/>
    <s v="92385"/>
    <n v="5"/>
    <n v="0"/>
    <n v="0"/>
    <n v="0"/>
    <n v="0"/>
    <n v="0"/>
    <s v="&gt;0"/>
    <n v="235"/>
    <m/>
    <x v="0"/>
    <s v="San Bernardino"/>
    <m/>
  </r>
  <r>
    <n v="92386"/>
    <n v="5"/>
    <n v="5"/>
    <s v="&gt;0"/>
    <m/>
    <s v="92386"/>
    <n v="12"/>
    <n v="5"/>
    <n v="0"/>
    <n v="0"/>
    <n v="0"/>
    <n v="0"/>
    <s v="&gt;12"/>
    <n v="2038"/>
    <m/>
    <x v="137"/>
    <s v="San Bernardino"/>
    <m/>
  </r>
  <r>
    <n v="92387"/>
    <n v="0"/>
    <n v="5"/>
    <s v="&gt;0"/>
    <m/>
    <s v="92387"/>
    <n v="5"/>
    <n v="0"/>
    <n v="0"/>
    <n v="0"/>
    <n v="0"/>
    <n v="0"/>
    <s v="&gt;0"/>
    <n v="0"/>
    <n v="1"/>
    <x v="2"/>
    <e v="#N/A"/>
    <m/>
  </r>
  <r>
    <n v="92389"/>
    <n v="5"/>
    <n v="0"/>
    <s v="&gt;0"/>
    <m/>
    <s v="92389"/>
    <n v="5"/>
    <n v="0"/>
    <n v="0"/>
    <n v="0"/>
    <n v="0"/>
    <n v="0"/>
    <s v="&gt;0"/>
    <n v="212"/>
    <m/>
    <x v="0"/>
    <s v="Inyo"/>
    <m/>
  </r>
  <r>
    <n v="92391"/>
    <n v="5"/>
    <n v="5"/>
    <s v="&gt;0"/>
    <m/>
    <s v="92391"/>
    <n v="5"/>
    <n v="5"/>
    <n v="5"/>
    <n v="0"/>
    <n v="0"/>
    <n v="0"/>
    <s v="&gt;0"/>
    <n v="2263"/>
    <m/>
    <x v="0"/>
    <s v="San Bernardino"/>
    <m/>
  </r>
  <r>
    <n v="92392"/>
    <n v="408"/>
    <n v="473"/>
    <n v="881"/>
    <m/>
    <s v="92392"/>
    <n v="737"/>
    <n v="33"/>
    <n v="55"/>
    <n v="5"/>
    <n v="47"/>
    <n v="5"/>
    <s v="&gt;872"/>
    <n v="56938"/>
    <m/>
    <x v="145"/>
    <s v="San Bernardino"/>
    <m/>
  </r>
  <r>
    <n v="92393"/>
    <n v="5"/>
    <n v="5"/>
    <s v="&gt;0"/>
    <m/>
    <s v="92393"/>
    <n v="5"/>
    <n v="0"/>
    <n v="0"/>
    <n v="0"/>
    <n v="5"/>
    <n v="0"/>
    <s v="&gt;0"/>
    <n v="0"/>
    <n v="1"/>
    <x v="2"/>
    <e v="#N/A"/>
    <m/>
  </r>
  <r>
    <n v="92394"/>
    <n v="226"/>
    <n v="229"/>
    <n v="455"/>
    <m/>
    <s v="92394"/>
    <n v="384"/>
    <n v="24"/>
    <n v="28"/>
    <n v="0"/>
    <n v="17"/>
    <n v="5"/>
    <s v="&gt;453"/>
    <n v="34836"/>
    <m/>
    <x v="145"/>
    <s v="San Bernardino"/>
    <m/>
  </r>
  <r>
    <n v="92395"/>
    <n v="225"/>
    <n v="232"/>
    <n v="457"/>
    <m/>
    <s v="92395"/>
    <n v="381"/>
    <n v="41"/>
    <n v="19"/>
    <n v="0"/>
    <n v="13"/>
    <n v="5"/>
    <s v="&gt;454"/>
    <n v="45692"/>
    <m/>
    <x v="145"/>
    <s v="San Bernardino"/>
    <m/>
  </r>
  <r>
    <n v="92397"/>
    <n v="5"/>
    <n v="5"/>
    <s v="&gt;0"/>
    <m/>
    <s v="92397"/>
    <n v="13"/>
    <n v="5"/>
    <n v="0"/>
    <n v="0"/>
    <n v="5"/>
    <n v="0"/>
    <s v="&gt;13"/>
    <n v="4638"/>
    <m/>
    <x v="0"/>
    <s v="San Bernardino"/>
    <m/>
  </r>
  <r>
    <n v="92398"/>
    <n v="5"/>
    <n v="5"/>
    <s v="&gt;0"/>
    <m/>
    <s v="92398"/>
    <n v="12"/>
    <n v="5"/>
    <n v="0"/>
    <n v="0"/>
    <n v="0"/>
    <n v="0"/>
    <s v="&gt;12"/>
    <n v="1643"/>
    <m/>
    <x v="0"/>
    <s v="San Bernardino"/>
    <m/>
  </r>
  <r>
    <n v="92399"/>
    <n v="188"/>
    <n v="267"/>
    <n v="455"/>
    <m/>
    <s v="92399"/>
    <n v="351"/>
    <n v="28"/>
    <n v="17"/>
    <n v="44"/>
    <n v="14"/>
    <n v="5"/>
    <s v="&gt;454"/>
    <n v="55070"/>
    <m/>
    <x v="148"/>
    <s v="San Bernardino"/>
    <m/>
  </r>
  <r>
    <n v="92401"/>
    <n v="14"/>
    <n v="18"/>
    <n v="32"/>
    <m/>
    <s v="92401"/>
    <n v="24"/>
    <n v="5"/>
    <n v="0"/>
    <n v="0"/>
    <n v="0"/>
    <n v="0"/>
    <s v="&gt;24"/>
    <n v="1971"/>
    <m/>
    <x v="149"/>
    <s v="San Bernardino"/>
    <m/>
  </r>
  <r>
    <n v="92403"/>
    <n v="0"/>
    <n v="5"/>
    <s v="&gt;0"/>
    <m/>
    <s v="92403"/>
    <n v="0"/>
    <n v="5"/>
    <n v="0"/>
    <n v="0"/>
    <n v="0"/>
    <n v="0"/>
    <s v="&gt;0"/>
    <n v="0"/>
    <n v="1"/>
    <x v="2"/>
    <e v="#N/A"/>
    <m/>
  </r>
  <r>
    <n v="92404"/>
    <n v="331"/>
    <n v="367"/>
    <n v="698"/>
    <m/>
    <s v="92404"/>
    <n v="560"/>
    <n v="54"/>
    <n v="24"/>
    <n v="27"/>
    <n v="19"/>
    <n v="14"/>
    <n v="698"/>
    <n v="63261"/>
    <m/>
    <x v="149"/>
    <s v="San Bernardino"/>
    <m/>
  </r>
  <r>
    <n v="92405"/>
    <n v="158"/>
    <n v="150"/>
    <n v="308"/>
    <m/>
    <s v="92405"/>
    <n v="262"/>
    <n v="29"/>
    <n v="5"/>
    <n v="5"/>
    <n v="5"/>
    <n v="5"/>
    <s v="&gt;291"/>
    <n v="30782"/>
    <m/>
    <x v="149"/>
    <s v="San Bernardino"/>
    <m/>
  </r>
  <r>
    <n v="92406"/>
    <n v="0"/>
    <n v="5"/>
    <s v="&gt;0"/>
    <m/>
    <s v="92406"/>
    <n v="5"/>
    <n v="5"/>
    <n v="0"/>
    <n v="0"/>
    <n v="0"/>
    <n v="0"/>
    <s v="&gt;0"/>
    <n v="0"/>
    <n v="1"/>
    <x v="2"/>
    <e v="#N/A"/>
    <m/>
  </r>
  <r>
    <n v="92407"/>
    <n v="320"/>
    <n v="289"/>
    <n v="609"/>
    <m/>
    <s v="92407"/>
    <n v="532"/>
    <n v="29"/>
    <n v="29"/>
    <n v="0"/>
    <n v="15"/>
    <n v="5"/>
    <s v="&gt;605"/>
    <n v="67866"/>
    <m/>
    <x v="149"/>
    <s v="San Bernardino"/>
    <m/>
  </r>
  <r>
    <n v="92408"/>
    <n v="71"/>
    <n v="88"/>
    <n v="159"/>
    <m/>
    <s v="92408"/>
    <n v="130"/>
    <n v="11"/>
    <n v="16"/>
    <n v="5"/>
    <n v="0"/>
    <n v="5"/>
    <s v="&gt;157"/>
    <n v="14312"/>
    <m/>
    <x v="149"/>
    <s v="San Bernardino"/>
    <m/>
  </r>
  <r>
    <n v="92410"/>
    <n v="265"/>
    <n v="278"/>
    <n v="543"/>
    <m/>
    <s v="92410"/>
    <n v="466"/>
    <n v="59"/>
    <n v="5"/>
    <n v="0"/>
    <n v="5"/>
    <n v="5"/>
    <s v="&gt;525"/>
    <n v="44685"/>
    <m/>
    <x v="149"/>
    <s v="San Bernardino"/>
    <m/>
  </r>
  <r>
    <n v="92411"/>
    <n v="161"/>
    <n v="161"/>
    <n v="322"/>
    <m/>
    <s v="92411"/>
    <n v="252"/>
    <n v="17"/>
    <n v="5"/>
    <n v="5"/>
    <n v="5"/>
    <n v="45"/>
    <s v="&gt;314"/>
    <n v="26361"/>
    <m/>
    <x v="149"/>
    <s v="San Bernardino"/>
    <m/>
  </r>
  <r>
    <n v="92413"/>
    <n v="0"/>
    <n v="5"/>
    <s v="&gt;0"/>
    <m/>
    <s v="92413"/>
    <n v="5"/>
    <n v="0"/>
    <n v="0"/>
    <n v="0"/>
    <n v="0"/>
    <n v="0"/>
    <s v="&gt;0"/>
    <n v="0"/>
    <n v="1"/>
    <x v="2"/>
    <e v="#N/A"/>
    <m/>
  </r>
  <r>
    <n v="92415"/>
    <n v="5"/>
    <n v="0"/>
    <s v="&gt;0"/>
    <m/>
    <s v="92415"/>
    <n v="5"/>
    <n v="0"/>
    <n v="0"/>
    <n v="0"/>
    <n v="0"/>
    <n v="5"/>
    <s v="&gt;0"/>
    <n v="0"/>
    <n v="1"/>
    <x v="2"/>
    <e v="#N/A"/>
    <m/>
  </r>
  <r>
    <n v="92423"/>
    <n v="5"/>
    <n v="5"/>
    <s v="&gt;0"/>
    <m/>
    <s v="92423"/>
    <n v="5"/>
    <n v="0"/>
    <n v="0"/>
    <n v="0"/>
    <n v="0"/>
    <n v="5"/>
    <s v="&gt;0"/>
    <n v="0"/>
    <n v="1"/>
    <x v="2"/>
    <e v="#N/A"/>
    <m/>
  </r>
  <r>
    <n v="92424"/>
    <n v="0"/>
    <n v="5"/>
    <s v="&gt;0"/>
    <m/>
    <s v="92424"/>
    <n v="5"/>
    <n v="0"/>
    <n v="0"/>
    <n v="0"/>
    <n v="0"/>
    <n v="0"/>
    <s v="&gt;0"/>
    <n v="0"/>
    <n v="1"/>
    <x v="2"/>
    <e v="#N/A"/>
    <m/>
  </r>
  <r>
    <n v="92425"/>
    <n v="5"/>
    <n v="0"/>
    <s v="&gt;0"/>
    <m/>
    <s v="92425"/>
    <n v="5"/>
    <n v="0"/>
    <n v="0"/>
    <n v="0"/>
    <n v="0"/>
    <n v="0"/>
    <s v="&gt;0"/>
    <n v="0"/>
    <n v="1"/>
    <x v="2"/>
    <e v="#N/A"/>
    <m/>
  </r>
  <r>
    <n v="92431"/>
    <n v="0"/>
    <n v="5"/>
    <s v="&gt;0"/>
    <m/>
    <s v="92431"/>
    <n v="5"/>
    <n v="0"/>
    <n v="0"/>
    <n v="0"/>
    <n v="0"/>
    <n v="0"/>
    <s v="&gt;0"/>
    <n v="0"/>
    <n v="1"/>
    <x v="2"/>
    <e v="#N/A"/>
    <m/>
  </r>
  <r>
    <n v="92435"/>
    <n v="0"/>
    <n v="5"/>
    <s v="&gt;0"/>
    <m/>
    <s v="92435"/>
    <n v="5"/>
    <n v="0"/>
    <n v="0"/>
    <n v="0"/>
    <n v="0"/>
    <n v="0"/>
    <s v="&gt;0"/>
    <n v="0"/>
    <n v="1"/>
    <x v="2"/>
    <e v="#N/A"/>
    <m/>
  </r>
  <r>
    <n v="92440"/>
    <n v="5"/>
    <n v="0"/>
    <s v="&gt;0"/>
    <m/>
    <s v="92440"/>
    <n v="5"/>
    <n v="0"/>
    <n v="0"/>
    <n v="5"/>
    <n v="0"/>
    <n v="0"/>
    <s v="&gt;0"/>
    <n v="0"/>
    <n v="1"/>
    <x v="2"/>
    <e v="#N/A"/>
    <m/>
  </r>
  <r>
    <n v="92443"/>
    <n v="0"/>
    <n v="5"/>
    <s v="&gt;0"/>
    <m/>
    <s v="92443"/>
    <n v="5"/>
    <n v="0"/>
    <n v="0"/>
    <n v="0"/>
    <n v="0"/>
    <n v="0"/>
    <s v="&gt;0"/>
    <n v="0"/>
    <n v="1"/>
    <x v="2"/>
    <e v="#N/A"/>
    <m/>
  </r>
  <r>
    <n v="92445"/>
    <n v="5"/>
    <n v="0"/>
    <s v="&gt;0"/>
    <m/>
    <s v="92445"/>
    <n v="5"/>
    <n v="0"/>
    <n v="0"/>
    <n v="0"/>
    <n v="0"/>
    <n v="0"/>
    <s v="&gt;0"/>
    <n v="0"/>
    <n v="1"/>
    <x v="2"/>
    <e v="#N/A"/>
    <m/>
  </r>
  <r>
    <n v="92453"/>
    <n v="0"/>
    <n v="5"/>
    <s v="&gt;0"/>
    <m/>
    <s v="92453"/>
    <n v="5"/>
    <n v="0"/>
    <n v="0"/>
    <n v="0"/>
    <n v="0"/>
    <n v="0"/>
    <s v="&gt;0"/>
    <n v="0"/>
    <n v="1"/>
    <x v="2"/>
    <e v="#N/A"/>
    <m/>
  </r>
  <r>
    <n v="92454"/>
    <n v="5"/>
    <n v="0"/>
    <s v="&gt;0"/>
    <m/>
    <s v="92454"/>
    <n v="5"/>
    <n v="0"/>
    <n v="0"/>
    <n v="0"/>
    <n v="0"/>
    <n v="0"/>
    <s v="&gt;0"/>
    <n v="0"/>
    <n v="1"/>
    <x v="2"/>
    <e v="#N/A"/>
    <m/>
  </r>
  <r>
    <n v="92455"/>
    <n v="5"/>
    <n v="0"/>
    <s v="&gt;0"/>
    <m/>
    <s v="92455"/>
    <n v="5"/>
    <n v="0"/>
    <n v="0"/>
    <n v="0"/>
    <n v="0"/>
    <n v="0"/>
    <s v="&gt;0"/>
    <n v="0"/>
    <n v="1"/>
    <x v="2"/>
    <e v="#N/A"/>
    <m/>
  </r>
  <r>
    <n v="92482"/>
    <n v="5"/>
    <n v="0"/>
    <s v="&gt;0"/>
    <m/>
    <s v="92482"/>
    <n v="5"/>
    <n v="0"/>
    <n v="0"/>
    <n v="0"/>
    <n v="0"/>
    <n v="0"/>
    <s v="&gt;0"/>
    <n v="0"/>
    <n v="1"/>
    <x v="2"/>
    <e v="#N/A"/>
    <m/>
  </r>
  <r>
    <n v="92501"/>
    <n v="81"/>
    <n v="76"/>
    <n v="157"/>
    <m/>
    <s v="92501"/>
    <n v="132"/>
    <n v="11"/>
    <n v="5"/>
    <n v="0"/>
    <n v="5"/>
    <n v="5"/>
    <s v="&gt;143"/>
    <n v="21967"/>
    <m/>
    <x v="150"/>
    <s v="Riverside"/>
    <m/>
  </r>
  <r>
    <n v="92503"/>
    <n v="395"/>
    <n v="422"/>
    <n v="817"/>
    <m/>
    <s v="92503"/>
    <n v="669"/>
    <n v="42"/>
    <n v="71"/>
    <n v="5"/>
    <n v="25"/>
    <n v="5"/>
    <s v="&gt;807"/>
    <n v="93032"/>
    <m/>
    <x v="150"/>
    <s v="Riverside"/>
    <m/>
  </r>
  <r>
    <n v="92504"/>
    <n v="214"/>
    <n v="237"/>
    <n v="451"/>
    <m/>
    <s v="92504"/>
    <n v="359"/>
    <n v="23"/>
    <n v="38"/>
    <n v="5"/>
    <n v="15"/>
    <n v="11"/>
    <s v="&gt;446"/>
    <n v="62423"/>
    <m/>
    <x v="150"/>
    <s v="Riverside"/>
    <m/>
  </r>
  <r>
    <n v="92505"/>
    <n v="224"/>
    <n v="292"/>
    <n v="516"/>
    <m/>
    <s v="92505"/>
    <n v="366"/>
    <n v="27"/>
    <n v="79"/>
    <n v="33"/>
    <n v="5"/>
    <n v="5"/>
    <s v="&gt;505"/>
    <n v="54706"/>
    <m/>
    <x v="150"/>
    <s v="Riverside"/>
    <m/>
  </r>
  <r>
    <n v="92506"/>
    <n v="155"/>
    <n v="209"/>
    <n v="364"/>
    <m/>
    <s v="92506"/>
    <n v="274"/>
    <n v="13"/>
    <n v="46"/>
    <n v="19"/>
    <n v="11"/>
    <n v="5"/>
    <s v="&gt;363"/>
    <n v="45699"/>
    <m/>
    <x v="150"/>
    <s v="Riverside"/>
    <m/>
  </r>
  <r>
    <n v="92507"/>
    <n v="217"/>
    <n v="188"/>
    <n v="405"/>
    <m/>
    <s v="92507"/>
    <n v="365"/>
    <n v="19"/>
    <n v="13"/>
    <n v="0"/>
    <n v="5"/>
    <n v="5"/>
    <s v="&gt;397"/>
    <n v="59612"/>
    <m/>
    <x v="150"/>
    <s v="Riverside"/>
    <m/>
  </r>
  <r>
    <n v="92508"/>
    <n v="147"/>
    <n v="173"/>
    <n v="320"/>
    <m/>
    <s v="92508"/>
    <n v="251"/>
    <n v="5"/>
    <n v="49"/>
    <n v="0"/>
    <n v="12"/>
    <n v="5"/>
    <s v="&gt;312"/>
    <n v="38518"/>
    <m/>
    <x v="150"/>
    <s v="Riverside"/>
    <m/>
  </r>
  <r>
    <n v="92509"/>
    <n v="358"/>
    <n v="414"/>
    <n v="772"/>
    <m/>
    <s v="92509"/>
    <n v="601"/>
    <n v="5"/>
    <n v="61"/>
    <n v="78"/>
    <n v="20"/>
    <n v="5"/>
    <s v="&gt;760"/>
    <n v="82377"/>
    <m/>
    <x v="81"/>
    <s v="Riverside"/>
    <m/>
  </r>
  <r>
    <n v="92513"/>
    <n v="0"/>
    <n v="5"/>
    <s v="&gt;0"/>
    <m/>
    <s v="92513"/>
    <n v="5"/>
    <n v="0"/>
    <n v="0"/>
    <n v="0"/>
    <n v="0"/>
    <n v="0"/>
    <s v="&gt;0"/>
    <n v="0"/>
    <n v="1"/>
    <x v="2"/>
    <e v="#N/A"/>
    <m/>
  </r>
  <r>
    <n v="92516"/>
    <n v="5"/>
    <n v="0"/>
    <s v="&gt;0"/>
    <m/>
    <s v="92516"/>
    <n v="5"/>
    <n v="0"/>
    <n v="0"/>
    <n v="0"/>
    <n v="0"/>
    <n v="0"/>
    <s v="&gt;0"/>
    <n v="0"/>
    <n v="1"/>
    <x v="2"/>
    <e v="#N/A"/>
    <m/>
  </r>
  <r>
    <n v="92518"/>
    <n v="5"/>
    <n v="5"/>
    <s v="&gt;0"/>
    <m/>
    <s v="92518"/>
    <n v="5"/>
    <n v="0"/>
    <n v="0"/>
    <n v="0"/>
    <n v="0"/>
    <n v="5"/>
    <s v="&gt;0"/>
    <n v="1266"/>
    <m/>
    <x v="0"/>
    <s v="Riverside"/>
    <m/>
  </r>
  <r>
    <n v="92519"/>
    <n v="5"/>
    <n v="0"/>
    <s v="&gt;0"/>
    <m/>
    <s v="92519"/>
    <n v="5"/>
    <n v="0"/>
    <n v="0"/>
    <n v="0"/>
    <n v="0"/>
    <n v="0"/>
    <s v="&gt;0"/>
    <n v="0"/>
    <n v="1"/>
    <x v="2"/>
    <e v="#N/A"/>
    <m/>
  </r>
  <r>
    <n v="92523"/>
    <n v="0"/>
    <n v="5"/>
    <s v="&gt;0"/>
    <m/>
    <s v="92523"/>
    <n v="5"/>
    <n v="0"/>
    <n v="0"/>
    <n v="0"/>
    <n v="0"/>
    <n v="0"/>
    <s v="&gt;0"/>
    <n v="0"/>
    <n v="1"/>
    <x v="2"/>
    <e v="#N/A"/>
    <m/>
  </r>
  <r>
    <n v="92530"/>
    <n v="284"/>
    <n v="229"/>
    <n v="513"/>
    <m/>
    <s v="92530"/>
    <n v="466"/>
    <n v="15"/>
    <n v="16"/>
    <n v="0"/>
    <n v="14"/>
    <n v="5"/>
    <s v="&gt;511"/>
    <n v="56442"/>
    <m/>
    <x v="151"/>
    <s v="Riverside"/>
    <m/>
  </r>
  <r>
    <n v="92531"/>
    <n v="0"/>
    <n v="5"/>
    <s v="&gt;0"/>
    <m/>
    <s v="92531"/>
    <n v="5"/>
    <n v="0"/>
    <n v="0"/>
    <n v="0"/>
    <n v="0"/>
    <n v="0"/>
    <s v="&gt;0"/>
    <n v="0"/>
    <n v="1"/>
    <x v="2"/>
    <e v="#N/A"/>
    <m/>
  </r>
  <r>
    <n v="92532"/>
    <n v="152"/>
    <n v="129"/>
    <n v="281"/>
    <m/>
    <s v="92532"/>
    <n v="252"/>
    <n v="5"/>
    <n v="12"/>
    <n v="0"/>
    <n v="13"/>
    <n v="5"/>
    <s v="&gt;277"/>
    <n v="25333"/>
    <m/>
    <x v="151"/>
    <s v="Riverside"/>
    <m/>
  </r>
  <r>
    <n v="92533"/>
    <n v="5"/>
    <n v="5"/>
    <s v="&gt;0"/>
    <m/>
    <s v="92533"/>
    <n v="5"/>
    <n v="0"/>
    <n v="5"/>
    <n v="0"/>
    <n v="0"/>
    <n v="0"/>
    <s v="&gt;0"/>
    <n v="0"/>
    <n v="1"/>
    <x v="2"/>
    <e v="#N/A"/>
    <m/>
  </r>
  <r>
    <n v="92535"/>
    <n v="5"/>
    <n v="5"/>
    <s v="&gt;0"/>
    <m/>
    <s v="92535"/>
    <n v="5"/>
    <n v="0"/>
    <n v="0"/>
    <n v="0"/>
    <n v="0"/>
    <n v="0"/>
    <s v="&gt;0"/>
    <n v="0"/>
    <n v="1"/>
    <x v="2"/>
    <e v="#N/A"/>
    <m/>
  </r>
  <r>
    <n v="92536"/>
    <n v="15"/>
    <n v="15"/>
    <n v="30"/>
    <m/>
    <s v="92536"/>
    <n v="24"/>
    <n v="5"/>
    <n v="5"/>
    <n v="0"/>
    <n v="5"/>
    <n v="0"/>
    <s v="&gt;24"/>
    <n v="2639"/>
    <m/>
    <x v="0"/>
    <s v="Riverside"/>
    <m/>
  </r>
  <r>
    <n v="92537"/>
    <n v="0"/>
    <n v="5"/>
    <s v="&gt;0"/>
    <m/>
    <s v="92537"/>
    <n v="0"/>
    <n v="0"/>
    <n v="0"/>
    <n v="5"/>
    <n v="0"/>
    <n v="0"/>
    <s v="&gt;0"/>
    <n v="0"/>
    <n v="1"/>
    <x v="2"/>
    <e v="#N/A"/>
    <m/>
  </r>
  <r>
    <n v="92539"/>
    <n v="16"/>
    <n v="5"/>
    <s v="&gt;16"/>
    <m/>
    <s v="92539"/>
    <n v="20"/>
    <n v="0"/>
    <n v="0"/>
    <n v="0"/>
    <n v="5"/>
    <n v="0"/>
    <s v="&gt;20"/>
    <n v="4433"/>
    <m/>
    <x v="0"/>
    <s v="Riverside"/>
    <m/>
  </r>
  <r>
    <n v="92540"/>
    <n v="5"/>
    <n v="0"/>
    <s v="&gt;0"/>
    <m/>
    <s v="92540"/>
    <n v="5"/>
    <n v="0"/>
    <n v="0"/>
    <n v="0"/>
    <n v="0"/>
    <n v="0"/>
    <s v="&gt;0"/>
    <n v="0"/>
    <n v="1"/>
    <x v="2"/>
    <e v="#N/A"/>
    <m/>
  </r>
  <r>
    <n v="92543"/>
    <n v="212"/>
    <n v="180"/>
    <n v="392"/>
    <m/>
    <s v="92543"/>
    <n v="344"/>
    <n v="31"/>
    <n v="5"/>
    <n v="0"/>
    <n v="5"/>
    <n v="5"/>
    <s v="&gt;375"/>
    <n v="37492"/>
    <m/>
    <x v="152"/>
    <s v="Riverside"/>
    <m/>
  </r>
  <r>
    <n v="92544"/>
    <n v="279"/>
    <n v="242"/>
    <n v="521"/>
    <m/>
    <s v="92544"/>
    <n v="451"/>
    <n v="23"/>
    <n v="39"/>
    <n v="0"/>
    <n v="5"/>
    <n v="5"/>
    <s v="&gt;513"/>
    <n v="50392"/>
    <m/>
    <x v="0"/>
    <s v="Riverside"/>
    <m/>
  </r>
  <r>
    <n v="92545"/>
    <n v="186"/>
    <n v="237"/>
    <n v="423"/>
    <m/>
    <s v="92545"/>
    <n v="353"/>
    <n v="24"/>
    <n v="33"/>
    <n v="0"/>
    <n v="5"/>
    <n v="5"/>
    <s v="&gt;410"/>
    <n v="44278"/>
    <m/>
    <x v="152"/>
    <s v="Riverside"/>
    <m/>
  </r>
  <r>
    <n v="92546"/>
    <n v="0"/>
    <n v="5"/>
    <s v="&gt;0"/>
    <m/>
    <s v="92546"/>
    <n v="5"/>
    <n v="0"/>
    <n v="0"/>
    <n v="0"/>
    <n v="0"/>
    <n v="0"/>
    <s v="&gt;0"/>
    <n v="0"/>
    <n v="1"/>
    <x v="2"/>
    <e v="#N/A"/>
    <m/>
  </r>
  <r>
    <n v="92548"/>
    <n v="35"/>
    <n v="37"/>
    <n v="72"/>
    <m/>
    <s v="92548"/>
    <n v="61"/>
    <n v="5"/>
    <n v="5"/>
    <n v="0"/>
    <n v="5"/>
    <n v="0"/>
    <s v="&gt;61"/>
    <n v="8502"/>
    <m/>
    <x v="0"/>
    <s v="Riverside"/>
    <m/>
  </r>
  <r>
    <n v="92549"/>
    <n v="5"/>
    <n v="5"/>
    <s v="&gt;0"/>
    <m/>
    <s v="92549"/>
    <n v="5"/>
    <n v="5"/>
    <n v="0"/>
    <n v="0"/>
    <n v="5"/>
    <n v="0"/>
    <s v="&gt;0"/>
    <n v="2988"/>
    <m/>
    <x v="0"/>
    <s v="Riverside"/>
    <m/>
  </r>
  <r>
    <n v="92550"/>
    <n v="5"/>
    <n v="5"/>
    <s v="&gt;0"/>
    <m/>
    <s v="92550"/>
    <n v="5"/>
    <n v="0"/>
    <n v="0"/>
    <n v="0"/>
    <n v="0"/>
    <n v="0"/>
    <s v="&gt;0"/>
    <n v="0"/>
    <n v="1"/>
    <x v="2"/>
    <e v="#N/A"/>
    <m/>
  </r>
  <r>
    <n v="92551"/>
    <n v="225"/>
    <n v="182"/>
    <n v="407"/>
    <m/>
    <s v="92551"/>
    <n v="330"/>
    <n v="5"/>
    <n v="46"/>
    <n v="0"/>
    <n v="21"/>
    <n v="0"/>
    <s v="&gt;397"/>
    <n v="34441"/>
    <m/>
    <x v="153"/>
    <s v="Riverside"/>
    <m/>
  </r>
  <r>
    <n v="92552"/>
    <n v="5"/>
    <n v="5"/>
    <s v="&gt;0"/>
    <m/>
    <s v="92552"/>
    <n v="5"/>
    <n v="0"/>
    <n v="0"/>
    <n v="0"/>
    <n v="0"/>
    <n v="0"/>
    <s v="&gt;0"/>
    <n v="0"/>
    <n v="1"/>
    <x v="2"/>
    <e v="#N/A"/>
    <m/>
  </r>
  <r>
    <n v="92553"/>
    <n v="372"/>
    <n v="491"/>
    <n v="863"/>
    <m/>
    <s v="92553"/>
    <n v="649"/>
    <n v="37"/>
    <n v="83"/>
    <n v="71"/>
    <n v="22"/>
    <n v="5"/>
    <s v="&gt;862"/>
    <n v="74107"/>
    <m/>
    <x v="153"/>
    <s v="Riverside"/>
    <m/>
  </r>
  <r>
    <n v="92554"/>
    <n v="0"/>
    <n v="5"/>
    <s v="&gt;0"/>
    <m/>
    <s v="92554"/>
    <n v="5"/>
    <n v="0"/>
    <n v="0"/>
    <n v="0"/>
    <n v="0"/>
    <n v="0"/>
    <s v="&gt;0"/>
    <n v="0"/>
    <n v="1"/>
    <x v="2"/>
    <e v="#N/A"/>
    <m/>
  </r>
  <r>
    <n v="92555"/>
    <n v="248"/>
    <n v="313"/>
    <n v="561"/>
    <m/>
    <s v="92555"/>
    <n v="457"/>
    <n v="12"/>
    <n v="60"/>
    <n v="0"/>
    <n v="26"/>
    <n v="5"/>
    <s v="&gt;555"/>
    <n v="46566"/>
    <m/>
    <x v="153"/>
    <s v="Riverside"/>
    <m/>
  </r>
  <r>
    <n v="92556"/>
    <n v="5"/>
    <n v="0"/>
    <s v="&gt;0"/>
    <m/>
    <s v="92556"/>
    <n v="5"/>
    <n v="0"/>
    <n v="0"/>
    <n v="0"/>
    <n v="0"/>
    <n v="0"/>
    <s v="&gt;0"/>
    <n v="0"/>
    <n v="1"/>
    <x v="2"/>
    <e v="#N/A"/>
    <m/>
  </r>
  <r>
    <n v="92557"/>
    <n v="274"/>
    <n v="299"/>
    <n v="573"/>
    <m/>
    <s v="92557"/>
    <n v="458"/>
    <n v="18"/>
    <n v="61"/>
    <n v="5"/>
    <n v="29"/>
    <n v="5"/>
    <s v="&gt;566"/>
    <n v="54275"/>
    <m/>
    <x v="153"/>
    <s v="Riverside"/>
    <m/>
  </r>
  <r>
    <n v="92559"/>
    <n v="5"/>
    <n v="5"/>
    <s v="&gt;0"/>
    <m/>
    <s v="92559"/>
    <n v="5"/>
    <n v="0"/>
    <n v="5"/>
    <n v="0"/>
    <n v="0"/>
    <n v="0"/>
    <s v="&gt;0"/>
    <n v="0"/>
    <n v="1"/>
    <x v="2"/>
    <e v="#N/A"/>
    <m/>
  </r>
  <r>
    <n v="92560"/>
    <n v="5"/>
    <n v="5"/>
    <s v="&gt;0"/>
    <m/>
    <s v="92560"/>
    <n v="5"/>
    <n v="0"/>
    <n v="0"/>
    <n v="0"/>
    <n v="0"/>
    <n v="0"/>
    <s v="&gt;0"/>
    <n v="0"/>
    <n v="1"/>
    <x v="2"/>
    <e v="#N/A"/>
    <m/>
  </r>
  <r>
    <n v="92561"/>
    <n v="5"/>
    <n v="13"/>
    <s v="&gt;13"/>
    <m/>
    <s v="92561"/>
    <n v="15"/>
    <n v="0"/>
    <n v="0"/>
    <n v="0"/>
    <n v="0"/>
    <n v="0"/>
    <n v="15"/>
    <n v="1471"/>
    <m/>
    <x v="0"/>
    <s v="Riverside"/>
    <m/>
  </r>
  <r>
    <n v="92562"/>
    <n v="369"/>
    <n v="234"/>
    <n v="603"/>
    <m/>
    <s v="92562"/>
    <n v="561"/>
    <n v="5"/>
    <n v="12"/>
    <n v="0"/>
    <n v="20"/>
    <n v="5"/>
    <s v="&gt;593"/>
    <n v="65159"/>
    <m/>
    <x v="154"/>
    <s v="Riverside"/>
    <m/>
  </r>
  <r>
    <n v="92563"/>
    <n v="448"/>
    <n v="248"/>
    <n v="696"/>
    <m/>
    <s v="92563"/>
    <n v="645"/>
    <n v="17"/>
    <n v="5"/>
    <n v="0"/>
    <n v="25"/>
    <n v="5"/>
    <s v="&gt;687"/>
    <n v="71394"/>
    <m/>
    <x v="154"/>
    <s v="Riverside"/>
    <m/>
  </r>
  <r>
    <n v="92565"/>
    <n v="5"/>
    <n v="5"/>
    <s v="&gt;0"/>
    <m/>
    <s v="92565"/>
    <n v="5"/>
    <n v="0"/>
    <n v="5"/>
    <n v="0"/>
    <n v="0"/>
    <n v="0"/>
    <s v="&gt;0"/>
    <n v="0"/>
    <n v="1"/>
    <x v="2"/>
    <e v="#N/A"/>
    <m/>
  </r>
  <r>
    <n v="92567"/>
    <n v="37"/>
    <n v="26"/>
    <n v="63"/>
    <m/>
    <s v="92567"/>
    <n v="57"/>
    <n v="5"/>
    <n v="0"/>
    <n v="0"/>
    <n v="5"/>
    <n v="0"/>
    <s v="&gt;57"/>
    <n v="10012"/>
    <m/>
    <x v="0"/>
    <s v="Riverside"/>
    <m/>
  </r>
  <r>
    <n v="92570"/>
    <n v="256"/>
    <n v="242"/>
    <n v="498"/>
    <m/>
    <s v="92570"/>
    <n v="453"/>
    <n v="16"/>
    <n v="14"/>
    <n v="0"/>
    <n v="15"/>
    <n v="0"/>
    <n v="498"/>
    <n v="60370"/>
    <m/>
    <x v="0"/>
    <s v="Riverside"/>
    <m/>
  </r>
  <r>
    <n v="92571"/>
    <n v="318"/>
    <n v="295"/>
    <n v="613"/>
    <m/>
    <s v="92571"/>
    <n v="534"/>
    <n v="16"/>
    <n v="32"/>
    <n v="0"/>
    <n v="28"/>
    <n v="5"/>
    <s v="&gt;610"/>
    <n v="59417"/>
    <m/>
    <x v="155"/>
    <s v="Riverside"/>
    <m/>
  </r>
  <r>
    <n v="92576"/>
    <n v="0"/>
    <n v="5"/>
    <s v="&gt;0"/>
    <m/>
    <s v="92576"/>
    <n v="5"/>
    <n v="0"/>
    <n v="0"/>
    <n v="0"/>
    <n v="0"/>
    <n v="0"/>
    <s v="&gt;0"/>
    <n v="0"/>
    <n v="1"/>
    <x v="2"/>
    <e v="#N/A"/>
    <m/>
  </r>
  <r>
    <n v="92579"/>
    <n v="0"/>
    <n v="5"/>
    <s v="&gt;0"/>
    <m/>
    <s v="92579"/>
    <n v="5"/>
    <n v="0"/>
    <n v="0"/>
    <n v="0"/>
    <n v="0"/>
    <n v="0"/>
    <s v="&gt;0"/>
    <n v="0"/>
    <n v="1"/>
    <x v="2"/>
    <e v="#N/A"/>
    <m/>
  </r>
  <r>
    <n v="92580"/>
    <n v="0"/>
    <n v="5"/>
    <s v="&gt;0"/>
    <m/>
    <s v="92580"/>
    <n v="5"/>
    <n v="0"/>
    <n v="0"/>
    <n v="0"/>
    <n v="0"/>
    <n v="0"/>
    <s v="&gt;0"/>
    <n v="0"/>
    <n v="1"/>
    <x v="2"/>
    <e v="#N/A"/>
    <m/>
  </r>
  <r>
    <n v="92581"/>
    <n v="0"/>
    <n v="5"/>
    <s v="&gt;0"/>
    <m/>
    <s v="92581"/>
    <n v="5"/>
    <n v="0"/>
    <n v="0"/>
    <n v="0"/>
    <n v="0"/>
    <n v="0"/>
    <s v="&gt;0"/>
    <n v="0"/>
    <n v="1"/>
    <x v="2"/>
    <e v="#N/A"/>
    <m/>
  </r>
  <r>
    <n v="92582"/>
    <n v="126"/>
    <n v="118"/>
    <n v="244"/>
    <m/>
    <s v="92582"/>
    <n v="202"/>
    <n v="11"/>
    <n v="13"/>
    <n v="0"/>
    <n v="16"/>
    <n v="5"/>
    <s v="&gt;242"/>
    <n v="18243"/>
    <m/>
    <x v="156"/>
    <s v="Riverside"/>
    <m/>
  </r>
  <r>
    <n v="92583"/>
    <n v="189"/>
    <n v="205"/>
    <n v="394"/>
    <m/>
    <s v="92583"/>
    <n v="312"/>
    <n v="32"/>
    <n v="36"/>
    <n v="0"/>
    <n v="12"/>
    <n v="5"/>
    <s v="&gt;392"/>
    <n v="32077"/>
    <m/>
    <x v="156"/>
    <s v="Riverside"/>
    <m/>
  </r>
  <r>
    <n v="92584"/>
    <n v="304"/>
    <n v="255"/>
    <n v="559"/>
    <m/>
    <s v="92584"/>
    <n v="507"/>
    <n v="11"/>
    <n v="29"/>
    <n v="0"/>
    <n v="12"/>
    <n v="0"/>
    <n v="559"/>
    <n v="54130"/>
    <m/>
    <x v="157"/>
    <s v="Riverside"/>
    <m/>
  </r>
  <r>
    <n v="92585"/>
    <n v="160"/>
    <n v="112"/>
    <n v="272"/>
    <m/>
    <s v="92585"/>
    <n v="241"/>
    <n v="5"/>
    <n v="5"/>
    <n v="5"/>
    <n v="13"/>
    <n v="5"/>
    <s v="&gt;254"/>
    <n v="23868"/>
    <m/>
    <x v="157"/>
    <s v="Riverside"/>
    <m/>
  </r>
  <r>
    <n v="92586"/>
    <n v="74"/>
    <n v="101"/>
    <n v="175"/>
    <m/>
    <s v="92586"/>
    <n v="157"/>
    <n v="5"/>
    <n v="5"/>
    <n v="0"/>
    <n v="5"/>
    <n v="5"/>
    <s v="&gt;157"/>
    <n v="18615"/>
    <m/>
    <x v="157"/>
    <s v="Riverside"/>
    <m/>
  </r>
  <r>
    <n v="92587"/>
    <n v="91"/>
    <n v="55"/>
    <n v="146"/>
    <m/>
    <s v="92587"/>
    <n v="139"/>
    <n v="5"/>
    <n v="5"/>
    <n v="0"/>
    <n v="5"/>
    <n v="0"/>
    <s v="&gt;139"/>
    <n v="18017"/>
    <m/>
    <x v="158"/>
    <s v="Riverside"/>
    <m/>
  </r>
  <r>
    <n v="92590"/>
    <n v="17"/>
    <n v="23"/>
    <n v="40"/>
    <m/>
    <s v="92590"/>
    <n v="34"/>
    <n v="5"/>
    <n v="0"/>
    <n v="0"/>
    <n v="0"/>
    <n v="0"/>
    <s v="&gt;34"/>
    <n v="5215"/>
    <m/>
    <x v="159"/>
    <s v="Riverside"/>
    <m/>
  </r>
  <r>
    <n v="92591"/>
    <n v="198"/>
    <n v="144"/>
    <n v="342"/>
    <m/>
    <s v="92591"/>
    <n v="321"/>
    <n v="5"/>
    <n v="5"/>
    <n v="0"/>
    <n v="5"/>
    <n v="0"/>
    <s v="&gt;321"/>
    <n v="41588"/>
    <m/>
    <x v="159"/>
    <s v="Riverside"/>
    <m/>
  </r>
  <r>
    <n v="92592"/>
    <n v="365"/>
    <n v="246"/>
    <n v="611"/>
    <m/>
    <s v="92592"/>
    <n v="586"/>
    <n v="5"/>
    <n v="5"/>
    <n v="0"/>
    <n v="5"/>
    <n v="0"/>
    <s v="&gt;586"/>
    <n v="86115"/>
    <m/>
    <x v="159"/>
    <s v="Riverside"/>
    <m/>
  </r>
  <r>
    <n v="92593"/>
    <n v="5"/>
    <n v="5"/>
    <s v="&gt;0"/>
    <m/>
    <s v="92593"/>
    <n v="5"/>
    <n v="0"/>
    <n v="0"/>
    <n v="0"/>
    <n v="0"/>
    <n v="0"/>
    <s v="&gt;0"/>
    <n v="0"/>
    <n v="1"/>
    <x v="2"/>
    <e v="#N/A"/>
    <m/>
  </r>
  <r>
    <n v="92594"/>
    <n v="5"/>
    <n v="0"/>
    <s v="&gt;0"/>
    <m/>
    <s v="92594"/>
    <n v="5"/>
    <n v="0"/>
    <n v="0"/>
    <n v="0"/>
    <n v="0"/>
    <n v="0"/>
    <s v="&gt;0"/>
    <n v="0"/>
    <n v="1"/>
    <x v="2"/>
    <e v="#N/A"/>
    <m/>
  </r>
  <r>
    <n v="92595"/>
    <n v="158"/>
    <n v="121"/>
    <n v="279"/>
    <m/>
    <s v="92595"/>
    <n v="263"/>
    <n v="5"/>
    <n v="5"/>
    <n v="0"/>
    <n v="5"/>
    <n v="0"/>
    <s v="&gt;263"/>
    <n v="34034"/>
    <m/>
    <x v="160"/>
    <s v="Riverside"/>
    <m/>
  </r>
  <r>
    <n v="92596"/>
    <n v="183"/>
    <n v="153"/>
    <n v="336"/>
    <m/>
    <s v="92596"/>
    <n v="301"/>
    <n v="5"/>
    <n v="24"/>
    <n v="0"/>
    <n v="5"/>
    <n v="0"/>
    <s v="&gt;325"/>
    <n v="34743"/>
    <m/>
    <x v="0"/>
    <s v="Riverside"/>
    <m/>
  </r>
  <r>
    <n v="92599"/>
    <n v="5"/>
    <n v="0"/>
    <s v="&gt;0"/>
    <m/>
    <s v="92599"/>
    <n v="5"/>
    <n v="0"/>
    <n v="0"/>
    <n v="0"/>
    <n v="0"/>
    <n v="0"/>
    <s v="&gt;0"/>
    <n v="0"/>
    <n v="1"/>
    <x v="2"/>
    <e v="#N/A"/>
    <m/>
  </r>
  <r>
    <n v="92602"/>
    <n v="112"/>
    <n v="64"/>
    <n v="176"/>
    <m/>
    <s v="92602"/>
    <n v="164"/>
    <n v="5"/>
    <n v="5"/>
    <n v="0"/>
    <n v="0"/>
    <n v="0"/>
    <s v="&gt;164"/>
    <n v="21666"/>
    <m/>
    <x v="161"/>
    <s v="Orange"/>
    <m/>
  </r>
  <r>
    <n v="92603"/>
    <n v="66"/>
    <n v="42"/>
    <n v="108"/>
    <m/>
    <s v="92603"/>
    <n v="100"/>
    <n v="0"/>
    <n v="5"/>
    <n v="5"/>
    <n v="0"/>
    <n v="0"/>
    <s v="&gt;100"/>
    <n v="20183"/>
    <m/>
    <x v="161"/>
    <s v="Orange"/>
    <m/>
  </r>
  <r>
    <n v="92604"/>
    <n v="101"/>
    <n v="107"/>
    <n v="208"/>
    <m/>
    <s v="92604"/>
    <n v="169"/>
    <n v="5"/>
    <n v="25"/>
    <n v="0"/>
    <n v="5"/>
    <n v="5"/>
    <s v="&gt;194"/>
    <n v="28330"/>
    <m/>
    <x v="161"/>
    <s v="Orange"/>
    <m/>
  </r>
  <r>
    <n v="92605"/>
    <n v="0"/>
    <n v="5"/>
    <s v="&gt;0"/>
    <m/>
    <s v="92605"/>
    <n v="5"/>
    <n v="0"/>
    <n v="0"/>
    <n v="0"/>
    <n v="0"/>
    <n v="0"/>
    <s v="&gt;0"/>
    <n v="0"/>
    <n v="1"/>
    <x v="2"/>
    <e v="#N/A"/>
    <m/>
  </r>
  <r>
    <n v="92606"/>
    <n v="101"/>
    <n v="88"/>
    <n v="189"/>
    <m/>
    <s v="92606"/>
    <n v="170"/>
    <n v="18"/>
    <n v="0"/>
    <n v="0"/>
    <n v="5"/>
    <n v="0"/>
    <s v="&gt;188"/>
    <n v="27410"/>
    <m/>
    <x v="161"/>
    <s v="Orange"/>
    <m/>
  </r>
  <r>
    <n v="92610"/>
    <n v="43"/>
    <n v="33"/>
    <n v="76"/>
    <m/>
    <s v="92610"/>
    <n v="76"/>
    <n v="0"/>
    <n v="0"/>
    <n v="0"/>
    <n v="0"/>
    <n v="0"/>
    <n v="76"/>
    <n v="17002"/>
    <m/>
    <x v="162"/>
    <s v="Orange"/>
    <m/>
  </r>
  <r>
    <n v="92612"/>
    <n v="51"/>
    <n v="69"/>
    <n v="120"/>
    <m/>
    <s v="92612"/>
    <n v="102"/>
    <n v="17"/>
    <n v="0"/>
    <n v="0"/>
    <n v="5"/>
    <n v="0"/>
    <s v="&gt;119"/>
    <n v="32069"/>
    <m/>
    <x v="161"/>
    <s v="Orange"/>
    <m/>
  </r>
  <r>
    <n v="92614"/>
    <n v="109"/>
    <n v="85"/>
    <n v="194"/>
    <m/>
    <s v="92614"/>
    <n v="172"/>
    <n v="21"/>
    <n v="0"/>
    <n v="0"/>
    <n v="5"/>
    <n v="0"/>
    <s v="&gt;193"/>
    <n v="27471"/>
    <m/>
    <x v="161"/>
    <s v="Orange"/>
    <m/>
  </r>
  <r>
    <n v="92617"/>
    <n v="19"/>
    <n v="5"/>
    <s v="&gt;19"/>
    <m/>
    <s v="92617"/>
    <n v="25"/>
    <n v="0"/>
    <n v="0"/>
    <n v="0"/>
    <n v="0"/>
    <n v="0"/>
    <n v="25"/>
    <n v="17213"/>
    <m/>
    <x v="161"/>
    <s v="Orange"/>
    <m/>
  </r>
  <r>
    <n v="92618"/>
    <n v="245"/>
    <n v="80"/>
    <n v="325"/>
    <m/>
    <s v="92618"/>
    <n v="313"/>
    <n v="11"/>
    <n v="0"/>
    <n v="0"/>
    <n v="5"/>
    <n v="0"/>
    <s v="&gt;324"/>
    <n v="54509"/>
    <m/>
    <x v="161"/>
    <s v="Orange"/>
    <m/>
  </r>
  <r>
    <n v="92620"/>
    <n v="249"/>
    <n v="162"/>
    <n v="411"/>
    <m/>
    <s v="92620"/>
    <n v="391"/>
    <n v="5"/>
    <n v="5"/>
    <n v="0"/>
    <n v="5"/>
    <n v="0"/>
    <s v="&gt;391"/>
    <n v="48360"/>
    <m/>
    <x v="161"/>
    <s v="Orange"/>
    <m/>
  </r>
  <r>
    <n v="92624"/>
    <n v="17"/>
    <n v="22"/>
    <n v="39"/>
    <m/>
    <s v="92624"/>
    <n v="35"/>
    <n v="5"/>
    <n v="0"/>
    <n v="0"/>
    <n v="5"/>
    <n v="5"/>
    <s v="&gt;35"/>
    <n v="6376"/>
    <m/>
    <x v="163"/>
    <s v="Orange"/>
    <m/>
  </r>
  <r>
    <n v="92625"/>
    <n v="12"/>
    <n v="21"/>
    <n v="33"/>
    <m/>
    <s v="92625"/>
    <n v="28"/>
    <n v="5"/>
    <n v="0"/>
    <n v="0"/>
    <n v="5"/>
    <n v="0"/>
    <s v="&gt;28"/>
    <n v="13149"/>
    <m/>
    <x v="164"/>
    <s v="Orange"/>
    <m/>
  </r>
  <r>
    <n v="92626"/>
    <n v="142"/>
    <n v="420"/>
    <n v="562"/>
    <m/>
    <s v="92626"/>
    <n v="230"/>
    <n v="209"/>
    <n v="36"/>
    <n v="77"/>
    <n v="5"/>
    <n v="5"/>
    <s v="&gt;552"/>
    <n v="50978"/>
    <m/>
    <x v="165"/>
    <s v="Orange"/>
    <m/>
  </r>
  <r>
    <n v="92627"/>
    <n v="192"/>
    <n v="195"/>
    <n v="387"/>
    <m/>
    <s v="92627"/>
    <n v="317"/>
    <n v="16"/>
    <n v="48"/>
    <n v="0"/>
    <n v="5"/>
    <n v="5"/>
    <s v="&gt;381"/>
    <n v="62437"/>
    <m/>
    <x v="165"/>
    <s v="Orange"/>
    <m/>
  </r>
  <r>
    <n v="92629"/>
    <n v="49"/>
    <n v="74"/>
    <n v="123"/>
    <m/>
    <s v="92629"/>
    <n v="106"/>
    <n v="5"/>
    <n v="0"/>
    <n v="5"/>
    <n v="5"/>
    <n v="0"/>
    <s v="&gt;106"/>
    <n v="27023"/>
    <m/>
    <x v="163"/>
    <s v="Orange"/>
    <m/>
  </r>
  <r>
    <n v="92630"/>
    <n v="222"/>
    <n v="265"/>
    <n v="487"/>
    <m/>
    <s v="92630"/>
    <n v="398"/>
    <n v="29"/>
    <n v="39"/>
    <n v="11"/>
    <n v="5"/>
    <n v="0"/>
    <s v="&gt;477"/>
    <n v="60804"/>
    <m/>
    <x v="162"/>
    <s v="Orange"/>
    <m/>
  </r>
  <r>
    <n v="92631"/>
    <n v="0"/>
    <n v="5"/>
    <s v="&gt;0"/>
    <m/>
    <s v="92631"/>
    <n v="5"/>
    <n v="0"/>
    <n v="0"/>
    <n v="0"/>
    <n v="0"/>
    <n v="0"/>
    <s v="&gt;0"/>
    <n v="0"/>
    <n v="1"/>
    <x v="2"/>
    <e v="#N/A"/>
    <m/>
  </r>
  <r>
    <n v="92635"/>
    <n v="0"/>
    <n v="5"/>
    <s v="&gt;0"/>
    <m/>
    <s v="92635"/>
    <n v="5"/>
    <n v="0"/>
    <n v="0"/>
    <n v="0"/>
    <n v="0"/>
    <n v="0"/>
    <s v="&gt;0"/>
    <n v="0"/>
    <n v="1"/>
    <x v="2"/>
    <e v="#N/A"/>
    <m/>
  </r>
  <r>
    <n v="92637"/>
    <n v="5"/>
    <n v="30"/>
    <s v="&gt;30"/>
    <m/>
    <s v="92637"/>
    <n v="21"/>
    <n v="5"/>
    <n v="0"/>
    <n v="0"/>
    <n v="5"/>
    <n v="0"/>
    <s v="&gt;21"/>
    <n v="16034"/>
    <m/>
    <x v="166"/>
    <s v="Orange"/>
    <m/>
  </r>
  <r>
    <n v="92638"/>
    <n v="0"/>
    <n v="5"/>
    <s v="&gt;0"/>
    <m/>
    <s v="92638"/>
    <n v="5"/>
    <n v="0"/>
    <n v="0"/>
    <n v="0"/>
    <n v="0"/>
    <n v="0"/>
    <s v="&gt;0"/>
    <n v="0"/>
    <n v="1"/>
    <x v="2"/>
    <e v="#N/A"/>
    <m/>
  </r>
  <r>
    <n v="92646"/>
    <n v="160"/>
    <n v="193"/>
    <n v="353"/>
    <m/>
    <s v="92646"/>
    <n v="317"/>
    <n v="14"/>
    <n v="19"/>
    <n v="0"/>
    <n v="5"/>
    <n v="0"/>
    <s v="&gt;350"/>
    <n v="56568"/>
    <m/>
    <x v="48"/>
    <s v="Orange"/>
    <m/>
  </r>
  <r>
    <n v="92647"/>
    <n v="199"/>
    <n v="237"/>
    <n v="436"/>
    <m/>
    <s v="92647"/>
    <n v="381"/>
    <n v="33"/>
    <n v="5"/>
    <n v="0"/>
    <n v="12"/>
    <n v="5"/>
    <s v="&gt;426"/>
    <n v="61476"/>
    <m/>
    <x v="48"/>
    <s v="Orange"/>
    <m/>
  </r>
  <r>
    <n v="92648"/>
    <n v="79"/>
    <n v="107"/>
    <n v="186"/>
    <m/>
    <s v="92648"/>
    <n v="150"/>
    <n v="33"/>
    <n v="0"/>
    <n v="0"/>
    <n v="5"/>
    <n v="5"/>
    <s v="&gt;183"/>
    <n v="45328"/>
    <m/>
    <x v="48"/>
    <s v="Orange"/>
    <m/>
  </r>
  <r>
    <n v="92649"/>
    <n v="78"/>
    <n v="66"/>
    <n v="144"/>
    <m/>
    <s v="92649"/>
    <n v="130"/>
    <n v="12"/>
    <n v="0"/>
    <n v="0"/>
    <n v="5"/>
    <n v="0"/>
    <s v="&gt;142"/>
    <n v="35856"/>
    <m/>
    <x v="48"/>
    <s v="Orange"/>
    <m/>
  </r>
  <r>
    <n v="92651"/>
    <n v="46"/>
    <n v="73"/>
    <n v="119"/>
    <m/>
    <s v="92651"/>
    <n v="75"/>
    <n v="39"/>
    <n v="5"/>
    <n v="0"/>
    <n v="0"/>
    <n v="5"/>
    <s v="&gt;114"/>
    <n v="23732"/>
    <m/>
    <x v="167"/>
    <s v="Orange"/>
    <m/>
  </r>
  <r>
    <n v="92652"/>
    <n v="0"/>
    <n v="5"/>
    <s v="&gt;0"/>
    <m/>
    <s v="92652"/>
    <n v="5"/>
    <n v="0"/>
    <n v="0"/>
    <n v="0"/>
    <n v="0"/>
    <n v="0"/>
    <s v="&gt;0"/>
    <n v="0"/>
    <n v="1"/>
    <x v="2"/>
    <e v="#N/A"/>
    <m/>
  </r>
  <r>
    <n v="92653"/>
    <n v="80"/>
    <n v="143"/>
    <n v="223"/>
    <m/>
    <s v="92653"/>
    <n v="178"/>
    <n v="5"/>
    <n v="5"/>
    <n v="21"/>
    <n v="5"/>
    <n v="5"/>
    <s v="&gt;199"/>
    <n v="30080"/>
    <m/>
    <x v="168"/>
    <s v="Orange"/>
    <m/>
  </r>
  <r>
    <n v="92655"/>
    <n v="37"/>
    <n v="51"/>
    <n v="88"/>
    <m/>
    <s v="92655"/>
    <n v="83"/>
    <n v="0"/>
    <n v="5"/>
    <n v="0"/>
    <n v="0"/>
    <n v="5"/>
    <s v="&gt;83"/>
    <n v="8730"/>
    <m/>
    <x v="0"/>
    <s v="Orange"/>
    <m/>
  </r>
  <r>
    <n v="92656"/>
    <n v="149"/>
    <n v="133"/>
    <n v="282"/>
    <m/>
    <s v="92656"/>
    <n v="258"/>
    <n v="18"/>
    <n v="0"/>
    <n v="0"/>
    <n v="5"/>
    <n v="0"/>
    <s v="&gt;276"/>
    <n v="51940"/>
    <m/>
    <x v="169"/>
    <s v="Orange"/>
    <m/>
  </r>
  <r>
    <n v="92657"/>
    <n v="16"/>
    <n v="13"/>
    <n v="29"/>
    <m/>
    <s v="92657"/>
    <n v="28"/>
    <n v="0"/>
    <n v="0"/>
    <n v="0"/>
    <n v="5"/>
    <n v="0"/>
    <s v="&gt;28"/>
    <n v="8988"/>
    <m/>
    <x v="164"/>
    <s v="Orange"/>
    <m/>
  </r>
  <r>
    <n v="92660"/>
    <n v="71"/>
    <n v="51"/>
    <n v="122"/>
    <m/>
    <s v="92660"/>
    <n v="114"/>
    <n v="5"/>
    <n v="0"/>
    <n v="0"/>
    <n v="5"/>
    <n v="0"/>
    <s v="&gt;114"/>
    <n v="35409"/>
    <m/>
    <x v="164"/>
    <s v="Orange"/>
    <m/>
  </r>
  <r>
    <n v="92661"/>
    <n v="0"/>
    <n v="5"/>
    <s v="&gt;0"/>
    <m/>
    <s v="92661"/>
    <n v="5"/>
    <n v="0"/>
    <n v="0"/>
    <n v="0"/>
    <n v="0"/>
    <n v="0"/>
    <s v="&gt;0"/>
    <n v="3825"/>
    <m/>
    <x v="164"/>
    <s v="Orange"/>
    <m/>
  </r>
  <r>
    <n v="92662"/>
    <n v="5"/>
    <n v="0"/>
    <s v="&gt;0"/>
    <m/>
    <s v="92662"/>
    <n v="5"/>
    <n v="0"/>
    <n v="0"/>
    <n v="0"/>
    <n v="0"/>
    <n v="0"/>
    <s v="&gt;0"/>
    <n v="2710"/>
    <m/>
    <x v="164"/>
    <s v="Orange"/>
    <m/>
  </r>
  <r>
    <n v="92663"/>
    <n v="25"/>
    <n v="28"/>
    <n v="53"/>
    <m/>
    <s v="92663"/>
    <n v="46"/>
    <n v="5"/>
    <n v="5"/>
    <n v="0"/>
    <n v="0"/>
    <n v="0"/>
    <s v="&gt;46"/>
    <n v="22721"/>
    <m/>
    <x v="164"/>
    <s v="Orange"/>
    <m/>
  </r>
  <r>
    <n v="92672"/>
    <n v="81"/>
    <n v="91"/>
    <n v="172"/>
    <m/>
    <s v="92672"/>
    <n v="152"/>
    <n v="11"/>
    <n v="5"/>
    <n v="5"/>
    <n v="5"/>
    <n v="0"/>
    <s v="&gt;163"/>
    <n v="34659"/>
    <m/>
    <x v="170"/>
    <s v="Orange"/>
    <m/>
  </r>
  <r>
    <n v="92673"/>
    <n v="76"/>
    <n v="62"/>
    <n v="138"/>
    <m/>
    <s v="92673"/>
    <n v="133"/>
    <n v="5"/>
    <n v="0"/>
    <n v="0"/>
    <n v="5"/>
    <n v="0"/>
    <s v="&gt;133"/>
    <n v="30634"/>
    <m/>
    <x v="170"/>
    <s v="Orange"/>
    <m/>
  </r>
  <r>
    <n v="92675"/>
    <n v="90"/>
    <n v="144"/>
    <n v="234"/>
    <m/>
    <s v="92675"/>
    <n v="188"/>
    <n v="42"/>
    <n v="0"/>
    <n v="0"/>
    <n v="5"/>
    <n v="5"/>
    <s v="&gt;230"/>
    <n v="39827"/>
    <m/>
    <x v="171"/>
    <s v="Orange"/>
    <m/>
  </r>
  <r>
    <n v="92676"/>
    <n v="5"/>
    <n v="5"/>
    <s v="&gt;0"/>
    <m/>
    <s v="92676"/>
    <n v="5"/>
    <n v="0"/>
    <n v="0"/>
    <n v="0"/>
    <n v="5"/>
    <n v="0"/>
    <s v="&gt;0"/>
    <n v="2033"/>
    <m/>
    <x v="172"/>
    <s v="Orange"/>
    <m/>
  </r>
  <r>
    <n v="92677"/>
    <n v="144"/>
    <n v="174"/>
    <n v="318"/>
    <m/>
    <s v="92677"/>
    <n v="288"/>
    <n v="17"/>
    <n v="0"/>
    <n v="5"/>
    <n v="5"/>
    <n v="0"/>
    <s v="&gt;305"/>
    <n v="65508"/>
    <m/>
    <x v="173"/>
    <s v="Orange"/>
    <m/>
  </r>
  <r>
    <n v="92679"/>
    <n v="91"/>
    <n v="68"/>
    <n v="159"/>
    <m/>
    <s v="92679"/>
    <n v="153"/>
    <n v="5"/>
    <n v="5"/>
    <n v="0"/>
    <n v="5"/>
    <n v="0"/>
    <s v="&gt;153"/>
    <n v="32784"/>
    <m/>
    <x v="0"/>
    <s v="Orange"/>
    <m/>
  </r>
  <r>
    <n v="92683"/>
    <n v="342"/>
    <n v="430"/>
    <n v="772"/>
    <m/>
    <s v="92683"/>
    <n v="687"/>
    <n v="32"/>
    <n v="38"/>
    <n v="0"/>
    <n v="12"/>
    <n v="5"/>
    <s v="&gt;769"/>
    <n v="90833"/>
    <m/>
    <x v="174"/>
    <s v="Orange"/>
    <m/>
  </r>
  <r>
    <n v="92688"/>
    <n v="141"/>
    <n v="92"/>
    <n v="233"/>
    <m/>
    <s v="92688"/>
    <n v="210"/>
    <n v="20"/>
    <n v="0"/>
    <n v="0"/>
    <n v="5"/>
    <n v="0"/>
    <s v="&gt;230"/>
    <n v="44586"/>
    <m/>
    <x v="175"/>
    <s v="Orange"/>
    <m/>
  </r>
  <r>
    <n v="92691"/>
    <n v="143"/>
    <n v="347"/>
    <n v="490"/>
    <m/>
    <s v="92691"/>
    <n v="280"/>
    <n v="44"/>
    <n v="52"/>
    <n v="103"/>
    <n v="5"/>
    <n v="5"/>
    <s v="&gt;479"/>
    <n v="50033"/>
    <m/>
    <x v="176"/>
    <s v="Orange"/>
    <m/>
  </r>
  <r>
    <n v="92692"/>
    <n v="125"/>
    <n v="149"/>
    <n v="274"/>
    <m/>
    <s v="92692"/>
    <n v="242"/>
    <n v="25"/>
    <n v="5"/>
    <n v="0"/>
    <n v="5"/>
    <n v="0"/>
    <s v="&gt;267"/>
    <n v="47548"/>
    <m/>
    <x v="176"/>
    <s v="Orange"/>
    <m/>
  </r>
  <r>
    <n v="92694"/>
    <n v="140"/>
    <n v="47"/>
    <n v="187"/>
    <m/>
    <s v="92694"/>
    <n v="184"/>
    <n v="5"/>
    <n v="0"/>
    <n v="0"/>
    <n v="0"/>
    <n v="0"/>
    <s v="&gt;184"/>
    <n v="26679"/>
    <m/>
    <x v="0"/>
    <s v="Orange"/>
    <m/>
  </r>
  <r>
    <n v="92697"/>
    <n v="0"/>
    <n v="5"/>
    <s v="&gt;0"/>
    <m/>
    <s v="92697"/>
    <n v="0"/>
    <n v="5"/>
    <n v="0"/>
    <n v="0"/>
    <n v="0"/>
    <n v="0"/>
    <s v="&gt;0"/>
    <n v="0"/>
    <n v="1"/>
    <x v="2"/>
    <e v="#N/A"/>
    <m/>
  </r>
  <r>
    <n v="92701"/>
    <n v="228"/>
    <n v="175"/>
    <n v="403"/>
    <m/>
    <s v="92701"/>
    <n v="378"/>
    <n v="5"/>
    <n v="5"/>
    <n v="0"/>
    <n v="5"/>
    <n v="5"/>
    <s v="&gt;378"/>
    <n v="54796"/>
    <m/>
    <x v="177"/>
    <s v="Orange"/>
    <m/>
  </r>
  <r>
    <n v="92702"/>
    <n v="5"/>
    <n v="0"/>
    <s v="&gt;0"/>
    <m/>
    <s v="92702"/>
    <n v="5"/>
    <n v="0"/>
    <n v="0"/>
    <n v="0"/>
    <n v="0"/>
    <n v="0"/>
    <s v="&gt;0"/>
    <n v="0"/>
    <n v="1"/>
    <x v="2"/>
    <e v="#N/A"/>
    <m/>
  </r>
  <r>
    <n v="92703"/>
    <n v="282"/>
    <n v="278"/>
    <n v="560"/>
    <m/>
    <s v="92703"/>
    <n v="526"/>
    <n v="5"/>
    <n v="20"/>
    <n v="0"/>
    <n v="5"/>
    <n v="5"/>
    <s v="&gt;546"/>
    <n v="66428"/>
    <m/>
    <x v="177"/>
    <s v="Orange"/>
    <m/>
  </r>
  <r>
    <n v="92704"/>
    <n v="348"/>
    <n v="329"/>
    <n v="677"/>
    <m/>
    <s v="92704"/>
    <n v="613"/>
    <n v="12"/>
    <n v="35"/>
    <n v="0"/>
    <n v="13"/>
    <n v="5"/>
    <s v="&gt;673"/>
    <n v="85935"/>
    <m/>
    <x v="177"/>
    <s v="Orange"/>
    <m/>
  </r>
  <r>
    <n v="92705"/>
    <n v="149"/>
    <n v="192"/>
    <n v="341"/>
    <m/>
    <s v="92705"/>
    <n v="288"/>
    <n v="13"/>
    <n v="31"/>
    <n v="5"/>
    <n v="5"/>
    <n v="5"/>
    <s v="&gt;332"/>
    <n v="47044"/>
    <m/>
    <x v="177"/>
    <s v="Orange"/>
    <m/>
  </r>
  <r>
    <n v="92706"/>
    <n v="137"/>
    <n v="210"/>
    <n v="347"/>
    <m/>
    <s v="92706"/>
    <n v="272"/>
    <n v="37"/>
    <n v="19"/>
    <n v="5"/>
    <n v="5"/>
    <n v="5"/>
    <s v="&gt;328"/>
    <n v="39080"/>
    <m/>
    <x v="177"/>
    <s v="Orange"/>
    <m/>
  </r>
  <r>
    <n v="92707"/>
    <n v="213"/>
    <n v="245"/>
    <n v="458"/>
    <m/>
    <s v="92707"/>
    <n v="415"/>
    <n v="5"/>
    <n v="21"/>
    <n v="0"/>
    <n v="11"/>
    <n v="5"/>
    <s v="&gt;447"/>
    <n v="62698"/>
    <m/>
    <x v="177"/>
    <s v="Orange"/>
    <m/>
  </r>
  <r>
    <n v="92708"/>
    <n v="217"/>
    <n v="207"/>
    <n v="424"/>
    <m/>
    <s v="92708"/>
    <n v="376"/>
    <n v="22"/>
    <n v="16"/>
    <n v="5"/>
    <n v="5"/>
    <n v="5"/>
    <s v="&gt;414"/>
    <n v="56811"/>
    <m/>
    <x v="178"/>
    <s v="Orange"/>
    <m/>
  </r>
  <r>
    <n v="92709"/>
    <n v="5"/>
    <n v="0"/>
    <s v="&gt;0"/>
    <m/>
    <s v="92709"/>
    <n v="5"/>
    <n v="0"/>
    <n v="0"/>
    <n v="0"/>
    <n v="0"/>
    <n v="0"/>
    <s v="&gt;0"/>
    <n v="0"/>
    <n v="1"/>
    <x v="2"/>
    <e v="#N/A"/>
    <m/>
  </r>
  <r>
    <n v="92722"/>
    <n v="0"/>
    <n v="5"/>
    <s v="&gt;0"/>
    <m/>
    <s v="92722"/>
    <n v="0"/>
    <n v="0"/>
    <n v="0"/>
    <n v="0"/>
    <n v="5"/>
    <n v="0"/>
    <s v="&gt;0"/>
    <n v="0"/>
    <n v="1"/>
    <x v="2"/>
    <e v="#N/A"/>
    <m/>
  </r>
  <r>
    <n v="92733"/>
    <n v="0"/>
    <n v="5"/>
    <s v="&gt;0"/>
    <m/>
    <s v="92733"/>
    <n v="0"/>
    <n v="0"/>
    <n v="5"/>
    <n v="0"/>
    <n v="0"/>
    <n v="0"/>
    <s v="&gt;0"/>
    <n v="0"/>
    <n v="1"/>
    <x v="2"/>
    <e v="#N/A"/>
    <m/>
  </r>
  <r>
    <n v="92746"/>
    <n v="0"/>
    <n v="5"/>
    <s v="&gt;0"/>
    <m/>
    <s v="92746"/>
    <n v="0"/>
    <n v="5"/>
    <n v="0"/>
    <n v="0"/>
    <n v="0"/>
    <n v="0"/>
    <s v="&gt;0"/>
    <n v="0"/>
    <n v="1"/>
    <x v="2"/>
    <e v="#N/A"/>
    <m/>
  </r>
  <r>
    <n v="92776"/>
    <n v="5"/>
    <n v="0"/>
    <s v="&gt;0"/>
    <m/>
    <s v="92776"/>
    <n v="5"/>
    <n v="0"/>
    <n v="0"/>
    <n v="0"/>
    <n v="0"/>
    <n v="0"/>
    <s v="&gt;0"/>
    <n v="0"/>
    <n v="1"/>
    <x v="2"/>
    <e v="#N/A"/>
    <m/>
  </r>
  <r>
    <n v="92780"/>
    <n v="238"/>
    <n v="223"/>
    <n v="461"/>
    <m/>
    <s v="92780"/>
    <n v="387"/>
    <n v="35"/>
    <n v="15"/>
    <n v="0"/>
    <n v="5"/>
    <n v="20"/>
    <s v="&gt;457"/>
    <n v="58654"/>
    <m/>
    <x v="179"/>
    <s v="Orange"/>
    <m/>
  </r>
  <r>
    <n v="92782"/>
    <n v="108"/>
    <n v="74"/>
    <n v="182"/>
    <m/>
    <s v="92782"/>
    <n v="167"/>
    <n v="15"/>
    <n v="0"/>
    <n v="0"/>
    <n v="0"/>
    <n v="0"/>
    <n v="182"/>
    <n v="23166"/>
    <m/>
    <x v="179"/>
    <s v="Orange"/>
    <m/>
  </r>
  <r>
    <n v="92789"/>
    <n v="0"/>
    <n v="5"/>
    <s v="&gt;0"/>
    <m/>
    <s v="92789"/>
    <n v="5"/>
    <n v="0"/>
    <n v="0"/>
    <n v="0"/>
    <n v="0"/>
    <n v="0"/>
    <s v="&gt;0"/>
    <n v="0"/>
    <n v="1"/>
    <x v="2"/>
    <e v="#N/A"/>
    <m/>
  </r>
  <r>
    <n v="92801"/>
    <n v="260"/>
    <n v="400"/>
    <n v="660"/>
    <m/>
    <s v="92801"/>
    <n v="438"/>
    <n v="39"/>
    <n v="115"/>
    <n v="46"/>
    <n v="16"/>
    <n v="5"/>
    <s v="&gt;654"/>
    <n v="65757"/>
    <m/>
    <x v="180"/>
    <s v="Orange"/>
    <m/>
  </r>
  <r>
    <n v="92802"/>
    <n v="184"/>
    <n v="268"/>
    <n v="452"/>
    <m/>
    <s v="92802"/>
    <n v="326"/>
    <n v="24"/>
    <n v="71"/>
    <n v="19"/>
    <n v="5"/>
    <n v="5"/>
    <s v="&gt;440"/>
    <n v="44013"/>
    <m/>
    <x v="180"/>
    <s v="Orange"/>
    <m/>
  </r>
  <r>
    <n v="92804"/>
    <n v="341"/>
    <n v="642"/>
    <n v="983"/>
    <m/>
    <s v="92804"/>
    <n v="641"/>
    <n v="91"/>
    <n v="171"/>
    <n v="46"/>
    <n v="13"/>
    <n v="21"/>
    <n v="983"/>
    <n v="88173"/>
    <m/>
    <x v="180"/>
    <s v="Orange"/>
    <m/>
  </r>
  <r>
    <n v="92805"/>
    <n v="303"/>
    <n v="290"/>
    <n v="593"/>
    <m/>
    <s v="92805"/>
    <n v="501"/>
    <n v="33"/>
    <n v="22"/>
    <n v="17"/>
    <n v="15"/>
    <n v="5"/>
    <s v="&gt;588"/>
    <n v="74557"/>
    <m/>
    <x v="180"/>
    <s v="Orange"/>
    <m/>
  </r>
  <r>
    <n v="92806"/>
    <n v="146"/>
    <n v="216"/>
    <n v="362"/>
    <m/>
    <s v="92806"/>
    <n v="257"/>
    <n v="36"/>
    <n v="46"/>
    <n v="19"/>
    <n v="5"/>
    <n v="5"/>
    <s v="&gt;358"/>
    <n v="40216"/>
    <m/>
    <x v="180"/>
    <s v="Orange"/>
    <m/>
  </r>
  <r>
    <n v="92807"/>
    <n v="129"/>
    <n v="101"/>
    <n v="230"/>
    <m/>
    <s v="92807"/>
    <n v="220"/>
    <n v="5"/>
    <n v="0"/>
    <n v="0"/>
    <n v="5"/>
    <n v="0"/>
    <s v="&gt;220"/>
    <n v="36057"/>
    <m/>
    <x v="180"/>
    <s v="Orange"/>
    <m/>
  </r>
  <r>
    <n v="92808"/>
    <n v="55"/>
    <n v="51"/>
    <n v="106"/>
    <m/>
    <s v="92808"/>
    <n v="102"/>
    <n v="5"/>
    <n v="0"/>
    <n v="0"/>
    <n v="0"/>
    <n v="0"/>
    <s v="&gt;102"/>
    <n v="21787"/>
    <m/>
    <x v="180"/>
    <s v="Orange"/>
    <m/>
  </r>
  <r>
    <n v="92812"/>
    <n v="5"/>
    <n v="0"/>
    <s v="&gt;0"/>
    <m/>
    <s v="92812"/>
    <n v="5"/>
    <n v="0"/>
    <n v="0"/>
    <n v="0"/>
    <n v="0"/>
    <n v="0"/>
    <s v="&gt;0"/>
    <n v="0"/>
    <n v="1"/>
    <x v="2"/>
    <e v="#N/A"/>
    <m/>
  </r>
  <r>
    <n v="92820"/>
    <n v="0"/>
    <n v="5"/>
    <s v="&gt;0"/>
    <m/>
    <s v="92820"/>
    <n v="0"/>
    <n v="0"/>
    <n v="5"/>
    <n v="0"/>
    <n v="0"/>
    <n v="0"/>
    <s v="&gt;0"/>
    <n v="0"/>
    <n v="1"/>
    <x v="2"/>
    <e v="#N/A"/>
    <m/>
  </r>
  <r>
    <n v="92821"/>
    <n v="165"/>
    <n v="143"/>
    <n v="308"/>
    <m/>
    <s v="92821"/>
    <n v="261"/>
    <n v="14"/>
    <n v="25"/>
    <n v="0"/>
    <n v="5"/>
    <n v="5"/>
    <s v="&gt;300"/>
    <n v="39140"/>
    <m/>
    <x v="181"/>
    <s v="Orange"/>
    <m/>
  </r>
  <r>
    <n v="92823"/>
    <n v="5"/>
    <n v="18"/>
    <s v="&gt;18"/>
    <m/>
    <s v="92823"/>
    <n v="26"/>
    <n v="5"/>
    <n v="0"/>
    <n v="0"/>
    <n v="0"/>
    <n v="0"/>
    <s v="&gt;26"/>
    <n v="4996"/>
    <m/>
    <x v="181"/>
    <s v="Orange"/>
    <m/>
  </r>
  <r>
    <n v="92831"/>
    <n v="117"/>
    <n v="114"/>
    <n v="231"/>
    <m/>
    <s v="92831"/>
    <n v="194"/>
    <n v="15"/>
    <n v="5"/>
    <n v="5"/>
    <n v="5"/>
    <n v="5"/>
    <s v="&gt;209"/>
    <n v="36211"/>
    <m/>
    <x v="182"/>
    <s v="Orange"/>
    <m/>
  </r>
  <r>
    <n v="92832"/>
    <n v="95"/>
    <n v="150"/>
    <n v="245"/>
    <m/>
    <s v="92832"/>
    <n v="176"/>
    <n v="15"/>
    <n v="41"/>
    <n v="5"/>
    <n v="5"/>
    <n v="5"/>
    <s v="&gt;232"/>
    <n v="25887"/>
    <m/>
    <x v="182"/>
    <s v="Orange"/>
    <m/>
  </r>
  <r>
    <n v="92833"/>
    <n v="208"/>
    <n v="205"/>
    <n v="413"/>
    <m/>
    <s v="92833"/>
    <n v="354"/>
    <n v="17"/>
    <n v="26"/>
    <n v="5"/>
    <n v="5"/>
    <n v="0"/>
    <s v="&gt;397"/>
    <n v="52537"/>
    <m/>
    <x v="182"/>
    <s v="Orange"/>
    <m/>
  </r>
  <r>
    <n v="92834"/>
    <n v="5"/>
    <n v="0"/>
    <s v="&gt;0"/>
    <m/>
    <s v="92834"/>
    <n v="5"/>
    <n v="0"/>
    <n v="0"/>
    <n v="0"/>
    <n v="0"/>
    <n v="0"/>
    <s v="&gt;0"/>
    <n v="0"/>
    <n v="1"/>
    <x v="2"/>
    <e v="#N/A"/>
    <m/>
  </r>
  <r>
    <n v="92835"/>
    <n v="79"/>
    <n v="85"/>
    <n v="164"/>
    <m/>
    <s v="92835"/>
    <n v="136"/>
    <n v="12"/>
    <n v="5"/>
    <n v="0"/>
    <n v="5"/>
    <n v="5"/>
    <s v="&gt;148"/>
    <n v="26115"/>
    <m/>
    <x v="182"/>
    <s v="Orange"/>
    <m/>
  </r>
  <r>
    <n v="92837"/>
    <n v="0"/>
    <n v="5"/>
    <s v="&gt;0"/>
    <m/>
    <s v="92837"/>
    <n v="5"/>
    <n v="0"/>
    <n v="0"/>
    <n v="0"/>
    <n v="0"/>
    <n v="5"/>
    <s v="&gt;0"/>
    <n v="0"/>
    <n v="1"/>
    <x v="2"/>
    <e v="#N/A"/>
    <m/>
  </r>
  <r>
    <n v="92838"/>
    <n v="5"/>
    <n v="0"/>
    <s v="&gt;0"/>
    <m/>
    <s v="92838"/>
    <n v="5"/>
    <n v="0"/>
    <n v="0"/>
    <n v="0"/>
    <n v="0"/>
    <n v="0"/>
    <s v="&gt;0"/>
    <n v="0"/>
    <n v="1"/>
    <x v="2"/>
    <e v="#N/A"/>
    <m/>
  </r>
  <r>
    <n v="92840"/>
    <n v="228"/>
    <n v="266"/>
    <n v="494"/>
    <m/>
    <s v="92840"/>
    <n v="390"/>
    <n v="11"/>
    <n v="63"/>
    <n v="5"/>
    <n v="13"/>
    <n v="5"/>
    <s v="&gt;477"/>
    <n v="54315"/>
    <m/>
    <x v="183"/>
    <s v="Orange"/>
    <m/>
  </r>
  <r>
    <n v="92841"/>
    <n v="177"/>
    <n v="215"/>
    <n v="392"/>
    <m/>
    <s v="92841"/>
    <n v="305"/>
    <n v="5"/>
    <n v="71"/>
    <n v="0"/>
    <n v="5"/>
    <n v="5"/>
    <s v="&gt;376"/>
    <n v="33990"/>
    <m/>
    <x v="183"/>
    <s v="Orange"/>
    <m/>
  </r>
  <r>
    <n v="92842"/>
    <n v="5"/>
    <n v="0"/>
    <s v="&gt;0"/>
    <m/>
    <s v="92842"/>
    <n v="5"/>
    <n v="0"/>
    <n v="0"/>
    <n v="0"/>
    <n v="0"/>
    <n v="0"/>
    <s v="&gt;0"/>
    <n v="0"/>
    <n v="1"/>
    <x v="2"/>
    <e v="#N/A"/>
    <m/>
  </r>
  <r>
    <n v="92843"/>
    <n v="193"/>
    <n v="211"/>
    <n v="404"/>
    <m/>
    <s v="92843"/>
    <n v="330"/>
    <n v="17"/>
    <n v="48"/>
    <n v="0"/>
    <n v="5"/>
    <n v="5"/>
    <s v="&gt;395"/>
    <n v="47823"/>
    <m/>
    <x v="183"/>
    <s v="Orange"/>
    <m/>
  </r>
  <r>
    <n v="92844"/>
    <n v="79"/>
    <n v="141"/>
    <n v="220"/>
    <m/>
    <s v="92844"/>
    <n v="163"/>
    <n v="5"/>
    <n v="51"/>
    <n v="0"/>
    <n v="5"/>
    <n v="0"/>
    <s v="&gt;214"/>
    <n v="22686"/>
    <m/>
    <x v="183"/>
    <s v="Orange"/>
    <m/>
  </r>
  <r>
    <n v="92845"/>
    <n v="50"/>
    <n v="58"/>
    <n v="108"/>
    <m/>
    <s v="92845"/>
    <n v="95"/>
    <n v="5"/>
    <n v="5"/>
    <n v="0"/>
    <n v="5"/>
    <n v="5"/>
    <s v="&gt;95"/>
    <n v="15490"/>
    <m/>
    <x v="183"/>
    <s v="Orange"/>
    <m/>
  </r>
  <r>
    <n v="92850"/>
    <n v="0"/>
    <n v="5"/>
    <s v="&gt;0"/>
    <m/>
    <s v="92850"/>
    <n v="0"/>
    <n v="0"/>
    <n v="5"/>
    <n v="0"/>
    <n v="0"/>
    <n v="0"/>
    <s v="&gt;0"/>
    <n v="0"/>
    <n v="1"/>
    <x v="2"/>
    <e v="#N/A"/>
    <m/>
  </r>
  <r>
    <n v="92853"/>
    <n v="0"/>
    <n v="5"/>
    <s v="&gt;0"/>
    <m/>
    <s v="92853"/>
    <n v="5"/>
    <n v="0"/>
    <n v="0"/>
    <n v="0"/>
    <n v="0"/>
    <n v="0"/>
    <s v="&gt;0"/>
    <n v="0"/>
    <n v="1"/>
    <x v="2"/>
    <e v="#N/A"/>
    <m/>
  </r>
  <r>
    <n v="92854"/>
    <n v="5"/>
    <n v="0"/>
    <s v="&gt;0"/>
    <m/>
    <s v="92854"/>
    <n v="0"/>
    <n v="0"/>
    <n v="0"/>
    <n v="0"/>
    <n v="5"/>
    <n v="0"/>
    <s v="&gt;0"/>
    <n v="0"/>
    <n v="1"/>
    <x v="2"/>
    <e v="#N/A"/>
    <m/>
  </r>
  <r>
    <n v="92860"/>
    <n v="78"/>
    <n v="119"/>
    <n v="197"/>
    <m/>
    <s v="92860"/>
    <n v="146"/>
    <n v="5"/>
    <n v="32"/>
    <n v="5"/>
    <n v="5"/>
    <n v="0"/>
    <s v="&gt;178"/>
    <n v="27219"/>
    <m/>
    <x v="184"/>
    <s v="Riverside"/>
    <m/>
  </r>
  <r>
    <n v="92861"/>
    <n v="5"/>
    <n v="29"/>
    <s v="&gt;29"/>
    <m/>
    <s v="92861"/>
    <n v="30"/>
    <n v="0"/>
    <n v="5"/>
    <n v="5"/>
    <n v="0"/>
    <n v="0"/>
    <s v="&gt;30"/>
    <n v="5886"/>
    <m/>
    <x v="185"/>
    <s v="Orange"/>
    <m/>
  </r>
  <r>
    <n v="92863"/>
    <n v="5"/>
    <n v="0"/>
    <s v="&gt;0"/>
    <m/>
    <s v="92863"/>
    <n v="5"/>
    <n v="0"/>
    <n v="0"/>
    <n v="0"/>
    <n v="0"/>
    <n v="0"/>
    <s v="&gt;0"/>
    <n v="0"/>
    <n v="1"/>
    <x v="2"/>
    <e v="#N/A"/>
    <m/>
  </r>
  <r>
    <n v="92864"/>
    <n v="0"/>
    <n v="5"/>
    <s v="&gt;0"/>
    <m/>
    <s v="92864"/>
    <n v="0"/>
    <n v="0"/>
    <n v="0"/>
    <n v="0"/>
    <n v="5"/>
    <n v="0"/>
    <s v="&gt;0"/>
    <n v="0"/>
    <n v="1"/>
    <x v="2"/>
    <e v="#N/A"/>
    <m/>
  </r>
  <r>
    <n v="92865"/>
    <n v="79"/>
    <n v="109"/>
    <n v="188"/>
    <m/>
    <s v="92865"/>
    <n v="142"/>
    <n v="11"/>
    <n v="29"/>
    <n v="5"/>
    <n v="0"/>
    <n v="0"/>
    <s v="&gt;182"/>
    <n v="21003"/>
    <m/>
    <x v="172"/>
    <s v="Orange"/>
    <m/>
  </r>
  <r>
    <n v="92866"/>
    <n v="53"/>
    <n v="79"/>
    <n v="132"/>
    <m/>
    <s v="92866"/>
    <n v="89"/>
    <n v="27"/>
    <n v="5"/>
    <n v="0"/>
    <n v="5"/>
    <n v="5"/>
    <s v="&gt;116"/>
    <n v="15428"/>
    <m/>
    <x v="172"/>
    <s v="Orange"/>
    <m/>
  </r>
  <r>
    <n v="92867"/>
    <n v="168"/>
    <n v="165"/>
    <n v="333"/>
    <m/>
    <s v="92867"/>
    <n v="290"/>
    <n v="16"/>
    <n v="23"/>
    <n v="0"/>
    <n v="5"/>
    <n v="0"/>
    <s v="&gt;329"/>
    <n v="44437"/>
    <m/>
    <x v="172"/>
    <s v="Orange"/>
    <m/>
  </r>
  <r>
    <n v="92868"/>
    <n v="98"/>
    <n v="110"/>
    <n v="208"/>
    <m/>
    <s v="92868"/>
    <n v="163"/>
    <n v="5"/>
    <n v="24"/>
    <n v="0"/>
    <n v="5"/>
    <n v="5"/>
    <s v="&gt;187"/>
    <n v="26549"/>
    <m/>
    <x v="172"/>
    <s v="Orange"/>
    <m/>
  </r>
  <r>
    <n v="92869"/>
    <n v="107"/>
    <n v="135"/>
    <n v="242"/>
    <m/>
    <s v="92869"/>
    <n v="210"/>
    <n v="5"/>
    <n v="14"/>
    <n v="0"/>
    <n v="5"/>
    <n v="5"/>
    <s v="&gt;224"/>
    <n v="36259"/>
    <m/>
    <x v="172"/>
    <s v="Orange"/>
    <m/>
  </r>
  <r>
    <n v="92870"/>
    <n v="201"/>
    <n v="180"/>
    <n v="381"/>
    <m/>
    <s v="92870"/>
    <n v="345"/>
    <n v="5"/>
    <n v="5"/>
    <n v="5"/>
    <n v="5"/>
    <n v="5"/>
    <s v="&gt;345"/>
    <n v="53194"/>
    <m/>
    <x v="186"/>
    <s v="Orange"/>
    <m/>
  </r>
  <r>
    <n v="92871"/>
    <n v="5"/>
    <n v="0"/>
    <s v="&gt;0"/>
    <m/>
    <s v="92871"/>
    <n v="5"/>
    <n v="0"/>
    <n v="0"/>
    <n v="0"/>
    <n v="0"/>
    <n v="0"/>
    <s v="&gt;0"/>
    <n v="0"/>
    <n v="1"/>
    <x v="2"/>
    <e v="#N/A"/>
    <m/>
  </r>
  <r>
    <n v="92875"/>
    <n v="0"/>
    <n v="5"/>
    <s v="&gt;0"/>
    <m/>
    <s v="92875"/>
    <n v="0"/>
    <n v="5"/>
    <n v="0"/>
    <n v="0"/>
    <n v="0"/>
    <n v="0"/>
    <s v="&gt;0"/>
    <n v="0"/>
    <n v="1"/>
    <x v="2"/>
    <e v="#N/A"/>
    <m/>
  </r>
  <r>
    <n v="92877"/>
    <n v="5"/>
    <n v="0"/>
    <s v="&gt;0"/>
    <m/>
    <s v="92877"/>
    <n v="5"/>
    <n v="0"/>
    <n v="0"/>
    <n v="0"/>
    <n v="0"/>
    <n v="0"/>
    <s v="&gt;0"/>
    <n v="0"/>
    <n v="1"/>
    <x v="2"/>
    <e v="#N/A"/>
    <m/>
  </r>
  <r>
    <n v="92878"/>
    <n v="31"/>
    <n v="5"/>
    <s v="&gt;31"/>
    <m/>
    <s v="92878"/>
    <n v="38"/>
    <n v="0"/>
    <n v="0"/>
    <n v="5"/>
    <n v="0"/>
    <n v="0"/>
    <s v="&gt;38"/>
    <n v="0"/>
    <n v="1"/>
    <x v="2"/>
    <e v="#N/A"/>
    <m/>
  </r>
  <r>
    <n v="92879"/>
    <n v="210"/>
    <n v="227"/>
    <n v="437"/>
    <m/>
    <s v="92879"/>
    <n v="327"/>
    <n v="13"/>
    <n v="41"/>
    <n v="44"/>
    <n v="5"/>
    <n v="5"/>
    <s v="&gt;425"/>
    <n v="49481"/>
    <m/>
    <x v="187"/>
    <s v="Riverside"/>
    <m/>
  </r>
  <r>
    <n v="92880"/>
    <n v="316"/>
    <n v="256"/>
    <n v="572"/>
    <m/>
    <s v="92880"/>
    <n v="472"/>
    <n v="5"/>
    <n v="47"/>
    <n v="23"/>
    <n v="23"/>
    <n v="0"/>
    <s v="&gt;565"/>
    <n v="72614"/>
    <m/>
    <x v="188"/>
    <s v="Riverside"/>
    <m/>
  </r>
  <r>
    <n v="92881"/>
    <n v="110"/>
    <n v="127"/>
    <n v="237"/>
    <m/>
    <s v="92881"/>
    <n v="202"/>
    <n v="5"/>
    <n v="24"/>
    <n v="5"/>
    <n v="5"/>
    <n v="5"/>
    <s v="&gt;226"/>
    <n v="32694"/>
    <m/>
    <x v="187"/>
    <s v="Riverside"/>
    <m/>
  </r>
  <r>
    <n v="92882"/>
    <n v="284"/>
    <n v="260"/>
    <n v="544"/>
    <m/>
    <s v="92882"/>
    <n v="497"/>
    <n v="14"/>
    <n v="27"/>
    <n v="0"/>
    <n v="5"/>
    <n v="5"/>
    <s v="&gt;538"/>
    <n v="74742"/>
    <m/>
    <x v="187"/>
    <s v="Riverside"/>
    <m/>
  </r>
  <r>
    <n v="92883"/>
    <n v="185"/>
    <n v="128"/>
    <n v="313"/>
    <m/>
    <s v="92883"/>
    <n v="280"/>
    <n v="5"/>
    <n v="5"/>
    <n v="11"/>
    <n v="5"/>
    <n v="5"/>
    <s v="&gt;291"/>
    <n v="36608"/>
    <m/>
    <x v="0"/>
    <s v="Riverside"/>
    <m/>
  </r>
  <r>
    <n v="92884"/>
    <n v="5"/>
    <n v="5"/>
    <s v="&gt;0"/>
    <m/>
    <s v="92884"/>
    <n v="5"/>
    <n v="5"/>
    <n v="0"/>
    <n v="0"/>
    <n v="0"/>
    <n v="0"/>
    <s v="&gt;0"/>
    <n v="0"/>
    <n v="1"/>
    <x v="2"/>
    <e v="#N/A"/>
    <m/>
  </r>
  <r>
    <n v="92886"/>
    <n v="155"/>
    <n v="177"/>
    <n v="332"/>
    <m/>
    <s v="92886"/>
    <n v="294"/>
    <n v="5"/>
    <n v="5"/>
    <n v="15"/>
    <n v="5"/>
    <n v="0"/>
    <s v="&gt;309"/>
    <n v="51312"/>
    <m/>
    <x v="189"/>
    <s v="Orange"/>
    <m/>
  </r>
  <r>
    <n v="92887"/>
    <n v="54"/>
    <n v="61"/>
    <n v="115"/>
    <m/>
    <s v="92887"/>
    <n v="112"/>
    <n v="5"/>
    <n v="0"/>
    <n v="0"/>
    <n v="5"/>
    <n v="0"/>
    <s v="&gt;112"/>
    <n v="19362"/>
    <m/>
    <x v="189"/>
    <s v="Orange"/>
    <m/>
  </r>
  <r>
    <n v="92892"/>
    <n v="0"/>
    <n v="5"/>
    <s v="&gt;0"/>
    <m/>
    <s v="92892"/>
    <n v="5"/>
    <n v="0"/>
    <n v="0"/>
    <n v="0"/>
    <n v="0"/>
    <n v="0"/>
    <s v="&gt;0"/>
    <n v="0"/>
    <n v="1"/>
    <x v="2"/>
    <e v="#N/A"/>
    <m/>
  </r>
  <r>
    <n v="92894"/>
    <n v="0"/>
    <n v="5"/>
    <s v="&gt;0"/>
    <m/>
    <s v="92894"/>
    <n v="5"/>
    <n v="0"/>
    <n v="0"/>
    <n v="0"/>
    <n v="0"/>
    <n v="0"/>
    <s v="&gt;0"/>
    <n v="0"/>
    <n v="1"/>
    <x v="2"/>
    <e v="#N/A"/>
    <m/>
  </r>
  <r>
    <n v="92927"/>
    <n v="0"/>
    <n v="5"/>
    <s v="&gt;0"/>
    <m/>
    <s v="92927"/>
    <n v="5"/>
    <n v="0"/>
    <n v="0"/>
    <n v="0"/>
    <n v="0"/>
    <n v="0"/>
    <s v="&gt;0"/>
    <n v="0"/>
    <n v="1"/>
    <x v="2"/>
    <e v="#N/A"/>
    <m/>
  </r>
  <r>
    <n v="92928"/>
    <n v="0"/>
    <n v="5"/>
    <s v="&gt;0"/>
    <m/>
    <s v="92928"/>
    <n v="5"/>
    <n v="0"/>
    <n v="0"/>
    <n v="0"/>
    <n v="0"/>
    <n v="0"/>
    <s v="&gt;0"/>
    <n v="0"/>
    <n v="1"/>
    <x v="2"/>
    <e v="#N/A"/>
    <m/>
  </r>
  <r>
    <n v="92933"/>
    <n v="5"/>
    <n v="0"/>
    <s v="&gt;0"/>
    <m/>
    <s v="92933"/>
    <n v="5"/>
    <n v="0"/>
    <n v="0"/>
    <n v="0"/>
    <n v="0"/>
    <n v="0"/>
    <s v="&gt;0"/>
    <n v="0"/>
    <n v="1"/>
    <x v="2"/>
    <e v="#N/A"/>
    <m/>
  </r>
  <r>
    <n v="92937"/>
    <n v="5"/>
    <n v="0"/>
    <s v="&gt;0"/>
    <m/>
    <s v="92937"/>
    <n v="5"/>
    <n v="0"/>
    <n v="0"/>
    <n v="0"/>
    <n v="0"/>
    <n v="0"/>
    <s v="&gt;0"/>
    <n v="0"/>
    <n v="1"/>
    <x v="2"/>
    <e v="#N/A"/>
    <m/>
  </r>
  <r>
    <n v="92994"/>
    <n v="0"/>
    <n v="5"/>
    <s v="&gt;0"/>
    <m/>
    <s v="92994"/>
    <n v="5"/>
    <n v="0"/>
    <n v="0"/>
    <n v="0"/>
    <n v="0"/>
    <n v="0"/>
    <s v="&gt;0"/>
    <n v="0"/>
    <n v="1"/>
    <x v="2"/>
    <e v="#N/A"/>
    <m/>
  </r>
  <r>
    <n v="93001"/>
    <n v="138"/>
    <n v="166"/>
    <n v="304"/>
    <m/>
    <s v="93001"/>
    <n v="208"/>
    <n v="87"/>
    <n v="0"/>
    <n v="0"/>
    <n v="5"/>
    <n v="5"/>
    <s v="&gt;295"/>
    <n v="31729"/>
    <m/>
    <x v="190"/>
    <s v="Santa Barbara"/>
    <m/>
  </r>
  <r>
    <n v="93002"/>
    <n v="0"/>
    <n v="5"/>
    <s v="&gt;0"/>
    <m/>
    <s v="93002"/>
    <n v="5"/>
    <n v="0"/>
    <n v="0"/>
    <n v="0"/>
    <n v="0"/>
    <n v="0"/>
    <s v="&gt;0"/>
    <n v="0"/>
    <n v="1"/>
    <x v="2"/>
    <e v="#N/A"/>
    <m/>
  </r>
  <r>
    <n v="93003"/>
    <n v="240"/>
    <n v="299"/>
    <n v="539"/>
    <m/>
    <s v="93003"/>
    <n v="421"/>
    <n v="92"/>
    <n v="5"/>
    <n v="14"/>
    <n v="5"/>
    <n v="5"/>
    <s v="&gt;527"/>
    <n v="51461"/>
    <m/>
    <x v="190"/>
    <s v="Ventura"/>
    <m/>
  </r>
  <r>
    <n v="93004"/>
    <n v="190"/>
    <n v="186"/>
    <n v="376"/>
    <m/>
    <s v="93004"/>
    <n v="288"/>
    <n v="37"/>
    <n v="14"/>
    <n v="30"/>
    <n v="5"/>
    <n v="5"/>
    <s v="&gt;369"/>
    <n v="31283"/>
    <m/>
    <x v="0"/>
    <s v="Ventura"/>
    <m/>
  </r>
  <r>
    <n v="93005"/>
    <n v="5"/>
    <n v="0"/>
    <s v="&gt;0"/>
    <m/>
    <s v="93005"/>
    <n v="5"/>
    <n v="0"/>
    <n v="0"/>
    <n v="0"/>
    <n v="0"/>
    <n v="0"/>
    <s v="&gt;0"/>
    <n v="0"/>
    <n v="1"/>
    <x v="2"/>
    <e v="#N/A"/>
    <m/>
  </r>
  <r>
    <n v="93010"/>
    <n v="251"/>
    <n v="212"/>
    <n v="463"/>
    <m/>
    <s v="93010"/>
    <n v="414"/>
    <n v="36"/>
    <n v="5"/>
    <n v="5"/>
    <n v="5"/>
    <n v="5"/>
    <s v="&gt;450"/>
    <n v="46434"/>
    <m/>
    <x v="191"/>
    <s v="Ventura"/>
    <m/>
  </r>
  <r>
    <n v="93011"/>
    <n v="5"/>
    <n v="0"/>
    <s v="&gt;0"/>
    <m/>
    <s v="93011"/>
    <n v="5"/>
    <n v="0"/>
    <n v="0"/>
    <n v="0"/>
    <n v="0"/>
    <n v="0"/>
    <s v="&gt;0"/>
    <n v="0"/>
    <n v="1"/>
    <x v="2"/>
    <e v="#N/A"/>
    <m/>
  </r>
  <r>
    <n v="93012"/>
    <n v="168"/>
    <n v="119"/>
    <n v="287"/>
    <m/>
    <s v="93012"/>
    <n v="276"/>
    <n v="5"/>
    <n v="0"/>
    <n v="0"/>
    <n v="5"/>
    <n v="0"/>
    <s v="&gt;276"/>
    <n v="35726"/>
    <m/>
    <x v="191"/>
    <s v="Ventura"/>
    <m/>
  </r>
  <r>
    <n v="93013"/>
    <n v="82"/>
    <n v="82"/>
    <n v="164"/>
    <m/>
    <s v="93013"/>
    <n v="138"/>
    <n v="13"/>
    <n v="5"/>
    <n v="5"/>
    <n v="5"/>
    <n v="0"/>
    <s v="&gt;151"/>
    <n v="17021"/>
    <m/>
    <x v="192"/>
    <s v="Santa Barbara"/>
    <m/>
  </r>
  <r>
    <n v="93015"/>
    <n v="143"/>
    <n v="86"/>
    <n v="229"/>
    <m/>
    <s v="93015"/>
    <n v="195"/>
    <n v="5"/>
    <n v="5"/>
    <n v="5"/>
    <n v="5"/>
    <n v="5"/>
    <s v="&gt;195"/>
    <n v="18182"/>
    <m/>
    <x v="193"/>
    <s v="Ventura"/>
    <m/>
  </r>
  <r>
    <n v="93016"/>
    <n v="5"/>
    <n v="0"/>
    <s v="&gt;0"/>
    <m/>
    <s v="93016"/>
    <n v="5"/>
    <n v="0"/>
    <n v="0"/>
    <n v="0"/>
    <n v="0"/>
    <n v="0"/>
    <s v="&gt;0"/>
    <n v="0"/>
    <n v="1"/>
    <x v="2"/>
    <e v="#N/A"/>
    <m/>
  </r>
  <r>
    <n v="93018"/>
    <n v="5"/>
    <n v="0"/>
    <s v="&gt;0"/>
    <m/>
    <s v="93018"/>
    <n v="5"/>
    <n v="0"/>
    <n v="0"/>
    <n v="0"/>
    <n v="0"/>
    <n v="0"/>
    <s v="&gt;0"/>
    <n v="0"/>
    <n v="1"/>
    <x v="2"/>
    <e v="#N/A"/>
    <m/>
  </r>
  <r>
    <n v="93020"/>
    <n v="5"/>
    <n v="5"/>
    <s v="&gt;0"/>
    <m/>
    <s v="93020"/>
    <n v="5"/>
    <n v="0"/>
    <n v="0"/>
    <n v="0"/>
    <n v="0"/>
    <n v="0"/>
    <s v="&gt;0"/>
    <n v="0"/>
    <n v="1"/>
    <x v="2"/>
    <e v="#N/A"/>
    <m/>
  </r>
  <r>
    <n v="93021"/>
    <n v="222"/>
    <n v="149"/>
    <n v="371"/>
    <m/>
    <s v="93021"/>
    <n v="353"/>
    <n v="5"/>
    <n v="5"/>
    <n v="0"/>
    <n v="5"/>
    <n v="0"/>
    <s v="&gt;353"/>
    <n v="38235"/>
    <m/>
    <x v="194"/>
    <s v="Ventura"/>
    <m/>
  </r>
  <r>
    <n v="93022"/>
    <n v="40"/>
    <n v="22"/>
    <n v="62"/>
    <m/>
    <s v="93022"/>
    <n v="61"/>
    <n v="0"/>
    <n v="0"/>
    <n v="0"/>
    <n v="5"/>
    <n v="0"/>
    <s v="&gt;61"/>
    <n v="6607"/>
    <m/>
    <x v="0"/>
    <s v="Ventura"/>
    <m/>
  </r>
  <r>
    <n v="93023"/>
    <n v="66"/>
    <n v="107"/>
    <n v="173"/>
    <m/>
    <s v="93023"/>
    <n v="121"/>
    <n v="15"/>
    <n v="14"/>
    <n v="19"/>
    <n v="5"/>
    <n v="5"/>
    <s v="&gt;169"/>
    <n v="21011"/>
    <m/>
    <x v="195"/>
    <s v="Ventura"/>
    <m/>
  </r>
  <r>
    <n v="93030"/>
    <n v="553"/>
    <n v="342"/>
    <n v="895"/>
    <m/>
    <s v="93030"/>
    <n v="788"/>
    <n v="39"/>
    <n v="21"/>
    <n v="28"/>
    <n v="12"/>
    <n v="5"/>
    <s v="&gt;888"/>
    <n v="59844"/>
    <m/>
    <x v="196"/>
    <s v="Ventura"/>
    <m/>
  </r>
  <r>
    <n v="93031"/>
    <n v="5"/>
    <n v="0"/>
    <s v="&gt;0"/>
    <m/>
    <s v="93031"/>
    <n v="5"/>
    <n v="0"/>
    <n v="0"/>
    <n v="0"/>
    <n v="0"/>
    <n v="0"/>
    <s v="&gt;0"/>
    <n v="0"/>
    <n v="1"/>
    <x v="2"/>
    <e v="#N/A"/>
    <m/>
  </r>
  <r>
    <n v="93033"/>
    <n v="748"/>
    <n v="487"/>
    <n v="1235"/>
    <m/>
    <s v="93033"/>
    <n v="1041"/>
    <n v="17"/>
    <n v="148"/>
    <n v="5"/>
    <n v="14"/>
    <n v="5"/>
    <s v="&gt;1220"/>
    <n v="84902"/>
    <m/>
    <x v="196"/>
    <s v="Ventura"/>
    <m/>
  </r>
  <r>
    <n v="93034"/>
    <n v="5"/>
    <n v="5"/>
    <s v="&gt;0"/>
    <m/>
    <s v="93034"/>
    <n v="5"/>
    <n v="0"/>
    <n v="0"/>
    <n v="0"/>
    <n v="5"/>
    <n v="0"/>
    <s v="&gt;0"/>
    <n v="0"/>
    <n v="1"/>
    <x v="2"/>
    <e v="#N/A"/>
    <m/>
  </r>
  <r>
    <n v="93035"/>
    <n v="132"/>
    <n v="138"/>
    <n v="270"/>
    <m/>
    <s v="93035"/>
    <n v="235"/>
    <n v="11"/>
    <n v="17"/>
    <n v="0"/>
    <n v="5"/>
    <n v="5"/>
    <s v="&gt;263"/>
    <n v="28426"/>
    <m/>
    <x v="196"/>
    <s v="Ventura"/>
    <m/>
  </r>
  <r>
    <n v="93036"/>
    <n v="427"/>
    <n v="242"/>
    <n v="669"/>
    <m/>
    <s v="93036"/>
    <n v="570"/>
    <n v="48"/>
    <n v="26"/>
    <n v="13"/>
    <n v="5"/>
    <n v="5"/>
    <s v="&gt;657"/>
    <n v="47126"/>
    <m/>
    <x v="196"/>
    <s v="Ventura"/>
    <m/>
  </r>
  <r>
    <n v="93040"/>
    <n v="21"/>
    <n v="11"/>
    <n v="32"/>
    <m/>
    <s v="93040"/>
    <n v="30"/>
    <n v="5"/>
    <n v="0"/>
    <n v="0"/>
    <n v="0"/>
    <n v="0"/>
    <s v="&gt;30"/>
    <n v="1822"/>
    <m/>
    <x v="0"/>
    <s v="Ventura"/>
    <m/>
  </r>
  <r>
    <n v="93041"/>
    <n v="166"/>
    <n v="134"/>
    <n v="300"/>
    <m/>
    <s v="93041"/>
    <n v="248"/>
    <n v="21"/>
    <n v="15"/>
    <n v="11"/>
    <n v="5"/>
    <n v="5"/>
    <s v="&gt;295"/>
    <n v="24102"/>
    <m/>
    <x v="197"/>
    <s v="Ventura"/>
    <m/>
  </r>
  <r>
    <n v="93060"/>
    <n v="291"/>
    <n v="162"/>
    <n v="453"/>
    <m/>
    <s v="93060"/>
    <n v="405"/>
    <n v="42"/>
    <n v="0"/>
    <n v="0"/>
    <n v="5"/>
    <n v="5"/>
    <s v="&gt;447"/>
    <n v="33799"/>
    <m/>
    <x v="198"/>
    <s v="Ventura"/>
    <m/>
  </r>
  <r>
    <n v="93062"/>
    <n v="5"/>
    <n v="5"/>
    <s v="&gt;0"/>
    <m/>
    <s v="93062"/>
    <n v="5"/>
    <n v="0"/>
    <n v="0"/>
    <n v="0"/>
    <n v="0"/>
    <n v="0"/>
    <s v="&gt;0"/>
    <n v="0"/>
    <n v="1"/>
    <x v="2"/>
    <e v="#N/A"/>
    <m/>
  </r>
  <r>
    <n v="93063"/>
    <n v="294"/>
    <n v="314"/>
    <n v="608"/>
    <m/>
    <s v="93063"/>
    <n v="497"/>
    <n v="34"/>
    <n v="46"/>
    <n v="18"/>
    <n v="5"/>
    <n v="5"/>
    <s v="&gt;595"/>
    <n v="56259"/>
    <m/>
    <x v="199"/>
    <s v="Ventura"/>
    <m/>
  </r>
  <r>
    <n v="93065"/>
    <n v="445"/>
    <n v="385"/>
    <n v="830"/>
    <m/>
    <s v="93065"/>
    <n v="726"/>
    <n v="19"/>
    <n v="51"/>
    <n v="17"/>
    <n v="16"/>
    <n v="5"/>
    <s v="&gt;829"/>
    <n v="71906"/>
    <m/>
    <x v="199"/>
    <s v="Ventura"/>
    <m/>
  </r>
  <r>
    <n v="93066"/>
    <n v="21"/>
    <n v="5"/>
    <s v="&gt;21"/>
    <m/>
    <s v="93066"/>
    <n v="30"/>
    <n v="0"/>
    <n v="0"/>
    <n v="0"/>
    <n v="0"/>
    <n v="0"/>
    <n v="30"/>
    <n v="2925"/>
    <m/>
    <x v="191"/>
    <s v="Ventura"/>
    <m/>
  </r>
  <r>
    <n v="93067"/>
    <n v="5"/>
    <n v="5"/>
    <s v="&gt;0"/>
    <m/>
    <s v="93067"/>
    <n v="5"/>
    <n v="5"/>
    <n v="0"/>
    <n v="0"/>
    <n v="0"/>
    <n v="0"/>
    <s v="&gt;0"/>
    <n v="369"/>
    <m/>
    <x v="0"/>
    <s v="Santa Barbara"/>
    <m/>
  </r>
  <r>
    <n v="93076"/>
    <n v="0"/>
    <n v="5"/>
    <s v="&gt;0"/>
    <m/>
    <s v="93076"/>
    <n v="5"/>
    <n v="0"/>
    <n v="0"/>
    <n v="0"/>
    <n v="0"/>
    <n v="0"/>
    <s v="&gt;0"/>
    <n v="0"/>
    <n v="1"/>
    <x v="2"/>
    <e v="#N/A"/>
    <m/>
  </r>
  <r>
    <n v="93092"/>
    <n v="5"/>
    <n v="0"/>
    <s v="&gt;0"/>
    <m/>
    <s v="93092"/>
    <n v="5"/>
    <n v="0"/>
    <n v="0"/>
    <n v="0"/>
    <n v="0"/>
    <n v="0"/>
    <s v="&gt;0"/>
    <n v="0"/>
    <n v="1"/>
    <x v="2"/>
    <e v="#N/A"/>
    <m/>
  </r>
  <r>
    <n v="93094"/>
    <n v="5"/>
    <n v="0"/>
    <s v="&gt;0"/>
    <m/>
    <s v="93094"/>
    <n v="5"/>
    <n v="0"/>
    <n v="0"/>
    <n v="0"/>
    <n v="0"/>
    <n v="0"/>
    <s v="&gt;0"/>
    <n v="0"/>
    <n v="1"/>
    <x v="2"/>
    <e v="#N/A"/>
    <m/>
  </r>
  <r>
    <n v="93096"/>
    <n v="5"/>
    <n v="0"/>
    <s v="&gt;0"/>
    <m/>
    <s v="93096"/>
    <n v="5"/>
    <n v="0"/>
    <n v="0"/>
    <n v="0"/>
    <n v="0"/>
    <n v="0"/>
    <s v="&gt;0"/>
    <n v="0"/>
    <n v="1"/>
    <x v="2"/>
    <e v="#N/A"/>
    <m/>
  </r>
  <r>
    <n v="93101"/>
    <n v="165"/>
    <n v="166"/>
    <n v="331"/>
    <m/>
    <s v="93101"/>
    <n v="229"/>
    <n v="92"/>
    <n v="5"/>
    <n v="0"/>
    <n v="5"/>
    <n v="5"/>
    <s v="&gt;321"/>
    <n v="32650"/>
    <m/>
    <x v="200"/>
    <s v="Santa Barbara"/>
    <m/>
  </r>
  <r>
    <n v="93102"/>
    <n v="0"/>
    <n v="5"/>
    <s v="&gt;0"/>
    <m/>
    <s v="93102"/>
    <n v="0"/>
    <n v="0"/>
    <n v="0"/>
    <n v="0"/>
    <n v="0"/>
    <n v="5"/>
    <s v="&gt;0"/>
    <n v="0"/>
    <n v="1"/>
    <x v="2"/>
    <e v="#N/A"/>
    <m/>
  </r>
  <r>
    <n v="93103"/>
    <n v="99"/>
    <n v="68"/>
    <n v="167"/>
    <m/>
    <s v="93103"/>
    <n v="146"/>
    <n v="19"/>
    <n v="0"/>
    <n v="0"/>
    <n v="0"/>
    <n v="5"/>
    <s v="&gt;165"/>
    <n v="20542"/>
    <m/>
    <x v="200"/>
    <s v="Santa Barbara"/>
    <m/>
  </r>
  <r>
    <n v="93105"/>
    <n v="109"/>
    <n v="135"/>
    <n v="244"/>
    <m/>
    <s v="93105"/>
    <n v="152"/>
    <n v="33"/>
    <n v="5"/>
    <n v="57"/>
    <n v="0"/>
    <n v="5"/>
    <s v="&gt;242"/>
    <n v="26933"/>
    <m/>
    <x v="200"/>
    <s v="Santa Barbara"/>
    <m/>
  </r>
  <r>
    <n v="93106"/>
    <n v="0"/>
    <n v="5"/>
    <s v="&gt;0"/>
    <m/>
    <s v="93106"/>
    <n v="5"/>
    <n v="0"/>
    <n v="0"/>
    <n v="0"/>
    <n v="0"/>
    <n v="0"/>
    <s v="&gt;0"/>
    <n v="0"/>
    <n v="1"/>
    <x v="2"/>
    <e v="#N/A"/>
    <m/>
  </r>
  <r>
    <n v="93107"/>
    <n v="0"/>
    <n v="5"/>
    <s v="&gt;0"/>
    <m/>
    <s v="93107"/>
    <n v="0"/>
    <n v="0"/>
    <n v="5"/>
    <n v="0"/>
    <n v="0"/>
    <n v="0"/>
    <s v="&gt;0"/>
    <n v="0"/>
    <n v="1"/>
    <x v="2"/>
    <e v="#N/A"/>
    <m/>
  </r>
  <r>
    <n v="93108"/>
    <n v="26"/>
    <n v="17"/>
    <n v="43"/>
    <m/>
    <s v="93108"/>
    <n v="40"/>
    <n v="5"/>
    <n v="0"/>
    <n v="0"/>
    <n v="5"/>
    <n v="0"/>
    <s v="&gt;40"/>
    <n v="10451"/>
    <m/>
    <x v="0"/>
    <s v="Santa Barbara"/>
    <m/>
  </r>
  <r>
    <n v="93109"/>
    <n v="21"/>
    <n v="32"/>
    <n v="53"/>
    <m/>
    <s v="93109"/>
    <n v="40"/>
    <n v="13"/>
    <n v="0"/>
    <n v="0"/>
    <n v="0"/>
    <n v="0"/>
    <n v="53"/>
    <n v="11289"/>
    <m/>
    <x v="200"/>
    <s v="Santa Barbara"/>
    <m/>
  </r>
  <r>
    <n v="93110"/>
    <n v="69"/>
    <n v="64"/>
    <n v="133"/>
    <m/>
    <s v="93110"/>
    <n v="107"/>
    <n v="19"/>
    <n v="5"/>
    <n v="5"/>
    <n v="0"/>
    <n v="5"/>
    <s v="&gt;126"/>
    <n v="15777"/>
    <m/>
    <x v="200"/>
    <s v="Santa Barbara"/>
    <m/>
  </r>
  <r>
    <n v="93111"/>
    <n v="98"/>
    <n v="86"/>
    <n v="184"/>
    <m/>
    <s v="93111"/>
    <n v="136"/>
    <n v="24"/>
    <n v="17"/>
    <n v="5"/>
    <n v="0"/>
    <n v="5"/>
    <s v="&gt;177"/>
    <n v="18468"/>
    <m/>
    <x v="201"/>
    <s v="Santa Barbara"/>
    <m/>
  </r>
  <r>
    <n v="93113"/>
    <n v="0"/>
    <n v="5"/>
    <s v="&gt;0"/>
    <m/>
    <s v="93113"/>
    <n v="0"/>
    <n v="0"/>
    <n v="5"/>
    <n v="0"/>
    <n v="0"/>
    <n v="0"/>
    <s v="&gt;0"/>
    <n v="0"/>
    <n v="1"/>
    <x v="2"/>
    <e v="#N/A"/>
    <m/>
  </r>
  <r>
    <n v="93114"/>
    <n v="0"/>
    <n v="5"/>
    <s v="&gt;0"/>
    <m/>
    <s v="93114"/>
    <n v="0"/>
    <n v="5"/>
    <n v="0"/>
    <n v="0"/>
    <n v="0"/>
    <n v="0"/>
    <s v="&gt;0"/>
    <n v="0"/>
    <n v="1"/>
    <x v="2"/>
    <e v="#N/A"/>
    <m/>
  </r>
  <r>
    <n v="93117"/>
    <n v="225"/>
    <n v="238"/>
    <n v="463"/>
    <m/>
    <s v="93117"/>
    <n v="336"/>
    <n v="84"/>
    <n v="35"/>
    <n v="5"/>
    <n v="5"/>
    <n v="5"/>
    <s v="&gt;455"/>
    <n v="59298"/>
    <m/>
    <x v="201"/>
    <s v="Santa Barbara"/>
    <m/>
  </r>
  <r>
    <n v="93118"/>
    <n v="5"/>
    <n v="0"/>
    <s v="&gt;0"/>
    <m/>
    <s v="93118"/>
    <n v="5"/>
    <n v="0"/>
    <n v="0"/>
    <n v="0"/>
    <n v="0"/>
    <n v="0"/>
    <s v="&gt;0"/>
    <n v="0"/>
    <n v="1"/>
    <x v="2"/>
    <e v="#N/A"/>
    <m/>
  </r>
  <r>
    <n v="93120"/>
    <n v="0"/>
    <n v="5"/>
    <s v="&gt;0"/>
    <m/>
    <s v="93120"/>
    <n v="5"/>
    <n v="0"/>
    <n v="0"/>
    <n v="0"/>
    <n v="0"/>
    <n v="0"/>
    <s v="&gt;0"/>
    <n v="0"/>
    <n v="1"/>
    <x v="2"/>
    <e v="#N/A"/>
    <m/>
  </r>
  <r>
    <n v="93130"/>
    <n v="5"/>
    <n v="0"/>
    <s v="&gt;0"/>
    <m/>
    <s v="93130"/>
    <n v="5"/>
    <n v="0"/>
    <n v="0"/>
    <n v="0"/>
    <n v="0"/>
    <n v="0"/>
    <s v="&gt;0"/>
    <n v="0"/>
    <n v="1"/>
    <x v="2"/>
    <e v="#N/A"/>
    <m/>
  </r>
  <r>
    <n v="93140"/>
    <n v="5"/>
    <n v="0"/>
    <s v="&gt;0"/>
    <m/>
    <s v="93140"/>
    <n v="5"/>
    <n v="0"/>
    <n v="0"/>
    <n v="0"/>
    <n v="0"/>
    <n v="0"/>
    <s v="&gt;0"/>
    <n v="0"/>
    <n v="1"/>
    <x v="2"/>
    <e v="#N/A"/>
    <m/>
  </r>
  <r>
    <n v="93160"/>
    <n v="0"/>
    <n v="5"/>
    <s v="&gt;0"/>
    <m/>
    <s v="93160"/>
    <n v="0"/>
    <n v="0"/>
    <n v="5"/>
    <n v="0"/>
    <n v="0"/>
    <n v="5"/>
    <s v="&gt;0"/>
    <n v="0"/>
    <n v="1"/>
    <x v="2"/>
    <e v="#N/A"/>
    <m/>
  </r>
  <r>
    <n v="93201"/>
    <n v="5"/>
    <n v="5"/>
    <s v="&gt;0"/>
    <m/>
    <s v="93201"/>
    <n v="11"/>
    <n v="0"/>
    <n v="0"/>
    <n v="0"/>
    <n v="5"/>
    <n v="0"/>
    <s v="&gt;11"/>
    <n v="1251"/>
    <m/>
    <x v="0"/>
    <s v="Tulare"/>
    <m/>
  </r>
  <r>
    <n v="93202"/>
    <n v="36"/>
    <n v="23"/>
    <n v="59"/>
    <m/>
    <s v="93202"/>
    <n v="52"/>
    <n v="5"/>
    <n v="0"/>
    <n v="0"/>
    <n v="5"/>
    <n v="0"/>
    <s v="&gt;52"/>
    <n v="4236"/>
    <m/>
    <x v="0"/>
    <s v="Kings"/>
    <m/>
  </r>
  <r>
    <n v="93203"/>
    <n v="120"/>
    <n v="87"/>
    <n v="207"/>
    <m/>
    <s v="93203"/>
    <n v="195"/>
    <n v="5"/>
    <n v="5"/>
    <n v="0"/>
    <n v="5"/>
    <n v="5"/>
    <s v="&gt;195"/>
    <n v="22546"/>
    <m/>
    <x v="202"/>
    <s v="Kern"/>
    <m/>
  </r>
  <r>
    <n v="93204"/>
    <n v="68"/>
    <n v="24"/>
    <n v="92"/>
    <m/>
    <s v="93204"/>
    <n v="88"/>
    <n v="5"/>
    <n v="0"/>
    <n v="0"/>
    <n v="0"/>
    <n v="5"/>
    <s v="&gt;88"/>
    <n v="13033"/>
    <m/>
    <x v="203"/>
    <s v="Kings"/>
    <m/>
  </r>
  <r>
    <n v="93205"/>
    <n v="5"/>
    <n v="5"/>
    <s v="&gt;0"/>
    <m/>
    <s v="93205"/>
    <n v="5"/>
    <n v="0"/>
    <n v="0"/>
    <n v="0"/>
    <n v="0"/>
    <n v="0"/>
    <s v="&gt;0"/>
    <n v="2164"/>
    <m/>
    <x v="0"/>
    <s v="Kern"/>
    <m/>
  </r>
  <r>
    <n v="93206"/>
    <n v="11"/>
    <n v="5"/>
    <s v="&gt;11"/>
    <m/>
    <s v="93206"/>
    <n v="14"/>
    <n v="5"/>
    <n v="0"/>
    <n v="0"/>
    <n v="0"/>
    <n v="0"/>
    <s v="&gt;14"/>
    <n v="1741"/>
    <m/>
    <x v="204"/>
    <s v="Kern"/>
    <m/>
  </r>
  <r>
    <n v="93208"/>
    <n v="0"/>
    <n v="5"/>
    <s v="&gt;0"/>
    <m/>
    <s v="93208"/>
    <n v="0"/>
    <n v="0"/>
    <n v="0"/>
    <n v="0"/>
    <n v="5"/>
    <n v="0"/>
    <s v="&gt;0"/>
    <n v="110"/>
    <m/>
    <x v="0"/>
    <s v="Tulare"/>
    <m/>
  </r>
  <r>
    <n v="93210"/>
    <n v="54"/>
    <n v="44"/>
    <n v="98"/>
    <m/>
    <s v="93210"/>
    <n v="91"/>
    <n v="5"/>
    <n v="0"/>
    <n v="0"/>
    <n v="5"/>
    <n v="5"/>
    <s v="&gt;91"/>
    <n v="18339"/>
    <m/>
    <x v="205"/>
    <s v="Fresno"/>
    <m/>
  </r>
  <r>
    <n v="93212"/>
    <n v="85"/>
    <n v="57"/>
    <n v="142"/>
    <m/>
    <s v="93212"/>
    <n v="127"/>
    <n v="12"/>
    <n v="5"/>
    <n v="0"/>
    <n v="5"/>
    <n v="0"/>
    <s v="&gt;139"/>
    <n v="22596"/>
    <m/>
    <x v="206"/>
    <s v="Tulare"/>
    <m/>
  </r>
  <r>
    <n v="93215"/>
    <n v="253"/>
    <n v="265"/>
    <n v="518"/>
    <m/>
    <s v="93215"/>
    <n v="406"/>
    <n v="25"/>
    <n v="20"/>
    <n v="51"/>
    <n v="12"/>
    <n v="5"/>
    <s v="&gt;514"/>
    <n v="55648"/>
    <m/>
    <x v="207"/>
    <s v="Kern"/>
    <m/>
  </r>
  <r>
    <n v="93216"/>
    <n v="5"/>
    <n v="5"/>
    <s v="&gt;0"/>
    <m/>
    <s v="93216"/>
    <n v="5"/>
    <n v="0"/>
    <n v="0"/>
    <n v="0"/>
    <n v="0"/>
    <n v="5"/>
    <s v="&gt;0"/>
    <n v="0"/>
    <n v="1"/>
    <x v="2"/>
    <e v="#N/A"/>
    <m/>
  </r>
  <r>
    <n v="93218"/>
    <n v="5"/>
    <n v="5"/>
    <s v="&gt;0"/>
    <m/>
    <s v="93218"/>
    <n v="5"/>
    <n v="5"/>
    <n v="0"/>
    <n v="0"/>
    <n v="0"/>
    <n v="0"/>
    <s v="&gt;0"/>
    <n v="827"/>
    <m/>
    <x v="0"/>
    <s v="Tulare"/>
    <m/>
  </r>
  <r>
    <n v="93219"/>
    <n v="51"/>
    <n v="36"/>
    <n v="87"/>
    <m/>
    <s v="93219"/>
    <n v="85"/>
    <n v="5"/>
    <n v="0"/>
    <n v="0"/>
    <n v="0"/>
    <n v="5"/>
    <s v="&gt;85"/>
    <n v="10998"/>
    <m/>
    <x v="0"/>
    <s v="Tulare"/>
    <m/>
  </r>
  <r>
    <n v="93220"/>
    <n v="5"/>
    <n v="0"/>
    <s v="&gt;0"/>
    <m/>
    <s v="93220"/>
    <n v="5"/>
    <n v="0"/>
    <n v="0"/>
    <n v="0"/>
    <n v="0"/>
    <n v="0"/>
    <s v="&gt;0"/>
    <n v="45"/>
    <m/>
    <x v="208"/>
    <s v="Kern"/>
    <m/>
  </r>
  <r>
    <n v="93221"/>
    <n v="100"/>
    <n v="96"/>
    <n v="196"/>
    <m/>
    <s v="93221"/>
    <n v="165"/>
    <n v="5"/>
    <n v="5"/>
    <n v="11"/>
    <n v="5"/>
    <n v="0"/>
    <s v="&gt;176"/>
    <n v="14596"/>
    <m/>
    <x v="209"/>
    <s v="Tulare"/>
    <m/>
  </r>
  <r>
    <n v="93222"/>
    <n v="5"/>
    <n v="5"/>
    <s v="&gt;0"/>
    <m/>
    <s v="93222"/>
    <n v="5"/>
    <n v="0"/>
    <n v="0"/>
    <n v="0"/>
    <n v="0"/>
    <n v="0"/>
    <s v="&gt;0"/>
    <n v="1812"/>
    <m/>
    <x v="0"/>
    <s v="Kern"/>
    <m/>
  </r>
  <r>
    <n v="93223"/>
    <n v="60"/>
    <n v="64"/>
    <n v="124"/>
    <m/>
    <s v="93223"/>
    <n v="102"/>
    <n v="5"/>
    <n v="0"/>
    <n v="13"/>
    <n v="5"/>
    <n v="5"/>
    <s v="&gt;115"/>
    <n v="10842"/>
    <m/>
    <x v="210"/>
    <s v="Tulare"/>
    <m/>
  </r>
  <r>
    <n v="93224"/>
    <n v="5"/>
    <n v="5"/>
    <s v="&gt;0"/>
    <m/>
    <s v="93224"/>
    <n v="5"/>
    <n v="0"/>
    <n v="0"/>
    <n v="0"/>
    <n v="0"/>
    <n v="0"/>
    <s v="&gt;0"/>
    <n v="364"/>
    <m/>
    <x v="0"/>
    <s v="Kern"/>
    <m/>
  </r>
  <r>
    <n v="93225"/>
    <n v="20"/>
    <n v="11"/>
    <n v="31"/>
    <m/>
    <s v="93225"/>
    <n v="30"/>
    <n v="5"/>
    <n v="0"/>
    <n v="0"/>
    <n v="0"/>
    <n v="0"/>
    <s v="&gt;30"/>
    <n v="5538"/>
    <m/>
    <x v="0"/>
    <s v="Ventura"/>
    <m/>
  </r>
  <r>
    <n v="93226"/>
    <n v="5"/>
    <n v="5"/>
    <s v="&gt;0"/>
    <m/>
    <s v="93226"/>
    <n v="5"/>
    <n v="0"/>
    <n v="0"/>
    <n v="0"/>
    <n v="0"/>
    <n v="5"/>
    <s v="&gt;0"/>
    <n v="82"/>
    <m/>
    <x v="0"/>
    <s v="Kern"/>
    <m/>
  </r>
  <r>
    <n v="93227"/>
    <n v="5"/>
    <n v="5"/>
    <s v="&gt;0"/>
    <m/>
    <s v="93227"/>
    <n v="5"/>
    <n v="5"/>
    <n v="0"/>
    <n v="0"/>
    <n v="0"/>
    <n v="0"/>
    <s v="&gt;0"/>
    <n v="0"/>
    <n v="1"/>
    <x v="2"/>
    <e v="#N/A"/>
    <m/>
  </r>
  <r>
    <n v="93230"/>
    <n v="432"/>
    <n v="313"/>
    <n v="745"/>
    <m/>
    <s v="93230"/>
    <n v="648"/>
    <n v="60"/>
    <n v="18"/>
    <n v="0"/>
    <n v="15"/>
    <n v="5"/>
    <s v="&gt;741"/>
    <n v="68896"/>
    <m/>
    <x v="211"/>
    <s v="Kings"/>
    <m/>
  </r>
  <r>
    <n v="93234"/>
    <n v="23"/>
    <n v="15"/>
    <n v="38"/>
    <m/>
    <s v="93234"/>
    <n v="38"/>
    <n v="0"/>
    <n v="0"/>
    <n v="0"/>
    <n v="0"/>
    <n v="0"/>
    <n v="38"/>
    <n v="7258"/>
    <m/>
    <x v="212"/>
    <s v="Fresno"/>
    <m/>
  </r>
  <r>
    <n v="93235"/>
    <n v="35"/>
    <n v="24"/>
    <n v="59"/>
    <m/>
    <s v="93235"/>
    <n v="56"/>
    <n v="5"/>
    <n v="0"/>
    <n v="0"/>
    <n v="0"/>
    <n v="0"/>
    <s v="&gt;56"/>
    <n v="4561"/>
    <m/>
    <x v="0"/>
    <s v="Tulare"/>
    <m/>
  </r>
  <r>
    <n v="93238"/>
    <n v="5"/>
    <n v="5"/>
    <s v="&gt;0"/>
    <m/>
    <s v="93238"/>
    <n v="5"/>
    <n v="5"/>
    <n v="0"/>
    <n v="0"/>
    <n v="0"/>
    <n v="0"/>
    <s v="&gt;0"/>
    <n v="810"/>
    <m/>
    <x v="0"/>
    <s v="Kern"/>
    <m/>
  </r>
  <r>
    <n v="93239"/>
    <n v="11"/>
    <n v="5"/>
    <s v="&gt;11"/>
    <m/>
    <s v="93239"/>
    <n v="14"/>
    <n v="5"/>
    <n v="0"/>
    <n v="0"/>
    <n v="0"/>
    <n v="0"/>
    <s v="&gt;14"/>
    <n v="1785"/>
    <m/>
    <x v="203"/>
    <s v="Kings"/>
    <m/>
  </r>
  <r>
    <n v="93240"/>
    <n v="31"/>
    <n v="20"/>
    <n v="51"/>
    <m/>
    <s v="93240"/>
    <n v="44"/>
    <n v="5"/>
    <n v="0"/>
    <n v="0"/>
    <n v="5"/>
    <n v="0"/>
    <s v="&gt;44"/>
    <n v="6096"/>
    <m/>
    <x v="0"/>
    <s v="Kern"/>
    <m/>
  </r>
  <r>
    <n v="93241"/>
    <n v="85"/>
    <n v="61"/>
    <n v="146"/>
    <m/>
    <s v="93241"/>
    <n v="142"/>
    <n v="5"/>
    <n v="0"/>
    <n v="0"/>
    <n v="5"/>
    <n v="0"/>
    <s v="&gt;142"/>
    <n v="16988"/>
    <m/>
    <x v="0"/>
    <s v="Kern"/>
    <m/>
  </r>
  <r>
    <n v="93242"/>
    <n v="19"/>
    <n v="13"/>
    <n v="32"/>
    <m/>
    <s v="93242"/>
    <n v="30"/>
    <n v="5"/>
    <n v="0"/>
    <n v="0"/>
    <n v="0"/>
    <n v="0"/>
    <s v="&gt;30"/>
    <n v="3455"/>
    <m/>
    <x v="0"/>
    <s v="Fresno"/>
    <m/>
  </r>
  <r>
    <n v="93243"/>
    <n v="5"/>
    <n v="5"/>
    <s v="&gt;0"/>
    <m/>
    <s v="93243"/>
    <n v="12"/>
    <n v="0"/>
    <n v="0"/>
    <n v="0"/>
    <n v="0"/>
    <n v="0"/>
    <n v="12"/>
    <n v="1513"/>
    <m/>
    <x v="0"/>
    <s v="Los Angeles"/>
    <m/>
  </r>
  <r>
    <n v="93244"/>
    <n v="0"/>
    <n v="5"/>
    <s v="&gt;0"/>
    <m/>
    <s v="93244"/>
    <n v="5"/>
    <n v="0"/>
    <n v="0"/>
    <n v="0"/>
    <n v="0"/>
    <n v="0"/>
    <s v="&gt;0"/>
    <n v="326"/>
    <m/>
    <x v="0"/>
    <s v="Tulare"/>
    <m/>
  </r>
  <r>
    <n v="93245"/>
    <n v="206"/>
    <n v="115"/>
    <n v="321"/>
    <m/>
    <s v="93245"/>
    <n v="283"/>
    <n v="22"/>
    <n v="5"/>
    <n v="0"/>
    <n v="5"/>
    <n v="5"/>
    <s v="&gt;305"/>
    <n v="38275"/>
    <m/>
    <x v="213"/>
    <s v="Kings"/>
    <m/>
  </r>
  <r>
    <n v="93246"/>
    <n v="0"/>
    <n v="5"/>
    <s v="&gt;0"/>
    <m/>
    <s v="93246"/>
    <n v="5"/>
    <n v="0"/>
    <n v="0"/>
    <n v="0"/>
    <n v="0"/>
    <n v="0"/>
    <s v="&gt;0"/>
    <n v="0"/>
    <n v="1"/>
    <x v="2"/>
    <e v="#N/A"/>
    <m/>
  </r>
  <r>
    <n v="93247"/>
    <n v="118"/>
    <n v="88"/>
    <n v="206"/>
    <m/>
    <s v="93247"/>
    <n v="181"/>
    <n v="12"/>
    <n v="5"/>
    <n v="5"/>
    <n v="5"/>
    <n v="5"/>
    <s v="&gt;193"/>
    <n v="17334"/>
    <m/>
    <x v="214"/>
    <s v="Tulare"/>
    <m/>
  </r>
  <r>
    <n v="93248"/>
    <n v="5"/>
    <n v="0"/>
    <s v="&gt;0"/>
    <m/>
    <s v="93248"/>
    <n v="5"/>
    <n v="0"/>
    <n v="0"/>
    <n v="0"/>
    <n v="0"/>
    <n v="0"/>
    <s v="&gt;0"/>
    <n v="0"/>
    <n v="1"/>
    <x v="2"/>
    <e v="#N/A"/>
    <m/>
  </r>
  <r>
    <n v="93249"/>
    <n v="5"/>
    <n v="5"/>
    <s v="&gt;0"/>
    <m/>
    <s v="93249"/>
    <n v="17"/>
    <n v="5"/>
    <n v="0"/>
    <n v="0"/>
    <n v="0"/>
    <n v="0"/>
    <s v="&gt;17"/>
    <n v="1959"/>
    <m/>
    <x v="0"/>
    <s v="Kern"/>
    <m/>
  </r>
  <r>
    <n v="93250"/>
    <n v="98"/>
    <n v="57"/>
    <n v="155"/>
    <m/>
    <s v="93250"/>
    <n v="137"/>
    <n v="5"/>
    <n v="5"/>
    <n v="12"/>
    <n v="5"/>
    <n v="0"/>
    <s v="&gt;149"/>
    <n v="14689"/>
    <m/>
    <x v="215"/>
    <s v="Kern"/>
    <m/>
  </r>
  <r>
    <n v="93251"/>
    <n v="5"/>
    <n v="5"/>
    <s v="&gt;0"/>
    <m/>
    <s v="93251"/>
    <n v="5"/>
    <n v="0"/>
    <n v="0"/>
    <n v="0"/>
    <n v="0"/>
    <n v="0"/>
    <s v="&gt;0"/>
    <n v="237"/>
    <m/>
    <x v="0"/>
    <s v="Kern"/>
    <m/>
  </r>
  <r>
    <n v="93252"/>
    <n v="5"/>
    <n v="5"/>
    <s v="&gt;0"/>
    <m/>
    <s v="93252"/>
    <n v="5"/>
    <n v="0"/>
    <n v="0"/>
    <n v="0"/>
    <n v="0"/>
    <n v="0"/>
    <s v="&gt;0"/>
    <n v="3180"/>
    <m/>
    <x v="216"/>
    <s v="Ventura"/>
    <m/>
  </r>
  <r>
    <n v="93254"/>
    <n v="5"/>
    <n v="5"/>
    <s v="&gt;0"/>
    <m/>
    <s v="93254"/>
    <n v="5"/>
    <n v="0"/>
    <n v="0"/>
    <n v="0"/>
    <n v="0"/>
    <n v="0"/>
    <s v="&gt;0"/>
    <n v="757"/>
    <m/>
    <x v="0"/>
    <s v="Santa Barbara"/>
    <m/>
  </r>
  <r>
    <n v="93255"/>
    <n v="5"/>
    <n v="5"/>
    <s v="&gt;0"/>
    <m/>
    <s v="93255"/>
    <n v="5"/>
    <n v="5"/>
    <n v="0"/>
    <n v="0"/>
    <n v="0"/>
    <n v="0"/>
    <s v="&gt;0"/>
    <n v="854"/>
    <m/>
    <x v="0"/>
    <s v="Kern"/>
    <m/>
  </r>
  <r>
    <n v="93256"/>
    <n v="32"/>
    <n v="25"/>
    <n v="57"/>
    <m/>
    <s v="93256"/>
    <n v="49"/>
    <n v="5"/>
    <n v="5"/>
    <n v="0"/>
    <n v="0"/>
    <n v="5"/>
    <s v="&gt;49"/>
    <n v="5811"/>
    <m/>
    <x v="0"/>
    <s v="Tulare"/>
    <m/>
  </r>
  <r>
    <n v="93257"/>
    <n v="541"/>
    <n v="707"/>
    <n v="1248"/>
    <m/>
    <s v="93257"/>
    <n v="819"/>
    <n v="126"/>
    <n v="257"/>
    <n v="17"/>
    <n v="14"/>
    <n v="15"/>
    <n v="1248"/>
    <n v="75483"/>
    <m/>
    <x v="217"/>
    <s v="Tulare"/>
    <m/>
  </r>
  <r>
    <n v="93258"/>
    <n v="5"/>
    <n v="14"/>
    <s v="&gt;14"/>
    <m/>
    <s v="93258"/>
    <n v="12"/>
    <n v="5"/>
    <n v="5"/>
    <n v="5"/>
    <n v="0"/>
    <n v="5"/>
    <s v="&gt;12"/>
    <n v="1366"/>
    <m/>
    <x v="0"/>
    <s v="Tulare"/>
    <m/>
  </r>
  <r>
    <n v="93260"/>
    <n v="5"/>
    <n v="0"/>
    <s v="&gt;0"/>
    <m/>
    <s v="93260"/>
    <n v="5"/>
    <n v="0"/>
    <n v="0"/>
    <n v="0"/>
    <n v="0"/>
    <n v="0"/>
    <s v="&gt;0"/>
    <n v="244"/>
    <m/>
    <x v="0"/>
    <s v="Tulare"/>
    <m/>
  </r>
  <r>
    <n v="93261"/>
    <n v="12"/>
    <n v="5"/>
    <s v="&gt;12"/>
    <m/>
    <s v="93261"/>
    <n v="22"/>
    <n v="0"/>
    <n v="0"/>
    <n v="0"/>
    <n v="0"/>
    <n v="0"/>
    <n v="22"/>
    <n v="2179"/>
    <m/>
    <x v="0"/>
    <s v="Tulare"/>
    <m/>
  </r>
  <r>
    <n v="93263"/>
    <n v="174"/>
    <n v="121"/>
    <n v="295"/>
    <m/>
    <s v="93263"/>
    <n v="271"/>
    <n v="5"/>
    <n v="5"/>
    <n v="0"/>
    <n v="5"/>
    <n v="5"/>
    <s v="&gt;271"/>
    <n v="21854"/>
    <m/>
    <x v="204"/>
    <s v="Kern"/>
    <m/>
  </r>
  <r>
    <n v="93265"/>
    <n v="5"/>
    <n v="27"/>
    <s v="&gt;27"/>
    <m/>
    <s v="93265"/>
    <n v="19"/>
    <n v="5"/>
    <n v="5"/>
    <n v="0"/>
    <n v="0"/>
    <n v="12"/>
    <s v="&gt;31"/>
    <n v="3230"/>
    <m/>
    <x v="0"/>
    <s v="Tulare"/>
    <m/>
  </r>
  <r>
    <n v="93266"/>
    <n v="5"/>
    <n v="5"/>
    <s v="&gt;0"/>
    <m/>
    <s v="93266"/>
    <n v="5"/>
    <n v="5"/>
    <n v="0"/>
    <n v="0"/>
    <n v="0"/>
    <n v="0"/>
    <s v="&gt;0"/>
    <n v="1086"/>
    <m/>
    <x v="0"/>
    <s v="Kings"/>
    <m/>
  </r>
  <r>
    <n v="93267"/>
    <n v="35"/>
    <n v="31"/>
    <n v="66"/>
    <m/>
    <s v="93267"/>
    <n v="58"/>
    <n v="5"/>
    <n v="5"/>
    <n v="0"/>
    <n v="5"/>
    <n v="0"/>
    <s v="&gt;58"/>
    <n v="6325"/>
    <m/>
    <x v="0"/>
    <s v="Tulare"/>
    <m/>
  </r>
  <r>
    <n v="93268"/>
    <n v="84"/>
    <n v="116"/>
    <n v="200"/>
    <m/>
    <s v="93268"/>
    <n v="158"/>
    <n v="42"/>
    <n v="0"/>
    <n v="0"/>
    <n v="0"/>
    <n v="0"/>
    <n v="200"/>
    <n v="18389"/>
    <m/>
    <x v="216"/>
    <s v="Kern"/>
    <m/>
  </r>
  <r>
    <n v="93270"/>
    <n v="27"/>
    <n v="32"/>
    <n v="59"/>
    <m/>
    <s v="93270"/>
    <n v="47"/>
    <n v="0"/>
    <n v="12"/>
    <n v="0"/>
    <n v="0"/>
    <n v="0"/>
    <n v="59"/>
    <n v="5538"/>
    <m/>
    <x v="0"/>
    <s v="Tulare"/>
    <m/>
  </r>
  <r>
    <n v="93271"/>
    <n v="5"/>
    <n v="5"/>
    <s v="&gt;0"/>
    <m/>
    <s v="93271"/>
    <n v="5"/>
    <n v="0"/>
    <n v="0"/>
    <n v="0"/>
    <n v="0"/>
    <n v="0"/>
    <s v="&gt;0"/>
    <n v="2699"/>
    <m/>
    <x v="0"/>
    <s v="Tulare"/>
    <m/>
  </r>
  <r>
    <n v="93272"/>
    <n v="17"/>
    <n v="14"/>
    <n v="31"/>
    <m/>
    <s v="93272"/>
    <n v="27"/>
    <n v="5"/>
    <n v="5"/>
    <n v="0"/>
    <n v="0"/>
    <n v="0"/>
    <s v="&gt;27"/>
    <n v="4925"/>
    <m/>
    <x v="0"/>
    <s v="Tulare"/>
    <m/>
  </r>
  <r>
    <n v="93274"/>
    <n v="584"/>
    <n v="486"/>
    <n v="1070"/>
    <m/>
    <s v="93274"/>
    <n v="870"/>
    <n v="66"/>
    <n v="73"/>
    <n v="29"/>
    <n v="30"/>
    <n v="5"/>
    <s v="&gt;1068"/>
    <n v="75068"/>
    <m/>
    <x v="218"/>
    <s v="Tulare"/>
    <m/>
  </r>
  <r>
    <n v="93275"/>
    <n v="5"/>
    <n v="5"/>
    <s v="&gt;0"/>
    <m/>
    <s v="93275"/>
    <n v="5"/>
    <n v="0"/>
    <n v="5"/>
    <n v="0"/>
    <n v="0"/>
    <n v="0"/>
    <s v="&gt;0"/>
    <n v="0"/>
    <n v="1"/>
    <x v="2"/>
    <e v="#N/A"/>
    <m/>
  </r>
  <r>
    <n v="93276"/>
    <n v="5"/>
    <n v="5"/>
    <s v="&gt;0"/>
    <m/>
    <s v="93276"/>
    <n v="5"/>
    <n v="0"/>
    <n v="0"/>
    <n v="0"/>
    <n v="0"/>
    <n v="0"/>
    <s v="&gt;0"/>
    <n v="134"/>
    <m/>
    <x v="0"/>
    <s v="Kern"/>
    <m/>
  </r>
  <r>
    <n v="93277"/>
    <n v="340"/>
    <n v="363"/>
    <n v="703"/>
    <m/>
    <s v="93277"/>
    <n v="494"/>
    <n v="70"/>
    <n v="91"/>
    <n v="23"/>
    <n v="15"/>
    <n v="5"/>
    <s v="&gt;693"/>
    <n v="53114"/>
    <m/>
    <x v="219"/>
    <s v="Tulare"/>
    <m/>
  </r>
  <r>
    <n v="93278"/>
    <n v="5"/>
    <n v="0"/>
    <s v="&gt;0"/>
    <m/>
    <s v="93278"/>
    <n v="5"/>
    <n v="0"/>
    <n v="0"/>
    <n v="0"/>
    <n v="0"/>
    <n v="0"/>
    <s v="&gt;0"/>
    <n v="0"/>
    <n v="1"/>
    <x v="2"/>
    <e v="#N/A"/>
    <m/>
  </r>
  <r>
    <n v="93279"/>
    <n v="5"/>
    <n v="5"/>
    <s v="&gt;0"/>
    <m/>
    <s v="93279"/>
    <n v="5"/>
    <n v="0"/>
    <n v="5"/>
    <n v="0"/>
    <n v="0"/>
    <n v="0"/>
    <s v="&gt;0"/>
    <n v="0"/>
    <n v="1"/>
    <x v="2"/>
    <e v="#N/A"/>
    <m/>
  </r>
  <r>
    <n v="93280"/>
    <n v="154"/>
    <n v="119"/>
    <n v="273"/>
    <m/>
    <s v="93280"/>
    <n v="236"/>
    <n v="20"/>
    <n v="5"/>
    <n v="5"/>
    <n v="5"/>
    <n v="5"/>
    <s v="&gt;256"/>
    <n v="28394"/>
    <m/>
    <x v="220"/>
    <s v="Kern"/>
    <m/>
  </r>
  <r>
    <n v="93281"/>
    <n v="5"/>
    <n v="0"/>
    <s v="&gt;0"/>
    <m/>
    <s v="93281"/>
    <n v="5"/>
    <n v="0"/>
    <n v="0"/>
    <n v="0"/>
    <n v="0"/>
    <n v="0"/>
    <s v="&gt;0"/>
    <n v="0"/>
    <n v="1"/>
    <x v="2"/>
    <e v="#N/A"/>
    <m/>
  </r>
  <r>
    <n v="93283"/>
    <n v="5"/>
    <n v="5"/>
    <s v="&gt;0"/>
    <m/>
    <s v="93283"/>
    <n v="5"/>
    <n v="0"/>
    <n v="0"/>
    <n v="0"/>
    <n v="5"/>
    <n v="0"/>
    <s v="&gt;0"/>
    <n v="2216"/>
    <m/>
    <x v="0"/>
    <s v="Kern"/>
    <m/>
  </r>
  <r>
    <n v="93285"/>
    <n v="5"/>
    <n v="5"/>
    <s v="&gt;0"/>
    <m/>
    <s v="93285"/>
    <n v="14"/>
    <n v="0"/>
    <n v="0"/>
    <n v="0"/>
    <n v="0"/>
    <n v="0"/>
    <n v="14"/>
    <n v="2009"/>
    <m/>
    <x v="0"/>
    <s v="Kern"/>
    <m/>
  </r>
  <r>
    <n v="93286"/>
    <n v="55"/>
    <n v="58"/>
    <n v="113"/>
    <m/>
    <s v="93286"/>
    <n v="98"/>
    <n v="5"/>
    <n v="5"/>
    <n v="0"/>
    <n v="5"/>
    <n v="5"/>
    <s v="&gt;98"/>
    <n v="10466"/>
    <m/>
    <x v="221"/>
    <s v="Tulare"/>
    <m/>
  </r>
  <r>
    <n v="93290"/>
    <n v="5"/>
    <n v="5"/>
    <s v="&gt;0"/>
    <m/>
    <s v="93290"/>
    <n v="5"/>
    <n v="0"/>
    <n v="0"/>
    <n v="0"/>
    <n v="0"/>
    <n v="0"/>
    <s v="&gt;0"/>
    <n v="0"/>
    <n v="1"/>
    <x v="2"/>
    <e v="#N/A"/>
    <m/>
  </r>
  <r>
    <n v="93291"/>
    <n v="428"/>
    <n v="376"/>
    <n v="804"/>
    <m/>
    <s v="93291"/>
    <n v="654"/>
    <n v="66"/>
    <n v="57"/>
    <n v="5"/>
    <n v="16"/>
    <n v="5"/>
    <s v="&gt;793"/>
    <n v="58394"/>
    <m/>
    <x v="219"/>
    <s v="Tulare"/>
    <m/>
  </r>
  <r>
    <n v="93292"/>
    <n v="271"/>
    <n v="234"/>
    <n v="505"/>
    <m/>
    <s v="93292"/>
    <n v="414"/>
    <n v="33"/>
    <n v="36"/>
    <n v="5"/>
    <n v="16"/>
    <n v="0"/>
    <s v="&gt;499"/>
    <n v="42769"/>
    <m/>
    <x v="219"/>
    <s v="Tulare"/>
    <m/>
  </r>
  <r>
    <n v="93293"/>
    <n v="5"/>
    <n v="0"/>
    <s v="&gt;0"/>
    <m/>
    <s v="93293"/>
    <n v="5"/>
    <n v="0"/>
    <n v="0"/>
    <n v="0"/>
    <n v="0"/>
    <n v="0"/>
    <s v="&gt;0"/>
    <n v="0"/>
    <n v="1"/>
    <x v="2"/>
    <e v="#N/A"/>
    <m/>
  </r>
  <r>
    <n v="93297"/>
    <n v="5"/>
    <n v="0"/>
    <s v="&gt;0"/>
    <m/>
    <s v="93297"/>
    <n v="5"/>
    <n v="0"/>
    <n v="0"/>
    <n v="0"/>
    <n v="0"/>
    <n v="0"/>
    <s v="&gt;0"/>
    <n v="0"/>
    <n v="1"/>
    <x v="2"/>
    <e v="#N/A"/>
    <m/>
  </r>
  <r>
    <n v="93299"/>
    <n v="0"/>
    <n v="5"/>
    <s v="&gt;0"/>
    <m/>
    <s v="93299"/>
    <n v="5"/>
    <n v="0"/>
    <n v="0"/>
    <n v="0"/>
    <n v="0"/>
    <n v="0"/>
    <s v="&gt;0"/>
    <n v="0"/>
    <n v="1"/>
    <x v="2"/>
    <e v="#N/A"/>
    <m/>
  </r>
  <r>
    <n v="93301"/>
    <n v="81"/>
    <n v="117"/>
    <n v="198"/>
    <m/>
    <s v="93301"/>
    <n v="121"/>
    <n v="52"/>
    <n v="11"/>
    <n v="0"/>
    <n v="5"/>
    <n v="5"/>
    <s v="&gt;184"/>
    <n v="12624"/>
    <m/>
    <x v="208"/>
    <s v="Kern"/>
    <m/>
  </r>
  <r>
    <n v="93302"/>
    <n v="5"/>
    <n v="5"/>
    <s v="&gt;0"/>
    <m/>
    <s v="93302"/>
    <n v="5"/>
    <n v="5"/>
    <n v="0"/>
    <n v="0"/>
    <n v="0"/>
    <n v="0"/>
    <s v="&gt;0"/>
    <n v="0"/>
    <n v="1"/>
    <x v="2"/>
    <e v="#N/A"/>
    <m/>
  </r>
  <r>
    <n v="93303"/>
    <n v="5"/>
    <n v="5"/>
    <s v="&gt;0"/>
    <m/>
    <s v="93303"/>
    <n v="5"/>
    <n v="0"/>
    <n v="5"/>
    <n v="0"/>
    <n v="0"/>
    <n v="0"/>
    <s v="&gt;0"/>
    <n v="0"/>
    <n v="1"/>
    <x v="2"/>
    <e v="#N/A"/>
    <m/>
  </r>
  <r>
    <n v="93304"/>
    <n v="378"/>
    <n v="373"/>
    <n v="751"/>
    <m/>
    <s v="93304"/>
    <n v="603"/>
    <n v="100"/>
    <n v="16"/>
    <n v="5"/>
    <n v="20"/>
    <n v="5"/>
    <s v="&gt;739"/>
    <n v="46922"/>
    <m/>
    <x v="208"/>
    <s v="Kern"/>
    <m/>
  </r>
  <r>
    <n v="93305"/>
    <n v="289"/>
    <n v="236"/>
    <n v="525"/>
    <m/>
    <s v="93305"/>
    <n v="452"/>
    <n v="54"/>
    <n v="0"/>
    <n v="0"/>
    <n v="14"/>
    <n v="5"/>
    <s v="&gt;520"/>
    <n v="38682"/>
    <m/>
    <x v="208"/>
    <s v="Kern"/>
    <m/>
  </r>
  <r>
    <n v="93306"/>
    <n v="488"/>
    <n v="450"/>
    <n v="938"/>
    <m/>
    <s v="93306"/>
    <n v="769"/>
    <n v="57"/>
    <n v="58"/>
    <n v="14"/>
    <n v="24"/>
    <n v="16"/>
    <n v="938"/>
    <n v="74296"/>
    <m/>
    <x v="208"/>
    <s v="Kern"/>
    <m/>
  </r>
  <r>
    <n v="93307"/>
    <n v="661"/>
    <n v="511"/>
    <n v="1172"/>
    <m/>
    <s v="93307"/>
    <n v="1021"/>
    <n v="87"/>
    <n v="17"/>
    <n v="5"/>
    <n v="38"/>
    <n v="5"/>
    <s v="&gt;1163"/>
    <n v="86273"/>
    <m/>
    <x v="208"/>
    <s v="Kern"/>
    <m/>
  </r>
  <r>
    <n v="93308"/>
    <n v="312"/>
    <n v="371"/>
    <n v="683"/>
    <m/>
    <s v="93308"/>
    <n v="498"/>
    <n v="138"/>
    <n v="28"/>
    <n v="5"/>
    <n v="15"/>
    <n v="5"/>
    <s v="&gt;679"/>
    <n v="55211"/>
    <m/>
    <x v="0"/>
    <s v="Kern"/>
    <m/>
  </r>
  <r>
    <n v="93309"/>
    <n v="416"/>
    <n v="526"/>
    <n v="942"/>
    <m/>
    <s v="93309"/>
    <n v="621"/>
    <n v="101"/>
    <n v="134"/>
    <n v="45"/>
    <n v="35"/>
    <n v="5"/>
    <s v="&gt;936"/>
    <n v="58709"/>
    <m/>
    <x v="208"/>
    <s v="Kern"/>
    <m/>
  </r>
  <r>
    <n v="93311"/>
    <n v="380"/>
    <n v="249"/>
    <n v="629"/>
    <m/>
    <s v="93311"/>
    <n v="538"/>
    <n v="12"/>
    <n v="25"/>
    <n v="5"/>
    <n v="43"/>
    <n v="5"/>
    <s v="&gt;618"/>
    <n v="46618"/>
    <m/>
    <x v="208"/>
    <s v="Kern"/>
    <m/>
  </r>
  <r>
    <n v="93312"/>
    <n v="339"/>
    <n v="335"/>
    <n v="674"/>
    <m/>
    <s v="93312"/>
    <n v="531"/>
    <n v="20"/>
    <n v="70"/>
    <n v="5"/>
    <n v="45"/>
    <n v="5"/>
    <s v="&gt;666"/>
    <n v="59200"/>
    <m/>
    <x v="208"/>
    <s v="Kern"/>
    <m/>
  </r>
  <r>
    <n v="93313"/>
    <n v="400"/>
    <n v="350"/>
    <n v="750"/>
    <m/>
    <s v="93313"/>
    <n v="644"/>
    <n v="23"/>
    <n v="29"/>
    <n v="0"/>
    <n v="51"/>
    <n v="5"/>
    <s v="&gt;747"/>
    <n v="57200"/>
    <m/>
    <x v="208"/>
    <s v="Kern"/>
    <m/>
  </r>
  <r>
    <n v="93314"/>
    <n v="158"/>
    <n v="150"/>
    <n v="308"/>
    <m/>
    <s v="93314"/>
    <n v="254"/>
    <n v="5"/>
    <n v="23"/>
    <n v="5"/>
    <n v="21"/>
    <n v="5"/>
    <s v="&gt;298"/>
    <n v="30805"/>
    <m/>
    <x v="0"/>
    <s v="Kern"/>
    <m/>
  </r>
  <r>
    <n v="93315"/>
    <n v="0"/>
    <n v="5"/>
    <s v="&gt;0"/>
    <m/>
    <s v="93315"/>
    <n v="5"/>
    <n v="0"/>
    <n v="0"/>
    <n v="0"/>
    <n v="0"/>
    <n v="0"/>
    <s v="&gt;0"/>
    <n v="0"/>
    <n v="1"/>
    <x v="2"/>
    <e v="#N/A"/>
    <m/>
  </r>
  <r>
    <n v="93317"/>
    <n v="5"/>
    <n v="0"/>
    <s v="&gt;0"/>
    <m/>
    <s v="93317"/>
    <n v="0"/>
    <n v="0"/>
    <n v="0"/>
    <n v="0"/>
    <n v="5"/>
    <n v="0"/>
    <s v="&gt;0"/>
    <n v="0"/>
    <n v="1"/>
    <x v="2"/>
    <e v="#N/A"/>
    <m/>
  </r>
  <r>
    <n v="93343"/>
    <n v="5"/>
    <n v="0"/>
    <s v="&gt;0"/>
    <m/>
    <s v="93343"/>
    <n v="0"/>
    <n v="0"/>
    <n v="0"/>
    <n v="0"/>
    <n v="5"/>
    <n v="0"/>
    <s v="&gt;0"/>
    <n v="0"/>
    <n v="1"/>
    <x v="2"/>
    <e v="#N/A"/>
    <m/>
  </r>
  <r>
    <n v="93345"/>
    <n v="0"/>
    <n v="5"/>
    <s v="&gt;0"/>
    <m/>
    <s v="93345"/>
    <n v="5"/>
    <n v="0"/>
    <n v="0"/>
    <n v="0"/>
    <n v="0"/>
    <n v="0"/>
    <s v="&gt;0"/>
    <n v="0"/>
    <n v="1"/>
    <x v="2"/>
    <e v="#N/A"/>
    <m/>
  </r>
  <r>
    <n v="93346"/>
    <n v="5"/>
    <n v="0"/>
    <s v="&gt;0"/>
    <m/>
    <s v="93346"/>
    <n v="5"/>
    <n v="0"/>
    <n v="0"/>
    <n v="0"/>
    <n v="0"/>
    <n v="0"/>
    <s v="&gt;0"/>
    <n v="0"/>
    <n v="1"/>
    <x v="2"/>
    <e v="#N/A"/>
    <m/>
  </r>
  <r>
    <n v="93351"/>
    <n v="5"/>
    <n v="0"/>
    <s v="&gt;0"/>
    <m/>
    <s v="93351"/>
    <n v="5"/>
    <n v="0"/>
    <n v="0"/>
    <n v="0"/>
    <n v="0"/>
    <n v="0"/>
    <s v="&gt;0"/>
    <n v="0"/>
    <n v="1"/>
    <x v="2"/>
    <e v="#N/A"/>
    <m/>
  </r>
  <r>
    <n v="93380"/>
    <n v="5"/>
    <n v="0"/>
    <s v="&gt;0"/>
    <m/>
    <s v="93380"/>
    <n v="5"/>
    <n v="0"/>
    <n v="0"/>
    <n v="0"/>
    <n v="0"/>
    <n v="0"/>
    <s v="&gt;0"/>
    <n v="0"/>
    <n v="1"/>
    <x v="2"/>
    <e v="#N/A"/>
    <m/>
  </r>
  <r>
    <n v="93384"/>
    <n v="5"/>
    <n v="5"/>
    <s v="&gt;0"/>
    <m/>
    <s v="93384"/>
    <n v="5"/>
    <n v="5"/>
    <n v="0"/>
    <n v="0"/>
    <n v="0"/>
    <n v="0"/>
    <s v="&gt;0"/>
    <n v="0"/>
    <n v="1"/>
    <x v="2"/>
    <e v="#N/A"/>
    <m/>
  </r>
  <r>
    <n v="93385"/>
    <n v="5"/>
    <n v="0"/>
    <s v="&gt;0"/>
    <m/>
    <s v="93385"/>
    <n v="5"/>
    <n v="0"/>
    <n v="0"/>
    <n v="0"/>
    <n v="0"/>
    <n v="0"/>
    <s v="&gt;0"/>
    <n v="0"/>
    <n v="1"/>
    <x v="2"/>
    <e v="#N/A"/>
    <m/>
  </r>
  <r>
    <n v="93389"/>
    <n v="5"/>
    <n v="0"/>
    <s v="&gt;0"/>
    <m/>
    <s v="93389"/>
    <n v="5"/>
    <n v="0"/>
    <n v="0"/>
    <n v="0"/>
    <n v="0"/>
    <n v="0"/>
    <s v="&gt;0"/>
    <n v="0"/>
    <n v="1"/>
    <x v="2"/>
    <e v="#N/A"/>
    <m/>
  </r>
  <r>
    <n v="93390"/>
    <n v="0"/>
    <n v="5"/>
    <s v="&gt;0"/>
    <m/>
    <s v="93390"/>
    <n v="5"/>
    <n v="0"/>
    <n v="0"/>
    <n v="0"/>
    <n v="0"/>
    <n v="0"/>
    <s v="&gt;0"/>
    <n v="0"/>
    <n v="1"/>
    <x v="2"/>
    <e v="#N/A"/>
    <m/>
  </r>
  <r>
    <n v="93401"/>
    <n v="109"/>
    <n v="163"/>
    <n v="272"/>
    <m/>
    <s v="93401"/>
    <n v="166"/>
    <n v="87"/>
    <n v="5"/>
    <n v="5"/>
    <n v="0"/>
    <n v="5"/>
    <s v="&gt;253"/>
    <n v="28751"/>
    <m/>
    <x v="222"/>
    <s v="San Luis Obispo"/>
    <m/>
  </r>
  <r>
    <n v="93402"/>
    <n v="52"/>
    <n v="77"/>
    <n v="129"/>
    <m/>
    <s v="93402"/>
    <n v="95"/>
    <n v="19"/>
    <n v="15"/>
    <n v="0"/>
    <n v="0"/>
    <n v="0"/>
    <n v="129"/>
    <n v="16198"/>
    <m/>
    <x v="0"/>
    <s v="San Luis Obispo"/>
    <m/>
  </r>
  <r>
    <n v="93403"/>
    <n v="5"/>
    <n v="0"/>
    <s v="&gt;0"/>
    <m/>
    <s v="93403"/>
    <n v="5"/>
    <n v="0"/>
    <n v="0"/>
    <n v="0"/>
    <n v="0"/>
    <n v="0"/>
    <s v="&gt;0"/>
    <n v="0"/>
    <n v="1"/>
    <x v="2"/>
    <e v="#N/A"/>
    <m/>
  </r>
  <r>
    <n v="93405"/>
    <n v="55"/>
    <n v="111"/>
    <n v="166"/>
    <m/>
    <s v="93405"/>
    <n v="89"/>
    <n v="15"/>
    <n v="5"/>
    <n v="55"/>
    <n v="5"/>
    <n v="5"/>
    <s v="&gt;159"/>
    <n v="36285"/>
    <m/>
    <x v="222"/>
    <s v="San Luis Obispo"/>
    <m/>
  </r>
  <r>
    <n v="93406"/>
    <n v="0"/>
    <n v="5"/>
    <s v="&gt;0"/>
    <m/>
    <s v="93406"/>
    <n v="5"/>
    <n v="0"/>
    <n v="0"/>
    <n v="0"/>
    <n v="0"/>
    <n v="0"/>
    <s v="&gt;0"/>
    <n v="0"/>
    <n v="1"/>
    <x v="2"/>
    <e v="#N/A"/>
    <m/>
  </r>
  <r>
    <n v="93410"/>
    <n v="0"/>
    <n v="5"/>
    <s v="&gt;0"/>
    <m/>
    <s v="93410"/>
    <n v="5"/>
    <n v="0"/>
    <n v="0"/>
    <n v="0"/>
    <n v="0"/>
    <n v="0"/>
    <s v="&gt;0"/>
    <n v="0"/>
    <m/>
    <x v="0"/>
    <s v="San Luis Obispo"/>
    <m/>
  </r>
  <r>
    <n v="93420"/>
    <n v="93"/>
    <n v="167"/>
    <n v="260"/>
    <m/>
    <s v="93420"/>
    <n v="204"/>
    <n v="21"/>
    <n v="12"/>
    <n v="20"/>
    <n v="5"/>
    <n v="5"/>
    <s v="&gt;257"/>
    <n v="29915"/>
    <m/>
    <x v="223"/>
    <s v="San Luis Obispo"/>
    <m/>
  </r>
  <r>
    <n v="93422"/>
    <n v="176"/>
    <n v="192"/>
    <n v="368"/>
    <m/>
    <s v="93422"/>
    <n v="250"/>
    <n v="40"/>
    <n v="61"/>
    <n v="5"/>
    <n v="5"/>
    <n v="5"/>
    <s v="&gt;351"/>
    <n v="34005"/>
    <m/>
    <x v="224"/>
    <s v="San Luis Obispo"/>
    <m/>
  </r>
  <r>
    <n v="93423"/>
    <n v="0"/>
    <n v="5"/>
    <s v="&gt;0"/>
    <m/>
    <s v="93423"/>
    <n v="5"/>
    <n v="5"/>
    <n v="0"/>
    <n v="0"/>
    <n v="0"/>
    <n v="0"/>
    <s v="&gt;0"/>
    <n v="0"/>
    <n v="1"/>
    <x v="2"/>
    <e v="#N/A"/>
    <m/>
  </r>
  <r>
    <n v="93424"/>
    <n v="0"/>
    <n v="5"/>
    <s v="&gt;0"/>
    <m/>
    <s v="93424"/>
    <n v="0"/>
    <n v="5"/>
    <n v="0"/>
    <n v="0"/>
    <n v="0"/>
    <n v="0"/>
    <s v="&gt;0"/>
    <n v="955"/>
    <m/>
    <x v="0"/>
    <s v="San Luis Obispo"/>
    <m/>
  </r>
  <r>
    <n v="93426"/>
    <n v="5"/>
    <n v="5"/>
    <s v="&gt;0"/>
    <m/>
    <s v="93426"/>
    <n v="5"/>
    <n v="0"/>
    <n v="0"/>
    <n v="0"/>
    <n v="0"/>
    <n v="5"/>
    <s v="&gt;0"/>
    <n v="1717"/>
    <m/>
    <x v="0"/>
    <s v="Monterey"/>
    <m/>
  </r>
  <r>
    <n v="93427"/>
    <n v="39"/>
    <n v="17"/>
    <n v="56"/>
    <m/>
    <s v="93427"/>
    <n v="53"/>
    <n v="5"/>
    <n v="0"/>
    <n v="0"/>
    <n v="5"/>
    <n v="0"/>
    <s v="&gt;53"/>
    <n v="6195"/>
    <m/>
    <x v="225"/>
    <s v="Santa Barbara"/>
    <m/>
  </r>
  <r>
    <n v="93428"/>
    <n v="19"/>
    <n v="11"/>
    <n v="30"/>
    <m/>
    <s v="93428"/>
    <n v="27"/>
    <n v="5"/>
    <n v="0"/>
    <n v="0"/>
    <n v="0"/>
    <n v="5"/>
    <s v="&gt;27"/>
    <n v="5758"/>
    <m/>
    <x v="0"/>
    <s v="San Luis Obispo"/>
    <m/>
  </r>
  <r>
    <n v="93429"/>
    <n v="5"/>
    <n v="5"/>
    <s v="&gt;0"/>
    <m/>
    <s v="93429"/>
    <n v="5"/>
    <n v="0"/>
    <n v="0"/>
    <n v="0"/>
    <n v="0"/>
    <n v="0"/>
    <s v="&gt;0"/>
    <n v="88"/>
    <m/>
    <x v="0"/>
    <s v="Santa Barbara"/>
    <m/>
  </r>
  <r>
    <n v="93430"/>
    <n v="5"/>
    <n v="5"/>
    <s v="&gt;0"/>
    <m/>
    <s v="93430"/>
    <n v="14"/>
    <n v="0"/>
    <n v="0"/>
    <n v="0"/>
    <n v="0"/>
    <n v="0"/>
    <n v="14"/>
    <n v="2681"/>
    <m/>
    <x v="0"/>
    <s v="San Luis Obispo"/>
    <m/>
  </r>
  <r>
    <n v="93432"/>
    <n v="5"/>
    <n v="5"/>
    <s v="&gt;0"/>
    <m/>
    <s v="93432"/>
    <n v="5"/>
    <n v="0"/>
    <n v="5"/>
    <n v="0"/>
    <n v="0"/>
    <n v="0"/>
    <s v="&gt;0"/>
    <n v="1112"/>
    <m/>
    <x v="0"/>
    <s v="San Luis Obispo"/>
    <m/>
  </r>
  <r>
    <n v="93433"/>
    <n v="60"/>
    <n v="59"/>
    <n v="119"/>
    <m/>
    <s v="93433"/>
    <n v="97"/>
    <n v="13"/>
    <n v="5"/>
    <n v="5"/>
    <n v="5"/>
    <n v="0"/>
    <s v="&gt;110"/>
    <n v="13481"/>
    <m/>
    <x v="226"/>
    <s v="San Luis Obispo"/>
    <m/>
  </r>
  <r>
    <n v="93434"/>
    <n v="52"/>
    <n v="43"/>
    <n v="95"/>
    <m/>
    <s v="93434"/>
    <n v="90"/>
    <n v="5"/>
    <n v="0"/>
    <n v="0"/>
    <n v="0"/>
    <n v="0"/>
    <s v="&gt;90"/>
    <n v="7654"/>
    <m/>
    <x v="227"/>
    <s v="Santa Barbara"/>
    <m/>
  </r>
  <r>
    <n v="93436"/>
    <n v="340"/>
    <n v="284"/>
    <n v="624"/>
    <m/>
    <s v="93436"/>
    <n v="527"/>
    <n v="74"/>
    <n v="5"/>
    <n v="5"/>
    <n v="5"/>
    <n v="5"/>
    <s v="&gt;601"/>
    <n v="55727"/>
    <m/>
    <x v="228"/>
    <s v="Santa Barbara"/>
    <m/>
  </r>
  <r>
    <n v="93437"/>
    <n v="23"/>
    <n v="5"/>
    <s v="&gt;23"/>
    <m/>
    <s v="93437"/>
    <n v="26"/>
    <n v="0"/>
    <n v="0"/>
    <n v="0"/>
    <n v="0"/>
    <n v="0"/>
    <n v="26"/>
    <n v="3646"/>
    <m/>
    <x v="0"/>
    <s v="Santa Barbara"/>
    <m/>
  </r>
  <r>
    <n v="93438"/>
    <n v="5"/>
    <n v="0"/>
    <s v="&gt;0"/>
    <m/>
    <s v="93438"/>
    <n v="5"/>
    <n v="0"/>
    <n v="0"/>
    <n v="0"/>
    <n v="0"/>
    <n v="0"/>
    <s v="&gt;0"/>
    <n v="0"/>
    <n v="1"/>
    <x v="2"/>
    <e v="#N/A"/>
    <m/>
  </r>
  <r>
    <n v="93440"/>
    <n v="5"/>
    <n v="12"/>
    <s v="&gt;12"/>
    <m/>
    <s v="93440"/>
    <n v="16"/>
    <n v="0"/>
    <n v="0"/>
    <n v="0"/>
    <n v="0"/>
    <n v="0"/>
    <n v="16"/>
    <n v="1355"/>
    <m/>
    <x v="0"/>
    <s v="Santa Barbara"/>
    <m/>
  </r>
  <r>
    <n v="93441"/>
    <n v="5"/>
    <n v="5"/>
    <s v="&gt;0"/>
    <m/>
    <s v="93441"/>
    <n v="5"/>
    <n v="0"/>
    <n v="0"/>
    <n v="0"/>
    <n v="0"/>
    <n v="0"/>
    <s v="&gt;0"/>
    <n v="861"/>
    <m/>
    <x v="0"/>
    <s v="Santa Barbara"/>
    <m/>
  </r>
  <r>
    <n v="93442"/>
    <n v="28"/>
    <n v="49"/>
    <n v="77"/>
    <m/>
    <s v="93442"/>
    <n v="53"/>
    <n v="18"/>
    <n v="0"/>
    <n v="5"/>
    <n v="0"/>
    <n v="5"/>
    <s v="&gt;71"/>
    <n v="10955"/>
    <m/>
    <x v="229"/>
    <s v="San Luis Obispo"/>
    <m/>
  </r>
  <r>
    <n v="93443"/>
    <n v="5"/>
    <n v="5"/>
    <s v="&gt;0"/>
    <m/>
    <s v="93443"/>
    <n v="5"/>
    <n v="0"/>
    <n v="0"/>
    <n v="0"/>
    <n v="0"/>
    <n v="0"/>
    <s v="&gt;0"/>
    <n v="0"/>
    <n v="1"/>
    <x v="2"/>
    <e v="#N/A"/>
    <m/>
  </r>
  <r>
    <n v="93444"/>
    <n v="93"/>
    <n v="108"/>
    <n v="201"/>
    <m/>
    <s v="93444"/>
    <n v="169"/>
    <n v="5"/>
    <n v="24"/>
    <n v="0"/>
    <n v="0"/>
    <n v="5"/>
    <s v="&gt;193"/>
    <n v="22383"/>
    <m/>
    <x v="0"/>
    <s v="San Luis Obispo"/>
    <m/>
  </r>
  <r>
    <n v="93445"/>
    <n v="28"/>
    <n v="32"/>
    <n v="60"/>
    <m/>
    <s v="93445"/>
    <n v="43"/>
    <n v="14"/>
    <n v="5"/>
    <n v="5"/>
    <n v="0"/>
    <n v="5"/>
    <s v="&gt;57"/>
    <n v="7327"/>
    <m/>
    <x v="0"/>
    <s v="San Luis Obispo"/>
    <m/>
  </r>
  <r>
    <n v="93446"/>
    <n v="294"/>
    <n v="304"/>
    <n v="598"/>
    <m/>
    <s v="93446"/>
    <n v="453"/>
    <n v="76"/>
    <n v="51"/>
    <n v="0"/>
    <n v="12"/>
    <n v="5"/>
    <s v="&gt;592"/>
    <n v="44960"/>
    <m/>
    <x v="230"/>
    <s v="San Luis Obispo"/>
    <m/>
  </r>
  <r>
    <n v="93447"/>
    <n v="5"/>
    <n v="5"/>
    <s v="&gt;0"/>
    <m/>
    <s v="93447"/>
    <n v="5"/>
    <n v="0"/>
    <n v="5"/>
    <n v="0"/>
    <n v="5"/>
    <n v="0"/>
    <s v="&gt;0"/>
    <n v="0"/>
    <n v="1"/>
    <x v="2"/>
    <e v="#N/A"/>
    <m/>
  </r>
  <r>
    <n v="93449"/>
    <n v="13"/>
    <n v="19"/>
    <n v="32"/>
    <m/>
    <s v="93449"/>
    <n v="28"/>
    <n v="5"/>
    <n v="5"/>
    <n v="0"/>
    <n v="0"/>
    <n v="0"/>
    <s v="&gt;28"/>
    <n v="8042"/>
    <m/>
    <x v="231"/>
    <s v="San Luis Obispo"/>
    <m/>
  </r>
  <r>
    <n v="93450"/>
    <n v="5"/>
    <n v="5"/>
    <s v="&gt;0"/>
    <m/>
    <s v="93450"/>
    <n v="5"/>
    <n v="0"/>
    <n v="0"/>
    <n v="5"/>
    <n v="0"/>
    <n v="0"/>
    <s v="&gt;0"/>
    <n v="856"/>
    <m/>
    <x v="0"/>
    <s v="Monterey"/>
    <m/>
  </r>
  <r>
    <n v="93451"/>
    <n v="31"/>
    <n v="15"/>
    <n v="46"/>
    <m/>
    <s v="93451"/>
    <n v="41"/>
    <n v="5"/>
    <n v="0"/>
    <n v="0"/>
    <n v="0"/>
    <n v="0"/>
    <s v="&gt;41"/>
    <n v="4233"/>
    <m/>
    <x v="0"/>
    <s v="Monterey"/>
    <m/>
  </r>
  <r>
    <n v="93452"/>
    <n v="5"/>
    <n v="5"/>
    <s v="&gt;0"/>
    <m/>
    <s v="93452"/>
    <n v="5"/>
    <n v="0"/>
    <n v="0"/>
    <n v="0"/>
    <n v="0"/>
    <n v="0"/>
    <s v="&gt;0"/>
    <n v="550"/>
    <m/>
    <x v="0"/>
    <s v="San Luis Obispo"/>
    <m/>
  </r>
  <r>
    <n v="93453"/>
    <n v="11"/>
    <n v="5"/>
    <s v="&gt;11"/>
    <m/>
    <s v="93453"/>
    <n v="16"/>
    <n v="5"/>
    <n v="0"/>
    <n v="0"/>
    <n v="5"/>
    <n v="0"/>
    <s v="&gt;16"/>
    <n v="2414"/>
    <m/>
    <x v="0"/>
    <s v="San Luis Obispo"/>
    <m/>
  </r>
  <r>
    <n v="93454"/>
    <n v="241"/>
    <n v="285"/>
    <n v="526"/>
    <m/>
    <s v="93454"/>
    <n v="386"/>
    <n v="86"/>
    <n v="41"/>
    <n v="5"/>
    <n v="0"/>
    <n v="5"/>
    <s v="&gt;513"/>
    <n v="40600"/>
    <m/>
    <x v="232"/>
    <s v="Santa Barbara"/>
    <m/>
  </r>
  <r>
    <n v="93455"/>
    <n v="193"/>
    <n v="287"/>
    <n v="480"/>
    <m/>
    <s v="93455"/>
    <n v="358"/>
    <n v="57"/>
    <n v="51"/>
    <n v="5"/>
    <n v="5"/>
    <n v="5"/>
    <s v="&gt;466"/>
    <n v="45246"/>
    <m/>
    <x v="0"/>
    <s v="Santa Barbara"/>
    <m/>
  </r>
  <r>
    <n v="93456"/>
    <n v="5"/>
    <n v="5"/>
    <s v="&gt;0"/>
    <m/>
    <s v="93456"/>
    <n v="11"/>
    <n v="0"/>
    <n v="5"/>
    <n v="0"/>
    <n v="0"/>
    <n v="0"/>
    <s v="&gt;11"/>
    <n v="0"/>
    <n v="1"/>
    <x v="2"/>
    <e v="#N/A"/>
    <m/>
  </r>
  <r>
    <n v="93457"/>
    <n v="5"/>
    <n v="0"/>
    <s v="&gt;0"/>
    <m/>
    <s v="93457"/>
    <n v="5"/>
    <n v="0"/>
    <n v="0"/>
    <n v="0"/>
    <n v="0"/>
    <n v="0"/>
    <s v="&gt;0"/>
    <n v="0"/>
    <n v="1"/>
    <x v="2"/>
    <e v="#N/A"/>
    <m/>
  </r>
  <r>
    <n v="93458"/>
    <n v="402"/>
    <n v="258"/>
    <n v="660"/>
    <m/>
    <s v="93458"/>
    <n v="556"/>
    <n v="60"/>
    <n v="31"/>
    <n v="5"/>
    <n v="5"/>
    <n v="5"/>
    <s v="&gt;647"/>
    <n v="56572"/>
    <m/>
    <x v="232"/>
    <s v="Santa Barbara"/>
    <m/>
  </r>
  <r>
    <n v="93460"/>
    <n v="19"/>
    <n v="15"/>
    <n v="34"/>
    <m/>
    <s v="93460"/>
    <n v="27"/>
    <n v="5"/>
    <n v="0"/>
    <n v="0"/>
    <n v="0"/>
    <n v="5"/>
    <s v="&gt;27"/>
    <n v="6023"/>
    <m/>
    <x v="0"/>
    <s v="Santa Barbara"/>
    <m/>
  </r>
  <r>
    <n v="93461"/>
    <n v="20"/>
    <n v="12"/>
    <n v="32"/>
    <m/>
    <s v="93461"/>
    <n v="30"/>
    <n v="5"/>
    <n v="0"/>
    <n v="0"/>
    <n v="0"/>
    <n v="0"/>
    <s v="&gt;30"/>
    <n v="1437"/>
    <m/>
    <x v="0"/>
    <s v="San Luis Obispo"/>
    <m/>
  </r>
  <r>
    <n v="93462"/>
    <n v="5"/>
    <n v="0"/>
    <s v="&gt;0"/>
    <m/>
    <s v="93462"/>
    <n v="5"/>
    <n v="0"/>
    <n v="0"/>
    <n v="0"/>
    <n v="0"/>
    <n v="0"/>
    <s v="&gt;0"/>
    <n v="0"/>
    <n v="1"/>
    <x v="2"/>
    <e v="#N/A"/>
    <m/>
  </r>
  <r>
    <n v="93463"/>
    <n v="27"/>
    <n v="25"/>
    <n v="52"/>
    <m/>
    <s v="93463"/>
    <n v="44"/>
    <n v="5"/>
    <n v="5"/>
    <n v="0"/>
    <n v="0"/>
    <n v="5"/>
    <s v="&gt;44"/>
    <n v="7846"/>
    <m/>
    <x v="233"/>
    <s v="Santa Barbara"/>
    <m/>
  </r>
  <r>
    <n v="93464"/>
    <n v="5"/>
    <n v="0"/>
    <s v="&gt;0"/>
    <m/>
    <s v="93464"/>
    <n v="5"/>
    <n v="0"/>
    <n v="0"/>
    <n v="0"/>
    <n v="0"/>
    <n v="0"/>
    <s v="&gt;0"/>
    <n v="0"/>
    <n v="1"/>
    <x v="2"/>
    <e v="#N/A"/>
    <m/>
  </r>
  <r>
    <n v="93465"/>
    <n v="57"/>
    <n v="33"/>
    <n v="90"/>
    <m/>
    <s v="93465"/>
    <n v="78"/>
    <n v="5"/>
    <n v="5"/>
    <n v="0"/>
    <n v="5"/>
    <n v="5"/>
    <s v="&gt;78"/>
    <n v="9465"/>
    <m/>
    <x v="0"/>
    <s v="San Luis Obispo"/>
    <m/>
  </r>
  <r>
    <n v="93466"/>
    <n v="5"/>
    <n v="5"/>
    <s v="&gt;0"/>
    <m/>
    <s v="93466"/>
    <n v="5"/>
    <n v="5"/>
    <n v="0"/>
    <n v="0"/>
    <n v="0"/>
    <n v="0"/>
    <s v="&gt;0"/>
    <n v="0"/>
    <n v="1"/>
    <x v="2"/>
    <e v="#N/A"/>
    <m/>
  </r>
  <r>
    <n v="93475"/>
    <n v="0"/>
    <n v="5"/>
    <s v="&gt;0"/>
    <m/>
    <s v="93475"/>
    <n v="0"/>
    <n v="5"/>
    <n v="0"/>
    <n v="0"/>
    <n v="0"/>
    <n v="0"/>
    <s v="&gt;0"/>
    <n v="0"/>
    <n v="1"/>
    <x v="2"/>
    <e v="#N/A"/>
    <m/>
  </r>
  <r>
    <n v="93501"/>
    <n v="30"/>
    <n v="27"/>
    <n v="57"/>
    <m/>
    <s v="93501"/>
    <n v="48"/>
    <n v="5"/>
    <n v="0"/>
    <n v="0"/>
    <n v="5"/>
    <n v="0"/>
    <s v="&gt;48"/>
    <n v="4798"/>
    <m/>
    <x v="0"/>
    <s v="Kern"/>
    <m/>
  </r>
  <r>
    <n v="93502"/>
    <n v="5"/>
    <n v="0"/>
    <s v="&gt;0"/>
    <m/>
    <s v="93502"/>
    <n v="5"/>
    <n v="0"/>
    <n v="0"/>
    <n v="0"/>
    <n v="0"/>
    <n v="0"/>
    <s v="&gt;0"/>
    <n v="0"/>
    <n v="1"/>
    <x v="2"/>
    <e v="#N/A"/>
    <m/>
  </r>
  <r>
    <n v="93504"/>
    <n v="0"/>
    <n v="5"/>
    <s v="&gt;0"/>
    <m/>
    <s v="93504"/>
    <n v="5"/>
    <n v="0"/>
    <n v="0"/>
    <n v="0"/>
    <n v="0"/>
    <n v="0"/>
    <s v="&gt;0"/>
    <n v="0"/>
    <n v="1"/>
    <x v="2"/>
    <e v="#N/A"/>
    <m/>
  </r>
  <r>
    <n v="93505"/>
    <n v="98"/>
    <n v="70"/>
    <n v="168"/>
    <m/>
    <s v="93505"/>
    <n v="148"/>
    <n v="16"/>
    <n v="0"/>
    <n v="0"/>
    <n v="5"/>
    <n v="5"/>
    <s v="&gt;164"/>
    <n v="13993"/>
    <m/>
    <x v="234"/>
    <s v="Kern"/>
    <m/>
  </r>
  <r>
    <n v="93507"/>
    <n v="5"/>
    <n v="0"/>
    <s v="&gt;0"/>
    <m/>
    <s v="93507"/>
    <n v="5"/>
    <n v="0"/>
    <n v="0"/>
    <n v="0"/>
    <n v="0"/>
    <n v="0"/>
    <s v="&gt;0"/>
    <n v="0"/>
    <n v="1"/>
    <x v="2"/>
    <e v="#N/A"/>
    <m/>
  </r>
  <r>
    <n v="93510"/>
    <n v="28"/>
    <n v="39"/>
    <n v="67"/>
    <m/>
    <s v="93510"/>
    <n v="51"/>
    <n v="5"/>
    <n v="5"/>
    <n v="0"/>
    <n v="5"/>
    <n v="0"/>
    <s v="&gt;51"/>
    <n v="7433"/>
    <m/>
    <x v="0"/>
    <s v="Los Angeles"/>
    <m/>
  </r>
  <r>
    <n v="93512"/>
    <n v="5"/>
    <n v="5"/>
    <s v="&gt;0"/>
    <m/>
    <s v="93512"/>
    <n v="5"/>
    <n v="0"/>
    <n v="0"/>
    <n v="0"/>
    <n v="0"/>
    <n v="0"/>
    <s v="&gt;0"/>
    <n v="244"/>
    <m/>
    <x v="0"/>
    <s v="Mono"/>
    <m/>
  </r>
  <r>
    <n v="93513"/>
    <n v="11"/>
    <n v="5"/>
    <s v="&gt;11"/>
    <m/>
    <s v="93513"/>
    <n v="13"/>
    <n v="5"/>
    <n v="0"/>
    <n v="0"/>
    <n v="5"/>
    <n v="0"/>
    <s v="&gt;13"/>
    <n v="1461"/>
    <m/>
    <x v="0"/>
    <s v="Inyo"/>
    <m/>
  </r>
  <r>
    <n v="93514"/>
    <n v="71"/>
    <n v="42"/>
    <n v="113"/>
    <m/>
    <s v="93514"/>
    <n v="93"/>
    <n v="16"/>
    <n v="0"/>
    <n v="0"/>
    <n v="5"/>
    <n v="5"/>
    <s v="&gt;109"/>
    <n v="14423"/>
    <m/>
    <x v="235"/>
    <s v="Mono"/>
    <m/>
  </r>
  <r>
    <n v="93515"/>
    <n v="5"/>
    <n v="0"/>
    <s v="&gt;0"/>
    <m/>
    <s v="93515"/>
    <n v="5"/>
    <n v="0"/>
    <n v="0"/>
    <n v="0"/>
    <n v="0"/>
    <n v="0"/>
    <s v="&gt;0"/>
    <n v="0"/>
    <n v="1"/>
    <x v="2"/>
    <e v="#N/A"/>
    <m/>
  </r>
  <r>
    <n v="93516"/>
    <n v="16"/>
    <n v="16"/>
    <n v="32"/>
    <m/>
    <s v="93516"/>
    <n v="30"/>
    <n v="5"/>
    <n v="0"/>
    <n v="0"/>
    <n v="0"/>
    <n v="0"/>
    <s v="&gt;30"/>
    <n v="2406"/>
    <m/>
    <x v="0"/>
    <s v="San Bernardino"/>
    <m/>
  </r>
  <r>
    <n v="93517"/>
    <n v="5"/>
    <n v="5"/>
    <s v="&gt;0"/>
    <m/>
    <s v="93517"/>
    <n v="5"/>
    <n v="0"/>
    <n v="0"/>
    <n v="0"/>
    <n v="0"/>
    <n v="0"/>
    <s v="&gt;0"/>
    <n v="627"/>
    <m/>
    <x v="0"/>
    <s v="Mono"/>
    <m/>
  </r>
  <r>
    <n v="93518"/>
    <n v="5"/>
    <n v="5"/>
    <s v="&gt;0"/>
    <m/>
    <s v="93518"/>
    <n v="5"/>
    <n v="0"/>
    <n v="0"/>
    <n v="0"/>
    <n v="0"/>
    <n v="0"/>
    <s v="&gt;0"/>
    <n v="833"/>
    <m/>
    <x v="0"/>
    <s v="Kern"/>
    <m/>
  </r>
  <r>
    <n v="93521"/>
    <n v="0"/>
    <n v="5"/>
    <s v="&gt;0"/>
    <m/>
    <s v="93521"/>
    <n v="5"/>
    <n v="0"/>
    <n v="0"/>
    <n v="0"/>
    <n v="0"/>
    <n v="0"/>
    <s v="&gt;0"/>
    <n v="0"/>
    <n v="1"/>
    <x v="2"/>
    <e v="#N/A"/>
    <m/>
  </r>
  <r>
    <n v="93523"/>
    <n v="5"/>
    <n v="5"/>
    <s v="&gt;0"/>
    <m/>
    <s v="93523"/>
    <n v="11"/>
    <n v="5"/>
    <n v="0"/>
    <n v="0"/>
    <n v="0"/>
    <n v="0"/>
    <s v="&gt;11"/>
    <n v="3681"/>
    <m/>
    <x v="0"/>
    <s v="Kern"/>
    <m/>
  </r>
  <r>
    <n v="93526"/>
    <n v="5"/>
    <n v="5"/>
    <s v="&gt;0"/>
    <m/>
    <s v="93526"/>
    <n v="5"/>
    <n v="5"/>
    <n v="0"/>
    <n v="0"/>
    <n v="0"/>
    <n v="5"/>
    <s v="&gt;0"/>
    <n v="767"/>
    <m/>
    <x v="0"/>
    <s v="Inyo"/>
    <m/>
  </r>
  <r>
    <n v="93527"/>
    <n v="5"/>
    <n v="15"/>
    <s v="&gt;15"/>
    <m/>
    <s v="93527"/>
    <n v="18"/>
    <n v="5"/>
    <n v="0"/>
    <n v="0"/>
    <n v="0"/>
    <n v="0"/>
    <s v="&gt;18"/>
    <n v="1690"/>
    <m/>
    <x v="0"/>
    <s v="Tulare"/>
    <m/>
  </r>
  <r>
    <n v="93528"/>
    <n v="0"/>
    <n v="5"/>
    <s v="&gt;0"/>
    <m/>
    <s v="93528"/>
    <n v="5"/>
    <n v="5"/>
    <n v="0"/>
    <n v="0"/>
    <n v="0"/>
    <n v="0"/>
    <s v="&gt;0"/>
    <n v="48"/>
    <m/>
    <x v="0"/>
    <s v="Kern"/>
    <m/>
  </r>
  <r>
    <n v="93529"/>
    <n v="5"/>
    <n v="5"/>
    <s v="&gt;0"/>
    <m/>
    <s v="93529"/>
    <n v="5"/>
    <n v="0"/>
    <n v="0"/>
    <n v="0"/>
    <n v="0"/>
    <n v="0"/>
    <s v="&gt;0"/>
    <n v="413"/>
    <m/>
    <x v="0"/>
    <s v="Mono"/>
    <m/>
  </r>
  <r>
    <n v="93531"/>
    <n v="5"/>
    <n v="5"/>
    <s v="&gt;0"/>
    <m/>
    <s v="93531"/>
    <n v="5"/>
    <n v="0"/>
    <n v="0"/>
    <n v="0"/>
    <n v="0"/>
    <n v="0"/>
    <s v="&gt;0"/>
    <n v="371"/>
    <m/>
    <x v="0"/>
    <s v="Kern"/>
    <m/>
  </r>
  <r>
    <n v="93532"/>
    <n v="15"/>
    <n v="5"/>
    <s v="&gt;15"/>
    <m/>
    <s v="93532"/>
    <n v="22"/>
    <n v="5"/>
    <n v="0"/>
    <n v="0"/>
    <n v="5"/>
    <n v="0"/>
    <s v="&gt;22"/>
    <n v="2637"/>
    <m/>
    <x v="0"/>
    <s v="Los Angeles"/>
    <m/>
  </r>
  <r>
    <n v="93534"/>
    <n v="403"/>
    <n v="466"/>
    <n v="869"/>
    <m/>
    <s v="93534"/>
    <n v="649"/>
    <n v="135"/>
    <n v="31"/>
    <n v="0"/>
    <n v="43"/>
    <n v="11"/>
    <n v="869"/>
    <n v="39798"/>
    <m/>
    <x v="236"/>
    <s v="Los Angeles"/>
    <m/>
  </r>
  <r>
    <n v="93535"/>
    <n v="895"/>
    <n v="858"/>
    <n v="1753"/>
    <m/>
    <s v="93535"/>
    <n v="1396"/>
    <n v="161"/>
    <n v="89"/>
    <n v="0"/>
    <n v="103"/>
    <n v="5"/>
    <s v="&gt;1749"/>
    <n v="74944"/>
    <m/>
    <x v="236"/>
    <s v="Los Angeles"/>
    <m/>
  </r>
  <r>
    <n v="93536"/>
    <n v="537"/>
    <n v="521"/>
    <n v="1058"/>
    <m/>
    <s v="93536"/>
    <n v="883"/>
    <n v="55"/>
    <n v="41"/>
    <n v="5"/>
    <n v="73"/>
    <n v="5"/>
    <s v="&gt;1052"/>
    <n v="68575"/>
    <m/>
    <x v="236"/>
    <s v="Los Angeles"/>
    <m/>
  </r>
  <r>
    <n v="93537"/>
    <n v="0"/>
    <n v="5"/>
    <s v="&gt;0"/>
    <m/>
    <s v="93537"/>
    <n v="5"/>
    <n v="0"/>
    <n v="0"/>
    <n v="0"/>
    <n v="0"/>
    <n v="0"/>
    <s v="&gt;0"/>
    <n v="0"/>
    <n v="1"/>
    <x v="2"/>
    <e v="#N/A"/>
    <m/>
  </r>
  <r>
    <n v="93539"/>
    <n v="5"/>
    <n v="5"/>
    <s v="&gt;0"/>
    <m/>
    <s v="93539"/>
    <n v="5"/>
    <n v="5"/>
    <n v="0"/>
    <n v="0"/>
    <n v="0"/>
    <n v="0"/>
    <s v="&gt;0"/>
    <n v="0"/>
    <n v="1"/>
    <x v="2"/>
    <e v="#N/A"/>
    <m/>
  </r>
  <r>
    <n v="93540"/>
    <n v="0"/>
    <n v="5"/>
    <s v="&gt;0"/>
    <m/>
    <s v="93540"/>
    <n v="0"/>
    <n v="5"/>
    <n v="0"/>
    <n v="0"/>
    <n v="0"/>
    <n v="0"/>
    <s v="&gt;0"/>
    <n v="0"/>
    <n v="1"/>
    <x v="2"/>
    <e v="#N/A"/>
    <m/>
  </r>
  <r>
    <n v="93541"/>
    <n v="5"/>
    <n v="5"/>
    <s v="&gt;0"/>
    <m/>
    <s v="93541"/>
    <n v="5"/>
    <n v="5"/>
    <n v="0"/>
    <n v="0"/>
    <n v="0"/>
    <n v="0"/>
    <s v="&gt;0"/>
    <n v="266"/>
    <m/>
    <x v="0"/>
    <s v="Mono"/>
    <m/>
  </r>
  <r>
    <n v="93543"/>
    <n v="104"/>
    <n v="84"/>
    <n v="188"/>
    <m/>
    <s v="93543"/>
    <n v="160"/>
    <n v="12"/>
    <n v="5"/>
    <n v="0"/>
    <n v="12"/>
    <n v="5"/>
    <s v="&gt;184"/>
    <n v="14605"/>
    <m/>
    <x v="0"/>
    <s v="Los Angeles"/>
    <m/>
  </r>
  <r>
    <n v="93544"/>
    <n v="5"/>
    <n v="5"/>
    <s v="&gt;0"/>
    <m/>
    <s v="93544"/>
    <n v="5"/>
    <n v="5"/>
    <n v="0"/>
    <n v="0"/>
    <n v="0"/>
    <n v="0"/>
    <s v="&gt;0"/>
    <n v="1086"/>
    <m/>
    <x v="0"/>
    <s v="Los Angeles"/>
    <m/>
  </r>
  <r>
    <n v="93545"/>
    <n v="5"/>
    <n v="5"/>
    <s v="&gt;0"/>
    <m/>
    <s v="93545"/>
    <n v="11"/>
    <n v="5"/>
    <n v="0"/>
    <n v="0"/>
    <n v="0"/>
    <n v="5"/>
    <s v="&gt;11"/>
    <n v="1522"/>
    <m/>
    <x v="0"/>
    <s v="Inyo"/>
    <m/>
  </r>
  <r>
    <n v="93546"/>
    <n v="35"/>
    <n v="15"/>
    <n v="50"/>
    <m/>
    <s v="93546"/>
    <n v="48"/>
    <n v="5"/>
    <n v="0"/>
    <n v="0"/>
    <n v="0"/>
    <n v="5"/>
    <s v="&gt;48"/>
    <n v="9750"/>
    <m/>
    <x v="237"/>
    <s v="Mono"/>
    <m/>
  </r>
  <r>
    <n v="93549"/>
    <n v="5"/>
    <n v="0"/>
    <s v="&gt;0"/>
    <m/>
    <s v="93549"/>
    <n v="5"/>
    <n v="0"/>
    <n v="0"/>
    <n v="0"/>
    <n v="0"/>
    <n v="0"/>
    <s v="&gt;0"/>
    <n v="273"/>
    <m/>
    <x v="0"/>
    <s v="Inyo"/>
    <m/>
  </r>
  <r>
    <n v="93550"/>
    <n v="816"/>
    <n v="643"/>
    <n v="1459"/>
    <m/>
    <s v="93550"/>
    <n v="1228"/>
    <n v="118"/>
    <n v="30"/>
    <n v="0"/>
    <n v="78"/>
    <n v="5"/>
    <s v="&gt;1454"/>
    <n v="75617"/>
    <m/>
    <x v="238"/>
    <s v="Los Angeles"/>
    <m/>
  </r>
  <r>
    <n v="93551"/>
    <n v="408"/>
    <n v="381"/>
    <n v="789"/>
    <m/>
    <s v="93551"/>
    <n v="657"/>
    <n v="20"/>
    <n v="39"/>
    <n v="0"/>
    <n v="70"/>
    <n v="5"/>
    <s v="&gt;786"/>
    <n v="50978"/>
    <m/>
    <x v="238"/>
    <s v="Los Angeles"/>
    <m/>
  </r>
  <r>
    <n v="93552"/>
    <n v="399"/>
    <n v="291"/>
    <n v="690"/>
    <m/>
    <s v="93552"/>
    <n v="577"/>
    <n v="21"/>
    <n v="32"/>
    <n v="0"/>
    <n v="59"/>
    <n v="5"/>
    <s v="&gt;689"/>
    <n v="39776"/>
    <m/>
    <x v="238"/>
    <s v="Los Angeles"/>
    <m/>
  </r>
  <r>
    <n v="93553"/>
    <n v="13"/>
    <n v="13"/>
    <n v="26"/>
    <m/>
    <s v="93553"/>
    <n v="21"/>
    <n v="5"/>
    <n v="0"/>
    <n v="0"/>
    <n v="5"/>
    <n v="0"/>
    <s v="&gt;21"/>
    <n v="1513"/>
    <m/>
    <x v="0"/>
    <s v="Los Angeles"/>
    <m/>
  </r>
  <r>
    <n v="93555"/>
    <n v="224"/>
    <n v="180"/>
    <n v="404"/>
    <m/>
    <s v="93555"/>
    <n v="322"/>
    <n v="69"/>
    <n v="5"/>
    <n v="0"/>
    <n v="5"/>
    <n v="5"/>
    <s v="&gt;391"/>
    <n v="33925"/>
    <m/>
    <x v="239"/>
    <s v="Kern"/>
    <m/>
  </r>
  <r>
    <n v="93556"/>
    <n v="0"/>
    <n v="5"/>
    <s v="&gt;0"/>
    <m/>
    <s v="93556"/>
    <n v="5"/>
    <n v="5"/>
    <n v="0"/>
    <n v="0"/>
    <n v="0"/>
    <n v="0"/>
    <s v="&gt;0"/>
    <n v="0"/>
    <n v="1"/>
    <x v="2"/>
    <e v="#N/A"/>
    <m/>
  </r>
  <r>
    <n v="93560"/>
    <n v="115"/>
    <n v="92"/>
    <n v="207"/>
    <m/>
    <s v="93560"/>
    <n v="176"/>
    <n v="12"/>
    <n v="5"/>
    <n v="0"/>
    <n v="12"/>
    <n v="0"/>
    <s v="&gt;200"/>
    <n v="20988"/>
    <m/>
    <x v="0"/>
    <s v="Kern"/>
    <m/>
  </r>
  <r>
    <n v="93561"/>
    <n v="140"/>
    <n v="138"/>
    <n v="278"/>
    <m/>
    <s v="93561"/>
    <n v="242"/>
    <n v="16"/>
    <n v="0"/>
    <n v="0"/>
    <n v="17"/>
    <n v="5"/>
    <s v="&gt;275"/>
    <n v="35133"/>
    <m/>
    <x v="240"/>
    <s v="Kern"/>
    <m/>
  </r>
  <r>
    <n v="93562"/>
    <n v="5"/>
    <n v="12"/>
    <s v="&gt;12"/>
    <m/>
    <s v="93562"/>
    <n v="19"/>
    <n v="5"/>
    <n v="0"/>
    <n v="0"/>
    <n v="5"/>
    <n v="0"/>
    <s v="&gt;19"/>
    <n v="1757"/>
    <m/>
    <x v="0"/>
    <s v="San Bernardino"/>
    <m/>
  </r>
  <r>
    <n v="93568"/>
    <n v="0"/>
    <n v="5"/>
    <s v="&gt;0"/>
    <m/>
    <s v="93568"/>
    <n v="0"/>
    <n v="5"/>
    <n v="0"/>
    <n v="0"/>
    <n v="0"/>
    <n v="0"/>
    <s v="&gt;0"/>
    <n v="0"/>
    <n v="1"/>
    <x v="2"/>
    <e v="#N/A"/>
    <m/>
  </r>
  <r>
    <n v="93581"/>
    <n v="0"/>
    <n v="5"/>
    <s v="&gt;0"/>
    <m/>
    <s v="93581"/>
    <n v="5"/>
    <n v="0"/>
    <n v="0"/>
    <n v="0"/>
    <n v="0"/>
    <n v="0"/>
    <s v="&gt;0"/>
    <n v="0"/>
    <n v="1"/>
    <x v="2"/>
    <e v="#N/A"/>
    <m/>
  </r>
  <r>
    <n v="93584"/>
    <n v="0"/>
    <n v="5"/>
    <s v="&gt;0"/>
    <m/>
    <s v="93584"/>
    <n v="5"/>
    <n v="5"/>
    <n v="0"/>
    <n v="0"/>
    <n v="0"/>
    <n v="0"/>
    <s v="&gt;0"/>
    <n v="0"/>
    <n v="1"/>
    <x v="2"/>
    <e v="#N/A"/>
    <m/>
  </r>
  <r>
    <n v="93585"/>
    <n v="5"/>
    <n v="0"/>
    <s v="&gt;0"/>
    <m/>
    <s v="93585"/>
    <n v="5"/>
    <n v="0"/>
    <n v="0"/>
    <n v="0"/>
    <n v="0"/>
    <n v="0"/>
    <s v="&gt;0"/>
    <n v="0"/>
    <n v="1"/>
    <x v="2"/>
    <e v="#N/A"/>
    <m/>
  </r>
  <r>
    <n v="93590"/>
    <n v="5"/>
    <n v="5"/>
    <s v="&gt;0"/>
    <m/>
    <s v="93590"/>
    <n v="5"/>
    <n v="0"/>
    <n v="0"/>
    <n v="0"/>
    <n v="0"/>
    <n v="0"/>
    <s v="&gt;0"/>
    <n v="0"/>
    <n v="1"/>
    <x v="2"/>
    <e v="#N/A"/>
    <m/>
  </r>
  <r>
    <n v="93591"/>
    <n v="70"/>
    <n v="52"/>
    <n v="122"/>
    <m/>
    <s v="93591"/>
    <n v="107"/>
    <n v="5"/>
    <n v="5"/>
    <n v="0"/>
    <n v="5"/>
    <n v="0"/>
    <s v="&gt;107"/>
    <n v="6557"/>
    <m/>
    <x v="238"/>
    <s v="Los Angeles"/>
    <m/>
  </r>
  <r>
    <n v="93592"/>
    <n v="0"/>
    <n v="5"/>
    <s v="&gt;0"/>
    <m/>
    <s v="93592"/>
    <n v="5"/>
    <n v="0"/>
    <n v="0"/>
    <n v="0"/>
    <n v="0"/>
    <n v="0"/>
    <s v="&gt;0"/>
    <n v="316"/>
    <m/>
    <x v="0"/>
    <s v="Inyo"/>
    <m/>
  </r>
  <r>
    <n v="93601"/>
    <n v="5"/>
    <n v="5"/>
    <s v="&gt;0"/>
    <m/>
    <s v="93601"/>
    <n v="5"/>
    <n v="0"/>
    <n v="0"/>
    <n v="0"/>
    <n v="0"/>
    <n v="0"/>
    <s v="&gt;0"/>
    <n v="1418"/>
    <m/>
    <x v="0"/>
    <s v="Madera"/>
    <m/>
  </r>
  <r>
    <n v="93602"/>
    <n v="12"/>
    <n v="13"/>
    <n v="25"/>
    <m/>
    <s v="93602"/>
    <n v="24"/>
    <n v="0"/>
    <n v="0"/>
    <n v="0"/>
    <n v="5"/>
    <n v="0"/>
    <s v="&gt;24"/>
    <n v="3330"/>
    <m/>
    <x v="0"/>
    <s v="Fresno"/>
    <m/>
  </r>
  <r>
    <n v="93603"/>
    <n v="5"/>
    <n v="5"/>
    <s v="&gt;0"/>
    <m/>
    <s v="93603"/>
    <n v="5"/>
    <n v="0"/>
    <n v="0"/>
    <n v="0"/>
    <n v="0"/>
    <n v="0"/>
    <s v="&gt;0"/>
    <n v="141"/>
    <m/>
    <x v="0"/>
    <s v="Tulare"/>
    <m/>
  </r>
  <r>
    <n v="93604"/>
    <n v="0"/>
    <n v="5"/>
    <s v="&gt;0"/>
    <m/>
    <s v="93604"/>
    <n v="5"/>
    <n v="0"/>
    <n v="0"/>
    <n v="0"/>
    <n v="0"/>
    <n v="0"/>
    <s v="&gt;0"/>
    <n v="366"/>
    <m/>
    <x v="0"/>
    <s v="Madera"/>
    <m/>
  </r>
  <r>
    <n v="93605"/>
    <n v="5"/>
    <n v="5"/>
    <s v="&gt;0"/>
    <m/>
    <s v="93605"/>
    <n v="5"/>
    <n v="0"/>
    <n v="0"/>
    <n v="0"/>
    <n v="0"/>
    <n v="0"/>
    <s v="&gt;0"/>
    <n v="159"/>
    <m/>
    <x v="0"/>
    <s v="Fresno"/>
    <m/>
  </r>
  <r>
    <n v="93606"/>
    <n v="5"/>
    <n v="5"/>
    <s v="&gt;0"/>
    <m/>
    <s v="93606"/>
    <n v="5"/>
    <n v="0"/>
    <n v="0"/>
    <n v="0"/>
    <n v="0"/>
    <n v="0"/>
    <s v="&gt;0"/>
    <n v="776"/>
    <m/>
    <x v="0"/>
    <s v="Fresno"/>
    <m/>
  </r>
  <r>
    <n v="93608"/>
    <n v="5"/>
    <n v="5"/>
    <s v="&gt;0"/>
    <m/>
    <s v="93608"/>
    <n v="5"/>
    <n v="0"/>
    <n v="0"/>
    <n v="0"/>
    <n v="0"/>
    <n v="0"/>
    <s v="&gt;0"/>
    <n v="1057"/>
    <m/>
    <x v="0"/>
    <s v="Fresno"/>
    <m/>
  </r>
  <r>
    <n v="93609"/>
    <n v="30"/>
    <n v="32"/>
    <n v="62"/>
    <m/>
    <s v="93609"/>
    <n v="59"/>
    <n v="5"/>
    <n v="0"/>
    <n v="0"/>
    <n v="5"/>
    <n v="0"/>
    <s v="&gt;59"/>
    <n v="5328"/>
    <m/>
    <x v="0"/>
    <s v="Fresno"/>
    <m/>
  </r>
  <r>
    <n v="93610"/>
    <n v="81"/>
    <n v="55"/>
    <n v="136"/>
    <m/>
    <s v="93610"/>
    <n v="121"/>
    <n v="11"/>
    <n v="0"/>
    <n v="0"/>
    <n v="5"/>
    <n v="0"/>
    <s v="&gt;132"/>
    <n v="23279"/>
    <m/>
    <x v="241"/>
    <s v="Madera"/>
    <m/>
  </r>
  <r>
    <n v="93611"/>
    <n v="218"/>
    <n v="240"/>
    <n v="458"/>
    <m/>
    <s v="93611"/>
    <n v="361"/>
    <n v="14"/>
    <n v="49"/>
    <n v="14"/>
    <n v="14"/>
    <n v="5"/>
    <s v="&gt;452"/>
    <n v="48619"/>
    <m/>
    <x v="242"/>
    <s v="Fresno"/>
    <m/>
  </r>
  <r>
    <n v="93612"/>
    <n v="179"/>
    <n v="255"/>
    <n v="434"/>
    <m/>
    <s v="93612"/>
    <n v="303"/>
    <n v="66"/>
    <n v="30"/>
    <n v="20"/>
    <n v="15"/>
    <n v="0"/>
    <n v="434"/>
    <n v="35475"/>
    <m/>
    <x v="242"/>
    <s v="Fresno"/>
    <m/>
  </r>
  <r>
    <n v="93613"/>
    <n v="5"/>
    <n v="5"/>
    <s v="&gt;0"/>
    <m/>
    <s v="93613"/>
    <n v="5"/>
    <n v="0"/>
    <n v="5"/>
    <n v="0"/>
    <n v="0"/>
    <n v="0"/>
    <s v="&gt;0"/>
    <n v="0"/>
    <n v="1"/>
    <x v="2"/>
    <e v="#N/A"/>
    <m/>
  </r>
  <r>
    <n v="93614"/>
    <n v="46"/>
    <n v="48"/>
    <n v="94"/>
    <m/>
    <s v="93614"/>
    <n v="91"/>
    <n v="5"/>
    <n v="5"/>
    <n v="0"/>
    <n v="0"/>
    <n v="0"/>
    <s v="&gt;91"/>
    <n v="12132"/>
    <m/>
    <x v="0"/>
    <s v="Madera"/>
    <m/>
  </r>
  <r>
    <n v="93615"/>
    <n v="38"/>
    <n v="24"/>
    <n v="62"/>
    <m/>
    <s v="93615"/>
    <n v="58"/>
    <n v="5"/>
    <n v="0"/>
    <n v="0"/>
    <n v="0"/>
    <n v="0"/>
    <s v="&gt;58"/>
    <n v="6335"/>
    <m/>
    <x v="0"/>
    <s v="Tulare"/>
    <m/>
  </r>
  <r>
    <n v="93616"/>
    <n v="5"/>
    <n v="5"/>
    <s v="&gt;0"/>
    <m/>
    <s v="93616"/>
    <n v="5"/>
    <n v="0"/>
    <n v="0"/>
    <n v="0"/>
    <n v="0"/>
    <n v="0"/>
    <s v="&gt;0"/>
    <n v="2370"/>
    <m/>
    <x v="0"/>
    <s v="Fresno"/>
    <m/>
  </r>
  <r>
    <n v="93618"/>
    <n v="194"/>
    <n v="132"/>
    <n v="326"/>
    <m/>
    <s v="93618"/>
    <n v="300"/>
    <n v="16"/>
    <n v="5"/>
    <n v="0"/>
    <n v="5"/>
    <n v="0"/>
    <s v="&gt;316"/>
    <n v="31971"/>
    <m/>
    <x v="243"/>
    <s v="Tulare"/>
    <m/>
  </r>
  <r>
    <n v="93619"/>
    <n v="250"/>
    <n v="107"/>
    <n v="357"/>
    <m/>
    <s v="93619"/>
    <n v="333"/>
    <n v="5"/>
    <n v="5"/>
    <n v="0"/>
    <n v="11"/>
    <n v="0"/>
    <s v="&gt;344"/>
    <n v="43026"/>
    <m/>
    <x v="242"/>
    <s v="Fresno"/>
    <m/>
  </r>
  <r>
    <n v="93620"/>
    <n v="56"/>
    <n v="46"/>
    <n v="102"/>
    <m/>
    <s v="93620"/>
    <n v="84"/>
    <n v="5"/>
    <n v="13"/>
    <n v="0"/>
    <n v="5"/>
    <n v="0"/>
    <s v="&gt;97"/>
    <n v="8452"/>
    <m/>
    <x v="244"/>
    <s v="Merced"/>
    <m/>
  </r>
  <r>
    <n v="93621"/>
    <n v="5"/>
    <n v="0"/>
    <s v="&gt;0"/>
    <m/>
    <s v="93621"/>
    <n v="5"/>
    <n v="0"/>
    <n v="0"/>
    <n v="0"/>
    <n v="0"/>
    <n v="0"/>
    <s v="&gt;0"/>
    <n v="118"/>
    <m/>
    <x v="0"/>
    <s v="Fresno"/>
    <m/>
  </r>
  <r>
    <n v="93622"/>
    <n v="44"/>
    <n v="37"/>
    <n v="81"/>
    <m/>
    <s v="93622"/>
    <n v="78"/>
    <n v="5"/>
    <n v="0"/>
    <n v="0"/>
    <n v="5"/>
    <n v="0"/>
    <s v="&gt;78"/>
    <n v="9417"/>
    <m/>
    <x v="245"/>
    <s v="Fresno"/>
    <m/>
  </r>
  <r>
    <n v="93624"/>
    <n v="5"/>
    <n v="5"/>
    <s v="&gt;0"/>
    <m/>
    <s v="93624"/>
    <n v="5"/>
    <n v="0"/>
    <n v="0"/>
    <n v="0"/>
    <n v="0"/>
    <n v="0"/>
    <s v="&gt;0"/>
    <n v="935"/>
    <m/>
    <x v="0"/>
    <s v="Fresno"/>
    <m/>
  </r>
  <r>
    <n v="93625"/>
    <n v="28"/>
    <n v="32"/>
    <n v="60"/>
    <m/>
    <s v="93625"/>
    <n v="53"/>
    <n v="5"/>
    <n v="0"/>
    <n v="0"/>
    <n v="5"/>
    <n v="5"/>
    <s v="&gt;53"/>
    <n v="7695"/>
    <m/>
    <x v="246"/>
    <s v="Fresno"/>
    <m/>
  </r>
  <r>
    <n v="93626"/>
    <n v="5"/>
    <n v="5"/>
    <s v="&gt;0"/>
    <m/>
    <s v="93626"/>
    <n v="14"/>
    <n v="0"/>
    <n v="0"/>
    <n v="0"/>
    <n v="0"/>
    <n v="0"/>
    <n v="14"/>
    <n v="2464"/>
    <m/>
    <x v="242"/>
    <s v="Madera"/>
    <m/>
  </r>
  <r>
    <n v="93628"/>
    <n v="5"/>
    <n v="5"/>
    <s v="&gt;0"/>
    <m/>
    <s v="93628"/>
    <n v="5"/>
    <n v="0"/>
    <n v="0"/>
    <n v="0"/>
    <n v="0"/>
    <n v="0"/>
    <s v="&gt;0"/>
    <n v="289"/>
    <m/>
    <x v="0"/>
    <s v="Fresno"/>
    <m/>
  </r>
  <r>
    <n v="93630"/>
    <n v="122"/>
    <n v="98"/>
    <n v="220"/>
    <m/>
    <s v="93630"/>
    <n v="207"/>
    <n v="5"/>
    <n v="5"/>
    <n v="0"/>
    <n v="5"/>
    <n v="0"/>
    <s v="&gt;207"/>
    <n v="20727"/>
    <m/>
    <x v="247"/>
    <s v="Fresno"/>
    <m/>
  </r>
  <r>
    <n v="93631"/>
    <n v="67"/>
    <n v="64"/>
    <n v="131"/>
    <m/>
    <s v="93631"/>
    <n v="116"/>
    <n v="5"/>
    <n v="5"/>
    <n v="0"/>
    <n v="0"/>
    <n v="5"/>
    <s v="&gt;116"/>
    <n v="16163"/>
    <m/>
    <x v="248"/>
    <s v="Tulare"/>
    <m/>
  </r>
  <r>
    <n v="93634"/>
    <n v="5"/>
    <n v="0"/>
    <s v="&gt;0"/>
    <m/>
    <s v="93634"/>
    <n v="5"/>
    <n v="0"/>
    <n v="0"/>
    <n v="0"/>
    <n v="0"/>
    <n v="0"/>
    <s v="&gt;0"/>
    <n v="27"/>
    <m/>
    <x v="0"/>
    <s v="Fresno"/>
    <m/>
  </r>
  <r>
    <n v="93635"/>
    <n v="244"/>
    <n v="158"/>
    <n v="402"/>
    <m/>
    <s v="93635"/>
    <n v="377"/>
    <n v="17"/>
    <n v="5"/>
    <n v="0"/>
    <n v="5"/>
    <n v="5"/>
    <s v="&gt;394"/>
    <n v="41563"/>
    <m/>
    <x v="249"/>
    <s v="Merced"/>
    <m/>
  </r>
  <r>
    <n v="93636"/>
    <n v="62"/>
    <n v="41"/>
    <n v="103"/>
    <m/>
    <s v="93636"/>
    <n v="90"/>
    <n v="5"/>
    <n v="5"/>
    <n v="0"/>
    <n v="5"/>
    <n v="0"/>
    <s v="&gt;90"/>
    <n v="12527"/>
    <m/>
    <x v="0"/>
    <s v="Madera"/>
    <m/>
  </r>
  <r>
    <n v="93637"/>
    <n v="250"/>
    <n v="248"/>
    <n v="498"/>
    <m/>
    <s v="93637"/>
    <n v="394"/>
    <n v="41"/>
    <n v="20"/>
    <n v="30"/>
    <n v="5"/>
    <n v="5"/>
    <s v="&gt;485"/>
    <n v="41100"/>
    <m/>
    <x v="250"/>
    <s v="Madera"/>
    <m/>
  </r>
  <r>
    <n v="93638"/>
    <n v="363"/>
    <n v="265"/>
    <n v="628"/>
    <m/>
    <s v="93638"/>
    <n v="563"/>
    <n v="36"/>
    <n v="19"/>
    <n v="5"/>
    <n v="5"/>
    <n v="5"/>
    <s v="&gt;618"/>
    <n v="51353"/>
    <m/>
    <x v="250"/>
    <s v="Madera"/>
    <m/>
  </r>
  <r>
    <n v="93639"/>
    <n v="0"/>
    <n v="5"/>
    <s v="&gt;0"/>
    <m/>
    <s v="93639"/>
    <n v="5"/>
    <n v="5"/>
    <n v="0"/>
    <n v="0"/>
    <n v="0"/>
    <n v="5"/>
    <s v="&gt;0"/>
    <n v="0"/>
    <n v="1"/>
    <x v="2"/>
    <e v="#N/A"/>
    <m/>
  </r>
  <r>
    <n v="93640"/>
    <n v="70"/>
    <n v="32"/>
    <n v="102"/>
    <m/>
    <s v="93640"/>
    <n v="100"/>
    <n v="5"/>
    <n v="0"/>
    <n v="0"/>
    <n v="0"/>
    <n v="0"/>
    <s v="&gt;100"/>
    <n v="13578"/>
    <m/>
    <x v="251"/>
    <s v="Fresno"/>
    <m/>
  </r>
  <r>
    <n v="93641"/>
    <n v="0"/>
    <n v="5"/>
    <s v="&gt;0"/>
    <m/>
    <s v="93641"/>
    <n v="5"/>
    <n v="0"/>
    <n v="0"/>
    <n v="0"/>
    <n v="0"/>
    <n v="0"/>
    <s v="&gt;0"/>
    <n v="261"/>
    <m/>
    <x v="0"/>
    <s v="Fresno"/>
    <m/>
  </r>
  <r>
    <n v="93643"/>
    <n v="5"/>
    <n v="5"/>
    <s v="&gt;0"/>
    <m/>
    <s v="93643"/>
    <n v="5"/>
    <n v="5"/>
    <n v="0"/>
    <n v="0"/>
    <n v="0"/>
    <n v="0"/>
    <s v="&gt;0"/>
    <n v="3059"/>
    <m/>
    <x v="0"/>
    <s v="Madera"/>
    <m/>
  </r>
  <r>
    <n v="93644"/>
    <n v="28"/>
    <n v="28"/>
    <n v="56"/>
    <m/>
    <s v="93644"/>
    <n v="50"/>
    <n v="5"/>
    <n v="0"/>
    <n v="0"/>
    <n v="5"/>
    <n v="5"/>
    <s v="&gt;50"/>
    <n v="8272"/>
    <m/>
    <x v="0"/>
    <s v="Madera"/>
    <m/>
  </r>
  <r>
    <n v="93645"/>
    <n v="5"/>
    <n v="5"/>
    <s v="&gt;0"/>
    <m/>
    <s v="93645"/>
    <n v="5"/>
    <n v="0"/>
    <n v="0"/>
    <n v="0"/>
    <n v="0"/>
    <n v="0"/>
    <s v="&gt;0"/>
    <n v="222"/>
    <m/>
    <x v="0"/>
    <s v="Madera"/>
    <m/>
  </r>
  <r>
    <n v="93646"/>
    <n v="84"/>
    <n v="38"/>
    <n v="122"/>
    <m/>
    <s v="93646"/>
    <n v="119"/>
    <n v="5"/>
    <n v="0"/>
    <n v="0"/>
    <n v="0"/>
    <n v="0"/>
    <s v="&gt;119"/>
    <n v="11240"/>
    <m/>
    <x v="252"/>
    <s v="Fresno"/>
    <m/>
  </r>
  <r>
    <n v="93647"/>
    <n v="61"/>
    <n v="59"/>
    <n v="120"/>
    <m/>
    <s v="93647"/>
    <n v="111"/>
    <n v="5"/>
    <n v="0"/>
    <n v="0"/>
    <n v="5"/>
    <n v="0"/>
    <s v="&gt;111"/>
    <n v="11485"/>
    <m/>
    <x v="0"/>
    <s v="Tulare"/>
    <m/>
  </r>
  <r>
    <n v="93648"/>
    <n v="102"/>
    <n v="55"/>
    <n v="157"/>
    <m/>
    <s v="93648"/>
    <n v="149"/>
    <n v="5"/>
    <n v="0"/>
    <n v="0"/>
    <n v="0"/>
    <n v="5"/>
    <s v="&gt;149"/>
    <n v="16543"/>
    <m/>
    <x v="253"/>
    <s v="Fresno"/>
    <m/>
  </r>
  <r>
    <n v="93650"/>
    <n v="22"/>
    <n v="18"/>
    <n v="40"/>
    <m/>
    <s v="93650"/>
    <n v="32"/>
    <n v="5"/>
    <n v="0"/>
    <n v="5"/>
    <n v="0"/>
    <n v="0"/>
    <s v="&gt;32"/>
    <n v="2885"/>
    <m/>
    <x v="254"/>
    <s v="Fresno"/>
    <m/>
  </r>
  <r>
    <n v="93651"/>
    <n v="5"/>
    <n v="5"/>
    <s v="&gt;0"/>
    <m/>
    <s v="93651"/>
    <n v="5"/>
    <n v="5"/>
    <n v="0"/>
    <n v="0"/>
    <n v="0"/>
    <n v="0"/>
    <s v="&gt;0"/>
    <n v="2289"/>
    <m/>
    <x v="0"/>
    <s v="Fresno"/>
    <m/>
  </r>
  <r>
    <n v="93652"/>
    <n v="5"/>
    <n v="5"/>
    <s v="&gt;0"/>
    <m/>
    <s v="93652"/>
    <n v="5"/>
    <n v="0"/>
    <n v="0"/>
    <n v="0"/>
    <n v="5"/>
    <n v="0"/>
    <s v="&gt;0"/>
    <n v="563"/>
    <m/>
    <x v="0"/>
    <s v="Fresno"/>
    <m/>
  </r>
  <r>
    <n v="93653"/>
    <n v="5"/>
    <n v="5"/>
    <s v="&gt;0"/>
    <m/>
    <s v="93653"/>
    <n v="5"/>
    <n v="0"/>
    <n v="0"/>
    <n v="0"/>
    <n v="0"/>
    <n v="0"/>
    <s v="&gt;0"/>
    <n v="1304"/>
    <m/>
    <x v="0"/>
    <s v="Madera"/>
    <m/>
  </r>
  <r>
    <n v="93654"/>
    <n v="205"/>
    <n v="119"/>
    <n v="324"/>
    <m/>
    <s v="93654"/>
    <n v="284"/>
    <n v="5"/>
    <n v="22"/>
    <n v="5"/>
    <n v="5"/>
    <n v="0"/>
    <s v="&gt;306"/>
    <n v="30798"/>
    <m/>
    <x v="255"/>
    <s v="Fresno"/>
    <m/>
  </r>
  <r>
    <n v="93656"/>
    <n v="41"/>
    <n v="18"/>
    <n v="59"/>
    <m/>
    <s v="93656"/>
    <n v="55"/>
    <n v="5"/>
    <n v="0"/>
    <n v="0"/>
    <n v="5"/>
    <n v="0"/>
    <s v="&gt;55"/>
    <n v="5806"/>
    <m/>
    <x v="0"/>
    <s v="Fresno"/>
    <m/>
  </r>
  <r>
    <n v="93657"/>
    <n v="197"/>
    <n v="197"/>
    <n v="394"/>
    <m/>
    <s v="93657"/>
    <n v="325"/>
    <n v="15"/>
    <n v="24"/>
    <n v="5"/>
    <n v="11"/>
    <n v="13"/>
    <s v="&gt;388"/>
    <n v="36557"/>
    <m/>
    <x v="256"/>
    <s v="Fresno"/>
    <m/>
  </r>
  <r>
    <n v="93660"/>
    <n v="21"/>
    <n v="11"/>
    <n v="32"/>
    <m/>
    <s v="93660"/>
    <n v="31"/>
    <n v="5"/>
    <n v="0"/>
    <n v="0"/>
    <n v="0"/>
    <n v="0"/>
    <s v="&gt;31"/>
    <n v="4082"/>
    <m/>
    <x v="257"/>
    <s v="Fresno"/>
    <m/>
  </r>
  <r>
    <n v="93661"/>
    <n v="5"/>
    <n v="5"/>
    <s v="&gt;0"/>
    <m/>
    <s v="93661"/>
    <n v="5"/>
    <n v="0"/>
    <n v="0"/>
    <n v="0"/>
    <n v="0"/>
    <n v="5"/>
    <s v="&gt;0"/>
    <n v="0"/>
    <n v="1"/>
    <x v="2"/>
    <e v="#N/A"/>
    <m/>
  </r>
  <r>
    <n v="93662"/>
    <n v="174"/>
    <n v="108"/>
    <n v="282"/>
    <m/>
    <s v="93662"/>
    <n v="263"/>
    <n v="11"/>
    <n v="5"/>
    <n v="0"/>
    <n v="5"/>
    <n v="0"/>
    <s v="&gt;274"/>
    <n v="30453"/>
    <m/>
    <x v="258"/>
    <s v="Fresno"/>
    <m/>
  </r>
  <r>
    <n v="93664"/>
    <n v="5"/>
    <n v="5"/>
    <s v="&gt;0"/>
    <m/>
    <s v="93664"/>
    <n v="5"/>
    <n v="0"/>
    <n v="0"/>
    <n v="0"/>
    <n v="0"/>
    <n v="0"/>
    <s v="&gt;0"/>
    <n v="370"/>
    <m/>
    <x v="0"/>
    <s v="Fresno"/>
    <m/>
  </r>
  <r>
    <n v="93665"/>
    <n v="5"/>
    <n v="5"/>
    <s v="&gt;0"/>
    <m/>
    <s v="93665"/>
    <n v="5"/>
    <n v="0"/>
    <n v="0"/>
    <n v="0"/>
    <n v="0"/>
    <n v="0"/>
    <s v="&gt;0"/>
    <n v="492"/>
    <m/>
    <x v="0"/>
    <s v="Merced"/>
    <m/>
  </r>
  <r>
    <n v="93666"/>
    <n v="5"/>
    <n v="5"/>
    <s v="&gt;0"/>
    <m/>
    <s v="93666"/>
    <n v="5"/>
    <n v="5"/>
    <n v="0"/>
    <n v="0"/>
    <n v="0"/>
    <n v="0"/>
    <s v="&gt;0"/>
    <n v="1029"/>
    <m/>
    <x v="0"/>
    <s v="Tulare"/>
    <m/>
  </r>
  <r>
    <n v="93667"/>
    <n v="5"/>
    <n v="5"/>
    <s v="&gt;0"/>
    <m/>
    <s v="93667"/>
    <n v="14"/>
    <n v="5"/>
    <n v="0"/>
    <n v="0"/>
    <n v="0"/>
    <n v="0"/>
    <s v="&gt;14"/>
    <n v="2112"/>
    <m/>
    <x v="0"/>
    <s v="Fresno"/>
    <m/>
  </r>
  <r>
    <n v="93668"/>
    <n v="5"/>
    <n v="5"/>
    <s v="&gt;0"/>
    <m/>
    <s v="93668"/>
    <n v="13"/>
    <n v="5"/>
    <n v="0"/>
    <n v="0"/>
    <n v="0"/>
    <n v="0"/>
    <s v="&gt;13"/>
    <n v="1200"/>
    <m/>
    <x v="0"/>
    <s v="Fresno"/>
    <m/>
  </r>
  <r>
    <n v="93673"/>
    <n v="5"/>
    <n v="5"/>
    <s v="&gt;0"/>
    <m/>
    <s v="93673"/>
    <n v="5"/>
    <n v="5"/>
    <n v="0"/>
    <n v="0"/>
    <n v="0"/>
    <n v="0"/>
    <s v="&gt;0"/>
    <n v="702"/>
    <m/>
    <x v="0"/>
    <s v="Tulare"/>
    <m/>
  </r>
  <r>
    <n v="93675"/>
    <n v="5"/>
    <n v="5"/>
    <s v="&gt;0"/>
    <m/>
    <s v="93675"/>
    <n v="15"/>
    <n v="0"/>
    <n v="0"/>
    <n v="0"/>
    <n v="5"/>
    <n v="0"/>
    <s v="&gt;15"/>
    <n v="3775"/>
    <m/>
    <x v="0"/>
    <s v="Fresno"/>
    <m/>
  </r>
  <r>
    <n v="93688"/>
    <n v="5"/>
    <n v="0"/>
    <s v="&gt;0"/>
    <m/>
    <s v="93688"/>
    <n v="5"/>
    <n v="0"/>
    <n v="0"/>
    <n v="0"/>
    <n v="0"/>
    <n v="0"/>
    <s v="&gt;0"/>
    <n v="0"/>
    <n v="1"/>
    <x v="2"/>
    <e v="#N/A"/>
    <m/>
  </r>
  <r>
    <n v="93701"/>
    <n v="72"/>
    <n v="79"/>
    <n v="151"/>
    <m/>
    <s v="93701"/>
    <n v="114"/>
    <n v="33"/>
    <n v="0"/>
    <n v="0"/>
    <n v="5"/>
    <n v="5"/>
    <s v="&gt;147"/>
    <n v="10398"/>
    <m/>
    <x v="254"/>
    <s v="Fresno"/>
    <m/>
  </r>
  <r>
    <n v="93702"/>
    <n v="348"/>
    <n v="293"/>
    <n v="641"/>
    <m/>
    <s v="93702"/>
    <n v="562"/>
    <n v="61"/>
    <n v="5"/>
    <n v="0"/>
    <n v="5"/>
    <n v="5"/>
    <s v="&gt;623"/>
    <n v="43697"/>
    <m/>
    <x v="254"/>
    <s v="Fresno"/>
    <m/>
  </r>
  <r>
    <n v="93703"/>
    <n v="230"/>
    <n v="228"/>
    <n v="458"/>
    <m/>
    <s v="93703"/>
    <n v="380"/>
    <n v="45"/>
    <n v="18"/>
    <n v="5"/>
    <n v="5"/>
    <n v="5"/>
    <s v="&gt;443"/>
    <n v="32102"/>
    <m/>
    <x v="254"/>
    <s v="Fresno"/>
    <m/>
  </r>
  <r>
    <n v="93704"/>
    <n v="160"/>
    <n v="162"/>
    <n v="322"/>
    <m/>
    <s v="93704"/>
    <n v="218"/>
    <n v="30"/>
    <n v="21"/>
    <n v="37"/>
    <n v="5"/>
    <n v="11"/>
    <s v="&gt;317"/>
    <n v="29205"/>
    <m/>
    <x v="254"/>
    <s v="Fresno"/>
    <m/>
  </r>
  <r>
    <n v="93705"/>
    <n v="260"/>
    <n v="257"/>
    <n v="517"/>
    <m/>
    <s v="93705"/>
    <n v="392"/>
    <n v="70"/>
    <n v="26"/>
    <n v="5"/>
    <n v="21"/>
    <n v="5"/>
    <s v="&gt;509"/>
    <n v="36370"/>
    <m/>
    <x v="254"/>
    <s v="Fresno"/>
    <m/>
  </r>
  <r>
    <n v="93706"/>
    <n v="219"/>
    <n v="233"/>
    <n v="452"/>
    <m/>
    <s v="93706"/>
    <n v="360"/>
    <n v="52"/>
    <n v="22"/>
    <n v="0"/>
    <n v="14"/>
    <n v="5"/>
    <s v="&gt;448"/>
    <n v="41534"/>
    <m/>
    <x v="254"/>
    <s v="Fresno"/>
    <m/>
  </r>
  <r>
    <n v="93707"/>
    <n v="0"/>
    <n v="5"/>
    <s v="&gt;0"/>
    <m/>
    <s v="93707"/>
    <n v="5"/>
    <n v="5"/>
    <n v="0"/>
    <n v="0"/>
    <n v="5"/>
    <n v="0"/>
    <s v="&gt;0"/>
    <n v="0"/>
    <n v="1"/>
    <x v="2"/>
    <e v="#N/A"/>
    <m/>
  </r>
  <r>
    <n v="93708"/>
    <n v="5"/>
    <n v="0"/>
    <s v="&gt;0"/>
    <m/>
    <s v="93708"/>
    <n v="5"/>
    <n v="0"/>
    <n v="0"/>
    <n v="0"/>
    <n v="0"/>
    <n v="0"/>
    <s v="&gt;0"/>
    <n v="0"/>
    <n v="1"/>
    <x v="2"/>
    <e v="#N/A"/>
    <m/>
  </r>
  <r>
    <n v="93709"/>
    <n v="5"/>
    <n v="0"/>
    <s v="&gt;0"/>
    <m/>
    <s v="93709"/>
    <n v="5"/>
    <n v="0"/>
    <n v="0"/>
    <n v="0"/>
    <n v="0"/>
    <n v="0"/>
    <s v="&gt;0"/>
    <n v="0"/>
    <n v="1"/>
    <x v="2"/>
    <e v="#N/A"/>
    <m/>
  </r>
  <r>
    <n v="93710"/>
    <n v="162"/>
    <n v="264"/>
    <n v="426"/>
    <m/>
    <s v="93710"/>
    <n v="256"/>
    <n v="70"/>
    <n v="37"/>
    <n v="39"/>
    <n v="18"/>
    <n v="5"/>
    <s v="&gt;420"/>
    <n v="34123"/>
    <m/>
    <x v="254"/>
    <s v="Fresno"/>
    <m/>
  </r>
  <r>
    <n v="93711"/>
    <n v="150"/>
    <n v="226"/>
    <n v="376"/>
    <m/>
    <s v="93711"/>
    <n v="226"/>
    <n v="25"/>
    <n v="64"/>
    <n v="41"/>
    <n v="18"/>
    <n v="5"/>
    <s v="&gt;374"/>
    <n v="38680"/>
    <m/>
    <x v="254"/>
    <s v="Fresno"/>
    <m/>
  </r>
  <r>
    <n v="93712"/>
    <n v="0"/>
    <n v="5"/>
    <s v="&gt;0"/>
    <m/>
    <s v="93712"/>
    <n v="5"/>
    <n v="5"/>
    <n v="0"/>
    <n v="0"/>
    <n v="0"/>
    <n v="5"/>
    <s v="&gt;0"/>
    <n v="0"/>
    <n v="1"/>
    <x v="2"/>
    <e v="#N/A"/>
    <m/>
  </r>
  <r>
    <n v="93720"/>
    <n v="204"/>
    <n v="175"/>
    <n v="379"/>
    <m/>
    <s v="93720"/>
    <n v="337"/>
    <n v="19"/>
    <n v="5"/>
    <n v="5"/>
    <n v="14"/>
    <n v="5"/>
    <s v="&gt;370"/>
    <n v="46725"/>
    <m/>
    <x v="254"/>
    <s v="Fresno"/>
    <m/>
  </r>
  <r>
    <n v="93721"/>
    <n v="22"/>
    <n v="25"/>
    <n v="47"/>
    <m/>
    <s v="93721"/>
    <n v="28"/>
    <n v="17"/>
    <n v="0"/>
    <n v="0"/>
    <n v="0"/>
    <n v="5"/>
    <s v="&gt;45"/>
    <n v="8475"/>
    <m/>
    <x v="254"/>
    <s v="Fresno"/>
    <m/>
  </r>
  <r>
    <n v="93722"/>
    <n v="566"/>
    <n v="632"/>
    <n v="1198"/>
    <m/>
    <s v="93722"/>
    <n v="873"/>
    <n v="71"/>
    <n v="153"/>
    <n v="27"/>
    <n v="67"/>
    <n v="5"/>
    <s v="&gt;1191"/>
    <n v="85811"/>
    <m/>
    <x v="254"/>
    <s v="Fresno"/>
    <m/>
  </r>
  <r>
    <n v="93723"/>
    <n v="61"/>
    <n v="63"/>
    <n v="124"/>
    <m/>
    <s v="93723"/>
    <n v="97"/>
    <n v="5"/>
    <n v="13"/>
    <n v="0"/>
    <n v="13"/>
    <n v="0"/>
    <s v="&gt;123"/>
    <n v="13793"/>
    <m/>
    <x v="254"/>
    <s v="Fresno"/>
    <m/>
  </r>
  <r>
    <n v="93725"/>
    <n v="126"/>
    <n v="182"/>
    <n v="308"/>
    <m/>
    <s v="93725"/>
    <n v="249"/>
    <n v="16"/>
    <n v="35"/>
    <n v="0"/>
    <n v="5"/>
    <n v="5"/>
    <s v="&gt;300"/>
    <n v="27167"/>
    <m/>
    <x v="254"/>
    <s v="Fresno"/>
    <m/>
  </r>
  <r>
    <n v="93726"/>
    <n v="281"/>
    <n v="328"/>
    <n v="609"/>
    <m/>
    <s v="93726"/>
    <n v="419"/>
    <n v="110"/>
    <n v="52"/>
    <n v="0"/>
    <n v="25"/>
    <n v="5"/>
    <s v="&gt;606"/>
    <n v="42945"/>
    <m/>
    <x v="254"/>
    <s v="Fresno"/>
    <m/>
  </r>
  <r>
    <n v="93727"/>
    <n v="529"/>
    <n v="557"/>
    <n v="1086"/>
    <m/>
    <s v="93727"/>
    <n v="869"/>
    <n v="82"/>
    <n v="70"/>
    <n v="22"/>
    <n v="38"/>
    <n v="5"/>
    <s v="&gt;1081"/>
    <n v="84656"/>
    <m/>
    <x v="254"/>
    <s v="Fresno"/>
    <m/>
  </r>
  <r>
    <n v="93728"/>
    <n v="73"/>
    <n v="88"/>
    <n v="161"/>
    <m/>
    <s v="93728"/>
    <n v="120"/>
    <n v="29"/>
    <n v="5"/>
    <n v="0"/>
    <n v="5"/>
    <n v="5"/>
    <s v="&gt;149"/>
    <n v="16738"/>
    <m/>
    <x v="254"/>
    <s v="Fresno"/>
    <m/>
  </r>
  <r>
    <n v="93729"/>
    <n v="5"/>
    <n v="5"/>
    <s v="&gt;0"/>
    <m/>
    <s v="93729"/>
    <n v="5"/>
    <n v="0"/>
    <n v="0"/>
    <n v="0"/>
    <n v="0"/>
    <n v="0"/>
    <s v="&gt;0"/>
    <n v="0"/>
    <n v="1"/>
    <x v="2"/>
    <e v="#N/A"/>
    <m/>
  </r>
  <r>
    <n v="93730"/>
    <n v="40"/>
    <n v="28"/>
    <n v="68"/>
    <m/>
    <s v="93730"/>
    <n v="65"/>
    <n v="5"/>
    <n v="0"/>
    <n v="0"/>
    <n v="5"/>
    <n v="0"/>
    <s v="&gt;65"/>
    <n v="12571"/>
    <m/>
    <x v="254"/>
    <s v="Fresno"/>
    <m/>
  </r>
  <r>
    <n v="93737"/>
    <n v="36"/>
    <n v="5"/>
    <s v="&gt;36"/>
    <m/>
    <s v="93737"/>
    <n v="42"/>
    <n v="5"/>
    <n v="0"/>
    <n v="0"/>
    <n v="5"/>
    <n v="0"/>
    <s v="&gt;42"/>
    <n v="0"/>
    <n v="1"/>
    <x v="2"/>
    <e v="#N/A"/>
    <m/>
  </r>
  <r>
    <n v="93740"/>
    <n v="0"/>
    <n v="5"/>
    <s v="&gt;0"/>
    <m/>
    <s v="93740"/>
    <n v="0"/>
    <n v="5"/>
    <n v="0"/>
    <n v="0"/>
    <n v="0"/>
    <n v="0"/>
    <s v="&gt;0"/>
    <n v="0"/>
    <n v="1"/>
    <x v="2"/>
    <e v="#N/A"/>
    <m/>
  </r>
  <r>
    <n v="93755"/>
    <n v="0"/>
    <n v="5"/>
    <s v="&gt;0"/>
    <m/>
    <s v="93755"/>
    <n v="5"/>
    <n v="0"/>
    <n v="0"/>
    <n v="0"/>
    <n v="0"/>
    <n v="0"/>
    <s v="&gt;0"/>
    <n v="0"/>
    <n v="1"/>
    <x v="2"/>
    <e v="#N/A"/>
    <m/>
  </r>
  <r>
    <n v="93756"/>
    <n v="5"/>
    <n v="0"/>
    <s v="&gt;0"/>
    <m/>
    <s v="93756"/>
    <n v="5"/>
    <n v="0"/>
    <n v="0"/>
    <n v="0"/>
    <n v="0"/>
    <n v="0"/>
    <s v="&gt;0"/>
    <n v="0"/>
    <n v="1"/>
    <x v="2"/>
    <e v="#N/A"/>
    <m/>
  </r>
  <r>
    <n v="93757"/>
    <n v="5"/>
    <n v="0"/>
    <s v="&gt;0"/>
    <m/>
    <s v="93757"/>
    <n v="5"/>
    <n v="0"/>
    <n v="0"/>
    <n v="0"/>
    <n v="0"/>
    <n v="0"/>
    <s v="&gt;0"/>
    <n v="0"/>
    <n v="1"/>
    <x v="2"/>
    <e v="#N/A"/>
    <m/>
  </r>
  <r>
    <n v="93793"/>
    <n v="0"/>
    <n v="5"/>
    <s v="&gt;0"/>
    <m/>
    <s v="93793"/>
    <n v="0"/>
    <n v="5"/>
    <n v="0"/>
    <n v="0"/>
    <n v="0"/>
    <n v="0"/>
    <s v="&gt;0"/>
    <n v="0"/>
    <n v="1"/>
    <x v="2"/>
    <e v="#N/A"/>
    <m/>
  </r>
  <r>
    <n v="93840"/>
    <n v="5"/>
    <n v="0"/>
    <s v="&gt;0"/>
    <m/>
    <s v="93840"/>
    <n v="5"/>
    <n v="0"/>
    <n v="0"/>
    <n v="0"/>
    <n v="0"/>
    <n v="0"/>
    <s v="&gt;0"/>
    <n v="0"/>
    <n v="1"/>
    <x v="2"/>
    <e v="#N/A"/>
    <m/>
  </r>
  <r>
    <n v="93901"/>
    <n v="123"/>
    <n v="134"/>
    <n v="257"/>
    <m/>
    <s v="93901"/>
    <n v="214"/>
    <n v="23"/>
    <n v="5"/>
    <n v="0"/>
    <n v="5"/>
    <n v="5"/>
    <s v="&gt;237"/>
    <n v="28089"/>
    <m/>
    <x v="259"/>
    <s v="Monterey"/>
    <m/>
  </r>
  <r>
    <n v="93902"/>
    <n v="5"/>
    <n v="0"/>
    <s v="&gt;0"/>
    <m/>
    <s v="93902"/>
    <n v="5"/>
    <n v="0"/>
    <n v="0"/>
    <n v="0"/>
    <n v="0"/>
    <n v="0"/>
    <s v="&gt;0"/>
    <n v="0"/>
    <n v="1"/>
    <x v="2"/>
    <e v="#N/A"/>
    <m/>
  </r>
  <r>
    <n v="93903"/>
    <n v="0"/>
    <n v="5"/>
    <s v="&gt;0"/>
    <m/>
    <s v="93903"/>
    <n v="0"/>
    <n v="0"/>
    <n v="5"/>
    <n v="0"/>
    <n v="0"/>
    <n v="0"/>
    <s v="&gt;0"/>
    <n v="0"/>
    <n v="1"/>
    <x v="2"/>
    <e v="#N/A"/>
    <m/>
  </r>
  <r>
    <n v="93905"/>
    <n v="349"/>
    <n v="254"/>
    <n v="603"/>
    <m/>
    <s v="93905"/>
    <n v="558"/>
    <n v="5"/>
    <n v="29"/>
    <n v="0"/>
    <n v="5"/>
    <n v="5"/>
    <s v="&gt;587"/>
    <n v="61633"/>
    <m/>
    <x v="259"/>
    <s v="Monterey"/>
    <m/>
  </r>
  <r>
    <n v="93906"/>
    <n v="314"/>
    <n v="337"/>
    <n v="651"/>
    <m/>
    <s v="93906"/>
    <n v="573"/>
    <n v="23"/>
    <n v="46"/>
    <n v="0"/>
    <n v="5"/>
    <n v="5"/>
    <s v="&gt;642"/>
    <n v="63733"/>
    <m/>
    <x v="259"/>
    <s v="Monterey"/>
    <m/>
  </r>
  <r>
    <n v="93907"/>
    <n v="76"/>
    <n v="91"/>
    <n v="167"/>
    <m/>
    <s v="93907"/>
    <n v="151"/>
    <n v="5"/>
    <n v="14"/>
    <n v="0"/>
    <n v="5"/>
    <n v="0"/>
    <s v="&gt;165"/>
    <n v="24337"/>
    <m/>
    <x v="0"/>
    <s v="Monterey"/>
    <m/>
  </r>
  <r>
    <n v="93908"/>
    <n v="23"/>
    <n v="33"/>
    <n v="56"/>
    <m/>
    <s v="93908"/>
    <n v="54"/>
    <n v="5"/>
    <n v="0"/>
    <n v="0"/>
    <n v="5"/>
    <n v="0"/>
    <s v="&gt;54"/>
    <n v="12195"/>
    <m/>
    <x v="259"/>
    <s v="Monterey"/>
    <m/>
  </r>
  <r>
    <n v="93912"/>
    <n v="5"/>
    <n v="5"/>
    <s v="&gt;0"/>
    <m/>
    <s v="93912"/>
    <n v="5"/>
    <n v="0"/>
    <n v="0"/>
    <n v="0"/>
    <n v="0"/>
    <n v="0"/>
    <s v="&gt;0"/>
    <n v="0"/>
    <n v="1"/>
    <x v="2"/>
    <e v="#N/A"/>
    <m/>
  </r>
  <r>
    <n v="93915"/>
    <n v="5"/>
    <n v="0"/>
    <s v="&gt;0"/>
    <m/>
    <s v="93915"/>
    <n v="5"/>
    <n v="0"/>
    <n v="0"/>
    <n v="0"/>
    <n v="0"/>
    <n v="0"/>
    <s v="&gt;0"/>
    <n v="0"/>
    <n v="1"/>
    <x v="2"/>
    <e v="#N/A"/>
    <m/>
  </r>
  <r>
    <n v="93920"/>
    <n v="5"/>
    <n v="0"/>
    <s v="&gt;0"/>
    <m/>
    <s v="93920"/>
    <n v="5"/>
    <n v="0"/>
    <n v="0"/>
    <n v="0"/>
    <n v="0"/>
    <n v="0"/>
    <s v="&gt;0"/>
    <n v="1430"/>
    <m/>
    <x v="0"/>
    <s v="Monterey"/>
    <m/>
  </r>
  <r>
    <n v="93921"/>
    <n v="5"/>
    <n v="5"/>
    <s v="&gt;0"/>
    <m/>
    <s v="93921"/>
    <n v="5"/>
    <n v="0"/>
    <n v="0"/>
    <n v="0"/>
    <n v="0"/>
    <n v="0"/>
    <s v="&gt;0"/>
    <n v="2951"/>
    <m/>
    <x v="260"/>
    <s v="Monterey"/>
    <m/>
  </r>
  <r>
    <n v="93922"/>
    <n v="5"/>
    <n v="5"/>
    <s v="&gt;0"/>
    <m/>
    <s v="93922"/>
    <n v="5"/>
    <n v="0"/>
    <n v="0"/>
    <n v="0"/>
    <n v="0"/>
    <n v="0"/>
    <s v="&gt;0"/>
    <n v="0"/>
    <n v="1"/>
    <x v="2"/>
    <e v="#N/A"/>
    <m/>
  </r>
  <r>
    <n v="93923"/>
    <n v="5"/>
    <n v="15"/>
    <s v="&gt;15"/>
    <m/>
    <s v="93923"/>
    <n v="18"/>
    <n v="5"/>
    <n v="5"/>
    <n v="0"/>
    <n v="0"/>
    <n v="0"/>
    <s v="&gt;18"/>
    <n v="12922"/>
    <m/>
    <x v="260"/>
    <s v="Monterey"/>
    <m/>
  </r>
  <r>
    <n v="93924"/>
    <n v="5"/>
    <n v="5"/>
    <s v="&gt;0"/>
    <m/>
    <s v="93924"/>
    <n v="17"/>
    <n v="5"/>
    <n v="0"/>
    <n v="0"/>
    <n v="0"/>
    <n v="0"/>
    <s v="&gt;17"/>
    <n v="6421"/>
    <m/>
    <x v="0"/>
    <s v="Monterey"/>
    <m/>
  </r>
  <r>
    <n v="93925"/>
    <n v="5"/>
    <n v="5"/>
    <s v="&gt;0"/>
    <m/>
    <s v="93925"/>
    <n v="15"/>
    <n v="0"/>
    <n v="0"/>
    <n v="0"/>
    <n v="0"/>
    <n v="0"/>
    <n v="15"/>
    <n v="1794"/>
    <m/>
    <x v="0"/>
    <s v="Monterey"/>
    <m/>
  </r>
  <r>
    <n v="93926"/>
    <n v="40"/>
    <n v="30"/>
    <n v="70"/>
    <m/>
    <s v="93926"/>
    <n v="68"/>
    <n v="5"/>
    <n v="0"/>
    <n v="0"/>
    <n v="0"/>
    <n v="0"/>
    <s v="&gt;68"/>
    <n v="8893"/>
    <m/>
    <x v="261"/>
    <s v="Monterey"/>
    <m/>
  </r>
  <r>
    <n v="93927"/>
    <n v="112"/>
    <n v="65"/>
    <n v="177"/>
    <m/>
    <s v="93927"/>
    <n v="171"/>
    <n v="5"/>
    <n v="0"/>
    <n v="0"/>
    <n v="5"/>
    <n v="0"/>
    <s v="&gt;171"/>
    <n v="18344"/>
    <m/>
    <x v="262"/>
    <s v="Monterey"/>
    <m/>
  </r>
  <r>
    <n v="93928"/>
    <n v="5"/>
    <n v="0"/>
    <s v="&gt;0"/>
    <m/>
    <s v="93928"/>
    <n v="5"/>
    <n v="0"/>
    <n v="0"/>
    <n v="0"/>
    <n v="0"/>
    <n v="0"/>
    <s v="&gt;0"/>
    <n v="1019"/>
    <m/>
    <x v="0"/>
    <s v="Monterey"/>
    <m/>
  </r>
  <r>
    <n v="93930"/>
    <n v="79"/>
    <n v="56"/>
    <n v="135"/>
    <m/>
    <s v="93930"/>
    <n v="129"/>
    <n v="5"/>
    <n v="0"/>
    <n v="0"/>
    <n v="0"/>
    <n v="5"/>
    <s v="&gt;129"/>
    <n v="17599"/>
    <m/>
    <x v="263"/>
    <s v="Monterey"/>
    <m/>
  </r>
  <r>
    <n v="93932"/>
    <n v="5"/>
    <n v="0"/>
    <s v="&gt;0"/>
    <m/>
    <s v="93932"/>
    <n v="5"/>
    <n v="0"/>
    <n v="0"/>
    <n v="0"/>
    <n v="0"/>
    <n v="0"/>
    <s v="&gt;0"/>
    <n v="502"/>
    <m/>
    <x v="0"/>
    <s v="Monterey"/>
    <m/>
  </r>
  <r>
    <n v="93933"/>
    <n v="95"/>
    <n v="98"/>
    <n v="193"/>
    <m/>
    <s v="93933"/>
    <n v="171"/>
    <n v="5"/>
    <n v="5"/>
    <n v="5"/>
    <n v="5"/>
    <n v="5"/>
    <s v="&gt;171"/>
    <n v="25056"/>
    <m/>
    <x v="264"/>
    <s v="Monterey"/>
    <m/>
  </r>
  <r>
    <n v="93935"/>
    <n v="5"/>
    <n v="0"/>
    <s v="&gt;0"/>
    <m/>
    <s v="93935"/>
    <n v="5"/>
    <n v="0"/>
    <n v="0"/>
    <n v="0"/>
    <n v="0"/>
    <n v="0"/>
    <s v="&gt;0"/>
    <n v="0"/>
    <n v="1"/>
    <x v="2"/>
    <e v="#N/A"/>
    <m/>
  </r>
  <r>
    <n v="93940"/>
    <n v="38"/>
    <n v="76"/>
    <n v="114"/>
    <m/>
    <s v="93940"/>
    <n v="77"/>
    <n v="35"/>
    <n v="0"/>
    <n v="0"/>
    <n v="0"/>
    <n v="5"/>
    <s v="&gt;112"/>
    <n v="32699"/>
    <m/>
    <x v="265"/>
    <s v="Monterey"/>
    <m/>
  </r>
  <r>
    <n v="93950"/>
    <n v="35"/>
    <n v="69"/>
    <n v="104"/>
    <m/>
    <s v="93950"/>
    <n v="68"/>
    <n v="5"/>
    <n v="0"/>
    <n v="27"/>
    <n v="5"/>
    <n v="5"/>
    <s v="&gt;95"/>
    <n v="15471"/>
    <m/>
    <x v="266"/>
    <s v="Monterey"/>
    <m/>
  </r>
  <r>
    <n v="93953"/>
    <n v="5"/>
    <n v="5"/>
    <s v="&gt;0"/>
    <m/>
    <s v="93953"/>
    <n v="11"/>
    <n v="0"/>
    <n v="0"/>
    <n v="0"/>
    <n v="0"/>
    <n v="0"/>
    <n v="11"/>
    <n v="3783"/>
    <m/>
    <x v="0"/>
    <s v="Monterey"/>
    <m/>
  </r>
  <r>
    <n v="93954"/>
    <n v="5"/>
    <n v="5"/>
    <s v="&gt;0"/>
    <m/>
    <s v="93954"/>
    <n v="5"/>
    <n v="0"/>
    <n v="0"/>
    <n v="0"/>
    <n v="0"/>
    <n v="0"/>
    <s v="&gt;0"/>
    <n v="438"/>
    <m/>
    <x v="0"/>
    <s v="Monterey"/>
    <m/>
  </r>
  <r>
    <n v="93955"/>
    <n v="92"/>
    <n v="79"/>
    <n v="171"/>
    <m/>
    <s v="93955"/>
    <n v="154"/>
    <n v="12"/>
    <n v="0"/>
    <n v="0"/>
    <n v="5"/>
    <n v="5"/>
    <s v="&gt;166"/>
    <n v="34757"/>
    <m/>
    <x v="267"/>
    <s v="Monterey"/>
    <m/>
  </r>
  <r>
    <n v="93960"/>
    <n v="101"/>
    <n v="90"/>
    <n v="191"/>
    <m/>
    <s v="93960"/>
    <n v="184"/>
    <n v="5"/>
    <n v="0"/>
    <n v="0"/>
    <n v="0"/>
    <n v="0"/>
    <s v="&gt;184"/>
    <n v="27009"/>
    <m/>
    <x v="268"/>
    <s v="Monterey"/>
    <m/>
  </r>
  <r>
    <n v="93962"/>
    <n v="5"/>
    <n v="5"/>
    <s v="&gt;0"/>
    <m/>
    <s v="93962"/>
    <n v="5"/>
    <n v="0"/>
    <n v="0"/>
    <n v="0"/>
    <n v="0"/>
    <n v="0"/>
    <s v="&gt;0"/>
    <n v="373"/>
    <m/>
    <x v="0"/>
    <s v="Monterey"/>
    <m/>
  </r>
  <r>
    <n v="93982"/>
    <n v="0"/>
    <n v="5"/>
    <s v="&gt;0"/>
    <m/>
    <s v="93982"/>
    <n v="5"/>
    <n v="0"/>
    <n v="0"/>
    <n v="0"/>
    <n v="0"/>
    <n v="0"/>
    <s v="&gt;0"/>
    <n v="0"/>
    <n v="1"/>
    <x v="2"/>
    <e v="#N/A"/>
    <m/>
  </r>
  <r>
    <n v="93995"/>
    <n v="0"/>
    <n v="5"/>
    <s v="&gt;0"/>
    <m/>
    <s v="93995"/>
    <n v="5"/>
    <n v="0"/>
    <n v="0"/>
    <n v="0"/>
    <n v="0"/>
    <n v="0"/>
    <s v="&gt;0"/>
    <n v="0"/>
    <n v="1"/>
    <x v="2"/>
    <e v="#N/A"/>
    <m/>
  </r>
  <r>
    <n v="94001"/>
    <n v="0"/>
    <n v="5"/>
    <s v="&gt;0"/>
    <m/>
    <s v="94001"/>
    <n v="0"/>
    <n v="0"/>
    <n v="5"/>
    <n v="0"/>
    <n v="0"/>
    <n v="0"/>
    <s v="&gt;0"/>
    <n v="0"/>
    <n v="1"/>
    <x v="2"/>
    <e v="#N/A"/>
    <m/>
  </r>
  <r>
    <n v="94002"/>
    <n v="48"/>
    <n v="117"/>
    <n v="165"/>
    <m/>
    <s v="94002"/>
    <n v="91"/>
    <n v="37"/>
    <n v="29"/>
    <n v="5"/>
    <n v="5"/>
    <n v="5"/>
    <s v="&gt;157"/>
    <n v="27001"/>
    <m/>
    <x v="269"/>
    <s v="San Mateo"/>
    <m/>
  </r>
  <r>
    <n v="94005"/>
    <n v="12"/>
    <n v="13"/>
    <n v="25"/>
    <m/>
    <s v="94005"/>
    <n v="25"/>
    <n v="0"/>
    <n v="0"/>
    <n v="0"/>
    <n v="0"/>
    <n v="0"/>
    <n v="25"/>
    <n v="4645"/>
    <m/>
    <x v="270"/>
    <s v="San Mateo"/>
    <m/>
  </r>
  <r>
    <n v="94010"/>
    <n v="75"/>
    <n v="100"/>
    <n v="175"/>
    <m/>
    <s v="94010"/>
    <n v="145"/>
    <n v="11"/>
    <n v="14"/>
    <n v="5"/>
    <n v="5"/>
    <n v="5"/>
    <s v="&gt;170"/>
    <n v="42466"/>
    <m/>
    <x v="271"/>
    <s v="San Mateo"/>
    <m/>
  </r>
  <r>
    <n v="94012"/>
    <n v="5"/>
    <n v="5"/>
    <s v="&gt;0"/>
    <m/>
    <s v="94012"/>
    <n v="5"/>
    <n v="0"/>
    <n v="5"/>
    <n v="0"/>
    <n v="0"/>
    <n v="0"/>
    <s v="&gt;0"/>
    <n v="0"/>
    <n v="1"/>
    <x v="2"/>
    <e v="#N/A"/>
    <m/>
  </r>
  <r>
    <n v="94013"/>
    <n v="5"/>
    <n v="5"/>
    <s v="&gt;0"/>
    <m/>
    <s v="94013"/>
    <n v="5"/>
    <n v="5"/>
    <n v="0"/>
    <n v="0"/>
    <n v="0"/>
    <n v="0"/>
    <s v="&gt;0"/>
    <n v="0"/>
    <n v="1"/>
    <x v="2"/>
    <e v="#N/A"/>
    <m/>
  </r>
  <r>
    <n v="94014"/>
    <n v="109"/>
    <n v="143"/>
    <n v="252"/>
    <m/>
    <s v="94014"/>
    <n v="233"/>
    <n v="5"/>
    <n v="5"/>
    <n v="0"/>
    <n v="5"/>
    <n v="5"/>
    <s v="&gt;233"/>
    <n v="49565"/>
    <m/>
    <x v="272"/>
    <s v="San Mateo"/>
    <m/>
  </r>
  <r>
    <n v="94015"/>
    <n v="158"/>
    <n v="279"/>
    <n v="437"/>
    <m/>
    <s v="94015"/>
    <n v="338"/>
    <n v="20"/>
    <n v="45"/>
    <n v="13"/>
    <n v="19"/>
    <n v="5"/>
    <s v="&gt;435"/>
    <n v="65199"/>
    <m/>
    <x v="272"/>
    <s v="San Mateo"/>
    <m/>
  </r>
  <r>
    <n v="94018"/>
    <n v="5"/>
    <n v="5"/>
    <s v="&gt;0"/>
    <m/>
    <s v="94018"/>
    <n v="11"/>
    <n v="0"/>
    <n v="5"/>
    <n v="0"/>
    <n v="0"/>
    <n v="0"/>
    <s v="&gt;11"/>
    <n v="0"/>
    <n v="1"/>
    <x v="2"/>
    <e v="#N/A"/>
    <m/>
  </r>
  <r>
    <n v="94019"/>
    <n v="40"/>
    <n v="46"/>
    <n v="86"/>
    <m/>
    <s v="94019"/>
    <n v="81"/>
    <n v="5"/>
    <n v="0"/>
    <n v="0"/>
    <n v="5"/>
    <n v="0"/>
    <s v="&gt;81"/>
    <n v="20207"/>
    <m/>
    <x v="273"/>
    <s v="San Mateo"/>
    <m/>
  </r>
  <r>
    <n v="94020"/>
    <n v="5"/>
    <n v="5"/>
    <s v="&gt;0"/>
    <m/>
    <s v="94020"/>
    <n v="5"/>
    <n v="0"/>
    <n v="0"/>
    <n v="0"/>
    <n v="0"/>
    <n v="0"/>
    <s v="&gt;0"/>
    <n v="1979"/>
    <m/>
    <x v="0"/>
    <s v="San Mateo"/>
    <m/>
  </r>
  <r>
    <n v="94021"/>
    <n v="0"/>
    <n v="5"/>
    <s v="&gt;0"/>
    <m/>
    <s v="94021"/>
    <n v="5"/>
    <n v="0"/>
    <n v="0"/>
    <n v="0"/>
    <n v="0"/>
    <n v="0"/>
    <s v="&gt;0"/>
    <n v="574"/>
    <m/>
    <x v="0"/>
    <s v="San Mateo"/>
    <m/>
  </r>
  <r>
    <n v="94022"/>
    <n v="28"/>
    <n v="28"/>
    <n v="56"/>
    <m/>
    <s v="94022"/>
    <n v="55"/>
    <n v="0"/>
    <n v="0"/>
    <n v="0"/>
    <n v="0"/>
    <n v="5"/>
    <s v="&gt;55"/>
    <n v="19701"/>
    <m/>
    <x v="274"/>
    <s v="Santa Clara"/>
    <m/>
  </r>
  <r>
    <n v="94024"/>
    <n v="37"/>
    <n v="39"/>
    <n v="76"/>
    <m/>
    <s v="94024"/>
    <n v="75"/>
    <n v="5"/>
    <n v="0"/>
    <n v="0"/>
    <n v="0"/>
    <n v="0"/>
    <s v="&gt;75"/>
    <n v="23704"/>
    <m/>
    <x v="275"/>
    <s v="Santa Clara"/>
    <m/>
  </r>
  <r>
    <n v="94025"/>
    <n v="89"/>
    <n v="77"/>
    <n v="166"/>
    <m/>
    <s v="94025"/>
    <n v="149"/>
    <n v="15"/>
    <n v="0"/>
    <n v="0"/>
    <n v="5"/>
    <n v="5"/>
    <s v="&gt;164"/>
    <n v="43996"/>
    <m/>
    <x v="276"/>
    <s v="San Mateo"/>
    <m/>
  </r>
  <r>
    <n v="94026"/>
    <n v="0"/>
    <n v="5"/>
    <s v="&gt;0"/>
    <m/>
    <s v="94026"/>
    <n v="5"/>
    <n v="0"/>
    <n v="0"/>
    <n v="0"/>
    <n v="0"/>
    <n v="0"/>
    <s v="&gt;0"/>
    <n v="0"/>
    <n v="1"/>
    <x v="2"/>
    <e v="#N/A"/>
    <m/>
  </r>
  <r>
    <n v="94027"/>
    <n v="5"/>
    <n v="15"/>
    <s v="&gt;15"/>
    <m/>
    <s v="94027"/>
    <n v="22"/>
    <n v="0"/>
    <n v="0"/>
    <n v="0"/>
    <n v="0"/>
    <n v="0"/>
    <n v="22"/>
    <n v="7193"/>
    <m/>
    <x v="277"/>
    <s v="San Mateo"/>
    <m/>
  </r>
  <r>
    <n v="94028"/>
    <n v="5"/>
    <n v="5"/>
    <s v="&gt;0"/>
    <m/>
    <s v="94028"/>
    <n v="5"/>
    <n v="0"/>
    <n v="0"/>
    <n v="0"/>
    <n v="0"/>
    <n v="0"/>
    <s v="&gt;0"/>
    <n v="6718"/>
    <m/>
    <x v="278"/>
    <s v="San Mateo"/>
    <m/>
  </r>
  <r>
    <n v="94030"/>
    <n v="56"/>
    <n v="49"/>
    <n v="105"/>
    <m/>
    <s v="94030"/>
    <n v="99"/>
    <n v="5"/>
    <n v="5"/>
    <n v="0"/>
    <n v="0"/>
    <n v="5"/>
    <s v="&gt;99"/>
    <n v="22998"/>
    <m/>
    <x v="279"/>
    <s v="San Mateo"/>
    <m/>
  </r>
  <r>
    <n v="94031"/>
    <n v="0"/>
    <n v="5"/>
    <s v="&gt;0"/>
    <m/>
    <s v="94031"/>
    <n v="0"/>
    <n v="5"/>
    <n v="0"/>
    <n v="0"/>
    <n v="0"/>
    <n v="0"/>
    <s v="&gt;0"/>
    <n v="0"/>
    <n v="1"/>
    <x v="2"/>
    <e v="#N/A"/>
    <m/>
  </r>
  <r>
    <n v="94035"/>
    <n v="0"/>
    <n v="5"/>
    <s v="&gt;0"/>
    <m/>
    <s v="94035"/>
    <n v="5"/>
    <n v="0"/>
    <n v="5"/>
    <n v="0"/>
    <n v="0"/>
    <n v="0"/>
    <s v="&gt;0"/>
    <n v="0"/>
    <n v="1"/>
    <x v="2"/>
    <e v="#N/A"/>
    <m/>
  </r>
  <r>
    <n v="94037"/>
    <n v="5"/>
    <n v="5"/>
    <s v="&gt;0"/>
    <m/>
    <s v="94037"/>
    <n v="5"/>
    <n v="0"/>
    <n v="0"/>
    <n v="0"/>
    <n v="0"/>
    <n v="0"/>
    <s v="&gt;0"/>
    <n v="2833"/>
    <m/>
    <x v="0"/>
    <s v="San Mateo"/>
    <m/>
  </r>
  <r>
    <n v="94038"/>
    <n v="5"/>
    <n v="15"/>
    <s v="&gt;15"/>
    <m/>
    <s v="94038"/>
    <n v="12"/>
    <n v="0"/>
    <n v="0"/>
    <n v="0"/>
    <n v="0"/>
    <n v="5"/>
    <s v="&gt;12"/>
    <n v="3350"/>
    <m/>
    <x v="0"/>
    <s v="San Mateo"/>
    <m/>
  </r>
  <r>
    <n v="94039"/>
    <n v="5"/>
    <n v="0"/>
    <s v="&gt;0"/>
    <m/>
    <s v="94039"/>
    <n v="5"/>
    <n v="0"/>
    <n v="0"/>
    <n v="0"/>
    <n v="0"/>
    <n v="0"/>
    <s v="&gt;0"/>
    <n v="0"/>
    <n v="1"/>
    <x v="2"/>
    <e v="#N/A"/>
    <m/>
  </r>
  <r>
    <n v="94040"/>
    <n v="80"/>
    <n v="92"/>
    <n v="172"/>
    <m/>
    <s v="94040"/>
    <n v="130"/>
    <n v="41"/>
    <n v="0"/>
    <n v="0"/>
    <n v="0"/>
    <n v="5"/>
    <s v="&gt;171"/>
    <n v="34804"/>
    <m/>
    <x v="280"/>
    <s v="Santa Clara"/>
    <m/>
  </r>
  <r>
    <n v="94041"/>
    <n v="31"/>
    <n v="24"/>
    <n v="55"/>
    <m/>
    <s v="94041"/>
    <n v="54"/>
    <n v="0"/>
    <n v="5"/>
    <n v="0"/>
    <n v="0"/>
    <n v="0"/>
    <s v="&gt;54"/>
    <n v="13996"/>
    <m/>
    <x v="280"/>
    <s v="Santa Clara"/>
    <m/>
  </r>
  <r>
    <n v="94043"/>
    <n v="62"/>
    <n v="36"/>
    <n v="98"/>
    <m/>
    <s v="94043"/>
    <n v="92"/>
    <n v="5"/>
    <n v="0"/>
    <n v="0"/>
    <n v="0"/>
    <n v="0"/>
    <s v="&gt;92"/>
    <n v="31999"/>
    <m/>
    <x v="280"/>
    <s v="Santa Clara"/>
    <m/>
  </r>
  <r>
    <n v="94044"/>
    <n v="77"/>
    <n v="111"/>
    <n v="188"/>
    <m/>
    <s v="94044"/>
    <n v="156"/>
    <n v="5"/>
    <n v="19"/>
    <n v="0"/>
    <n v="5"/>
    <n v="0"/>
    <s v="&gt;175"/>
    <n v="38677"/>
    <m/>
    <x v="281"/>
    <s v="San Mateo"/>
    <m/>
  </r>
  <r>
    <n v="94045"/>
    <n v="5"/>
    <n v="5"/>
    <s v="&gt;0"/>
    <m/>
    <s v="94045"/>
    <n v="5"/>
    <n v="5"/>
    <n v="0"/>
    <n v="0"/>
    <n v="0"/>
    <n v="0"/>
    <s v="&gt;0"/>
    <n v="0"/>
    <n v="1"/>
    <x v="2"/>
    <e v="#N/A"/>
    <m/>
  </r>
  <r>
    <n v="94046"/>
    <n v="0"/>
    <n v="5"/>
    <s v="&gt;0"/>
    <m/>
    <s v="94046"/>
    <n v="5"/>
    <n v="0"/>
    <n v="0"/>
    <n v="0"/>
    <n v="0"/>
    <n v="0"/>
    <s v="&gt;0"/>
    <n v="0"/>
    <n v="1"/>
    <x v="2"/>
    <e v="#N/A"/>
    <m/>
  </r>
  <r>
    <n v="94051"/>
    <n v="5"/>
    <n v="5"/>
    <s v="&gt;0"/>
    <m/>
    <s v="94051"/>
    <n v="5"/>
    <n v="5"/>
    <n v="0"/>
    <n v="0"/>
    <n v="0"/>
    <n v="0"/>
    <s v="&gt;0"/>
    <n v="0"/>
    <n v="1"/>
    <x v="2"/>
    <e v="#N/A"/>
    <m/>
  </r>
  <r>
    <n v="94060"/>
    <n v="5"/>
    <n v="5"/>
    <s v="&gt;0"/>
    <m/>
    <s v="94060"/>
    <n v="5"/>
    <n v="0"/>
    <n v="0"/>
    <n v="0"/>
    <n v="0"/>
    <n v="0"/>
    <s v="&gt;0"/>
    <n v="1098"/>
    <m/>
    <x v="0"/>
    <s v="San Mateo"/>
    <m/>
  </r>
  <r>
    <n v="94061"/>
    <n v="81"/>
    <n v="170"/>
    <n v="251"/>
    <m/>
    <s v="94061"/>
    <n v="146"/>
    <n v="37"/>
    <n v="60"/>
    <n v="5"/>
    <n v="0"/>
    <n v="5"/>
    <s v="&gt;243"/>
    <n v="38158"/>
    <m/>
    <x v="282"/>
    <s v="San Mateo"/>
    <m/>
  </r>
  <r>
    <n v="94062"/>
    <n v="34"/>
    <n v="101"/>
    <n v="135"/>
    <m/>
    <s v="94062"/>
    <n v="68"/>
    <n v="18"/>
    <n v="46"/>
    <n v="0"/>
    <n v="5"/>
    <n v="5"/>
    <s v="&gt;132"/>
    <n v="27871"/>
    <m/>
    <x v="283"/>
    <s v="San Mateo"/>
    <m/>
  </r>
  <r>
    <n v="94063"/>
    <n v="117"/>
    <n v="130"/>
    <n v="247"/>
    <m/>
    <s v="94063"/>
    <n v="195"/>
    <n v="25"/>
    <n v="20"/>
    <n v="0"/>
    <n v="5"/>
    <n v="5"/>
    <s v="&gt;240"/>
    <n v="36110"/>
    <m/>
    <x v="282"/>
    <s v="San Mateo"/>
    <m/>
  </r>
  <r>
    <n v="94064"/>
    <n v="5"/>
    <n v="0"/>
    <s v="&gt;0"/>
    <m/>
    <s v="94064"/>
    <n v="5"/>
    <n v="0"/>
    <n v="0"/>
    <n v="0"/>
    <n v="0"/>
    <n v="0"/>
    <s v="&gt;0"/>
    <n v="0"/>
    <n v="1"/>
    <x v="2"/>
    <e v="#N/A"/>
    <m/>
  </r>
  <r>
    <n v="94065"/>
    <n v="29"/>
    <n v="19"/>
    <n v="48"/>
    <m/>
    <s v="94065"/>
    <n v="46"/>
    <n v="5"/>
    <n v="5"/>
    <n v="0"/>
    <n v="0"/>
    <n v="0"/>
    <s v="&gt;46"/>
    <n v="11603"/>
    <m/>
    <x v="282"/>
    <s v="San Mateo"/>
    <m/>
  </r>
  <r>
    <n v="94066"/>
    <n v="130"/>
    <n v="221"/>
    <n v="351"/>
    <m/>
    <s v="94066"/>
    <n v="240"/>
    <n v="13"/>
    <n v="67"/>
    <n v="22"/>
    <n v="5"/>
    <n v="5"/>
    <s v="&gt;342"/>
    <n v="44538"/>
    <m/>
    <x v="284"/>
    <s v="San Mateo"/>
    <m/>
  </r>
  <r>
    <n v="94070"/>
    <n v="52"/>
    <n v="71"/>
    <n v="123"/>
    <m/>
    <s v="94070"/>
    <n v="98"/>
    <n v="14"/>
    <n v="5"/>
    <n v="0"/>
    <n v="5"/>
    <n v="0"/>
    <s v="&gt;112"/>
    <n v="30420"/>
    <m/>
    <x v="285"/>
    <s v="San Mateo"/>
    <m/>
  </r>
  <r>
    <n v="94080"/>
    <n v="177"/>
    <n v="349"/>
    <n v="526"/>
    <m/>
    <s v="94080"/>
    <n v="355"/>
    <n v="19"/>
    <n v="83"/>
    <n v="54"/>
    <n v="11"/>
    <n v="5"/>
    <s v="&gt;522"/>
    <n v="67263"/>
    <m/>
    <x v="286"/>
    <s v="San Mateo"/>
    <m/>
  </r>
  <r>
    <n v="94083"/>
    <n v="0"/>
    <n v="5"/>
    <s v="&gt;0"/>
    <m/>
    <s v="94083"/>
    <n v="5"/>
    <n v="0"/>
    <n v="0"/>
    <n v="0"/>
    <n v="0"/>
    <n v="0"/>
    <s v="&gt;0"/>
    <n v="0"/>
    <n v="1"/>
    <x v="2"/>
    <e v="#N/A"/>
    <m/>
  </r>
  <r>
    <n v="94085"/>
    <n v="64"/>
    <n v="27"/>
    <n v="91"/>
    <m/>
    <s v="94085"/>
    <n v="88"/>
    <n v="5"/>
    <n v="0"/>
    <n v="0"/>
    <n v="0"/>
    <n v="5"/>
    <s v="&gt;88"/>
    <n v="23592"/>
    <m/>
    <x v="287"/>
    <s v="Santa Clara"/>
    <m/>
  </r>
  <r>
    <n v="94086"/>
    <n v="140"/>
    <n v="128"/>
    <n v="268"/>
    <m/>
    <s v="94086"/>
    <n v="224"/>
    <n v="34"/>
    <n v="5"/>
    <n v="0"/>
    <n v="0"/>
    <n v="5"/>
    <s v="&gt;258"/>
    <n v="49190"/>
    <m/>
    <x v="287"/>
    <s v="Santa Clara"/>
    <m/>
  </r>
  <r>
    <n v="94087"/>
    <n v="149"/>
    <n v="100"/>
    <n v="249"/>
    <m/>
    <s v="94087"/>
    <n v="230"/>
    <n v="5"/>
    <n v="5"/>
    <n v="0"/>
    <n v="0"/>
    <n v="5"/>
    <s v="&gt;230"/>
    <n v="57015"/>
    <m/>
    <x v="287"/>
    <s v="Santa Clara"/>
    <m/>
  </r>
  <r>
    <n v="94088"/>
    <n v="0"/>
    <n v="5"/>
    <s v="&gt;0"/>
    <m/>
    <s v="94088"/>
    <n v="5"/>
    <n v="0"/>
    <n v="0"/>
    <n v="0"/>
    <n v="0"/>
    <n v="0"/>
    <s v="&gt;0"/>
    <n v="0"/>
    <n v="1"/>
    <x v="2"/>
    <e v="#N/A"/>
    <m/>
  </r>
  <r>
    <n v="94089"/>
    <n v="65"/>
    <n v="63"/>
    <n v="128"/>
    <m/>
    <s v="94089"/>
    <n v="119"/>
    <n v="5"/>
    <n v="5"/>
    <n v="0"/>
    <n v="0"/>
    <n v="0"/>
    <s v="&gt;119"/>
    <n v="23049"/>
    <m/>
    <x v="287"/>
    <s v="Santa Clara"/>
    <m/>
  </r>
  <r>
    <n v="94093"/>
    <n v="5"/>
    <n v="0"/>
    <s v="&gt;0"/>
    <m/>
    <s v="94093"/>
    <n v="5"/>
    <n v="0"/>
    <n v="0"/>
    <n v="0"/>
    <n v="0"/>
    <n v="0"/>
    <s v="&gt;0"/>
    <n v="0"/>
    <n v="1"/>
    <x v="2"/>
    <e v="#N/A"/>
    <m/>
  </r>
  <r>
    <n v="94100"/>
    <n v="0"/>
    <n v="5"/>
    <s v="&gt;0"/>
    <m/>
    <s v="94100"/>
    <n v="5"/>
    <n v="0"/>
    <n v="0"/>
    <n v="0"/>
    <n v="0"/>
    <n v="0"/>
    <s v="&gt;0"/>
    <n v="0"/>
    <n v="1"/>
    <x v="2"/>
    <e v="#N/A"/>
    <m/>
  </r>
  <r>
    <n v="94101"/>
    <n v="5"/>
    <n v="0"/>
    <s v="&gt;0"/>
    <m/>
    <s v="94101"/>
    <n v="5"/>
    <n v="0"/>
    <n v="0"/>
    <n v="0"/>
    <n v="0"/>
    <n v="0"/>
    <s v="&gt;0"/>
    <n v="0"/>
    <n v="1"/>
    <x v="2"/>
    <e v="#N/A"/>
    <m/>
  </r>
  <r>
    <n v="94102"/>
    <n v="75"/>
    <n v="101"/>
    <n v="176"/>
    <m/>
    <s v="94102"/>
    <n v="134"/>
    <n v="37"/>
    <n v="0"/>
    <n v="0"/>
    <n v="5"/>
    <n v="5"/>
    <s v="&gt;171"/>
    <n v="33264"/>
    <m/>
    <x v="288"/>
    <s v="San Francisco"/>
    <m/>
  </r>
  <r>
    <n v="94103"/>
    <n v="76"/>
    <n v="81"/>
    <n v="157"/>
    <m/>
    <s v="94103"/>
    <n v="129"/>
    <n v="23"/>
    <n v="0"/>
    <n v="0"/>
    <n v="5"/>
    <n v="5"/>
    <s v="&gt;152"/>
    <n v="31585"/>
    <m/>
    <x v="288"/>
    <s v="San Francisco"/>
    <m/>
  </r>
  <r>
    <n v="94104"/>
    <n v="5"/>
    <n v="5"/>
    <s v="&gt;0"/>
    <m/>
    <s v="94104"/>
    <n v="5"/>
    <n v="0"/>
    <n v="0"/>
    <n v="0"/>
    <n v="0"/>
    <n v="0"/>
    <s v="&gt;0"/>
    <n v="438"/>
    <m/>
    <x v="288"/>
    <s v="San Francisco"/>
    <m/>
  </r>
  <r>
    <n v="94105"/>
    <n v="26"/>
    <n v="14"/>
    <n v="40"/>
    <m/>
    <s v="94105"/>
    <n v="34"/>
    <n v="5"/>
    <n v="0"/>
    <n v="0"/>
    <n v="5"/>
    <n v="0"/>
    <s v="&gt;34"/>
    <n v="12944"/>
    <m/>
    <x v="288"/>
    <s v="San Francisco"/>
    <m/>
  </r>
  <r>
    <n v="94106"/>
    <n v="5"/>
    <n v="0"/>
    <s v="&gt;0"/>
    <m/>
    <s v="94106"/>
    <n v="5"/>
    <n v="0"/>
    <n v="0"/>
    <n v="0"/>
    <n v="0"/>
    <n v="0"/>
    <s v="&gt;0"/>
    <n v="0"/>
    <n v="1"/>
    <x v="2"/>
    <e v="#N/A"/>
    <m/>
  </r>
  <r>
    <n v="94107"/>
    <n v="53"/>
    <n v="28"/>
    <n v="81"/>
    <m/>
    <s v="94107"/>
    <n v="72"/>
    <n v="5"/>
    <n v="0"/>
    <n v="0"/>
    <n v="5"/>
    <n v="5"/>
    <s v="&gt;72"/>
    <n v="29708"/>
    <m/>
    <x v="288"/>
    <s v="San Francisco"/>
    <m/>
  </r>
  <r>
    <n v="94108"/>
    <n v="5"/>
    <n v="5"/>
    <s v="&gt;0"/>
    <m/>
    <s v="94108"/>
    <n v="14"/>
    <n v="5"/>
    <n v="0"/>
    <n v="0"/>
    <n v="0"/>
    <n v="0"/>
    <s v="&gt;14"/>
    <n v="13535"/>
    <m/>
    <x v="288"/>
    <s v="San Francisco"/>
    <m/>
  </r>
  <r>
    <n v="94109"/>
    <n v="57"/>
    <n v="57"/>
    <n v="114"/>
    <m/>
    <s v="94109"/>
    <n v="99"/>
    <n v="12"/>
    <n v="0"/>
    <n v="0"/>
    <n v="5"/>
    <n v="5"/>
    <s v="&gt;111"/>
    <n v="55797"/>
    <m/>
    <x v="288"/>
    <s v="San Francisco"/>
    <m/>
  </r>
  <r>
    <n v="94110"/>
    <n v="126"/>
    <n v="156"/>
    <n v="282"/>
    <m/>
    <s v="94110"/>
    <n v="254"/>
    <n v="19"/>
    <n v="5"/>
    <n v="0"/>
    <n v="5"/>
    <n v="5"/>
    <s v="&gt;273"/>
    <n v="72765"/>
    <m/>
    <x v="288"/>
    <s v="San Francisco"/>
    <m/>
  </r>
  <r>
    <n v="94111"/>
    <n v="5"/>
    <n v="5"/>
    <s v="&gt;0"/>
    <m/>
    <s v="94111"/>
    <n v="11"/>
    <n v="5"/>
    <n v="0"/>
    <n v="0"/>
    <n v="0"/>
    <n v="0"/>
    <s v="&gt;11"/>
    <n v="4023"/>
    <m/>
    <x v="288"/>
    <s v="San Francisco"/>
    <m/>
  </r>
  <r>
    <n v="94112"/>
    <n v="210"/>
    <n v="304"/>
    <n v="514"/>
    <m/>
    <s v="94112"/>
    <n v="452"/>
    <n v="5"/>
    <n v="29"/>
    <n v="0"/>
    <n v="20"/>
    <n v="5"/>
    <s v="&gt;501"/>
    <n v="85053"/>
    <m/>
    <x v="288"/>
    <s v="San Francisco"/>
    <m/>
  </r>
  <r>
    <n v="94114"/>
    <n v="27"/>
    <n v="29"/>
    <n v="56"/>
    <m/>
    <s v="94114"/>
    <n v="47"/>
    <n v="5"/>
    <n v="5"/>
    <n v="0"/>
    <n v="0"/>
    <n v="5"/>
    <s v="&gt;47"/>
    <n v="35077"/>
    <m/>
    <x v="288"/>
    <s v="San Francisco"/>
    <m/>
  </r>
  <r>
    <n v="94115"/>
    <n v="42"/>
    <n v="60"/>
    <n v="102"/>
    <m/>
    <s v="94115"/>
    <n v="84"/>
    <n v="5"/>
    <n v="5"/>
    <n v="0"/>
    <n v="5"/>
    <n v="5"/>
    <s v="&gt;84"/>
    <n v="33841"/>
    <m/>
    <x v="288"/>
    <s v="San Francisco"/>
    <m/>
  </r>
  <r>
    <n v="94116"/>
    <n v="76"/>
    <n v="130"/>
    <n v="206"/>
    <m/>
    <s v="94116"/>
    <n v="187"/>
    <n v="5"/>
    <n v="5"/>
    <n v="0"/>
    <n v="5"/>
    <n v="5"/>
    <s v="&gt;187"/>
    <n v="46594"/>
    <m/>
    <x v="288"/>
    <s v="San Francisco"/>
    <m/>
  </r>
  <r>
    <n v="94117"/>
    <n v="36"/>
    <n v="45"/>
    <n v="81"/>
    <m/>
    <s v="94117"/>
    <n v="63"/>
    <n v="13"/>
    <n v="5"/>
    <n v="0"/>
    <n v="5"/>
    <n v="5"/>
    <s v="&gt;76"/>
    <n v="43526"/>
    <m/>
    <x v="288"/>
    <s v="San Francisco"/>
    <m/>
  </r>
  <r>
    <n v="94118"/>
    <n v="50"/>
    <n v="58"/>
    <n v="108"/>
    <m/>
    <s v="94118"/>
    <n v="89"/>
    <n v="5"/>
    <n v="5"/>
    <n v="0"/>
    <n v="5"/>
    <n v="5"/>
    <s v="&gt;89"/>
    <n v="41241"/>
    <m/>
    <x v="288"/>
    <s v="San Francisco"/>
    <m/>
  </r>
  <r>
    <n v="94120"/>
    <n v="5"/>
    <n v="5"/>
    <s v="&gt;0"/>
    <m/>
    <s v="94120"/>
    <n v="5"/>
    <n v="0"/>
    <n v="0"/>
    <n v="0"/>
    <n v="0"/>
    <n v="0"/>
    <s v="&gt;0"/>
    <n v="0"/>
    <n v="1"/>
    <x v="2"/>
    <e v="#N/A"/>
    <m/>
  </r>
  <r>
    <n v="94121"/>
    <n v="80"/>
    <n v="112"/>
    <n v="192"/>
    <m/>
    <s v="94121"/>
    <n v="173"/>
    <n v="17"/>
    <n v="0"/>
    <n v="0"/>
    <n v="5"/>
    <n v="0"/>
    <s v="&gt;190"/>
    <n v="43843"/>
    <m/>
    <x v="288"/>
    <s v="San Francisco"/>
    <m/>
  </r>
  <r>
    <n v="94122"/>
    <n v="94"/>
    <n v="119"/>
    <n v="213"/>
    <m/>
    <s v="94122"/>
    <n v="200"/>
    <n v="5"/>
    <n v="5"/>
    <n v="0"/>
    <n v="5"/>
    <n v="5"/>
    <s v="&gt;200"/>
    <n v="61248"/>
    <m/>
    <x v="288"/>
    <s v="San Francisco"/>
    <m/>
  </r>
  <r>
    <n v="94123"/>
    <n v="15"/>
    <n v="5"/>
    <s v="&gt;15"/>
    <m/>
    <s v="94123"/>
    <n v="22"/>
    <n v="5"/>
    <n v="0"/>
    <n v="0"/>
    <n v="0"/>
    <n v="0"/>
    <s v="&gt;22"/>
    <n v="26074"/>
    <m/>
    <x v="288"/>
    <s v="San Francisco"/>
    <m/>
  </r>
  <r>
    <n v="94124"/>
    <n v="137"/>
    <n v="198"/>
    <n v="335"/>
    <m/>
    <s v="94124"/>
    <n v="276"/>
    <n v="18"/>
    <n v="5"/>
    <n v="0"/>
    <n v="30"/>
    <n v="5"/>
    <s v="&gt;324"/>
    <n v="36278"/>
    <m/>
    <x v="288"/>
    <s v="San Francisco"/>
    <m/>
  </r>
  <r>
    <n v="94125"/>
    <n v="5"/>
    <n v="0"/>
    <s v="&gt;0"/>
    <m/>
    <s v="94125"/>
    <n v="5"/>
    <n v="0"/>
    <n v="0"/>
    <n v="0"/>
    <n v="0"/>
    <n v="0"/>
    <s v="&gt;0"/>
    <n v="0"/>
    <n v="1"/>
    <x v="2"/>
    <e v="#N/A"/>
    <m/>
  </r>
  <r>
    <n v="94127"/>
    <n v="51"/>
    <n v="44"/>
    <n v="95"/>
    <m/>
    <s v="94127"/>
    <n v="85"/>
    <n v="5"/>
    <n v="5"/>
    <n v="0"/>
    <n v="0"/>
    <n v="0"/>
    <s v="&gt;85"/>
    <n v="20413"/>
    <m/>
    <x v="288"/>
    <s v="San Francisco"/>
    <m/>
  </r>
  <r>
    <n v="94129"/>
    <n v="5"/>
    <n v="5"/>
    <s v="&gt;0"/>
    <m/>
    <s v="94129"/>
    <n v="5"/>
    <n v="0"/>
    <n v="0"/>
    <n v="0"/>
    <n v="0"/>
    <n v="0"/>
    <s v="&gt;0"/>
    <n v="4011"/>
    <m/>
    <x v="288"/>
    <s v="San Francisco"/>
    <m/>
  </r>
  <r>
    <n v="94130"/>
    <n v="12"/>
    <n v="36"/>
    <n v="48"/>
    <m/>
    <s v="94130"/>
    <n v="19"/>
    <n v="27"/>
    <n v="5"/>
    <n v="0"/>
    <n v="0"/>
    <n v="5"/>
    <s v="&gt;46"/>
    <n v="3184"/>
    <m/>
    <x v="288"/>
    <s v="San Francisco"/>
    <m/>
  </r>
  <r>
    <n v="94131"/>
    <n v="44"/>
    <n v="40"/>
    <n v="84"/>
    <m/>
    <s v="94131"/>
    <n v="72"/>
    <n v="5"/>
    <n v="5"/>
    <n v="0"/>
    <n v="5"/>
    <n v="5"/>
    <s v="&gt;72"/>
    <n v="30458"/>
    <m/>
    <x v="288"/>
    <s v="San Francisco"/>
    <m/>
  </r>
  <r>
    <n v="94132"/>
    <n v="82"/>
    <n v="85"/>
    <n v="167"/>
    <m/>
    <s v="94132"/>
    <n v="142"/>
    <n v="5"/>
    <n v="14"/>
    <n v="0"/>
    <n v="5"/>
    <n v="0"/>
    <s v="&gt;156"/>
    <n v="30437"/>
    <m/>
    <x v="288"/>
    <s v="San Francisco"/>
    <m/>
  </r>
  <r>
    <n v="94133"/>
    <n v="40"/>
    <n v="60"/>
    <n v="100"/>
    <m/>
    <s v="94133"/>
    <n v="77"/>
    <n v="23"/>
    <n v="0"/>
    <n v="0"/>
    <n v="0"/>
    <n v="0"/>
    <n v="100"/>
    <n v="26930"/>
    <m/>
    <x v="288"/>
    <s v="San Francisco"/>
    <m/>
  </r>
  <r>
    <n v="94134"/>
    <n v="139"/>
    <n v="185"/>
    <n v="324"/>
    <m/>
    <s v="94134"/>
    <n v="299"/>
    <n v="5"/>
    <n v="15"/>
    <n v="0"/>
    <n v="5"/>
    <n v="5"/>
    <s v="&gt;314"/>
    <n v="43286"/>
    <m/>
    <x v="288"/>
    <s v="San Francisco"/>
    <m/>
  </r>
  <r>
    <n v="94137"/>
    <n v="5"/>
    <n v="0"/>
    <s v="&gt;0"/>
    <m/>
    <s v="94137"/>
    <n v="5"/>
    <n v="0"/>
    <n v="0"/>
    <n v="0"/>
    <n v="0"/>
    <n v="0"/>
    <s v="&gt;0"/>
    <n v="0"/>
    <n v="1"/>
    <x v="2"/>
    <e v="#N/A"/>
    <m/>
  </r>
  <r>
    <n v="94142"/>
    <n v="0"/>
    <n v="5"/>
    <s v="&gt;0"/>
    <m/>
    <s v="94142"/>
    <n v="0"/>
    <n v="0"/>
    <n v="0"/>
    <n v="0"/>
    <n v="0"/>
    <n v="5"/>
    <s v="&gt;0"/>
    <n v="0"/>
    <n v="1"/>
    <x v="2"/>
    <e v="#N/A"/>
    <m/>
  </r>
  <r>
    <n v="94143"/>
    <n v="5"/>
    <n v="0"/>
    <s v="&gt;0"/>
    <m/>
    <s v="94143"/>
    <n v="5"/>
    <n v="0"/>
    <n v="0"/>
    <n v="0"/>
    <n v="0"/>
    <n v="0"/>
    <s v="&gt;0"/>
    <n v="0"/>
    <n v="1"/>
    <x v="2"/>
    <e v="#N/A"/>
    <m/>
  </r>
  <r>
    <n v="94148"/>
    <n v="0"/>
    <n v="5"/>
    <s v="&gt;0"/>
    <m/>
    <s v="94148"/>
    <n v="0"/>
    <n v="0"/>
    <n v="5"/>
    <n v="0"/>
    <n v="0"/>
    <n v="0"/>
    <s v="&gt;0"/>
    <n v="0"/>
    <n v="1"/>
    <x v="2"/>
    <e v="#N/A"/>
    <m/>
  </r>
  <r>
    <n v="94158"/>
    <n v="36"/>
    <n v="19"/>
    <n v="55"/>
    <m/>
    <s v="94158"/>
    <n v="53"/>
    <n v="5"/>
    <n v="0"/>
    <n v="0"/>
    <n v="0"/>
    <n v="0"/>
    <s v="&gt;53"/>
    <n v="9231"/>
    <m/>
    <x v="288"/>
    <s v="San Francisco"/>
    <m/>
  </r>
  <r>
    <n v="94161"/>
    <n v="5"/>
    <n v="0"/>
    <s v="&gt;0"/>
    <m/>
    <s v="94161"/>
    <n v="5"/>
    <n v="0"/>
    <n v="0"/>
    <n v="0"/>
    <n v="0"/>
    <n v="0"/>
    <s v="&gt;0"/>
    <n v="0"/>
    <n v="1"/>
    <x v="2"/>
    <e v="#N/A"/>
    <m/>
  </r>
  <r>
    <n v="94206"/>
    <n v="5"/>
    <n v="0"/>
    <s v="&gt;0"/>
    <m/>
    <s v="94206"/>
    <n v="5"/>
    <n v="0"/>
    <n v="0"/>
    <n v="0"/>
    <n v="0"/>
    <n v="0"/>
    <s v="&gt;0"/>
    <n v="0"/>
    <n v="1"/>
    <x v="2"/>
    <e v="#N/A"/>
    <m/>
  </r>
  <r>
    <n v="94290"/>
    <n v="5"/>
    <n v="0"/>
    <s v="&gt;0"/>
    <m/>
    <s v="94290"/>
    <n v="5"/>
    <n v="0"/>
    <n v="0"/>
    <n v="0"/>
    <n v="0"/>
    <n v="0"/>
    <s v="&gt;0"/>
    <n v="0"/>
    <n v="1"/>
    <x v="2"/>
    <e v="#N/A"/>
    <m/>
  </r>
  <r>
    <n v="94301"/>
    <n v="28"/>
    <n v="25"/>
    <n v="53"/>
    <m/>
    <s v="94301"/>
    <n v="48"/>
    <n v="5"/>
    <n v="0"/>
    <n v="5"/>
    <n v="0"/>
    <n v="5"/>
    <s v="&gt;48"/>
    <n v="17470"/>
    <m/>
    <x v="289"/>
    <s v="Santa Clara"/>
    <m/>
  </r>
  <r>
    <n v="94302"/>
    <n v="5"/>
    <n v="0"/>
    <s v="&gt;0"/>
    <m/>
    <s v="94302"/>
    <n v="5"/>
    <n v="0"/>
    <n v="0"/>
    <n v="0"/>
    <n v="0"/>
    <n v="0"/>
    <s v="&gt;0"/>
    <n v="0"/>
    <n v="1"/>
    <x v="2"/>
    <e v="#N/A"/>
    <m/>
  </r>
  <r>
    <n v="94303"/>
    <n v="160"/>
    <n v="160"/>
    <n v="320"/>
    <m/>
    <s v="94303"/>
    <n v="300"/>
    <n v="19"/>
    <n v="0"/>
    <n v="0"/>
    <n v="0"/>
    <n v="5"/>
    <s v="&gt;319"/>
    <n v="47828"/>
    <m/>
    <x v="289"/>
    <s v="Santa Clara"/>
    <m/>
  </r>
  <r>
    <n v="94304"/>
    <n v="11"/>
    <n v="5"/>
    <s v="&gt;11"/>
    <m/>
    <s v="94304"/>
    <n v="12"/>
    <n v="0"/>
    <n v="0"/>
    <n v="0"/>
    <n v="0"/>
    <n v="0"/>
    <n v="12"/>
    <n v="4391"/>
    <m/>
    <x v="289"/>
    <s v="Santa Clara"/>
    <m/>
  </r>
  <r>
    <n v="94305"/>
    <n v="5"/>
    <n v="5"/>
    <s v="&gt;0"/>
    <m/>
    <s v="94305"/>
    <n v="5"/>
    <n v="0"/>
    <n v="0"/>
    <n v="0"/>
    <n v="0"/>
    <n v="0"/>
    <s v="&gt;0"/>
    <n v="16283"/>
    <m/>
    <x v="0"/>
    <s v="Santa Clara"/>
    <m/>
  </r>
  <r>
    <n v="94306"/>
    <n v="74"/>
    <n v="76"/>
    <n v="150"/>
    <m/>
    <s v="94306"/>
    <n v="125"/>
    <n v="25"/>
    <n v="0"/>
    <n v="0"/>
    <n v="0"/>
    <n v="0"/>
    <n v="150"/>
    <n v="27650"/>
    <m/>
    <x v="289"/>
    <s v="Santa Clara"/>
    <m/>
  </r>
  <r>
    <n v="94311"/>
    <n v="0"/>
    <n v="5"/>
    <s v="&gt;0"/>
    <m/>
    <s v="94311"/>
    <n v="5"/>
    <n v="0"/>
    <n v="0"/>
    <n v="0"/>
    <n v="0"/>
    <n v="0"/>
    <s v="&gt;0"/>
    <n v="0"/>
    <n v="1"/>
    <x v="2"/>
    <e v="#N/A"/>
    <m/>
  </r>
  <r>
    <n v="94393"/>
    <n v="5"/>
    <n v="0"/>
    <s v="&gt;0"/>
    <m/>
    <s v="94393"/>
    <n v="5"/>
    <n v="0"/>
    <n v="0"/>
    <n v="0"/>
    <n v="0"/>
    <n v="0"/>
    <s v="&gt;0"/>
    <n v="0"/>
    <n v="1"/>
    <x v="2"/>
    <e v="#N/A"/>
    <m/>
  </r>
  <r>
    <n v="94401"/>
    <n v="135"/>
    <n v="239"/>
    <n v="374"/>
    <m/>
    <s v="94401"/>
    <n v="201"/>
    <n v="13"/>
    <n v="122"/>
    <n v="36"/>
    <n v="5"/>
    <n v="5"/>
    <s v="&gt;372"/>
    <n v="35013"/>
    <m/>
    <x v="290"/>
    <s v="San Mateo"/>
    <m/>
  </r>
  <r>
    <n v="94402"/>
    <n v="49"/>
    <n v="101"/>
    <n v="150"/>
    <m/>
    <s v="94402"/>
    <n v="100"/>
    <n v="13"/>
    <n v="26"/>
    <n v="5"/>
    <n v="5"/>
    <n v="5"/>
    <s v="&gt;139"/>
    <n v="25966"/>
    <m/>
    <x v="290"/>
    <s v="San Mateo"/>
    <m/>
  </r>
  <r>
    <n v="94403"/>
    <n v="121"/>
    <n v="198"/>
    <n v="319"/>
    <m/>
    <s v="94403"/>
    <n v="209"/>
    <n v="22"/>
    <n v="47"/>
    <n v="33"/>
    <n v="5"/>
    <n v="5"/>
    <s v="&gt;311"/>
    <n v="44361"/>
    <m/>
    <x v="290"/>
    <s v="San Mateo"/>
    <m/>
  </r>
  <r>
    <n v="94404"/>
    <n v="72"/>
    <n v="96"/>
    <n v="168"/>
    <m/>
    <s v="94404"/>
    <n v="133"/>
    <n v="5"/>
    <n v="29"/>
    <n v="5"/>
    <n v="5"/>
    <n v="0"/>
    <s v="&gt;162"/>
    <n v="36086"/>
    <m/>
    <x v="291"/>
    <s v="San Mateo"/>
    <m/>
  </r>
  <r>
    <n v="94406"/>
    <n v="0"/>
    <n v="5"/>
    <s v="&gt;0"/>
    <m/>
    <s v="94406"/>
    <n v="0"/>
    <n v="0"/>
    <n v="5"/>
    <n v="0"/>
    <n v="0"/>
    <n v="0"/>
    <s v="&gt;0"/>
    <n v="0"/>
    <n v="1"/>
    <x v="2"/>
    <e v="#N/A"/>
    <m/>
  </r>
  <r>
    <n v="94407"/>
    <n v="0"/>
    <n v="5"/>
    <s v="&gt;0"/>
    <m/>
    <s v="94407"/>
    <n v="0"/>
    <n v="0"/>
    <n v="5"/>
    <n v="0"/>
    <n v="0"/>
    <n v="0"/>
    <s v="&gt;0"/>
    <n v="0"/>
    <n v="1"/>
    <x v="2"/>
    <e v="#N/A"/>
    <m/>
  </r>
  <r>
    <n v="94409"/>
    <n v="0"/>
    <n v="5"/>
    <s v="&gt;0"/>
    <m/>
    <s v="94409"/>
    <n v="0"/>
    <n v="0"/>
    <n v="5"/>
    <n v="0"/>
    <n v="0"/>
    <n v="0"/>
    <s v="&gt;0"/>
    <n v="0"/>
    <n v="1"/>
    <x v="2"/>
    <e v="#N/A"/>
    <m/>
  </r>
  <r>
    <n v="94448"/>
    <n v="0"/>
    <n v="5"/>
    <s v="&gt;0"/>
    <m/>
    <s v="94448"/>
    <n v="0"/>
    <n v="5"/>
    <n v="0"/>
    <n v="0"/>
    <n v="0"/>
    <n v="0"/>
    <s v="&gt;0"/>
    <n v="0"/>
    <n v="1"/>
    <x v="2"/>
    <e v="#N/A"/>
    <m/>
  </r>
  <r>
    <n v="94451"/>
    <n v="0"/>
    <n v="5"/>
    <s v="&gt;0"/>
    <m/>
    <s v="94451"/>
    <n v="5"/>
    <n v="0"/>
    <n v="0"/>
    <n v="0"/>
    <n v="0"/>
    <n v="0"/>
    <s v="&gt;0"/>
    <n v="0"/>
    <n v="1"/>
    <x v="2"/>
    <e v="#N/A"/>
    <m/>
  </r>
  <r>
    <n v="94461"/>
    <n v="0"/>
    <n v="5"/>
    <s v="&gt;0"/>
    <m/>
    <s v="94461"/>
    <n v="5"/>
    <n v="0"/>
    <n v="0"/>
    <n v="0"/>
    <n v="0"/>
    <n v="0"/>
    <s v="&gt;0"/>
    <n v="0"/>
    <n v="1"/>
    <x v="2"/>
    <e v="#N/A"/>
    <m/>
  </r>
  <r>
    <n v="94500"/>
    <n v="0"/>
    <n v="5"/>
    <s v="&gt;0"/>
    <m/>
    <s v="94500"/>
    <n v="0"/>
    <n v="5"/>
    <n v="0"/>
    <n v="0"/>
    <n v="0"/>
    <n v="0"/>
    <s v="&gt;0"/>
    <n v="0"/>
    <n v="1"/>
    <x v="2"/>
    <e v="#N/A"/>
    <m/>
  </r>
  <r>
    <n v="94501"/>
    <n v="219"/>
    <n v="250"/>
    <n v="469"/>
    <m/>
    <s v="94501"/>
    <n v="400"/>
    <n v="51"/>
    <n v="5"/>
    <n v="0"/>
    <n v="5"/>
    <n v="5"/>
    <s v="&gt;451"/>
    <n v="64487"/>
    <m/>
    <x v="292"/>
    <s v="Alameda"/>
    <m/>
  </r>
  <r>
    <n v="94502"/>
    <n v="53"/>
    <n v="50"/>
    <n v="103"/>
    <m/>
    <s v="94502"/>
    <n v="102"/>
    <n v="0"/>
    <n v="5"/>
    <n v="0"/>
    <n v="0"/>
    <n v="0"/>
    <s v="&gt;102"/>
    <n v="15340"/>
    <m/>
    <x v="292"/>
    <s v="Alameda"/>
    <m/>
  </r>
  <r>
    <n v="94503"/>
    <n v="104"/>
    <n v="110"/>
    <n v="214"/>
    <m/>
    <s v="94503"/>
    <n v="188"/>
    <n v="14"/>
    <n v="5"/>
    <n v="0"/>
    <n v="5"/>
    <n v="0"/>
    <s v="&gt;202"/>
    <n v="20295"/>
    <m/>
    <x v="293"/>
    <s v="Napa"/>
    <m/>
  </r>
  <r>
    <n v="94504"/>
    <n v="5"/>
    <n v="5"/>
    <s v="&gt;0"/>
    <m/>
    <s v="94504"/>
    <n v="5"/>
    <n v="0"/>
    <n v="0"/>
    <n v="0"/>
    <n v="0"/>
    <n v="0"/>
    <s v="&gt;0"/>
    <n v="0"/>
    <n v="1"/>
    <x v="2"/>
    <e v="#N/A"/>
    <m/>
  </r>
  <r>
    <n v="94505"/>
    <n v="56"/>
    <n v="46"/>
    <n v="102"/>
    <m/>
    <s v="94505"/>
    <n v="97"/>
    <n v="5"/>
    <n v="0"/>
    <n v="0"/>
    <n v="5"/>
    <n v="0"/>
    <s v="&gt;97"/>
    <n v="15974"/>
    <m/>
    <x v="0"/>
    <s v="Contra Costa"/>
    <m/>
  </r>
  <r>
    <n v="94506"/>
    <n v="71"/>
    <n v="38"/>
    <n v="109"/>
    <m/>
    <s v="94506"/>
    <n v="109"/>
    <n v="0"/>
    <n v="0"/>
    <n v="0"/>
    <n v="0"/>
    <n v="0"/>
    <n v="109"/>
    <n v="27143"/>
    <m/>
    <x v="0"/>
    <s v="Contra Costa"/>
    <m/>
  </r>
  <r>
    <n v="94507"/>
    <n v="26"/>
    <n v="47"/>
    <n v="73"/>
    <m/>
    <s v="94507"/>
    <n v="69"/>
    <n v="5"/>
    <n v="0"/>
    <n v="0"/>
    <n v="0"/>
    <n v="5"/>
    <s v="&gt;69"/>
    <n v="14059"/>
    <m/>
    <x v="0"/>
    <s v="Contra Costa"/>
    <m/>
  </r>
  <r>
    <n v="94508"/>
    <n v="5"/>
    <n v="5"/>
    <s v="&gt;0"/>
    <m/>
    <s v="94508"/>
    <n v="13"/>
    <n v="0"/>
    <n v="0"/>
    <n v="0"/>
    <n v="5"/>
    <n v="0"/>
    <s v="&gt;13"/>
    <n v="4083"/>
    <m/>
    <x v="0"/>
    <s v="Napa"/>
    <m/>
  </r>
  <r>
    <n v="94509"/>
    <n v="377"/>
    <n v="531"/>
    <n v="908"/>
    <m/>
    <s v="94509"/>
    <n v="639"/>
    <n v="71"/>
    <n v="130"/>
    <n v="47"/>
    <n v="15"/>
    <n v="5"/>
    <s v="&gt;902"/>
    <n v="69295"/>
    <m/>
    <x v="294"/>
    <s v="Contra Costa"/>
    <m/>
  </r>
  <r>
    <n v="94510"/>
    <n v="75"/>
    <n v="97"/>
    <n v="172"/>
    <m/>
    <s v="94510"/>
    <n v="147"/>
    <n v="21"/>
    <n v="0"/>
    <n v="0"/>
    <n v="5"/>
    <n v="5"/>
    <s v="&gt;168"/>
    <n v="28297"/>
    <m/>
    <x v="295"/>
    <s v="Solano"/>
    <m/>
  </r>
  <r>
    <n v="94511"/>
    <n v="5"/>
    <n v="5"/>
    <s v="&gt;0"/>
    <m/>
    <s v="94511"/>
    <n v="5"/>
    <n v="0"/>
    <n v="0"/>
    <n v="0"/>
    <n v="0"/>
    <n v="0"/>
    <s v="&gt;0"/>
    <n v="2015"/>
    <m/>
    <x v="0"/>
    <s v="Contra Costa"/>
    <m/>
  </r>
  <r>
    <n v="94512"/>
    <n v="5"/>
    <n v="5"/>
    <s v="&gt;0"/>
    <m/>
    <s v="94512"/>
    <n v="5"/>
    <n v="5"/>
    <n v="0"/>
    <n v="0"/>
    <n v="0"/>
    <n v="0"/>
    <s v="&gt;0"/>
    <n v="18"/>
    <m/>
    <x v="0"/>
    <s v="Solano"/>
    <m/>
  </r>
  <r>
    <n v="94513"/>
    <n v="373"/>
    <n v="285"/>
    <n v="658"/>
    <m/>
    <s v="94513"/>
    <n v="584"/>
    <n v="5"/>
    <n v="57"/>
    <n v="0"/>
    <n v="5"/>
    <n v="0"/>
    <s v="&gt;641"/>
    <n v="65454"/>
    <m/>
    <x v="296"/>
    <s v="Contra Costa"/>
    <m/>
  </r>
  <r>
    <n v="94514"/>
    <n v="5"/>
    <n v="5"/>
    <s v="&gt;0"/>
    <m/>
    <s v="94514"/>
    <n v="16"/>
    <n v="0"/>
    <n v="0"/>
    <n v="0"/>
    <n v="0"/>
    <n v="0"/>
    <n v="16"/>
    <n v="2081"/>
    <m/>
    <x v="0"/>
    <s v="Contra Costa"/>
    <m/>
  </r>
  <r>
    <n v="94515"/>
    <n v="19"/>
    <n v="11"/>
    <n v="30"/>
    <m/>
    <s v="94515"/>
    <n v="29"/>
    <n v="5"/>
    <n v="0"/>
    <n v="0"/>
    <n v="0"/>
    <n v="0"/>
    <s v="&gt;29"/>
    <n v="7525"/>
    <m/>
    <x v="297"/>
    <s v="Napa"/>
    <m/>
  </r>
  <r>
    <n v="94516"/>
    <n v="5"/>
    <n v="0"/>
    <s v="&gt;0"/>
    <m/>
    <s v="94516"/>
    <n v="5"/>
    <n v="0"/>
    <n v="0"/>
    <n v="0"/>
    <n v="0"/>
    <n v="0"/>
    <s v="&gt;0"/>
    <n v="233"/>
    <m/>
    <x v="0"/>
    <s v="Contra Costa"/>
    <m/>
  </r>
  <r>
    <n v="94517"/>
    <n v="36"/>
    <n v="41"/>
    <n v="77"/>
    <m/>
    <s v="94517"/>
    <n v="66"/>
    <n v="0"/>
    <n v="5"/>
    <n v="5"/>
    <n v="0"/>
    <n v="5"/>
    <s v="&gt;66"/>
    <n v="12970"/>
    <m/>
    <x v="298"/>
    <s v="Contra Costa"/>
    <m/>
  </r>
  <r>
    <n v="94518"/>
    <n v="83"/>
    <n v="144"/>
    <n v="227"/>
    <m/>
    <s v="94518"/>
    <n v="159"/>
    <n v="28"/>
    <n v="24"/>
    <n v="15"/>
    <n v="5"/>
    <n v="0"/>
    <s v="&gt;226"/>
    <n v="28846"/>
    <m/>
    <x v="299"/>
    <s v="Contra Costa"/>
    <m/>
  </r>
  <r>
    <n v="94519"/>
    <n v="89"/>
    <n v="124"/>
    <n v="213"/>
    <m/>
    <s v="94519"/>
    <n v="131"/>
    <n v="46"/>
    <n v="23"/>
    <n v="5"/>
    <n v="5"/>
    <n v="5"/>
    <s v="&gt;200"/>
    <n v="20317"/>
    <m/>
    <x v="299"/>
    <s v="Contra Costa"/>
    <m/>
  </r>
  <r>
    <n v="94520"/>
    <n v="195"/>
    <n v="215"/>
    <n v="410"/>
    <m/>
    <s v="94520"/>
    <n v="281"/>
    <n v="70"/>
    <n v="52"/>
    <n v="5"/>
    <n v="5"/>
    <n v="5"/>
    <s v="&gt;403"/>
    <n v="38709"/>
    <m/>
    <x v="299"/>
    <s v="Contra Costa"/>
    <m/>
  </r>
  <r>
    <n v="94521"/>
    <n v="166"/>
    <n v="280"/>
    <n v="446"/>
    <m/>
    <s v="94521"/>
    <n v="285"/>
    <n v="61"/>
    <n v="75"/>
    <n v="17"/>
    <n v="5"/>
    <n v="5"/>
    <s v="&gt;438"/>
    <n v="42891"/>
    <m/>
    <x v="299"/>
    <s v="Contra Costa"/>
    <m/>
  </r>
  <r>
    <n v="94522"/>
    <n v="0"/>
    <n v="5"/>
    <s v="&gt;0"/>
    <m/>
    <s v="94522"/>
    <n v="5"/>
    <n v="0"/>
    <n v="0"/>
    <n v="0"/>
    <n v="0"/>
    <n v="0"/>
    <s v="&gt;0"/>
    <n v="0"/>
    <n v="1"/>
    <x v="2"/>
    <e v="#N/A"/>
    <m/>
  </r>
  <r>
    <n v="94523"/>
    <n v="115"/>
    <n v="142"/>
    <n v="257"/>
    <m/>
    <s v="94523"/>
    <n v="192"/>
    <n v="49"/>
    <n v="5"/>
    <n v="0"/>
    <n v="0"/>
    <n v="5"/>
    <s v="&gt;241"/>
    <n v="34929"/>
    <m/>
    <x v="300"/>
    <s v="Contra Costa"/>
    <m/>
  </r>
  <r>
    <n v="94525"/>
    <n v="5"/>
    <n v="5"/>
    <s v="&gt;0"/>
    <m/>
    <s v="94525"/>
    <n v="14"/>
    <n v="0"/>
    <n v="5"/>
    <n v="0"/>
    <n v="0"/>
    <n v="0"/>
    <s v="&gt;14"/>
    <n v="3231"/>
    <m/>
    <x v="0"/>
    <s v="Contra Costa"/>
    <m/>
  </r>
  <r>
    <n v="94526"/>
    <n v="78"/>
    <n v="86"/>
    <n v="164"/>
    <m/>
    <s v="94526"/>
    <n v="147"/>
    <n v="5"/>
    <n v="5"/>
    <n v="0"/>
    <n v="5"/>
    <n v="0"/>
    <s v="&gt;147"/>
    <n v="33738"/>
    <m/>
    <x v="301"/>
    <s v="Contra Costa"/>
    <m/>
  </r>
  <r>
    <n v="94528"/>
    <n v="5"/>
    <n v="5"/>
    <s v="&gt;0"/>
    <m/>
    <s v="94528"/>
    <n v="5"/>
    <n v="0"/>
    <n v="0"/>
    <n v="0"/>
    <n v="0"/>
    <n v="0"/>
    <s v="&gt;0"/>
    <n v="804"/>
    <m/>
    <x v="0"/>
    <s v="Contra Costa"/>
    <m/>
  </r>
  <r>
    <n v="94529"/>
    <n v="5"/>
    <n v="0"/>
    <s v="&gt;0"/>
    <m/>
    <s v="94529"/>
    <n v="5"/>
    <n v="0"/>
    <n v="0"/>
    <n v="0"/>
    <n v="0"/>
    <n v="0"/>
    <s v="&gt;0"/>
    <n v="0"/>
    <n v="1"/>
    <x v="2"/>
    <e v="#N/A"/>
    <m/>
  </r>
  <r>
    <n v="94530"/>
    <n v="64"/>
    <n v="55"/>
    <n v="119"/>
    <m/>
    <s v="94530"/>
    <n v="108"/>
    <n v="5"/>
    <n v="0"/>
    <n v="0"/>
    <n v="0"/>
    <n v="5"/>
    <s v="&gt;108"/>
    <n v="25925"/>
    <m/>
    <x v="302"/>
    <s v="Contra Costa"/>
    <m/>
  </r>
  <r>
    <n v="94531"/>
    <n v="228"/>
    <n v="342"/>
    <n v="570"/>
    <m/>
    <s v="94531"/>
    <n v="390"/>
    <n v="5"/>
    <n v="137"/>
    <n v="17"/>
    <n v="14"/>
    <n v="5"/>
    <s v="&gt;558"/>
    <n v="42163"/>
    <m/>
    <x v="294"/>
    <s v="Contra Costa"/>
    <m/>
  </r>
  <r>
    <n v="94532"/>
    <n v="5"/>
    <n v="5"/>
    <s v="&gt;0"/>
    <m/>
    <s v="94532"/>
    <n v="5"/>
    <n v="5"/>
    <n v="0"/>
    <n v="0"/>
    <n v="0"/>
    <n v="0"/>
    <s v="&gt;0"/>
    <n v="0"/>
    <n v="1"/>
    <x v="2"/>
    <e v="#N/A"/>
    <m/>
  </r>
  <r>
    <n v="94533"/>
    <n v="344"/>
    <n v="594"/>
    <n v="938"/>
    <m/>
    <s v="94533"/>
    <n v="637"/>
    <n v="103"/>
    <n v="152"/>
    <n v="27"/>
    <n v="5"/>
    <n v="5"/>
    <s v="&gt;919"/>
    <n v="78695"/>
    <m/>
    <x v="303"/>
    <s v="Solano"/>
    <m/>
  </r>
  <r>
    <n v="94534"/>
    <n v="126"/>
    <n v="168"/>
    <n v="294"/>
    <m/>
    <s v="94534"/>
    <n v="224"/>
    <n v="20"/>
    <n v="37"/>
    <n v="0"/>
    <n v="5"/>
    <n v="5"/>
    <s v="&gt;281"/>
    <n v="38471"/>
    <m/>
    <x v="303"/>
    <s v="Solano"/>
    <m/>
  </r>
  <r>
    <n v="94535"/>
    <n v="31"/>
    <n v="5"/>
    <s v="&gt;31"/>
    <m/>
    <s v="94535"/>
    <n v="34"/>
    <n v="5"/>
    <n v="5"/>
    <n v="0"/>
    <n v="0"/>
    <n v="0"/>
    <s v="&gt;34"/>
    <n v="3407"/>
    <m/>
    <x v="303"/>
    <s v="Solano"/>
    <m/>
  </r>
  <r>
    <n v="94536"/>
    <n v="261"/>
    <n v="281"/>
    <n v="542"/>
    <m/>
    <s v="94536"/>
    <n v="420"/>
    <n v="73"/>
    <n v="42"/>
    <n v="5"/>
    <n v="0"/>
    <n v="5"/>
    <s v="&gt;535"/>
    <n v="74544"/>
    <m/>
    <x v="304"/>
    <s v="Alameda"/>
    <m/>
  </r>
  <r>
    <n v="94537"/>
    <n v="0"/>
    <n v="5"/>
    <s v="&gt;0"/>
    <m/>
    <s v="94537"/>
    <n v="5"/>
    <n v="0"/>
    <n v="0"/>
    <n v="0"/>
    <n v="0"/>
    <n v="0"/>
    <s v="&gt;0"/>
    <n v="0"/>
    <n v="1"/>
    <x v="2"/>
    <e v="#N/A"/>
    <m/>
  </r>
  <r>
    <n v="94538"/>
    <n v="268"/>
    <n v="322"/>
    <n v="590"/>
    <m/>
    <s v="94538"/>
    <n v="425"/>
    <n v="54"/>
    <n v="88"/>
    <n v="17"/>
    <n v="0"/>
    <n v="5"/>
    <s v="&gt;584"/>
    <n v="67283"/>
    <m/>
    <x v="304"/>
    <s v="Alameda"/>
    <m/>
  </r>
  <r>
    <n v="94539"/>
    <n v="121"/>
    <n v="133"/>
    <n v="254"/>
    <m/>
    <s v="94539"/>
    <n v="227"/>
    <n v="5"/>
    <n v="13"/>
    <n v="5"/>
    <n v="0"/>
    <n v="0"/>
    <s v="&gt;240"/>
    <n v="55006"/>
    <m/>
    <x v="304"/>
    <s v="Alameda"/>
    <m/>
  </r>
  <r>
    <n v="94540"/>
    <n v="5"/>
    <n v="5"/>
    <s v="&gt;0"/>
    <m/>
    <s v="94540"/>
    <n v="5"/>
    <n v="0"/>
    <n v="5"/>
    <n v="0"/>
    <n v="0"/>
    <n v="0"/>
    <s v="&gt;0"/>
    <n v="0"/>
    <n v="1"/>
    <x v="2"/>
    <e v="#N/A"/>
    <m/>
  </r>
  <r>
    <n v="94541"/>
    <n v="327"/>
    <n v="464"/>
    <n v="791"/>
    <m/>
    <s v="94541"/>
    <n v="540"/>
    <n v="43"/>
    <n v="160"/>
    <n v="28"/>
    <n v="5"/>
    <n v="14"/>
    <s v="&gt;785"/>
    <n v="66182"/>
    <m/>
    <x v="305"/>
    <s v="Alameda"/>
    <m/>
  </r>
  <r>
    <n v="94542"/>
    <n v="35"/>
    <n v="55"/>
    <n v="90"/>
    <m/>
    <s v="94542"/>
    <n v="66"/>
    <n v="5"/>
    <n v="14"/>
    <n v="0"/>
    <n v="5"/>
    <n v="5"/>
    <s v="&gt;80"/>
    <n v="15149"/>
    <m/>
    <x v="305"/>
    <s v="Alameda"/>
    <m/>
  </r>
  <r>
    <n v="94543"/>
    <n v="5"/>
    <n v="0"/>
    <s v="&gt;0"/>
    <m/>
    <s v="94543"/>
    <n v="5"/>
    <n v="0"/>
    <n v="0"/>
    <n v="0"/>
    <n v="0"/>
    <n v="0"/>
    <s v="&gt;0"/>
    <n v="0"/>
    <n v="1"/>
    <x v="2"/>
    <e v="#N/A"/>
    <m/>
  </r>
  <r>
    <n v="94544"/>
    <n v="362"/>
    <n v="362"/>
    <n v="724"/>
    <m/>
    <s v="94544"/>
    <n v="594"/>
    <n v="31"/>
    <n v="84"/>
    <n v="5"/>
    <n v="5"/>
    <n v="5"/>
    <s v="&gt;709"/>
    <n v="78333"/>
    <m/>
    <x v="305"/>
    <s v="Alameda"/>
    <m/>
  </r>
  <r>
    <n v="94545"/>
    <n v="140"/>
    <n v="253"/>
    <n v="393"/>
    <m/>
    <s v="94545"/>
    <n v="248"/>
    <n v="5"/>
    <n v="81"/>
    <n v="58"/>
    <n v="0"/>
    <n v="0"/>
    <s v="&gt;387"/>
    <n v="32552"/>
    <m/>
    <x v="305"/>
    <s v="Alameda"/>
    <m/>
  </r>
  <r>
    <n v="94546"/>
    <n v="203"/>
    <n v="195"/>
    <n v="398"/>
    <m/>
    <s v="94546"/>
    <n v="341"/>
    <n v="12"/>
    <n v="21"/>
    <n v="5"/>
    <n v="5"/>
    <n v="19"/>
    <s v="&gt;393"/>
    <n v="45085"/>
    <m/>
    <x v="0"/>
    <s v="Alameda"/>
    <m/>
  </r>
  <r>
    <n v="94547"/>
    <n v="98"/>
    <n v="122"/>
    <n v="220"/>
    <m/>
    <s v="94547"/>
    <n v="181"/>
    <n v="5"/>
    <n v="29"/>
    <n v="0"/>
    <n v="5"/>
    <n v="0"/>
    <s v="&gt;210"/>
    <n v="26090"/>
    <m/>
    <x v="306"/>
    <s v="Contra Costa"/>
    <m/>
  </r>
  <r>
    <n v="94548"/>
    <n v="5"/>
    <n v="0"/>
    <s v="&gt;0"/>
    <m/>
    <s v="94548"/>
    <n v="5"/>
    <n v="0"/>
    <n v="0"/>
    <n v="0"/>
    <n v="0"/>
    <n v="0"/>
    <s v="&gt;0"/>
    <n v="248"/>
    <m/>
    <x v="0"/>
    <s v="Contra Costa"/>
    <m/>
  </r>
  <r>
    <n v="94549"/>
    <n v="99"/>
    <n v="90"/>
    <n v="189"/>
    <m/>
    <s v="94549"/>
    <n v="153"/>
    <n v="35"/>
    <n v="5"/>
    <n v="0"/>
    <n v="0"/>
    <n v="0"/>
    <s v="&gt;188"/>
    <n v="29344"/>
    <m/>
    <x v="307"/>
    <s v="Contra Costa"/>
    <m/>
  </r>
  <r>
    <n v="94550"/>
    <n v="176"/>
    <n v="212"/>
    <n v="388"/>
    <m/>
    <s v="94550"/>
    <n v="306"/>
    <n v="44"/>
    <n v="34"/>
    <n v="0"/>
    <n v="0"/>
    <n v="5"/>
    <s v="&gt;384"/>
    <n v="52617"/>
    <m/>
    <x v="308"/>
    <s v="Alameda"/>
    <m/>
  </r>
  <r>
    <n v="94551"/>
    <n v="183"/>
    <n v="99"/>
    <n v="282"/>
    <m/>
    <s v="94551"/>
    <n v="251"/>
    <n v="20"/>
    <n v="5"/>
    <n v="0"/>
    <n v="5"/>
    <n v="5"/>
    <s v="&gt;271"/>
    <n v="48151"/>
    <m/>
    <x v="308"/>
    <s v="Alameda"/>
    <m/>
  </r>
  <r>
    <n v="94552"/>
    <n v="44"/>
    <n v="36"/>
    <n v="80"/>
    <m/>
    <s v="94552"/>
    <n v="74"/>
    <n v="0"/>
    <n v="5"/>
    <n v="0"/>
    <n v="5"/>
    <n v="0"/>
    <s v="&gt;74"/>
    <n v="15220"/>
    <m/>
    <x v="0"/>
    <s v="Alameda"/>
    <m/>
  </r>
  <r>
    <n v="94553"/>
    <n v="157"/>
    <n v="181"/>
    <n v="338"/>
    <m/>
    <s v="94553"/>
    <n v="284"/>
    <n v="33"/>
    <n v="14"/>
    <n v="0"/>
    <n v="0"/>
    <n v="5"/>
    <s v="&gt;331"/>
    <n v="49801"/>
    <m/>
    <x v="309"/>
    <s v="Contra Costa"/>
    <m/>
  </r>
  <r>
    <n v="94554"/>
    <n v="0"/>
    <n v="5"/>
    <s v="&gt;0"/>
    <m/>
    <s v="94554"/>
    <n v="5"/>
    <n v="0"/>
    <n v="0"/>
    <n v="0"/>
    <n v="0"/>
    <n v="0"/>
    <s v="&gt;0"/>
    <n v="0"/>
    <n v="1"/>
    <x v="2"/>
    <e v="#N/A"/>
    <m/>
  </r>
  <r>
    <n v="94555"/>
    <n v="141"/>
    <n v="104"/>
    <n v="245"/>
    <m/>
    <s v="94555"/>
    <n v="225"/>
    <n v="5"/>
    <n v="16"/>
    <n v="0"/>
    <n v="5"/>
    <n v="0"/>
    <s v="&gt;241"/>
    <n v="38017"/>
    <m/>
    <x v="304"/>
    <s v="Alameda"/>
    <m/>
  </r>
  <r>
    <n v="94556"/>
    <n v="44"/>
    <n v="32"/>
    <n v="76"/>
    <m/>
    <s v="94556"/>
    <n v="73"/>
    <n v="5"/>
    <n v="0"/>
    <n v="0"/>
    <n v="0"/>
    <n v="0"/>
    <s v="&gt;73"/>
    <n v="15776"/>
    <m/>
    <x v="310"/>
    <s v="Contra Costa"/>
    <m/>
  </r>
  <r>
    <n v="94558"/>
    <n v="271"/>
    <n v="348"/>
    <n v="619"/>
    <m/>
    <s v="94558"/>
    <n v="441"/>
    <n v="150"/>
    <n v="5"/>
    <n v="5"/>
    <n v="5"/>
    <n v="5"/>
    <s v="&gt;591"/>
    <n v="66854"/>
    <m/>
    <x v="311"/>
    <s v="Napa"/>
    <m/>
  </r>
  <r>
    <n v="94559"/>
    <n v="76"/>
    <n v="155"/>
    <n v="231"/>
    <m/>
    <s v="94559"/>
    <n v="135"/>
    <n v="84"/>
    <n v="5"/>
    <n v="5"/>
    <n v="0"/>
    <n v="5"/>
    <s v="&gt;219"/>
    <n v="27564"/>
    <m/>
    <x v="311"/>
    <s v="Napa"/>
    <m/>
  </r>
  <r>
    <n v="94560"/>
    <n v="169"/>
    <n v="134"/>
    <n v="303"/>
    <m/>
    <s v="94560"/>
    <n v="270"/>
    <n v="14"/>
    <n v="19"/>
    <n v="0"/>
    <n v="0"/>
    <n v="0"/>
    <n v="303"/>
    <n v="48148"/>
    <m/>
    <x v="312"/>
    <s v="Alameda"/>
    <m/>
  </r>
  <r>
    <n v="94561"/>
    <n v="260"/>
    <n v="319"/>
    <n v="579"/>
    <m/>
    <s v="94561"/>
    <n v="406"/>
    <n v="31"/>
    <n v="97"/>
    <n v="26"/>
    <n v="17"/>
    <n v="5"/>
    <s v="&gt;577"/>
    <n v="43031"/>
    <m/>
    <x v="313"/>
    <s v="Contra Costa"/>
    <m/>
  </r>
  <r>
    <n v="94562"/>
    <n v="0"/>
    <n v="5"/>
    <s v="&gt;0"/>
    <m/>
    <s v="94562"/>
    <n v="5"/>
    <n v="0"/>
    <n v="0"/>
    <n v="0"/>
    <n v="0"/>
    <n v="0"/>
    <s v="&gt;0"/>
    <n v="0"/>
    <n v="1"/>
    <x v="2"/>
    <e v="#N/A"/>
    <m/>
  </r>
  <r>
    <n v="94563"/>
    <n v="45"/>
    <n v="30"/>
    <n v="75"/>
    <m/>
    <s v="94563"/>
    <n v="72"/>
    <n v="5"/>
    <n v="0"/>
    <n v="0"/>
    <n v="0"/>
    <n v="0"/>
    <s v="&gt;72"/>
    <n v="19351"/>
    <m/>
    <x v="314"/>
    <s v="Contra Costa"/>
    <m/>
  </r>
  <r>
    <n v="94564"/>
    <n v="71"/>
    <n v="91"/>
    <n v="162"/>
    <m/>
    <s v="94564"/>
    <n v="135"/>
    <n v="12"/>
    <n v="13"/>
    <n v="0"/>
    <n v="5"/>
    <n v="0"/>
    <s v="&gt;160"/>
    <n v="19201"/>
    <m/>
    <x v="315"/>
    <s v="Contra Costa"/>
    <m/>
  </r>
  <r>
    <n v="94565"/>
    <n v="549"/>
    <n v="483"/>
    <n v="1032"/>
    <m/>
    <s v="94565"/>
    <n v="862"/>
    <n v="65"/>
    <n v="68"/>
    <n v="11"/>
    <n v="19"/>
    <n v="5"/>
    <s v="&gt;1025"/>
    <n v="97249"/>
    <m/>
    <x v="316"/>
    <s v="Contra Costa"/>
    <m/>
  </r>
  <r>
    <n v="94566"/>
    <n v="142"/>
    <n v="152"/>
    <n v="294"/>
    <m/>
    <s v="94566"/>
    <n v="232"/>
    <n v="58"/>
    <n v="5"/>
    <n v="0"/>
    <n v="0"/>
    <n v="5"/>
    <s v="&gt;290"/>
    <n v="45050"/>
    <m/>
    <x v="317"/>
    <s v="Alameda"/>
    <m/>
  </r>
  <r>
    <n v="94567"/>
    <n v="5"/>
    <n v="5"/>
    <s v="&gt;0"/>
    <m/>
    <s v="94567"/>
    <n v="5"/>
    <n v="0"/>
    <n v="0"/>
    <n v="0"/>
    <n v="0"/>
    <n v="0"/>
    <s v="&gt;0"/>
    <n v="869"/>
    <m/>
    <x v="0"/>
    <s v="Napa"/>
    <m/>
  </r>
  <r>
    <n v="94568"/>
    <n v="277"/>
    <n v="203"/>
    <n v="480"/>
    <m/>
    <s v="94568"/>
    <n v="380"/>
    <n v="36"/>
    <n v="38"/>
    <n v="21"/>
    <n v="5"/>
    <n v="5"/>
    <s v="&gt;475"/>
    <n v="57395"/>
    <m/>
    <x v="318"/>
    <s v="Alameda"/>
    <m/>
  </r>
  <r>
    <n v="94569"/>
    <n v="0"/>
    <n v="5"/>
    <s v="&gt;0"/>
    <m/>
    <s v="94569"/>
    <n v="0"/>
    <n v="5"/>
    <n v="0"/>
    <n v="0"/>
    <n v="0"/>
    <n v="0"/>
    <s v="&gt;0"/>
    <n v="242"/>
    <m/>
    <x v="0"/>
    <s v="Contra Costa"/>
    <m/>
  </r>
  <r>
    <n v="94570"/>
    <n v="0"/>
    <n v="5"/>
    <s v="&gt;0"/>
    <m/>
    <s v="94570"/>
    <n v="0"/>
    <n v="0"/>
    <n v="0"/>
    <n v="0"/>
    <n v="5"/>
    <n v="0"/>
    <s v="&gt;0"/>
    <n v="0"/>
    <n v="1"/>
    <x v="2"/>
    <e v="#N/A"/>
    <m/>
  </r>
  <r>
    <n v="94571"/>
    <n v="18"/>
    <n v="23"/>
    <n v="41"/>
    <m/>
    <s v="94571"/>
    <n v="36"/>
    <n v="5"/>
    <n v="5"/>
    <n v="0"/>
    <n v="5"/>
    <n v="0"/>
    <s v="&gt;36"/>
    <n v="10330"/>
    <m/>
    <x v="319"/>
    <s v="Solano"/>
    <m/>
  </r>
  <r>
    <n v="94572"/>
    <n v="29"/>
    <n v="61"/>
    <n v="90"/>
    <m/>
    <s v="94572"/>
    <n v="65"/>
    <n v="5"/>
    <n v="20"/>
    <n v="0"/>
    <n v="5"/>
    <n v="0"/>
    <s v="&gt;85"/>
    <n v="9997"/>
    <m/>
    <x v="0"/>
    <s v="Contra Costa"/>
    <m/>
  </r>
  <r>
    <n v="94573"/>
    <n v="5"/>
    <n v="5"/>
    <s v="&gt;0"/>
    <m/>
    <s v="94573"/>
    <n v="5"/>
    <n v="0"/>
    <n v="0"/>
    <n v="0"/>
    <n v="0"/>
    <n v="0"/>
    <s v="&gt;0"/>
    <n v="70"/>
    <m/>
    <x v="0"/>
    <s v="Napa"/>
    <m/>
  </r>
  <r>
    <n v="94574"/>
    <n v="12"/>
    <n v="20"/>
    <n v="32"/>
    <m/>
    <s v="94574"/>
    <n v="31"/>
    <n v="5"/>
    <n v="0"/>
    <n v="0"/>
    <n v="0"/>
    <n v="0"/>
    <s v="&gt;31"/>
    <n v="8527"/>
    <m/>
    <x v="320"/>
    <s v="Napa"/>
    <m/>
  </r>
  <r>
    <n v="94575"/>
    <n v="5"/>
    <n v="0"/>
    <s v="&gt;0"/>
    <m/>
    <s v="94575"/>
    <n v="5"/>
    <n v="0"/>
    <n v="0"/>
    <n v="0"/>
    <n v="0"/>
    <n v="0"/>
    <s v="&gt;0"/>
    <n v="1176"/>
    <m/>
    <x v="310"/>
    <s v="Contra Costa"/>
    <m/>
  </r>
  <r>
    <n v="94576"/>
    <n v="0"/>
    <n v="5"/>
    <s v="&gt;0"/>
    <m/>
    <s v="94576"/>
    <n v="5"/>
    <n v="0"/>
    <n v="0"/>
    <n v="0"/>
    <n v="0"/>
    <n v="0"/>
    <s v="&gt;0"/>
    <n v="123"/>
    <m/>
    <x v="0"/>
    <s v="Napa"/>
    <m/>
  </r>
  <r>
    <n v="94577"/>
    <n v="219"/>
    <n v="296"/>
    <n v="515"/>
    <m/>
    <s v="94577"/>
    <n v="368"/>
    <n v="96"/>
    <n v="32"/>
    <n v="5"/>
    <n v="5"/>
    <n v="5"/>
    <s v="&gt;496"/>
    <n v="48520"/>
    <m/>
    <x v="321"/>
    <s v="Alameda"/>
    <m/>
  </r>
  <r>
    <n v="94578"/>
    <n v="217"/>
    <n v="180"/>
    <n v="397"/>
    <m/>
    <s v="94578"/>
    <n v="332"/>
    <n v="36"/>
    <n v="14"/>
    <n v="5"/>
    <n v="5"/>
    <n v="5"/>
    <s v="&gt;382"/>
    <n v="42468"/>
    <m/>
    <x v="321"/>
    <s v="Alameda"/>
    <m/>
  </r>
  <r>
    <n v="94579"/>
    <n v="105"/>
    <n v="81"/>
    <n v="186"/>
    <m/>
    <s v="94579"/>
    <n v="169"/>
    <n v="5"/>
    <n v="5"/>
    <n v="0"/>
    <n v="0"/>
    <n v="5"/>
    <s v="&gt;169"/>
    <n v="21541"/>
    <m/>
    <x v="321"/>
    <s v="Alameda"/>
    <m/>
  </r>
  <r>
    <n v="94580"/>
    <n v="128"/>
    <n v="146"/>
    <n v="274"/>
    <m/>
    <s v="94580"/>
    <n v="232"/>
    <n v="5"/>
    <n v="18"/>
    <n v="5"/>
    <n v="5"/>
    <n v="5"/>
    <s v="&gt;250"/>
    <n v="29661"/>
    <m/>
    <x v="0"/>
    <s v="Alameda"/>
    <m/>
  </r>
  <r>
    <n v="94581"/>
    <n v="0"/>
    <n v="5"/>
    <s v="&gt;0"/>
    <m/>
    <s v="94581"/>
    <n v="5"/>
    <n v="0"/>
    <n v="5"/>
    <n v="0"/>
    <n v="0"/>
    <n v="5"/>
    <s v="&gt;0"/>
    <n v="0"/>
    <n v="1"/>
    <x v="2"/>
    <e v="#N/A"/>
    <m/>
  </r>
  <r>
    <n v="94582"/>
    <n v="164"/>
    <n v="106"/>
    <n v="270"/>
    <m/>
    <s v="94582"/>
    <n v="259"/>
    <n v="5"/>
    <n v="0"/>
    <n v="5"/>
    <n v="5"/>
    <n v="0"/>
    <s v="&gt;259"/>
    <n v="44721"/>
    <m/>
    <x v="322"/>
    <s v="Contra Costa"/>
    <m/>
  </r>
  <r>
    <n v="94583"/>
    <n v="138"/>
    <n v="139"/>
    <n v="277"/>
    <m/>
    <s v="94583"/>
    <n v="233"/>
    <n v="5"/>
    <n v="24"/>
    <n v="5"/>
    <n v="0"/>
    <n v="0"/>
    <s v="&gt;257"/>
    <n v="38527"/>
    <m/>
    <x v="322"/>
    <s v="Contra Costa"/>
    <m/>
  </r>
  <r>
    <n v="94584"/>
    <n v="0"/>
    <n v="5"/>
    <s v="&gt;0"/>
    <m/>
    <s v="94584"/>
    <n v="0"/>
    <n v="5"/>
    <n v="0"/>
    <n v="0"/>
    <n v="0"/>
    <n v="0"/>
    <s v="&gt;0"/>
    <n v="0"/>
    <n v="1"/>
    <x v="2"/>
    <e v="#N/A"/>
    <m/>
  </r>
  <r>
    <n v="94585"/>
    <n v="152"/>
    <n v="219"/>
    <n v="371"/>
    <m/>
    <s v="94585"/>
    <n v="283"/>
    <n v="26"/>
    <n v="35"/>
    <n v="0"/>
    <n v="26"/>
    <n v="5"/>
    <s v="&gt;370"/>
    <n v="29351"/>
    <m/>
    <x v="303"/>
    <s v="Solano"/>
    <m/>
  </r>
  <r>
    <n v="94586"/>
    <n v="5"/>
    <n v="5"/>
    <s v="&gt;0"/>
    <m/>
    <s v="94586"/>
    <n v="5"/>
    <n v="5"/>
    <n v="5"/>
    <n v="0"/>
    <n v="0"/>
    <n v="0"/>
    <s v="&gt;0"/>
    <n v="817"/>
    <m/>
    <x v="0"/>
    <s v="Alameda"/>
    <m/>
  </r>
  <r>
    <n v="94587"/>
    <n v="263"/>
    <n v="476"/>
    <n v="739"/>
    <m/>
    <s v="94587"/>
    <n v="494"/>
    <n v="21"/>
    <n v="212"/>
    <n v="5"/>
    <n v="5"/>
    <n v="5"/>
    <s v="&gt;727"/>
    <n v="75067"/>
    <m/>
    <x v="323"/>
    <s v="Alameda"/>
    <m/>
  </r>
  <r>
    <n v="94588"/>
    <n v="134"/>
    <n v="77"/>
    <n v="211"/>
    <m/>
    <s v="94588"/>
    <n v="205"/>
    <n v="5"/>
    <n v="5"/>
    <n v="0"/>
    <n v="0"/>
    <n v="0"/>
    <s v="&gt;205"/>
    <n v="36324"/>
    <m/>
    <x v="317"/>
    <s v="Alameda"/>
    <m/>
  </r>
  <r>
    <n v="94589"/>
    <n v="104"/>
    <n v="219"/>
    <n v="323"/>
    <m/>
    <s v="94589"/>
    <n v="210"/>
    <n v="35"/>
    <n v="50"/>
    <n v="14"/>
    <n v="5"/>
    <n v="5"/>
    <s v="&gt;309"/>
    <n v="30206"/>
    <m/>
    <x v="324"/>
    <s v="Solano"/>
    <m/>
  </r>
  <r>
    <n v="94590"/>
    <n v="125"/>
    <n v="221"/>
    <n v="346"/>
    <m/>
    <s v="94590"/>
    <n v="242"/>
    <n v="59"/>
    <n v="29"/>
    <n v="5"/>
    <n v="5"/>
    <n v="5"/>
    <s v="&gt;330"/>
    <n v="37378"/>
    <m/>
    <x v="324"/>
    <s v="Solano"/>
    <m/>
  </r>
  <r>
    <n v="94591"/>
    <n v="165"/>
    <n v="278"/>
    <n v="443"/>
    <m/>
    <s v="94591"/>
    <n v="320"/>
    <n v="21"/>
    <n v="48"/>
    <n v="34"/>
    <n v="15"/>
    <n v="5"/>
    <s v="&gt;438"/>
    <n v="56333"/>
    <m/>
    <x v="324"/>
    <s v="Solano"/>
    <m/>
  </r>
  <r>
    <n v="94592"/>
    <n v="5"/>
    <n v="5"/>
    <s v="&gt;0"/>
    <m/>
    <s v="94592"/>
    <n v="5"/>
    <n v="0"/>
    <n v="0"/>
    <n v="0"/>
    <n v="0"/>
    <n v="0"/>
    <s v="&gt;0"/>
    <n v="1038"/>
    <m/>
    <x v="324"/>
    <s v="Solano"/>
    <m/>
  </r>
  <r>
    <n v="94594"/>
    <n v="0"/>
    <n v="5"/>
    <s v="&gt;0"/>
    <m/>
    <s v="94594"/>
    <n v="5"/>
    <n v="0"/>
    <n v="0"/>
    <n v="0"/>
    <n v="0"/>
    <n v="0"/>
    <s v="&gt;0"/>
    <n v="0"/>
    <n v="1"/>
    <x v="2"/>
    <e v="#N/A"/>
    <m/>
  </r>
  <r>
    <n v="94595"/>
    <n v="32"/>
    <n v="39"/>
    <n v="71"/>
    <m/>
    <s v="94595"/>
    <n v="60"/>
    <n v="5"/>
    <n v="0"/>
    <n v="0"/>
    <n v="0"/>
    <n v="5"/>
    <s v="&gt;60"/>
    <n v="17730"/>
    <m/>
    <x v="325"/>
    <s v="Contra Costa"/>
    <m/>
  </r>
  <r>
    <n v="94596"/>
    <n v="65"/>
    <n v="87"/>
    <n v="152"/>
    <m/>
    <s v="94596"/>
    <n v="115"/>
    <n v="33"/>
    <n v="0"/>
    <n v="5"/>
    <n v="5"/>
    <n v="0"/>
    <s v="&gt;148"/>
    <n v="22247"/>
    <m/>
    <x v="325"/>
    <s v="Contra Costa"/>
    <m/>
  </r>
  <r>
    <n v="94597"/>
    <n v="69"/>
    <n v="76"/>
    <n v="145"/>
    <m/>
    <s v="94597"/>
    <n v="98"/>
    <n v="40"/>
    <n v="5"/>
    <n v="5"/>
    <n v="0"/>
    <n v="0"/>
    <s v="&gt;138"/>
    <n v="23263"/>
    <m/>
    <x v="325"/>
    <s v="Contra Costa"/>
    <m/>
  </r>
  <r>
    <n v="94598"/>
    <n v="90"/>
    <n v="85"/>
    <n v="175"/>
    <m/>
    <s v="94598"/>
    <n v="142"/>
    <n v="5"/>
    <n v="22"/>
    <n v="5"/>
    <n v="5"/>
    <n v="5"/>
    <s v="&gt;164"/>
    <n v="26666"/>
    <m/>
    <x v="325"/>
    <s v="Contra Costa"/>
    <m/>
  </r>
  <r>
    <n v="94599"/>
    <n v="5"/>
    <n v="5"/>
    <s v="&gt;0"/>
    <m/>
    <s v="94599"/>
    <n v="5"/>
    <n v="0"/>
    <n v="0"/>
    <n v="0"/>
    <n v="0"/>
    <n v="0"/>
    <s v="&gt;0"/>
    <n v="3070"/>
    <m/>
    <x v="326"/>
    <s v="Napa"/>
    <m/>
  </r>
  <r>
    <n v="94600"/>
    <n v="0"/>
    <n v="5"/>
    <s v="&gt;0"/>
    <m/>
    <s v="94600"/>
    <n v="0"/>
    <n v="0"/>
    <n v="0"/>
    <n v="5"/>
    <n v="0"/>
    <n v="0"/>
    <s v="&gt;0"/>
    <n v="0"/>
    <n v="1"/>
    <x v="2"/>
    <e v="#N/A"/>
    <m/>
  </r>
  <r>
    <n v="94601"/>
    <n v="328"/>
    <n v="204"/>
    <n v="532"/>
    <m/>
    <s v="94601"/>
    <n v="498"/>
    <n v="23"/>
    <n v="5"/>
    <n v="0"/>
    <n v="5"/>
    <n v="5"/>
    <s v="&gt;521"/>
    <n v="53104"/>
    <m/>
    <x v="327"/>
    <s v="Alameda"/>
    <m/>
  </r>
  <r>
    <n v="94602"/>
    <n v="84"/>
    <n v="87"/>
    <n v="171"/>
    <m/>
    <s v="94602"/>
    <n v="149"/>
    <n v="11"/>
    <n v="5"/>
    <n v="0"/>
    <n v="5"/>
    <n v="5"/>
    <s v="&gt;160"/>
    <n v="29593"/>
    <m/>
    <x v="327"/>
    <s v="Alameda"/>
    <m/>
  </r>
  <r>
    <n v="94603"/>
    <n v="252"/>
    <n v="209"/>
    <n v="461"/>
    <m/>
    <s v="94603"/>
    <n v="411"/>
    <n v="25"/>
    <n v="16"/>
    <n v="0"/>
    <n v="5"/>
    <n v="5"/>
    <s v="&gt;452"/>
    <n v="35486"/>
    <m/>
    <x v="327"/>
    <s v="Alameda"/>
    <m/>
  </r>
  <r>
    <n v="94604"/>
    <n v="0"/>
    <n v="5"/>
    <s v="&gt;0"/>
    <m/>
    <s v="94604"/>
    <n v="0"/>
    <n v="5"/>
    <n v="0"/>
    <n v="0"/>
    <n v="0"/>
    <n v="0"/>
    <s v="&gt;0"/>
    <n v="0"/>
    <n v="1"/>
    <x v="2"/>
    <e v="#N/A"/>
    <m/>
  </r>
  <r>
    <n v="94605"/>
    <n v="235"/>
    <n v="252"/>
    <n v="487"/>
    <m/>
    <s v="94605"/>
    <n v="376"/>
    <n v="38"/>
    <n v="65"/>
    <n v="0"/>
    <n v="5"/>
    <n v="5"/>
    <s v="&gt;479"/>
    <n v="43167"/>
    <m/>
    <x v="327"/>
    <s v="Alameda"/>
    <m/>
  </r>
  <r>
    <n v="94606"/>
    <n v="136"/>
    <n v="147"/>
    <n v="283"/>
    <m/>
    <s v="94606"/>
    <n v="253"/>
    <n v="20"/>
    <n v="5"/>
    <n v="0"/>
    <n v="0"/>
    <n v="5"/>
    <s v="&gt;273"/>
    <n v="37640"/>
    <m/>
    <x v="327"/>
    <s v="Alameda"/>
    <m/>
  </r>
  <r>
    <n v="94607"/>
    <n v="95"/>
    <n v="93"/>
    <n v="188"/>
    <m/>
    <s v="94607"/>
    <n v="147"/>
    <n v="35"/>
    <n v="0"/>
    <n v="0"/>
    <n v="0"/>
    <n v="5"/>
    <s v="&gt;182"/>
    <n v="25723"/>
    <m/>
    <x v="327"/>
    <s v="Alameda"/>
    <m/>
  </r>
  <r>
    <n v="94608"/>
    <n v="77"/>
    <n v="112"/>
    <n v="189"/>
    <m/>
    <s v="94608"/>
    <n v="143"/>
    <n v="38"/>
    <n v="5"/>
    <n v="0"/>
    <n v="5"/>
    <n v="5"/>
    <s v="&gt;181"/>
    <n v="31572"/>
    <m/>
    <x v="328"/>
    <s v="Alameda"/>
    <m/>
  </r>
  <r>
    <n v="94609"/>
    <n v="44"/>
    <n v="50"/>
    <n v="94"/>
    <m/>
    <s v="94609"/>
    <n v="73"/>
    <n v="13"/>
    <n v="5"/>
    <n v="0"/>
    <n v="5"/>
    <n v="5"/>
    <s v="&gt;86"/>
    <n v="23729"/>
    <m/>
    <x v="327"/>
    <s v="Alameda"/>
    <m/>
  </r>
  <r>
    <n v="94610"/>
    <n v="62"/>
    <n v="99"/>
    <n v="161"/>
    <m/>
    <s v="94610"/>
    <n v="96"/>
    <n v="25"/>
    <n v="39"/>
    <n v="0"/>
    <n v="5"/>
    <n v="0"/>
    <s v="&gt;160"/>
    <n v="31553"/>
    <m/>
    <x v="327"/>
    <s v="Alameda"/>
    <m/>
  </r>
  <r>
    <n v="94611"/>
    <n v="75"/>
    <n v="59"/>
    <n v="134"/>
    <m/>
    <s v="94611"/>
    <n v="121"/>
    <n v="11"/>
    <n v="0"/>
    <n v="0"/>
    <n v="5"/>
    <n v="0"/>
    <s v="&gt;132"/>
    <n v="39042"/>
    <m/>
    <x v="327"/>
    <s v="Alameda"/>
    <m/>
  </r>
  <r>
    <n v="94612"/>
    <n v="36"/>
    <n v="48"/>
    <n v="84"/>
    <m/>
    <s v="94612"/>
    <n v="50"/>
    <n v="29"/>
    <n v="5"/>
    <n v="0"/>
    <n v="5"/>
    <n v="5"/>
    <s v="&gt;79"/>
    <n v="16203"/>
    <m/>
    <x v="327"/>
    <s v="Alameda"/>
    <m/>
  </r>
  <r>
    <n v="94614"/>
    <n v="0"/>
    <n v="5"/>
    <s v="&gt;0"/>
    <m/>
    <s v="94614"/>
    <n v="0"/>
    <n v="0"/>
    <n v="0"/>
    <n v="0"/>
    <n v="0"/>
    <n v="5"/>
    <s v="&gt;0"/>
    <n v="0"/>
    <n v="1"/>
    <x v="2"/>
    <e v="#N/A"/>
    <m/>
  </r>
  <r>
    <n v="94615"/>
    <n v="0"/>
    <n v="5"/>
    <s v="&gt;0"/>
    <m/>
    <s v="94615"/>
    <n v="5"/>
    <n v="0"/>
    <n v="0"/>
    <n v="0"/>
    <n v="0"/>
    <n v="0"/>
    <s v="&gt;0"/>
    <n v="0"/>
    <n v="1"/>
    <x v="2"/>
    <e v="#N/A"/>
    <m/>
  </r>
  <r>
    <n v="94617"/>
    <n v="0"/>
    <n v="5"/>
    <s v="&gt;0"/>
    <m/>
    <s v="94617"/>
    <n v="0"/>
    <n v="0"/>
    <n v="0"/>
    <n v="0"/>
    <n v="0"/>
    <n v="5"/>
    <s v="&gt;0"/>
    <n v="0"/>
    <n v="1"/>
    <x v="2"/>
    <e v="#N/A"/>
    <m/>
  </r>
  <r>
    <n v="94618"/>
    <n v="29"/>
    <n v="23"/>
    <n v="52"/>
    <m/>
    <s v="94618"/>
    <n v="45"/>
    <n v="5"/>
    <n v="0"/>
    <n v="0"/>
    <n v="5"/>
    <n v="0"/>
    <s v="&gt;45"/>
    <n v="17110"/>
    <m/>
    <x v="327"/>
    <s v="Alameda"/>
    <m/>
  </r>
  <r>
    <n v="94619"/>
    <n v="88"/>
    <n v="86"/>
    <n v="174"/>
    <m/>
    <s v="94619"/>
    <n v="149"/>
    <n v="11"/>
    <n v="5"/>
    <n v="0"/>
    <n v="5"/>
    <n v="5"/>
    <s v="&gt;160"/>
    <n v="24833"/>
    <m/>
    <x v="327"/>
    <s v="Alameda"/>
    <m/>
  </r>
  <r>
    <n v="94620"/>
    <n v="5"/>
    <n v="0"/>
    <s v="&gt;0"/>
    <m/>
    <s v="94620"/>
    <n v="5"/>
    <n v="0"/>
    <n v="0"/>
    <n v="0"/>
    <n v="0"/>
    <n v="0"/>
    <s v="&gt;0"/>
    <n v="0"/>
    <n v="1"/>
    <x v="2"/>
    <e v="#N/A"/>
    <m/>
  </r>
  <r>
    <n v="94621"/>
    <n v="266"/>
    <n v="196"/>
    <n v="462"/>
    <m/>
    <s v="94621"/>
    <n v="407"/>
    <n v="36"/>
    <n v="11"/>
    <n v="0"/>
    <n v="5"/>
    <n v="5"/>
    <s v="&gt;454"/>
    <n v="33820"/>
    <m/>
    <x v="327"/>
    <s v="Alameda"/>
    <m/>
  </r>
  <r>
    <n v="94622"/>
    <n v="0"/>
    <n v="5"/>
    <s v="&gt;0"/>
    <m/>
    <s v="94622"/>
    <n v="0"/>
    <n v="5"/>
    <n v="0"/>
    <n v="0"/>
    <n v="0"/>
    <n v="0"/>
    <s v="&gt;0"/>
    <n v="0"/>
    <n v="1"/>
    <x v="2"/>
    <e v="#N/A"/>
    <m/>
  </r>
  <r>
    <n v="94623"/>
    <n v="0"/>
    <n v="5"/>
    <s v="&gt;0"/>
    <m/>
    <s v="94623"/>
    <n v="5"/>
    <n v="0"/>
    <n v="0"/>
    <n v="0"/>
    <n v="0"/>
    <n v="0"/>
    <s v="&gt;0"/>
    <n v="0"/>
    <n v="1"/>
    <x v="2"/>
    <e v="#N/A"/>
    <m/>
  </r>
  <r>
    <n v="94624"/>
    <n v="5"/>
    <n v="0"/>
    <s v="&gt;0"/>
    <m/>
    <s v="94624"/>
    <n v="5"/>
    <n v="0"/>
    <n v="0"/>
    <n v="0"/>
    <n v="0"/>
    <n v="0"/>
    <s v="&gt;0"/>
    <n v="0"/>
    <n v="1"/>
    <x v="2"/>
    <e v="#N/A"/>
    <m/>
  </r>
  <r>
    <n v="94644"/>
    <n v="5"/>
    <n v="5"/>
    <s v="&gt;0"/>
    <m/>
    <s v="94644"/>
    <n v="5"/>
    <n v="0"/>
    <n v="0"/>
    <n v="0"/>
    <n v="0"/>
    <n v="0"/>
    <s v="&gt;0"/>
    <n v="0"/>
    <n v="1"/>
    <x v="2"/>
    <e v="#N/A"/>
    <m/>
  </r>
  <r>
    <n v="94648"/>
    <n v="5"/>
    <n v="0"/>
    <s v="&gt;0"/>
    <m/>
    <s v="94648"/>
    <n v="5"/>
    <n v="0"/>
    <n v="0"/>
    <n v="0"/>
    <n v="0"/>
    <n v="0"/>
    <s v="&gt;0"/>
    <n v="0"/>
    <n v="1"/>
    <x v="2"/>
    <e v="#N/A"/>
    <m/>
  </r>
  <r>
    <n v="94654"/>
    <n v="5"/>
    <n v="0"/>
    <s v="&gt;0"/>
    <m/>
    <s v="94654"/>
    <n v="5"/>
    <n v="0"/>
    <n v="0"/>
    <n v="0"/>
    <n v="0"/>
    <n v="0"/>
    <s v="&gt;0"/>
    <n v="0"/>
    <n v="1"/>
    <x v="2"/>
    <e v="#N/A"/>
    <m/>
  </r>
  <r>
    <n v="94668"/>
    <n v="0"/>
    <n v="5"/>
    <s v="&gt;0"/>
    <m/>
    <s v="94668"/>
    <n v="0"/>
    <n v="5"/>
    <n v="0"/>
    <n v="0"/>
    <n v="0"/>
    <n v="0"/>
    <s v="&gt;0"/>
    <n v="0"/>
    <n v="1"/>
    <x v="2"/>
    <e v="#N/A"/>
    <m/>
  </r>
  <r>
    <n v="94687"/>
    <n v="0"/>
    <n v="5"/>
    <s v="&gt;0"/>
    <m/>
    <s v="94687"/>
    <n v="5"/>
    <n v="0"/>
    <n v="0"/>
    <n v="0"/>
    <n v="0"/>
    <n v="0"/>
    <s v="&gt;0"/>
    <n v="0"/>
    <n v="1"/>
    <x v="2"/>
    <e v="#N/A"/>
    <m/>
  </r>
  <r>
    <n v="94695"/>
    <n v="5"/>
    <n v="0"/>
    <s v="&gt;0"/>
    <m/>
    <s v="94695"/>
    <n v="5"/>
    <n v="0"/>
    <n v="0"/>
    <n v="0"/>
    <n v="0"/>
    <n v="0"/>
    <s v="&gt;0"/>
    <n v="0"/>
    <n v="1"/>
    <x v="2"/>
    <e v="#N/A"/>
    <m/>
  </r>
  <r>
    <n v="94701"/>
    <n v="0"/>
    <n v="5"/>
    <s v="&gt;0"/>
    <m/>
    <s v="94701"/>
    <n v="5"/>
    <n v="0"/>
    <n v="0"/>
    <n v="0"/>
    <n v="0"/>
    <n v="0"/>
    <s v="&gt;0"/>
    <n v="0"/>
    <n v="1"/>
    <x v="2"/>
    <e v="#N/A"/>
    <m/>
  </r>
  <r>
    <n v="94702"/>
    <n v="46"/>
    <n v="60"/>
    <n v="106"/>
    <m/>
    <s v="94702"/>
    <n v="85"/>
    <n v="15"/>
    <n v="5"/>
    <n v="0"/>
    <n v="0"/>
    <n v="5"/>
    <s v="&gt;100"/>
    <n v="17000"/>
    <m/>
    <x v="329"/>
    <s v="Alameda"/>
    <m/>
  </r>
  <r>
    <n v="94703"/>
    <n v="40"/>
    <n v="63"/>
    <n v="103"/>
    <m/>
    <s v="94703"/>
    <n v="76"/>
    <n v="22"/>
    <n v="5"/>
    <n v="0"/>
    <n v="5"/>
    <n v="5"/>
    <s v="&gt;98"/>
    <n v="21942"/>
    <m/>
    <x v="329"/>
    <s v="Alameda"/>
    <m/>
  </r>
  <r>
    <n v="94704"/>
    <n v="16"/>
    <n v="59"/>
    <n v="75"/>
    <m/>
    <s v="94704"/>
    <n v="39"/>
    <n v="35"/>
    <n v="0"/>
    <n v="0"/>
    <n v="0"/>
    <n v="5"/>
    <s v="&gt;74"/>
    <n v="29509"/>
    <m/>
    <x v="329"/>
    <s v="Alameda"/>
    <m/>
  </r>
  <r>
    <n v="94705"/>
    <n v="19"/>
    <n v="32"/>
    <n v="51"/>
    <m/>
    <s v="94705"/>
    <n v="33"/>
    <n v="5"/>
    <n v="5"/>
    <n v="5"/>
    <n v="0"/>
    <n v="5"/>
    <s v="&gt;33"/>
    <n v="13612"/>
    <m/>
    <x v="327"/>
    <s v="Alameda"/>
    <m/>
  </r>
  <r>
    <n v="94706"/>
    <n v="65"/>
    <n v="38"/>
    <n v="103"/>
    <m/>
    <s v="94706"/>
    <n v="95"/>
    <n v="5"/>
    <n v="0"/>
    <n v="0"/>
    <n v="0"/>
    <n v="5"/>
    <s v="&gt;95"/>
    <n v="21404"/>
    <m/>
    <x v="330"/>
    <s v="Alameda"/>
    <m/>
  </r>
  <r>
    <n v="94707"/>
    <n v="18"/>
    <n v="21"/>
    <n v="39"/>
    <m/>
    <s v="94707"/>
    <n v="36"/>
    <n v="5"/>
    <n v="0"/>
    <n v="0"/>
    <n v="0"/>
    <n v="0"/>
    <s v="&gt;36"/>
    <n v="11887"/>
    <m/>
    <x v="329"/>
    <s v="Alameda"/>
    <m/>
  </r>
  <r>
    <n v="94708"/>
    <n v="11"/>
    <n v="16"/>
    <n v="27"/>
    <m/>
    <s v="94708"/>
    <n v="26"/>
    <n v="5"/>
    <n v="0"/>
    <n v="0"/>
    <n v="0"/>
    <n v="0"/>
    <s v="&gt;26"/>
    <n v="11899"/>
    <m/>
    <x v="329"/>
    <s v="Contra Costa"/>
    <m/>
  </r>
  <r>
    <n v="94709"/>
    <n v="5"/>
    <n v="21"/>
    <s v="&gt;21"/>
    <m/>
    <s v="94709"/>
    <n v="16"/>
    <n v="13"/>
    <n v="0"/>
    <n v="0"/>
    <n v="0"/>
    <n v="0"/>
    <n v="29"/>
    <n v="12411"/>
    <m/>
    <x v="329"/>
    <s v="Alameda"/>
    <m/>
  </r>
  <r>
    <n v="94710"/>
    <n v="17"/>
    <n v="30"/>
    <n v="47"/>
    <m/>
    <s v="94710"/>
    <n v="33"/>
    <n v="5"/>
    <n v="0"/>
    <n v="5"/>
    <n v="0"/>
    <n v="5"/>
    <s v="&gt;33"/>
    <n v="8123"/>
    <m/>
    <x v="329"/>
    <s v="Alameda"/>
    <m/>
  </r>
  <r>
    <n v="94712"/>
    <n v="0"/>
    <n v="5"/>
    <s v="&gt;0"/>
    <m/>
    <s v="94712"/>
    <n v="0"/>
    <n v="0"/>
    <n v="0"/>
    <n v="0"/>
    <n v="0"/>
    <n v="5"/>
    <s v="&gt;0"/>
    <n v="0"/>
    <n v="1"/>
    <x v="2"/>
    <e v="#N/A"/>
    <m/>
  </r>
  <r>
    <n v="94757"/>
    <n v="0"/>
    <n v="5"/>
    <s v="&gt;0"/>
    <m/>
    <s v="94757"/>
    <n v="5"/>
    <n v="0"/>
    <n v="0"/>
    <n v="0"/>
    <n v="0"/>
    <n v="0"/>
    <s v="&gt;0"/>
    <n v="0"/>
    <n v="1"/>
    <x v="2"/>
    <e v="#N/A"/>
    <m/>
  </r>
  <r>
    <n v="94801"/>
    <n v="154"/>
    <n v="127"/>
    <n v="281"/>
    <m/>
    <s v="94801"/>
    <n v="252"/>
    <n v="24"/>
    <n v="5"/>
    <n v="0"/>
    <n v="5"/>
    <n v="5"/>
    <s v="&gt;276"/>
    <n v="31443"/>
    <m/>
    <x v="331"/>
    <s v="Contra Costa"/>
    <m/>
  </r>
  <r>
    <n v="94802"/>
    <n v="0"/>
    <n v="5"/>
    <s v="&gt;0"/>
    <m/>
    <s v="94802"/>
    <n v="5"/>
    <n v="0"/>
    <n v="0"/>
    <n v="0"/>
    <n v="0"/>
    <n v="5"/>
    <s v="&gt;0"/>
    <n v="0"/>
    <n v="1"/>
    <x v="2"/>
    <e v="#N/A"/>
    <m/>
  </r>
  <r>
    <n v="94803"/>
    <n v="85"/>
    <n v="103"/>
    <n v="188"/>
    <m/>
    <s v="94803"/>
    <n v="139"/>
    <n v="25"/>
    <n v="22"/>
    <n v="0"/>
    <n v="5"/>
    <n v="0"/>
    <s v="&gt;186"/>
    <n v="26062"/>
    <m/>
    <x v="331"/>
    <s v="Contra Costa"/>
    <m/>
  </r>
  <r>
    <n v="94804"/>
    <n v="183"/>
    <n v="193"/>
    <n v="376"/>
    <m/>
    <s v="94804"/>
    <n v="314"/>
    <n v="41"/>
    <n v="14"/>
    <n v="0"/>
    <n v="5"/>
    <n v="5"/>
    <s v="&gt;369"/>
    <n v="41440"/>
    <m/>
    <x v="331"/>
    <s v="Contra Costa"/>
    <m/>
  </r>
  <r>
    <n v="94805"/>
    <n v="47"/>
    <n v="44"/>
    <n v="91"/>
    <m/>
    <s v="94805"/>
    <n v="86"/>
    <n v="5"/>
    <n v="0"/>
    <n v="0"/>
    <n v="0"/>
    <n v="0"/>
    <s v="&gt;86"/>
    <n v="14292"/>
    <m/>
    <x v="331"/>
    <s v="Contra Costa"/>
    <m/>
  </r>
  <r>
    <n v="94806"/>
    <n v="279"/>
    <n v="322"/>
    <n v="601"/>
    <m/>
    <s v="94806"/>
    <n v="500"/>
    <n v="48"/>
    <n v="45"/>
    <n v="0"/>
    <n v="5"/>
    <n v="5"/>
    <s v="&gt;593"/>
    <n v="63603"/>
    <m/>
    <x v="331"/>
    <s v="Contra Costa"/>
    <m/>
  </r>
  <r>
    <n v="94828"/>
    <n v="0"/>
    <n v="5"/>
    <s v="&gt;0"/>
    <m/>
    <s v="94828"/>
    <n v="0"/>
    <n v="5"/>
    <n v="0"/>
    <n v="0"/>
    <n v="0"/>
    <n v="0"/>
    <s v="&gt;0"/>
    <n v="0"/>
    <n v="1"/>
    <x v="2"/>
    <e v="#N/A"/>
    <m/>
  </r>
  <r>
    <n v="94829"/>
    <n v="0"/>
    <n v="5"/>
    <s v="&gt;0"/>
    <m/>
    <s v="94829"/>
    <n v="5"/>
    <n v="0"/>
    <n v="0"/>
    <n v="0"/>
    <n v="0"/>
    <n v="0"/>
    <s v="&gt;0"/>
    <n v="0"/>
    <n v="1"/>
    <x v="2"/>
    <e v="#N/A"/>
    <m/>
  </r>
  <r>
    <n v="94852"/>
    <n v="5"/>
    <n v="0"/>
    <s v="&gt;0"/>
    <m/>
    <s v="94852"/>
    <n v="5"/>
    <n v="0"/>
    <n v="0"/>
    <n v="0"/>
    <n v="0"/>
    <n v="0"/>
    <s v="&gt;0"/>
    <n v="0"/>
    <n v="1"/>
    <x v="2"/>
    <e v="#N/A"/>
    <m/>
  </r>
  <r>
    <n v="94857"/>
    <n v="5"/>
    <n v="0"/>
    <s v="&gt;0"/>
    <m/>
    <s v="94857"/>
    <n v="5"/>
    <n v="0"/>
    <n v="0"/>
    <n v="0"/>
    <n v="0"/>
    <n v="0"/>
    <s v="&gt;0"/>
    <n v="0"/>
    <n v="1"/>
    <x v="2"/>
    <e v="#N/A"/>
    <m/>
  </r>
  <r>
    <n v="94877"/>
    <n v="0"/>
    <n v="5"/>
    <s v="&gt;0"/>
    <m/>
    <s v="94877"/>
    <n v="0"/>
    <n v="0"/>
    <n v="5"/>
    <n v="0"/>
    <n v="0"/>
    <n v="0"/>
    <s v="&gt;0"/>
    <n v="0"/>
    <n v="1"/>
    <x v="2"/>
    <e v="#N/A"/>
    <m/>
  </r>
  <r>
    <n v="94882"/>
    <n v="0"/>
    <n v="5"/>
    <s v="&gt;0"/>
    <m/>
    <s v="94882"/>
    <n v="5"/>
    <n v="0"/>
    <n v="0"/>
    <n v="0"/>
    <n v="0"/>
    <n v="0"/>
    <s v="&gt;0"/>
    <n v="0"/>
    <n v="1"/>
    <x v="2"/>
    <e v="#N/A"/>
    <m/>
  </r>
  <r>
    <n v="94901"/>
    <n v="111"/>
    <n v="95"/>
    <n v="206"/>
    <m/>
    <s v="94901"/>
    <n v="160"/>
    <n v="32"/>
    <n v="11"/>
    <n v="5"/>
    <n v="5"/>
    <n v="5"/>
    <s v="&gt;203"/>
    <n v="41235"/>
    <m/>
    <x v="332"/>
    <s v="Marin"/>
    <m/>
  </r>
  <r>
    <n v="94902"/>
    <n v="5"/>
    <n v="0"/>
    <s v="&gt;0"/>
    <m/>
    <s v="94902"/>
    <n v="5"/>
    <n v="0"/>
    <n v="0"/>
    <n v="0"/>
    <n v="0"/>
    <n v="0"/>
    <s v="&gt;0"/>
    <n v="0"/>
    <n v="1"/>
    <x v="2"/>
    <e v="#N/A"/>
    <m/>
  </r>
  <r>
    <n v="94903"/>
    <n v="69"/>
    <n v="229"/>
    <n v="298"/>
    <m/>
    <s v="94903"/>
    <n v="136"/>
    <n v="65"/>
    <n v="71"/>
    <n v="22"/>
    <n v="5"/>
    <n v="5"/>
    <s v="&gt;294"/>
    <n v="30198"/>
    <m/>
    <x v="332"/>
    <s v="Marin"/>
    <m/>
  </r>
  <r>
    <n v="94904"/>
    <n v="17"/>
    <n v="16"/>
    <n v="33"/>
    <m/>
    <s v="94904"/>
    <n v="20"/>
    <n v="5"/>
    <n v="5"/>
    <n v="0"/>
    <n v="5"/>
    <n v="5"/>
    <s v="&gt;20"/>
    <n v="13319"/>
    <m/>
    <x v="0"/>
    <s v="Marin"/>
    <m/>
  </r>
  <r>
    <n v="94907"/>
    <n v="5"/>
    <n v="5"/>
    <s v="&gt;0"/>
    <m/>
    <s v="94907"/>
    <n v="5"/>
    <n v="0"/>
    <n v="0"/>
    <n v="5"/>
    <n v="0"/>
    <n v="0"/>
    <s v="&gt;0"/>
    <n v="0"/>
    <n v="1"/>
    <x v="2"/>
    <e v="#N/A"/>
    <m/>
  </r>
  <r>
    <n v="94912"/>
    <n v="0"/>
    <n v="5"/>
    <s v="&gt;0"/>
    <m/>
    <s v="94912"/>
    <n v="0"/>
    <n v="0"/>
    <n v="0"/>
    <n v="0"/>
    <n v="0"/>
    <n v="5"/>
    <s v="&gt;0"/>
    <n v="0"/>
    <n v="1"/>
    <x v="2"/>
    <e v="#N/A"/>
    <m/>
  </r>
  <r>
    <n v="94920"/>
    <n v="18"/>
    <n v="20"/>
    <n v="38"/>
    <m/>
    <s v="94920"/>
    <n v="36"/>
    <n v="5"/>
    <n v="0"/>
    <n v="0"/>
    <n v="0"/>
    <n v="0"/>
    <s v="&gt;36"/>
    <n v="12592"/>
    <m/>
    <x v="333"/>
    <s v="Marin"/>
    <m/>
  </r>
  <r>
    <n v="94924"/>
    <n v="5"/>
    <n v="5"/>
    <s v="&gt;0"/>
    <m/>
    <s v="94924"/>
    <n v="5"/>
    <n v="0"/>
    <n v="0"/>
    <n v="0"/>
    <n v="0"/>
    <n v="0"/>
    <s v="&gt;0"/>
    <n v="1273"/>
    <m/>
    <x v="0"/>
    <s v="Marin"/>
    <m/>
  </r>
  <r>
    <n v="94925"/>
    <n v="29"/>
    <n v="31"/>
    <n v="60"/>
    <m/>
    <s v="94925"/>
    <n v="42"/>
    <n v="18"/>
    <n v="0"/>
    <n v="0"/>
    <n v="0"/>
    <n v="0"/>
    <n v="60"/>
    <n v="9793"/>
    <m/>
    <x v="334"/>
    <s v="Marin"/>
    <m/>
  </r>
  <r>
    <n v="94928"/>
    <n v="175"/>
    <n v="263"/>
    <n v="438"/>
    <m/>
    <s v="94928"/>
    <n v="302"/>
    <n v="103"/>
    <n v="23"/>
    <n v="0"/>
    <n v="5"/>
    <n v="5"/>
    <s v="&gt;428"/>
    <n v="43908"/>
    <m/>
    <x v="335"/>
    <s v="Sonoma"/>
    <m/>
  </r>
  <r>
    <n v="94929"/>
    <n v="0"/>
    <n v="5"/>
    <s v="&gt;0"/>
    <m/>
    <s v="94929"/>
    <n v="0"/>
    <n v="5"/>
    <n v="0"/>
    <n v="0"/>
    <n v="0"/>
    <n v="0"/>
    <s v="&gt;0"/>
    <n v="309"/>
    <m/>
    <x v="0"/>
    <s v="Marin"/>
    <m/>
  </r>
  <r>
    <n v="94930"/>
    <n v="15"/>
    <n v="21"/>
    <n v="36"/>
    <m/>
    <s v="94930"/>
    <n v="26"/>
    <n v="5"/>
    <n v="5"/>
    <n v="0"/>
    <n v="0"/>
    <n v="0"/>
    <s v="&gt;26"/>
    <n v="8794"/>
    <m/>
    <x v="336"/>
    <s v="Marin"/>
    <m/>
  </r>
  <r>
    <n v="94931"/>
    <n v="23"/>
    <n v="33"/>
    <n v="56"/>
    <m/>
    <s v="94931"/>
    <n v="40"/>
    <n v="15"/>
    <n v="0"/>
    <n v="0"/>
    <n v="5"/>
    <n v="0"/>
    <s v="&gt;55"/>
    <n v="9097"/>
    <m/>
    <x v="337"/>
    <s v="Sonoma"/>
    <m/>
  </r>
  <r>
    <n v="94933"/>
    <n v="5"/>
    <n v="5"/>
    <s v="&gt;0"/>
    <m/>
    <s v="94933"/>
    <n v="5"/>
    <n v="0"/>
    <n v="0"/>
    <n v="0"/>
    <n v="0"/>
    <n v="0"/>
    <s v="&gt;0"/>
    <n v="880"/>
    <m/>
    <x v="0"/>
    <s v="Marin"/>
    <m/>
  </r>
  <r>
    <n v="94937"/>
    <n v="0"/>
    <n v="5"/>
    <s v="&gt;0"/>
    <m/>
    <s v="94937"/>
    <n v="5"/>
    <n v="0"/>
    <n v="0"/>
    <n v="0"/>
    <n v="0"/>
    <n v="0"/>
    <s v="&gt;0"/>
    <n v="920"/>
    <m/>
    <x v="0"/>
    <s v="Marin"/>
    <m/>
  </r>
  <r>
    <n v="94939"/>
    <n v="5"/>
    <n v="13"/>
    <s v="&gt;13"/>
    <m/>
    <s v="94939"/>
    <n v="5"/>
    <n v="5"/>
    <n v="0"/>
    <n v="0"/>
    <n v="0"/>
    <n v="0"/>
    <s v="&gt;0"/>
    <n v="6910"/>
    <m/>
    <x v="338"/>
    <s v="Marin"/>
    <m/>
  </r>
  <r>
    <n v="94940"/>
    <n v="0"/>
    <n v="5"/>
    <s v="&gt;0"/>
    <m/>
    <s v="94940"/>
    <n v="5"/>
    <n v="0"/>
    <n v="0"/>
    <n v="0"/>
    <n v="0"/>
    <n v="0"/>
    <s v="&gt;0"/>
    <n v="244"/>
    <m/>
    <x v="0"/>
    <s v="Marin"/>
    <m/>
  </r>
  <r>
    <n v="94941"/>
    <n v="36"/>
    <n v="67"/>
    <n v="103"/>
    <m/>
    <s v="94941"/>
    <n v="74"/>
    <n v="21"/>
    <n v="5"/>
    <n v="0"/>
    <n v="0"/>
    <n v="0"/>
    <s v="&gt;95"/>
    <n v="32707"/>
    <m/>
    <x v="339"/>
    <s v="Marin"/>
    <m/>
  </r>
  <r>
    <n v="94943"/>
    <n v="0"/>
    <n v="5"/>
    <s v="&gt;0"/>
    <m/>
    <s v="94943"/>
    <n v="0"/>
    <n v="5"/>
    <n v="0"/>
    <n v="0"/>
    <n v="0"/>
    <n v="0"/>
    <s v="&gt;0"/>
    <n v="0"/>
    <n v="1"/>
    <x v="2"/>
    <e v="#N/A"/>
    <m/>
  </r>
  <r>
    <n v="94944"/>
    <n v="0"/>
    <n v="5"/>
    <s v="&gt;0"/>
    <m/>
    <s v="94944"/>
    <n v="5"/>
    <n v="0"/>
    <n v="5"/>
    <n v="0"/>
    <n v="0"/>
    <n v="0"/>
    <s v="&gt;0"/>
    <n v="0"/>
    <n v="1"/>
    <x v="2"/>
    <e v="#N/A"/>
    <m/>
  </r>
  <r>
    <n v="94945"/>
    <n v="37"/>
    <n v="92"/>
    <n v="129"/>
    <m/>
    <s v="94945"/>
    <n v="72"/>
    <n v="24"/>
    <n v="32"/>
    <n v="0"/>
    <n v="0"/>
    <n v="5"/>
    <s v="&gt;128"/>
    <n v="18084"/>
    <m/>
    <x v="340"/>
    <s v="Marin"/>
    <m/>
  </r>
  <r>
    <n v="94946"/>
    <n v="0"/>
    <n v="5"/>
    <s v="&gt;0"/>
    <m/>
    <s v="94946"/>
    <n v="5"/>
    <n v="0"/>
    <n v="5"/>
    <n v="0"/>
    <n v="0"/>
    <n v="0"/>
    <s v="&gt;0"/>
    <n v="723"/>
    <m/>
    <x v="0"/>
    <s v="Marin"/>
    <m/>
  </r>
  <r>
    <n v="94947"/>
    <n v="50"/>
    <n v="181"/>
    <n v="231"/>
    <m/>
    <s v="94947"/>
    <n v="96"/>
    <n v="38"/>
    <n v="83"/>
    <n v="5"/>
    <n v="5"/>
    <n v="5"/>
    <s v="&gt;217"/>
    <n v="25809"/>
    <m/>
    <x v="340"/>
    <s v="Marin"/>
    <m/>
  </r>
  <r>
    <n v="94948"/>
    <n v="5"/>
    <n v="5"/>
    <s v="&gt;0"/>
    <m/>
    <s v="94948"/>
    <n v="5"/>
    <n v="0"/>
    <n v="0"/>
    <n v="0"/>
    <n v="0"/>
    <n v="5"/>
    <s v="&gt;0"/>
    <n v="0"/>
    <n v="1"/>
    <x v="2"/>
    <e v="#N/A"/>
    <m/>
  </r>
  <r>
    <n v="94949"/>
    <n v="65"/>
    <n v="109"/>
    <n v="174"/>
    <m/>
    <s v="94949"/>
    <n v="110"/>
    <n v="58"/>
    <n v="5"/>
    <n v="0"/>
    <n v="0"/>
    <n v="0"/>
    <s v="&gt;168"/>
    <n v="17942"/>
    <m/>
    <x v="340"/>
    <s v="Marin"/>
    <m/>
  </r>
  <r>
    <n v="94950"/>
    <n v="0"/>
    <n v="5"/>
    <s v="&gt;0"/>
    <m/>
    <s v="94950"/>
    <n v="5"/>
    <n v="0"/>
    <n v="0"/>
    <n v="0"/>
    <n v="0"/>
    <n v="0"/>
    <s v="&gt;0"/>
    <n v="118"/>
    <m/>
    <x v="0"/>
    <s v="Marin"/>
    <m/>
  </r>
  <r>
    <n v="94951"/>
    <n v="21"/>
    <n v="20"/>
    <n v="41"/>
    <m/>
    <s v="94951"/>
    <n v="36"/>
    <n v="5"/>
    <n v="5"/>
    <n v="0"/>
    <n v="0"/>
    <n v="0"/>
    <s v="&gt;36"/>
    <n v="3672"/>
    <m/>
    <x v="0"/>
    <s v="Sonoma"/>
    <m/>
  </r>
  <r>
    <n v="94952"/>
    <n v="81"/>
    <n v="106"/>
    <n v="187"/>
    <m/>
    <s v="94952"/>
    <n v="143"/>
    <n v="37"/>
    <n v="0"/>
    <n v="0"/>
    <n v="5"/>
    <n v="5"/>
    <s v="&gt;180"/>
    <n v="35198"/>
    <m/>
    <x v="341"/>
    <s v="Sonoma"/>
    <m/>
  </r>
  <r>
    <n v="94953"/>
    <n v="0"/>
    <n v="5"/>
    <s v="&gt;0"/>
    <m/>
    <s v="94953"/>
    <n v="0"/>
    <n v="5"/>
    <n v="0"/>
    <n v="0"/>
    <n v="0"/>
    <n v="0"/>
    <s v="&gt;0"/>
    <n v="0"/>
    <n v="1"/>
    <x v="2"/>
    <e v="#N/A"/>
    <m/>
  </r>
  <r>
    <n v="94954"/>
    <n v="112"/>
    <n v="129"/>
    <n v="241"/>
    <m/>
    <s v="94954"/>
    <n v="217"/>
    <n v="15"/>
    <n v="5"/>
    <n v="0"/>
    <n v="5"/>
    <n v="5"/>
    <s v="&gt;232"/>
    <n v="39018"/>
    <m/>
    <x v="341"/>
    <s v="Sonoma"/>
    <m/>
  </r>
  <r>
    <n v="94956"/>
    <n v="5"/>
    <n v="5"/>
    <s v="&gt;0"/>
    <m/>
    <s v="94956"/>
    <n v="5"/>
    <n v="5"/>
    <n v="5"/>
    <n v="0"/>
    <n v="0"/>
    <n v="0"/>
    <s v="&gt;0"/>
    <n v="1181"/>
    <m/>
    <x v="0"/>
    <s v="Marin"/>
    <m/>
  </r>
  <r>
    <n v="94957"/>
    <n v="5"/>
    <n v="36"/>
    <s v="&gt;36"/>
    <m/>
    <s v="94957"/>
    <n v="5"/>
    <n v="0"/>
    <n v="36"/>
    <n v="0"/>
    <n v="0"/>
    <n v="0"/>
    <s v="&gt;36"/>
    <n v="1185"/>
    <m/>
    <x v="342"/>
    <s v="Marin"/>
    <m/>
  </r>
  <r>
    <n v="94960"/>
    <n v="21"/>
    <n v="43"/>
    <n v="64"/>
    <m/>
    <s v="94960"/>
    <n v="43"/>
    <n v="19"/>
    <n v="5"/>
    <n v="0"/>
    <n v="0"/>
    <n v="0"/>
    <s v="&gt;62"/>
    <n v="16199"/>
    <m/>
    <x v="343"/>
    <s v="Marin"/>
    <m/>
  </r>
  <r>
    <n v="94963"/>
    <n v="0"/>
    <n v="5"/>
    <s v="&gt;0"/>
    <m/>
    <s v="94963"/>
    <n v="5"/>
    <n v="0"/>
    <n v="0"/>
    <n v="0"/>
    <n v="0"/>
    <n v="0"/>
    <s v="&gt;0"/>
    <n v="195"/>
    <m/>
    <x v="0"/>
    <s v="Marin"/>
    <m/>
  </r>
  <r>
    <n v="94965"/>
    <n v="15"/>
    <n v="26"/>
    <n v="41"/>
    <m/>
    <s v="94965"/>
    <n v="32"/>
    <n v="5"/>
    <n v="5"/>
    <n v="0"/>
    <n v="0"/>
    <n v="0"/>
    <s v="&gt;32"/>
    <n v="11438"/>
    <m/>
    <x v="344"/>
    <s v="Marin"/>
    <m/>
  </r>
  <r>
    <n v="94973"/>
    <n v="5"/>
    <n v="5"/>
    <s v="&gt;0"/>
    <m/>
    <s v="94973"/>
    <n v="5"/>
    <n v="0"/>
    <n v="0"/>
    <n v="0"/>
    <n v="0"/>
    <n v="0"/>
    <s v="&gt;0"/>
    <n v="1515"/>
    <m/>
    <x v="0"/>
    <s v="Marin"/>
    <m/>
  </r>
  <r>
    <n v="94979"/>
    <n v="0"/>
    <n v="5"/>
    <s v="&gt;0"/>
    <m/>
    <s v="94979"/>
    <n v="0"/>
    <n v="0"/>
    <n v="5"/>
    <n v="0"/>
    <n v="0"/>
    <n v="0"/>
    <s v="&gt;0"/>
    <n v="0"/>
    <n v="1"/>
    <x v="2"/>
    <e v="#N/A"/>
    <m/>
  </r>
  <r>
    <n v="95000"/>
    <n v="0"/>
    <n v="5"/>
    <s v="&gt;0"/>
    <m/>
    <s v="95000"/>
    <n v="0"/>
    <n v="5"/>
    <n v="5"/>
    <n v="0"/>
    <n v="0"/>
    <n v="0"/>
    <s v="&gt;0"/>
    <n v="0"/>
    <n v="1"/>
    <x v="2"/>
    <e v="#N/A"/>
    <m/>
  </r>
  <r>
    <n v="95001"/>
    <n v="0"/>
    <n v="5"/>
    <s v="&gt;0"/>
    <m/>
    <s v="95001"/>
    <n v="5"/>
    <n v="0"/>
    <n v="0"/>
    <n v="0"/>
    <n v="0"/>
    <n v="0"/>
    <s v="&gt;0"/>
    <n v="0"/>
    <n v="1"/>
    <x v="2"/>
    <e v="#N/A"/>
    <m/>
  </r>
  <r>
    <n v="95002"/>
    <n v="5"/>
    <n v="5"/>
    <s v="&gt;0"/>
    <m/>
    <s v="95002"/>
    <n v="13"/>
    <n v="5"/>
    <n v="0"/>
    <n v="0"/>
    <n v="0"/>
    <n v="0"/>
    <s v="&gt;13"/>
    <n v="2251"/>
    <m/>
    <x v="345"/>
    <s v="Santa Clara"/>
    <m/>
  </r>
  <r>
    <n v="95003"/>
    <n v="43"/>
    <n v="87"/>
    <n v="130"/>
    <m/>
    <s v="95003"/>
    <n v="101"/>
    <n v="22"/>
    <n v="5"/>
    <n v="0"/>
    <n v="0"/>
    <n v="5"/>
    <s v="&gt;123"/>
    <n v="25230"/>
    <m/>
    <x v="0"/>
    <s v="Santa Cruz"/>
    <m/>
  </r>
  <r>
    <n v="95004"/>
    <n v="15"/>
    <n v="5"/>
    <s v="&gt;15"/>
    <m/>
    <s v="95004"/>
    <n v="22"/>
    <n v="0"/>
    <n v="5"/>
    <n v="0"/>
    <n v="0"/>
    <n v="0"/>
    <s v="&gt;22"/>
    <n v="4295"/>
    <m/>
    <x v="0"/>
    <s v="San Benito"/>
    <m/>
  </r>
  <r>
    <n v="95005"/>
    <n v="23"/>
    <n v="22"/>
    <n v="45"/>
    <m/>
    <s v="95005"/>
    <n v="41"/>
    <n v="5"/>
    <n v="0"/>
    <n v="0"/>
    <n v="0"/>
    <n v="5"/>
    <s v="&gt;41"/>
    <n v="7731"/>
    <m/>
    <x v="0"/>
    <s v="Santa Cruz"/>
    <m/>
  </r>
  <r>
    <n v="95006"/>
    <n v="16"/>
    <n v="18"/>
    <n v="34"/>
    <m/>
    <s v="95006"/>
    <n v="33"/>
    <n v="5"/>
    <n v="0"/>
    <n v="0"/>
    <n v="0"/>
    <n v="0"/>
    <s v="&gt;33"/>
    <n v="9457"/>
    <m/>
    <x v="0"/>
    <s v="Santa Cruz"/>
    <m/>
  </r>
  <r>
    <n v="95007"/>
    <n v="5"/>
    <n v="5"/>
    <s v="&gt;0"/>
    <m/>
    <s v="95007"/>
    <n v="5"/>
    <n v="0"/>
    <n v="0"/>
    <n v="0"/>
    <n v="0"/>
    <n v="0"/>
    <s v="&gt;0"/>
    <n v="395"/>
    <m/>
    <x v="0"/>
    <s v="Santa Cruz"/>
    <m/>
  </r>
  <r>
    <n v="95008"/>
    <n v="135"/>
    <n v="138"/>
    <n v="273"/>
    <m/>
    <s v="95008"/>
    <n v="206"/>
    <n v="18"/>
    <n v="27"/>
    <n v="5"/>
    <n v="0"/>
    <n v="16"/>
    <s v="&gt;267"/>
    <n v="47886"/>
    <m/>
    <x v="346"/>
    <s v="Santa Clara"/>
    <m/>
  </r>
  <r>
    <n v="95009"/>
    <n v="0"/>
    <n v="5"/>
    <s v="&gt;0"/>
    <m/>
    <s v="95009"/>
    <n v="0"/>
    <n v="5"/>
    <n v="0"/>
    <n v="0"/>
    <n v="0"/>
    <n v="0"/>
    <s v="&gt;0"/>
    <n v="0"/>
    <n v="1"/>
    <x v="2"/>
    <e v="#N/A"/>
    <m/>
  </r>
  <r>
    <n v="95010"/>
    <n v="15"/>
    <n v="71"/>
    <n v="86"/>
    <m/>
    <s v="95010"/>
    <n v="41"/>
    <n v="31"/>
    <n v="14"/>
    <n v="0"/>
    <n v="0"/>
    <n v="0"/>
    <n v="86"/>
    <n v="8908"/>
    <m/>
    <x v="347"/>
    <s v="Santa Cruz"/>
    <m/>
  </r>
  <r>
    <n v="95011"/>
    <n v="5"/>
    <n v="0"/>
    <s v="&gt;0"/>
    <m/>
    <s v="95011"/>
    <n v="5"/>
    <n v="0"/>
    <n v="0"/>
    <n v="0"/>
    <n v="0"/>
    <n v="0"/>
    <s v="&gt;0"/>
    <n v="0"/>
    <n v="1"/>
    <x v="2"/>
    <e v="#N/A"/>
    <m/>
  </r>
  <r>
    <n v="95012"/>
    <n v="46"/>
    <n v="42"/>
    <n v="88"/>
    <m/>
    <s v="95012"/>
    <n v="85"/>
    <n v="5"/>
    <n v="0"/>
    <n v="0"/>
    <n v="0"/>
    <n v="0"/>
    <s v="&gt;85"/>
    <n v="10083"/>
    <m/>
    <x v="0"/>
    <s v="Monterey"/>
    <m/>
  </r>
  <r>
    <n v="95014"/>
    <n v="142"/>
    <n v="158"/>
    <n v="300"/>
    <m/>
    <s v="95014"/>
    <n v="260"/>
    <n v="5"/>
    <n v="19"/>
    <n v="0"/>
    <n v="5"/>
    <n v="5"/>
    <s v="&gt;279"/>
    <n v="61480"/>
    <m/>
    <x v="348"/>
    <s v="Santa Clara"/>
    <m/>
  </r>
  <r>
    <n v="95017"/>
    <n v="5"/>
    <n v="5"/>
    <s v="&gt;0"/>
    <m/>
    <s v="95017"/>
    <n v="5"/>
    <n v="0"/>
    <n v="0"/>
    <n v="0"/>
    <n v="0"/>
    <n v="0"/>
    <s v="&gt;0"/>
    <n v="831"/>
    <m/>
    <x v="0"/>
    <s v="Santa Cruz"/>
    <m/>
  </r>
  <r>
    <n v="95018"/>
    <n v="15"/>
    <n v="13"/>
    <n v="28"/>
    <m/>
    <s v="95018"/>
    <n v="27"/>
    <n v="0"/>
    <n v="0"/>
    <n v="0"/>
    <n v="5"/>
    <n v="0"/>
    <s v="&gt;27"/>
    <n v="6348"/>
    <m/>
    <x v="0"/>
    <s v="Santa Cruz"/>
    <m/>
  </r>
  <r>
    <n v="95019"/>
    <n v="40"/>
    <n v="39"/>
    <n v="79"/>
    <m/>
    <s v="95019"/>
    <n v="67"/>
    <n v="5"/>
    <n v="5"/>
    <n v="0"/>
    <n v="0"/>
    <n v="0"/>
    <s v="&gt;67"/>
    <n v="8743"/>
    <m/>
    <x v="349"/>
    <s v="Santa Cruz"/>
    <m/>
  </r>
  <r>
    <n v="95020"/>
    <n v="276"/>
    <n v="311"/>
    <n v="587"/>
    <m/>
    <s v="95020"/>
    <n v="467"/>
    <n v="26"/>
    <n v="70"/>
    <n v="14"/>
    <n v="5"/>
    <n v="5"/>
    <s v="&gt;577"/>
    <n v="63522"/>
    <m/>
    <x v="350"/>
    <s v="Santa Clara"/>
    <m/>
  </r>
  <r>
    <n v="95021"/>
    <n v="5"/>
    <n v="5"/>
    <s v="&gt;0"/>
    <m/>
    <s v="95021"/>
    <n v="5"/>
    <n v="0"/>
    <n v="0"/>
    <n v="0"/>
    <n v="0"/>
    <n v="0"/>
    <s v="&gt;0"/>
    <n v="0"/>
    <n v="1"/>
    <x v="2"/>
    <e v="#N/A"/>
    <m/>
  </r>
  <r>
    <n v="95022"/>
    <n v="0"/>
    <n v="5"/>
    <s v="&gt;0"/>
    <m/>
    <s v="95022"/>
    <n v="0"/>
    <n v="5"/>
    <n v="0"/>
    <n v="0"/>
    <n v="0"/>
    <n v="0"/>
    <s v="&gt;0"/>
    <n v="0"/>
    <n v="1"/>
    <x v="2"/>
    <e v="#N/A"/>
    <m/>
  </r>
  <r>
    <n v="95023"/>
    <n v="228"/>
    <n v="226"/>
    <n v="454"/>
    <m/>
    <s v="95023"/>
    <n v="395"/>
    <n v="23"/>
    <n v="20"/>
    <n v="0"/>
    <n v="5"/>
    <n v="5"/>
    <s v="&gt;438"/>
    <n v="54197"/>
    <m/>
    <x v="351"/>
    <s v="San Benito"/>
    <m/>
  </r>
  <r>
    <n v="95024"/>
    <n v="0"/>
    <n v="5"/>
    <s v="&gt;0"/>
    <m/>
    <s v="95024"/>
    <n v="5"/>
    <n v="0"/>
    <n v="0"/>
    <n v="0"/>
    <n v="0"/>
    <n v="0"/>
    <s v="&gt;0"/>
    <n v="0"/>
    <n v="1"/>
    <x v="2"/>
    <e v="#N/A"/>
    <m/>
  </r>
  <r>
    <n v="95026"/>
    <n v="0"/>
    <n v="5"/>
    <s v="&gt;0"/>
    <m/>
    <s v="95026"/>
    <n v="5"/>
    <n v="0"/>
    <n v="0"/>
    <n v="0"/>
    <n v="0"/>
    <n v="0"/>
    <s v="&gt;0"/>
    <n v="0"/>
    <n v="1"/>
    <x v="2"/>
    <e v="#N/A"/>
    <m/>
  </r>
  <r>
    <n v="95027"/>
    <n v="0"/>
    <n v="5"/>
    <s v="&gt;0"/>
    <m/>
    <s v="95027"/>
    <n v="0"/>
    <n v="0"/>
    <n v="5"/>
    <n v="0"/>
    <n v="0"/>
    <n v="0"/>
    <s v="&gt;0"/>
    <n v="0"/>
    <n v="1"/>
    <x v="2"/>
    <e v="#N/A"/>
    <m/>
  </r>
  <r>
    <n v="95030"/>
    <n v="15"/>
    <n v="27"/>
    <n v="42"/>
    <m/>
    <s v="95030"/>
    <n v="40"/>
    <n v="5"/>
    <n v="0"/>
    <n v="0"/>
    <n v="0"/>
    <n v="0"/>
    <s v="&gt;40"/>
    <n v="13631"/>
    <m/>
    <x v="352"/>
    <s v="Santa Clara"/>
    <m/>
  </r>
  <r>
    <n v="95031"/>
    <n v="5"/>
    <n v="0"/>
    <s v="&gt;0"/>
    <m/>
    <s v="95031"/>
    <n v="5"/>
    <n v="0"/>
    <n v="0"/>
    <n v="0"/>
    <n v="0"/>
    <n v="0"/>
    <s v="&gt;0"/>
    <n v="0"/>
    <n v="1"/>
    <x v="2"/>
    <e v="#N/A"/>
    <m/>
  </r>
  <r>
    <n v="95032"/>
    <n v="56"/>
    <n v="64"/>
    <n v="120"/>
    <m/>
    <s v="95032"/>
    <n v="100"/>
    <n v="5"/>
    <n v="5"/>
    <n v="0"/>
    <n v="5"/>
    <n v="5"/>
    <s v="&gt;100"/>
    <n v="25865"/>
    <m/>
    <x v="352"/>
    <s v="Santa Clara"/>
    <m/>
  </r>
  <r>
    <n v="95033"/>
    <n v="15"/>
    <n v="5"/>
    <s v="&gt;15"/>
    <m/>
    <s v="95033"/>
    <n v="19"/>
    <n v="0"/>
    <n v="0"/>
    <n v="0"/>
    <n v="0"/>
    <n v="0"/>
    <n v="19"/>
    <n v="9910"/>
    <m/>
    <x v="0"/>
    <s v="Santa Cruz"/>
    <m/>
  </r>
  <r>
    <n v="95035"/>
    <n v="258"/>
    <n v="269"/>
    <n v="527"/>
    <m/>
    <s v="95035"/>
    <n v="451"/>
    <n v="5"/>
    <n v="48"/>
    <n v="12"/>
    <n v="5"/>
    <n v="5"/>
    <s v="&gt;511"/>
    <n v="75367"/>
    <m/>
    <x v="353"/>
    <s v="Santa Clara"/>
    <m/>
  </r>
  <r>
    <n v="95036"/>
    <n v="0"/>
    <n v="5"/>
    <s v="&gt;0"/>
    <m/>
    <s v="95036"/>
    <n v="0"/>
    <n v="0"/>
    <n v="5"/>
    <n v="0"/>
    <n v="0"/>
    <n v="0"/>
    <s v="&gt;0"/>
    <n v="0"/>
    <n v="1"/>
    <x v="2"/>
    <e v="#N/A"/>
    <m/>
  </r>
  <r>
    <n v="95037"/>
    <n v="140"/>
    <n v="215"/>
    <n v="355"/>
    <m/>
    <s v="95037"/>
    <n v="295"/>
    <n v="20"/>
    <n v="37"/>
    <n v="0"/>
    <n v="0"/>
    <n v="5"/>
    <s v="&gt;352"/>
    <n v="51968"/>
    <m/>
    <x v="345"/>
    <s v="Santa Clara"/>
    <m/>
  </r>
  <r>
    <n v="95038"/>
    <n v="5"/>
    <n v="0"/>
    <s v="&gt;0"/>
    <m/>
    <s v="95038"/>
    <n v="5"/>
    <n v="0"/>
    <n v="0"/>
    <n v="0"/>
    <n v="0"/>
    <n v="0"/>
    <s v="&gt;0"/>
    <n v="0"/>
    <n v="1"/>
    <x v="2"/>
    <e v="#N/A"/>
    <m/>
  </r>
  <r>
    <n v="95039"/>
    <n v="5"/>
    <n v="5"/>
    <s v="&gt;0"/>
    <m/>
    <s v="95039"/>
    <n v="5"/>
    <n v="5"/>
    <n v="0"/>
    <n v="0"/>
    <n v="0"/>
    <n v="0"/>
    <s v="&gt;0"/>
    <n v="1209"/>
    <m/>
    <x v="0"/>
    <s v="Monterey"/>
    <m/>
  </r>
  <r>
    <n v="95040"/>
    <n v="0"/>
    <n v="5"/>
    <s v="&gt;0"/>
    <m/>
    <s v="95040"/>
    <n v="5"/>
    <n v="5"/>
    <n v="0"/>
    <n v="0"/>
    <n v="0"/>
    <n v="0"/>
    <s v="&gt;0"/>
    <n v="0"/>
    <n v="1"/>
    <x v="2"/>
    <e v="#N/A"/>
    <m/>
  </r>
  <r>
    <n v="95041"/>
    <n v="5"/>
    <n v="5"/>
    <s v="&gt;0"/>
    <m/>
    <s v="95041"/>
    <n v="5"/>
    <n v="5"/>
    <n v="0"/>
    <n v="0"/>
    <n v="0"/>
    <n v="0"/>
    <s v="&gt;0"/>
    <n v="349"/>
    <m/>
    <x v="0"/>
    <s v="Santa Cruz"/>
    <m/>
  </r>
  <r>
    <n v="95043"/>
    <n v="5"/>
    <n v="5"/>
    <s v="&gt;0"/>
    <m/>
    <s v="95043"/>
    <n v="5"/>
    <n v="5"/>
    <n v="0"/>
    <n v="0"/>
    <n v="0"/>
    <n v="0"/>
    <s v="&gt;0"/>
    <n v="727"/>
    <m/>
    <x v="0"/>
    <s v="San Benito"/>
    <m/>
  </r>
  <r>
    <n v="95045"/>
    <n v="5"/>
    <n v="16"/>
    <s v="&gt;16"/>
    <m/>
    <s v="95045"/>
    <n v="20"/>
    <n v="0"/>
    <n v="5"/>
    <n v="0"/>
    <n v="5"/>
    <n v="0"/>
    <s v="&gt;20"/>
    <n v="4340"/>
    <m/>
    <x v="354"/>
    <s v="San Benito"/>
    <m/>
  </r>
  <r>
    <n v="95046"/>
    <n v="15"/>
    <n v="56"/>
    <n v="71"/>
    <m/>
    <s v="95046"/>
    <n v="37"/>
    <n v="5"/>
    <n v="31"/>
    <n v="0"/>
    <n v="0"/>
    <n v="5"/>
    <s v="&gt;68"/>
    <n v="5905"/>
    <m/>
    <x v="0"/>
    <s v="Santa Clara"/>
    <m/>
  </r>
  <r>
    <n v="95050"/>
    <n v="92"/>
    <n v="102"/>
    <n v="194"/>
    <m/>
    <s v="95050"/>
    <n v="168"/>
    <n v="5"/>
    <n v="15"/>
    <n v="0"/>
    <n v="0"/>
    <n v="5"/>
    <s v="&gt;183"/>
    <n v="38884"/>
    <m/>
    <x v="355"/>
    <s v="Santa Clara"/>
    <m/>
  </r>
  <r>
    <n v="95051"/>
    <n v="156"/>
    <n v="165"/>
    <n v="321"/>
    <m/>
    <s v="95051"/>
    <n v="284"/>
    <n v="16"/>
    <n v="19"/>
    <n v="0"/>
    <n v="0"/>
    <n v="5"/>
    <s v="&gt;319"/>
    <n v="59209"/>
    <m/>
    <x v="355"/>
    <s v="Santa Clara"/>
    <m/>
  </r>
  <r>
    <n v="95053"/>
    <n v="5"/>
    <n v="0"/>
    <s v="&gt;0"/>
    <m/>
    <s v="95053"/>
    <n v="5"/>
    <n v="0"/>
    <n v="0"/>
    <n v="0"/>
    <n v="0"/>
    <n v="0"/>
    <s v="&gt;0"/>
    <n v="3835"/>
    <m/>
    <x v="355"/>
    <s v="Santa Clara"/>
    <m/>
  </r>
  <r>
    <n v="95054"/>
    <n v="76"/>
    <n v="131"/>
    <n v="207"/>
    <m/>
    <s v="95054"/>
    <n v="137"/>
    <n v="35"/>
    <n v="33"/>
    <n v="0"/>
    <n v="0"/>
    <n v="5"/>
    <s v="&gt;205"/>
    <n v="23959"/>
    <m/>
    <x v="355"/>
    <s v="Santa Clara"/>
    <m/>
  </r>
  <r>
    <n v="95055"/>
    <n v="0"/>
    <n v="5"/>
    <s v="&gt;0"/>
    <m/>
    <s v="95055"/>
    <n v="0"/>
    <n v="5"/>
    <n v="0"/>
    <n v="0"/>
    <n v="0"/>
    <n v="0"/>
    <s v="&gt;0"/>
    <n v="0"/>
    <n v="1"/>
    <x v="2"/>
    <e v="#N/A"/>
    <m/>
  </r>
  <r>
    <n v="95057"/>
    <n v="0"/>
    <n v="5"/>
    <s v="&gt;0"/>
    <m/>
    <s v="95057"/>
    <n v="5"/>
    <n v="0"/>
    <n v="0"/>
    <n v="0"/>
    <n v="0"/>
    <n v="0"/>
    <s v="&gt;0"/>
    <n v="0"/>
    <n v="1"/>
    <x v="2"/>
    <e v="#N/A"/>
    <m/>
  </r>
  <r>
    <n v="95060"/>
    <n v="64"/>
    <n v="125"/>
    <n v="189"/>
    <m/>
    <s v="95060"/>
    <n v="135"/>
    <n v="46"/>
    <n v="5"/>
    <n v="0"/>
    <n v="5"/>
    <n v="5"/>
    <s v="&gt;181"/>
    <n v="48910"/>
    <m/>
    <x v="356"/>
    <s v="Santa Cruz"/>
    <m/>
  </r>
  <r>
    <n v="95062"/>
    <n v="57"/>
    <n v="131"/>
    <n v="188"/>
    <m/>
    <s v="95062"/>
    <n v="117"/>
    <n v="50"/>
    <n v="19"/>
    <n v="0"/>
    <n v="0"/>
    <n v="5"/>
    <s v="&gt;186"/>
    <n v="36413"/>
    <m/>
    <x v="356"/>
    <s v="Santa Cruz"/>
    <m/>
  </r>
  <r>
    <n v="95063"/>
    <n v="5"/>
    <n v="5"/>
    <s v="&gt;0"/>
    <m/>
    <s v="95063"/>
    <n v="5"/>
    <n v="5"/>
    <n v="0"/>
    <n v="0"/>
    <n v="0"/>
    <n v="0"/>
    <s v="&gt;0"/>
    <n v="0"/>
    <n v="1"/>
    <x v="2"/>
    <e v="#N/A"/>
    <m/>
  </r>
  <r>
    <n v="95064"/>
    <n v="5"/>
    <n v="5"/>
    <s v="&gt;0"/>
    <m/>
    <s v="95064"/>
    <n v="5"/>
    <n v="5"/>
    <n v="0"/>
    <n v="0"/>
    <n v="0"/>
    <n v="0"/>
    <s v="&gt;0"/>
    <n v="10622"/>
    <m/>
    <x v="356"/>
    <s v="Santa Cruz"/>
    <m/>
  </r>
  <r>
    <n v="95065"/>
    <n v="22"/>
    <n v="25"/>
    <n v="47"/>
    <m/>
    <s v="95065"/>
    <n v="42"/>
    <n v="5"/>
    <n v="0"/>
    <n v="0"/>
    <n v="0"/>
    <n v="0"/>
    <s v="&gt;42"/>
    <n v="8164"/>
    <m/>
    <x v="0"/>
    <s v="Santa Cruz"/>
    <m/>
  </r>
  <r>
    <n v="95066"/>
    <n v="32"/>
    <n v="37"/>
    <n v="69"/>
    <m/>
    <s v="95066"/>
    <n v="59"/>
    <n v="5"/>
    <n v="5"/>
    <n v="0"/>
    <n v="0"/>
    <n v="0"/>
    <s v="&gt;59"/>
    <n v="15275"/>
    <m/>
    <x v="357"/>
    <s v="Santa Cruz"/>
    <m/>
  </r>
  <r>
    <n v="95070"/>
    <n v="59"/>
    <n v="117"/>
    <n v="176"/>
    <m/>
    <s v="95070"/>
    <n v="147"/>
    <n v="5"/>
    <n v="5"/>
    <n v="5"/>
    <n v="0"/>
    <n v="15"/>
    <s v="&gt;162"/>
    <n v="31442"/>
    <m/>
    <x v="358"/>
    <s v="Santa Clara"/>
    <m/>
  </r>
  <r>
    <n v="95073"/>
    <n v="16"/>
    <n v="59"/>
    <n v="75"/>
    <m/>
    <s v="95073"/>
    <n v="37"/>
    <n v="29"/>
    <n v="5"/>
    <n v="0"/>
    <n v="0"/>
    <n v="0"/>
    <s v="&gt;66"/>
    <n v="11289"/>
    <m/>
    <x v="0"/>
    <s v="Santa Cruz"/>
    <m/>
  </r>
  <r>
    <n v="95075"/>
    <n v="0"/>
    <n v="5"/>
    <s v="&gt;0"/>
    <m/>
    <s v="95075"/>
    <n v="5"/>
    <n v="0"/>
    <n v="0"/>
    <n v="0"/>
    <n v="0"/>
    <n v="0"/>
    <s v="&gt;0"/>
    <n v="429"/>
    <m/>
    <x v="0"/>
    <s v="San Benito"/>
    <m/>
  </r>
  <r>
    <n v="95076"/>
    <n v="362"/>
    <n v="383"/>
    <n v="745"/>
    <m/>
    <s v="95076"/>
    <n v="640"/>
    <n v="48"/>
    <n v="48"/>
    <n v="0"/>
    <n v="5"/>
    <n v="5"/>
    <s v="&gt;736"/>
    <n v="84281"/>
    <m/>
    <x v="349"/>
    <s v="Santa Cruz"/>
    <m/>
  </r>
  <r>
    <n v="95080"/>
    <n v="5"/>
    <n v="0"/>
    <s v="&gt;0"/>
    <m/>
    <s v="95080"/>
    <n v="5"/>
    <n v="0"/>
    <n v="0"/>
    <n v="0"/>
    <n v="0"/>
    <n v="0"/>
    <s v="&gt;0"/>
    <n v="0"/>
    <n v="1"/>
    <x v="2"/>
    <e v="#N/A"/>
    <m/>
  </r>
  <r>
    <n v="95086"/>
    <n v="5"/>
    <n v="0"/>
    <s v="&gt;0"/>
    <m/>
    <s v="95086"/>
    <n v="5"/>
    <n v="0"/>
    <n v="0"/>
    <n v="0"/>
    <n v="0"/>
    <n v="0"/>
    <s v="&gt;0"/>
    <n v="0"/>
    <n v="1"/>
    <x v="2"/>
    <e v="#N/A"/>
    <m/>
  </r>
  <r>
    <n v="95102"/>
    <n v="0"/>
    <n v="5"/>
    <s v="&gt;0"/>
    <m/>
    <s v="95102"/>
    <n v="5"/>
    <n v="0"/>
    <n v="0"/>
    <n v="0"/>
    <n v="0"/>
    <n v="0"/>
    <s v="&gt;0"/>
    <n v="0"/>
    <n v="1"/>
    <x v="2"/>
    <e v="#N/A"/>
    <m/>
  </r>
  <r>
    <n v="95109"/>
    <n v="0"/>
    <n v="5"/>
    <s v="&gt;0"/>
    <m/>
    <s v="95109"/>
    <n v="5"/>
    <n v="0"/>
    <n v="0"/>
    <n v="0"/>
    <n v="0"/>
    <n v="0"/>
    <s v="&gt;0"/>
    <n v="0"/>
    <n v="1"/>
    <x v="2"/>
    <e v="#N/A"/>
    <m/>
  </r>
  <r>
    <n v="95110"/>
    <n v="93"/>
    <n v="39"/>
    <n v="132"/>
    <m/>
    <s v="95110"/>
    <n v="91"/>
    <n v="5"/>
    <n v="5"/>
    <n v="0"/>
    <n v="31"/>
    <n v="5"/>
    <s v="&gt;122"/>
    <n v="20004"/>
    <m/>
    <x v="345"/>
    <s v="Santa Clara"/>
    <m/>
  </r>
  <r>
    <n v="95111"/>
    <n v="244"/>
    <n v="259"/>
    <n v="503"/>
    <m/>
    <s v="95111"/>
    <n v="455"/>
    <n v="26"/>
    <n v="20"/>
    <n v="0"/>
    <n v="5"/>
    <n v="5"/>
    <s v="&gt;501"/>
    <n v="61183"/>
    <m/>
    <x v="345"/>
    <s v="Santa Clara"/>
    <m/>
  </r>
  <r>
    <n v="95112"/>
    <n v="179"/>
    <n v="233"/>
    <n v="412"/>
    <m/>
    <s v="95112"/>
    <n v="304"/>
    <n v="87"/>
    <n v="17"/>
    <n v="0"/>
    <n v="5"/>
    <n v="5"/>
    <s v="&gt;408"/>
    <n v="59959"/>
    <m/>
    <x v="345"/>
    <s v="Santa Clara"/>
    <m/>
  </r>
  <r>
    <n v="95113"/>
    <n v="0"/>
    <n v="5"/>
    <s v="&gt;0"/>
    <m/>
    <s v="95113"/>
    <n v="5"/>
    <n v="5"/>
    <n v="5"/>
    <n v="0"/>
    <n v="0"/>
    <n v="0"/>
    <s v="&gt;0"/>
    <n v="2550"/>
    <m/>
    <x v="345"/>
    <s v="Santa Clara"/>
    <m/>
  </r>
  <r>
    <n v="95115"/>
    <n v="0"/>
    <n v="5"/>
    <s v="&gt;0"/>
    <m/>
    <s v="95115"/>
    <n v="5"/>
    <n v="5"/>
    <n v="0"/>
    <n v="0"/>
    <n v="0"/>
    <n v="0"/>
    <s v="&gt;0"/>
    <n v="0"/>
    <n v="1"/>
    <x v="2"/>
    <e v="#N/A"/>
    <m/>
  </r>
  <r>
    <n v="95116"/>
    <n v="194"/>
    <n v="220"/>
    <n v="414"/>
    <m/>
    <s v="95116"/>
    <n v="347"/>
    <n v="18"/>
    <n v="48"/>
    <n v="0"/>
    <n v="0"/>
    <n v="5"/>
    <s v="&gt;413"/>
    <n v="54758"/>
    <m/>
    <x v="345"/>
    <s v="Santa Clara"/>
    <m/>
  </r>
  <r>
    <n v="95117"/>
    <n v="101"/>
    <n v="90"/>
    <n v="191"/>
    <m/>
    <s v="95117"/>
    <n v="155"/>
    <n v="13"/>
    <n v="12"/>
    <n v="0"/>
    <n v="5"/>
    <n v="5"/>
    <s v="&gt;180"/>
    <n v="31702"/>
    <m/>
    <x v="345"/>
    <s v="Santa Clara"/>
    <m/>
  </r>
  <r>
    <n v="95118"/>
    <n v="98"/>
    <n v="183"/>
    <n v="281"/>
    <m/>
    <s v="95118"/>
    <n v="174"/>
    <n v="44"/>
    <n v="57"/>
    <n v="5"/>
    <n v="0"/>
    <n v="5"/>
    <s v="&gt;275"/>
    <n v="32768"/>
    <m/>
    <x v="345"/>
    <s v="Santa Clara"/>
    <m/>
  </r>
  <r>
    <n v="95119"/>
    <n v="30"/>
    <n v="51"/>
    <n v="81"/>
    <m/>
    <s v="95119"/>
    <n v="54"/>
    <n v="5"/>
    <n v="14"/>
    <n v="5"/>
    <n v="0"/>
    <n v="5"/>
    <s v="&gt;68"/>
    <n v="10450"/>
    <m/>
    <x v="345"/>
    <s v="Santa Clara"/>
    <m/>
  </r>
  <r>
    <n v="95120"/>
    <n v="56"/>
    <n v="106"/>
    <n v="162"/>
    <m/>
    <s v="95120"/>
    <n v="150"/>
    <n v="5"/>
    <n v="5"/>
    <n v="0"/>
    <n v="0"/>
    <n v="0"/>
    <s v="&gt;150"/>
    <n v="38177"/>
    <m/>
    <x v="345"/>
    <s v="Santa Clara"/>
    <m/>
  </r>
  <r>
    <n v="95121"/>
    <n v="128"/>
    <n v="331"/>
    <n v="459"/>
    <m/>
    <s v="95121"/>
    <n v="286"/>
    <n v="5"/>
    <n v="150"/>
    <n v="5"/>
    <n v="5"/>
    <n v="5"/>
    <s v="&gt;436"/>
    <n v="38258"/>
    <m/>
    <x v="345"/>
    <s v="Santa Clara"/>
    <m/>
  </r>
  <r>
    <n v="95122"/>
    <n v="212"/>
    <n v="263"/>
    <n v="475"/>
    <m/>
    <s v="95122"/>
    <n v="427"/>
    <n v="14"/>
    <n v="33"/>
    <n v="0"/>
    <n v="5"/>
    <n v="0"/>
    <s v="&gt;474"/>
    <n v="55619"/>
    <m/>
    <x v="345"/>
    <s v="Santa Clara"/>
    <m/>
  </r>
  <r>
    <n v="95123"/>
    <n v="212"/>
    <n v="341"/>
    <n v="553"/>
    <m/>
    <s v="95123"/>
    <n v="432"/>
    <n v="23"/>
    <n v="91"/>
    <n v="5"/>
    <n v="5"/>
    <n v="5"/>
    <s v="&gt;546"/>
    <n v="70005"/>
    <m/>
    <x v="345"/>
    <s v="Santa Clara"/>
    <m/>
  </r>
  <r>
    <n v="95124"/>
    <n v="137"/>
    <n v="216"/>
    <n v="353"/>
    <m/>
    <s v="95124"/>
    <n v="248"/>
    <n v="31"/>
    <n v="32"/>
    <n v="38"/>
    <n v="0"/>
    <n v="5"/>
    <s v="&gt;349"/>
    <n v="52049"/>
    <m/>
    <x v="345"/>
    <s v="Santa Clara"/>
    <m/>
  </r>
  <r>
    <n v="95125"/>
    <n v="130"/>
    <n v="149"/>
    <n v="279"/>
    <m/>
    <s v="95125"/>
    <n v="234"/>
    <n v="18"/>
    <n v="20"/>
    <n v="5"/>
    <n v="0"/>
    <n v="5"/>
    <s v="&gt;272"/>
    <n v="54076"/>
    <m/>
    <x v="345"/>
    <s v="Santa Clara"/>
    <m/>
  </r>
  <r>
    <n v="95126"/>
    <n v="115"/>
    <n v="95"/>
    <n v="210"/>
    <m/>
    <s v="95126"/>
    <n v="172"/>
    <n v="26"/>
    <n v="5"/>
    <n v="0"/>
    <n v="5"/>
    <n v="5"/>
    <s v="&gt;198"/>
    <n v="37063"/>
    <m/>
    <x v="345"/>
    <s v="Santa Clara"/>
    <m/>
  </r>
  <r>
    <n v="95127"/>
    <n v="242"/>
    <n v="292"/>
    <n v="534"/>
    <m/>
    <s v="95127"/>
    <n v="439"/>
    <n v="23"/>
    <n v="56"/>
    <n v="11"/>
    <n v="5"/>
    <n v="5"/>
    <s v="&gt;529"/>
    <n v="63220"/>
    <m/>
    <x v="345"/>
    <s v="Santa Clara"/>
    <m/>
  </r>
  <r>
    <n v="95128"/>
    <n v="107"/>
    <n v="113"/>
    <n v="220"/>
    <m/>
    <s v="95128"/>
    <n v="168"/>
    <n v="15"/>
    <n v="25"/>
    <n v="5"/>
    <n v="0"/>
    <n v="5"/>
    <s v="&gt;208"/>
    <n v="35986"/>
    <m/>
    <x v="345"/>
    <s v="Santa Clara"/>
    <m/>
  </r>
  <r>
    <n v="95129"/>
    <n v="109"/>
    <n v="87"/>
    <n v="196"/>
    <m/>
    <s v="95129"/>
    <n v="186"/>
    <n v="5"/>
    <n v="5"/>
    <n v="0"/>
    <n v="0"/>
    <n v="5"/>
    <s v="&gt;186"/>
    <n v="40277"/>
    <m/>
    <x v="345"/>
    <s v="Santa Clara"/>
    <m/>
  </r>
  <r>
    <n v="95130"/>
    <n v="44"/>
    <n v="54"/>
    <n v="98"/>
    <m/>
    <s v="95130"/>
    <n v="78"/>
    <n v="5"/>
    <n v="5"/>
    <n v="0"/>
    <n v="0"/>
    <n v="0"/>
    <s v="&gt;78"/>
    <n v="14051"/>
    <m/>
    <x v="345"/>
    <s v="Santa Clara"/>
    <m/>
  </r>
  <r>
    <n v="95131"/>
    <n v="91"/>
    <n v="139"/>
    <n v="230"/>
    <m/>
    <s v="95131"/>
    <n v="183"/>
    <n v="21"/>
    <n v="26"/>
    <n v="0"/>
    <n v="0"/>
    <n v="0"/>
    <n v="230"/>
    <n v="32096"/>
    <m/>
    <x v="345"/>
    <s v="Santa Clara"/>
    <m/>
  </r>
  <r>
    <n v="95132"/>
    <n v="119"/>
    <n v="213"/>
    <n v="332"/>
    <m/>
    <s v="95132"/>
    <n v="249"/>
    <n v="5"/>
    <n v="62"/>
    <n v="5"/>
    <n v="5"/>
    <n v="5"/>
    <s v="&gt;311"/>
    <n v="42726"/>
    <m/>
    <x v="345"/>
    <s v="Santa Clara"/>
    <m/>
  </r>
  <r>
    <n v="95133"/>
    <n v="84"/>
    <n v="131"/>
    <n v="215"/>
    <m/>
    <s v="95133"/>
    <n v="172"/>
    <n v="5"/>
    <n v="34"/>
    <n v="0"/>
    <n v="0"/>
    <n v="0"/>
    <s v="&gt;206"/>
    <n v="28158"/>
    <m/>
    <x v="345"/>
    <s v="Santa Clara"/>
    <m/>
  </r>
  <r>
    <n v="95134"/>
    <n v="65"/>
    <n v="39"/>
    <n v="104"/>
    <m/>
    <s v="95134"/>
    <n v="93"/>
    <n v="5"/>
    <n v="5"/>
    <n v="0"/>
    <n v="0"/>
    <n v="0"/>
    <s v="&gt;93"/>
    <n v="30499"/>
    <m/>
    <x v="345"/>
    <s v="Santa Clara"/>
    <m/>
  </r>
  <r>
    <n v="95135"/>
    <n v="47"/>
    <n v="73"/>
    <n v="120"/>
    <m/>
    <s v="95135"/>
    <n v="90"/>
    <n v="5"/>
    <n v="21"/>
    <n v="5"/>
    <n v="0"/>
    <n v="0"/>
    <s v="&gt;111"/>
    <n v="22509"/>
    <m/>
    <x v="345"/>
    <s v="Santa Clara"/>
    <m/>
  </r>
  <r>
    <n v="95136"/>
    <n v="140"/>
    <n v="231"/>
    <n v="371"/>
    <m/>
    <s v="95136"/>
    <n v="266"/>
    <n v="14"/>
    <n v="79"/>
    <n v="5"/>
    <n v="5"/>
    <n v="5"/>
    <s v="&gt;359"/>
    <n v="48492"/>
    <m/>
    <x v="345"/>
    <s v="Santa Clara"/>
    <m/>
  </r>
  <r>
    <n v="95137"/>
    <n v="5"/>
    <n v="5"/>
    <s v="&gt;0"/>
    <m/>
    <s v="95137"/>
    <n v="5"/>
    <n v="5"/>
    <n v="0"/>
    <n v="0"/>
    <n v="0"/>
    <n v="0"/>
    <s v="&gt;0"/>
    <n v="0"/>
    <n v="1"/>
    <x v="2"/>
    <e v="#N/A"/>
    <m/>
  </r>
  <r>
    <n v="95138"/>
    <n v="48"/>
    <n v="63"/>
    <n v="111"/>
    <m/>
    <s v="95138"/>
    <n v="87"/>
    <n v="20"/>
    <n v="5"/>
    <n v="0"/>
    <n v="5"/>
    <n v="0"/>
    <s v="&gt;107"/>
    <n v="20597"/>
    <m/>
    <x v="345"/>
    <s v="Santa Clara"/>
    <m/>
  </r>
  <r>
    <n v="95139"/>
    <n v="21"/>
    <n v="19"/>
    <n v="40"/>
    <m/>
    <s v="95139"/>
    <n v="30"/>
    <n v="5"/>
    <n v="5"/>
    <n v="0"/>
    <n v="5"/>
    <n v="5"/>
    <s v="&gt;30"/>
    <n v="7262"/>
    <m/>
    <x v="345"/>
    <s v="Santa Clara"/>
    <m/>
  </r>
  <r>
    <n v="95147"/>
    <n v="0"/>
    <n v="5"/>
    <s v="&gt;0"/>
    <m/>
    <s v="95147"/>
    <n v="0"/>
    <n v="0"/>
    <n v="5"/>
    <n v="0"/>
    <n v="0"/>
    <n v="0"/>
    <s v="&gt;0"/>
    <n v="0"/>
    <n v="1"/>
    <x v="2"/>
    <e v="#N/A"/>
    <m/>
  </r>
  <r>
    <n v="95148"/>
    <n v="167"/>
    <n v="284"/>
    <n v="451"/>
    <m/>
    <s v="95148"/>
    <n v="324"/>
    <n v="5"/>
    <n v="105"/>
    <n v="15"/>
    <n v="5"/>
    <n v="5"/>
    <s v="&gt;444"/>
    <n v="48629"/>
    <m/>
    <x v="345"/>
    <s v="Santa Clara"/>
    <m/>
  </r>
  <r>
    <n v="95150"/>
    <n v="5"/>
    <n v="0"/>
    <s v="&gt;0"/>
    <m/>
    <s v="95150"/>
    <n v="5"/>
    <n v="0"/>
    <n v="0"/>
    <n v="0"/>
    <n v="0"/>
    <n v="0"/>
    <s v="&gt;0"/>
    <n v="0"/>
    <n v="1"/>
    <x v="2"/>
    <e v="#N/A"/>
    <m/>
  </r>
  <r>
    <n v="95151"/>
    <n v="5"/>
    <n v="5"/>
    <s v="&gt;0"/>
    <m/>
    <s v="95151"/>
    <n v="5"/>
    <n v="0"/>
    <n v="0"/>
    <n v="0"/>
    <n v="0"/>
    <n v="0"/>
    <s v="&gt;0"/>
    <n v="0"/>
    <n v="1"/>
    <x v="2"/>
    <e v="#N/A"/>
    <m/>
  </r>
  <r>
    <n v="95156"/>
    <n v="0"/>
    <n v="5"/>
    <s v="&gt;0"/>
    <m/>
    <s v="95156"/>
    <n v="5"/>
    <n v="0"/>
    <n v="0"/>
    <n v="0"/>
    <n v="0"/>
    <n v="0"/>
    <s v="&gt;0"/>
    <n v="0"/>
    <n v="1"/>
    <x v="2"/>
    <e v="#N/A"/>
    <m/>
  </r>
  <r>
    <n v="95161"/>
    <n v="5"/>
    <n v="0"/>
    <s v="&gt;0"/>
    <m/>
    <s v="95161"/>
    <n v="5"/>
    <n v="0"/>
    <n v="0"/>
    <n v="0"/>
    <n v="0"/>
    <n v="0"/>
    <s v="&gt;0"/>
    <n v="0"/>
    <n v="1"/>
    <x v="2"/>
    <e v="#N/A"/>
    <m/>
  </r>
  <r>
    <n v="95166"/>
    <n v="5"/>
    <n v="0"/>
    <s v="&gt;0"/>
    <m/>
    <s v="95166"/>
    <n v="5"/>
    <n v="0"/>
    <n v="0"/>
    <n v="0"/>
    <n v="0"/>
    <n v="0"/>
    <s v="&gt;0"/>
    <n v="0"/>
    <n v="1"/>
    <x v="2"/>
    <e v="#N/A"/>
    <m/>
  </r>
  <r>
    <n v="95177"/>
    <n v="0"/>
    <n v="5"/>
    <s v="&gt;0"/>
    <m/>
    <s v="95177"/>
    <n v="0"/>
    <n v="0"/>
    <n v="0"/>
    <n v="0"/>
    <n v="5"/>
    <n v="0"/>
    <s v="&gt;0"/>
    <n v="0"/>
    <n v="1"/>
    <x v="2"/>
    <e v="#N/A"/>
    <m/>
  </r>
  <r>
    <n v="95201"/>
    <n v="0"/>
    <n v="5"/>
    <s v="&gt;0"/>
    <m/>
    <s v="95201"/>
    <n v="0"/>
    <n v="0"/>
    <n v="5"/>
    <n v="0"/>
    <n v="0"/>
    <n v="0"/>
    <s v="&gt;0"/>
    <n v="0"/>
    <n v="1"/>
    <x v="2"/>
    <e v="#N/A"/>
    <m/>
  </r>
  <r>
    <n v="95202"/>
    <n v="59"/>
    <n v="59"/>
    <n v="118"/>
    <m/>
    <s v="95202"/>
    <n v="79"/>
    <n v="32"/>
    <n v="5"/>
    <n v="0"/>
    <n v="5"/>
    <n v="5"/>
    <s v="&gt;111"/>
    <n v="6607"/>
    <m/>
    <x v="359"/>
    <s v="San Joaquin"/>
    <m/>
  </r>
  <r>
    <n v="95203"/>
    <n v="141"/>
    <n v="103"/>
    <n v="244"/>
    <m/>
    <s v="95203"/>
    <n v="195"/>
    <n v="32"/>
    <n v="5"/>
    <n v="0"/>
    <n v="5"/>
    <n v="5"/>
    <s v="&gt;227"/>
    <n v="15561"/>
    <m/>
    <x v="359"/>
    <s v="San Joaquin"/>
    <m/>
  </r>
  <r>
    <n v="95204"/>
    <n v="233"/>
    <n v="141"/>
    <n v="374"/>
    <m/>
    <s v="95204"/>
    <n v="312"/>
    <n v="25"/>
    <n v="25"/>
    <n v="0"/>
    <n v="5"/>
    <n v="5"/>
    <s v="&gt;362"/>
    <n v="28860"/>
    <m/>
    <x v="359"/>
    <s v="San Joaquin"/>
    <m/>
  </r>
  <r>
    <n v="95205"/>
    <n v="374"/>
    <n v="237"/>
    <n v="611"/>
    <m/>
    <s v="95205"/>
    <n v="517"/>
    <n v="40"/>
    <n v="40"/>
    <n v="5"/>
    <n v="5"/>
    <n v="0"/>
    <s v="&gt;597"/>
    <n v="37133"/>
    <m/>
    <x v="359"/>
    <s v="San Joaquin"/>
    <m/>
  </r>
  <r>
    <n v="95206"/>
    <n v="612"/>
    <n v="434"/>
    <n v="1046"/>
    <m/>
    <s v="95206"/>
    <n v="869"/>
    <n v="42"/>
    <n v="95"/>
    <n v="0"/>
    <n v="34"/>
    <n v="5"/>
    <s v="&gt;1040"/>
    <n v="65643"/>
    <m/>
    <x v="359"/>
    <s v="San Joaquin"/>
    <m/>
  </r>
  <r>
    <n v="95207"/>
    <n v="414"/>
    <n v="404"/>
    <n v="818"/>
    <m/>
    <s v="95207"/>
    <n v="564"/>
    <n v="140"/>
    <n v="64"/>
    <n v="31"/>
    <n v="13"/>
    <n v="5"/>
    <s v="&gt;812"/>
    <n v="51652"/>
    <m/>
    <x v="359"/>
    <s v="San Joaquin"/>
    <m/>
  </r>
  <r>
    <n v="95209"/>
    <n v="314"/>
    <n v="457"/>
    <n v="771"/>
    <m/>
    <s v="95209"/>
    <n v="485"/>
    <n v="19"/>
    <n v="169"/>
    <n v="76"/>
    <n v="14"/>
    <n v="5"/>
    <s v="&gt;763"/>
    <n v="44325"/>
    <m/>
    <x v="359"/>
    <s v="San Joaquin"/>
    <m/>
  </r>
  <r>
    <n v="95210"/>
    <n v="361"/>
    <n v="344"/>
    <n v="705"/>
    <m/>
    <s v="95210"/>
    <n v="532"/>
    <n v="52"/>
    <n v="86"/>
    <n v="17"/>
    <n v="14"/>
    <n v="5"/>
    <s v="&gt;701"/>
    <n v="41641"/>
    <m/>
    <x v="359"/>
    <s v="San Joaquin"/>
    <m/>
  </r>
  <r>
    <n v="95211"/>
    <n v="0"/>
    <n v="5"/>
    <s v="&gt;0"/>
    <m/>
    <s v="95211"/>
    <n v="0"/>
    <n v="5"/>
    <n v="0"/>
    <n v="0"/>
    <n v="0"/>
    <n v="0"/>
    <s v="&gt;0"/>
    <n v="2343"/>
    <m/>
    <x v="359"/>
    <s v="San Joaquin"/>
    <m/>
  </r>
  <r>
    <n v="95212"/>
    <n v="239"/>
    <n v="165"/>
    <n v="404"/>
    <m/>
    <s v="95212"/>
    <n v="317"/>
    <n v="5"/>
    <n v="58"/>
    <n v="5"/>
    <n v="15"/>
    <n v="5"/>
    <s v="&gt;390"/>
    <n v="28281"/>
    <m/>
    <x v="359"/>
    <s v="San Joaquin"/>
    <m/>
  </r>
  <r>
    <n v="95213"/>
    <n v="5"/>
    <n v="0"/>
    <s v="&gt;0"/>
    <m/>
    <s v="95213"/>
    <n v="5"/>
    <n v="0"/>
    <n v="0"/>
    <n v="0"/>
    <n v="0"/>
    <n v="0"/>
    <s v="&gt;0"/>
    <n v="0"/>
    <n v="1"/>
    <x v="2"/>
    <e v="#N/A"/>
    <m/>
  </r>
  <r>
    <n v="95215"/>
    <n v="173"/>
    <n v="113"/>
    <n v="286"/>
    <m/>
    <s v="95215"/>
    <n v="255"/>
    <n v="5"/>
    <n v="11"/>
    <n v="11"/>
    <n v="5"/>
    <n v="5"/>
    <s v="&gt;277"/>
    <n v="25473"/>
    <m/>
    <x v="0"/>
    <s v="San Joaquin"/>
    <m/>
  </r>
  <r>
    <n v="95219"/>
    <n v="199"/>
    <n v="92"/>
    <n v="291"/>
    <m/>
    <s v="95219"/>
    <n v="265"/>
    <n v="15"/>
    <n v="5"/>
    <n v="0"/>
    <n v="5"/>
    <n v="0"/>
    <s v="&gt;280"/>
    <n v="29117"/>
    <m/>
    <x v="359"/>
    <s v="San Joaquin"/>
    <m/>
  </r>
  <r>
    <n v="95220"/>
    <n v="46"/>
    <n v="16"/>
    <n v="62"/>
    <m/>
    <s v="95220"/>
    <n v="59"/>
    <n v="0"/>
    <n v="0"/>
    <n v="0"/>
    <n v="5"/>
    <n v="0"/>
    <s v="&gt;59"/>
    <n v="8228"/>
    <m/>
    <x v="0"/>
    <s v="San Joaquin"/>
    <m/>
  </r>
  <r>
    <n v="95221"/>
    <n v="5"/>
    <n v="0"/>
    <s v="&gt;0"/>
    <m/>
    <s v="95221"/>
    <n v="5"/>
    <n v="0"/>
    <n v="0"/>
    <n v="0"/>
    <n v="0"/>
    <n v="0"/>
    <s v="&gt;0"/>
    <n v="0"/>
    <n v="1"/>
    <x v="2"/>
    <e v="#N/A"/>
    <m/>
  </r>
  <r>
    <n v="95222"/>
    <n v="22"/>
    <n v="19"/>
    <n v="41"/>
    <m/>
    <s v="95222"/>
    <n v="35"/>
    <n v="5"/>
    <n v="0"/>
    <n v="0"/>
    <n v="0"/>
    <n v="0"/>
    <s v="&gt;35"/>
    <n v="5418"/>
    <m/>
    <x v="360"/>
    <s v="Calaveras"/>
    <m/>
  </r>
  <r>
    <n v="95223"/>
    <n v="5"/>
    <n v="5"/>
    <s v="&gt;0"/>
    <m/>
    <s v="95223"/>
    <n v="12"/>
    <n v="5"/>
    <n v="0"/>
    <n v="0"/>
    <n v="0"/>
    <n v="0"/>
    <s v="&gt;12"/>
    <n v="2602"/>
    <m/>
    <x v="0"/>
    <s v="Alpine"/>
    <m/>
  </r>
  <r>
    <n v="95224"/>
    <n v="5"/>
    <n v="5"/>
    <s v="&gt;0"/>
    <m/>
    <s v="95224"/>
    <n v="5"/>
    <n v="0"/>
    <n v="0"/>
    <n v="0"/>
    <n v="0"/>
    <n v="0"/>
    <s v="&gt;0"/>
    <n v="195"/>
    <m/>
    <x v="0"/>
    <s v="Calaveras"/>
    <m/>
  </r>
  <r>
    <n v="95225"/>
    <n v="5"/>
    <n v="5"/>
    <s v="&gt;0"/>
    <m/>
    <s v="95225"/>
    <n v="5"/>
    <n v="0"/>
    <n v="0"/>
    <n v="0"/>
    <n v="0"/>
    <n v="0"/>
    <s v="&gt;0"/>
    <n v="618"/>
    <m/>
    <x v="0"/>
    <s v="Calaveras"/>
    <m/>
  </r>
  <r>
    <n v="95227"/>
    <n v="5"/>
    <n v="5"/>
    <s v="&gt;0"/>
    <m/>
    <s v="95227"/>
    <n v="5"/>
    <n v="0"/>
    <n v="0"/>
    <n v="0"/>
    <n v="0"/>
    <n v="0"/>
    <s v="&gt;0"/>
    <n v="734"/>
    <m/>
    <x v="0"/>
    <s v="San Joaquin"/>
    <m/>
  </r>
  <r>
    <n v="95228"/>
    <n v="11"/>
    <n v="22"/>
    <n v="33"/>
    <m/>
    <s v="95228"/>
    <n v="29"/>
    <n v="5"/>
    <n v="0"/>
    <n v="0"/>
    <n v="5"/>
    <n v="0"/>
    <s v="&gt;29"/>
    <n v="4486"/>
    <m/>
    <x v="0"/>
    <s v="Calaveras"/>
    <m/>
  </r>
  <r>
    <n v="95231"/>
    <n v="19"/>
    <n v="15"/>
    <n v="34"/>
    <m/>
    <s v="95231"/>
    <n v="25"/>
    <n v="5"/>
    <n v="5"/>
    <n v="0"/>
    <n v="5"/>
    <n v="5"/>
    <s v="&gt;25"/>
    <n v="5520"/>
    <m/>
    <x v="0"/>
    <s v="San Joaquin"/>
    <m/>
  </r>
  <r>
    <n v="95232"/>
    <n v="0"/>
    <n v="5"/>
    <s v="&gt;0"/>
    <m/>
    <s v="95232"/>
    <n v="0"/>
    <n v="5"/>
    <n v="0"/>
    <n v="0"/>
    <n v="0"/>
    <n v="0"/>
    <s v="&gt;0"/>
    <n v="203"/>
    <m/>
    <x v="0"/>
    <s v="Calaveras"/>
    <m/>
  </r>
  <r>
    <n v="95234"/>
    <n v="0"/>
    <n v="5"/>
    <s v="&gt;0"/>
    <m/>
    <s v="95234"/>
    <n v="5"/>
    <n v="0"/>
    <n v="0"/>
    <n v="0"/>
    <n v="0"/>
    <n v="0"/>
    <s v="&gt;0"/>
    <n v="0"/>
    <m/>
    <x v="0"/>
    <s v="San Joaquin"/>
    <m/>
  </r>
  <r>
    <n v="95236"/>
    <n v="22"/>
    <n v="18"/>
    <n v="40"/>
    <m/>
    <s v="95236"/>
    <n v="28"/>
    <n v="5"/>
    <n v="5"/>
    <n v="0"/>
    <n v="5"/>
    <n v="0"/>
    <s v="&gt;28"/>
    <n v="4458"/>
    <m/>
    <x v="0"/>
    <s v="San Joaquin"/>
    <m/>
  </r>
  <r>
    <n v="95237"/>
    <n v="15"/>
    <n v="22"/>
    <n v="37"/>
    <m/>
    <s v="95237"/>
    <n v="23"/>
    <n v="5"/>
    <n v="11"/>
    <n v="0"/>
    <n v="5"/>
    <n v="0"/>
    <s v="&gt;34"/>
    <n v="3655"/>
    <m/>
    <x v="0"/>
    <s v="San Joaquin"/>
    <m/>
  </r>
  <r>
    <n v="95240"/>
    <n v="366"/>
    <n v="267"/>
    <n v="633"/>
    <m/>
    <s v="95240"/>
    <n v="499"/>
    <n v="32"/>
    <n v="81"/>
    <n v="5"/>
    <n v="5"/>
    <n v="5"/>
    <s v="&gt;612"/>
    <n v="49439"/>
    <m/>
    <x v="361"/>
    <s v="San Joaquin"/>
    <m/>
  </r>
  <r>
    <n v="95242"/>
    <n v="178"/>
    <n v="111"/>
    <n v="289"/>
    <m/>
    <s v="95242"/>
    <n v="234"/>
    <n v="11"/>
    <n v="22"/>
    <n v="13"/>
    <n v="5"/>
    <n v="5"/>
    <s v="&gt;280"/>
    <n v="27340"/>
    <m/>
    <x v="361"/>
    <s v="San Joaquin"/>
    <m/>
  </r>
  <r>
    <n v="95243"/>
    <n v="5"/>
    <n v="0"/>
    <s v="&gt;0"/>
    <m/>
    <s v="95243"/>
    <n v="5"/>
    <n v="0"/>
    <n v="0"/>
    <n v="0"/>
    <n v="0"/>
    <n v="0"/>
    <s v="&gt;0"/>
    <n v="0"/>
    <n v="1"/>
    <x v="2"/>
    <e v="#N/A"/>
    <m/>
  </r>
  <r>
    <n v="95245"/>
    <n v="5"/>
    <n v="5"/>
    <s v="&gt;0"/>
    <m/>
    <s v="95245"/>
    <n v="5"/>
    <n v="0"/>
    <n v="0"/>
    <n v="0"/>
    <n v="0"/>
    <n v="0"/>
    <s v="&gt;0"/>
    <n v="1650"/>
    <m/>
    <x v="0"/>
    <s v="Calaveras"/>
    <m/>
  </r>
  <r>
    <n v="95246"/>
    <n v="5"/>
    <n v="5"/>
    <s v="&gt;0"/>
    <m/>
    <s v="95246"/>
    <n v="5"/>
    <n v="0"/>
    <n v="0"/>
    <n v="0"/>
    <n v="0"/>
    <n v="0"/>
    <s v="&gt;0"/>
    <n v="1234"/>
    <m/>
    <x v="0"/>
    <s v="Calaveras"/>
    <m/>
  </r>
  <r>
    <n v="95247"/>
    <n v="5"/>
    <n v="17"/>
    <s v="&gt;17"/>
    <m/>
    <s v="95247"/>
    <n v="24"/>
    <n v="5"/>
    <n v="0"/>
    <n v="0"/>
    <n v="0"/>
    <n v="0"/>
    <s v="&gt;24"/>
    <n v="3853"/>
    <m/>
    <x v="0"/>
    <s v="Calaveras"/>
    <m/>
  </r>
  <r>
    <n v="95248"/>
    <n v="5"/>
    <n v="0"/>
    <s v="&gt;0"/>
    <m/>
    <s v="95248"/>
    <n v="5"/>
    <n v="0"/>
    <n v="0"/>
    <n v="0"/>
    <n v="0"/>
    <n v="0"/>
    <s v="&gt;0"/>
    <n v="108"/>
    <m/>
    <x v="0"/>
    <s v="Calaveras"/>
    <m/>
  </r>
  <r>
    <n v="95249"/>
    <n v="26"/>
    <n v="28"/>
    <n v="54"/>
    <m/>
    <s v="95249"/>
    <n v="35"/>
    <n v="11"/>
    <n v="5"/>
    <n v="0"/>
    <n v="0"/>
    <n v="5"/>
    <s v="&gt;46"/>
    <n v="5988"/>
    <m/>
    <x v="0"/>
    <s v="Calaveras"/>
    <m/>
  </r>
  <r>
    <n v="95251"/>
    <n v="5"/>
    <n v="5"/>
    <s v="&gt;0"/>
    <m/>
    <s v="95251"/>
    <n v="5"/>
    <n v="0"/>
    <n v="0"/>
    <n v="0"/>
    <n v="0"/>
    <n v="0"/>
    <s v="&gt;0"/>
    <n v="496"/>
    <m/>
    <x v="0"/>
    <s v="Calaveras"/>
    <m/>
  </r>
  <r>
    <n v="95252"/>
    <n v="67"/>
    <n v="70"/>
    <n v="137"/>
    <m/>
    <s v="95252"/>
    <n v="110"/>
    <n v="15"/>
    <n v="5"/>
    <n v="0"/>
    <n v="5"/>
    <n v="5"/>
    <s v="&gt;125"/>
    <n v="15779"/>
    <m/>
    <x v="0"/>
    <s v="Calaveras"/>
    <m/>
  </r>
  <r>
    <n v="95253"/>
    <n v="5"/>
    <n v="0"/>
    <s v="&gt;0"/>
    <m/>
    <s v="95253"/>
    <n v="5"/>
    <n v="0"/>
    <n v="0"/>
    <n v="0"/>
    <n v="0"/>
    <n v="0"/>
    <s v="&gt;0"/>
    <n v="0"/>
    <n v="1"/>
    <x v="2"/>
    <e v="#N/A"/>
    <m/>
  </r>
  <r>
    <n v="95254"/>
    <n v="5"/>
    <n v="0"/>
    <s v="&gt;0"/>
    <m/>
    <s v="95254"/>
    <n v="5"/>
    <n v="0"/>
    <n v="0"/>
    <n v="0"/>
    <n v="0"/>
    <n v="0"/>
    <s v="&gt;0"/>
    <n v="721"/>
    <m/>
    <x v="0"/>
    <s v="Calaveras"/>
    <m/>
  </r>
  <r>
    <n v="95255"/>
    <n v="5"/>
    <n v="5"/>
    <s v="&gt;0"/>
    <m/>
    <s v="95255"/>
    <n v="11"/>
    <n v="5"/>
    <n v="0"/>
    <n v="0"/>
    <n v="0"/>
    <n v="0"/>
    <s v="&gt;11"/>
    <n v="1591"/>
    <m/>
    <x v="0"/>
    <s v="Calaveras"/>
    <m/>
  </r>
  <r>
    <n v="95257"/>
    <n v="5"/>
    <n v="5"/>
    <s v="&gt;0"/>
    <m/>
    <s v="95257"/>
    <n v="5"/>
    <n v="0"/>
    <n v="0"/>
    <n v="0"/>
    <n v="0"/>
    <n v="5"/>
    <s v="&gt;0"/>
    <n v="386"/>
    <m/>
    <x v="0"/>
    <s v="Calaveras"/>
    <m/>
  </r>
  <r>
    <n v="95258"/>
    <n v="27"/>
    <n v="16"/>
    <n v="43"/>
    <m/>
    <s v="95258"/>
    <n v="37"/>
    <n v="0"/>
    <n v="0"/>
    <n v="5"/>
    <n v="5"/>
    <n v="5"/>
    <s v="&gt;37"/>
    <n v="3820"/>
    <m/>
    <x v="0"/>
    <s v="San Joaquin"/>
    <m/>
  </r>
  <r>
    <n v="95259"/>
    <n v="0"/>
    <n v="5"/>
    <s v="&gt;0"/>
    <m/>
    <s v="95259"/>
    <n v="5"/>
    <n v="0"/>
    <n v="0"/>
    <n v="0"/>
    <n v="0"/>
    <n v="0"/>
    <s v="&gt;0"/>
    <n v="0"/>
    <n v="1"/>
    <x v="2"/>
    <e v="#N/A"/>
    <m/>
  </r>
  <r>
    <n v="95269"/>
    <n v="5"/>
    <n v="5"/>
    <s v="&gt;0"/>
    <m/>
    <s v="95269"/>
    <n v="5"/>
    <n v="0"/>
    <n v="0"/>
    <n v="0"/>
    <n v="0"/>
    <n v="5"/>
    <s v="&gt;0"/>
    <n v="0"/>
    <n v="1"/>
    <x v="2"/>
    <e v="#N/A"/>
    <m/>
  </r>
  <r>
    <n v="95291"/>
    <n v="0"/>
    <n v="5"/>
    <s v="&gt;0"/>
    <m/>
    <s v="95291"/>
    <n v="5"/>
    <n v="0"/>
    <n v="0"/>
    <n v="0"/>
    <n v="0"/>
    <n v="0"/>
    <s v="&gt;0"/>
    <n v="0"/>
    <n v="1"/>
    <x v="2"/>
    <e v="#N/A"/>
    <m/>
  </r>
  <r>
    <n v="95295"/>
    <n v="5"/>
    <n v="5"/>
    <s v="&gt;0"/>
    <m/>
    <s v="95295"/>
    <n v="5"/>
    <n v="0"/>
    <n v="5"/>
    <n v="0"/>
    <n v="0"/>
    <n v="0"/>
    <s v="&gt;0"/>
    <n v="0"/>
    <n v="1"/>
    <x v="2"/>
    <e v="#N/A"/>
    <m/>
  </r>
  <r>
    <n v="95301"/>
    <n v="232"/>
    <n v="246"/>
    <n v="478"/>
    <m/>
    <s v="95301"/>
    <n v="385"/>
    <n v="47"/>
    <n v="29"/>
    <n v="11"/>
    <n v="5"/>
    <n v="5"/>
    <s v="&gt;472"/>
    <n v="39922"/>
    <m/>
    <x v="362"/>
    <s v="Merced"/>
    <m/>
  </r>
  <r>
    <n v="95303"/>
    <n v="5"/>
    <n v="5"/>
    <s v="&gt;0"/>
    <m/>
    <s v="95303"/>
    <n v="5"/>
    <n v="0"/>
    <n v="0"/>
    <n v="0"/>
    <n v="0"/>
    <n v="0"/>
    <s v="&gt;0"/>
    <n v="1019"/>
    <m/>
    <x v="0"/>
    <s v="Merced"/>
    <m/>
  </r>
  <r>
    <n v="95304"/>
    <n v="77"/>
    <n v="35"/>
    <n v="112"/>
    <m/>
    <s v="95304"/>
    <n v="105"/>
    <n v="5"/>
    <n v="0"/>
    <n v="0"/>
    <n v="5"/>
    <n v="5"/>
    <s v="&gt;105"/>
    <n v="15533"/>
    <m/>
    <x v="363"/>
    <s v="San Joaquin"/>
    <m/>
  </r>
  <r>
    <n v="95306"/>
    <n v="5"/>
    <n v="5"/>
    <s v="&gt;0"/>
    <m/>
    <s v="95306"/>
    <n v="5"/>
    <n v="5"/>
    <n v="0"/>
    <n v="0"/>
    <n v="0"/>
    <n v="0"/>
    <s v="&gt;0"/>
    <n v="841"/>
    <m/>
    <x v="0"/>
    <s v="Mariposa"/>
    <m/>
  </r>
  <r>
    <n v="95307"/>
    <n v="324"/>
    <n v="184"/>
    <n v="508"/>
    <m/>
    <s v="95307"/>
    <n v="463"/>
    <n v="27"/>
    <n v="5"/>
    <n v="0"/>
    <n v="11"/>
    <n v="5"/>
    <s v="&gt;501"/>
    <n v="47130"/>
    <m/>
    <x v="364"/>
    <s v="Stanislaus"/>
    <m/>
  </r>
  <r>
    <n v="95309"/>
    <n v="0"/>
    <n v="5"/>
    <s v="&gt;0"/>
    <m/>
    <s v="95309"/>
    <n v="5"/>
    <n v="0"/>
    <n v="0"/>
    <n v="0"/>
    <n v="0"/>
    <n v="0"/>
    <s v="&gt;0"/>
    <n v="0"/>
    <n v="1"/>
    <x v="2"/>
    <e v="#N/A"/>
    <m/>
  </r>
  <r>
    <n v="95310"/>
    <n v="5"/>
    <n v="5"/>
    <s v="&gt;0"/>
    <m/>
    <s v="95310"/>
    <n v="5"/>
    <n v="5"/>
    <n v="5"/>
    <n v="0"/>
    <n v="0"/>
    <n v="0"/>
    <s v="&gt;0"/>
    <n v="1654"/>
    <m/>
    <x v="0"/>
    <s v="Tuolumne"/>
    <m/>
  </r>
  <r>
    <n v="95311"/>
    <n v="5"/>
    <n v="5"/>
    <s v="&gt;0"/>
    <m/>
    <s v="95311"/>
    <n v="5"/>
    <n v="0"/>
    <n v="0"/>
    <n v="0"/>
    <n v="0"/>
    <n v="0"/>
    <s v="&gt;0"/>
    <n v="1976"/>
    <m/>
    <x v="0"/>
    <s v="Mariposa"/>
    <m/>
  </r>
  <r>
    <n v="95312"/>
    <n v="5"/>
    <n v="5"/>
    <s v="&gt;0"/>
    <m/>
    <s v="95312"/>
    <n v="5"/>
    <n v="5"/>
    <n v="0"/>
    <n v="0"/>
    <n v="0"/>
    <n v="0"/>
    <s v="&gt;0"/>
    <n v="206"/>
    <m/>
    <x v="0"/>
    <s v="Merced"/>
    <m/>
  </r>
  <r>
    <n v="95313"/>
    <n v="5"/>
    <n v="5"/>
    <s v="&gt;0"/>
    <m/>
    <s v="95313"/>
    <n v="5"/>
    <n v="0"/>
    <n v="0"/>
    <n v="0"/>
    <n v="0"/>
    <n v="0"/>
    <s v="&gt;0"/>
    <n v="1166"/>
    <m/>
    <x v="365"/>
    <s v="Stanislaus"/>
    <m/>
  </r>
  <r>
    <n v="95315"/>
    <n v="55"/>
    <n v="35"/>
    <n v="90"/>
    <m/>
    <s v="95315"/>
    <n v="88"/>
    <n v="5"/>
    <n v="0"/>
    <n v="0"/>
    <n v="0"/>
    <n v="5"/>
    <s v="&gt;88"/>
    <n v="14434"/>
    <m/>
    <x v="0"/>
    <s v="Merced"/>
    <m/>
  </r>
  <r>
    <n v="95316"/>
    <n v="22"/>
    <n v="32"/>
    <n v="54"/>
    <m/>
    <s v="95316"/>
    <n v="53"/>
    <n v="5"/>
    <n v="0"/>
    <n v="0"/>
    <n v="0"/>
    <n v="0"/>
    <s v="&gt;53"/>
    <n v="8090"/>
    <m/>
    <x v="0"/>
    <s v="Stanislaus"/>
    <m/>
  </r>
  <r>
    <n v="95317"/>
    <n v="5"/>
    <n v="5"/>
    <s v="&gt;0"/>
    <m/>
    <s v="95317"/>
    <n v="5"/>
    <n v="0"/>
    <n v="0"/>
    <n v="0"/>
    <n v="0"/>
    <n v="0"/>
    <s v="&gt;0"/>
    <n v="1085"/>
    <m/>
    <x v="0"/>
    <s v="Merced"/>
    <m/>
  </r>
  <r>
    <n v="95318"/>
    <n v="5"/>
    <n v="0"/>
    <s v="&gt;0"/>
    <m/>
    <s v="95318"/>
    <n v="5"/>
    <n v="0"/>
    <n v="0"/>
    <n v="0"/>
    <n v="0"/>
    <n v="0"/>
    <s v="&gt;0"/>
    <n v="271"/>
    <m/>
    <x v="0"/>
    <s v="Mariposa"/>
    <m/>
  </r>
  <r>
    <n v="95319"/>
    <n v="5"/>
    <n v="63"/>
    <s v="&gt;63"/>
    <m/>
    <s v="95319"/>
    <n v="19"/>
    <n v="5"/>
    <n v="46"/>
    <n v="0"/>
    <n v="0"/>
    <n v="5"/>
    <s v="&gt;65"/>
    <n v="1548"/>
    <m/>
    <x v="365"/>
    <s v="Stanislaus"/>
    <m/>
  </r>
  <r>
    <n v="95320"/>
    <n v="44"/>
    <n v="38"/>
    <n v="82"/>
    <m/>
    <s v="95320"/>
    <n v="77"/>
    <n v="5"/>
    <n v="0"/>
    <n v="0"/>
    <n v="0"/>
    <n v="5"/>
    <s v="&gt;77"/>
    <n v="12990"/>
    <m/>
    <x v="366"/>
    <s v="San Joaquin"/>
    <m/>
  </r>
  <r>
    <n v="95321"/>
    <n v="5"/>
    <n v="5"/>
    <s v="&gt;0"/>
    <m/>
    <s v="95321"/>
    <n v="5"/>
    <n v="0"/>
    <n v="5"/>
    <n v="0"/>
    <n v="0"/>
    <n v="0"/>
    <s v="&gt;0"/>
    <n v="3544"/>
    <m/>
    <x v="0"/>
    <s v="Tuolumne"/>
    <m/>
  </r>
  <r>
    <n v="95322"/>
    <n v="48"/>
    <n v="28"/>
    <n v="76"/>
    <m/>
    <s v="95322"/>
    <n v="75"/>
    <n v="5"/>
    <n v="0"/>
    <n v="0"/>
    <n v="0"/>
    <n v="0"/>
    <s v="&gt;75"/>
    <n v="10016"/>
    <m/>
    <x v="367"/>
    <s v="Merced"/>
    <m/>
  </r>
  <r>
    <n v="95323"/>
    <n v="5"/>
    <n v="5"/>
    <s v="&gt;0"/>
    <m/>
    <s v="95323"/>
    <n v="5"/>
    <n v="0"/>
    <n v="0"/>
    <n v="0"/>
    <n v="0"/>
    <n v="0"/>
    <s v="&gt;0"/>
    <n v="1484"/>
    <m/>
    <x v="0"/>
    <s v="Stanislaus"/>
    <m/>
  </r>
  <r>
    <n v="95324"/>
    <n v="18"/>
    <n v="22"/>
    <n v="40"/>
    <m/>
    <s v="95324"/>
    <n v="38"/>
    <n v="0"/>
    <n v="5"/>
    <n v="0"/>
    <n v="0"/>
    <n v="0"/>
    <s v="&gt;38"/>
    <n v="8738"/>
    <m/>
    <x v="0"/>
    <s v="Merced"/>
    <m/>
  </r>
  <r>
    <n v="95326"/>
    <n v="55"/>
    <n v="33"/>
    <n v="88"/>
    <m/>
    <s v="95326"/>
    <n v="78"/>
    <n v="5"/>
    <n v="0"/>
    <n v="0"/>
    <n v="5"/>
    <n v="5"/>
    <s v="&gt;78"/>
    <n v="10669"/>
    <m/>
    <x v="368"/>
    <s v="Stanislaus"/>
    <m/>
  </r>
  <r>
    <n v="95327"/>
    <n v="32"/>
    <n v="26"/>
    <n v="58"/>
    <m/>
    <s v="95327"/>
    <n v="41"/>
    <n v="15"/>
    <n v="5"/>
    <n v="0"/>
    <n v="5"/>
    <n v="0"/>
    <s v="&gt;56"/>
    <n v="8542"/>
    <m/>
    <x v="0"/>
    <s v="Tuolumne"/>
    <m/>
  </r>
  <r>
    <n v="95328"/>
    <n v="29"/>
    <n v="20"/>
    <n v="49"/>
    <m/>
    <s v="95328"/>
    <n v="46"/>
    <n v="5"/>
    <n v="0"/>
    <n v="0"/>
    <n v="5"/>
    <n v="0"/>
    <s v="&gt;46"/>
    <n v="3680"/>
    <m/>
    <x v="0"/>
    <s v="Stanislaus"/>
    <m/>
  </r>
  <r>
    <n v="95329"/>
    <n v="5"/>
    <n v="5"/>
    <s v="&gt;0"/>
    <m/>
    <s v="95329"/>
    <n v="11"/>
    <n v="5"/>
    <n v="0"/>
    <n v="0"/>
    <n v="0"/>
    <n v="0"/>
    <s v="&gt;11"/>
    <n v="2318"/>
    <m/>
    <x v="0"/>
    <s v="Tuolumne"/>
    <m/>
  </r>
  <r>
    <n v="95330"/>
    <n v="201"/>
    <n v="113"/>
    <n v="314"/>
    <m/>
    <s v="95330"/>
    <n v="278"/>
    <n v="5"/>
    <n v="24"/>
    <n v="0"/>
    <n v="5"/>
    <n v="0"/>
    <s v="&gt;302"/>
    <n v="24096"/>
    <m/>
    <x v="369"/>
    <s v="San Joaquin"/>
    <m/>
  </r>
  <r>
    <n v="95331"/>
    <n v="0"/>
    <n v="5"/>
    <s v="&gt;0"/>
    <m/>
    <s v="95331"/>
    <n v="5"/>
    <n v="0"/>
    <n v="0"/>
    <n v="0"/>
    <n v="0"/>
    <n v="0"/>
    <s v="&gt;0"/>
    <n v="0"/>
    <n v="1"/>
    <x v="2"/>
    <e v="#N/A"/>
    <m/>
  </r>
  <r>
    <n v="95333"/>
    <n v="15"/>
    <n v="11"/>
    <n v="26"/>
    <m/>
    <s v="95333"/>
    <n v="25"/>
    <n v="5"/>
    <n v="0"/>
    <n v="0"/>
    <n v="0"/>
    <n v="0"/>
    <s v="&gt;25"/>
    <n v="3012"/>
    <m/>
    <x v="0"/>
    <s v="Merced"/>
    <m/>
  </r>
  <r>
    <n v="95334"/>
    <n v="77"/>
    <n v="52"/>
    <n v="129"/>
    <m/>
    <s v="95334"/>
    <n v="125"/>
    <n v="5"/>
    <n v="0"/>
    <n v="0"/>
    <n v="5"/>
    <n v="5"/>
    <s v="&gt;125"/>
    <n v="17624"/>
    <m/>
    <x v="370"/>
    <s v="Merced"/>
    <m/>
  </r>
  <r>
    <n v="95335"/>
    <n v="5"/>
    <n v="5"/>
    <s v="&gt;0"/>
    <m/>
    <s v="95335"/>
    <n v="5"/>
    <n v="0"/>
    <n v="5"/>
    <n v="0"/>
    <n v="0"/>
    <n v="0"/>
    <s v="&gt;0"/>
    <n v="88"/>
    <m/>
    <x v="0"/>
    <s v="Tuolumne"/>
    <m/>
  </r>
  <r>
    <n v="95336"/>
    <n v="293"/>
    <n v="206"/>
    <n v="499"/>
    <m/>
    <s v="95336"/>
    <n v="443"/>
    <n v="15"/>
    <n v="24"/>
    <n v="5"/>
    <n v="5"/>
    <n v="5"/>
    <s v="&gt;482"/>
    <n v="47243"/>
    <m/>
    <x v="371"/>
    <s v="San Joaquin"/>
    <m/>
  </r>
  <r>
    <n v="95337"/>
    <n v="329"/>
    <n v="158"/>
    <n v="487"/>
    <m/>
    <s v="95337"/>
    <n v="450"/>
    <n v="5"/>
    <n v="5"/>
    <n v="14"/>
    <n v="5"/>
    <n v="5"/>
    <s v="&gt;464"/>
    <n v="40657"/>
    <m/>
    <x v="371"/>
    <s v="San Joaquin"/>
    <m/>
  </r>
  <r>
    <n v="95338"/>
    <n v="27"/>
    <n v="30"/>
    <n v="57"/>
    <m/>
    <s v="95338"/>
    <n v="49"/>
    <n v="5"/>
    <n v="5"/>
    <n v="0"/>
    <n v="5"/>
    <n v="0"/>
    <s v="&gt;49"/>
    <n v="10633"/>
    <m/>
    <x v="0"/>
    <s v="Mariposa"/>
    <m/>
  </r>
  <r>
    <n v="95339"/>
    <n v="0"/>
    <n v="5"/>
    <s v="&gt;0"/>
    <m/>
    <s v="95339"/>
    <n v="0"/>
    <n v="5"/>
    <n v="0"/>
    <n v="0"/>
    <n v="0"/>
    <n v="0"/>
    <s v="&gt;0"/>
    <n v="0"/>
    <n v="1"/>
    <x v="2"/>
    <e v="#N/A"/>
    <m/>
  </r>
  <r>
    <n v="95340"/>
    <n v="183"/>
    <n v="267"/>
    <n v="450"/>
    <m/>
    <s v="95340"/>
    <n v="352"/>
    <n v="44"/>
    <n v="17"/>
    <n v="28"/>
    <n v="5"/>
    <n v="5"/>
    <s v="&gt;441"/>
    <n v="36402"/>
    <m/>
    <x v="372"/>
    <s v="Merced"/>
    <m/>
  </r>
  <r>
    <n v="95341"/>
    <n v="214"/>
    <n v="110"/>
    <n v="324"/>
    <m/>
    <s v="95341"/>
    <n v="297"/>
    <n v="20"/>
    <n v="5"/>
    <n v="0"/>
    <n v="5"/>
    <n v="5"/>
    <s v="&gt;317"/>
    <n v="34047"/>
    <m/>
    <x v="372"/>
    <s v="Merced"/>
    <m/>
  </r>
  <r>
    <n v="95343"/>
    <n v="0"/>
    <n v="5"/>
    <s v="&gt;0"/>
    <m/>
    <s v="95343"/>
    <n v="5"/>
    <n v="0"/>
    <n v="0"/>
    <n v="0"/>
    <n v="0"/>
    <n v="0"/>
    <s v="&gt;0"/>
    <n v="0"/>
    <n v="1"/>
    <x v="2"/>
    <e v="#N/A"/>
    <m/>
  </r>
  <r>
    <n v="95344"/>
    <n v="5"/>
    <n v="0"/>
    <s v="&gt;0"/>
    <m/>
    <s v="95344"/>
    <n v="5"/>
    <n v="0"/>
    <n v="0"/>
    <n v="0"/>
    <n v="0"/>
    <n v="0"/>
    <s v="&gt;0"/>
    <n v="0"/>
    <n v="1"/>
    <x v="2"/>
    <e v="#N/A"/>
    <m/>
  </r>
  <r>
    <n v="95345"/>
    <n v="0"/>
    <n v="5"/>
    <s v="&gt;0"/>
    <m/>
    <s v="95345"/>
    <n v="5"/>
    <n v="5"/>
    <n v="0"/>
    <n v="0"/>
    <n v="0"/>
    <n v="0"/>
    <s v="&gt;0"/>
    <n v="715"/>
    <m/>
    <x v="0"/>
    <s v="Mariposa"/>
    <m/>
  </r>
  <r>
    <n v="95346"/>
    <n v="5"/>
    <n v="5"/>
    <s v="&gt;0"/>
    <m/>
    <s v="95346"/>
    <n v="5"/>
    <n v="5"/>
    <n v="5"/>
    <n v="0"/>
    <n v="0"/>
    <n v="0"/>
    <s v="&gt;0"/>
    <n v="1159"/>
    <m/>
    <x v="0"/>
    <s v="Tuolumne"/>
    <m/>
  </r>
  <r>
    <n v="95348"/>
    <n v="210"/>
    <n v="201"/>
    <n v="411"/>
    <m/>
    <s v="95348"/>
    <n v="327"/>
    <n v="45"/>
    <n v="5"/>
    <n v="21"/>
    <n v="5"/>
    <n v="5"/>
    <s v="&gt;393"/>
    <n v="34302"/>
    <m/>
    <x v="372"/>
    <s v="Merced"/>
    <m/>
  </r>
  <r>
    <n v="95350"/>
    <n v="366"/>
    <n v="302"/>
    <n v="668"/>
    <m/>
    <s v="95350"/>
    <n v="538"/>
    <n v="64"/>
    <n v="51"/>
    <n v="0"/>
    <n v="5"/>
    <n v="5"/>
    <s v="&gt;653"/>
    <n v="54044"/>
    <m/>
    <x v="365"/>
    <s v="Stanislaus"/>
    <m/>
  </r>
  <r>
    <n v="95351"/>
    <n v="402"/>
    <n v="246"/>
    <n v="648"/>
    <m/>
    <s v="95351"/>
    <n v="574"/>
    <n v="54"/>
    <n v="11"/>
    <n v="0"/>
    <n v="5"/>
    <n v="5"/>
    <s v="&gt;639"/>
    <n v="48844"/>
    <m/>
    <x v="365"/>
    <s v="Stanislaus"/>
    <m/>
  </r>
  <r>
    <n v="95352"/>
    <n v="0"/>
    <n v="5"/>
    <s v="&gt;0"/>
    <m/>
    <s v="95352"/>
    <n v="5"/>
    <n v="0"/>
    <n v="0"/>
    <n v="0"/>
    <n v="0"/>
    <n v="0"/>
    <s v="&gt;0"/>
    <n v="0"/>
    <n v="1"/>
    <x v="2"/>
    <e v="#N/A"/>
    <m/>
  </r>
  <r>
    <n v="95354"/>
    <n v="166"/>
    <n v="123"/>
    <n v="289"/>
    <m/>
    <s v="95354"/>
    <n v="238"/>
    <n v="41"/>
    <n v="5"/>
    <n v="0"/>
    <n v="5"/>
    <n v="0"/>
    <s v="&gt;279"/>
    <n v="24481"/>
    <m/>
    <x v="365"/>
    <s v="Stanislaus"/>
    <m/>
  </r>
  <r>
    <n v="95355"/>
    <n v="387"/>
    <n v="315"/>
    <n v="702"/>
    <m/>
    <s v="95355"/>
    <n v="578"/>
    <n v="59"/>
    <n v="43"/>
    <n v="5"/>
    <n v="17"/>
    <n v="5"/>
    <s v="&gt;697"/>
    <n v="59272"/>
    <m/>
    <x v="365"/>
    <s v="Stanislaus"/>
    <m/>
  </r>
  <r>
    <n v="95356"/>
    <n v="164"/>
    <n v="175"/>
    <n v="339"/>
    <m/>
    <s v="95356"/>
    <n v="261"/>
    <n v="24"/>
    <n v="46"/>
    <n v="0"/>
    <n v="5"/>
    <n v="5"/>
    <s v="&gt;331"/>
    <n v="32387"/>
    <m/>
    <x v="365"/>
    <s v="Stanislaus"/>
    <m/>
  </r>
  <r>
    <n v="95357"/>
    <n v="73"/>
    <n v="80"/>
    <n v="153"/>
    <m/>
    <s v="95357"/>
    <n v="118"/>
    <n v="5"/>
    <n v="21"/>
    <n v="0"/>
    <n v="5"/>
    <n v="0"/>
    <s v="&gt;139"/>
    <n v="13011"/>
    <m/>
    <x v="365"/>
    <s v="Stanislaus"/>
    <m/>
  </r>
  <r>
    <n v="95358"/>
    <n v="187"/>
    <n v="124"/>
    <n v="311"/>
    <m/>
    <s v="95358"/>
    <n v="281"/>
    <n v="14"/>
    <n v="13"/>
    <n v="0"/>
    <n v="5"/>
    <n v="5"/>
    <s v="&gt;308"/>
    <n v="32583"/>
    <m/>
    <x v="365"/>
    <s v="Stanislaus"/>
    <m/>
  </r>
  <r>
    <n v="95360"/>
    <n v="80"/>
    <n v="48"/>
    <n v="128"/>
    <m/>
    <s v="95360"/>
    <n v="124"/>
    <n v="5"/>
    <n v="0"/>
    <n v="0"/>
    <n v="5"/>
    <n v="0"/>
    <s v="&gt;124"/>
    <n v="13571"/>
    <m/>
    <x v="373"/>
    <s v="Stanislaus"/>
    <m/>
  </r>
  <r>
    <n v="95361"/>
    <n v="132"/>
    <n v="112"/>
    <n v="244"/>
    <m/>
    <s v="95361"/>
    <n v="228"/>
    <n v="14"/>
    <n v="0"/>
    <n v="0"/>
    <n v="5"/>
    <n v="5"/>
    <s v="&gt;242"/>
    <n v="34624"/>
    <m/>
    <x v="374"/>
    <s v="Stanislaus"/>
    <m/>
  </r>
  <r>
    <n v="95363"/>
    <n v="195"/>
    <n v="113"/>
    <n v="308"/>
    <m/>
    <s v="95363"/>
    <n v="289"/>
    <n v="5"/>
    <n v="5"/>
    <n v="0"/>
    <n v="5"/>
    <n v="0"/>
    <s v="&gt;289"/>
    <n v="28333"/>
    <m/>
    <x v="375"/>
    <s v="Stanislaus"/>
    <m/>
  </r>
  <r>
    <n v="95365"/>
    <n v="33"/>
    <n v="26"/>
    <n v="59"/>
    <m/>
    <s v="95365"/>
    <n v="57"/>
    <n v="5"/>
    <n v="5"/>
    <n v="0"/>
    <n v="0"/>
    <n v="0"/>
    <s v="&gt;57"/>
    <n v="4292"/>
    <m/>
    <x v="0"/>
    <s v="Merced"/>
    <m/>
  </r>
  <r>
    <n v="95366"/>
    <n v="95"/>
    <n v="45"/>
    <n v="140"/>
    <m/>
    <s v="95366"/>
    <n v="131"/>
    <n v="5"/>
    <n v="0"/>
    <n v="0"/>
    <n v="5"/>
    <n v="0"/>
    <s v="&gt;131"/>
    <n v="18728"/>
    <m/>
    <x v="376"/>
    <s v="San Joaquin"/>
    <m/>
  </r>
  <r>
    <n v="95367"/>
    <n v="167"/>
    <n v="130"/>
    <n v="297"/>
    <m/>
    <s v="95367"/>
    <n v="250"/>
    <n v="12"/>
    <n v="24"/>
    <n v="0"/>
    <n v="5"/>
    <n v="5"/>
    <s v="&gt;286"/>
    <n v="24976"/>
    <m/>
    <x v="377"/>
    <s v="Stanislaus"/>
    <m/>
  </r>
  <r>
    <n v="95368"/>
    <n v="66"/>
    <n v="49"/>
    <n v="115"/>
    <m/>
    <s v="95368"/>
    <n v="98"/>
    <n v="5"/>
    <n v="5"/>
    <n v="0"/>
    <n v="5"/>
    <n v="0"/>
    <s v="&gt;98"/>
    <n v="15251"/>
    <m/>
    <x v="0"/>
    <s v="Stanislaus"/>
    <m/>
  </r>
  <r>
    <n v="95369"/>
    <n v="5"/>
    <n v="0"/>
    <s v="&gt;0"/>
    <m/>
    <s v="95369"/>
    <n v="5"/>
    <n v="0"/>
    <n v="0"/>
    <n v="0"/>
    <n v="5"/>
    <n v="0"/>
    <s v="&gt;0"/>
    <n v="978"/>
    <m/>
    <x v="0"/>
    <s v="Merced"/>
    <m/>
  </r>
  <r>
    <n v="95370"/>
    <n v="102"/>
    <n v="181"/>
    <n v="283"/>
    <m/>
    <s v="95370"/>
    <n v="179"/>
    <n v="73"/>
    <n v="26"/>
    <n v="0"/>
    <n v="0"/>
    <n v="5"/>
    <s v="&gt;278"/>
    <n v="28301"/>
    <m/>
    <x v="378"/>
    <s v="Tuolumne"/>
    <m/>
  </r>
  <r>
    <n v="95372"/>
    <n v="5"/>
    <n v="5"/>
    <s v="&gt;0"/>
    <m/>
    <s v="95372"/>
    <n v="5"/>
    <n v="5"/>
    <n v="5"/>
    <n v="0"/>
    <n v="0"/>
    <n v="0"/>
    <s v="&gt;0"/>
    <n v="1761"/>
    <m/>
    <x v="0"/>
    <s v="Tuolumne"/>
    <m/>
  </r>
  <r>
    <n v="95374"/>
    <n v="5"/>
    <n v="5"/>
    <s v="&gt;0"/>
    <m/>
    <s v="95374"/>
    <n v="16"/>
    <n v="0"/>
    <n v="0"/>
    <n v="0"/>
    <n v="0"/>
    <n v="0"/>
    <n v="16"/>
    <n v="1714"/>
    <m/>
    <x v="0"/>
    <s v="Merced"/>
    <m/>
  </r>
  <r>
    <n v="95376"/>
    <n v="352"/>
    <n v="210"/>
    <n v="562"/>
    <m/>
    <s v="95376"/>
    <n v="503"/>
    <n v="13"/>
    <n v="33"/>
    <n v="5"/>
    <n v="5"/>
    <n v="5"/>
    <s v="&gt;549"/>
    <n v="55296"/>
    <m/>
    <x v="363"/>
    <s v="San Joaquin"/>
    <m/>
  </r>
  <r>
    <n v="95377"/>
    <n v="203"/>
    <n v="114"/>
    <n v="317"/>
    <m/>
    <s v="95377"/>
    <n v="297"/>
    <n v="5"/>
    <n v="5"/>
    <n v="0"/>
    <n v="5"/>
    <n v="0"/>
    <s v="&gt;297"/>
    <n v="32599"/>
    <m/>
    <x v="363"/>
    <s v="San Joaquin"/>
    <m/>
  </r>
  <r>
    <n v="95378"/>
    <n v="5"/>
    <n v="5"/>
    <s v="&gt;0"/>
    <m/>
    <s v="95378"/>
    <n v="5"/>
    <n v="5"/>
    <n v="0"/>
    <n v="0"/>
    <n v="0"/>
    <n v="0"/>
    <s v="&gt;0"/>
    <n v="0"/>
    <n v="1"/>
    <x v="2"/>
    <e v="#N/A"/>
    <m/>
  </r>
  <r>
    <n v="95379"/>
    <n v="17"/>
    <n v="11"/>
    <n v="28"/>
    <m/>
    <s v="95379"/>
    <n v="22"/>
    <n v="5"/>
    <n v="0"/>
    <n v="0"/>
    <n v="5"/>
    <n v="0"/>
    <s v="&gt;22"/>
    <n v="3856"/>
    <m/>
    <x v="0"/>
    <s v="Tuolumne"/>
    <m/>
  </r>
  <r>
    <n v="95380"/>
    <n v="291"/>
    <n v="174"/>
    <n v="465"/>
    <m/>
    <s v="95380"/>
    <n v="415"/>
    <n v="25"/>
    <n v="14"/>
    <n v="0"/>
    <n v="5"/>
    <n v="5"/>
    <s v="&gt;454"/>
    <n v="43973"/>
    <m/>
    <x v="379"/>
    <s v="Stanislaus"/>
    <m/>
  </r>
  <r>
    <n v="95381"/>
    <n v="5"/>
    <n v="5"/>
    <s v="&gt;0"/>
    <m/>
    <s v="95381"/>
    <n v="5"/>
    <n v="0"/>
    <n v="0"/>
    <n v="0"/>
    <n v="0"/>
    <n v="0"/>
    <s v="&gt;0"/>
    <n v="0"/>
    <n v="1"/>
    <x v="2"/>
    <e v="#N/A"/>
    <m/>
  </r>
  <r>
    <n v="95382"/>
    <n v="173"/>
    <n v="146"/>
    <n v="319"/>
    <m/>
    <s v="95382"/>
    <n v="279"/>
    <n v="15"/>
    <n v="14"/>
    <n v="5"/>
    <n v="5"/>
    <n v="5"/>
    <s v="&gt;308"/>
    <n v="38029"/>
    <m/>
    <x v="379"/>
    <s v="Stanislaus"/>
    <m/>
  </r>
  <r>
    <n v="95383"/>
    <n v="5"/>
    <n v="12"/>
    <s v="&gt;12"/>
    <m/>
    <s v="95383"/>
    <n v="17"/>
    <n v="5"/>
    <n v="5"/>
    <n v="0"/>
    <n v="0"/>
    <n v="0"/>
    <s v="&gt;17"/>
    <n v="3816"/>
    <m/>
    <x v="0"/>
    <s v="Tuolumne"/>
    <m/>
  </r>
  <r>
    <n v="95385"/>
    <n v="5"/>
    <n v="5"/>
    <s v="&gt;0"/>
    <m/>
    <s v="95385"/>
    <n v="5"/>
    <n v="0"/>
    <n v="0"/>
    <n v="0"/>
    <n v="0"/>
    <n v="0"/>
    <s v="&gt;0"/>
    <n v="430"/>
    <m/>
    <x v="0"/>
    <s v="Stanislaus"/>
    <m/>
  </r>
  <r>
    <n v="95386"/>
    <n v="71"/>
    <n v="40"/>
    <n v="111"/>
    <m/>
    <s v="95386"/>
    <n v="99"/>
    <n v="5"/>
    <n v="0"/>
    <n v="0"/>
    <n v="5"/>
    <n v="0"/>
    <s v="&gt;99"/>
    <n v="10493"/>
    <m/>
    <x v="380"/>
    <s v="Stanislaus"/>
    <m/>
  </r>
  <r>
    <n v="95387"/>
    <n v="5"/>
    <n v="5"/>
    <s v="&gt;0"/>
    <m/>
    <s v="95387"/>
    <n v="5"/>
    <n v="0"/>
    <n v="0"/>
    <n v="0"/>
    <n v="0"/>
    <n v="0"/>
    <s v="&gt;0"/>
    <n v="600"/>
    <m/>
    <x v="0"/>
    <s v="Stanislaus"/>
    <m/>
  </r>
  <r>
    <n v="95388"/>
    <n v="92"/>
    <n v="60"/>
    <n v="152"/>
    <m/>
    <s v="95388"/>
    <n v="143"/>
    <n v="5"/>
    <n v="0"/>
    <n v="0"/>
    <n v="0"/>
    <n v="0"/>
    <s v="&gt;143"/>
    <n v="13805"/>
    <m/>
    <x v="0"/>
    <s v="Merced"/>
    <m/>
  </r>
  <r>
    <n v="95389"/>
    <n v="5"/>
    <n v="0"/>
    <s v="&gt;0"/>
    <m/>
    <s v="95389"/>
    <n v="5"/>
    <n v="0"/>
    <n v="0"/>
    <n v="0"/>
    <n v="0"/>
    <n v="0"/>
    <s v="&gt;0"/>
    <n v="1464"/>
    <m/>
    <x v="0"/>
    <s v="Mariposa"/>
    <m/>
  </r>
  <r>
    <n v="95391"/>
    <n v="130"/>
    <n v="42"/>
    <n v="172"/>
    <m/>
    <s v="95391"/>
    <n v="168"/>
    <n v="5"/>
    <n v="0"/>
    <n v="0"/>
    <n v="5"/>
    <n v="0"/>
    <s v="&gt;168"/>
    <n v="21488"/>
    <m/>
    <x v="0"/>
    <s v="Alameda"/>
    <m/>
  </r>
  <r>
    <n v="95401"/>
    <n v="202"/>
    <n v="199"/>
    <n v="401"/>
    <m/>
    <s v="95401"/>
    <n v="315"/>
    <n v="49"/>
    <n v="29"/>
    <n v="0"/>
    <n v="5"/>
    <n v="5"/>
    <s v="&gt;393"/>
    <n v="38872"/>
    <m/>
    <x v="381"/>
    <s v="Sonoma"/>
    <m/>
  </r>
  <r>
    <n v="95402"/>
    <n v="0"/>
    <n v="5"/>
    <s v="&gt;0"/>
    <m/>
    <s v="95402"/>
    <n v="0"/>
    <n v="0"/>
    <n v="5"/>
    <n v="0"/>
    <n v="0"/>
    <n v="0"/>
    <s v="&gt;0"/>
    <n v="0"/>
    <n v="1"/>
    <x v="2"/>
    <e v="#N/A"/>
    <m/>
  </r>
  <r>
    <n v="95403"/>
    <n v="204"/>
    <n v="297"/>
    <n v="501"/>
    <m/>
    <s v="95403"/>
    <n v="324"/>
    <n v="98"/>
    <n v="48"/>
    <n v="16"/>
    <n v="5"/>
    <n v="5"/>
    <s v="&gt;486"/>
    <n v="44716"/>
    <m/>
    <x v="381"/>
    <s v="Sonoma"/>
    <m/>
  </r>
  <r>
    <n v="95404"/>
    <n v="160"/>
    <n v="200"/>
    <n v="360"/>
    <m/>
    <s v="95404"/>
    <n v="248"/>
    <n v="56"/>
    <n v="36"/>
    <n v="5"/>
    <n v="11"/>
    <n v="5"/>
    <s v="&gt;351"/>
    <n v="38462"/>
    <m/>
    <x v="381"/>
    <s v="Sonoma"/>
    <m/>
  </r>
  <r>
    <n v="95405"/>
    <n v="90"/>
    <n v="125"/>
    <n v="215"/>
    <m/>
    <s v="95405"/>
    <n v="146"/>
    <n v="23"/>
    <n v="18"/>
    <n v="24"/>
    <n v="5"/>
    <n v="5"/>
    <s v="&gt;211"/>
    <n v="22875"/>
    <m/>
    <x v="381"/>
    <s v="Sonoma"/>
    <m/>
  </r>
  <r>
    <n v="95406"/>
    <n v="0"/>
    <n v="5"/>
    <s v="&gt;0"/>
    <m/>
    <s v="95406"/>
    <n v="0"/>
    <n v="5"/>
    <n v="0"/>
    <n v="0"/>
    <n v="0"/>
    <n v="0"/>
    <s v="&gt;0"/>
    <n v="0"/>
    <n v="1"/>
    <x v="2"/>
    <e v="#N/A"/>
    <m/>
  </r>
  <r>
    <n v="95407"/>
    <n v="275"/>
    <n v="243"/>
    <n v="518"/>
    <m/>
    <s v="95407"/>
    <n v="405"/>
    <n v="60"/>
    <n v="36"/>
    <n v="5"/>
    <n v="5"/>
    <n v="5"/>
    <s v="&gt;501"/>
    <n v="42815"/>
    <m/>
    <x v="381"/>
    <s v="Sonoma"/>
    <m/>
  </r>
  <r>
    <n v="95409"/>
    <n v="88"/>
    <n v="116"/>
    <n v="204"/>
    <m/>
    <s v="95409"/>
    <n v="134"/>
    <n v="21"/>
    <n v="23"/>
    <n v="20"/>
    <n v="5"/>
    <n v="5"/>
    <s v="&gt;198"/>
    <n v="26739"/>
    <m/>
    <x v="381"/>
    <s v="Sonoma"/>
    <m/>
  </r>
  <r>
    <n v="95410"/>
    <n v="5"/>
    <n v="5"/>
    <s v="&gt;0"/>
    <m/>
    <s v="95410"/>
    <n v="5"/>
    <n v="0"/>
    <n v="0"/>
    <n v="0"/>
    <n v="0"/>
    <n v="0"/>
    <s v="&gt;0"/>
    <n v="970"/>
    <m/>
    <x v="0"/>
    <s v="Mendocino"/>
    <m/>
  </r>
  <r>
    <n v="95413"/>
    <n v="0"/>
    <n v="5"/>
    <s v="&gt;0"/>
    <m/>
    <s v="95413"/>
    <n v="0"/>
    <n v="0"/>
    <n v="0"/>
    <n v="0"/>
    <n v="0"/>
    <n v="5"/>
    <s v="&gt;0"/>
    <n v="0"/>
    <n v="1"/>
    <x v="2"/>
    <e v="#N/A"/>
    <m/>
  </r>
  <r>
    <n v="95415"/>
    <n v="5"/>
    <n v="5"/>
    <s v="&gt;0"/>
    <m/>
    <s v="95415"/>
    <n v="5"/>
    <n v="0"/>
    <n v="0"/>
    <n v="0"/>
    <n v="0"/>
    <n v="0"/>
    <s v="&gt;0"/>
    <n v="1273"/>
    <m/>
    <x v="0"/>
    <s v="Mendocino"/>
    <m/>
  </r>
  <r>
    <n v="95416"/>
    <n v="5"/>
    <n v="5"/>
    <s v="&gt;0"/>
    <m/>
    <s v="95416"/>
    <n v="5"/>
    <n v="5"/>
    <n v="0"/>
    <n v="0"/>
    <n v="0"/>
    <n v="0"/>
    <s v="&gt;0"/>
    <n v="0"/>
    <n v="1"/>
    <x v="2"/>
    <e v="#N/A"/>
    <m/>
  </r>
  <r>
    <n v="95419"/>
    <n v="5"/>
    <n v="5"/>
    <s v="&gt;0"/>
    <m/>
    <s v="95419"/>
    <n v="5"/>
    <n v="0"/>
    <n v="0"/>
    <n v="0"/>
    <n v="0"/>
    <n v="0"/>
    <s v="&gt;0"/>
    <n v="0"/>
    <n v="1"/>
    <x v="2"/>
    <e v="#N/A"/>
    <m/>
  </r>
  <r>
    <n v="95420"/>
    <n v="5"/>
    <n v="5"/>
    <s v="&gt;0"/>
    <m/>
    <s v="95420"/>
    <n v="5"/>
    <n v="0"/>
    <n v="0"/>
    <n v="0"/>
    <n v="0"/>
    <n v="0"/>
    <s v="&gt;0"/>
    <n v="235"/>
    <m/>
    <x v="0"/>
    <s v="Mendocino"/>
    <m/>
  </r>
  <r>
    <n v="95421"/>
    <n v="5"/>
    <n v="5"/>
    <s v="&gt;0"/>
    <m/>
    <s v="95421"/>
    <n v="5"/>
    <n v="0"/>
    <n v="0"/>
    <n v="0"/>
    <n v="0"/>
    <n v="0"/>
    <s v="&gt;0"/>
    <n v="1662"/>
    <m/>
    <x v="0"/>
    <s v="Sonoma"/>
    <m/>
  </r>
  <r>
    <n v="95422"/>
    <n v="116"/>
    <n v="153"/>
    <n v="269"/>
    <m/>
    <s v="95422"/>
    <n v="170"/>
    <n v="91"/>
    <n v="5"/>
    <n v="0"/>
    <n v="5"/>
    <n v="5"/>
    <s v="&gt;261"/>
    <n v="15644"/>
    <m/>
    <x v="382"/>
    <s v="Lake"/>
    <m/>
  </r>
  <r>
    <n v="95423"/>
    <n v="5"/>
    <n v="26"/>
    <s v="&gt;26"/>
    <m/>
    <s v="95423"/>
    <n v="22"/>
    <n v="5"/>
    <n v="5"/>
    <n v="0"/>
    <n v="5"/>
    <n v="5"/>
    <s v="&gt;22"/>
    <n v="3597"/>
    <m/>
    <x v="0"/>
    <s v="Lake"/>
    <m/>
  </r>
  <r>
    <n v="95424"/>
    <n v="5"/>
    <n v="5"/>
    <s v="&gt;0"/>
    <m/>
    <s v="95424"/>
    <n v="5"/>
    <n v="0"/>
    <n v="0"/>
    <n v="0"/>
    <n v="0"/>
    <n v="0"/>
    <s v="&gt;0"/>
    <n v="0"/>
    <n v="1"/>
    <x v="2"/>
    <e v="#N/A"/>
    <m/>
  </r>
  <r>
    <n v="95425"/>
    <n v="31"/>
    <n v="60"/>
    <n v="91"/>
    <m/>
    <s v="95425"/>
    <n v="78"/>
    <n v="12"/>
    <n v="0"/>
    <n v="0"/>
    <n v="5"/>
    <n v="0"/>
    <s v="&gt;90"/>
    <n v="11144"/>
    <m/>
    <x v="383"/>
    <s v="Sonoma"/>
    <m/>
  </r>
  <r>
    <n v="95426"/>
    <n v="5"/>
    <n v="5"/>
    <s v="&gt;0"/>
    <m/>
    <s v="95426"/>
    <n v="5"/>
    <n v="0"/>
    <n v="0"/>
    <n v="0"/>
    <n v="0"/>
    <n v="0"/>
    <s v="&gt;0"/>
    <n v="1124"/>
    <m/>
    <x v="0"/>
    <s v="Lake"/>
    <m/>
  </r>
  <r>
    <n v="95427"/>
    <n v="5"/>
    <n v="5"/>
    <s v="&gt;0"/>
    <m/>
    <s v="95427"/>
    <n v="5"/>
    <n v="0"/>
    <n v="0"/>
    <n v="0"/>
    <n v="0"/>
    <n v="0"/>
    <s v="&gt;0"/>
    <n v="548"/>
    <m/>
    <x v="0"/>
    <s v="Mendocino"/>
    <m/>
  </r>
  <r>
    <n v="95428"/>
    <n v="12"/>
    <n v="5"/>
    <s v="&gt;12"/>
    <m/>
    <s v="95428"/>
    <n v="13"/>
    <n v="5"/>
    <n v="0"/>
    <n v="0"/>
    <n v="5"/>
    <n v="0"/>
    <s v="&gt;13"/>
    <n v="2821"/>
    <m/>
    <x v="0"/>
    <s v="Mendocino"/>
    <m/>
  </r>
  <r>
    <n v="95430"/>
    <n v="0"/>
    <n v="5"/>
    <s v="&gt;0"/>
    <m/>
    <s v="95430"/>
    <n v="5"/>
    <n v="5"/>
    <n v="0"/>
    <n v="0"/>
    <n v="0"/>
    <n v="0"/>
    <s v="&gt;0"/>
    <n v="13"/>
    <m/>
    <x v="0"/>
    <s v="Sonoma"/>
    <m/>
  </r>
  <r>
    <n v="95431"/>
    <n v="0"/>
    <n v="5"/>
    <s v="&gt;0"/>
    <m/>
    <s v="95431"/>
    <n v="0"/>
    <n v="0"/>
    <n v="5"/>
    <n v="0"/>
    <n v="0"/>
    <n v="0"/>
    <s v="&gt;0"/>
    <n v="121"/>
    <m/>
    <x v="0"/>
    <s v="Sonoma"/>
    <m/>
  </r>
  <r>
    <n v="95432"/>
    <n v="0"/>
    <n v="5"/>
    <s v="&gt;0"/>
    <m/>
    <s v="95432"/>
    <n v="5"/>
    <n v="0"/>
    <n v="0"/>
    <n v="0"/>
    <n v="0"/>
    <n v="0"/>
    <s v="&gt;0"/>
    <n v="596"/>
    <m/>
    <x v="0"/>
    <s v="Mendocino"/>
    <m/>
  </r>
  <r>
    <n v="95433"/>
    <n v="0"/>
    <n v="5"/>
    <s v="&gt;0"/>
    <m/>
    <s v="95433"/>
    <n v="5"/>
    <n v="5"/>
    <n v="5"/>
    <n v="0"/>
    <n v="0"/>
    <n v="0"/>
    <s v="&gt;0"/>
    <n v="0"/>
    <n v="1"/>
    <x v="2"/>
    <e v="#N/A"/>
    <m/>
  </r>
  <r>
    <n v="95434"/>
    <n v="5"/>
    <n v="0"/>
    <s v="&gt;0"/>
    <m/>
    <s v="95434"/>
    <n v="5"/>
    <n v="0"/>
    <n v="0"/>
    <n v="0"/>
    <n v="5"/>
    <n v="0"/>
    <s v="&gt;0"/>
    <n v="0"/>
    <n v="1"/>
    <x v="2"/>
    <e v="#N/A"/>
    <m/>
  </r>
  <r>
    <n v="95435"/>
    <n v="5"/>
    <n v="0"/>
    <s v="&gt;0"/>
    <m/>
    <s v="95435"/>
    <n v="5"/>
    <n v="0"/>
    <n v="0"/>
    <n v="0"/>
    <n v="0"/>
    <n v="0"/>
    <s v="&gt;0"/>
    <n v="313"/>
    <m/>
    <x v="0"/>
    <s v="Lake"/>
    <m/>
  </r>
  <r>
    <n v="95436"/>
    <n v="11"/>
    <n v="5"/>
    <s v="&gt;11"/>
    <m/>
    <s v="95436"/>
    <n v="15"/>
    <n v="5"/>
    <n v="0"/>
    <n v="0"/>
    <n v="0"/>
    <n v="0"/>
    <s v="&gt;15"/>
    <n v="6602"/>
    <m/>
    <x v="384"/>
    <s v="Sonoma"/>
    <m/>
  </r>
  <r>
    <n v="95437"/>
    <n v="46"/>
    <n v="127"/>
    <n v="173"/>
    <m/>
    <s v="95437"/>
    <n v="113"/>
    <n v="54"/>
    <n v="5"/>
    <n v="0"/>
    <n v="0"/>
    <n v="5"/>
    <s v="&gt;167"/>
    <n v="15098"/>
    <m/>
    <x v="385"/>
    <s v="Mendocino"/>
    <m/>
  </r>
  <r>
    <n v="95439"/>
    <n v="5"/>
    <n v="5"/>
    <s v="&gt;0"/>
    <m/>
    <s v="95439"/>
    <n v="5"/>
    <n v="0"/>
    <n v="0"/>
    <n v="0"/>
    <n v="5"/>
    <n v="0"/>
    <s v="&gt;0"/>
    <n v="444"/>
    <m/>
    <x v="0"/>
    <s v="Sonoma"/>
    <m/>
  </r>
  <r>
    <n v="95441"/>
    <n v="5"/>
    <n v="5"/>
    <s v="&gt;0"/>
    <m/>
    <s v="95441"/>
    <n v="13"/>
    <n v="0"/>
    <n v="0"/>
    <n v="0"/>
    <n v="0"/>
    <n v="0"/>
    <n v="13"/>
    <n v="1696"/>
    <m/>
    <x v="0"/>
    <s v="Sonoma"/>
    <m/>
  </r>
  <r>
    <n v="95442"/>
    <n v="5"/>
    <n v="5"/>
    <s v="&gt;0"/>
    <m/>
    <s v="95442"/>
    <n v="11"/>
    <n v="0"/>
    <n v="0"/>
    <n v="0"/>
    <n v="5"/>
    <n v="0"/>
    <s v="&gt;11"/>
    <n v="3143"/>
    <m/>
    <x v="0"/>
    <s v="Sonoma"/>
    <m/>
  </r>
  <r>
    <n v="95443"/>
    <n v="5"/>
    <n v="5"/>
    <s v="&gt;0"/>
    <m/>
    <s v="95443"/>
    <n v="5"/>
    <n v="5"/>
    <n v="0"/>
    <n v="0"/>
    <n v="0"/>
    <n v="0"/>
    <s v="&gt;0"/>
    <n v="183"/>
    <m/>
    <x v="0"/>
    <s v="Lake"/>
    <m/>
  </r>
  <r>
    <n v="95444"/>
    <n v="5"/>
    <n v="5"/>
    <s v="&gt;0"/>
    <m/>
    <s v="95444"/>
    <n v="5"/>
    <n v="0"/>
    <n v="0"/>
    <n v="0"/>
    <n v="5"/>
    <n v="0"/>
    <s v="&gt;0"/>
    <n v="357"/>
    <m/>
    <x v="0"/>
    <s v="Sonoma"/>
    <m/>
  </r>
  <r>
    <n v="95445"/>
    <n v="5"/>
    <n v="5"/>
    <s v="&gt;0"/>
    <m/>
    <s v="95445"/>
    <n v="5"/>
    <n v="0"/>
    <n v="0"/>
    <n v="0"/>
    <n v="0"/>
    <n v="0"/>
    <s v="&gt;0"/>
    <n v="1989"/>
    <m/>
    <x v="0"/>
    <s v="Mendocino"/>
    <m/>
  </r>
  <r>
    <n v="95446"/>
    <n v="5"/>
    <n v="14"/>
    <s v="&gt;14"/>
    <m/>
    <s v="95446"/>
    <n v="21"/>
    <n v="5"/>
    <n v="0"/>
    <n v="0"/>
    <n v="5"/>
    <n v="0"/>
    <s v="&gt;21"/>
    <n v="4951"/>
    <m/>
    <x v="0"/>
    <s v="Sonoma"/>
    <m/>
  </r>
  <r>
    <n v="95448"/>
    <n v="38"/>
    <n v="55"/>
    <n v="93"/>
    <m/>
    <s v="95448"/>
    <n v="82"/>
    <n v="5"/>
    <n v="5"/>
    <n v="0"/>
    <n v="0"/>
    <n v="5"/>
    <s v="&gt;82"/>
    <n v="17353"/>
    <m/>
    <x v="386"/>
    <s v="Sonoma"/>
    <m/>
  </r>
  <r>
    <n v="95449"/>
    <n v="5"/>
    <n v="5"/>
    <s v="&gt;0"/>
    <m/>
    <s v="95449"/>
    <n v="5"/>
    <n v="5"/>
    <n v="0"/>
    <n v="0"/>
    <n v="0"/>
    <n v="0"/>
    <s v="&gt;0"/>
    <n v="1393"/>
    <m/>
    <x v="0"/>
    <s v="Mendocino"/>
    <m/>
  </r>
  <r>
    <n v="95450"/>
    <n v="5"/>
    <n v="5"/>
    <s v="&gt;0"/>
    <m/>
    <s v="95450"/>
    <n v="5"/>
    <n v="0"/>
    <n v="0"/>
    <n v="0"/>
    <n v="0"/>
    <n v="0"/>
    <s v="&gt;0"/>
    <n v="223"/>
    <m/>
    <x v="0"/>
    <s v="Sonoma"/>
    <m/>
  </r>
  <r>
    <n v="95451"/>
    <n v="75"/>
    <n v="57"/>
    <n v="132"/>
    <m/>
    <s v="95451"/>
    <n v="109"/>
    <n v="12"/>
    <n v="5"/>
    <n v="0"/>
    <n v="5"/>
    <n v="5"/>
    <s v="&gt;121"/>
    <n v="12031"/>
    <m/>
    <x v="0"/>
    <s v="Lake"/>
    <m/>
  </r>
  <r>
    <n v="95452"/>
    <n v="5"/>
    <n v="5"/>
    <s v="&gt;0"/>
    <m/>
    <s v="95452"/>
    <n v="5"/>
    <n v="0"/>
    <n v="0"/>
    <n v="0"/>
    <n v="0"/>
    <n v="0"/>
    <s v="&gt;0"/>
    <n v="740"/>
    <m/>
    <x v="0"/>
    <s v="Sonoma"/>
    <m/>
  </r>
  <r>
    <n v="95453"/>
    <n v="51"/>
    <n v="109"/>
    <n v="160"/>
    <m/>
    <s v="95453"/>
    <n v="95"/>
    <n v="58"/>
    <n v="5"/>
    <n v="0"/>
    <n v="5"/>
    <n v="5"/>
    <s v="&gt;153"/>
    <n v="11209"/>
    <m/>
    <x v="387"/>
    <s v="Lake"/>
    <m/>
  </r>
  <r>
    <n v="95454"/>
    <n v="13"/>
    <n v="5"/>
    <s v="&gt;13"/>
    <m/>
    <s v="95454"/>
    <n v="17"/>
    <n v="5"/>
    <n v="0"/>
    <n v="0"/>
    <n v="0"/>
    <n v="0"/>
    <s v="&gt;17"/>
    <n v="2165"/>
    <m/>
    <x v="0"/>
    <s v="Mendocino"/>
    <m/>
  </r>
  <r>
    <n v="95456"/>
    <n v="5"/>
    <n v="5"/>
    <s v="&gt;0"/>
    <m/>
    <s v="95456"/>
    <n v="5"/>
    <n v="0"/>
    <n v="0"/>
    <n v="0"/>
    <n v="0"/>
    <n v="0"/>
    <s v="&gt;0"/>
    <n v="682"/>
    <m/>
    <x v="0"/>
    <s v="Mendocino"/>
    <m/>
  </r>
  <r>
    <n v="95457"/>
    <n v="5"/>
    <n v="14"/>
    <s v="&gt;14"/>
    <m/>
    <s v="95457"/>
    <n v="18"/>
    <n v="5"/>
    <n v="0"/>
    <n v="0"/>
    <n v="0"/>
    <n v="0"/>
    <s v="&gt;18"/>
    <n v="3061"/>
    <m/>
    <x v="0"/>
    <s v="Lake"/>
    <m/>
  </r>
  <r>
    <n v="95458"/>
    <n v="26"/>
    <n v="27"/>
    <n v="53"/>
    <m/>
    <s v="95458"/>
    <n v="38"/>
    <n v="15"/>
    <n v="0"/>
    <n v="0"/>
    <n v="0"/>
    <n v="0"/>
    <n v="53"/>
    <n v="2825"/>
    <m/>
    <x v="0"/>
    <s v="Lake"/>
    <m/>
  </r>
  <r>
    <n v="95459"/>
    <n v="5"/>
    <n v="5"/>
    <s v="&gt;0"/>
    <m/>
    <s v="95459"/>
    <n v="5"/>
    <n v="0"/>
    <n v="0"/>
    <n v="0"/>
    <n v="0"/>
    <n v="0"/>
    <s v="&gt;0"/>
    <n v="838"/>
    <m/>
    <x v="0"/>
    <s v="Mendocino"/>
    <m/>
  </r>
  <r>
    <n v="95460"/>
    <n v="5"/>
    <n v="5"/>
    <s v="&gt;0"/>
    <m/>
    <s v="95460"/>
    <n v="5"/>
    <n v="5"/>
    <n v="0"/>
    <n v="0"/>
    <n v="0"/>
    <n v="0"/>
    <s v="&gt;0"/>
    <n v="2106"/>
    <m/>
    <x v="0"/>
    <s v="Mendocino"/>
    <m/>
  </r>
  <r>
    <n v="95461"/>
    <n v="15"/>
    <n v="13"/>
    <n v="28"/>
    <m/>
    <s v="95461"/>
    <n v="20"/>
    <n v="5"/>
    <n v="0"/>
    <n v="0"/>
    <n v="5"/>
    <n v="0"/>
    <s v="&gt;20"/>
    <n v="2714"/>
    <m/>
    <x v="0"/>
    <s v="Lake"/>
    <m/>
  </r>
  <r>
    <n v="95462"/>
    <n v="5"/>
    <n v="0"/>
    <s v="&gt;0"/>
    <m/>
    <s v="95462"/>
    <n v="5"/>
    <n v="0"/>
    <n v="0"/>
    <n v="0"/>
    <n v="0"/>
    <n v="0"/>
    <s v="&gt;0"/>
    <n v="1224"/>
    <m/>
    <x v="0"/>
    <s v="Sonoma"/>
    <m/>
  </r>
  <r>
    <n v="95464"/>
    <n v="16"/>
    <n v="18"/>
    <n v="34"/>
    <m/>
    <s v="95464"/>
    <n v="23"/>
    <n v="5"/>
    <n v="0"/>
    <n v="0"/>
    <n v="5"/>
    <n v="0"/>
    <s v="&gt;23"/>
    <n v="2715"/>
    <m/>
    <x v="0"/>
    <s v="Lake"/>
    <m/>
  </r>
  <r>
    <n v="95465"/>
    <n v="5"/>
    <n v="5"/>
    <s v="&gt;0"/>
    <m/>
    <s v="95465"/>
    <n v="5"/>
    <n v="0"/>
    <n v="0"/>
    <n v="0"/>
    <n v="0"/>
    <n v="0"/>
    <s v="&gt;0"/>
    <n v="1908"/>
    <m/>
    <x v="0"/>
    <s v="Sonoma"/>
    <m/>
  </r>
  <r>
    <n v="95466"/>
    <n v="5"/>
    <n v="5"/>
    <s v="&gt;0"/>
    <m/>
    <s v="95466"/>
    <n v="5"/>
    <n v="5"/>
    <n v="0"/>
    <n v="0"/>
    <n v="0"/>
    <n v="0"/>
    <s v="&gt;0"/>
    <n v="943"/>
    <m/>
    <x v="0"/>
    <s v="Mendocino"/>
    <m/>
  </r>
  <r>
    <n v="95467"/>
    <n v="23"/>
    <n v="15"/>
    <n v="38"/>
    <m/>
    <s v="95467"/>
    <n v="33"/>
    <n v="5"/>
    <n v="0"/>
    <n v="0"/>
    <n v="5"/>
    <n v="0"/>
    <s v="&gt;33"/>
    <n v="5909"/>
    <m/>
    <x v="0"/>
    <s v="Lake"/>
    <m/>
  </r>
  <r>
    <n v="95468"/>
    <n v="5"/>
    <n v="5"/>
    <s v="&gt;0"/>
    <m/>
    <s v="95468"/>
    <n v="15"/>
    <n v="5"/>
    <n v="0"/>
    <n v="0"/>
    <n v="0"/>
    <n v="0"/>
    <s v="&gt;15"/>
    <n v="1369"/>
    <m/>
    <x v="388"/>
    <s v="Mendocino"/>
    <m/>
  </r>
  <r>
    <n v="95469"/>
    <n v="5"/>
    <n v="5"/>
    <s v="&gt;0"/>
    <m/>
    <s v="95469"/>
    <n v="5"/>
    <n v="5"/>
    <n v="0"/>
    <n v="0"/>
    <n v="0"/>
    <n v="0"/>
    <s v="&gt;0"/>
    <n v="1499"/>
    <m/>
    <x v="0"/>
    <s v="Mendocino"/>
    <m/>
  </r>
  <r>
    <n v="95470"/>
    <n v="22"/>
    <n v="29"/>
    <n v="51"/>
    <m/>
    <s v="95470"/>
    <n v="40"/>
    <n v="5"/>
    <n v="5"/>
    <n v="0"/>
    <n v="5"/>
    <n v="0"/>
    <s v="&gt;40"/>
    <n v="5359"/>
    <m/>
    <x v="0"/>
    <s v="Mendocino"/>
    <m/>
  </r>
  <r>
    <n v="95471"/>
    <n v="0"/>
    <n v="5"/>
    <s v="&gt;0"/>
    <m/>
    <s v="95471"/>
    <n v="5"/>
    <n v="5"/>
    <n v="0"/>
    <n v="0"/>
    <n v="5"/>
    <n v="0"/>
    <s v="&gt;0"/>
    <n v="569"/>
    <m/>
    <x v="0"/>
    <s v="Sonoma"/>
    <m/>
  </r>
  <r>
    <n v="95472"/>
    <n v="69"/>
    <n v="101"/>
    <n v="170"/>
    <m/>
    <s v="95472"/>
    <n v="136"/>
    <n v="18"/>
    <n v="5"/>
    <n v="0"/>
    <n v="5"/>
    <n v="5"/>
    <s v="&gt;154"/>
    <n v="29690"/>
    <m/>
    <x v="389"/>
    <s v="Sonoma"/>
    <m/>
  </r>
  <r>
    <n v="95474"/>
    <n v="0"/>
    <n v="5"/>
    <s v="&gt;0"/>
    <m/>
    <s v="95474"/>
    <n v="5"/>
    <n v="0"/>
    <n v="0"/>
    <n v="0"/>
    <n v="0"/>
    <n v="0"/>
    <s v="&gt;0"/>
    <n v="0"/>
    <n v="1"/>
    <x v="2"/>
    <e v="#N/A"/>
    <m/>
  </r>
  <r>
    <n v="95476"/>
    <n v="96"/>
    <n v="135"/>
    <n v="231"/>
    <m/>
    <s v="95476"/>
    <n v="172"/>
    <n v="38"/>
    <n v="5"/>
    <n v="5"/>
    <n v="5"/>
    <n v="5"/>
    <s v="&gt;210"/>
    <n v="37150"/>
    <m/>
    <x v="390"/>
    <s v="Sonoma"/>
    <m/>
  </r>
  <r>
    <n v="95478"/>
    <n v="5"/>
    <n v="0"/>
    <s v="&gt;0"/>
    <m/>
    <s v="95478"/>
    <n v="5"/>
    <n v="0"/>
    <n v="0"/>
    <n v="0"/>
    <n v="0"/>
    <n v="0"/>
    <s v="&gt;0"/>
    <n v="0"/>
    <n v="1"/>
    <x v="2"/>
    <e v="#N/A"/>
    <m/>
  </r>
  <r>
    <n v="95479"/>
    <n v="0"/>
    <n v="5"/>
    <s v="&gt;0"/>
    <m/>
    <s v="95479"/>
    <n v="0"/>
    <n v="0"/>
    <n v="0"/>
    <n v="0"/>
    <n v="5"/>
    <n v="0"/>
    <s v="&gt;0"/>
    <n v="0"/>
    <n v="1"/>
    <x v="2"/>
    <e v="#N/A"/>
    <m/>
  </r>
  <r>
    <n v="95480"/>
    <n v="0"/>
    <n v="5"/>
    <s v="&gt;0"/>
    <m/>
    <s v="95480"/>
    <n v="5"/>
    <n v="0"/>
    <n v="0"/>
    <n v="0"/>
    <n v="0"/>
    <n v="0"/>
    <s v="&gt;0"/>
    <n v="0"/>
    <n v="1"/>
    <x v="2"/>
    <e v="#N/A"/>
    <m/>
  </r>
  <r>
    <n v="95481"/>
    <n v="0"/>
    <n v="5"/>
    <s v="&gt;0"/>
    <m/>
    <s v="95481"/>
    <n v="0"/>
    <n v="5"/>
    <n v="0"/>
    <n v="0"/>
    <n v="0"/>
    <n v="0"/>
    <s v="&gt;0"/>
    <n v="0"/>
    <n v="1"/>
    <x v="2"/>
    <e v="#N/A"/>
    <m/>
  </r>
  <r>
    <n v="95482"/>
    <n v="215"/>
    <n v="264"/>
    <n v="479"/>
    <m/>
    <s v="95482"/>
    <n v="322"/>
    <n v="123"/>
    <n v="21"/>
    <n v="0"/>
    <n v="5"/>
    <n v="5"/>
    <s v="&gt;466"/>
    <n v="31714"/>
    <m/>
    <x v="391"/>
    <s v="Mendocino"/>
    <m/>
  </r>
  <r>
    <n v="95483"/>
    <n v="5"/>
    <n v="0"/>
    <s v="&gt;0"/>
    <m/>
    <s v="95483"/>
    <n v="5"/>
    <n v="0"/>
    <n v="0"/>
    <n v="0"/>
    <n v="0"/>
    <n v="0"/>
    <s v="&gt;0"/>
    <n v="0"/>
    <n v="1"/>
    <x v="2"/>
    <e v="#N/A"/>
    <m/>
  </r>
  <r>
    <n v="95485"/>
    <n v="5"/>
    <n v="11"/>
    <s v="&gt;11"/>
    <m/>
    <s v="95485"/>
    <n v="12"/>
    <n v="5"/>
    <n v="0"/>
    <n v="0"/>
    <n v="0"/>
    <n v="0"/>
    <s v="&gt;12"/>
    <n v="2804"/>
    <m/>
    <x v="0"/>
    <s v="Lake"/>
    <m/>
  </r>
  <r>
    <n v="95487"/>
    <n v="5"/>
    <n v="5"/>
    <s v="&gt;0"/>
    <m/>
    <s v="95487"/>
    <n v="5"/>
    <n v="5"/>
    <n v="0"/>
    <n v="0"/>
    <n v="0"/>
    <n v="0"/>
    <s v="&gt;0"/>
    <n v="0"/>
    <n v="1"/>
    <x v="2"/>
    <e v="#N/A"/>
    <m/>
  </r>
  <r>
    <n v="95489"/>
    <n v="5"/>
    <n v="5"/>
    <s v="&gt;0"/>
    <m/>
    <s v="95489"/>
    <n v="5"/>
    <n v="0"/>
    <n v="5"/>
    <n v="0"/>
    <n v="0"/>
    <n v="0"/>
    <s v="&gt;0"/>
    <n v="0"/>
    <n v="1"/>
    <x v="2"/>
    <e v="#N/A"/>
    <m/>
  </r>
  <r>
    <n v="95490"/>
    <n v="70"/>
    <n v="71"/>
    <n v="141"/>
    <m/>
    <s v="95490"/>
    <n v="111"/>
    <n v="21"/>
    <n v="5"/>
    <n v="0"/>
    <n v="5"/>
    <n v="5"/>
    <s v="&gt;132"/>
    <n v="13731"/>
    <m/>
    <x v="392"/>
    <s v="Mendocino"/>
    <m/>
  </r>
  <r>
    <n v="95491"/>
    <n v="5"/>
    <n v="5"/>
    <s v="&gt;0"/>
    <m/>
    <s v="95491"/>
    <n v="5"/>
    <n v="0"/>
    <n v="5"/>
    <n v="0"/>
    <n v="0"/>
    <n v="0"/>
    <s v="&gt;0"/>
    <n v="0"/>
    <n v="1"/>
    <x v="2"/>
    <e v="#N/A"/>
    <m/>
  </r>
  <r>
    <n v="95492"/>
    <n v="98"/>
    <n v="141"/>
    <n v="239"/>
    <m/>
    <s v="95492"/>
    <n v="182"/>
    <n v="16"/>
    <n v="32"/>
    <n v="5"/>
    <n v="5"/>
    <n v="5"/>
    <s v="&gt;230"/>
    <n v="29502"/>
    <m/>
    <x v="384"/>
    <s v="Sonoma"/>
    <m/>
  </r>
  <r>
    <n v="95494"/>
    <n v="5"/>
    <n v="5"/>
    <s v="&gt;0"/>
    <m/>
    <s v="95494"/>
    <n v="5"/>
    <n v="0"/>
    <n v="0"/>
    <n v="0"/>
    <n v="0"/>
    <n v="0"/>
    <s v="&gt;0"/>
    <n v="181"/>
    <m/>
    <x v="0"/>
    <s v="Mendocino"/>
    <m/>
  </r>
  <r>
    <n v="95497"/>
    <n v="5"/>
    <n v="5"/>
    <s v="&gt;0"/>
    <m/>
    <s v="95497"/>
    <n v="5"/>
    <n v="0"/>
    <n v="0"/>
    <n v="0"/>
    <n v="0"/>
    <n v="0"/>
    <s v="&gt;0"/>
    <n v="1156"/>
    <m/>
    <x v="0"/>
    <s v="Sonoma"/>
    <m/>
  </r>
  <r>
    <n v="95501"/>
    <n v="161"/>
    <n v="260"/>
    <n v="421"/>
    <m/>
    <s v="95501"/>
    <n v="228"/>
    <n v="150"/>
    <n v="15"/>
    <n v="0"/>
    <n v="16"/>
    <n v="12"/>
    <n v="421"/>
    <n v="23948"/>
    <m/>
    <x v="393"/>
    <s v="Humboldt"/>
    <m/>
  </r>
  <r>
    <n v="95502"/>
    <n v="5"/>
    <n v="5"/>
    <s v="&gt;0"/>
    <m/>
    <s v="95502"/>
    <n v="5"/>
    <n v="5"/>
    <n v="0"/>
    <n v="0"/>
    <n v="0"/>
    <n v="0"/>
    <s v="&gt;0"/>
    <n v="0"/>
    <n v="1"/>
    <x v="2"/>
    <e v="#N/A"/>
    <m/>
  </r>
  <r>
    <n v="95503"/>
    <n v="169"/>
    <n v="225"/>
    <n v="394"/>
    <m/>
    <s v="95503"/>
    <n v="261"/>
    <n v="74"/>
    <n v="23"/>
    <n v="5"/>
    <n v="25"/>
    <n v="5"/>
    <s v="&gt;383"/>
    <n v="24631"/>
    <m/>
    <x v="0"/>
    <s v="Humboldt"/>
    <m/>
  </r>
  <r>
    <n v="95508"/>
    <n v="5"/>
    <n v="0"/>
    <s v="&gt;0"/>
    <m/>
    <s v="95508"/>
    <n v="0"/>
    <n v="0"/>
    <n v="0"/>
    <n v="0"/>
    <n v="0"/>
    <n v="5"/>
    <s v="&gt;0"/>
    <n v="0"/>
    <n v="1"/>
    <x v="2"/>
    <e v="#N/A"/>
    <m/>
  </r>
  <r>
    <n v="95510"/>
    <n v="5"/>
    <n v="0"/>
    <s v="&gt;0"/>
    <m/>
    <s v="95510"/>
    <n v="0"/>
    <n v="0"/>
    <n v="0"/>
    <n v="0"/>
    <n v="5"/>
    <n v="0"/>
    <s v="&gt;0"/>
    <n v="0"/>
    <n v="1"/>
    <x v="2"/>
    <e v="#N/A"/>
    <m/>
  </r>
  <r>
    <n v="95511"/>
    <n v="0"/>
    <n v="5"/>
    <s v="&gt;0"/>
    <m/>
    <s v="95511"/>
    <n v="5"/>
    <n v="0"/>
    <n v="0"/>
    <n v="0"/>
    <n v="0"/>
    <n v="0"/>
    <s v="&gt;0"/>
    <n v="138"/>
    <m/>
    <x v="0"/>
    <s v="Humboldt"/>
    <m/>
  </r>
  <r>
    <n v="95515"/>
    <n v="0"/>
    <n v="5"/>
    <s v="&gt;0"/>
    <m/>
    <s v="95515"/>
    <n v="5"/>
    <n v="0"/>
    <n v="0"/>
    <n v="0"/>
    <n v="0"/>
    <n v="0"/>
    <s v="&gt;0"/>
    <n v="0"/>
    <n v="1"/>
    <x v="2"/>
    <e v="#N/A"/>
    <m/>
  </r>
  <r>
    <n v="95518"/>
    <n v="5"/>
    <n v="0"/>
    <s v="&gt;0"/>
    <m/>
    <s v="95518"/>
    <n v="5"/>
    <n v="0"/>
    <n v="0"/>
    <n v="0"/>
    <n v="0"/>
    <n v="0"/>
    <s v="&gt;0"/>
    <n v="0"/>
    <n v="1"/>
    <x v="2"/>
    <e v="#N/A"/>
    <m/>
  </r>
  <r>
    <n v="95519"/>
    <n v="112"/>
    <n v="129"/>
    <n v="241"/>
    <m/>
    <s v="95519"/>
    <n v="181"/>
    <n v="51"/>
    <n v="0"/>
    <n v="0"/>
    <n v="5"/>
    <n v="5"/>
    <s v="&gt;232"/>
    <n v="18831"/>
    <m/>
    <x v="0"/>
    <s v="Humboldt"/>
    <m/>
  </r>
  <r>
    <n v="95521"/>
    <n v="93"/>
    <n v="140"/>
    <n v="233"/>
    <m/>
    <s v="95521"/>
    <n v="137"/>
    <n v="79"/>
    <n v="0"/>
    <n v="5"/>
    <n v="5"/>
    <n v="5"/>
    <s v="&gt;216"/>
    <n v="21193"/>
    <m/>
    <x v="394"/>
    <s v="Humboldt"/>
    <m/>
  </r>
  <r>
    <n v="95524"/>
    <n v="5"/>
    <n v="5"/>
    <s v="&gt;0"/>
    <m/>
    <s v="95524"/>
    <n v="5"/>
    <n v="5"/>
    <n v="0"/>
    <n v="0"/>
    <n v="0"/>
    <n v="0"/>
    <s v="&gt;0"/>
    <n v="1764"/>
    <m/>
    <x v="394"/>
    <s v="Humboldt"/>
    <m/>
  </r>
  <r>
    <n v="95525"/>
    <n v="5"/>
    <n v="5"/>
    <s v="&gt;0"/>
    <m/>
    <s v="95525"/>
    <n v="15"/>
    <n v="5"/>
    <n v="0"/>
    <n v="0"/>
    <n v="0"/>
    <n v="0"/>
    <s v="&gt;15"/>
    <n v="1403"/>
    <m/>
    <x v="395"/>
    <s v="Humboldt"/>
    <m/>
  </r>
  <r>
    <n v="95526"/>
    <n v="5"/>
    <n v="5"/>
    <s v="&gt;0"/>
    <m/>
    <s v="95526"/>
    <n v="5"/>
    <n v="0"/>
    <n v="0"/>
    <n v="0"/>
    <n v="0"/>
    <n v="0"/>
    <s v="&gt;0"/>
    <n v="210"/>
    <m/>
    <x v="0"/>
    <s v="Humboldt"/>
    <m/>
  </r>
  <r>
    <n v="95527"/>
    <n v="0"/>
    <n v="5"/>
    <s v="&gt;0"/>
    <m/>
    <s v="95527"/>
    <n v="5"/>
    <n v="0"/>
    <n v="0"/>
    <n v="0"/>
    <n v="0"/>
    <n v="0"/>
    <s v="&gt;0"/>
    <n v="437"/>
    <m/>
    <x v="0"/>
    <s v="Trinity"/>
    <m/>
  </r>
  <r>
    <n v="95528"/>
    <n v="5"/>
    <n v="5"/>
    <s v="&gt;0"/>
    <m/>
    <s v="95528"/>
    <n v="11"/>
    <n v="0"/>
    <n v="0"/>
    <n v="0"/>
    <n v="5"/>
    <n v="0"/>
    <s v="&gt;11"/>
    <n v="1745"/>
    <m/>
    <x v="0"/>
    <s v="Humboldt"/>
    <m/>
  </r>
  <r>
    <n v="95531"/>
    <n v="205"/>
    <n v="256"/>
    <n v="461"/>
    <m/>
    <s v="95531"/>
    <n v="316"/>
    <n v="121"/>
    <n v="5"/>
    <n v="0"/>
    <n v="12"/>
    <n v="5"/>
    <s v="&gt;449"/>
    <n v="24052"/>
    <m/>
    <x v="396"/>
    <s v="Del Norte"/>
    <m/>
  </r>
  <r>
    <n v="95532"/>
    <n v="0"/>
    <n v="5"/>
    <s v="&gt;0"/>
    <m/>
    <s v="95532"/>
    <n v="5"/>
    <n v="0"/>
    <n v="0"/>
    <n v="0"/>
    <n v="0"/>
    <n v="0"/>
    <s v="&gt;0"/>
    <n v="0"/>
    <n v="1"/>
    <x v="2"/>
    <e v="#N/A"/>
    <m/>
  </r>
  <r>
    <n v="95534"/>
    <n v="0"/>
    <n v="5"/>
    <s v="&gt;0"/>
    <m/>
    <s v="95534"/>
    <n v="5"/>
    <n v="0"/>
    <n v="0"/>
    <n v="0"/>
    <n v="0"/>
    <n v="0"/>
    <s v="&gt;0"/>
    <n v="0"/>
    <n v="1"/>
    <x v="2"/>
    <e v="#N/A"/>
    <m/>
  </r>
  <r>
    <n v="95536"/>
    <n v="14"/>
    <n v="12"/>
    <n v="26"/>
    <m/>
    <s v="95536"/>
    <n v="24"/>
    <n v="5"/>
    <n v="0"/>
    <n v="0"/>
    <n v="0"/>
    <n v="0"/>
    <s v="&gt;24"/>
    <n v="3081"/>
    <m/>
    <x v="397"/>
    <s v="Humboldt"/>
    <m/>
  </r>
  <r>
    <n v="95537"/>
    <n v="0"/>
    <n v="5"/>
    <s v="&gt;0"/>
    <m/>
    <s v="95537"/>
    <n v="5"/>
    <n v="5"/>
    <n v="0"/>
    <n v="0"/>
    <n v="0"/>
    <n v="0"/>
    <s v="&gt;0"/>
    <n v="577"/>
    <m/>
    <x v="0"/>
    <s v="Humboldt"/>
    <m/>
  </r>
  <r>
    <n v="95538"/>
    <n v="0"/>
    <n v="5"/>
    <s v="&gt;0"/>
    <m/>
    <s v="95538"/>
    <n v="5"/>
    <n v="0"/>
    <n v="0"/>
    <n v="0"/>
    <n v="0"/>
    <n v="0"/>
    <s v="&gt;0"/>
    <n v="0"/>
    <n v="1"/>
    <x v="2"/>
    <e v="#N/A"/>
    <m/>
  </r>
  <r>
    <n v="95540"/>
    <n v="98"/>
    <n v="126"/>
    <n v="224"/>
    <m/>
    <s v="95540"/>
    <n v="162"/>
    <n v="48"/>
    <n v="5"/>
    <n v="0"/>
    <n v="5"/>
    <n v="5"/>
    <s v="&gt;210"/>
    <n v="14316"/>
    <m/>
    <x v="398"/>
    <s v="Humboldt"/>
    <m/>
  </r>
  <r>
    <n v="95541"/>
    <n v="5"/>
    <n v="0"/>
    <s v="&gt;0"/>
    <m/>
    <s v="95541"/>
    <n v="5"/>
    <n v="0"/>
    <n v="0"/>
    <n v="0"/>
    <n v="0"/>
    <n v="0"/>
    <s v="&gt;0"/>
    <n v="0"/>
    <n v="1"/>
    <x v="2"/>
    <e v="#N/A"/>
    <m/>
  </r>
  <r>
    <n v="95542"/>
    <n v="5"/>
    <n v="5"/>
    <s v="&gt;0"/>
    <m/>
    <s v="95542"/>
    <n v="5"/>
    <n v="5"/>
    <n v="0"/>
    <n v="0"/>
    <n v="0"/>
    <n v="5"/>
    <s v="&gt;0"/>
    <n v="2262"/>
    <m/>
    <x v="0"/>
    <s v="Humboldt"/>
    <m/>
  </r>
  <r>
    <n v="95543"/>
    <n v="5"/>
    <n v="5"/>
    <s v="&gt;0"/>
    <m/>
    <s v="95543"/>
    <n v="11"/>
    <n v="0"/>
    <n v="0"/>
    <n v="0"/>
    <n v="0"/>
    <n v="0"/>
    <n v="11"/>
    <n v="629"/>
    <m/>
    <x v="0"/>
    <s v="Del Norte"/>
    <m/>
  </r>
  <r>
    <n v="95545"/>
    <n v="5"/>
    <n v="0"/>
    <s v="&gt;0"/>
    <m/>
    <s v="95545"/>
    <n v="5"/>
    <n v="0"/>
    <n v="0"/>
    <n v="0"/>
    <n v="0"/>
    <n v="0"/>
    <s v="&gt;0"/>
    <n v="110"/>
    <m/>
    <x v="0"/>
    <s v="Humboldt"/>
    <m/>
  </r>
  <r>
    <n v="95546"/>
    <n v="18"/>
    <n v="11"/>
    <n v="29"/>
    <m/>
    <s v="95546"/>
    <n v="22"/>
    <n v="5"/>
    <n v="0"/>
    <n v="0"/>
    <n v="5"/>
    <n v="0"/>
    <s v="&gt;22"/>
    <n v="3507"/>
    <m/>
    <x v="0"/>
    <s v="Humboldt"/>
    <m/>
  </r>
  <r>
    <n v="95547"/>
    <n v="5"/>
    <n v="5"/>
    <s v="&gt;0"/>
    <m/>
    <s v="95547"/>
    <n v="11"/>
    <n v="0"/>
    <n v="0"/>
    <n v="0"/>
    <n v="0"/>
    <n v="0"/>
    <n v="11"/>
    <n v="1051"/>
    <m/>
    <x v="0"/>
    <s v="Humboldt"/>
    <m/>
  </r>
  <r>
    <n v="95548"/>
    <n v="5"/>
    <n v="5"/>
    <s v="&gt;0"/>
    <m/>
    <s v="95548"/>
    <n v="5"/>
    <n v="5"/>
    <n v="5"/>
    <n v="0"/>
    <n v="0"/>
    <n v="0"/>
    <s v="&gt;0"/>
    <n v="1123"/>
    <m/>
    <x v="0"/>
    <s v="Del Norte"/>
    <m/>
  </r>
  <r>
    <n v="95549"/>
    <n v="5"/>
    <n v="5"/>
    <s v="&gt;0"/>
    <m/>
    <s v="95549"/>
    <n v="5"/>
    <n v="0"/>
    <n v="0"/>
    <n v="0"/>
    <n v="0"/>
    <n v="0"/>
    <s v="&gt;0"/>
    <n v="1088"/>
    <m/>
    <x v="394"/>
    <s v="Humboldt"/>
    <m/>
  </r>
  <r>
    <n v="95550"/>
    <n v="5"/>
    <n v="5"/>
    <s v="&gt;0"/>
    <m/>
    <s v="95550"/>
    <n v="5"/>
    <n v="0"/>
    <n v="0"/>
    <n v="0"/>
    <n v="0"/>
    <n v="0"/>
    <s v="&gt;0"/>
    <n v="172"/>
    <m/>
    <x v="0"/>
    <s v="Humboldt"/>
    <m/>
  </r>
  <r>
    <n v="95551"/>
    <n v="15"/>
    <n v="5"/>
    <s v="&gt;15"/>
    <m/>
    <s v="95551"/>
    <n v="21"/>
    <n v="5"/>
    <n v="0"/>
    <n v="0"/>
    <n v="5"/>
    <n v="0"/>
    <s v="&gt;21"/>
    <n v="1601"/>
    <m/>
    <x v="0"/>
    <s v="Humboldt"/>
    <m/>
  </r>
  <r>
    <n v="95552"/>
    <n v="5"/>
    <n v="5"/>
    <s v="&gt;0"/>
    <m/>
    <s v="95552"/>
    <n v="5"/>
    <n v="0"/>
    <n v="0"/>
    <n v="0"/>
    <n v="0"/>
    <n v="0"/>
    <s v="&gt;0"/>
    <n v="699"/>
    <m/>
    <x v="0"/>
    <s v="Trinity"/>
    <m/>
  </r>
  <r>
    <n v="95553"/>
    <n v="5"/>
    <n v="5"/>
    <s v="&gt;0"/>
    <m/>
    <s v="95553"/>
    <n v="5"/>
    <n v="5"/>
    <n v="0"/>
    <n v="0"/>
    <n v="5"/>
    <n v="0"/>
    <s v="&gt;0"/>
    <n v="783"/>
    <m/>
    <x v="0"/>
    <s v="Humboldt"/>
    <m/>
  </r>
  <r>
    <n v="95554"/>
    <n v="5"/>
    <n v="5"/>
    <s v="&gt;0"/>
    <m/>
    <s v="95554"/>
    <n v="5"/>
    <n v="5"/>
    <n v="0"/>
    <n v="0"/>
    <n v="5"/>
    <n v="0"/>
    <s v="&gt;0"/>
    <n v="419"/>
    <m/>
    <x v="0"/>
    <s v="Humboldt"/>
    <m/>
  </r>
  <r>
    <n v="95555"/>
    <n v="0"/>
    <n v="5"/>
    <s v="&gt;0"/>
    <m/>
    <s v="95555"/>
    <n v="0"/>
    <n v="5"/>
    <n v="5"/>
    <n v="0"/>
    <n v="0"/>
    <n v="0"/>
    <s v="&gt;0"/>
    <n v="390"/>
    <m/>
    <x v="0"/>
    <s v="Humboldt"/>
    <m/>
  </r>
  <r>
    <n v="95556"/>
    <n v="5"/>
    <n v="0"/>
    <s v="&gt;0"/>
    <m/>
    <s v="95556"/>
    <n v="5"/>
    <n v="0"/>
    <n v="0"/>
    <n v="0"/>
    <n v="0"/>
    <n v="0"/>
    <s v="&gt;0"/>
    <n v="910"/>
    <m/>
    <x v="0"/>
    <s v="Humboldt"/>
    <m/>
  </r>
  <r>
    <n v="95558"/>
    <n v="5"/>
    <n v="5"/>
    <s v="&gt;0"/>
    <m/>
    <s v="95558"/>
    <n v="5"/>
    <n v="5"/>
    <n v="0"/>
    <n v="0"/>
    <n v="0"/>
    <n v="0"/>
    <s v="&gt;0"/>
    <n v="409"/>
    <m/>
    <x v="0"/>
    <s v="Humboldt"/>
    <m/>
  </r>
  <r>
    <n v="95559"/>
    <n v="5"/>
    <n v="5"/>
    <s v="&gt;0"/>
    <m/>
    <s v="95559"/>
    <n v="5"/>
    <n v="5"/>
    <n v="0"/>
    <n v="0"/>
    <n v="0"/>
    <n v="0"/>
    <s v="&gt;0"/>
    <n v="102"/>
    <m/>
    <x v="0"/>
    <s v="Humboldt"/>
    <m/>
  </r>
  <r>
    <n v="95560"/>
    <n v="5"/>
    <n v="5"/>
    <s v="&gt;0"/>
    <m/>
    <s v="95560"/>
    <n v="5"/>
    <n v="5"/>
    <n v="0"/>
    <n v="0"/>
    <n v="5"/>
    <n v="0"/>
    <s v="&gt;0"/>
    <n v="1534"/>
    <m/>
    <x v="0"/>
    <s v="Humboldt"/>
    <m/>
  </r>
  <r>
    <n v="95562"/>
    <n v="29"/>
    <n v="41"/>
    <n v="70"/>
    <m/>
    <s v="95562"/>
    <n v="50"/>
    <n v="18"/>
    <n v="0"/>
    <n v="0"/>
    <n v="5"/>
    <n v="5"/>
    <s v="&gt;68"/>
    <n v="3412"/>
    <m/>
    <x v="399"/>
    <s v="Humboldt"/>
    <m/>
  </r>
  <r>
    <n v="95563"/>
    <n v="0"/>
    <n v="5"/>
    <s v="&gt;0"/>
    <m/>
    <s v="95563"/>
    <n v="5"/>
    <n v="5"/>
    <n v="0"/>
    <n v="0"/>
    <n v="0"/>
    <n v="0"/>
    <s v="&gt;0"/>
    <n v="591"/>
    <m/>
    <x v="0"/>
    <s v="Trinity"/>
    <m/>
  </r>
  <r>
    <n v="95564"/>
    <n v="5"/>
    <n v="5"/>
    <s v="&gt;0"/>
    <m/>
    <s v="95564"/>
    <n v="5"/>
    <n v="0"/>
    <n v="0"/>
    <n v="0"/>
    <n v="0"/>
    <n v="0"/>
    <s v="&gt;0"/>
    <n v="465"/>
    <m/>
    <x v="0"/>
    <s v="Humboldt"/>
    <m/>
  </r>
  <r>
    <n v="95565"/>
    <n v="5"/>
    <n v="5"/>
    <s v="&gt;0"/>
    <m/>
    <s v="95565"/>
    <n v="5"/>
    <n v="5"/>
    <n v="0"/>
    <n v="0"/>
    <n v="0"/>
    <n v="0"/>
    <s v="&gt;0"/>
    <n v="662"/>
    <m/>
    <x v="0"/>
    <s v="Humboldt"/>
    <m/>
  </r>
  <r>
    <n v="95567"/>
    <n v="13"/>
    <n v="12"/>
    <n v="25"/>
    <m/>
    <s v="95567"/>
    <n v="21"/>
    <n v="5"/>
    <n v="0"/>
    <n v="0"/>
    <n v="5"/>
    <n v="0"/>
    <s v="&gt;21"/>
    <n v="1888"/>
    <m/>
    <x v="0"/>
    <s v="Del Norte"/>
    <m/>
  </r>
  <r>
    <n v="95569"/>
    <n v="5"/>
    <n v="5"/>
    <s v="&gt;0"/>
    <m/>
    <s v="95569"/>
    <n v="5"/>
    <n v="0"/>
    <n v="0"/>
    <n v="0"/>
    <n v="0"/>
    <n v="0"/>
    <s v="&gt;0"/>
    <n v="244"/>
    <m/>
    <x v="0"/>
    <s v="Humboldt"/>
    <m/>
  </r>
  <r>
    <n v="95570"/>
    <n v="5"/>
    <n v="11"/>
    <s v="&gt;11"/>
    <m/>
    <s v="95570"/>
    <n v="15"/>
    <n v="5"/>
    <n v="0"/>
    <n v="0"/>
    <n v="5"/>
    <n v="0"/>
    <s v="&gt;15"/>
    <n v="2599"/>
    <m/>
    <x v="400"/>
    <s v="Humboldt"/>
    <m/>
  </r>
  <r>
    <n v="95571"/>
    <n v="5"/>
    <n v="5"/>
    <s v="&gt;0"/>
    <m/>
    <s v="95571"/>
    <n v="5"/>
    <n v="0"/>
    <n v="0"/>
    <n v="0"/>
    <n v="0"/>
    <n v="0"/>
    <s v="&gt;0"/>
    <n v="124"/>
    <m/>
    <x v="0"/>
    <s v="Humboldt"/>
    <m/>
  </r>
  <r>
    <n v="95573"/>
    <n v="12"/>
    <n v="11"/>
    <n v="23"/>
    <m/>
    <s v="95573"/>
    <n v="19"/>
    <n v="5"/>
    <n v="0"/>
    <n v="0"/>
    <n v="0"/>
    <n v="0"/>
    <s v="&gt;19"/>
    <n v="1285"/>
    <m/>
    <x v="0"/>
    <s v="Humboldt"/>
    <m/>
  </r>
  <r>
    <n v="95585"/>
    <n v="5"/>
    <n v="5"/>
    <s v="&gt;0"/>
    <m/>
    <s v="95585"/>
    <n v="5"/>
    <n v="5"/>
    <n v="0"/>
    <n v="0"/>
    <n v="0"/>
    <n v="0"/>
    <s v="&gt;0"/>
    <n v="420"/>
    <m/>
    <x v="0"/>
    <s v="Mendocino"/>
    <m/>
  </r>
  <r>
    <n v="95588"/>
    <n v="5"/>
    <n v="0"/>
    <s v="&gt;0"/>
    <m/>
    <s v="95588"/>
    <n v="5"/>
    <n v="0"/>
    <n v="0"/>
    <n v="0"/>
    <n v="0"/>
    <n v="0"/>
    <s v="&gt;0"/>
    <n v="0"/>
    <n v="1"/>
    <x v="2"/>
    <e v="#N/A"/>
    <m/>
  </r>
  <r>
    <n v="95589"/>
    <n v="5"/>
    <n v="0"/>
    <s v="&gt;0"/>
    <m/>
    <s v="95589"/>
    <n v="5"/>
    <n v="0"/>
    <n v="0"/>
    <n v="0"/>
    <n v="0"/>
    <n v="0"/>
    <s v="&gt;0"/>
    <n v="1140"/>
    <m/>
    <x v="0"/>
    <s v="Humboldt"/>
    <m/>
  </r>
  <r>
    <n v="95601"/>
    <n v="0"/>
    <n v="5"/>
    <s v="&gt;0"/>
    <m/>
    <s v="95601"/>
    <n v="5"/>
    <n v="0"/>
    <n v="0"/>
    <n v="0"/>
    <n v="0"/>
    <n v="0"/>
    <s v="&gt;0"/>
    <n v="136"/>
    <m/>
    <x v="401"/>
    <s v="Amador"/>
    <m/>
  </r>
  <r>
    <n v="95602"/>
    <n v="54"/>
    <n v="84"/>
    <n v="138"/>
    <m/>
    <s v="95602"/>
    <n v="95"/>
    <n v="5"/>
    <n v="24"/>
    <n v="0"/>
    <n v="5"/>
    <n v="5"/>
    <s v="&gt;119"/>
    <n v="18588"/>
    <m/>
    <x v="402"/>
    <s v="Placer"/>
    <m/>
  </r>
  <r>
    <n v="95603"/>
    <n v="113"/>
    <n v="227"/>
    <n v="340"/>
    <m/>
    <s v="95603"/>
    <n v="208"/>
    <n v="60"/>
    <n v="62"/>
    <n v="5"/>
    <n v="5"/>
    <n v="5"/>
    <s v="&gt;330"/>
    <n v="29930"/>
    <m/>
    <x v="402"/>
    <s v="Placer"/>
    <m/>
  </r>
  <r>
    <n v="95604"/>
    <n v="0"/>
    <n v="5"/>
    <s v="&gt;0"/>
    <m/>
    <s v="95604"/>
    <n v="5"/>
    <n v="0"/>
    <n v="0"/>
    <n v="0"/>
    <n v="0"/>
    <n v="0"/>
    <s v="&gt;0"/>
    <n v="62"/>
    <m/>
    <x v="0"/>
    <s v="Placer"/>
    <m/>
  </r>
  <r>
    <n v="95605"/>
    <n v="61"/>
    <n v="72"/>
    <n v="133"/>
    <m/>
    <s v="95605"/>
    <n v="101"/>
    <n v="31"/>
    <n v="0"/>
    <n v="0"/>
    <n v="5"/>
    <n v="0"/>
    <s v="&gt;132"/>
    <n v="14468"/>
    <m/>
    <x v="403"/>
    <s v="Yolo"/>
    <m/>
  </r>
  <r>
    <n v="95606"/>
    <n v="5"/>
    <n v="0"/>
    <s v="&gt;0"/>
    <m/>
    <s v="95606"/>
    <n v="5"/>
    <n v="0"/>
    <n v="0"/>
    <n v="0"/>
    <n v="0"/>
    <n v="0"/>
    <s v="&gt;0"/>
    <n v="303"/>
    <m/>
    <x v="0"/>
    <s v="Yolo"/>
    <m/>
  </r>
  <r>
    <n v="95607"/>
    <n v="0"/>
    <n v="5"/>
    <s v="&gt;0"/>
    <m/>
    <s v="95607"/>
    <n v="0"/>
    <n v="0"/>
    <n v="0"/>
    <n v="0"/>
    <n v="0"/>
    <n v="5"/>
    <s v="&gt;0"/>
    <n v="303"/>
    <m/>
    <x v="0"/>
    <s v="Yolo"/>
    <m/>
  </r>
  <r>
    <n v="95608"/>
    <n v="261"/>
    <n v="432"/>
    <n v="693"/>
    <m/>
    <s v="95608"/>
    <n v="475"/>
    <n v="142"/>
    <n v="49"/>
    <n v="11"/>
    <n v="5"/>
    <n v="5"/>
    <s v="&gt;677"/>
    <n v="62330"/>
    <m/>
    <x v="0"/>
    <s v="Sacramento"/>
    <m/>
  </r>
  <r>
    <n v="95609"/>
    <n v="0"/>
    <n v="5"/>
    <s v="&gt;0"/>
    <m/>
    <s v="95609"/>
    <n v="0"/>
    <n v="0"/>
    <n v="0"/>
    <n v="0"/>
    <n v="5"/>
    <n v="5"/>
    <s v="&gt;0"/>
    <n v="0"/>
    <n v="1"/>
    <x v="2"/>
    <e v="#N/A"/>
    <m/>
  </r>
  <r>
    <n v="95610"/>
    <n v="207"/>
    <n v="310"/>
    <n v="517"/>
    <m/>
    <s v="95610"/>
    <n v="364"/>
    <n v="85"/>
    <n v="58"/>
    <n v="5"/>
    <n v="5"/>
    <n v="0"/>
    <s v="&gt;507"/>
    <n v="46924"/>
    <m/>
    <x v="404"/>
    <s v="Sacramento"/>
    <m/>
  </r>
  <r>
    <n v="95612"/>
    <n v="5"/>
    <n v="5"/>
    <s v="&gt;0"/>
    <m/>
    <s v="95612"/>
    <n v="5"/>
    <n v="0"/>
    <n v="5"/>
    <n v="0"/>
    <n v="0"/>
    <n v="0"/>
    <s v="&gt;0"/>
    <n v="1465"/>
    <m/>
    <x v="0"/>
    <s v="Yolo"/>
    <m/>
  </r>
  <r>
    <n v="95614"/>
    <n v="26"/>
    <n v="5"/>
    <s v="&gt;26"/>
    <m/>
    <s v="95614"/>
    <n v="33"/>
    <n v="5"/>
    <n v="0"/>
    <n v="0"/>
    <n v="5"/>
    <n v="0"/>
    <s v="&gt;33"/>
    <n v="4446"/>
    <m/>
    <x v="0"/>
    <s v="El Dorado"/>
    <m/>
  </r>
  <r>
    <n v="95615"/>
    <n v="5"/>
    <n v="5"/>
    <s v="&gt;0"/>
    <m/>
    <s v="95615"/>
    <n v="5"/>
    <n v="0"/>
    <n v="0"/>
    <n v="0"/>
    <n v="0"/>
    <n v="0"/>
    <s v="&gt;0"/>
    <n v="877"/>
    <m/>
    <x v="0"/>
    <s v="Sacramento"/>
    <m/>
  </r>
  <r>
    <n v="95616"/>
    <n v="112"/>
    <n v="144"/>
    <n v="256"/>
    <m/>
    <s v="95616"/>
    <n v="170"/>
    <n v="77"/>
    <n v="5"/>
    <n v="0"/>
    <n v="5"/>
    <n v="5"/>
    <s v="&gt;247"/>
    <n v="53805"/>
    <m/>
    <x v="405"/>
    <s v="Yolo"/>
    <m/>
  </r>
  <r>
    <n v="95618"/>
    <n v="98"/>
    <n v="109"/>
    <n v="207"/>
    <m/>
    <s v="95618"/>
    <n v="165"/>
    <n v="32"/>
    <n v="5"/>
    <n v="0"/>
    <n v="0"/>
    <n v="5"/>
    <s v="&gt;197"/>
    <n v="27238"/>
    <m/>
    <x v="405"/>
    <s v="Yolo"/>
    <m/>
  </r>
  <r>
    <n v="95619"/>
    <n v="19"/>
    <n v="29"/>
    <n v="48"/>
    <m/>
    <s v="95619"/>
    <n v="35"/>
    <n v="13"/>
    <n v="0"/>
    <n v="0"/>
    <n v="0"/>
    <n v="0"/>
    <n v="48"/>
    <n v="6504"/>
    <m/>
    <x v="0"/>
    <s v="El Dorado"/>
    <m/>
  </r>
  <r>
    <n v="95620"/>
    <n v="100"/>
    <n v="90"/>
    <n v="190"/>
    <m/>
    <s v="95620"/>
    <n v="160"/>
    <n v="14"/>
    <n v="5"/>
    <n v="5"/>
    <n v="5"/>
    <n v="0"/>
    <s v="&gt;174"/>
    <n v="22312"/>
    <m/>
    <x v="406"/>
    <s v="Solano"/>
    <m/>
  </r>
  <r>
    <n v="95621"/>
    <n v="187"/>
    <n v="260"/>
    <n v="447"/>
    <m/>
    <s v="95621"/>
    <n v="354"/>
    <n v="51"/>
    <n v="17"/>
    <n v="5"/>
    <n v="12"/>
    <n v="5"/>
    <s v="&gt;434"/>
    <n v="41755"/>
    <m/>
    <x v="404"/>
    <s v="Sacramento"/>
    <m/>
  </r>
  <r>
    <n v="95622"/>
    <n v="0"/>
    <n v="5"/>
    <s v="&gt;0"/>
    <m/>
    <s v="95622"/>
    <n v="0"/>
    <n v="5"/>
    <n v="0"/>
    <n v="0"/>
    <n v="0"/>
    <n v="0"/>
    <s v="&gt;0"/>
    <n v="0"/>
    <n v="1"/>
    <x v="2"/>
    <e v="#N/A"/>
    <m/>
  </r>
  <r>
    <n v="95623"/>
    <n v="12"/>
    <n v="22"/>
    <n v="34"/>
    <m/>
    <s v="95623"/>
    <n v="27"/>
    <n v="5"/>
    <n v="5"/>
    <n v="0"/>
    <n v="0"/>
    <n v="5"/>
    <s v="&gt;27"/>
    <n v="3949"/>
    <m/>
    <x v="0"/>
    <s v="El Dorado"/>
    <m/>
  </r>
  <r>
    <n v="95624"/>
    <n v="399"/>
    <n v="453"/>
    <n v="852"/>
    <m/>
    <s v="95624"/>
    <n v="666"/>
    <n v="39"/>
    <n v="126"/>
    <n v="0"/>
    <n v="18"/>
    <n v="5"/>
    <s v="&gt;849"/>
    <n v="67017"/>
    <m/>
    <x v="407"/>
    <s v="Sacramento"/>
    <m/>
  </r>
  <r>
    <n v="95625"/>
    <n v="5"/>
    <n v="5"/>
    <s v="&gt;0"/>
    <m/>
    <s v="95625"/>
    <n v="5"/>
    <n v="0"/>
    <n v="0"/>
    <n v="0"/>
    <n v="0"/>
    <n v="0"/>
    <s v="&gt;0"/>
    <n v="175"/>
    <m/>
    <x v="0"/>
    <s v="Solano"/>
    <m/>
  </r>
  <r>
    <n v="95626"/>
    <n v="32"/>
    <n v="40"/>
    <n v="72"/>
    <m/>
    <s v="95626"/>
    <n v="56"/>
    <n v="5"/>
    <n v="5"/>
    <n v="5"/>
    <n v="0"/>
    <n v="5"/>
    <s v="&gt;56"/>
    <n v="5879"/>
    <m/>
    <x v="0"/>
    <s v="Sacramento"/>
    <m/>
  </r>
  <r>
    <n v="95627"/>
    <n v="11"/>
    <n v="16"/>
    <n v="27"/>
    <m/>
    <s v="95627"/>
    <n v="27"/>
    <n v="0"/>
    <n v="0"/>
    <n v="0"/>
    <n v="0"/>
    <n v="0"/>
    <n v="27"/>
    <n v="4516"/>
    <m/>
    <x v="0"/>
    <s v="Yolo"/>
    <m/>
  </r>
  <r>
    <n v="95628"/>
    <n v="157"/>
    <n v="190"/>
    <n v="347"/>
    <m/>
    <s v="95628"/>
    <n v="291"/>
    <n v="30"/>
    <n v="25"/>
    <n v="0"/>
    <n v="5"/>
    <n v="0"/>
    <s v="&gt;346"/>
    <n v="40922"/>
    <m/>
    <x v="0"/>
    <s v="Sacramento"/>
    <m/>
  </r>
  <r>
    <n v="95629"/>
    <n v="5"/>
    <n v="5"/>
    <s v="&gt;0"/>
    <m/>
    <s v="95629"/>
    <n v="5"/>
    <n v="5"/>
    <n v="0"/>
    <n v="0"/>
    <n v="0"/>
    <n v="0"/>
    <s v="&gt;0"/>
    <n v="511"/>
    <m/>
    <x v="0"/>
    <s v="Amador"/>
    <m/>
  </r>
  <r>
    <n v="95630"/>
    <n v="375"/>
    <n v="273"/>
    <n v="648"/>
    <m/>
    <s v="95630"/>
    <n v="615"/>
    <n v="29"/>
    <n v="0"/>
    <n v="0"/>
    <n v="5"/>
    <n v="0"/>
    <s v="&gt;644"/>
    <n v="79584"/>
    <m/>
    <x v="408"/>
    <s v="Sacramento"/>
    <m/>
  </r>
  <r>
    <n v="95631"/>
    <n v="24"/>
    <n v="26"/>
    <n v="50"/>
    <m/>
    <s v="95631"/>
    <n v="47"/>
    <n v="5"/>
    <n v="0"/>
    <n v="0"/>
    <n v="5"/>
    <n v="0"/>
    <s v="&gt;47"/>
    <n v="6604"/>
    <m/>
    <x v="0"/>
    <s v="Placer"/>
    <m/>
  </r>
  <r>
    <n v="95632"/>
    <n v="149"/>
    <n v="165"/>
    <n v="314"/>
    <m/>
    <s v="95632"/>
    <n v="259"/>
    <n v="12"/>
    <n v="35"/>
    <n v="0"/>
    <n v="5"/>
    <n v="5"/>
    <s v="&gt;306"/>
    <n v="32039"/>
    <m/>
    <x v="409"/>
    <s v="Sacramento"/>
    <m/>
  </r>
  <r>
    <n v="95633"/>
    <n v="5"/>
    <n v="18"/>
    <s v="&gt;18"/>
    <m/>
    <s v="95633"/>
    <n v="22"/>
    <n v="5"/>
    <n v="5"/>
    <n v="0"/>
    <n v="5"/>
    <n v="0"/>
    <s v="&gt;22"/>
    <n v="4482"/>
    <m/>
    <x v="0"/>
    <s v="El Dorado"/>
    <m/>
  </r>
  <r>
    <n v="95634"/>
    <n v="15"/>
    <n v="5"/>
    <s v="&gt;15"/>
    <m/>
    <s v="95634"/>
    <n v="19"/>
    <n v="5"/>
    <n v="0"/>
    <n v="0"/>
    <n v="0"/>
    <n v="0"/>
    <s v="&gt;19"/>
    <n v="3921"/>
    <m/>
    <x v="0"/>
    <s v="El Dorado"/>
    <m/>
  </r>
  <r>
    <n v="95635"/>
    <n v="5"/>
    <n v="5"/>
    <s v="&gt;0"/>
    <m/>
    <s v="95635"/>
    <n v="12"/>
    <n v="5"/>
    <n v="0"/>
    <n v="0"/>
    <n v="5"/>
    <n v="0"/>
    <s v="&gt;12"/>
    <n v="801"/>
    <m/>
    <x v="0"/>
    <s v="El Dorado"/>
    <m/>
  </r>
  <r>
    <n v="95636"/>
    <n v="5"/>
    <n v="5"/>
    <s v="&gt;0"/>
    <m/>
    <s v="95636"/>
    <n v="5"/>
    <n v="0"/>
    <n v="0"/>
    <n v="0"/>
    <n v="0"/>
    <n v="0"/>
    <s v="&gt;0"/>
    <n v="1382"/>
    <m/>
    <x v="0"/>
    <s v="El Dorado"/>
    <m/>
  </r>
  <r>
    <n v="95637"/>
    <n v="5"/>
    <n v="0"/>
    <s v="&gt;0"/>
    <m/>
    <s v="95637"/>
    <n v="5"/>
    <n v="0"/>
    <n v="0"/>
    <n v="0"/>
    <n v="0"/>
    <n v="0"/>
    <s v="&gt;0"/>
    <n v="140"/>
    <m/>
    <x v="0"/>
    <s v="Yolo"/>
    <m/>
  </r>
  <r>
    <n v="95638"/>
    <n v="5"/>
    <n v="18"/>
    <s v="&gt;18"/>
    <m/>
    <s v="95638"/>
    <n v="19"/>
    <n v="5"/>
    <n v="5"/>
    <n v="0"/>
    <n v="5"/>
    <n v="0"/>
    <s v="&gt;19"/>
    <n v="2142"/>
    <m/>
    <x v="0"/>
    <s v="Sacramento"/>
    <m/>
  </r>
  <r>
    <n v="95639"/>
    <n v="5"/>
    <n v="0"/>
    <s v="&gt;0"/>
    <m/>
    <s v="95639"/>
    <n v="5"/>
    <n v="0"/>
    <n v="0"/>
    <n v="0"/>
    <n v="0"/>
    <n v="0"/>
    <s v="&gt;0"/>
    <n v="309"/>
    <m/>
    <x v="0"/>
    <s v="Sacramento"/>
    <m/>
  </r>
  <r>
    <n v="95640"/>
    <n v="46"/>
    <n v="45"/>
    <n v="91"/>
    <m/>
    <s v="95640"/>
    <n v="61"/>
    <n v="15"/>
    <n v="5"/>
    <n v="0"/>
    <n v="5"/>
    <n v="5"/>
    <s v="&gt;76"/>
    <n v="11872"/>
    <m/>
    <x v="410"/>
    <s v="Amador"/>
    <m/>
  </r>
  <r>
    <n v="95641"/>
    <n v="13"/>
    <n v="5"/>
    <s v="&gt;13"/>
    <m/>
    <s v="95641"/>
    <n v="17"/>
    <n v="0"/>
    <n v="0"/>
    <n v="0"/>
    <n v="0"/>
    <n v="5"/>
    <s v="&gt;17"/>
    <n v="1459"/>
    <m/>
    <x v="411"/>
    <s v="Sacramento"/>
    <m/>
  </r>
  <r>
    <n v="95642"/>
    <n v="44"/>
    <n v="54"/>
    <n v="98"/>
    <m/>
    <s v="95642"/>
    <n v="72"/>
    <n v="25"/>
    <n v="0"/>
    <n v="0"/>
    <n v="5"/>
    <n v="0"/>
    <s v="&gt;97"/>
    <n v="6547"/>
    <m/>
    <x v="412"/>
    <s v="Amador"/>
    <m/>
  </r>
  <r>
    <n v="95643"/>
    <n v="0"/>
    <n v="5"/>
    <s v="&gt;0"/>
    <m/>
    <s v="95643"/>
    <n v="5"/>
    <n v="0"/>
    <n v="0"/>
    <n v="0"/>
    <n v="0"/>
    <n v="0"/>
    <s v="&gt;0"/>
    <n v="0"/>
    <n v="1"/>
    <x v="2"/>
    <e v="#N/A"/>
    <m/>
  </r>
  <r>
    <n v="95645"/>
    <n v="5"/>
    <n v="5"/>
    <s v="&gt;0"/>
    <m/>
    <s v="95645"/>
    <n v="13"/>
    <n v="5"/>
    <n v="0"/>
    <n v="0"/>
    <n v="0"/>
    <n v="0"/>
    <s v="&gt;13"/>
    <n v="1704"/>
    <m/>
    <x v="0"/>
    <s v="Sutter"/>
    <m/>
  </r>
  <r>
    <n v="95646"/>
    <n v="5"/>
    <n v="5"/>
    <s v="&gt;0"/>
    <m/>
    <s v="95646"/>
    <n v="5"/>
    <n v="0"/>
    <n v="0"/>
    <n v="0"/>
    <n v="0"/>
    <n v="0"/>
    <s v="&gt;0"/>
    <n v="156"/>
    <m/>
    <x v="0"/>
    <s v="Alpine"/>
    <m/>
  </r>
  <r>
    <n v="95648"/>
    <n v="291"/>
    <n v="193"/>
    <n v="484"/>
    <m/>
    <s v="95648"/>
    <n v="449"/>
    <n v="14"/>
    <n v="12"/>
    <n v="0"/>
    <n v="5"/>
    <n v="5"/>
    <s v="&gt;475"/>
    <n v="52777"/>
    <m/>
    <x v="413"/>
    <s v="Placer"/>
    <m/>
  </r>
  <r>
    <n v="95650"/>
    <n v="42"/>
    <n v="52"/>
    <n v="94"/>
    <m/>
    <s v="95650"/>
    <n v="86"/>
    <n v="5"/>
    <n v="5"/>
    <n v="0"/>
    <n v="5"/>
    <n v="0"/>
    <s v="&gt;86"/>
    <n v="15172"/>
    <m/>
    <x v="414"/>
    <s v="Placer"/>
    <m/>
  </r>
  <r>
    <n v="95651"/>
    <n v="5"/>
    <n v="5"/>
    <s v="&gt;0"/>
    <m/>
    <s v="95651"/>
    <n v="5"/>
    <n v="5"/>
    <n v="0"/>
    <n v="0"/>
    <n v="0"/>
    <n v="0"/>
    <s v="&gt;0"/>
    <n v="480"/>
    <m/>
    <x v="0"/>
    <s v="El Dorado"/>
    <m/>
  </r>
  <r>
    <n v="95652"/>
    <n v="11"/>
    <n v="5"/>
    <s v="&gt;11"/>
    <m/>
    <s v="95652"/>
    <n v="17"/>
    <n v="5"/>
    <n v="0"/>
    <n v="0"/>
    <n v="0"/>
    <n v="0"/>
    <s v="&gt;17"/>
    <n v="635"/>
    <m/>
    <x v="0"/>
    <s v="Sacramento"/>
    <m/>
  </r>
  <r>
    <n v="95653"/>
    <n v="5"/>
    <n v="5"/>
    <s v="&gt;0"/>
    <m/>
    <s v="95653"/>
    <n v="5"/>
    <n v="0"/>
    <n v="5"/>
    <n v="0"/>
    <n v="0"/>
    <n v="0"/>
    <s v="&gt;0"/>
    <n v="502"/>
    <m/>
    <x v="0"/>
    <s v="Yolo"/>
    <m/>
  </r>
  <r>
    <n v="95655"/>
    <n v="25"/>
    <n v="17"/>
    <n v="42"/>
    <m/>
    <s v="95655"/>
    <n v="37"/>
    <n v="5"/>
    <n v="0"/>
    <n v="0"/>
    <n v="5"/>
    <n v="0"/>
    <s v="&gt;37"/>
    <n v="4334"/>
    <m/>
    <x v="0"/>
    <s v="Sacramento"/>
    <m/>
  </r>
  <r>
    <n v="95656"/>
    <n v="5"/>
    <n v="5"/>
    <s v="&gt;0"/>
    <m/>
    <s v="95656"/>
    <n v="5"/>
    <n v="0"/>
    <n v="0"/>
    <n v="0"/>
    <n v="0"/>
    <n v="0"/>
    <s v="&gt;0"/>
    <n v="0"/>
    <n v="1"/>
    <x v="2"/>
    <e v="#N/A"/>
    <m/>
  </r>
  <r>
    <n v="95657"/>
    <n v="5"/>
    <n v="0"/>
    <s v="&gt;0"/>
    <m/>
    <s v="95657"/>
    <n v="5"/>
    <n v="0"/>
    <n v="0"/>
    <n v="0"/>
    <n v="0"/>
    <n v="0"/>
    <s v="&gt;0"/>
    <n v="0"/>
    <n v="1"/>
    <x v="2"/>
    <e v="#N/A"/>
    <m/>
  </r>
  <r>
    <n v="95658"/>
    <n v="20"/>
    <n v="15"/>
    <n v="35"/>
    <m/>
    <s v="95658"/>
    <n v="34"/>
    <n v="5"/>
    <n v="0"/>
    <n v="0"/>
    <n v="0"/>
    <n v="0"/>
    <s v="&gt;34"/>
    <n v="6491"/>
    <m/>
    <x v="0"/>
    <s v="Placer"/>
    <m/>
  </r>
  <r>
    <n v="95659"/>
    <n v="0"/>
    <n v="5"/>
    <s v="&gt;0"/>
    <m/>
    <s v="95659"/>
    <n v="5"/>
    <n v="0"/>
    <n v="0"/>
    <n v="0"/>
    <n v="0"/>
    <n v="0"/>
    <s v="&gt;0"/>
    <n v="748"/>
    <m/>
    <x v="0"/>
    <s v="Sutter"/>
    <m/>
  </r>
  <r>
    <n v="95660"/>
    <n v="218"/>
    <n v="294"/>
    <n v="512"/>
    <m/>
    <s v="95660"/>
    <n v="365"/>
    <n v="66"/>
    <n v="58"/>
    <n v="14"/>
    <n v="5"/>
    <n v="0"/>
    <s v="&gt;503"/>
    <n v="36820"/>
    <m/>
    <x v="0"/>
    <s v="Sacramento"/>
    <m/>
  </r>
  <r>
    <n v="95661"/>
    <n v="138"/>
    <n v="137"/>
    <n v="275"/>
    <m/>
    <s v="95661"/>
    <n v="223"/>
    <n v="31"/>
    <n v="14"/>
    <n v="0"/>
    <n v="0"/>
    <n v="5"/>
    <s v="&gt;268"/>
    <n v="31851"/>
    <m/>
    <x v="415"/>
    <s v="Placer"/>
    <m/>
  </r>
  <r>
    <n v="95662"/>
    <n v="118"/>
    <n v="156"/>
    <n v="274"/>
    <m/>
    <s v="95662"/>
    <n v="237"/>
    <n v="5"/>
    <n v="23"/>
    <n v="0"/>
    <n v="5"/>
    <n v="5"/>
    <s v="&gt;260"/>
    <n v="32363"/>
    <m/>
    <x v="0"/>
    <s v="Sacramento"/>
    <m/>
  </r>
  <r>
    <n v="95663"/>
    <n v="15"/>
    <n v="26"/>
    <n v="41"/>
    <m/>
    <s v="95663"/>
    <n v="24"/>
    <n v="5"/>
    <n v="0"/>
    <n v="16"/>
    <n v="0"/>
    <n v="0"/>
    <s v="&gt;40"/>
    <n v="2787"/>
    <m/>
    <x v="0"/>
    <s v="Placer"/>
    <m/>
  </r>
  <r>
    <n v="95664"/>
    <n v="5"/>
    <n v="5"/>
    <s v="&gt;0"/>
    <m/>
    <s v="95664"/>
    <n v="5"/>
    <n v="0"/>
    <n v="5"/>
    <n v="0"/>
    <n v="0"/>
    <n v="0"/>
    <s v="&gt;0"/>
    <n v="1280"/>
    <m/>
    <x v="0"/>
    <s v="El Dorado"/>
    <m/>
  </r>
  <r>
    <n v="95665"/>
    <n v="17"/>
    <n v="20"/>
    <n v="37"/>
    <m/>
    <s v="95665"/>
    <n v="30"/>
    <n v="0"/>
    <n v="5"/>
    <n v="0"/>
    <n v="5"/>
    <n v="5"/>
    <s v="&gt;30"/>
    <n v="3729"/>
    <m/>
    <x v="0"/>
    <s v="Amador"/>
    <m/>
  </r>
  <r>
    <n v="95666"/>
    <n v="22"/>
    <n v="19"/>
    <n v="41"/>
    <m/>
    <s v="95666"/>
    <n v="37"/>
    <n v="5"/>
    <n v="0"/>
    <n v="0"/>
    <n v="5"/>
    <n v="0"/>
    <s v="&gt;37"/>
    <n v="4692"/>
    <m/>
    <x v="0"/>
    <s v="Amador"/>
    <m/>
  </r>
  <r>
    <n v="95667"/>
    <n v="108"/>
    <n v="199"/>
    <n v="307"/>
    <m/>
    <s v="95667"/>
    <n v="226"/>
    <n v="53"/>
    <n v="19"/>
    <n v="0"/>
    <n v="5"/>
    <n v="5"/>
    <s v="&gt;298"/>
    <n v="35452"/>
    <m/>
    <x v="416"/>
    <s v="El Dorado"/>
    <m/>
  </r>
  <r>
    <n v="95668"/>
    <n v="5"/>
    <n v="5"/>
    <s v="&gt;0"/>
    <m/>
    <s v="95668"/>
    <n v="5"/>
    <n v="0"/>
    <n v="0"/>
    <n v="0"/>
    <n v="0"/>
    <n v="0"/>
    <s v="&gt;0"/>
    <n v="588"/>
    <m/>
    <x v="415"/>
    <s v="Sutter"/>
    <m/>
  </r>
  <r>
    <n v="95669"/>
    <n v="12"/>
    <n v="5"/>
    <s v="&gt;12"/>
    <m/>
    <s v="95669"/>
    <n v="15"/>
    <n v="0"/>
    <n v="5"/>
    <n v="0"/>
    <n v="0"/>
    <n v="0"/>
    <s v="&gt;15"/>
    <n v="4899"/>
    <m/>
    <x v="417"/>
    <s v="Amador"/>
    <m/>
  </r>
  <r>
    <n v="95670"/>
    <n v="331"/>
    <n v="260"/>
    <n v="591"/>
    <m/>
    <s v="95670"/>
    <n v="489"/>
    <n v="64"/>
    <n v="24"/>
    <n v="0"/>
    <n v="12"/>
    <n v="5"/>
    <s v="&gt;589"/>
    <n v="57222"/>
    <m/>
    <x v="418"/>
    <s v="Sacramento"/>
    <m/>
  </r>
  <r>
    <n v="95672"/>
    <n v="21"/>
    <n v="19"/>
    <n v="40"/>
    <m/>
    <s v="95672"/>
    <n v="37"/>
    <n v="5"/>
    <n v="0"/>
    <n v="0"/>
    <n v="5"/>
    <n v="0"/>
    <s v="&gt;37"/>
    <n v="6543"/>
    <m/>
    <x v="0"/>
    <s v="El Dorado"/>
    <m/>
  </r>
  <r>
    <n v="95673"/>
    <n v="76"/>
    <n v="126"/>
    <n v="202"/>
    <m/>
    <s v="95673"/>
    <n v="150"/>
    <n v="18"/>
    <n v="26"/>
    <n v="5"/>
    <n v="5"/>
    <n v="5"/>
    <s v="&gt;194"/>
    <n v="16337"/>
    <m/>
    <x v="0"/>
    <s v="Sacramento"/>
    <m/>
  </r>
  <r>
    <n v="95674"/>
    <n v="0"/>
    <n v="5"/>
    <s v="&gt;0"/>
    <m/>
    <s v="95674"/>
    <n v="5"/>
    <n v="0"/>
    <n v="0"/>
    <n v="0"/>
    <n v="0"/>
    <n v="0"/>
    <s v="&gt;0"/>
    <n v="910"/>
    <m/>
    <x v="0"/>
    <s v="Sutter"/>
    <m/>
  </r>
  <r>
    <n v="95675"/>
    <n v="5"/>
    <n v="5"/>
    <s v="&gt;0"/>
    <m/>
    <s v="95675"/>
    <n v="5"/>
    <n v="0"/>
    <n v="0"/>
    <n v="0"/>
    <n v="0"/>
    <n v="0"/>
    <s v="&gt;0"/>
    <n v="420"/>
    <m/>
    <x v="0"/>
    <s v="Amador"/>
    <m/>
  </r>
  <r>
    <n v="95676"/>
    <n v="5"/>
    <n v="0"/>
    <s v="&gt;0"/>
    <m/>
    <s v="95676"/>
    <n v="5"/>
    <n v="0"/>
    <n v="0"/>
    <n v="0"/>
    <n v="0"/>
    <n v="0"/>
    <s v="&gt;0"/>
    <n v="0"/>
    <n v="1"/>
    <x v="2"/>
    <e v="#N/A"/>
    <m/>
  </r>
  <r>
    <n v="95677"/>
    <n v="151"/>
    <n v="136"/>
    <n v="287"/>
    <m/>
    <s v="95677"/>
    <n v="257"/>
    <n v="21"/>
    <n v="5"/>
    <n v="0"/>
    <n v="5"/>
    <n v="5"/>
    <s v="&gt;278"/>
    <n v="26872"/>
    <m/>
    <x v="419"/>
    <s v="Placer"/>
    <m/>
  </r>
  <r>
    <n v="95678"/>
    <n v="260"/>
    <n v="211"/>
    <n v="471"/>
    <m/>
    <s v="95678"/>
    <n v="385"/>
    <n v="62"/>
    <n v="18"/>
    <n v="0"/>
    <n v="5"/>
    <n v="5"/>
    <s v="&gt;465"/>
    <n v="43078"/>
    <m/>
    <x v="415"/>
    <s v="Placer"/>
    <m/>
  </r>
  <r>
    <n v="95680"/>
    <n v="5"/>
    <n v="5"/>
    <s v="&gt;0"/>
    <m/>
    <s v="95680"/>
    <n v="5"/>
    <n v="0"/>
    <n v="0"/>
    <n v="0"/>
    <n v="0"/>
    <n v="0"/>
    <s v="&gt;0"/>
    <n v="0"/>
    <m/>
    <x v="0"/>
    <s v="Sacramento"/>
    <m/>
  </r>
  <r>
    <n v="95681"/>
    <n v="5"/>
    <n v="5"/>
    <s v="&gt;0"/>
    <m/>
    <s v="95681"/>
    <n v="5"/>
    <n v="0"/>
    <n v="0"/>
    <n v="0"/>
    <n v="0"/>
    <n v="0"/>
    <s v="&gt;0"/>
    <n v="1023"/>
    <m/>
    <x v="0"/>
    <s v="Placer"/>
    <m/>
  </r>
  <r>
    <n v="95682"/>
    <n v="100"/>
    <n v="167"/>
    <n v="267"/>
    <m/>
    <s v="95682"/>
    <n v="200"/>
    <n v="55"/>
    <n v="5"/>
    <n v="0"/>
    <n v="5"/>
    <n v="5"/>
    <s v="&gt;255"/>
    <n v="29556"/>
    <m/>
    <x v="0"/>
    <s v="El Dorado"/>
    <m/>
  </r>
  <r>
    <n v="95683"/>
    <n v="28"/>
    <n v="18"/>
    <n v="46"/>
    <m/>
    <s v="95683"/>
    <n v="46"/>
    <n v="0"/>
    <n v="0"/>
    <n v="0"/>
    <n v="0"/>
    <n v="0"/>
    <n v="46"/>
    <n v="6084"/>
    <m/>
    <x v="0"/>
    <s v="Sacramento"/>
    <m/>
  </r>
  <r>
    <n v="95684"/>
    <n v="5"/>
    <n v="13"/>
    <s v="&gt;13"/>
    <m/>
    <s v="95684"/>
    <n v="20"/>
    <n v="5"/>
    <n v="0"/>
    <n v="0"/>
    <n v="0"/>
    <n v="0"/>
    <s v="&gt;20"/>
    <n v="2857"/>
    <m/>
    <x v="0"/>
    <s v="El Dorado"/>
    <m/>
  </r>
  <r>
    <n v="95685"/>
    <n v="12"/>
    <n v="27"/>
    <n v="39"/>
    <m/>
    <s v="95685"/>
    <n v="30"/>
    <n v="5"/>
    <n v="5"/>
    <n v="0"/>
    <n v="0"/>
    <n v="0"/>
    <s v="&gt;30"/>
    <n v="4796"/>
    <m/>
    <x v="420"/>
    <s v="Amador"/>
    <m/>
  </r>
  <r>
    <n v="95686"/>
    <n v="14"/>
    <n v="5"/>
    <s v="&gt;14"/>
    <m/>
    <s v="95686"/>
    <n v="15"/>
    <n v="0"/>
    <n v="0"/>
    <n v="0"/>
    <n v="5"/>
    <n v="0"/>
    <s v="&gt;15"/>
    <n v="1133"/>
    <m/>
    <x v="0"/>
    <s v="San Joaquin"/>
    <m/>
  </r>
  <r>
    <n v="95687"/>
    <n v="258"/>
    <n v="295"/>
    <n v="553"/>
    <m/>
    <s v="95687"/>
    <n v="455"/>
    <n v="65"/>
    <n v="24"/>
    <n v="0"/>
    <n v="5"/>
    <n v="5"/>
    <s v="&gt;544"/>
    <n v="69073"/>
    <m/>
    <x v="421"/>
    <s v="Solano"/>
    <m/>
  </r>
  <r>
    <n v="95688"/>
    <n v="163"/>
    <n v="205"/>
    <n v="368"/>
    <m/>
    <s v="95688"/>
    <n v="269"/>
    <n v="36"/>
    <n v="49"/>
    <n v="5"/>
    <n v="5"/>
    <n v="0"/>
    <s v="&gt;354"/>
    <n v="38114"/>
    <m/>
    <x v="421"/>
    <s v="Solano"/>
    <m/>
  </r>
  <r>
    <n v="95689"/>
    <n v="5"/>
    <n v="5"/>
    <s v="&gt;0"/>
    <m/>
    <s v="95689"/>
    <n v="13"/>
    <n v="0"/>
    <n v="0"/>
    <n v="0"/>
    <n v="0"/>
    <n v="0"/>
    <n v="13"/>
    <n v="1454"/>
    <m/>
    <x v="0"/>
    <s v="Amador"/>
    <m/>
  </r>
  <r>
    <n v="95690"/>
    <n v="5"/>
    <n v="5"/>
    <s v="&gt;0"/>
    <m/>
    <s v="95690"/>
    <n v="14"/>
    <n v="5"/>
    <n v="0"/>
    <n v="0"/>
    <n v="0"/>
    <n v="0"/>
    <s v="&gt;14"/>
    <n v="2060"/>
    <m/>
    <x v="0"/>
    <s v="Sacramento"/>
    <m/>
  </r>
  <r>
    <n v="95691"/>
    <n v="222"/>
    <n v="167"/>
    <n v="389"/>
    <m/>
    <s v="95691"/>
    <n v="336"/>
    <n v="36"/>
    <n v="5"/>
    <n v="0"/>
    <n v="5"/>
    <n v="5"/>
    <s v="&gt;372"/>
    <n v="39198"/>
    <m/>
    <x v="403"/>
    <s v="Yolo"/>
    <m/>
  </r>
  <r>
    <n v="95692"/>
    <n v="27"/>
    <n v="18"/>
    <n v="45"/>
    <m/>
    <s v="95692"/>
    <n v="41"/>
    <n v="5"/>
    <n v="0"/>
    <n v="0"/>
    <n v="0"/>
    <n v="5"/>
    <s v="&gt;41"/>
    <n v="4924"/>
    <m/>
    <x v="422"/>
    <s v="Yuba"/>
    <m/>
  </r>
  <r>
    <n v="95693"/>
    <n v="26"/>
    <n v="30"/>
    <n v="56"/>
    <m/>
    <s v="95693"/>
    <n v="46"/>
    <n v="5"/>
    <n v="5"/>
    <n v="5"/>
    <n v="0"/>
    <n v="5"/>
    <s v="&gt;46"/>
    <n v="6404"/>
    <m/>
    <x v="0"/>
    <s v="Sacramento"/>
    <m/>
  </r>
  <r>
    <n v="95694"/>
    <n v="47"/>
    <n v="28"/>
    <n v="75"/>
    <m/>
    <s v="95694"/>
    <n v="68"/>
    <n v="5"/>
    <n v="5"/>
    <n v="0"/>
    <n v="0"/>
    <n v="0"/>
    <s v="&gt;68"/>
    <n v="10549"/>
    <m/>
    <x v="423"/>
    <s v="Yolo"/>
    <m/>
  </r>
  <r>
    <n v="95695"/>
    <n v="228"/>
    <n v="242"/>
    <n v="470"/>
    <m/>
    <s v="95695"/>
    <n v="387"/>
    <n v="45"/>
    <n v="18"/>
    <n v="17"/>
    <n v="5"/>
    <n v="5"/>
    <s v="&gt;467"/>
    <n v="40340"/>
    <m/>
    <x v="424"/>
    <s v="Yolo"/>
    <m/>
  </r>
  <r>
    <n v="95696"/>
    <n v="5"/>
    <n v="5"/>
    <s v="&gt;0"/>
    <m/>
    <s v="95696"/>
    <n v="5"/>
    <n v="0"/>
    <n v="0"/>
    <n v="0"/>
    <n v="0"/>
    <n v="5"/>
    <s v="&gt;0"/>
    <n v="0"/>
    <n v="1"/>
    <x v="2"/>
    <e v="#N/A"/>
    <m/>
  </r>
  <r>
    <n v="95697"/>
    <n v="5"/>
    <n v="0"/>
    <s v="&gt;0"/>
    <m/>
    <s v="95697"/>
    <n v="5"/>
    <n v="0"/>
    <n v="0"/>
    <n v="0"/>
    <n v="0"/>
    <n v="0"/>
    <s v="&gt;0"/>
    <n v="188"/>
    <m/>
    <x v="0"/>
    <s v="Yolo"/>
    <m/>
  </r>
  <r>
    <n v="95698"/>
    <n v="5"/>
    <n v="5"/>
    <s v="&gt;0"/>
    <m/>
    <s v="95698"/>
    <n v="5"/>
    <n v="0"/>
    <n v="0"/>
    <n v="0"/>
    <n v="0"/>
    <n v="0"/>
    <s v="&gt;0"/>
    <n v="193"/>
    <m/>
    <x v="0"/>
    <s v="Yolo"/>
    <m/>
  </r>
  <r>
    <n v="95699"/>
    <n v="0"/>
    <n v="5"/>
    <s v="&gt;0"/>
    <m/>
    <s v="95699"/>
    <n v="0"/>
    <n v="5"/>
    <n v="0"/>
    <n v="0"/>
    <n v="0"/>
    <n v="0"/>
    <s v="&gt;0"/>
    <n v="13"/>
    <m/>
    <x v="0"/>
    <s v="Amador"/>
    <m/>
  </r>
  <r>
    <n v="95701"/>
    <n v="5"/>
    <n v="5"/>
    <s v="&gt;0"/>
    <m/>
    <s v="95701"/>
    <n v="5"/>
    <n v="0"/>
    <n v="0"/>
    <n v="0"/>
    <n v="0"/>
    <n v="0"/>
    <s v="&gt;0"/>
    <n v="1064"/>
    <m/>
    <x v="0"/>
    <s v="Placer"/>
    <m/>
  </r>
  <r>
    <n v="95703"/>
    <n v="5"/>
    <n v="5"/>
    <s v="&gt;0"/>
    <m/>
    <s v="95703"/>
    <n v="5"/>
    <n v="0"/>
    <n v="5"/>
    <n v="0"/>
    <n v="5"/>
    <n v="0"/>
    <s v="&gt;0"/>
    <n v="910"/>
    <m/>
    <x v="0"/>
    <s v="Placer"/>
    <m/>
  </r>
  <r>
    <n v="95709"/>
    <n v="20"/>
    <n v="13"/>
    <n v="33"/>
    <m/>
    <s v="95709"/>
    <n v="30"/>
    <n v="5"/>
    <n v="0"/>
    <n v="0"/>
    <n v="5"/>
    <n v="0"/>
    <s v="&gt;30"/>
    <n v="5634"/>
    <m/>
    <x v="0"/>
    <s v="El Dorado"/>
    <m/>
  </r>
  <r>
    <n v="95712"/>
    <n v="5"/>
    <n v="0"/>
    <s v="&gt;0"/>
    <m/>
    <s v="95712"/>
    <n v="5"/>
    <n v="0"/>
    <n v="0"/>
    <n v="0"/>
    <n v="0"/>
    <n v="0"/>
    <s v="&gt;0"/>
    <n v="0"/>
    <n v="1"/>
    <x v="2"/>
    <e v="#N/A"/>
    <m/>
  </r>
  <r>
    <n v="95713"/>
    <n v="26"/>
    <n v="46"/>
    <n v="72"/>
    <m/>
    <s v="95713"/>
    <n v="63"/>
    <n v="5"/>
    <n v="5"/>
    <n v="0"/>
    <n v="5"/>
    <n v="5"/>
    <s v="&gt;63"/>
    <n v="10545"/>
    <m/>
    <x v="425"/>
    <s v="Placer"/>
    <m/>
  </r>
  <r>
    <n v="95714"/>
    <n v="5"/>
    <n v="5"/>
    <s v="&gt;0"/>
    <m/>
    <s v="95714"/>
    <n v="5"/>
    <n v="0"/>
    <n v="0"/>
    <n v="0"/>
    <n v="0"/>
    <n v="0"/>
    <s v="&gt;0"/>
    <n v="445"/>
    <m/>
    <x v="0"/>
    <s v="Placer"/>
    <m/>
  </r>
  <r>
    <n v="95717"/>
    <n v="5"/>
    <n v="5"/>
    <s v="&gt;0"/>
    <m/>
    <s v="95717"/>
    <n v="5"/>
    <n v="0"/>
    <n v="0"/>
    <n v="0"/>
    <n v="0"/>
    <n v="0"/>
    <s v="&gt;0"/>
    <n v="150"/>
    <m/>
    <x v="0"/>
    <s v="Placer"/>
    <m/>
  </r>
  <r>
    <n v="95720"/>
    <n v="5"/>
    <n v="0"/>
    <s v="&gt;0"/>
    <m/>
    <s v="95720"/>
    <n v="5"/>
    <n v="0"/>
    <n v="0"/>
    <n v="0"/>
    <n v="0"/>
    <n v="0"/>
    <s v="&gt;0"/>
    <n v="108"/>
    <m/>
    <x v="0"/>
    <s v="El Dorado"/>
    <m/>
  </r>
  <r>
    <n v="95722"/>
    <n v="15"/>
    <n v="25"/>
    <n v="40"/>
    <m/>
    <s v="95722"/>
    <n v="32"/>
    <n v="0"/>
    <n v="5"/>
    <n v="0"/>
    <n v="0"/>
    <n v="0"/>
    <s v="&gt;32"/>
    <n v="4969"/>
    <m/>
    <x v="0"/>
    <s v="Placer"/>
    <m/>
  </r>
  <r>
    <n v="95726"/>
    <n v="31"/>
    <n v="48"/>
    <n v="79"/>
    <m/>
    <s v="95726"/>
    <n v="68"/>
    <n v="5"/>
    <n v="0"/>
    <n v="0"/>
    <n v="5"/>
    <n v="5"/>
    <s v="&gt;68"/>
    <n v="8207"/>
    <m/>
    <x v="0"/>
    <s v="El Dorado"/>
    <m/>
  </r>
  <r>
    <n v="95727"/>
    <n v="0"/>
    <n v="5"/>
    <s v="&gt;0"/>
    <m/>
    <s v="95727"/>
    <n v="5"/>
    <n v="0"/>
    <n v="0"/>
    <n v="0"/>
    <n v="0"/>
    <n v="0"/>
    <s v="&gt;0"/>
    <n v="0"/>
    <n v="1"/>
    <x v="2"/>
    <e v="#N/A"/>
    <m/>
  </r>
  <r>
    <n v="95735"/>
    <n v="5"/>
    <n v="0"/>
    <s v="&gt;0"/>
    <m/>
    <s v="95735"/>
    <n v="5"/>
    <n v="0"/>
    <n v="0"/>
    <n v="0"/>
    <n v="0"/>
    <n v="0"/>
    <s v="&gt;0"/>
    <n v="33"/>
    <m/>
    <x v="0"/>
    <s v="El Dorado"/>
    <m/>
  </r>
  <r>
    <n v="95736"/>
    <n v="5"/>
    <n v="5"/>
    <s v="&gt;0"/>
    <m/>
    <s v="95736"/>
    <n v="11"/>
    <n v="0"/>
    <n v="5"/>
    <n v="0"/>
    <n v="0"/>
    <n v="0"/>
    <s v="&gt;11"/>
    <n v="277"/>
    <m/>
    <x v="0"/>
    <s v="Placer"/>
    <m/>
  </r>
  <r>
    <n v="95742"/>
    <n v="120"/>
    <n v="69"/>
    <n v="189"/>
    <m/>
    <s v="95742"/>
    <n v="170"/>
    <n v="5"/>
    <n v="12"/>
    <n v="0"/>
    <n v="5"/>
    <n v="0"/>
    <s v="&gt;182"/>
    <n v="12643"/>
    <m/>
    <x v="418"/>
    <s v="Sacramento"/>
    <m/>
  </r>
  <r>
    <n v="95745"/>
    <n v="5"/>
    <n v="0"/>
    <s v="&gt;0"/>
    <m/>
    <s v="95745"/>
    <n v="5"/>
    <n v="0"/>
    <n v="0"/>
    <n v="0"/>
    <n v="0"/>
    <n v="0"/>
    <s v="&gt;0"/>
    <n v="0"/>
    <n v="1"/>
    <x v="2"/>
    <e v="#N/A"/>
    <m/>
  </r>
  <r>
    <n v="95746"/>
    <n v="86"/>
    <n v="79"/>
    <n v="165"/>
    <m/>
    <s v="95746"/>
    <n v="158"/>
    <n v="5"/>
    <n v="5"/>
    <n v="0"/>
    <n v="0"/>
    <n v="0"/>
    <s v="&gt;158"/>
    <n v="23208"/>
    <m/>
    <x v="415"/>
    <s v="Placer"/>
    <m/>
  </r>
  <r>
    <n v="95747"/>
    <n v="477"/>
    <n v="351"/>
    <n v="828"/>
    <m/>
    <s v="95747"/>
    <n v="744"/>
    <n v="49"/>
    <n v="27"/>
    <n v="0"/>
    <n v="5"/>
    <n v="0"/>
    <s v="&gt;820"/>
    <n v="68541"/>
    <m/>
    <x v="415"/>
    <s v="Placer"/>
    <m/>
  </r>
  <r>
    <n v="95755"/>
    <n v="0"/>
    <n v="5"/>
    <s v="&gt;0"/>
    <m/>
    <s v="95755"/>
    <n v="5"/>
    <n v="0"/>
    <n v="0"/>
    <n v="0"/>
    <n v="0"/>
    <n v="0"/>
    <s v="&gt;0"/>
    <n v="0"/>
    <n v="1"/>
    <x v="2"/>
    <e v="#N/A"/>
    <m/>
  </r>
  <r>
    <n v="95757"/>
    <n v="355"/>
    <n v="247"/>
    <n v="602"/>
    <m/>
    <s v="95757"/>
    <n v="523"/>
    <n v="17"/>
    <n v="52"/>
    <n v="0"/>
    <n v="5"/>
    <n v="5"/>
    <s v="&gt;592"/>
    <n v="51676"/>
    <m/>
    <x v="407"/>
    <s v="Sacramento"/>
    <m/>
  </r>
  <r>
    <n v="95758"/>
    <n v="369"/>
    <n v="419"/>
    <n v="788"/>
    <m/>
    <s v="95758"/>
    <n v="670"/>
    <n v="43"/>
    <n v="62"/>
    <n v="5"/>
    <n v="11"/>
    <n v="5"/>
    <s v="&gt;786"/>
    <n v="65952"/>
    <m/>
    <x v="407"/>
    <s v="Sacramento"/>
    <m/>
  </r>
  <r>
    <n v="95762"/>
    <n v="173"/>
    <n v="135"/>
    <n v="308"/>
    <m/>
    <s v="95762"/>
    <n v="290"/>
    <n v="12"/>
    <n v="5"/>
    <n v="0"/>
    <n v="5"/>
    <n v="0"/>
    <s v="&gt;302"/>
    <n v="43396"/>
    <m/>
    <x v="0"/>
    <s v="El Dorado"/>
    <m/>
  </r>
  <r>
    <n v="95764"/>
    <n v="5"/>
    <n v="0"/>
    <s v="&gt;0"/>
    <m/>
    <s v="95764"/>
    <n v="5"/>
    <n v="0"/>
    <n v="0"/>
    <n v="0"/>
    <n v="0"/>
    <n v="0"/>
    <s v="&gt;0"/>
    <n v="0"/>
    <n v="1"/>
    <x v="2"/>
    <e v="#N/A"/>
    <m/>
  </r>
  <r>
    <n v="95765"/>
    <n v="242"/>
    <n v="137"/>
    <n v="379"/>
    <m/>
    <s v="95765"/>
    <n v="362"/>
    <n v="15"/>
    <n v="0"/>
    <n v="0"/>
    <n v="5"/>
    <n v="0"/>
    <s v="&gt;377"/>
    <n v="39992"/>
    <m/>
    <x v="419"/>
    <s v="Placer"/>
    <m/>
  </r>
  <r>
    <n v="95767"/>
    <n v="5"/>
    <n v="5"/>
    <s v="&gt;0"/>
    <m/>
    <s v="95767"/>
    <n v="5"/>
    <n v="5"/>
    <n v="0"/>
    <n v="0"/>
    <n v="0"/>
    <n v="0"/>
    <s v="&gt;0"/>
    <n v="0"/>
    <n v="1"/>
    <x v="2"/>
    <e v="#N/A"/>
    <m/>
  </r>
  <r>
    <n v="95776"/>
    <n v="179"/>
    <n v="131"/>
    <n v="310"/>
    <m/>
    <s v="95776"/>
    <n v="273"/>
    <n v="16"/>
    <n v="0"/>
    <n v="16"/>
    <n v="5"/>
    <n v="5"/>
    <s v="&gt;305"/>
    <n v="24311"/>
    <m/>
    <x v="424"/>
    <s v="Yolo"/>
    <m/>
  </r>
  <r>
    <n v="95778"/>
    <n v="5"/>
    <n v="0"/>
    <s v="&gt;0"/>
    <m/>
    <s v="95778"/>
    <n v="5"/>
    <n v="0"/>
    <n v="0"/>
    <n v="0"/>
    <n v="0"/>
    <n v="0"/>
    <s v="&gt;0"/>
    <n v="0"/>
    <n v="1"/>
    <x v="2"/>
    <e v="#N/A"/>
    <m/>
  </r>
  <r>
    <n v="95782"/>
    <n v="0"/>
    <n v="5"/>
    <s v="&gt;0"/>
    <m/>
    <s v="95782"/>
    <n v="5"/>
    <n v="0"/>
    <n v="0"/>
    <n v="0"/>
    <n v="0"/>
    <n v="0"/>
    <s v="&gt;0"/>
    <n v="0"/>
    <n v="1"/>
    <x v="2"/>
    <e v="#N/A"/>
    <m/>
  </r>
  <r>
    <n v="95805"/>
    <n v="5"/>
    <n v="0"/>
    <s v="&gt;0"/>
    <m/>
    <s v="95805"/>
    <n v="5"/>
    <n v="0"/>
    <n v="0"/>
    <n v="0"/>
    <n v="0"/>
    <n v="0"/>
    <s v="&gt;0"/>
    <n v="0"/>
    <n v="1"/>
    <x v="2"/>
    <e v="#N/A"/>
    <m/>
  </r>
  <r>
    <n v="95811"/>
    <n v="14"/>
    <n v="30"/>
    <n v="44"/>
    <m/>
    <s v="95811"/>
    <n v="16"/>
    <n v="25"/>
    <n v="0"/>
    <n v="0"/>
    <n v="0"/>
    <n v="5"/>
    <s v="&gt;41"/>
    <n v="6878"/>
    <m/>
    <x v="426"/>
    <s v="Sacramento"/>
    <m/>
  </r>
  <r>
    <n v="95812"/>
    <n v="0"/>
    <n v="5"/>
    <s v="&gt;0"/>
    <m/>
    <s v="95812"/>
    <n v="0"/>
    <n v="5"/>
    <n v="0"/>
    <n v="0"/>
    <n v="0"/>
    <n v="5"/>
    <s v="&gt;0"/>
    <n v="0"/>
    <n v="1"/>
    <x v="2"/>
    <e v="#N/A"/>
    <m/>
  </r>
  <r>
    <n v="95814"/>
    <n v="12"/>
    <n v="53"/>
    <n v="65"/>
    <m/>
    <s v="95814"/>
    <n v="19"/>
    <n v="38"/>
    <n v="0"/>
    <n v="0"/>
    <n v="0"/>
    <n v="5"/>
    <s v="&gt;57"/>
    <n v="12551"/>
    <m/>
    <x v="426"/>
    <s v="Sacramento"/>
    <m/>
  </r>
  <r>
    <n v="95815"/>
    <n v="179"/>
    <n v="187"/>
    <n v="366"/>
    <m/>
    <s v="95815"/>
    <n v="259"/>
    <n v="94"/>
    <n v="5"/>
    <n v="0"/>
    <n v="5"/>
    <n v="5"/>
    <s v="&gt;353"/>
    <n v="25966"/>
    <m/>
    <x v="426"/>
    <s v="Sacramento"/>
    <m/>
  </r>
  <r>
    <n v="95816"/>
    <n v="23"/>
    <n v="33"/>
    <n v="56"/>
    <m/>
    <s v="95816"/>
    <n v="38"/>
    <n v="17"/>
    <n v="0"/>
    <n v="0"/>
    <n v="5"/>
    <n v="0"/>
    <s v="&gt;55"/>
    <n v="16913"/>
    <m/>
    <x v="426"/>
    <s v="Sacramento"/>
    <m/>
  </r>
  <r>
    <n v="95817"/>
    <n v="39"/>
    <n v="64"/>
    <n v="103"/>
    <m/>
    <s v="95817"/>
    <n v="68"/>
    <n v="25"/>
    <n v="5"/>
    <n v="5"/>
    <n v="5"/>
    <n v="5"/>
    <s v="&gt;93"/>
    <n v="13966"/>
    <m/>
    <x v="426"/>
    <s v="Sacramento"/>
    <m/>
  </r>
  <r>
    <n v="95818"/>
    <n v="67"/>
    <n v="50"/>
    <n v="117"/>
    <m/>
    <s v="95818"/>
    <n v="94"/>
    <n v="22"/>
    <n v="5"/>
    <n v="0"/>
    <n v="0"/>
    <n v="0"/>
    <s v="&gt;116"/>
    <n v="21437"/>
    <m/>
    <x v="426"/>
    <s v="Sacramento"/>
    <m/>
  </r>
  <r>
    <n v="95819"/>
    <n v="47"/>
    <n v="51"/>
    <n v="98"/>
    <m/>
    <s v="95819"/>
    <n v="84"/>
    <n v="13"/>
    <n v="0"/>
    <n v="0"/>
    <n v="5"/>
    <n v="0"/>
    <s v="&gt;97"/>
    <n v="20379"/>
    <m/>
    <x v="426"/>
    <s v="Sacramento"/>
    <m/>
  </r>
  <r>
    <n v="95820"/>
    <n v="174"/>
    <n v="192"/>
    <n v="366"/>
    <m/>
    <s v="95820"/>
    <n v="285"/>
    <n v="49"/>
    <n v="15"/>
    <n v="5"/>
    <n v="5"/>
    <n v="5"/>
    <s v="&gt;349"/>
    <n v="35145"/>
    <m/>
    <x v="426"/>
    <s v="Sacramento"/>
    <m/>
  </r>
  <r>
    <n v="95821"/>
    <n v="218"/>
    <n v="232"/>
    <n v="450"/>
    <m/>
    <s v="95821"/>
    <n v="314"/>
    <n v="115"/>
    <n v="16"/>
    <n v="0"/>
    <n v="5"/>
    <n v="5"/>
    <s v="&gt;445"/>
    <n v="36434"/>
    <m/>
    <x v="0"/>
    <s v="Sacramento"/>
    <m/>
  </r>
  <r>
    <n v="95822"/>
    <n v="246"/>
    <n v="289"/>
    <n v="535"/>
    <m/>
    <s v="95822"/>
    <n v="400"/>
    <n v="70"/>
    <n v="55"/>
    <n v="0"/>
    <n v="5"/>
    <n v="5"/>
    <s v="&gt;525"/>
    <n v="45123"/>
    <m/>
    <x v="426"/>
    <s v="Sacramento"/>
    <m/>
  </r>
  <r>
    <n v="95823"/>
    <n v="508"/>
    <n v="754"/>
    <n v="1262"/>
    <m/>
    <s v="95823"/>
    <n v="853"/>
    <n v="171"/>
    <n v="181"/>
    <n v="20"/>
    <n v="25"/>
    <n v="12"/>
    <n v="1262"/>
    <n v="80842"/>
    <m/>
    <x v="426"/>
    <s v="Sacramento"/>
    <m/>
  </r>
  <r>
    <n v="95824"/>
    <n v="192"/>
    <n v="200"/>
    <n v="392"/>
    <m/>
    <s v="95824"/>
    <n v="283"/>
    <n v="43"/>
    <n v="46"/>
    <n v="14"/>
    <n v="5"/>
    <n v="5"/>
    <s v="&gt;386"/>
    <n v="30213"/>
    <m/>
    <x v="426"/>
    <s v="Sacramento"/>
    <m/>
  </r>
  <r>
    <n v="95825"/>
    <n v="179"/>
    <n v="203"/>
    <n v="382"/>
    <m/>
    <s v="95825"/>
    <n v="240"/>
    <n v="104"/>
    <n v="25"/>
    <n v="5"/>
    <n v="0"/>
    <n v="12"/>
    <s v="&gt;381"/>
    <n v="37268"/>
    <m/>
    <x v="0"/>
    <s v="Sacramento"/>
    <m/>
  </r>
  <r>
    <n v="95826"/>
    <n v="168"/>
    <n v="191"/>
    <n v="359"/>
    <m/>
    <s v="95826"/>
    <n v="282"/>
    <n v="50"/>
    <n v="21"/>
    <n v="0"/>
    <n v="5"/>
    <n v="5"/>
    <s v="&gt;353"/>
    <n v="39210"/>
    <m/>
    <x v="426"/>
    <s v="Sacramento"/>
    <m/>
  </r>
  <r>
    <n v="95827"/>
    <n v="105"/>
    <n v="136"/>
    <n v="241"/>
    <m/>
    <s v="95827"/>
    <n v="187"/>
    <n v="32"/>
    <n v="17"/>
    <n v="0"/>
    <n v="5"/>
    <n v="5"/>
    <s v="&gt;236"/>
    <n v="21325"/>
    <m/>
    <x v="418"/>
    <s v="Sacramento"/>
    <m/>
  </r>
  <r>
    <n v="95828"/>
    <n v="342"/>
    <n v="486"/>
    <n v="828"/>
    <m/>
    <s v="95828"/>
    <n v="626"/>
    <n v="81"/>
    <n v="102"/>
    <n v="0"/>
    <n v="17"/>
    <n v="5"/>
    <s v="&gt;826"/>
    <n v="59139"/>
    <m/>
    <x v="0"/>
    <s v="Sacramento"/>
    <m/>
  </r>
  <r>
    <n v="95829"/>
    <n v="192"/>
    <n v="198"/>
    <n v="390"/>
    <m/>
    <s v="95829"/>
    <n v="329"/>
    <n v="11"/>
    <n v="36"/>
    <n v="5"/>
    <n v="5"/>
    <n v="5"/>
    <s v="&gt;376"/>
    <n v="29014"/>
    <m/>
    <x v="0"/>
    <s v="Sacramento"/>
    <m/>
  </r>
  <r>
    <n v="95830"/>
    <n v="5"/>
    <n v="5"/>
    <s v="&gt;0"/>
    <m/>
    <s v="95830"/>
    <n v="5"/>
    <n v="0"/>
    <n v="5"/>
    <n v="0"/>
    <n v="0"/>
    <n v="0"/>
    <s v="&gt;0"/>
    <n v="670"/>
    <m/>
    <x v="0"/>
    <s v="Sacramento"/>
    <m/>
  </r>
  <r>
    <n v="95831"/>
    <n v="154"/>
    <n v="226"/>
    <n v="380"/>
    <m/>
    <s v="95831"/>
    <n v="312"/>
    <n v="43"/>
    <n v="19"/>
    <n v="0"/>
    <n v="5"/>
    <n v="5"/>
    <s v="&gt;374"/>
    <n v="43141"/>
    <m/>
    <x v="426"/>
    <s v="Sacramento"/>
    <m/>
  </r>
  <r>
    <n v="95832"/>
    <n v="66"/>
    <n v="85"/>
    <n v="151"/>
    <m/>
    <s v="95832"/>
    <n v="121"/>
    <n v="15"/>
    <n v="14"/>
    <n v="0"/>
    <n v="5"/>
    <n v="0"/>
    <s v="&gt;150"/>
    <n v="12695"/>
    <m/>
    <x v="426"/>
    <s v="Sacramento"/>
    <m/>
  </r>
  <r>
    <n v="95833"/>
    <n v="220"/>
    <n v="174"/>
    <n v="394"/>
    <m/>
    <s v="95833"/>
    <n v="328"/>
    <n v="46"/>
    <n v="13"/>
    <n v="0"/>
    <n v="5"/>
    <n v="5"/>
    <s v="&gt;387"/>
    <n v="40380"/>
    <m/>
    <x v="426"/>
    <s v="Sacramento"/>
    <m/>
  </r>
  <r>
    <n v="95834"/>
    <n v="216"/>
    <n v="148"/>
    <n v="364"/>
    <m/>
    <s v="95834"/>
    <n v="319"/>
    <n v="31"/>
    <n v="5"/>
    <n v="5"/>
    <n v="5"/>
    <n v="0"/>
    <s v="&gt;350"/>
    <n v="31077"/>
    <m/>
    <x v="426"/>
    <s v="Sacramento"/>
    <m/>
  </r>
  <r>
    <n v="95835"/>
    <n v="228"/>
    <n v="145"/>
    <n v="373"/>
    <m/>
    <s v="95835"/>
    <n v="342"/>
    <n v="11"/>
    <n v="14"/>
    <n v="0"/>
    <n v="5"/>
    <n v="0"/>
    <s v="&gt;367"/>
    <n v="39444"/>
    <m/>
    <x v="426"/>
    <s v="Sacramento"/>
    <m/>
  </r>
  <r>
    <n v="95837"/>
    <n v="5"/>
    <n v="5"/>
    <s v="&gt;0"/>
    <m/>
    <s v="95837"/>
    <n v="5"/>
    <n v="0"/>
    <n v="0"/>
    <n v="0"/>
    <n v="0"/>
    <n v="0"/>
    <s v="&gt;0"/>
    <n v="265"/>
    <m/>
    <x v="426"/>
    <s v="Sacramento"/>
    <m/>
  </r>
  <r>
    <n v="95838"/>
    <n v="265"/>
    <n v="278"/>
    <n v="543"/>
    <m/>
    <s v="95838"/>
    <n v="448"/>
    <n v="77"/>
    <n v="14"/>
    <n v="0"/>
    <n v="5"/>
    <n v="5"/>
    <s v="&gt;539"/>
    <n v="40068"/>
    <m/>
    <x v="426"/>
    <s v="Sacramento"/>
    <m/>
  </r>
  <r>
    <n v="95841"/>
    <n v="100"/>
    <n v="118"/>
    <n v="218"/>
    <m/>
    <s v="95841"/>
    <n v="158"/>
    <n v="45"/>
    <n v="5"/>
    <n v="0"/>
    <n v="5"/>
    <n v="5"/>
    <s v="&gt;203"/>
    <n v="20063"/>
    <m/>
    <x v="0"/>
    <s v="Sacramento"/>
    <m/>
  </r>
  <r>
    <n v="95842"/>
    <n v="194"/>
    <n v="249"/>
    <n v="443"/>
    <m/>
    <s v="95842"/>
    <n v="310"/>
    <n v="109"/>
    <n v="12"/>
    <n v="5"/>
    <n v="5"/>
    <n v="5"/>
    <s v="&gt;431"/>
    <n v="33287"/>
    <m/>
    <x v="0"/>
    <s v="Sacramento"/>
    <m/>
  </r>
  <r>
    <n v="95843"/>
    <n v="273"/>
    <n v="281"/>
    <n v="554"/>
    <m/>
    <s v="95843"/>
    <n v="479"/>
    <n v="24"/>
    <n v="17"/>
    <n v="19"/>
    <n v="14"/>
    <n v="5"/>
    <s v="&gt;553"/>
    <n v="47928"/>
    <m/>
    <x v="0"/>
    <s v="Sacramento"/>
    <m/>
  </r>
  <r>
    <n v="95847"/>
    <n v="5"/>
    <n v="0"/>
    <s v="&gt;0"/>
    <m/>
    <s v="95847"/>
    <n v="5"/>
    <n v="0"/>
    <n v="0"/>
    <n v="0"/>
    <n v="0"/>
    <n v="0"/>
    <s v="&gt;0"/>
    <n v="0"/>
    <n v="1"/>
    <x v="2"/>
    <e v="#N/A"/>
    <m/>
  </r>
  <r>
    <n v="95857"/>
    <n v="0"/>
    <n v="5"/>
    <s v="&gt;0"/>
    <m/>
    <s v="95857"/>
    <n v="0"/>
    <n v="0"/>
    <n v="5"/>
    <n v="0"/>
    <n v="0"/>
    <n v="0"/>
    <s v="&gt;0"/>
    <n v="0"/>
    <n v="1"/>
    <x v="2"/>
    <e v="#N/A"/>
    <m/>
  </r>
  <r>
    <n v="95861"/>
    <n v="0"/>
    <n v="5"/>
    <s v="&gt;0"/>
    <m/>
    <s v="95861"/>
    <n v="0"/>
    <n v="0"/>
    <n v="0"/>
    <n v="0"/>
    <n v="5"/>
    <n v="0"/>
    <s v="&gt;0"/>
    <n v="0"/>
    <n v="1"/>
    <x v="2"/>
    <e v="#N/A"/>
    <m/>
  </r>
  <r>
    <n v="95863"/>
    <n v="0"/>
    <n v="5"/>
    <s v="&gt;0"/>
    <m/>
    <s v="95863"/>
    <n v="5"/>
    <n v="0"/>
    <n v="0"/>
    <n v="0"/>
    <n v="0"/>
    <n v="0"/>
    <s v="&gt;0"/>
    <n v="0"/>
    <n v="1"/>
    <x v="2"/>
    <e v="#N/A"/>
    <m/>
  </r>
  <r>
    <n v="95864"/>
    <n v="87"/>
    <n v="92"/>
    <n v="179"/>
    <m/>
    <s v="95864"/>
    <n v="149"/>
    <n v="27"/>
    <n v="0"/>
    <n v="0"/>
    <n v="5"/>
    <n v="0"/>
    <s v="&gt;176"/>
    <n v="25001"/>
    <m/>
    <x v="0"/>
    <s v="Sacramento"/>
    <m/>
  </r>
  <r>
    <n v="95865"/>
    <n v="0"/>
    <n v="5"/>
    <s v="&gt;0"/>
    <m/>
    <s v="95865"/>
    <n v="0"/>
    <n v="0"/>
    <n v="0"/>
    <n v="5"/>
    <n v="0"/>
    <n v="0"/>
    <s v="&gt;0"/>
    <n v="0"/>
    <n v="1"/>
    <x v="2"/>
    <e v="#N/A"/>
    <m/>
  </r>
  <r>
    <n v="95867"/>
    <n v="5"/>
    <n v="5"/>
    <s v="&gt;0"/>
    <m/>
    <s v="95867"/>
    <n v="5"/>
    <n v="0"/>
    <n v="0"/>
    <n v="0"/>
    <n v="0"/>
    <n v="0"/>
    <s v="&gt;0"/>
    <n v="0"/>
    <n v="1"/>
    <x v="2"/>
    <e v="#N/A"/>
    <m/>
  </r>
  <r>
    <n v="95870"/>
    <n v="0"/>
    <n v="5"/>
    <s v="&gt;0"/>
    <m/>
    <s v="95870"/>
    <n v="0"/>
    <n v="5"/>
    <n v="0"/>
    <n v="0"/>
    <n v="0"/>
    <n v="0"/>
    <s v="&gt;0"/>
    <n v="0"/>
    <n v="1"/>
    <x v="2"/>
    <e v="#N/A"/>
    <m/>
  </r>
  <r>
    <n v="95901"/>
    <n v="194"/>
    <n v="256"/>
    <n v="450"/>
    <m/>
    <s v="95901"/>
    <n v="316"/>
    <n v="75"/>
    <n v="56"/>
    <n v="0"/>
    <n v="5"/>
    <n v="5"/>
    <s v="&gt;447"/>
    <n v="35181"/>
    <m/>
    <x v="427"/>
    <s v="Yuba"/>
    <m/>
  </r>
  <r>
    <n v="95903"/>
    <n v="5"/>
    <n v="0"/>
    <s v="&gt;0"/>
    <m/>
    <s v="95903"/>
    <n v="5"/>
    <n v="0"/>
    <n v="0"/>
    <n v="0"/>
    <n v="0"/>
    <n v="0"/>
    <s v="&gt;0"/>
    <n v="1601"/>
    <m/>
    <x v="0"/>
    <s v="Yuba"/>
    <m/>
  </r>
  <r>
    <n v="95912"/>
    <n v="24"/>
    <n v="11"/>
    <n v="35"/>
    <m/>
    <s v="95912"/>
    <n v="34"/>
    <n v="5"/>
    <n v="0"/>
    <n v="0"/>
    <n v="0"/>
    <n v="0"/>
    <s v="&gt;34"/>
    <n v="5112"/>
    <m/>
    <x v="0"/>
    <s v="Colusa"/>
    <m/>
  </r>
  <r>
    <n v="95914"/>
    <n v="5"/>
    <n v="5"/>
    <s v="&gt;0"/>
    <m/>
    <s v="95914"/>
    <n v="5"/>
    <n v="0"/>
    <n v="0"/>
    <n v="0"/>
    <n v="0"/>
    <n v="5"/>
    <s v="&gt;0"/>
    <n v="660"/>
    <m/>
    <x v="0"/>
    <s v="Butte"/>
    <m/>
  </r>
  <r>
    <n v="95916"/>
    <n v="5"/>
    <n v="5"/>
    <s v="&gt;0"/>
    <m/>
    <s v="95916"/>
    <n v="5"/>
    <n v="5"/>
    <n v="0"/>
    <n v="0"/>
    <n v="0"/>
    <n v="0"/>
    <s v="&gt;0"/>
    <n v="1206"/>
    <m/>
    <x v="0"/>
    <s v="Butte"/>
    <m/>
  </r>
  <r>
    <n v="95917"/>
    <n v="32"/>
    <n v="24"/>
    <n v="56"/>
    <m/>
    <s v="95917"/>
    <n v="51"/>
    <n v="5"/>
    <n v="0"/>
    <n v="0"/>
    <n v="5"/>
    <n v="0"/>
    <s v="&gt;51"/>
    <n v="3881"/>
    <m/>
    <x v="428"/>
    <s v="Butte"/>
    <m/>
  </r>
  <r>
    <n v="95918"/>
    <n v="5"/>
    <n v="5"/>
    <s v="&gt;0"/>
    <m/>
    <s v="95918"/>
    <n v="12"/>
    <n v="0"/>
    <n v="5"/>
    <n v="0"/>
    <n v="0"/>
    <n v="0"/>
    <s v="&gt;12"/>
    <n v="2613"/>
    <m/>
    <x v="0"/>
    <s v="Yuba"/>
    <m/>
  </r>
  <r>
    <n v="95919"/>
    <n v="5"/>
    <n v="5"/>
    <s v="&gt;0"/>
    <m/>
    <s v="95919"/>
    <n v="5"/>
    <n v="5"/>
    <n v="0"/>
    <n v="0"/>
    <n v="0"/>
    <n v="0"/>
    <s v="&gt;0"/>
    <n v="1306"/>
    <m/>
    <x v="0"/>
    <s v="Yuba"/>
    <m/>
  </r>
  <r>
    <n v="95920"/>
    <n v="0"/>
    <n v="5"/>
    <s v="&gt;0"/>
    <m/>
    <s v="95920"/>
    <n v="5"/>
    <n v="5"/>
    <n v="0"/>
    <n v="0"/>
    <n v="0"/>
    <n v="0"/>
    <s v="&gt;0"/>
    <n v="304"/>
    <m/>
    <x v="0"/>
    <s v="Glenn"/>
    <m/>
  </r>
  <r>
    <n v="95922"/>
    <n v="5"/>
    <n v="5"/>
    <s v="&gt;0"/>
    <m/>
    <s v="95922"/>
    <n v="5"/>
    <n v="0"/>
    <n v="0"/>
    <n v="0"/>
    <n v="0"/>
    <n v="0"/>
    <s v="&gt;0"/>
    <n v="512"/>
    <m/>
    <x v="0"/>
    <s v="Yuba"/>
    <m/>
  </r>
  <r>
    <n v="95924"/>
    <n v="5"/>
    <n v="5"/>
    <s v="&gt;0"/>
    <m/>
    <s v="95924"/>
    <n v="5"/>
    <n v="0"/>
    <n v="0"/>
    <n v="0"/>
    <n v="0"/>
    <n v="0"/>
    <s v="&gt;0"/>
    <n v="0"/>
    <n v="1"/>
    <x v="2"/>
    <e v="#N/A"/>
    <m/>
  </r>
  <r>
    <n v="95925"/>
    <n v="5"/>
    <n v="0"/>
    <s v="&gt;0"/>
    <m/>
    <s v="95925"/>
    <n v="5"/>
    <n v="0"/>
    <n v="0"/>
    <n v="0"/>
    <n v="0"/>
    <n v="0"/>
    <s v="&gt;0"/>
    <n v="261"/>
    <m/>
    <x v="0"/>
    <s v="Yuba"/>
    <m/>
  </r>
  <r>
    <n v="95926"/>
    <n v="217"/>
    <n v="321"/>
    <n v="538"/>
    <m/>
    <s v="95926"/>
    <n v="339"/>
    <n v="170"/>
    <n v="15"/>
    <n v="0"/>
    <n v="5"/>
    <n v="5"/>
    <s v="&gt;524"/>
    <n v="41390"/>
    <m/>
    <x v="429"/>
    <s v="Butte"/>
    <m/>
  </r>
  <r>
    <n v="95927"/>
    <n v="5"/>
    <n v="5"/>
    <s v="&gt;0"/>
    <m/>
    <s v="95927"/>
    <n v="5"/>
    <n v="0"/>
    <n v="0"/>
    <n v="0"/>
    <n v="0"/>
    <n v="5"/>
    <s v="&gt;0"/>
    <n v="0"/>
    <n v="1"/>
    <x v="2"/>
    <e v="#N/A"/>
    <m/>
  </r>
  <r>
    <n v="95928"/>
    <n v="197"/>
    <n v="274"/>
    <n v="471"/>
    <m/>
    <s v="95928"/>
    <n v="315"/>
    <n v="132"/>
    <n v="15"/>
    <n v="0"/>
    <n v="5"/>
    <n v="5"/>
    <s v="&gt;462"/>
    <n v="38655"/>
    <m/>
    <x v="429"/>
    <s v="Butte"/>
    <m/>
  </r>
  <r>
    <n v="95930"/>
    <n v="5"/>
    <n v="0"/>
    <s v="&gt;0"/>
    <m/>
    <s v="95930"/>
    <n v="0"/>
    <n v="0"/>
    <n v="0"/>
    <n v="0"/>
    <n v="5"/>
    <n v="0"/>
    <s v="&gt;0"/>
    <n v="115"/>
    <m/>
    <x v="0"/>
    <s v="Butte"/>
    <m/>
  </r>
  <r>
    <n v="95932"/>
    <n v="48"/>
    <n v="25"/>
    <n v="73"/>
    <m/>
    <s v="95932"/>
    <n v="61"/>
    <n v="5"/>
    <n v="5"/>
    <n v="0"/>
    <n v="5"/>
    <n v="5"/>
    <s v="&gt;61"/>
    <n v="7573"/>
    <m/>
    <x v="430"/>
    <s v="Colusa"/>
    <m/>
  </r>
  <r>
    <n v="95934"/>
    <n v="0"/>
    <n v="5"/>
    <s v="&gt;0"/>
    <m/>
    <s v="95934"/>
    <n v="5"/>
    <n v="0"/>
    <n v="0"/>
    <n v="0"/>
    <n v="0"/>
    <n v="0"/>
    <s v="&gt;0"/>
    <n v="80"/>
    <m/>
    <x v="0"/>
    <s v="Plumas"/>
    <m/>
  </r>
  <r>
    <n v="95935"/>
    <n v="0"/>
    <n v="5"/>
    <s v="&gt;0"/>
    <m/>
    <s v="95935"/>
    <n v="5"/>
    <n v="0"/>
    <n v="0"/>
    <n v="0"/>
    <n v="0"/>
    <n v="0"/>
    <s v="&gt;0"/>
    <n v="113"/>
    <m/>
    <x v="0"/>
    <s v="Yuba"/>
    <m/>
  </r>
  <r>
    <n v="95936"/>
    <n v="5"/>
    <n v="0"/>
    <s v="&gt;0"/>
    <m/>
    <s v="95936"/>
    <n v="5"/>
    <n v="0"/>
    <n v="0"/>
    <n v="0"/>
    <n v="0"/>
    <n v="0"/>
    <s v="&gt;0"/>
    <n v="99"/>
    <m/>
    <x v="0"/>
    <s v="Sierra"/>
    <m/>
  </r>
  <r>
    <n v="95937"/>
    <n v="5"/>
    <n v="5"/>
    <s v="&gt;0"/>
    <m/>
    <s v="95937"/>
    <n v="15"/>
    <n v="0"/>
    <n v="0"/>
    <n v="0"/>
    <n v="0"/>
    <n v="0"/>
    <n v="15"/>
    <n v="1542"/>
    <m/>
    <x v="0"/>
    <s v="Yolo"/>
    <m/>
  </r>
  <r>
    <n v="95938"/>
    <n v="24"/>
    <n v="12"/>
    <n v="36"/>
    <m/>
    <s v="95938"/>
    <n v="33"/>
    <n v="5"/>
    <n v="0"/>
    <n v="0"/>
    <n v="0"/>
    <n v="0"/>
    <s v="&gt;33"/>
    <n v="4202"/>
    <m/>
    <x v="0"/>
    <s v="Butte"/>
    <m/>
  </r>
  <r>
    <n v="95939"/>
    <n v="5"/>
    <n v="5"/>
    <s v="&gt;0"/>
    <m/>
    <s v="95939"/>
    <n v="5"/>
    <n v="0"/>
    <n v="0"/>
    <n v="0"/>
    <n v="0"/>
    <n v="0"/>
    <s v="&gt;0"/>
    <n v="592"/>
    <m/>
    <x v="0"/>
    <s v="Glenn"/>
    <m/>
  </r>
  <r>
    <n v="95941"/>
    <n v="5"/>
    <n v="5"/>
    <s v="&gt;0"/>
    <m/>
    <s v="95941"/>
    <n v="5"/>
    <n v="0"/>
    <n v="0"/>
    <n v="0"/>
    <n v="0"/>
    <n v="0"/>
    <s v="&gt;0"/>
    <n v="848"/>
    <m/>
    <x v="0"/>
    <s v="Butte"/>
    <m/>
  </r>
  <r>
    <n v="95942"/>
    <n v="5"/>
    <n v="5"/>
    <s v="&gt;0"/>
    <m/>
    <s v="95942"/>
    <n v="5"/>
    <n v="0"/>
    <n v="5"/>
    <n v="0"/>
    <n v="0"/>
    <n v="0"/>
    <s v="&gt;0"/>
    <n v="1605"/>
    <m/>
    <x v="0"/>
    <s v="Butte"/>
    <m/>
  </r>
  <r>
    <n v="95943"/>
    <n v="5"/>
    <n v="5"/>
    <s v="&gt;0"/>
    <m/>
    <s v="95943"/>
    <n v="5"/>
    <n v="0"/>
    <n v="0"/>
    <n v="0"/>
    <n v="0"/>
    <n v="0"/>
    <s v="&gt;0"/>
    <n v="731"/>
    <m/>
    <x v="0"/>
    <s v="Glenn"/>
    <m/>
  </r>
  <r>
    <n v="95945"/>
    <n v="63"/>
    <n v="180"/>
    <n v="243"/>
    <m/>
    <s v="95945"/>
    <n v="145"/>
    <n v="80"/>
    <n v="11"/>
    <n v="0"/>
    <n v="5"/>
    <n v="5"/>
    <s v="&gt;236"/>
    <n v="26281"/>
    <m/>
    <x v="431"/>
    <s v="Nevada"/>
    <m/>
  </r>
  <r>
    <n v="95946"/>
    <n v="29"/>
    <n v="40"/>
    <n v="69"/>
    <m/>
    <s v="95946"/>
    <n v="61"/>
    <n v="5"/>
    <n v="5"/>
    <n v="0"/>
    <n v="0"/>
    <n v="0"/>
    <s v="&gt;61"/>
    <n v="8335"/>
    <m/>
    <x v="0"/>
    <s v="Nevada"/>
    <m/>
  </r>
  <r>
    <n v="95947"/>
    <n v="5"/>
    <n v="5"/>
    <s v="&gt;0"/>
    <m/>
    <s v="95947"/>
    <n v="5"/>
    <n v="0"/>
    <n v="0"/>
    <n v="0"/>
    <n v="0"/>
    <n v="0"/>
    <s v="&gt;0"/>
    <n v="1676"/>
    <m/>
    <x v="0"/>
    <s v="Plumas"/>
    <m/>
  </r>
  <r>
    <n v="95948"/>
    <n v="130"/>
    <n v="78"/>
    <n v="208"/>
    <m/>
    <s v="95948"/>
    <n v="169"/>
    <n v="26"/>
    <n v="5"/>
    <n v="0"/>
    <n v="5"/>
    <n v="0"/>
    <s v="&gt;195"/>
    <n v="12122"/>
    <m/>
    <x v="432"/>
    <s v="Butte"/>
    <m/>
  </r>
  <r>
    <n v="95949"/>
    <n v="65"/>
    <n v="91"/>
    <n v="156"/>
    <m/>
    <s v="95949"/>
    <n v="140"/>
    <n v="5"/>
    <n v="5"/>
    <n v="0"/>
    <n v="5"/>
    <n v="0"/>
    <s v="&gt;140"/>
    <n v="20763"/>
    <m/>
    <x v="0"/>
    <s v="Nevada"/>
    <m/>
  </r>
  <r>
    <n v="95950"/>
    <n v="0"/>
    <n v="5"/>
    <s v="&gt;0"/>
    <m/>
    <s v="95950"/>
    <n v="5"/>
    <n v="0"/>
    <n v="0"/>
    <n v="0"/>
    <n v="0"/>
    <n v="0"/>
    <s v="&gt;0"/>
    <n v="494"/>
    <m/>
    <x v="0"/>
    <s v="Colusa"/>
    <m/>
  </r>
  <r>
    <n v="95951"/>
    <n v="21"/>
    <n v="5"/>
    <s v="&gt;21"/>
    <m/>
    <s v="95951"/>
    <n v="30"/>
    <n v="5"/>
    <n v="0"/>
    <n v="0"/>
    <n v="0"/>
    <n v="0"/>
    <s v="&gt;30"/>
    <n v="2603"/>
    <m/>
    <x v="0"/>
    <s v="Glenn"/>
    <m/>
  </r>
  <r>
    <n v="95952"/>
    <n v="5"/>
    <n v="0"/>
    <s v="&gt;0"/>
    <m/>
    <s v="95952"/>
    <n v="5"/>
    <n v="0"/>
    <n v="0"/>
    <n v="0"/>
    <n v="0"/>
    <n v="0"/>
    <s v="&gt;0"/>
    <n v="0"/>
    <n v="1"/>
    <x v="2"/>
    <e v="#N/A"/>
    <m/>
  </r>
  <r>
    <n v="95953"/>
    <n v="63"/>
    <n v="49"/>
    <n v="112"/>
    <m/>
    <s v="95953"/>
    <n v="100"/>
    <n v="5"/>
    <n v="5"/>
    <n v="0"/>
    <n v="5"/>
    <n v="0"/>
    <s v="&gt;100"/>
    <n v="11073"/>
    <m/>
    <x v="433"/>
    <s v="Sutter"/>
    <m/>
  </r>
  <r>
    <n v="95954"/>
    <n v="56"/>
    <n v="52"/>
    <n v="108"/>
    <m/>
    <s v="95954"/>
    <n v="88"/>
    <n v="14"/>
    <n v="0"/>
    <n v="0"/>
    <n v="5"/>
    <n v="5"/>
    <s v="&gt;102"/>
    <n v="12221"/>
    <m/>
    <x v="0"/>
    <s v="Butte"/>
    <m/>
  </r>
  <r>
    <n v="95955"/>
    <n v="5"/>
    <n v="0"/>
    <s v="&gt;0"/>
    <m/>
    <s v="95955"/>
    <n v="5"/>
    <n v="0"/>
    <n v="0"/>
    <n v="0"/>
    <n v="0"/>
    <n v="0"/>
    <s v="&gt;0"/>
    <n v="1513"/>
    <m/>
    <x v="0"/>
    <s v="Colusa"/>
    <m/>
  </r>
  <r>
    <n v="95956"/>
    <n v="5"/>
    <n v="5"/>
    <s v="&gt;0"/>
    <m/>
    <s v="95956"/>
    <n v="5"/>
    <n v="5"/>
    <n v="0"/>
    <n v="0"/>
    <n v="0"/>
    <n v="0"/>
    <s v="&gt;0"/>
    <n v="399"/>
    <m/>
    <x v="0"/>
    <s v="Plumas"/>
    <m/>
  </r>
  <r>
    <n v="95957"/>
    <n v="5"/>
    <n v="5"/>
    <s v="&gt;0"/>
    <m/>
    <s v="95957"/>
    <n v="5"/>
    <n v="5"/>
    <n v="0"/>
    <n v="0"/>
    <n v="0"/>
    <n v="0"/>
    <s v="&gt;0"/>
    <n v="723"/>
    <m/>
    <x v="0"/>
    <s v="Sutter"/>
    <m/>
  </r>
  <r>
    <n v="95958"/>
    <n v="5"/>
    <n v="0"/>
    <s v="&gt;0"/>
    <m/>
    <s v="95958"/>
    <n v="5"/>
    <n v="0"/>
    <n v="0"/>
    <n v="0"/>
    <n v="0"/>
    <n v="0"/>
    <s v="&gt;0"/>
    <n v="0"/>
    <n v="1"/>
    <x v="2"/>
    <e v="#N/A"/>
    <m/>
  </r>
  <r>
    <n v="95959"/>
    <n v="39"/>
    <n v="43"/>
    <n v="82"/>
    <m/>
    <s v="95959"/>
    <n v="75"/>
    <n v="5"/>
    <n v="0"/>
    <n v="0"/>
    <n v="5"/>
    <n v="0"/>
    <s v="&gt;75"/>
    <n v="17838"/>
    <m/>
    <x v="434"/>
    <s v="Nevada"/>
    <m/>
  </r>
  <r>
    <n v="95960"/>
    <n v="5"/>
    <n v="5"/>
    <s v="&gt;0"/>
    <m/>
    <s v="95960"/>
    <n v="5"/>
    <n v="5"/>
    <n v="0"/>
    <n v="0"/>
    <n v="0"/>
    <n v="0"/>
    <s v="&gt;0"/>
    <n v="592"/>
    <m/>
    <x v="0"/>
    <s v="Sierra"/>
    <m/>
  </r>
  <r>
    <n v="95961"/>
    <n v="165"/>
    <n v="141"/>
    <n v="306"/>
    <m/>
    <s v="95961"/>
    <n v="254"/>
    <n v="32"/>
    <n v="19"/>
    <n v="0"/>
    <n v="5"/>
    <n v="0"/>
    <s v="&gt;305"/>
    <n v="28929"/>
    <m/>
    <x v="0"/>
    <s v="Yuba"/>
    <m/>
  </r>
  <r>
    <n v="95962"/>
    <n v="5"/>
    <n v="5"/>
    <s v="&gt;0"/>
    <m/>
    <s v="95962"/>
    <n v="5"/>
    <n v="0"/>
    <n v="0"/>
    <n v="0"/>
    <n v="5"/>
    <n v="0"/>
    <s v="&gt;0"/>
    <n v="1053"/>
    <m/>
    <x v="0"/>
    <s v="Yuba"/>
    <m/>
  </r>
  <r>
    <n v="95963"/>
    <n v="147"/>
    <n v="96"/>
    <n v="243"/>
    <m/>
    <s v="95963"/>
    <n v="204"/>
    <n v="13"/>
    <n v="20"/>
    <n v="0"/>
    <n v="5"/>
    <n v="5"/>
    <s v="&gt;237"/>
    <n v="15904"/>
    <m/>
    <x v="435"/>
    <s v="Glenn"/>
    <m/>
  </r>
  <r>
    <n v="95965"/>
    <n v="176"/>
    <n v="245"/>
    <n v="421"/>
    <m/>
    <s v="95965"/>
    <n v="272"/>
    <n v="92"/>
    <n v="43"/>
    <n v="0"/>
    <n v="5"/>
    <n v="5"/>
    <s v="&gt;407"/>
    <n v="20681"/>
    <m/>
    <x v="436"/>
    <s v="Butte"/>
    <m/>
  </r>
  <r>
    <n v="95966"/>
    <n v="213"/>
    <n v="277"/>
    <n v="490"/>
    <m/>
    <s v="95966"/>
    <n v="342"/>
    <n v="112"/>
    <n v="21"/>
    <n v="0"/>
    <n v="5"/>
    <n v="5"/>
    <s v="&gt;475"/>
    <n v="29444"/>
    <m/>
    <x v="436"/>
    <s v="Butte"/>
    <m/>
  </r>
  <r>
    <n v="95967"/>
    <n v="0"/>
    <n v="5"/>
    <s v="&gt;0"/>
    <m/>
    <s v="95967"/>
    <n v="5"/>
    <n v="5"/>
    <n v="0"/>
    <n v="0"/>
    <n v="0"/>
    <n v="0"/>
    <s v="&gt;0"/>
    <n v="0"/>
    <n v="1"/>
    <x v="2"/>
    <e v="#N/A"/>
    <m/>
  </r>
  <r>
    <n v="95968"/>
    <n v="5"/>
    <n v="17"/>
    <s v="&gt;17"/>
    <m/>
    <s v="95968"/>
    <n v="18"/>
    <n v="5"/>
    <n v="0"/>
    <n v="0"/>
    <n v="0"/>
    <n v="0"/>
    <s v="&gt;18"/>
    <n v="1172"/>
    <m/>
    <x v="0"/>
    <s v="Butte"/>
    <m/>
  </r>
  <r>
    <n v="95969"/>
    <n v="41"/>
    <n v="59"/>
    <n v="100"/>
    <m/>
    <s v="95969"/>
    <n v="71"/>
    <n v="12"/>
    <n v="0"/>
    <n v="17"/>
    <n v="0"/>
    <n v="0"/>
    <n v="100"/>
    <n v="19112"/>
    <m/>
    <x v="437"/>
    <s v="Butte"/>
    <m/>
  </r>
  <r>
    <n v="95970"/>
    <n v="0"/>
    <n v="5"/>
    <s v="&gt;0"/>
    <m/>
    <s v="95970"/>
    <n v="5"/>
    <n v="0"/>
    <n v="0"/>
    <n v="0"/>
    <n v="0"/>
    <n v="0"/>
    <s v="&gt;0"/>
    <n v="533"/>
    <m/>
    <x v="0"/>
    <s v="Colusa"/>
    <m/>
  </r>
  <r>
    <n v="95971"/>
    <n v="26"/>
    <n v="26"/>
    <n v="52"/>
    <m/>
    <s v="95971"/>
    <n v="39"/>
    <n v="13"/>
    <n v="0"/>
    <n v="0"/>
    <n v="0"/>
    <n v="0"/>
    <n v="52"/>
    <n v="5948"/>
    <m/>
    <x v="0"/>
    <s v="Plumas"/>
    <m/>
  </r>
  <r>
    <n v="95973"/>
    <n v="297"/>
    <n v="284"/>
    <n v="581"/>
    <m/>
    <s v="95973"/>
    <n v="443"/>
    <n v="81"/>
    <n v="29"/>
    <n v="18"/>
    <n v="5"/>
    <n v="5"/>
    <s v="&gt;571"/>
    <n v="36223"/>
    <m/>
    <x v="0"/>
    <s v="Butte"/>
    <m/>
  </r>
  <r>
    <n v="95974"/>
    <n v="5"/>
    <n v="5"/>
    <s v="&gt;0"/>
    <m/>
    <s v="95974"/>
    <n v="5"/>
    <n v="0"/>
    <n v="5"/>
    <n v="0"/>
    <n v="5"/>
    <n v="0"/>
    <s v="&gt;0"/>
    <n v="0"/>
    <m/>
    <x v="0"/>
    <s v="Butte"/>
    <m/>
  </r>
  <r>
    <n v="95975"/>
    <n v="5"/>
    <n v="5"/>
    <s v="&gt;0"/>
    <m/>
    <s v="95975"/>
    <n v="5"/>
    <n v="5"/>
    <n v="0"/>
    <n v="0"/>
    <n v="0"/>
    <n v="0"/>
    <s v="&gt;0"/>
    <n v="1736"/>
    <m/>
    <x v="0"/>
    <s v="Nevada"/>
    <m/>
  </r>
  <r>
    <n v="95977"/>
    <n v="5"/>
    <n v="13"/>
    <s v="&gt;13"/>
    <m/>
    <s v="95977"/>
    <n v="16"/>
    <n v="5"/>
    <n v="5"/>
    <n v="0"/>
    <n v="0"/>
    <n v="0"/>
    <s v="&gt;16"/>
    <n v="1586"/>
    <m/>
    <x v="0"/>
    <s v="Yuba"/>
    <m/>
  </r>
  <r>
    <n v="95978"/>
    <n v="5"/>
    <n v="5"/>
    <s v="&gt;0"/>
    <m/>
    <s v="95978"/>
    <n v="5"/>
    <n v="5"/>
    <n v="0"/>
    <n v="0"/>
    <n v="0"/>
    <n v="0"/>
    <s v="&gt;0"/>
    <n v="153"/>
    <m/>
    <x v="0"/>
    <s v="Butte"/>
    <m/>
  </r>
  <r>
    <n v="95980"/>
    <n v="5"/>
    <n v="0"/>
    <s v="&gt;0"/>
    <m/>
    <s v="95980"/>
    <n v="5"/>
    <n v="0"/>
    <n v="0"/>
    <n v="0"/>
    <n v="0"/>
    <n v="0"/>
    <s v="&gt;0"/>
    <n v="0"/>
    <n v="1"/>
    <x v="2"/>
    <e v="#N/A"/>
    <m/>
  </r>
  <r>
    <n v="95981"/>
    <n v="5"/>
    <n v="0"/>
    <s v="&gt;0"/>
    <m/>
    <s v="95981"/>
    <n v="5"/>
    <n v="0"/>
    <n v="0"/>
    <n v="0"/>
    <n v="0"/>
    <n v="0"/>
    <s v="&gt;0"/>
    <n v="35"/>
    <m/>
    <x v="0"/>
    <s v="Plumas"/>
    <m/>
  </r>
  <r>
    <n v="95982"/>
    <n v="5"/>
    <n v="5"/>
    <s v="&gt;0"/>
    <m/>
    <s v="95982"/>
    <n v="17"/>
    <n v="5"/>
    <n v="0"/>
    <n v="0"/>
    <n v="0"/>
    <n v="0"/>
    <s v="&gt;17"/>
    <n v="3097"/>
    <m/>
    <x v="0"/>
    <s v="Sutter"/>
    <m/>
  </r>
  <r>
    <n v="95983"/>
    <n v="0"/>
    <n v="5"/>
    <s v="&gt;0"/>
    <m/>
    <s v="95983"/>
    <n v="5"/>
    <n v="0"/>
    <n v="0"/>
    <n v="0"/>
    <n v="0"/>
    <n v="0"/>
    <s v="&gt;0"/>
    <n v="306"/>
    <m/>
    <x v="0"/>
    <s v="Plumas"/>
    <m/>
  </r>
  <r>
    <n v="95984"/>
    <n v="5"/>
    <n v="5"/>
    <s v="&gt;0"/>
    <m/>
    <s v="95984"/>
    <n v="5"/>
    <n v="0"/>
    <n v="0"/>
    <n v="0"/>
    <n v="0"/>
    <n v="0"/>
    <s v="&gt;0"/>
    <n v="303"/>
    <m/>
    <x v="0"/>
    <s v="Plumas"/>
    <m/>
  </r>
  <r>
    <n v="95986"/>
    <n v="5"/>
    <n v="0"/>
    <s v="&gt;0"/>
    <m/>
    <s v="95986"/>
    <n v="5"/>
    <n v="0"/>
    <n v="0"/>
    <n v="0"/>
    <n v="0"/>
    <n v="0"/>
    <s v="&gt;0"/>
    <n v="123"/>
    <m/>
    <x v="0"/>
    <s v="Nevada"/>
    <m/>
  </r>
  <r>
    <n v="95987"/>
    <n v="31"/>
    <n v="21"/>
    <n v="52"/>
    <m/>
    <s v="95987"/>
    <n v="48"/>
    <n v="5"/>
    <n v="0"/>
    <n v="0"/>
    <n v="0"/>
    <n v="0"/>
    <s v="&gt;48"/>
    <n v="6040"/>
    <m/>
    <x v="438"/>
    <s v="Colusa"/>
    <m/>
  </r>
  <r>
    <n v="95988"/>
    <n v="64"/>
    <n v="54"/>
    <n v="118"/>
    <m/>
    <s v="95988"/>
    <n v="94"/>
    <n v="23"/>
    <n v="0"/>
    <n v="0"/>
    <n v="0"/>
    <n v="5"/>
    <s v="&gt;117"/>
    <n v="8460"/>
    <m/>
    <x v="439"/>
    <s v="Glenn"/>
    <m/>
  </r>
  <r>
    <n v="95991"/>
    <n v="272"/>
    <n v="298"/>
    <n v="570"/>
    <m/>
    <s v="95991"/>
    <n v="408"/>
    <n v="108"/>
    <n v="32"/>
    <n v="12"/>
    <n v="5"/>
    <n v="5"/>
    <s v="&gt;560"/>
    <n v="40749"/>
    <m/>
    <x v="440"/>
    <s v="Sutter"/>
    <m/>
  </r>
  <r>
    <n v="95993"/>
    <n v="145"/>
    <n v="155"/>
    <n v="300"/>
    <m/>
    <s v="95993"/>
    <n v="242"/>
    <n v="27"/>
    <n v="15"/>
    <n v="12"/>
    <n v="5"/>
    <n v="5"/>
    <s v="&gt;296"/>
    <n v="37713"/>
    <m/>
    <x v="440"/>
    <s v="Sutter"/>
    <m/>
  </r>
  <r>
    <n v="96001"/>
    <n v="214"/>
    <n v="312"/>
    <n v="526"/>
    <m/>
    <s v="96001"/>
    <n v="299"/>
    <n v="120"/>
    <n v="78"/>
    <n v="5"/>
    <n v="15"/>
    <n v="5"/>
    <s v="&gt;512"/>
    <n v="34008"/>
    <m/>
    <x v="441"/>
    <s v="Shasta"/>
    <m/>
  </r>
  <r>
    <n v="96002"/>
    <n v="264"/>
    <n v="477"/>
    <n v="741"/>
    <m/>
    <s v="96002"/>
    <n v="388"/>
    <n v="131"/>
    <n v="178"/>
    <n v="21"/>
    <n v="20"/>
    <n v="5"/>
    <s v="&gt;738"/>
    <n v="33943"/>
    <m/>
    <x v="441"/>
    <s v="Shasta"/>
    <m/>
  </r>
  <r>
    <n v="96003"/>
    <n v="294"/>
    <n v="424"/>
    <n v="718"/>
    <m/>
    <s v="96003"/>
    <n v="421"/>
    <n v="131"/>
    <n v="98"/>
    <n v="47"/>
    <n v="17"/>
    <n v="5"/>
    <s v="&gt;714"/>
    <n v="44171"/>
    <m/>
    <x v="441"/>
    <s v="Shasta"/>
    <m/>
  </r>
  <r>
    <n v="96007"/>
    <n v="194"/>
    <n v="206"/>
    <n v="400"/>
    <m/>
    <s v="96007"/>
    <n v="319"/>
    <n v="53"/>
    <n v="18"/>
    <n v="0"/>
    <n v="5"/>
    <n v="0"/>
    <s v="&gt;390"/>
    <n v="23670"/>
    <m/>
    <x v="442"/>
    <s v="Shasta"/>
    <m/>
  </r>
  <r>
    <n v="96008"/>
    <n v="5"/>
    <n v="5"/>
    <s v="&gt;0"/>
    <m/>
    <s v="96008"/>
    <n v="11"/>
    <n v="0"/>
    <n v="0"/>
    <n v="0"/>
    <n v="0"/>
    <n v="0"/>
    <n v="11"/>
    <n v="1343"/>
    <m/>
    <x v="0"/>
    <s v="Shasta"/>
    <m/>
  </r>
  <r>
    <n v="96009"/>
    <n v="5"/>
    <n v="0"/>
    <s v="&gt;0"/>
    <m/>
    <s v="96009"/>
    <n v="5"/>
    <n v="0"/>
    <n v="0"/>
    <n v="0"/>
    <n v="0"/>
    <n v="0"/>
    <s v="&gt;0"/>
    <n v="291"/>
    <m/>
    <x v="0"/>
    <s v="Lassen"/>
    <m/>
  </r>
  <r>
    <n v="96010"/>
    <n v="0"/>
    <n v="5"/>
    <s v="&gt;0"/>
    <m/>
    <s v="96010"/>
    <n v="5"/>
    <n v="0"/>
    <n v="0"/>
    <n v="0"/>
    <n v="0"/>
    <n v="0"/>
    <s v="&gt;0"/>
    <n v="96"/>
    <m/>
    <x v="0"/>
    <s v="Trinity"/>
    <m/>
  </r>
  <r>
    <n v="96011"/>
    <n v="5"/>
    <n v="0"/>
    <s v="&gt;0"/>
    <m/>
    <s v="96011"/>
    <n v="5"/>
    <n v="0"/>
    <n v="0"/>
    <n v="0"/>
    <n v="0"/>
    <n v="0"/>
    <s v="&gt;0"/>
    <n v="260"/>
    <m/>
    <x v="0"/>
    <s v="Shasta"/>
    <m/>
  </r>
  <r>
    <n v="96013"/>
    <n v="20"/>
    <n v="19"/>
    <n v="39"/>
    <m/>
    <s v="96013"/>
    <n v="32"/>
    <n v="5"/>
    <n v="0"/>
    <n v="0"/>
    <n v="0"/>
    <n v="0"/>
    <s v="&gt;32"/>
    <n v="4883"/>
    <m/>
    <x v="0"/>
    <s v="Shasta"/>
    <m/>
  </r>
  <r>
    <n v="96014"/>
    <n v="0"/>
    <n v="5"/>
    <s v="&gt;0"/>
    <m/>
    <s v="96014"/>
    <n v="5"/>
    <n v="0"/>
    <n v="0"/>
    <n v="0"/>
    <n v="0"/>
    <n v="0"/>
    <s v="&gt;0"/>
    <n v="160"/>
    <m/>
    <x v="0"/>
    <s v="Siskiyou"/>
    <m/>
  </r>
  <r>
    <n v="96015"/>
    <n v="5"/>
    <n v="0"/>
    <s v="&gt;0"/>
    <m/>
    <s v="96015"/>
    <n v="5"/>
    <n v="0"/>
    <n v="0"/>
    <n v="0"/>
    <n v="0"/>
    <n v="0"/>
    <s v="&gt;0"/>
    <n v="334"/>
    <m/>
    <x v="0"/>
    <s v="Modoc"/>
    <m/>
  </r>
  <r>
    <n v="96016"/>
    <n v="5"/>
    <n v="5"/>
    <s v="&gt;0"/>
    <m/>
    <s v="96016"/>
    <n v="5"/>
    <n v="5"/>
    <n v="0"/>
    <n v="0"/>
    <n v="0"/>
    <n v="0"/>
    <s v="&gt;0"/>
    <n v="366"/>
    <m/>
    <x v="0"/>
    <s v="Shasta"/>
    <m/>
  </r>
  <r>
    <n v="96017"/>
    <n v="5"/>
    <n v="0"/>
    <s v="&gt;0"/>
    <m/>
    <s v="96017"/>
    <n v="5"/>
    <n v="0"/>
    <n v="0"/>
    <n v="0"/>
    <n v="0"/>
    <n v="0"/>
    <s v="&gt;0"/>
    <n v="202"/>
    <m/>
    <x v="0"/>
    <s v="Shasta"/>
    <m/>
  </r>
  <r>
    <n v="96019"/>
    <n v="93"/>
    <n v="80"/>
    <n v="173"/>
    <m/>
    <s v="96019"/>
    <n v="140"/>
    <n v="20"/>
    <n v="5"/>
    <n v="0"/>
    <n v="5"/>
    <n v="5"/>
    <s v="&gt;160"/>
    <n v="10216"/>
    <m/>
    <x v="443"/>
    <s v="Shasta"/>
    <m/>
  </r>
  <r>
    <n v="96020"/>
    <n v="5"/>
    <n v="16"/>
    <s v="&gt;16"/>
    <m/>
    <s v="96020"/>
    <n v="15"/>
    <n v="5"/>
    <n v="5"/>
    <n v="0"/>
    <n v="0"/>
    <n v="5"/>
    <s v="&gt;15"/>
    <n v="2417"/>
    <m/>
    <x v="0"/>
    <s v="Plumas"/>
    <m/>
  </r>
  <r>
    <n v="96021"/>
    <n v="136"/>
    <n v="93"/>
    <n v="229"/>
    <m/>
    <s v="96021"/>
    <n v="197"/>
    <n v="25"/>
    <n v="5"/>
    <n v="0"/>
    <n v="5"/>
    <n v="0"/>
    <s v="&gt;222"/>
    <n v="14970"/>
    <m/>
    <x v="444"/>
    <s v="Tehama"/>
    <m/>
  </r>
  <r>
    <n v="96022"/>
    <n v="131"/>
    <n v="104"/>
    <n v="235"/>
    <m/>
    <s v="96022"/>
    <n v="198"/>
    <n v="15"/>
    <n v="5"/>
    <n v="0"/>
    <n v="12"/>
    <n v="5"/>
    <s v="&gt;225"/>
    <n v="14624"/>
    <m/>
    <x v="0"/>
    <s v="Tehama"/>
    <m/>
  </r>
  <r>
    <n v="96023"/>
    <n v="13"/>
    <n v="5"/>
    <s v="&gt;13"/>
    <m/>
    <s v="96023"/>
    <n v="18"/>
    <n v="5"/>
    <n v="0"/>
    <n v="0"/>
    <n v="0"/>
    <n v="0"/>
    <s v="&gt;18"/>
    <n v="1188"/>
    <m/>
    <x v="445"/>
    <s v="Siskiyou"/>
    <m/>
  </r>
  <r>
    <n v="96024"/>
    <n v="5"/>
    <n v="5"/>
    <s v="&gt;0"/>
    <m/>
    <s v="96024"/>
    <n v="5"/>
    <n v="0"/>
    <n v="0"/>
    <n v="0"/>
    <n v="0"/>
    <n v="0"/>
    <s v="&gt;0"/>
    <n v="825"/>
    <m/>
    <x v="0"/>
    <s v="Trinity"/>
    <m/>
  </r>
  <r>
    <n v="96025"/>
    <n v="5"/>
    <n v="5"/>
    <s v="&gt;0"/>
    <m/>
    <s v="96025"/>
    <n v="13"/>
    <n v="5"/>
    <n v="0"/>
    <n v="0"/>
    <n v="0"/>
    <n v="0"/>
    <s v="&gt;13"/>
    <n v="2232"/>
    <m/>
    <x v="446"/>
    <s v="Siskiyou"/>
    <m/>
  </r>
  <r>
    <n v="96027"/>
    <n v="5"/>
    <n v="14"/>
    <s v="&gt;14"/>
    <m/>
    <s v="96027"/>
    <n v="17"/>
    <n v="5"/>
    <n v="0"/>
    <n v="0"/>
    <n v="0"/>
    <n v="0"/>
    <s v="&gt;17"/>
    <n v="2273"/>
    <m/>
    <x v="447"/>
    <s v="Siskiyou"/>
    <m/>
  </r>
  <r>
    <n v="96028"/>
    <n v="5"/>
    <n v="5"/>
    <s v="&gt;0"/>
    <m/>
    <s v="96028"/>
    <n v="5"/>
    <n v="5"/>
    <n v="0"/>
    <n v="0"/>
    <n v="0"/>
    <n v="5"/>
    <s v="&gt;0"/>
    <n v="1000"/>
    <m/>
    <x v="0"/>
    <s v="Shasta"/>
    <m/>
  </r>
  <r>
    <n v="96029"/>
    <n v="5"/>
    <n v="0"/>
    <s v="&gt;0"/>
    <m/>
    <s v="96029"/>
    <n v="5"/>
    <n v="0"/>
    <n v="0"/>
    <n v="0"/>
    <n v="0"/>
    <n v="0"/>
    <s v="&gt;0"/>
    <n v="190"/>
    <m/>
    <x v="0"/>
    <s v="Tehama"/>
    <m/>
  </r>
  <r>
    <n v="96032"/>
    <n v="5"/>
    <n v="5"/>
    <s v="&gt;0"/>
    <m/>
    <s v="96032"/>
    <n v="14"/>
    <n v="5"/>
    <n v="0"/>
    <n v="0"/>
    <n v="0"/>
    <n v="0"/>
    <s v="&gt;14"/>
    <n v="2732"/>
    <m/>
    <x v="448"/>
    <s v="Siskiyou"/>
    <m/>
  </r>
  <r>
    <n v="96033"/>
    <n v="5"/>
    <n v="5"/>
    <s v="&gt;0"/>
    <m/>
    <s v="96033"/>
    <n v="5"/>
    <n v="5"/>
    <n v="0"/>
    <n v="0"/>
    <n v="0"/>
    <n v="0"/>
    <s v="&gt;0"/>
    <n v="484"/>
    <m/>
    <x v="0"/>
    <s v="Shasta"/>
    <m/>
  </r>
  <r>
    <n v="96035"/>
    <n v="22"/>
    <n v="19"/>
    <n v="41"/>
    <m/>
    <s v="96035"/>
    <n v="37"/>
    <n v="5"/>
    <n v="0"/>
    <n v="0"/>
    <n v="5"/>
    <n v="0"/>
    <s v="&gt;37"/>
    <n v="3341"/>
    <m/>
    <x v="0"/>
    <s v="Tehama"/>
    <m/>
  </r>
  <r>
    <n v="96036"/>
    <n v="0"/>
    <n v="5"/>
    <s v="&gt;0"/>
    <m/>
    <s v="96036"/>
    <n v="5"/>
    <n v="0"/>
    <n v="0"/>
    <n v="0"/>
    <n v="0"/>
    <n v="0"/>
    <s v="&gt;0"/>
    <n v="0"/>
    <n v="1"/>
    <x v="2"/>
    <e v="#N/A"/>
    <m/>
  </r>
  <r>
    <n v="96038"/>
    <n v="5"/>
    <n v="5"/>
    <s v="&gt;0"/>
    <m/>
    <s v="96038"/>
    <n v="5"/>
    <n v="5"/>
    <n v="0"/>
    <n v="0"/>
    <n v="5"/>
    <n v="0"/>
    <s v="&gt;0"/>
    <n v="717"/>
    <m/>
    <x v="0"/>
    <s v="Siskiyou"/>
    <m/>
  </r>
  <r>
    <n v="96039"/>
    <n v="5"/>
    <n v="5"/>
    <s v="&gt;0"/>
    <m/>
    <s v="96039"/>
    <n v="5"/>
    <n v="0"/>
    <n v="0"/>
    <n v="0"/>
    <n v="5"/>
    <n v="0"/>
    <s v="&gt;0"/>
    <n v="896"/>
    <m/>
    <x v="0"/>
    <s v="Siskiyou"/>
    <m/>
  </r>
  <r>
    <n v="96040"/>
    <n v="5"/>
    <n v="0"/>
    <s v="&gt;0"/>
    <m/>
    <s v="96040"/>
    <n v="5"/>
    <n v="0"/>
    <n v="0"/>
    <n v="0"/>
    <n v="0"/>
    <n v="0"/>
    <s v="&gt;0"/>
    <n v="68"/>
    <m/>
    <x v="0"/>
    <s v="Shasta"/>
    <m/>
  </r>
  <r>
    <n v="96041"/>
    <n v="5"/>
    <n v="5"/>
    <s v="&gt;0"/>
    <m/>
    <s v="96041"/>
    <n v="11"/>
    <n v="5"/>
    <n v="0"/>
    <n v="0"/>
    <n v="0"/>
    <n v="0"/>
    <s v="&gt;11"/>
    <n v="2871"/>
    <m/>
    <x v="0"/>
    <s v="Trinity"/>
    <m/>
  </r>
  <r>
    <n v="96044"/>
    <n v="5"/>
    <n v="5"/>
    <s v="&gt;0"/>
    <m/>
    <s v="96044"/>
    <n v="5"/>
    <n v="5"/>
    <n v="0"/>
    <n v="0"/>
    <n v="0"/>
    <n v="0"/>
    <s v="&gt;0"/>
    <n v="1125"/>
    <m/>
    <x v="0"/>
    <s v="Siskiyou"/>
    <m/>
  </r>
  <r>
    <n v="96046"/>
    <n v="0"/>
    <n v="5"/>
    <s v="&gt;0"/>
    <m/>
    <s v="96046"/>
    <n v="5"/>
    <n v="0"/>
    <n v="0"/>
    <n v="0"/>
    <n v="0"/>
    <n v="0"/>
    <s v="&gt;0"/>
    <n v="124"/>
    <m/>
    <x v="0"/>
    <s v="Trinity"/>
    <m/>
  </r>
  <r>
    <n v="96047"/>
    <n v="5"/>
    <n v="5"/>
    <s v="&gt;0"/>
    <m/>
    <s v="96047"/>
    <n v="5"/>
    <n v="5"/>
    <n v="0"/>
    <n v="0"/>
    <n v="0"/>
    <n v="0"/>
    <s v="&gt;0"/>
    <n v="939"/>
    <m/>
    <x v="0"/>
    <s v="Shasta"/>
    <m/>
  </r>
  <r>
    <n v="96048"/>
    <n v="5"/>
    <n v="5"/>
    <s v="&gt;0"/>
    <m/>
    <s v="96048"/>
    <n v="5"/>
    <n v="0"/>
    <n v="0"/>
    <n v="0"/>
    <n v="0"/>
    <n v="0"/>
    <s v="&gt;0"/>
    <n v="795"/>
    <m/>
    <x v="0"/>
    <s v="Trinity"/>
    <m/>
  </r>
  <r>
    <n v="96050"/>
    <n v="5"/>
    <n v="0"/>
    <s v="&gt;0"/>
    <m/>
    <s v="96050"/>
    <n v="5"/>
    <n v="0"/>
    <n v="0"/>
    <n v="0"/>
    <n v="0"/>
    <n v="0"/>
    <s v="&gt;0"/>
    <n v="414"/>
    <m/>
    <x v="0"/>
    <s v="Siskiyou"/>
    <m/>
  </r>
  <r>
    <n v="96051"/>
    <n v="5"/>
    <n v="5"/>
    <s v="&gt;0"/>
    <m/>
    <s v="96051"/>
    <n v="5"/>
    <n v="0"/>
    <n v="0"/>
    <n v="0"/>
    <n v="0"/>
    <n v="0"/>
    <s v="&gt;0"/>
    <n v="1193"/>
    <m/>
    <x v="0"/>
    <s v="Shasta"/>
    <m/>
  </r>
  <r>
    <n v="96052"/>
    <n v="5"/>
    <n v="5"/>
    <s v="&gt;0"/>
    <m/>
    <s v="96052"/>
    <n v="5"/>
    <n v="5"/>
    <n v="0"/>
    <n v="0"/>
    <n v="0"/>
    <n v="0"/>
    <s v="&gt;0"/>
    <n v="1724"/>
    <m/>
    <x v="0"/>
    <s v="Trinity"/>
    <m/>
  </r>
  <r>
    <n v="96054"/>
    <n v="5"/>
    <n v="5"/>
    <s v="&gt;0"/>
    <m/>
    <s v="96054"/>
    <n v="5"/>
    <n v="0"/>
    <n v="0"/>
    <n v="0"/>
    <n v="0"/>
    <n v="0"/>
    <s v="&gt;0"/>
    <n v="265"/>
    <m/>
    <x v="0"/>
    <s v="Modoc"/>
    <m/>
  </r>
  <r>
    <n v="96055"/>
    <n v="23"/>
    <n v="28"/>
    <n v="51"/>
    <m/>
    <s v="96055"/>
    <n v="35"/>
    <n v="5"/>
    <n v="11"/>
    <n v="0"/>
    <n v="0"/>
    <n v="0"/>
    <s v="&gt;46"/>
    <n v="4194"/>
    <m/>
    <x v="0"/>
    <s v="Tehama"/>
    <m/>
  </r>
  <r>
    <n v="96056"/>
    <n v="5"/>
    <n v="5"/>
    <s v="&gt;0"/>
    <m/>
    <s v="96056"/>
    <n v="11"/>
    <n v="5"/>
    <n v="0"/>
    <n v="0"/>
    <n v="0"/>
    <n v="0"/>
    <s v="&gt;11"/>
    <n v="1730"/>
    <m/>
    <x v="0"/>
    <s v="Lassen"/>
    <m/>
  </r>
  <r>
    <n v="96057"/>
    <n v="5"/>
    <n v="5"/>
    <s v="&gt;0"/>
    <m/>
    <s v="96057"/>
    <n v="5"/>
    <n v="5"/>
    <n v="0"/>
    <n v="0"/>
    <n v="0"/>
    <n v="0"/>
    <s v="&gt;0"/>
    <n v="1089"/>
    <m/>
    <x v="0"/>
    <s v="Siskiyou"/>
    <m/>
  </r>
  <r>
    <n v="96058"/>
    <n v="5"/>
    <n v="5"/>
    <s v="&gt;0"/>
    <m/>
    <s v="96058"/>
    <n v="5"/>
    <n v="0"/>
    <n v="0"/>
    <n v="0"/>
    <n v="0"/>
    <n v="0"/>
    <s v="&gt;0"/>
    <n v="507"/>
    <m/>
    <x v="0"/>
    <s v="Siskiyou"/>
    <m/>
  </r>
  <r>
    <n v="96059"/>
    <n v="5"/>
    <n v="5"/>
    <s v="&gt;0"/>
    <m/>
    <s v="96059"/>
    <n v="5"/>
    <n v="0"/>
    <n v="0"/>
    <n v="0"/>
    <n v="0"/>
    <n v="0"/>
    <s v="&gt;0"/>
    <n v="478"/>
    <m/>
    <x v="0"/>
    <s v="Shasta"/>
    <m/>
  </r>
  <r>
    <n v="96062"/>
    <n v="11"/>
    <n v="5"/>
    <s v="&gt;11"/>
    <m/>
    <s v="96062"/>
    <n v="12"/>
    <n v="0"/>
    <n v="0"/>
    <n v="0"/>
    <n v="0"/>
    <n v="0"/>
    <n v="12"/>
    <n v="1217"/>
    <m/>
    <x v="0"/>
    <s v="Shasta"/>
    <m/>
  </r>
  <r>
    <n v="96064"/>
    <n v="19"/>
    <n v="25"/>
    <n v="44"/>
    <m/>
    <s v="96064"/>
    <n v="37"/>
    <n v="5"/>
    <n v="0"/>
    <n v="0"/>
    <n v="5"/>
    <n v="0"/>
    <s v="&gt;37"/>
    <n v="4368"/>
    <m/>
    <x v="449"/>
    <s v="Siskiyou"/>
    <m/>
  </r>
  <r>
    <n v="96065"/>
    <n v="5"/>
    <n v="5"/>
    <s v="&gt;0"/>
    <m/>
    <s v="96065"/>
    <n v="5"/>
    <n v="0"/>
    <n v="0"/>
    <n v="0"/>
    <n v="0"/>
    <n v="0"/>
    <s v="&gt;0"/>
    <n v="286"/>
    <m/>
    <x v="0"/>
    <s v="Shasta"/>
    <m/>
  </r>
  <r>
    <n v="96067"/>
    <n v="19"/>
    <n v="28"/>
    <n v="47"/>
    <m/>
    <s v="96067"/>
    <n v="36"/>
    <n v="5"/>
    <n v="0"/>
    <n v="0"/>
    <n v="0"/>
    <n v="5"/>
    <s v="&gt;36"/>
    <n v="7050"/>
    <m/>
    <x v="450"/>
    <s v="Siskiyou"/>
    <m/>
  </r>
  <r>
    <n v="96069"/>
    <n v="5"/>
    <n v="5"/>
    <s v="&gt;0"/>
    <m/>
    <s v="96069"/>
    <n v="5"/>
    <n v="5"/>
    <n v="0"/>
    <n v="0"/>
    <n v="0"/>
    <n v="0"/>
    <s v="&gt;0"/>
    <n v="1167"/>
    <m/>
    <x v="0"/>
    <s v="Shasta"/>
    <m/>
  </r>
  <r>
    <n v="96073"/>
    <n v="24"/>
    <n v="20"/>
    <n v="44"/>
    <m/>
    <s v="96073"/>
    <n v="42"/>
    <n v="5"/>
    <n v="0"/>
    <n v="0"/>
    <n v="0"/>
    <n v="0"/>
    <s v="&gt;42"/>
    <n v="4538"/>
    <m/>
    <x v="0"/>
    <s v="Shasta"/>
    <m/>
  </r>
  <r>
    <n v="96075"/>
    <n v="5"/>
    <n v="5"/>
    <s v="&gt;0"/>
    <m/>
    <s v="96075"/>
    <n v="5"/>
    <n v="0"/>
    <n v="0"/>
    <n v="0"/>
    <n v="0"/>
    <n v="0"/>
    <s v="&gt;0"/>
    <n v="353"/>
    <m/>
    <x v="0"/>
    <s v="Tehama"/>
    <m/>
  </r>
  <r>
    <n v="96080"/>
    <n v="225"/>
    <n v="325"/>
    <n v="550"/>
    <m/>
    <s v="96080"/>
    <n v="314"/>
    <n v="99"/>
    <n v="108"/>
    <n v="0"/>
    <n v="24"/>
    <n v="5"/>
    <s v="&gt;545"/>
    <n v="31009"/>
    <m/>
    <x v="451"/>
    <s v="Tehama"/>
    <m/>
  </r>
  <r>
    <n v="96084"/>
    <n v="5"/>
    <n v="5"/>
    <s v="&gt;0"/>
    <m/>
    <s v="96084"/>
    <n v="5"/>
    <n v="5"/>
    <n v="0"/>
    <n v="0"/>
    <n v="0"/>
    <n v="0"/>
    <s v="&gt;0"/>
    <n v="514"/>
    <m/>
    <x v="0"/>
    <s v="Shasta"/>
    <m/>
  </r>
  <r>
    <n v="96085"/>
    <n v="5"/>
    <n v="0"/>
    <s v="&gt;0"/>
    <m/>
    <s v="96085"/>
    <n v="5"/>
    <n v="0"/>
    <n v="0"/>
    <n v="0"/>
    <n v="0"/>
    <n v="0"/>
    <s v="&gt;0"/>
    <n v="66"/>
    <m/>
    <x v="0"/>
    <s v="Siskiyou"/>
    <m/>
  </r>
  <r>
    <n v="96087"/>
    <n v="5"/>
    <n v="5"/>
    <s v="&gt;0"/>
    <m/>
    <s v="96087"/>
    <n v="5"/>
    <n v="0"/>
    <n v="0"/>
    <n v="0"/>
    <n v="0"/>
    <n v="0"/>
    <s v="&gt;0"/>
    <n v="699"/>
    <m/>
    <x v="0"/>
    <s v="Shasta"/>
    <m/>
  </r>
  <r>
    <n v="96088"/>
    <n v="5"/>
    <n v="24"/>
    <s v="&gt;24"/>
    <m/>
    <s v="96088"/>
    <n v="29"/>
    <n v="0"/>
    <n v="0"/>
    <n v="0"/>
    <n v="5"/>
    <n v="5"/>
    <s v="&gt;29"/>
    <n v="5022"/>
    <m/>
    <x v="0"/>
    <s v="Shasta"/>
    <m/>
  </r>
  <r>
    <n v="96089"/>
    <n v="5"/>
    <n v="0"/>
    <s v="&gt;0"/>
    <m/>
    <s v="96089"/>
    <n v="5"/>
    <n v="0"/>
    <n v="0"/>
    <n v="0"/>
    <n v="0"/>
    <n v="0"/>
    <s v="&gt;0"/>
    <n v="0"/>
    <n v="1"/>
    <x v="2"/>
    <e v="#N/A"/>
    <m/>
  </r>
  <r>
    <n v="96090"/>
    <n v="5"/>
    <n v="0"/>
    <s v="&gt;0"/>
    <m/>
    <s v="96090"/>
    <n v="5"/>
    <n v="0"/>
    <n v="0"/>
    <n v="0"/>
    <n v="0"/>
    <n v="0"/>
    <s v="&gt;0"/>
    <n v="503"/>
    <m/>
    <x v="452"/>
    <s v="Tehama"/>
    <m/>
  </r>
  <r>
    <n v="96091"/>
    <n v="0"/>
    <n v="5"/>
    <s v="&gt;0"/>
    <m/>
    <s v="96091"/>
    <n v="5"/>
    <n v="5"/>
    <n v="0"/>
    <n v="0"/>
    <n v="0"/>
    <n v="0"/>
    <s v="&gt;0"/>
    <n v="678"/>
    <m/>
    <x v="0"/>
    <s v="Trinity"/>
    <m/>
  </r>
  <r>
    <n v="96093"/>
    <n v="15"/>
    <n v="11"/>
    <n v="26"/>
    <m/>
    <s v="96093"/>
    <n v="22"/>
    <n v="5"/>
    <n v="0"/>
    <n v="0"/>
    <n v="0"/>
    <n v="0"/>
    <s v="&gt;22"/>
    <n v="3469"/>
    <m/>
    <x v="0"/>
    <s v="Trinity"/>
    <m/>
  </r>
  <r>
    <n v="96094"/>
    <n v="18"/>
    <n v="29"/>
    <n v="47"/>
    <m/>
    <s v="96094"/>
    <n v="34"/>
    <n v="13"/>
    <n v="0"/>
    <n v="0"/>
    <n v="0"/>
    <n v="0"/>
    <n v="47"/>
    <n v="7104"/>
    <m/>
    <x v="453"/>
    <s v="Siskiyou"/>
    <m/>
  </r>
  <r>
    <n v="96096"/>
    <n v="5"/>
    <n v="5"/>
    <s v="&gt;0"/>
    <m/>
    <s v="96096"/>
    <n v="5"/>
    <n v="0"/>
    <n v="0"/>
    <n v="0"/>
    <n v="0"/>
    <n v="0"/>
    <s v="&gt;0"/>
    <n v="718"/>
    <m/>
    <x v="0"/>
    <s v="Shasta"/>
    <m/>
  </r>
  <r>
    <n v="96097"/>
    <n v="61"/>
    <n v="97"/>
    <n v="158"/>
    <m/>
    <s v="96097"/>
    <n v="97"/>
    <n v="59"/>
    <n v="0"/>
    <n v="0"/>
    <n v="5"/>
    <n v="5"/>
    <s v="&gt;156"/>
    <n v="9468"/>
    <m/>
    <x v="454"/>
    <s v="Siskiyou"/>
    <m/>
  </r>
  <r>
    <n v="96099"/>
    <n v="0"/>
    <n v="5"/>
    <s v="&gt;0"/>
    <m/>
    <s v="96099"/>
    <n v="0"/>
    <n v="5"/>
    <n v="0"/>
    <n v="0"/>
    <n v="0"/>
    <n v="0"/>
    <s v="&gt;0"/>
    <n v="0"/>
    <n v="1"/>
    <x v="2"/>
    <e v="#N/A"/>
    <m/>
  </r>
  <r>
    <n v="96101"/>
    <n v="18"/>
    <n v="29"/>
    <n v="47"/>
    <m/>
    <s v="96101"/>
    <n v="33"/>
    <n v="5"/>
    <n v="0"/>
    <n v="0"/>
    <n v="5"/>
    <n v="5"/>
    <s v="&gt;33"/>
    <n v="5152"/>
    <m/>
    <x v="455"/>
    <s v="Modoc"/>
    <m/>
  </r>
  <r>
    <n v="96103"/>
    <n v="5"/>
    <n v="5"/>
    <s v="&gt;0"/>
    <m/>
    <s v="96103"/>
    <n v="5"/>
    <n v="0"/>
    <n v="0"/>
    <n v="0"/>
    <n v="0"/>
    <n v="0"/>
    <s v="&gt;0"/>
    <n v="1343"/>
    <m/>
    <x v="0"/>
    <s v="Plumas"/>
    <m/>
  </r>
  <r>
    <n v="96104"/>
    <n v="0"/>
    <n v="5"/>
    <s v="&gt;0"/>
    <m/>
    <s v="96104"/>
    <n v="5"/>
    <n v="5"/>
    <n v="0"/>
    <n v="0"/>
    <n v="0"/>
    <n v="0"/>
    <s v="&gt;0"/>
    <n v="920"/>
    <m/>
    <x v="0"/>
    <s v="Modoc"/>
    <m/>
  </r>
  <r>
    <n v="96105"/>
    <n v="5"/>
    <n v="5"/>
    <s v="&gt;0"/>
    <m/>
    <s v="96105"/>
    <n v="5"/>
    <n v="0"/>
    <n v="0"/>
    <n v="0"/>
    <n v="0"/>
    <n v="0"/>
    <s v="&gt;0"/>
    <n v="351"/>
    <m/>
    <x v="0"/>
    <s v="Plumas"/>
    <m/>
  </r>
  <r>
    <n v="96107"/>
    <n v="5"/>
    <n v="5"/>
    <s v="&gt;0"/>
    <m/>
    <s v="96107"/>
    <n v="5"/>
    <n v="5"/>
    <n v="0"/>
    <n v="0"/>
    <n v="0"/>
    <n v="0"/>
    <s v="&gt;0"/>
    <n v="1057"/>
    <m/>
    <x v="0"/>
    <s v="Mono"/>
    <m/>
  </r>
  <r>
    <n v="96109"/>
    <n v="5"/>
    <n v="5"/>
    <s v="&gt;0"/>
    <m/>
    <s v="96109"/>
    <n v="5"/>
    <n v="5"/>
    <n v="0"/>
    <n v="0"/>
    <n v="0"/>
    <n v="0"/>
    <s v="&gt;0"/>
    <n v="914"/>
    <m/>
    <x v="0"/>
    <s v="Lassen"/>
    <m/>
  </r>
  <r>
    <n v="96112"/>
    <n v="0"/>
    <n v="5"/>
    <s v="&gt;0"/>
    <m/>
    <s v="96112"/>
    <n v="5"/>
    <n v="0"/>
    <n v="0"/>
    <n v="0"/>
    <n v="0"/>
    <n v="0"/>
    <s v="&gt;0"/>
    <n v="210"/>
    <m/>
    <x v="0"/>
    <s v="Modoc"/>
    <m/>
  </r>
  <r>
    <n v="96113"/>
    <n v="5"/>
    <n v="12"/>
    <s v="&gt;12"/>
    <m/>
    <s v="96113"/>
    <n v="5"/>
    <n v="5"/>
    <n v="0"/>
    <n v="0"/>
    <n v="0"/>
    <n v="0"/>
    <s v="&gt;0"/>
    <n v="1916"/>
    <m/>
    <x v="0"/>
    <s v="Lassen"/>
    <m/>
  </r>
  <r>
    <n v="96114"/>
    <n v="11"/>
    <n v="15"/>
    <n v="26"/>
    <m/>
    <s v="96114"/>
    <n v="20"/>
    <n v="5"/>
    <n v="5"/>
    <n v="0"/>
    <n v="5"/>
    <n v="0"/>
    <s v="&gt;20"/>
    <n v="3129"/>
    <m/>
    <x v="0"/>
    <s v="Lassen"/>
    <m/>
  </r>
  <r>
    <n v="96116"/>
    <n v="5"/>
    <n v="5"/>
    <s v="&gt;0"/>
    <m/>
    <s v="96116"/>
    <n v="5"/>
    <n v="5"/>
    <n v="0"/>
    <n v="0"/>
    <n v="0"/>
    <n v="0"/>
    <s v="&gt;0"/>
    <n v="149"/>
    <m/>
    <x v="0"/>
    <s v="Modoc"/>
    <m/>
  </r>
  <r>
    <n v="96117"/>
    <n v="5"/>
    <n v="5"/>
    <s v="&gt;0"/>
    <m/>
    <s v="96117"/>
    <n v="5"/>
    <n v="0"/>
    <n v="0"/>
    <n v="0"/>
    <n v="0"/>
    <n v="0"/>
    <s v="&gt;0"/>
    <n v="304"/>
    <m/>
    <x v="456"/>
    <s v="Lassen"/>
    <m/>
  </r>
  <r>
    <n v="96118"/>
    <n v="0"/>
    <n v="5"/>
    <s v="&gt;0"/>
    <m/>
    <s v="96118"/>
    <n v="5"/>
    <n v="0"/>
    <n v="0"/>
    <n v="0"/>
    <n v="0"/>
    <n v="5"/>
    <s v="&gt;0"/>
    <n v="1671"/>
    <m/>
    <x v="457"/>
    <s v="Sierra"/>
    <m/>
  </r>
  <r>
    <n v="96120"/>
    <n v="5"/>
    <n v="5"/>
    <s v="&gt;0"/>
    <m/>
    <s v="96120"/>
    <n v="5"/>
    <n v="0"/>
    <n v="0"/>
    <n v="0"/>
    <n v="0"/>
    <n v="0"/>
    <s v="&gt;0"/>
    <n v="927"/>
    <m/>
    <x v="0"/>
    <s v="Alpine"/>
    <m/>
  </r>
  <r>
    <n v="96121"/>
    <n v="0"/>
    <n v="5"/>
    <s v="&gt;0"/>
    <m/>
    <s v="96121"/>
    <n v="5"/>
    <n v="5"/>
    <n v="0"/>
    <n v="0"/>
    <n v="0"/>
    <n v="0"/>
    <s v="&gt;0"/>
    <n v="298"/>
    <m/>
    <x v="0"/>
    <s v="Lassen"/>
    <m/>
  </r>
  <r>
    <n v="96122"/>
    <n v="16"/>
    <n v="14"/>
    <n v="30"/>
    <m/>
    <s v="96122"/>
    <n v="28"/>
    <n v="5"/>
    <n v="0"/>
    <n v="0"/>
    <n v="0"/>
    <n v="0"/>
    <s v="&gt;28"/>
    <n v="3594"/>
    <m/>
    <x v="458"/>
    <s v="Plumas"/>
    <m/>
  </r>
  <r>
    <n v="96123"/>
    <n v="5"/>
    <n v="5"/>
    <s v="&gt;0"/>
    <m/>
    <s v="96123"/>
    <n v="5"/>
    <n v="5"/>
    <n v="0"/>
    <n v="0"/>
    <n v="0"/>
    <n v="0"/>
    <s v="&gt;0"/>
    <n v="45"/>
    <m/>
    <x v="0"/>
    <s v="Lassen"/>
    <m/>
  </r>
  <r>
    <n v="96125"/>
    <n v="0"/>
    <n v="5"/>
    <s v="&gt;0"/>
    <m/>
    <s v="96125"/>
    <n v="5"/>
    <n v="0"/>
    <n v="0"/>
    <n v="0"/>
    <n v="0"/>
    <n v="0"/>
    <s v="&gt;0"/>
    <n v="84"/>
    <m/>
    <x v="0"/>
    <s v="Sierra"/>
    <m/>
  </r>
  <r>
    <n v="96126"/>
    <n v="5"/>
    <n v="0"/>
    <s v="&gt;0"/>
    <m/>
    <s v="96126"/>
    <n v="5"/>
    <n v="0"/>
    <n v="0"/>
    <n v="0"/>
    <n v="0"/>
    <n v="0"/>
    <s v="&gt;0"/>
    <n v="166"/>
    <m/>
    <x v="0"/>
    <s v="Sierra"/>
    <m/>
  </r>
  <r>
    <n v="96128"/>
    <n v="5"/>
    <n v="5"/>
    <s v="&gt;0"/>
    <m/>
    <s v="96128"/>
    <n v="5"/>
    <n v="0"/>
    <n v="0"/>
    <n v="0"/>
    <n v="0"/>
    <n v="0"/>
    <s v="&gt;0"/>
    <n v="823"/>
    <m/>
    <x v="0"/>
    <s v="Lassen"/>
    <m/>
  </r>
  <r>
    <n v="96130"/>
    <n v="53"/>
    <n v="79"/>
    <n v="132"/>
    <m/>
    <s v="96130"/>
    <n v="92"/>
    <n v="24"/>
    <n v="13"/>
    <n v="0"/>
    <n v="5"/>
    <n v="0"/>
    <s v="&gt;129"/>
    <n v="19859"/>
    <m/>
    <x v="456"/>
    <s v="Lassen"/>
    <m/>
  </r>
  <r>
    <n v="96133"/>
    <n v="0"/>
    <n v="5"/>
    <s v="&gt;0"/>
    <m/>
    <s v="96133"/>
    <n v="5"/>
    <n v="0"/>
    <n v="0"/>
    <n v="0"/>
    <n v="0"/>
    <n v="0"/>
    <s v="&gt;0"/>
    <n v="136"/>
    <m/>
    <x v="0"/>
    <s v="Mono"/>
    <m/>
  </r>
  <r>
    <n v="96134"/>
    <n v="5"/>
    <n v="5"/>
    <s v="&gt;0"/>
    <m/>
    <s v="96134"/>
    <n v="12"/>
    <n v="5"/>
    <n v="0"/>
    <n v="0"/>
    <n v="0"/>
    <n v="0"/>
    <s v="&gt;12"/>
    <n v="2075"/>
    <m/>
    <x v="459"/>
    <s v="Modoc"/>
    <m/>
  </r>
  <r>
    <n v="96135"/>
    <n v="0"/>
    <n v="5"/>
    <s v="&gt;0"/>
    <m/>
    <s v="96135"/>
    <n v="5"/>
    <n v="0"/>
    <n v="0"/>
    <n v="0"/>
    <n v="0"/>
    <n v="0"/>
    <s v="&gt;0"/>
    <n v="280"/>
    <m/>
    <x v="0"/>
    <s v="Plumas"/>
    <m/>
  </r>
  <r>
    <n v="96136"/>
    <n v="5"/>
    <n v="5"/>
    <s v="&gt;0"/>
    <m/>
    <s v="96136"/>
    <n v="5"/>
    <n v="5"/>
    <n v="0"/>
    <n v="0"/>
    <n v="0"/>
    <n v="0"/>
    <s v="&gt;0"/>
    <n v="24"/>
    <m/>
    <x v="0"/>
    <s v="Lassen"/>
    <m/>
  </r>
  <r>
    <n v="96137"/>
    <n v="5"/>
    <n v="15"/>
    <s v="&gt;15"/>
    <m/>
    <s v="96137"/>
    <n v="12"/>
    <n v="5"/>
    <n v="0"/>
    <n v="0"/>
    <n v="0"/>
    <n v="0"/>
    <s v="&gt;12"/>
    <n v="3076"/>
    <m/>
    <x v="0"/>
    <s v="Lassen"/>
    <m/>
  </r>
  <r>
    <n v="96140"/>
    <n v="5"/>
    <n v="5"/>
    <s v="&gt;0"/>
    <m/>
    <s v="96140"/>
    <n v="5"/>
    <n v="0"/>
    <n v="0"/>
    <n v="0"/>
    <n v="0"/>
    <n v="0"/>
    <s v="&gt;0"/>
    <n v="1345"/>
    <m/>
    <x v="0"/>
    <s v="Placer"/>
    <m/>
  </r>
  <r>
    <n v="96141"/>
    <n v="5"/>
    <n v="5"/>
    <s v="&gt;0"/>
    <m/>
    <s v="96141"/>
    <n v="5"/>
    <n v="5"/>
    <n v="0"/>
    <n v="0"/>
    <n v="0"/>
    <n v="0"/>
    <s v="&gt;0"/>
    <n v="463"/>
    <m/>
    <x v="0"/>
    <s v="Placer"/>
    <m/>
  </r>
  <r>
    <n v="96142"/>
    <n v="5"/>
    <n v="5"/>
    <s v="&gt;0"/>
    <m/>
    <s v="96142"/>
    <n v="5"/>
    <n v="0"/>
    <n v="0"/>
    <n v="0"/>
    <n v="0"/>
    <n v="0"/>
    <s v="&gt;0"/>
    <n v="934"/>
    <m/>
    <x v="0"/>
    <s v="El Dorado"/>
    <m/>
  </r>
  <r>
    <n v="96143"/>
    <n v="13"/>
    <n v="5"/>
    <s v="&gt;13"/>
    <m/>
    <s v="96143"/>
    <n v="20"/>
    <n v="0"/>
    <n v="0"/>
    <n v="0"/>
    <n v="0"/>
    <n v="0"/>
    <n v="20"/>
    <n v="3356"/>
    <m/>
    <x v="0"/>
    <s v="Placer"/>
    <m/>
  </r>
  <r>
    <n v="96145"/>
    <n v="5"/>
    <n v="5"/>
    <s v="&gt;0"/>
    <m/>
    <s v="96145"/>
    <n v="12"/>
    <n v="0"/>
    <n v="0"/>
    <n v="0"/>
    <n v="0"/>
    <n v="0"/>
    <n v="12"/>
    <n v="2664"/>
    <m/>
    <x v="0"/>
    <s v="Placer"/>
    <m/>
  </r>
  <r>
    <n v="96146"/>
    <n v="5"/>
    <n v="5"/>
    <s v="&gt;0"/>
    <m/>
    <s v="96146"/>
    <n v="5"/>
    <n v="0"/>
    <n v="0"/>
    <n v="0"/>
    <n v="0"/>
    <n v="0"/>
    <s v="&gt;0"/>
    <n v="1096"/>
    <m/>
    <x v="0"/>
    <s v="Placer"/>
    <m/>
  </r>
  <r>
    <n v="96148"/>
    <n v="5"/>
    <n v="5"/>
    <s v="&gt;0"/>
    <m/>
    <s v="96148"/>
    <n v="5"/>
    <n v="0"/>
    <n v="0"/>
    <n v="0"/>
    <n v="0"/>
    <n v="0"/>
    <s v="&gt;0"/>
    <n v="679"/>
    <m/>
    <x v="0"/>
    <s v="Placer"/>
    <m/>
  </r>
  <r>
    <n v="96150"/>
    <n v="66"/>
    <n v="51"/>
    <n v="117"/>
    <m/>
    <s v="96150"/>
    <n v="100"/>
    <n v="15"/>
    <n v="0"/>
    <n v="0"/>
    <n v="0"/>
    <n v="5"/>
    <s v="&gt;115"/>
    <n v="30369"/>
    <m/>
    <x v="460"/>
    <s v="El Dorado"/>
    <m/>
  </r>
  <r>
    <n v="96151"/>
    <n v="5"/>
    <n v="5"/>
    <s v="&gt;0"/>
    <m/>
    <s v="96151"/>
    <n v="11"/>
    <n v="0"/>
    <n v="0"/>
    <n v="0"/>
    <n v="0"/>
    <n v="0"/>
    <n v="11"/>
    <n v="0"/>
    <n v="1"/>
    <x v="2"/>
    <e v="#N/A"/>
    <m/>
  </r>
  <r>
    <n v="96155"/>
    <n v="0"/>
    <n v="5"/>
    <s v="&gt;0"/>
    <m/>
    <s v="96155"/>
    <n v="5"/>
    <n v="0"/>
    <n v="0"/>
    <n v="0"/>
    <n v="0"/>
    <n v="0"/>
    <s v="&gt;0"/>
    <n v="0"/>
    <m/>
    <x v="0"/>
    <s v="El Dorado"/>
    <m/>
  </r>
  <r>
    <n v="96156"/>
    <n v="5"/>
    <n v="0"/>
    <s v="&gt;0"/>
    <m/>
    <s v="96156"/>
    <n v="5"/>
    <n v="0"/>
    <n v="0"/>
    <n v="0"/>
    <n v="0"/>
    <n v="0"/>
    <s v="&gt;0"/>
    <n v="0"/>
    <n v="1"/>
    <x v="2"/>
    <e v="#N/A"/>
    <m/>
  </r>
  <r>
    <n v="96158"/>
    <n v="5"/>
    <n v="5"/>
    <s v="&gt;0"/>
    <m/>
    <s v="96158"/>
    <n v="5"/>
    <n v="0"/>
    <n v="0"/>
    <n v="0"/>
    <n v="0"/>
    <n v="0"/>
    <s v="&gt;0"/>
    <n v="0"/>
    <n v="1"/>
    <x v="2"/>
    <e v="#N/A"/>
    <m/>
  </r>
  <r>
    <n v="96160"/>
    <n v="5"/>
    <n v="5"/>
    <s v="&gt;0"/>
    <m/>
    <s v="96160"/>
    <n v="5"/>
    <n v="0"/>
    <n v="0"/>
    <n v="0"/>
    <n v="0"/>
    <n v="5"/>
    <s v="&gt;0"/>
    <n v="0"/>
    <n v="1"/>
    <x v="2"/>
    <e v="#N/A"/>
    <m/>
  </r>
  <r>
    <n v="96161"/>
    <n v="56"/>
    <n v="17"/>
    <n v="73"/>
    <m/>
    <s v="96161"/>
    <n v="67"/>
    <n v="5"/>
    <n v="0"/>
    <n v="0"/>
    <n v="0"/>
    <n v="5"/>
    <s v="&gt;67"/>
    <n v="18782"/>
    <m/>
    <x v="461"/>
    <s v="Placer"/>
    <m/>
  </r>
  <r>
    <n v="96162"/>
    <n v="5"/>
    <n v="5"/>
    <s v="&gt;0"/>
    <m/>
    <s v="96162"/>
    <n v="5"/>
    <n v="0"/>
    <n v="0"/>
    <n v="0"/>
    <n v="0"/>
    <n v="0"/>
    <s v="&gt;0"/>
    <n v="0"/>
    <n v="1"/>
    <x v="2"/>
    <e v="#N/A"/>
    <m/>
  </r>
  <r>
    <s v="INVLD"/>
    <n v="40"/>
    <n v="281"/>
    <n v="321"/>
    <m/>
    <s v="INVLD"/>
    <n v="63"/>
    <n v="14"/>
    <n v="5"/>
    <n v="5"/>
    <n v="5"/>
    <n v="236"/>
    <s v="&gt;313"/>
    <n v="0"/>
    <n v="1"/>
    <x v="2"/>
    <e v="#N/A"/>
    <m/>
  </r>
  <r>
    <s v="NonCA"/>
    <n v="91"/>
    <n v="144"/>
    <n v="235"/>
    <m/>
    <s v="NonCA"/>
    <n v="135"/>
    <n v="24"/>
    <n v="15"/>
    <n v="5"/>
    <n v="5"/>
    <n v="56"/>
    <s v="&gt;230"/>
    <n v="0"/>
    <n v="1"/>
    <x v="2"/>
    <e v="#N/A"/>
    <m/>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219">
  <r>
    <n v="90001"/>
    <n v="473"/>
    <n v="303"/>
    <n v="776"/>
    <m/>
    <s v="90001"/>
    <n v="684"/>
    <n v="45"/>
    <n v="23"/>
    <n v="0"/>
    <n v="24"/>
    <n v="0"/>
    <n v="776"/>
    <n v="58974"/>
    <m/>
    <x v="0"/>
    <x v="0"/>
    <m/>
  </r>
  <r>
    <n v="90002"/>
    <n v="492"/>
    <n v="317"/>
    <n v="809"/>
    <m/>
    <s v="90002"/>
    <n v="735"/>
    <n v="27"/>
    <n v="13"/>
    <n v="0"/>
    <n v="31"/>
    <n v="5"/>
    <s v="&gt;806"/>
    <n v="53402"/>
    <m/>
    <x v="1"/>
    <x v="0"/>
    <m/>
  </r>
  <r>
    <n v="90003"/>
    <n v="630"/>
    <n v="344"/>
    <n v="974"/>
    <m/>
    <s v="90003"/>
    <n v="873"/>
    <n v="49"/>
    <n v="5"/>
    <n v="0"/>
    <n v="39"/>
    <n v="5"/>
    <s v="&gt;961"/>
    <n v="74117"/>
    <m/>
    <x v="1"/>
    <x v="0"/>
    <m/>
  </r>
  <r>
    <n v="90004"/>
    <n v="374"/>
    <n v="243"/>
    <n v="617"/>
    <m/>
    <s v="90004"/>
    <n v="562"/>
    <n v="18"/>
    <n v="34"/>
    <n v="0"/>
    <n v="5"/>
    <n v="0"/>
    <s v="&gt;614"/>
    <n v="61105"/>
    <m/>
    <x v="1"/>
    <x v="0"/>
    <m/>
  </r>
  <r>
    <n v="90005"/>
    <n v="220"/>
    <n v="119"/>
    <n v="339"/>
    <m/>
    <s v="90005"/>
    <n v="319"/>
    <n v="12"/>
    <n v="5"/>
    <n v="0"/>
    <n v="5"/>
    <n v="0"/>
    <s v="&gt;331"/>
    <n v="38885"/>
    <m/>
    <x v="1"/>
    <x v="0"/>
    <m/>
  </r>
  <r>
    <n v="90006"/>
    <n v="468"/>
    <n v="246"/>
    <n v="714"/>
    <m/>
    <s v="90006"/>
    <n v="678"/>
    <n v="22"/>
    <n v="5"/>
    <n v="0"/>
    <n v="5"/>
    <n v="5"/>
    <s v="&gt;700"/>
    <n v="58560"/>
    <m/>
    <x v="1"/>
    <x v="0"/>
    <m/>
  </r>
  <r>
    <n v="90007"/>
    <n v="156"/>
    <n v="120"/>
    <n v="276"/>
    <m/>
    <s v="90007"/>
    <n v="230"/>
    <n v="26"/>
    <n v="16"/>
    <n v="0"/>
    <n v="5"/>
    <n v="0"/>
    <s v="&gt;272"/>
    <n v="42380"/>
    <m/>
    <x v="1"/>
    <x v="0"/>
    <m/>
  </r>
  <r>
    <n v="90008"/>
    <n v="193"/>
    <n v="210"/>
    <n v="403"/>
    <m/>
    <s v="90008"/>
    <n v="308"/>
    <n v="41"/>
    <n v="36"/>
    <n v="0"/>
    <n v="13"/>
    <n v="5"/>
    <s v="&gt;398"/>
    <n v="31900"/>
    <m/>
    <x v="1"/>
    <x v="0"/>
    <m/>
  </r>
  <r>
    <n v="90009"/>
    <n v="0"/>
    <n v="5"/>
    <s v="&gt;0"/>
    <m/>
    <s v="90009"/>
    <n v="5"/>
    <n v="5"/>
    <n v="0"/>
    <n v="0"/>
    <n v="0"/>
    <n v="0"/>
    <s v="&gt;0"/>
    <n v="0"/>
    <n v="1"/>
    <x v="2"/>
    <x v="1"/>
    <s v="this is LAX"/>
  </r>
  <r>
    <n v="90010"/>
    <n v="13"/>
    <n v="5"/>
    <s v="&gt;13"/>
    <m/>
    <s v="90010"/>
    <n v="17"/>
    <n v="5"/>
    <n v="5"/>
    <n v="0"/>
    <n v="0"/>
    <n v="0"/>
    <s v="&gt;17"/>
    <n v="4108"/>
    <m/>
    <x v="1"/>
    <x v="0"/>
    <m/>
  </r>
  <r>
    <n v="90011"/>
    <n v="849"/>
    <n v="494"/>
    <n v="1343"/>
    <m/>
    <s v="90011"/>
    <n v="1266"/>
    <n v="38"/>
    <n v="0"/>
    <n v="0"/>
    <n v="30"/>
    <n v="5"/>
    <s v="&gt;1334"/>
    <n v="110750"/>
    <m/>
    <x v="1"/>
    <x v="0"/>
    <m/>
  </r>
  <r>
    <n v="90012"/>
    <n v="71"/>
    <n v="106"/>
    <n v="177"/>
    <m/>
    <s v="90012"/>
    <n v="127"/>
    <n v="5"/>
    <n v="5"/>
    <n v="0"/>
    <n v="5"/>
    <n v="42"/>
    <s v="&gt;169"/>
    <n v="37268"/>
    <m/>
    <x v="1"/>
    <x v="0"/>
    <m/>
  </r>
  <r>
    <n v="90013"/>
    <n v="11"/>
    <n v="17"/>
    <n v="28"/>
    <m/>
    <s v="90013"/>
    <n v="17"/>
    <n v="5"/>
    <n v="0"/>
    <n v="0"/>
    <n v="0"/>
    <n v="5"/>
    <s v="&gt;17"/>
    <n v="13009"/>
    <m/>
    <x v="1"/>
    <x v="0"/>
    <m/>
  </r>
  <r>
    <n v="90014"/>
    <n v="5"/>
    <n v="5"/>
    <s v="&gt;0"/>
    <m/>
    <s v="90014"/>
    <n v="11"/>
    <n v="5"/>
    <n v="0"/>
    <n v="0"/>
    <n v="0"/>
    <n v="0"/>
    <s v="&gt;11"/>
    <n v="9126"/>
    <m/>
    <x v="1"/>
    <x v="0"/>
    <m/>
  </r>
  <r>
    <n v="90015"/>
    <n v="104"/>
    <n v="75"/>
    <n v="179"/>
    <m/>
    <s v="90015"/>
    <n v="160"/>
    <n v="13"/>
    <n v="0"/>
    <n v="0"/>
    <n v="5"/>
    <n v="5"/>
    <s v="&gt;173"/>
    <n v="23900"/>
    <m/>
    <x v="1"/>
    <x v="0"/>
    <m/>
  </r>
  <r>
    <n v="90016"/>
    <n v="265"/>
    <n v="239"/>
    <n v="504"/>
    <m/>
    <s v="90016"/>
    <n v="408"/>
    <n v="57"/>
    <n v="21"/>
    <n v="0"/>
    <n v="13"/>
    <n v="5"/>
    <s v="&gt;499"/>
    <n v="46340"/>
    <m/>
    <x v="1"/>
    <x v="0"/>
    <m/>
  </r>
  <r>
    <n v="90017"/>
    <n v="172"/>
    <n v="81"/>
    <n v="253"/>
    <m/>
    <s v="90017"/>
    <n v="241"/>
    <n v="5"/>
    <n v="0"/>
    <n v="0"/>
    <n v="5"/>
    <n v="0"/>
    <s v="&gt;241"/>
    <n v="27832"/>
    <m/>
    <x v="1"/>
    <x v="0"/>
    <m/>
  </r>
  <r>
    <n v="90018"/>
    <n v="269"/>
    <n v="292"/>
    <n v="561"/>
    <m/>
    <s v="90018"/>
    <n v="455"/>
    <n v="50"/>
    <n v="25"/>
    <n v="0"/>
    <n v="18"/>
    <n v="13"/>
    <n v="561"/>
    <n v="52444"/>
    <m/>
    <x v="1"/>
    <x v="0"/>
    <m/>
  </r>
  <r>
    <n v="90019"/>
    <n v="384"/>
    <n v="310"/>
    <n v="694"/>
    <m/>
    <s v="90019"/>
    <n v="595"/>
    <n v="29"/>
    <n v="54"/>
    <n v="5"/>
    <n v="5"/>
    <n v="5"/>
    <s v="&gt;678"/>
    <n v="62816"/>
    <m/>
    <x v="1"/>
    <x v="0"/>
    <m/>
  </r>
  <r>
    <n v="90020"/>
    <n v="217"/>
    <n v="107"/>
    <n v="324"/>
    <m/>
    <s v="90020"/>
    <n v="298"/>
    <n v="5"/>
    <n v="20"/>
    <n v="0"/>
    <n v="0"/>
    <n v="0"/>
    <s v="&gt;318"/>
    <n v="39366"/>
    <m/>
    <x v="1"/>
    <x v="0"/>
    <m/>
  </r>
  <r>
    <n v="90021"/>
    <n v="5"/>
    <n v="5"/>
    <s v="&gt;0"/>
    <m/>
    <s v="90021"/>
    <n v="5"/>
    <n v="5"/>
    <n v="0"/>
    <n v="0"/>
    <n v="5"/>
    <n v="0"/>
    <s v="&gt;0"/>
    <n v="3285"/>
    <m/>
    <x v="1"/>
    <x v="0"/>
    <m/>
  </r>
  <r>
    <n v="90022"/>
    <n v="524"/>
    <n v="368"/>
    <n v="892"/>
    <m/>
    <s v="90022"/>
    <n v="863"/>
    <n v="23"/>
    <n v="0"/>
    <n v="0"/>
    <n v="5"/>
    <n v="5"/>
    <s v="&gt;886"/>
    <n v="66168"/>
    <m/>
    <x v="0"/>
    <x v="0"/>
    <m/>
  </r>
  <r>
    <n v="90023"/>
    <n v="409"/>
    <n v="249"/>
    <n v="658"/>
    <m/>
    <s v="90023"/>
    <n v="636"/>
    <n v="5"/>
    <n v="0"/>
    <n v="0"/>
    <n v="5"/>
    <n v="5"/>
    <s v="&gt;636"/>
    <n v="46517"/>
    <m/>
    <x v="1"/>
    <x v="0"/>
    <m/>
  </r>
  <r>
    <n v="90024"/>
    <n v="71"/>
    <n v="81"/>
    <n v="152"/>
    <m/>
    <s v="90024"/>
    <n v="107"/>
    <n v="45"/>
    <n v="0"/>
    <n v="0"/>
    <n v="0"/>
    <n v="0"/>
    <n v="152"/>
    <n v="52069"/>
    <m/>
    <x v="1"/>
    <x v="0"/>
    <m/>
  </r>
  <r>
    <n v="90025"/>
    <n v="137"/>
    <n v="82"/>
    <n v="219"/>
    <m/>
    <s v="90025"/>
    <n v="190"/>
    <n v="22"/>
    <n v="0"/>
    <n v="0"/>
    <n v="5"/>
    <n v="5"/>
    <s v="&gt;212"/>
    <n v="47438"/>
    <m/>
    <x v="1"/>
    <x v="0"/>
    <m/>
  </r>
  <r>
    <n v="90026"/>
    <n v="329"/>
    <n v="245"/>
    <n v="574"/>
    <m/>
    <s v="90026"/>
    <n v="546"/>
    <n v="16"/>
    <n v="5"/>
    <n v="0"/>
    <n v="5"/>
    <n v="5"/>
    <s v="&gt;562"/>
    <n v="67657"/>
    <m/>
    <x v="1"/>
    <x v="0"/>
    <m/>
  </r>
  <r>
    <n v="90027"/>
    <n v="133"/>
    <n v="81"/>
    <n v="214"/>
    <m/>
    <s v="90027"/>
    <n v="193"/>
    <n v="5"/>
    <n v="11"/>
    <n v="5"/>
    <n v="5"/>
    <n v="5"/>
    <s v="&gt;204"/>
    <n v="45996"/>
    <m/>
    <x v="1"/>
    <x v="0"/>
    <m/>
  </r>
  <r>
    <n v="90028"/>
    <n v="86"/>
    <n v="82"/>
    <n v="168"/>
    <m/>
    <s v="90028"/>
    <n v="130"/>
    <n v="11"/>
    <n v="26"/>
    <n v="0"/>
    <n v="5"/>
    <n v="0"/>
    <s v="&gt;167"/>
    <n v="31385"/>
    <m/>
    <x v="1"/>
    <x v="0"/>
    <m/>
  </r>
  <r>
    <n v="90029"/>
    <n v="190"/>
    <n v="160"/>
    <n v="350"/>
    <m/>
    <s v="90029"/>
    <n v="314"/>
    <n v="5"/>
    <n v="16"/>
    <n v="0"/>
    <n v="5"/>
    <n v="5"/>
    <s v="&gt;330"/>
    <n v="36126"/>
    <m/>
    <x v="1"/>
    <x v="0"/>
    <m/>
  </r>
  <r>
    <n v="90031"/>
    <n v="204"/>
    <n v="169"/>
    <n v="373"/>
    <m/>
    <s v="90031"/>
    <n v="357"/>
    <n v="5"/>
    <n v="5"/>
    <n v="0"/>
    <n v="5"/>
    <n v="5"/>
    <s v="&gt;357"/>
    <n v="39497"/>
    <m/>
    <x v="1"/>
    <x v="0"/>
    <m/>
  </r>
  <r>
    <n v="90032"/>
    <n v="254"/>
    <n v="249"/>
    <n v="503"/>
    <m/>
    <s v="90032"/>
    <n v="469"/>
    <n v="16"/>
    <n v="5"/>
    <n v="0"/>
    <n v="5"/>
    <n v="5"/>
    <s v="&gt;485"/>
    <n v="47857"/>
    <m/>
    <x v="1"/>
    <x v="0"/>
    <m/>
  </r>
  <r>
    <n v="90033"/>
    <n v="433"/>
    <n v="264"/>
    <n v="697"/>
    <m/>
    <s v="90033"/>
    <n v="650"/>
    <n v="23"/>
    <n v="5"/>
    <n v="0"/>
    <n v="5"/>
    <n v="12"/>
    <s v="&gt;685"/>
    <n v="49695"/>
    <m/>
    <x v="1"/>
    <x v="0"/>
    <m/>
  </r>
  <r>
    <n v="90034"/>
    <n v="182"/>
    <n v="198"/>
    <n v="380"/>
    <m/>
    <s v="90034"/>
    <n v="299"/>
    <n v="63"/>
    <n v="11"/>
    <n v="0"/>
    <n v="5"/>
    <n v="5"/>
    <s v="&gt;373"/>
    <n v="56416"/>
    <m/>
    <x v="1"/>
    <x v="0"/>
    <m/>
  </r>
  <r>
    <n v="90035"/>
    <n v="183"/>
    <n v="116"/>
    <n v="299"/>
    <m/>
    <s v="90035"/>
    <n v="255"/>
    <n v="28"/>
    <n v="5"/>
    <n v="5"/>
    <n v="5"/>
    <n v="5"/>
    <s v="&gt;283"/>
    <n v="27725"/>
    <m/>
    <x v="1"/>
    <x v="0"/>
    <m/>
  </r>
  <r>
    <n v="90036"/>
    <n v="225"/>
    <n v="72"/>
    <n v="297"/>
    <m/>
    <s v="90036"/>
    <n v="278"/>
    <n v="5"/>
    <n v="5"/>
    <n v="0"/>
    <n v="5"/>
    <n v="5"/>
    <s v="&gt;278"/>
    <n v="38111"/>
    <m/>
    <x v="1"/>
    <x v="0"/>
    <m/>
  </r>
  <r>
    <n v="90037"/>
    <n v="515"/>
    <n v="302"/>
    <n v="817"/>
    <m/>
    <s v="90037"/>
    <n v="716"/>
    <n v="40"/>
    <n v="43"/>
    <n v="0"/>
    <n v="12"/>
    <n v="5"/>
    <s v="&gt;811"/>
    <n v="67377"/>
    <m/>
    <x v="1"/>
    <x v="0"/>
    <m/>
  </r>
  <r>
    <n v="90038"/>
    <n v="123"/>
    <n v="81"/>
    <n v="204"/>
    <m/>
    <s v="90038"/>
    <n v="198"/>
    <n v="5"/>
    <n v="0"/>
    <n v="0"/>
    <n v="0"/>
    <n v="0"/>
    <s v="&gt;198"/>
    <n v="28592"/>
    <m/>
    <x v="1"/>
    <x v="0"/>
    <m/>
  </r>
  <r>
    <n v="90039"/>
    <n v="108"/>
    <n v="90"/>
    <n v="198"/>
    <m/>
    <s v="90039"/>
    <n v="178"/>
    <n v="5"/>
    <n v="5"/>
    <n v="0"/>
    <n v="5"/>
    <n v="5"/>
    <s v="&gt;178"/>
    <n v="29966"/>
    <m/>
    <x v="1"/>
    <x v="0"/>
    <m/>
  </r>
  <r>
    <n v="90040"/>
    <n v="116"/>
    <n v="54"/>
    <n v="170"/>
    <m/>
    <s v="90040"/>
    <n v="166"/>
    <n v="0"/>
    <n v="5"/>
    <n v="0"/>
    <n v="5"/>
    <n v="5"/>
    <s v="&gt;166"/>
    <n v="12363"/>
    <m/>
    <x v="3"/>
    <x v="0"/>
    <m/>
  </r>
  <r>
    <n v="90041"/>
    <n v="112"/>
    <n v="128"/>
    <n v="240"/>
    <m/>
    <s v="90041"/>
    <n v="201"/>
    <n v="5"/>
    <n v="12"/>
    <n v="16"/>
    <n v="5"/>
    <n v="5"/>
    <s v="&gt;229"/>
    <n v="29888"/>
    <m/>
    <x v="1"/>
    <x v="0"/>
    <m/>
  </r>
  <r>
    <n v="90042"/>
    <n v="275"/>
    <n v="216"/>
    <n v="491"/>
    <m/>
    <s v="90042"/>
    <n v="454"/>
    <n v="19"/>
    <n v="5"/>
    <n v="5"/>
    <n v="5"/>
    <n v="5"/>
    <s v="&gt;473"/>
    <n v="60509"/>
    <m/>
    <x v="1"/>
    <x v="0"/>
    <m/>
  </r>
  <r>
    <n v="90043"/>
    <n v="286"/>
    <n v="387"/>
    <n v="673"/>
    <m/>
    <s v="90043"/>
    <n v="457"/>
    <n v="63"/>
    <n v="114"/>
    <n v="5"/>
    <n v="27"/>
    <n v="5"/>
    <s v="&gt;661"/>
    <n v="46358"/>
    <m/>
    <x v="1"/>
    <x v="0"/>
    <m/>
  </r>
  <r>
    <n v="90044"/>
    <n v="784"/>
    <n v="631"/>
    <n v="1415"/>
    <m/>
    <s v="90044"/>
    <n v="1150"/>
    <n v="111"/>
    <n v="81"/>
    <n v="5"/>
    <n v="61"/>
    <n v="5"/>
    <s v="&gt;1403"/>
    <n v="99980"/>
    <m/>
    <x v="1"/>
    <x v="0"/>
    <m/>
  </r>
  <r>
    <n v="90045"/>
    <n v="134"/>
    <n v="160"/>
    <n v="294"/>
    <m/>
    <s v="90045"/>
    <n v="235"/>
    <n v="26"/>
    <n v="23"/>
    <n v="0"/>
    <n v="5"/>
    <n v="0"/>
    <s v="&gt;284"/>
    <n v="39795"/>
    <m/>
    <x v="1"/>
    <x v="0"/>
    <m/>
  </r>
  <r>
    <n v="90046"/>
    <n v="103"/>
    <n v="68"/>
    <n v="171"/>
    <m/>
    <s v="90046"/>
    <n v="142"/>
    <n v="5"/>
    <n v="14"/>
    <n v="0"/>
    <n v="5"/>
    <n v="5"/>
    <s v="&gt;156"/>
    <n v="49828"/>
    <m/>
    <x v="1"/>
    <x v="0"/>
    <m/>
  </r>
  <r>
    <n v="90047"/>
    <n v="323"/>
    <n v="540"/>
    <n v="863"/>
    <m/>
    <s v="90047"/>
    <n v="571"/>
    <n v="93"/>
    <n v="144"/>
    <n v="14"/>
    <n v="35"/>
    <n v="5"/>
    <s v="&gt;857"/>
    <n v="51057"/>
    <m/>
    <x v="1"/>
    <x v="0"/>
    <m/>
  </r>
  <r>
    <n v="90048"/>
    <n v="69"/>
    <n v="44"/>
    <n v="113"/>
    <m/>
    <s v="90048"/>
    <n v="99"/>
    <n v="12"/>
    <n v="0"/>
    <n v="0"/>
    <n v="5"/>
    <n v="0"/>
    <s v="&gt;111"/>
    <n v="21766"/>
    <m/>
    <x v="1"/>
    <x v="0"/>
    <m/>
  </r>
  <r>
    <n v="90049"/>
    <n v="70"/>
    <n v="63"/>
    <n v="133"/>
    <m/>
    <s v="90049"/>
    <n v="124"/>
    <n v="5"/>
    <n v="0"/>
    <n v="0"/>
    <n v="0"/>
    <n v="0"/>
    <s v="&gt;124"/>
    <n v="36610"/>
    <m/>
    <x v="1"/>
    <x v="0"/>
    <m/>
  </r>
  <r>
    <n v="90052"/>
    <n v="0"/>
    <n v="5"/>
    <s v="&gt;0"/>
    <m/>
    <s v="90052"/>
    <n v="0"/>
    <n v="5"/>
    <n v="0"/>
    <n v="0"/>
    <n v="0"/>
    <n v="0"/>
    <s v="&gt;0"/>
    <n v="0"/>
    <n v="1"/>
    <x v="2"/>
    <x v="1"/>
    <m/>
  </r>
  <r>
    <n v="90054"/>
    <n v="0"/>
    <n v="5"/>
    <s v="&gt;0"/>
    <m/>
    <s v="90054"/>
    <n v="5"/>
    <n v="0"/>
    <n v="0"/>
    <n v="0"/>
    <n v="0"/>
    <n v="0"/>
    <s v="&gt;0"/>
    <n v="0"/>
    <n v="1"/>
    <x v="2"/>
    <x v="1"/>
    <m/>
  </r>
  <r>
    <n v="90055"/>
    <n v="0"/>
    <n v="5"/>
    <s v="&gt;0"/>
    <m/>
    <s v="90055"/>
    <n v="0"/>
    <n v="5"/>
    <n v="0"/>
    <n v="0"/>
    <n v="0"/>
    <n v="0"/>
    <s v="&gt;0"/>
    <n v="0"/>
    <n v="1"/>
    <x v="2"/>
    <x v="1"/>
    <m/>
  </r>
  <r>
    <n v="90056"/>
    <n v="43"/>
    <n v="89"/>
    <n v="132"/>
    <m/>
    <s v="90056"/>
    <n v="78"/>
    <n v="5"/>
    <n v="41"/>
    <n v="5"/>
    <n v="5"/>
    <n v="5"/>
    <s v="&gt;119"/>
    <n v="8058"/>
    <m/>
    <x v="0"/>
    <x v="0"/>
    <m/>
  </r>
  <r>
    <n v="90057"/>
    <n v="299"/>
    <n v="181"/>
    <n v="480"/>
    <m/>
    <s v="90057"/>
    <n v="440"/>
    <n v="21"/>
    <n v="5"/>
    <n v="5"/>
    <n v="5"/>
    <n v="5"/>
    <s v="&gt;461"/>
    <n v="49771"/>
    <m/>
    <x v="1"/>
    <x v="0"/>
    <m/>
  </r>
  <r>
    <n v="90058"/>
    <n v="32"/>
    <n v="20"/>
    <n v="52"/>
    <m/>
    <s v="90058"/>
    <n v="46"/>
    <n v="5"/>
    <n v="0"/>
    <n v="0"/>
    <n v="5"/>
    <n v="0"/>
    <s v="&gt;46"/>
    <n v="3003"/>
    <m/>
    <x v="4"/>
    <x v="0"/>
    <m/>
  </r>
  <r>
    <n v="90059"/>
    <n v="383"/>
    <n v="287"/>
    <n v="670"/>
    <m/>
    <s v="90059"/>
    <n v="568"/>
    <n v="29"/>
    <n v="30"/>
    <n v="0"/>
    <n v="30"/>
    <n v="13"/>
    <n v="670"/>
    <n v="42311"/>
    <m/>
    <x v="1"/>
    <x v="0"/>
    <m/>
  </r>
  <r>
    <n v="90060"/>
    <n v="5"/>
    <n v="0"/>
    <s v="&gt;0"/>
    <m/>
    <s v="90060"/>
    <n v="5"/>
    <n v="0"/>
    <n v="0"/>
    <n v="0"/>
    <n v="0"/>
    <n v="0"/>
    <s v="&gt;0"/>
    <n v="0"/>
    <n v="1"/>
    <x v="2"/>
    <x v="1"/>
    <m/>
  </r>
  <r>
    <n v="90061"/>
    <n v="239"/>
    <n v="181"/>
    <n v="420"/>
    <m/>
    <s v="90061"/>
    <n v="374"/>
    <n v="13"/>
    <n v="24"/>
    <n v="0"/>
    <n v="5"/>
    <n v="5"/>
    <s v="&gt;411"/>
    <n v="28755"/>
    <m/>
    <x v="0"/>
    <x v="0"/>
    <m/>
  </r>
  <r>
    <n v="90062"/>
    <n v="225"/>
    <n v="260"/>
    <n v="485"/>
    <m/>
    <s v="90062"/>
    <n v="365"/>
    <n v="32"/>
    <n v="63"/>
    <n v="0"/>
    <n v="22"/>
    <n v="5"/>
    <s v="&gt;482"/>
    <n v="35908"/>
    <m/>
    <x v="1"/>
    <x v="0"/>
    <m/>
  </r>
  <r>
    <n v="90063"/>
    <n v="427"/>
    <n v="308"/>
    <n v="735"/>
    <m/>
    <s v="90063"/>
    <n v="705"/>
    <n v="15"/>
    <n v="5"/>
    <n v="0"/>
    <n v="5"/>
    <n v="5"/>
    <s v="&gt;720"/>
    <n v="53846"/>
    <m/>
    <x v="0"/>
    <x v="0"/>
    <m/>
  </r>
  <r>
    <n v="90064"/>
    <n v="98"/>
    <n v="81"/>
    <n v="179"/>
    <m/>
    <s v="90064"/>
    <n v="160"/>
    <n v="15"/>
    <n v="5"/>
    <n v="0"/>
    <n v="5"/>
    <n v="0"/>
    <s v="&gt;175"/>
    <n v="25988"/>
    <m/>
    <x v="1"/>
    <x v="0"/>
    <m/>
  </r>
  <r>
    <n v="90065"/>
    <n v="181"/>
    <n v="216"/>
    <n v="397"/>
    <m/>
    <s v="90065"/>
    <n v="359"/>
    <n v="34"/>
    <n v="5"/>
    <n v="0"/>
    <n v="0"/>
    <n v="5"/>
    <s v="&gt;393"/>
    <n v="47389"/>
    <m/>
    <x v="1"/>
    <x v="0"/>
    <m/>
  </r>
  <r>
    <n v="90066"/>
    <n v="188"/>
    <n v="176"/>
    <n v="364"/>
    <m/>
    <s v="90066"/>
    <n v="311"/>
    <n v="32"/>
    <n v="5"/>
    <n v="0"/>
    <n v="5"/>
    <n v="5"/>
    <s v="&gt;343"/>
    <n v="58851"/>
    <m/>
    <x v="1"/>
    <x v="0"/>
    <m/>
  </r>
  <r>
    <n v="90067"/>
    <n v="5"/>
    <n v="5"/>
    <s v="&gt;0"/>
    <m/>
    <s v="90067"/>
    <n v="5"/>
    <n v="5"/>
    <n v="0"/>
    <n v="0"/>
    <n v="0"/>
    <n v="0"/>
    <s v="&gt;0"/>
    <n v="2560"/>
    <m/>
    <x v="1"/>
    <x v="0"/>
    <m/>
  </r>
  <r>
    <n v="90068"/>
    <n v="53"/>
    <n v="27"/>
    <n v="80"/>
    <m/>
    <s v="90068"/>
    <n v="73"/>
    <n v="5"/>
    <n v="0"/>
    <n v="0"/>
    <n v="5"/>
    <n v="5"/>
    <s v="&gt;73"/>
    <n v="21590"/>
    <m/>
    <x v="1"/>
    <x v="0"/>
    <m/>
  </r>
  <r>
    <n v="90069"/>
    <n v="29"/>
    <n v="16"/>
    <n v="45"/>
    <m/>
    <s v="90069"/>
    <n v="40"/>
    <n v="5"/>
    <n v="0"/>
    <n v="0"/>
    <n v="5"/>
    <n v="0"/>
    <s v="&gt;40"/>
    <n v="20035"/>
    <m/>
    <x v="1"/>
    <x v="0"/>
    <m/>
  </r>
  <r>
    <n v="90072"/>
    <n v="0"/>
    <n v="5"/>
    <s v="&gt;0"/>
    <m/>
    <s v="90072"/>
    <n v="5"/>
    <n v="0"/>
    <n v="0"/>
    <n v="5"/>
    <n v="0"/>
    <n v="0"/>
    <s v="&gt;0"/>
    <n v="0"/>
    <n v="1"/>
    <x v="2"/>
    <x v="1"/>
    <m/>
  </r>
  <r>
    <n v="90077"/>
    <n v="22"/>
    <n v="11"/>
    <n v="33"/>
    <m/>
    <s v="90077"/>
    <n v="32"/>
    <n v="0"/>
    <n v="0"/>
    <n v="0"/>
    <n v="5"/>
    <n v="0"/>
    <s v="&gt;32"/>
    <n v="8328"/>
    <m/>
    <x v="1"/>
    <x v="0"/>
    <m/>
  </r>
  <r>
    <n v="90081"/>
    <n v="0"/>
    <n v="5"/>
    <s v="&gt;0"/>
    <m/>
    <s v="90081"/>
    <n v="5"/>
    <n v="0"/>
    <n v="0"/>
    <n v="0"/>
    <n v="0"/>
    <n v="0"/>
    <s v="&gt;0"/>
    <n v="0"/>
    <n v="1"/>
    <x v="2"/>
    <x v="1"/>
    <m/>
  </r>
  <r>
    <n v="90086"/>
    <n v="0"/>
    <n v="5"/>
    <s v="&gt;0"/>
    <m/>
    <s v="90086"/>
    <n v="0"/>
    <n v="0"/>
    <n v="0"/>
    <n v="0"/>
    <n v="0"/>
    <n v="5"/>
    <s v="&gt;0"/>
    <n v="0"/>
    <n v="1"/>
    <x v="2"/>
    <x v="1"/>
    <m/>
  </r>
  <r>
    <n v="90089"/>
    <n v="0"/>
    <n v="5"/>
    <s v="&gt;0"/>
    <m/>
    <s v="90089"/>
    <n v="5"/>
    <n v="0"/>
    <n v="0"/>
    <n v="0"/>
    <n v="0"/>
    <n v="0"/>
    <s v="&gt;0"/>
    <n v="3740"/>
    <m/>
    <x v="1"/>
    <x v="0"/>
    <m/>
  </r>
  <r>
    <n v="90093"/>
    <n v="0"/>
    <n v="5"/>
    <s v="&gt;0"/>
    <m/>
    <s v="90093"/>
    <n v="5"/>
    <n v="0"/>
    <n v="0"/>
    <n v="0"/>
    <n v="0"/>
    <n v="0"/>
    <s v="&gt;0"/>
    <n v="0"/>
    <n v="1"/>
    <x v="2"/>
    <x v="1"/>
    <m/>
  </r>
  <r>
    <n v="90094"/>
    <n v="36"/>
    <n v="5"/>
    <s v="&gt;36"/>
    <m/>
    <s v="90094"/>
    <n v="39"/>
    <n v="0"/>
    <n v="0"/>
    <n v="0"/>
    <n v="5"/>
    <n v="0"/>
    <s v="&gt;39"/>
    <n v="9065"/>
    <m/>
    <x v="1"/>
    <x v="0"/>
    <m/>
  </r>
  <r>
    <n v="90101"/>
    <n v="0"/>
    <n v="5"/>
    <s v="&gt;0"/>
    <m/>
    <s v="90101"/>
    <n v="0"/>
    <n v="0"/>
    <n v="0"/>
    <n v="0"/>
    <n v="0"/>
    <n v="5"/>
    <s v="&gt;0"/>
    <n v="0"/>
    <n v="1"/>
    <x v="2"/>
    <x v="1"/>
    <m/>
  </r>
  <r>
    <n v="90103"/>
    <n v="5"/>
    <n v="5"/>
    <s v="&gt;0"/>
    <m/>
    <s v="90103"/>
    <n v="0"/>
    <n v="0"/>
    <n v="0"/>
    <n v="0"/>
    <n v="0"/>
    <n v="5"/>
    <s v="&gt;0"/>
    <n v="0"/>
    <n v="1"/>
    <x v="2"/>
    <x v="1"/>
    <m/>
  </r>
  <r>
    <n v="90190"/>
    <n v="5"/>
    <n v="0"/>
    <s v="&gt;0"/>
    <m/>
    <s v="90190"/>
    <n v="5"/>
    <n v="0"/>
    <n v="0"/>
    <n v="0"/>
    <n v="0"/>
    <n v="0"/>
    <s v="&gt;0"/>
    <n v="0"/>
    <n v="1"/>
    <x v="2"/>
    <x v="1"/>
    <m/>
  </r>
  <r>
    <n v="90201"/>
    <n v="743"/>
    <n v="470"/>
    <n v="1213"/>
    <m/>
    <s v="90201"/>
    <n v="1129"/>
    <n v="27"/>
    <n v="29"/>
    <n v="0"/>
    <n v="25"/>
    <n v="5"/>
    <s v="&gt;1210"/>
    <n v="100512"/>
    <m/>
    <x v="5"/>
    <x v="0"/>
    <m/>
  </r>
  <r>
    <n v="90202"/>
    <n v="5"/>
    <n v="5"/>
    <s v="&gt;0"/>
    <m/>
    <s v="90202"/>
    <n v="5"/>
    <n v="0"/>
    <n v="0"/>
    <n v="5"/>
    <n v="0"/>
    <n v="0"/>
    <s v="&gt;0"/>
    <n v="0"/>
    <n v="1"/>
    <x v="2"/>
    <x v="1"/>
    <m/>
  </r>
  <r>
    <n v="90205"/>
    <n v="0"/>
    <n v="5"/>
    <s v="&gt;0"/>
    <m/>
    <s v="90205"/>
    <n v="5"/>
    <n v="5"/>
    <n v="0"/>
    <n v="0"/>
    <n v="0"/>
    <n v="0"/>
    <s v="&gt;0"/>
    <n v="0"/>
    <n v="1"/>
    <x v="2"/>
    <x v="1"/>
    <m/>
  </r>
  <r>
    <n v="90208"/>
    <n v="5"/>
    <n v="5"/>
    <s v="&gt;0"/>
    <m/>
    <s v="90208"/>
    <n v="5"/>
    <n v="0"/>
    <n v="5"/>
    <n v="0"/>
    <n v="0"/>
    <n v="0"/>
    <s v="&gt;0"/>
    <n v="0"/>
    <n v="1"/>
    <x v="2"/>
    <x v="1"/>
    <m/>
  </r>
  <r>
    <n v="90210"/>
    <n v="53"/>
    <n v="42"/>
    <n v="95"/>
    <m/>
    <s v="90210"/>
    <n v="92"/>
    <n v="5"/>
    <n v="0"/>
    <n v="0"/>
    <n v="0"/>
    <n v="0"/>
    <s v="&gt;92"/>
    <n v="19229"/>
    <m/>
    <x v="1"/>
    <x v="0"/>
    <m/>
  </r>
  <r>
    <n v="90211"/>
    <n v="35"/>
    <n v="21"/>
    <n v="56"/>
    <m/>
    <s v="90211"/>
    <n v="53"/>
    <n v="5"/>
    <n v="0"/>
    <n v="0"/>
    <n v="0"/>
    <n v="0"/>
    <s v="&gt;53"/>
    <n v="9211"/>
    <m/>
    <x v="6"/>
    <x v="0"/>
    <m/>
  </r>
  <r>
    <n v="90212"/>
    <n v="42"/>
    <n v="17"/>
    <n v="59"/>
    <m/>
    <s v="90212"/>
    <n v="58"/>
    <n v="5"/>
    <n v="0"/>
    <n v="0"/>
    <n v="0"/>
    <n v="0"/>
    <s v="&gt;58"/>
    <n v="11878"/>
    <m/>
    <x v="6"/>
    <x v="0"/>
    <m/>
  </r>
  <r>
    <n v="90218"/>
    <n v="0"/>
    <n v="5"/>
    <s v="&gt;0"/>
    <m/>
    <s v="90218"/>
    <n v="5"/>
    <n v="0"/>
    <n v="0"/>
    <n v="0"/>
    <n v="0"/>
    <n v="0"/>
    <s v="&gt;0"/>
    <n v="0"/>
    <n v="1"/>
    <x v="2"/>
    <x v="1"/>
    <m/>
  </r>
  <r>
    <n v="90219"/>
    <n v="0"/>
    <n v="5"/>
    <s v="&gt;0"/>
    <m/>
    <s v="90219"/>
    <n v="0"/>
    <n v="5"/>
    <n v="0"/>
    <n v="0"/>
    <n v="0"/>
    <n v="0"/>
    <s v="&gt;0"/>
    <n v="0"/>
    <n v="1"/>
    <x v="2"/>
    <x v="1"/>
    <m/>
  </r>
  <r>
    <n v="90220"/>
    <n v="355"/>
    <n v="342"/>
    <n v="697"/>
    <m/>
    <s v="90220"/>
    <n v="542"/>
    <n v="33"/>
    <n v="68"/>
    <n v="5"/>
    <n v="48"/>
    <n v="5"/>
    <s v="&gt;691"/>
    <n v="51042"/>
    <m/>
    <x v="7"/>
    <x v="0"/>
    <m/>
  </r>
  <r>
    <n v="90221"/>
    <n v="375"/>
    <n v="319"/>
    <n v="694"/>
    <m/>
    <s v="90221"/>
    <n v="565"/>
    <n v="40"/>
    <n v="48"/>
    <n v="5"/>
    <n v="32"/>
    <n v="5"/>
    <s v="&gt;685"/>
    <n v="50928"/>
    <m/>
    <x v="7"/>
    <x v="0"/>
    <m/>
  </r>
  <r>
    <n v="90222"/>
    <n v="242"/>
    <n v="145"/>
    <n v="387"/>
    <m/>
    <s v="90222"/>
    <n v="343"/>
    <n v="13"/>
    <n v="14"/>
    <n v="0"/>
    <n v="17"/>
    <n v="0"/>
    <n v="387"/>
    <n v="34547"/>
    <m/>
    <x v="7"/>
    <x v="0"/>
    <m/>
  </r>
  <r>
    <n v="90224"/>
    <n v="5"/>
    <n v="0"/>
    <s v="&gt;0"/>
    <m/>
    <s v="90224"/>
    <n v="5"/>
    <n v="0"/>
    <n v="0"/>
    <n v="0"/>
    <n v="0"/>
    <n v="0"/>
    <s v="&gt;0"/>
    <n v="0"/>
    <n v="1"/>
    <x v="2"/>
    <x v="1"/>
    <m/>
  </r>
  <r>
    <n v="90227"/>
    <n v="0"/>
    <n v="5"/>
    <s v="&gt;0"/>
    <m/>
    <s v="90227"/>
    <n v="5"/>
    <n v="0"/>
    <n v="0"/>
    <n v="0"/>
    <n v="0"/>
    <n v="0"/>
    <s v="&gt;0"/>
    <n v="0"/>
    <n v="1"/>
    <x v="2"/>
    <x v="1"/>
    <m/>
  </r>
  <r>
    <n v="90230"/>
    <n v="156"/>
    <n v="206"/>
    <n v="362"/>
    <m/>
    <s v="90230"/>
    <n v="281"/>
    <n v="61"/>
    <n v="5"/>
    <n v="5"/>
    <n v="5"/>
    <n v="5"/>
    <s v="&gt;342"/>
    <n v="33135"/>
    <m/>
    <x v="8"/>
    <x v="0"/>
    <m/>
  </r>
  <r>
    <n v="90232"/>
    <n v="56"/>
    <n v="59"/>
    <n v="115"/>
    <m/>
    <s v="90232"/>
    <n v="87"/>
    <n v="20"/>
    <n v="5"/>
    <n v="0"/>
    <n v="0"/>
    <n v="5"/>
    <s v="&gt;107"/>
    <n v="14921"/>
    <m/>
    <x v="8"/>
    <x v="0"/>
    <m/>
  </r>
  <r>
    <n v="90240"/>
    <n v="154"/>
    <n v="133"/>
    <n v="287"/>
    <m/>
    <s v="90240"/>
    <n v="250"/>
    <n v="5"/>
    <n v="22"/>
    <n v="0"/>
    <n v="11"/>
    <n v="5"/>
    <s v="&gt;283"/>
    <n v="26801"/>
    <m/>
    <x v="9"/>
    <x v="0"/>
    <m/>
  </r>
  <r>
    <n v="90241"/>
    <n v="271"/>
    <n v="222"/>
    <n v="493"/>
    <m/>
    <s v="90241"/>
    <n v="416"/>
    <n v="14"/>
    <n v="43"/>
    <n v="5"/>
    <n v="5"/>
    <n v="5"/>
    <s v="&gt;473"/>
    <n v="42759"/>
    <m/>
    <x v="9"/>
    <x v="0"/>
    <m/>
  </r>
  <r>
    <n v="90242"/>
    <n v="244"/>
    <n v="208"/>
    <n v="452"/>
    <m/>
    <s v="90242"/>
    <n v="383"/>
    <n v="5"/>
    <n v="45"/>
    <n v="5"/>
    <n v="5"/>
    <n v="5"/>
    <s v="&gt;428"/>
    <n v="41703"/>
    <m/>
    <x v="9"/>
    <x v="0"/>
    <m/>
  </r>
  <r>
    <n v="90243"/>
    <n v="0"/>
    <n v="5"/>
    <s v="&gt;0"/>
    <m/>
    <s v="90243"/>
    <n v="0"/>
    <n v="0"/>
    <n v="0"/>
    <n v="0"/>
    <n v="0"/>
    <n v="5"/>
    <s v="&gt;0"/>
    <n v="0"/>
    <n v="1"/>
    <x v="2"/>
    <x v="1"/>
    <m/>
  </r>
  <r>
    <n v="90245"/>
    <n v="66"/>
    <n v="53"/>
    <n v="119"/>
    <m/>
    <s v="90245"/>
    <n v="107"/>
    <n v="5"/>
    <n v="5"/>
    <n v="0"/>
    <n v="5"/>
    <n v="0"/>
    <s v="&gt;107"/>
    <n v="16575"/>
    <m/>
    <x v="10"/>
    <x v="0"/>
    <m/>
  </r>
  <r>
    <n v="90246"/>
    <n v="0"/>
    <n v="5"/>
    <s v="&gt;0"/>
    <m/>
    <s v="90246"/>
    <n v="5"/>
    <n v="0"/>
    <n v="0"/>
    <n v="0"/>
    <n v="0"/>
    <n v="0"/>
    <s v="&gt;0"/>
    <n v="0"/>
    <n v="1"/>
    <x v="2"/>
    <x v="1"/>
    <m/>
  </r>
  <r>
    <n v="90247"/>
    <n v="285"/>
    <n v="264"/>
    <n v="549"/>
    <m/>
    <s v="90247"/>
    <n v="444"/>
    <n v="31"/>
    <n v="22"/>
    <n v="22"/>
    <n v="22"/>
    <n v="5"/>
    <s v="&gt;541"/>
    <n v="47507"/>
    <m/>
    <x v="11"/>
    <x v="0"/>
    <m/>
  </r>
  <r>
    <n v="90248"/>
    <n v="60"/>
    <n v="60"/>
    <n v="120"/>
    <m/>
    <s v="90248"/>
    <n v="93"/>
    <n v="5"/>
    <n v="5"/>
    <n v="12"/>
    <n v="5"/>
    <n v="0"/>
    <s v="&gt;105"/>
    <n v="11425"/>
    <m/>
    <x v="1"/>
    <x v="0"/>
    <m/>
  </r>
  <r>
    <n v="90249"/>
    <n v="174"/>
    <n v="220"/>
    <n v="394"/>
    <m/>
    <s v="90249"/>
    <n v="295"/>
    <n v="20"/>
    <n v="56"/>
    <n v="5"/>
    <n v="13"/>
    <n v="5"/>
    <s v="&gt;384"/>
    <n v="26192"/>
    <m/>
    <x v="11"/>
    <x v="0"/>
    <m/>
  </r>
  <r>
    <n v="90250"/>
    <n v="644"/>
    <n v="549"/>
    <n v="1193"/>
    <m/>
    <s v="90250"/>
    <n v="1007"/>
    <n v="96"/>
    <n v="48"/>
    <n v="5"/>
    <n v="28"/>
    <n v="5"/>
    <s v="&gt;1179"/>
    <n v="95115"/>
    <m/>
    <x v="12"/>
    <x v="0"/>
    <m/>
  </r>
  <r>
    <n v="90254"/>
    <n v="45"/>
    <n v="28"/>
    <n v="73"/>
    <m/>
    <s v="90254"/>
    <n v="68"/>
    <n v="5"/>
    <n v="0"/>
    <n v="0"/>
    <n v="5"/>
    <n v="5"/>
    <s v="&gt;68"/>
    <n v="19147"/>
    <m/>
    <x v="13"/>
    <x v="0"/>
    <m/>
  </r>
  <r>
    <n v="90255"/>
    <n v="467"/>
    <n v="353"/>
    <n v="820"/>
    <m/>
    <s v="90255"/>
    <n v="775"/>
    <n v="21"/>
    <n v="5"/>
    <n v="0"/>
    <n v="14"/>
    <n v="5"/>
    <s v="&gt;810"/>
    <n v="74390"/>
    <m/>
    <x v="14"/>
    <x v="0"/>
    <m/>
  </r>
  <r>
    <n v="90257"/>
    <n v="5"/>
    <n v="0"/>
    <s v="&gt;0"/>
    <m/>
    <s v="90257"/>
    <n v="5"/>
    <n v="0"/>
    <n v="0"/>
    <n v="0"/>
    <n v="0"/>
    <n v="0"/>
    <s v="&gt;0"/>
    <n v="0"/>
    <n v="1"/>
    <x v="2"/>
    <x v="1"/>
    <m/>
  </r>
  <r>
    <n v="90258"/>
    <n v="5"/>
    <n v="0"/>
    <s v="&gt;0"/>
    <m/>
    <s v="90258"/>
    <n v="5"/>
    <n v="0"/>
    <n v="0"/>
    <n v="0"/>
    <n v="0"/>
    <n v="0"/>
    <s v="&gt;0"/>
    <n v="0"/>
    <n v="1"/>
    <x v="2"/>
    <x v="1"/>
    <m/>
  </r>
  <r>
    <n v="90260"/>
    <n v="217"/>
    <n v="208"/>
    <n v="425"/>
    <m/>
    <s v="90260"/>
    <n v="350"/>
    <n v="12"/>
    <n v="43"/>
    <n v="5"/>
    <n v="11"/>
    <n v="0"/>
    <s v="&gt;416"/>
    <n v="34540"/>
    <m/>
    <x v="15"/>
    <x v="0"/>
    <m/>
  </r>
  <r>
    <n v="90262"/>
    <n v="487"/>
    <n v="398"/>
    <n v="885"/>
    <m/>
    <s v="90262"/>
    <n v="737"/>
    <n v="14"/>
    <n v="40"/>
    <n v="58"/>
    <n v="26"/>
    <n v="5"/>
    <s v="&gt;875"/>
    <n v="69369"/>
    <m/>
    <x v="16"/>
    <x v="0"/>
    <m/>
  </r>
  <r>
    <n v="90263"/>
    <n v="5"/>
    <n v="0"/>
    <s v="&gt;0"/>
    <m/>
    <s v="90263"/>
    <n v="5"/>
    <n v="0"/>
    <n v="0"/>
    <n v="0"/>
    <n v="0"/>
    <n v="0"/>
    <s v="&gt;0"/>
    <n v="1813"/>
    <m/>
    <x v="17"/>
    <x v="0"/>
    <m/>
  </r>
  <r>
    <n v="90265"/>
    <n v="27"/>
    <n v="32"/>
    <n v="59"/>
    <m/>
    <s v="90265"/>
    <n v="48"/>
    <n v="5"/>
    <n v="5"/>
    <n v="0"/>
    <n v="5"/>
    <n v="0"/>
    <s v="&gt;48"/>
    <n v="18028"/>
    <m/>
    <x v="17"/>
    <x v="0"/>
    <m/>
  </r>
  <r>
    <n v="90266"/>
    <n v="113"/>
    <n v="86"/>
    <n v="199"/>
    <m/>
    <s v="90266"/>
    <n v="195"/>
    <n v="5"/>
    <n v="0"/>
    <n v="0"/>
    <n v="5"/>
    <n v="5"/>
    <s v="&gt;195"/>
    <n v="35064"/>
    <m/>
    <x v="18"/>
    <x v="0"/>
    <m/>
  </r>
  <r>
    <n v="90267"/>
    <n v="0"/>
    <n v="5"/>
    <s v="&gt;0"/>
    <m/>
    <s v="90267"/>
    <n v="5"/>
    <n v="0"/>
    <n v="0"/>
    <n v="0"/>
    <n v="0"/>
    <n v="0"/>
    <s v="&gt;0"/>
    <n v="0"/>
    <n v="1"/>
    <x v="2"/>
    <x v="1"/>
    <m/>
  </r>
  <r>
    <n v="90268"/>
    <n v="0"/>
    <n v="5"/>
    <s v="&gt;0"/>
    <m/>
    <s v="90268"/>
    <n v="5"/>
    <n v="0"/>
    <n v="0"/>
    <n v="0"/>
    <n v="0"/>
    <n v="0"/>
    <s v="&gt;0"/>
    <n v="0"/>
    <n v="1"/>
    <x v="2"/>
    <x v="1"/>
    <m/>
  </r>
  <r>
    <n v="90270"/>
    <n v="163"/>
    <n v="97"/>
    <n v="260"/>
    <m/>
    <s v="90270"/>
    <n v="259"/>
    <n v="5"/>
    <n v="0"/>
    <n v="0"/>
    <n v="0"/>
    <n v="0"/>
    <s v="&gt;259"/>
    <n v="27127"/>
    <m/>
    <x v="19"/>
    <x v="0"/>
    <m/>
  </r>
  <r>
    <n v="90272"/>
    <n v="45"/>
    <n v="49"/>
    <n v="94"/>
    <m/>
    <s v="90272"/>
    <n v="94"/>
    <n v="0"/>
    <n v="0"/>
    <n v="0"/>
    <n v="0"/>
    <n v="0"/>
    <n v="94"/>
    <n v="21848"/>
    <m/>
    <x v="1"/>
    <x v="0"/>
    <m/>
  </r>
  <r>
    <n v="90274"/>
    <n v="67"/>
    <n v="91"/>
    <n v="158"/>
    <m/>
    <s v="90274"/>
    <n v="154"/>
    <n v="5"/>
    <n v="5"/>
    <n v="0"/>
    <n v="5"/>
    <n v="0"/>
    <s v="&gt;154"/>
    <n v="24541"/>
    <m/>
    <x v="20"/>
    <x v="0"/>
    <m/>
  </r>
  <r>
    <n v="90275"/>
    <n v="149"/>
    <n v="165"/>
    <n v="314"/>
    <m/>
    <s v="90275"/>
    <n v="291"/>
    <n v="5"/>
    <n v="5"/>
    <n v="0"/>
    <n v="5"/>
    <n v="0"/>
    <s v="&gt;291"/>
    <n v="41731"/>
    <m/>
    <x v="21"/>
    <x v="0"/>
    <m/>
  </r>
  <r>
    <n v="90277"/>
    <n v="114"/>
    <n v="76"/>
    <n v="190"/>
    <m/>
    <s v="90277"/>
    <n v="185"/>
    <n v="5"/>
    <n v="0"/>
    <n v="0"/>
    <n v="5"/>
    <n v="0"/>
    <s v="&gt;185"/>
    <n v="34494"/>
    <m/>
    <x v="22"/>
    <x v="0"/>
    <m/>
  </r>
  <r>
    <n v="90278"/>
    <n v="207"/>
    <n v="126"/>
    <n v="333"/>
    <m/>
    <s v="90278"/>
    <n v="304"/>
    <n v="22"/>
    <n v="0"/>
    <n v="0"/>
    <n v="5"/>
    <n v="5"/>
    <s v="&gt;326"/>
    <n v="40090"/>
    <m/>
    <x v="22"/>
    <x v="0"/>
    <m/>
  </r>
  <r>
    <n v="90280"/>
    <n v="642"/>
    <n v="463"/>
    <n v="1105"/>
    <m/>
    <s v="90280"/>
    <n v="1013"/>
    <n v="38"/>
    <n v="16"/>
    <n v="0"/>
    <n v="37"/>
    <n v="5"/>
    <s v="&gt;1104"/>
    <n v="94905"/>
    <m/>
    <x v="23"/>
    <x v="0"/>
    <m/>
  </r>
  <r>
    <n v="90282"/>
    <n v="5"/>
    <n v="0"/>
    <s v="&gt;0"/>
    <m/>
    <s v="90282"/>
    <n v="5"/>
    <n v="0"/>
    <n v="0"/>
    <n v="0"/>
    <n v="0"/>
    <n v="0"/>
    <s v="&gt;0"/>
    <n v="0"/>
    <n v="1"/>
    <x v="2"/>
    <x v="1"/>
    <m/>
  </r>
  <r>
    <n v="90290"/>
    <n v="14"/>
    <n v="5"/>
    <s v="&gt;14"/>
    <m/>
    <s v="90290"/>
    <n v="17"/>
    <n v="0"/>
    <n v="0"/>
    <n v="0"/>
    <n v="0"/>
    <n v="0"/>
    <n v="17"/>
    <n v="5200"/>
    <m/>
    <x v="0"/>
    <x v="0"/>
    <m/>
  </r>
  <r>
    <n v="90291"/>
    <n v="41"/>
    <n v="49"/>
    <n v="90"/>
    <m/>
    <s v="90291"/>
    <n v="77"/>
    <n v="5"/>
    <n v="0"/>
    <n v="0"/>
    <n v="5"/>
    <n v="5"/>
    <s v="&gt;77"/>
    <n v="27556"/>
    <m/>
    <x v="1"/>
    <x v="0"/>
    <m/>
  </r>
  <r>
    <n v="90292"/>
    <n v="48"/>
    <n v="29"/>
    <n v="77"/>
    <m/>
    <s v="90292"/>
    <n v="67"/>
    <n v="5"/>
    <n v="0"/>
    <n v="0"/>
    <n v="5"/>
    <n v="0"/>
    <s v="&gt;67"/>
    <n v="23931"/>
    <m/>
    <x v="1"/>
    <x v="0"/>
    <m/>
  </r>
  <r>
    <n v="90293"/>
    <n v="32"/>
    <n v="16"/>
    <n v="48"/>
    <m/>
    <s v="90293"/>
    <n v="45"/>
    <n v="5"/>
    <n v="0"/>
    <n v="0"/>
    <n v="5"/>
    <n v="0"/>
    <s v="&gt;45"/>
    <n v="12915"/>
    <m/>
    <x v="1"/>
    <x v="0"/>
    <m/>
  </r>
  <r>
    <n v="90294"/>
    <n v="5"/>
    <n v="0"/>
    <s v="&gt;0"/>
    <m/>
    <s v="90294"/>
    <n v="0"/>
    <n v="0"/>
    <n v="0"/>
    <n v="0"/>
    <n v="0"/>
    <n v="5"/>
    <s v="&gt;0"/>
    <n v="0"/>
    <n v="1"/>
    <x v="2"/>
    <x v="1"/>
    <m/>
  </r>
  <r>
    <n v="90298"/>
    <n v="5"/>
    <n v="0"/>
    <s v="&gt;0"/>
    <m/>
    <s v="90298"/>
    <n v="5"/>
    <n v="0"/>
    <n v="0"/>
    <n v="0"/>
    <n v="0"/>
    <n v="0"/>
    <s v="&gt;0"/>
    <n v="0"/>
    <n v="1"/>
    <x v="2"/>
    <x v="1"/>
    <m/>
  </r>
  <r>
    <n v="90301"/>
    <n v="239"/>
    <n v="215"/>
    <n v="454"/>
    <m/>
    <s v="90301"/>
    <n v="369"/>
    <n v="58"/>
    <n v="5"/>
    <n v="5"/>
    <n v="12"/>
    <n v="5"/>
    <s v="&gt;439"/>
    <n v="39320"/>
    <m/>
    <x v="24"/>
    <x v="0"/>
    <m/>
  </r>
  <r>
    <n v="90302"/>
    <n v="194"/>
    <n v="173"/>
    <n v="367"/>
    <m/>
    <s v="90302"/>
    <n v="312"/>
    <n v="39"/>
    <n v="5"/>
    <n v="0"/>
    <n v="5"/>
    <n v="5"/>
    <s v="&gt;351"/>
    <n v="29367"/>
    <m/>
    <x v="24"/>
    <x v="0"/>
    <m/>
  </r>
  <r>
    <n v="90303"/>
    <n v="160"/>
    <n v="215"/>
    <n v="375"/>
    <m/>
    <s v="90303"/>
    <n v="287"/>
    <n v="56"/>
    <n v="24"/>
    <n v="0"/>
    <n v="5"/>
    <n v="0"/>
    <s v="&gt;367"/>
    <n v="23961"/>
    <m/>
    <x v="24"/>
    <x v="0"/>
    <m/>
  </r>
  <r>
    <n v="90304"/>
    <n v="218"/>
    <n v="166"/>
    <n v="384"/>
    <m/>
    <s v="90304"/>
    <n v="353"/>
    <n v="13"/>
    <n v="13"/>
    <n v="0"/>
    <n v="5"/>
    <n v="5"/>
    <s v="&gt;379"/>
    <n v="26584"/>
    <m/>
    <x v="0"/>
    <x v="0"/>
    <m/>
  </r>
  <r>
    <n v="90305"/>
    <n v="93"/>
    <n v="120"/>
    <n v="213"/>
    <m/>
    <s v="90305"/>
    <n v="160"/>
    <n v="16"/>
    <n v="20"/>
    <n v="5"/>
    <n v="12"/>
    <n v="5"/>
    <s v="&gt;208"/>
    <n v="15373"/>
    <m/>
    <x v="24"/>
    <x v="0"/>
    <m/>
  </r>
  <r>
    <n v="90320"/>
    <n v="5"/>
    <n v="0"/>
    <s v="&gt;0"/>
    <m/>
    <s v="90320"/>
    <n v="5"/>
    <n v="0"/>
    <n v="0"/>
    <n v="0"/>
    <n v="0"/>
    <n v="0"/>
    <s v="&gt;0"/>
    <n v="0"/>
    <n v="1"/>
    <x v="2"/>
    <x v="1"/>
    <m/>
  </r>
  <r>
    <n v="90345"/>
    <n v="5"/>
    <n v="0"/>
    <s v="&gt;0"/>
    <m/>
    <s v="90345"/>
    <n v="5"/>
    <n v="0"/>
    <n v="0"/>
    <n v="0"/>
    <n v="0"/>
    <n v="0"/>
    <s v="&gt;0"/>
    <n v="0"/>
    <n v="1"/>
    <x v="2"/>
    <x v="1"/>
    <m/>
  </r>
  <r>
    <n v="90401"/>
    <n v="15"/>
    <n v="26"/>
    <n v="41"/>
    <m/>
    <s v="90401"/>
    <n v="22"/>
    <n v="17"/>
    <n v="0"/>
    <n v="0"/>
    <n v="5"/>
    <n v="5"/>
    <s v="&gt;39"/>
    <n v="7079"/>
    <m/>
    <x v="25"/>
    <x v="0"/>
    <m/>
  </r>
  <r>
    <n v="90402"/>
    <n v="23"/>
    <n v="30"/>
    <n v="53"/>
    <m/>
    <s v="90402"/>
    <n v="51"/>
    <n v="5"/>
    <n v="0"/>
    <n v="0"/>
    <n v="0"/>
    <n v="0"/>
    <s v="&gt;51"/>
    <n v="11637"/>
    <m/>
    <x v="25"/>
    <x v="0"/>
    <m/>
  </r>
  <r>
    <n v="90403"/>
    <n v="57"/>
    <n v="46"/>
    <n v="103"/>
    <m/>
    <s v="90403"/>
    <n v="92"/>
    <n v="5"/>
    <n v="0"/>
    <n v="0"/>
    <n v="5"/>
    <n v="0"/>
    <s v="&gt;92"/>
    <n v="24359"/>
    <m/>
    <x v="25"/>
    <x v="0"/>
    <m/>
  </r>
  <r>
    <n v="90404"/>
    <n v="69"/>
    <n v="89"/>
    <n v="158"/>
    <m/>
    <s v="90404"/>
    <n v="118"/>
    <n v="27"/>
    <n v="0"/>
    <n v="0"/>
    <n v="5"/>
    <n v="11"/>
    <s v="&gt;156"/>
    <n v="23107"/>
    <m/>
    <x v="25"/>
    <x v="0"/>
    <m/>
  </r>
  <r>
    <n v="90405"/>
    <n v="69"/>
    <n v="62"/>
    <n v="131"/>
    <m/>
    <s v="90405"/>
    <n v="119"/>
    <n v="5"/>
    <n v="5"/>
    <n v="0"/>
    <n v="5"/>
    <n v="0"/>
    <s v="&gt;119"/>
    <n v="27509"/>
    <m/>
    <x v="25"/>
    <x v="0"/>
    <m/>
  </r>
  <r>
    <n v="90406"/>
    <n v="0"/>
    <n v="5"/>
    <s v="&gt;0"/>
    <m/>
    <s v="90406"/>
    <n v="0"/>
    <n v="5"/>
    <n v="0"/>
    <n v="0"/>
    <n v="0"/>
    <n v="0"/>
    <s v="&gt;0"/>
    <n v="0"/>
    <n v="1"/>
    <x v="2"/>
    <x v="1"/>
    <m/>
  </r>
  <r>
    <n v="90421"/>
    <n v="0"/>
    <n v="5"/>
    <s v="&gt;0"/>
    <m/>
    <s v="90421"/>
    <n v="5"/>
    <n v="0"/>
    <n v="0"/>
    <n v="0"/>
    <n v="0"/>
    <n v="0"/>
    <s v="&gt;0"/>
    <n v="0"/>
    <n v="1"/>
    <x v="2"/>
    <x v="1"/>
    <m/>
  </r>
  <r>
    <n v="90444"/>
    <n v="0"/>
    <n v="5"/>
    <s v="&gt;0"/>
    <m/>
    <s v="90444"/>
    <n v="5"/>
    <n v="0"/>
    <n v="0"/>
    <n v="0"/>
    <n v="0"/>
    <n v="0"/>
    <s v="&gt;0"/>
    <n v="0"/>
    <n v="1"/>
    <x v="2"/>
    <x v="1"/>
    <m/>
  </r>
  <r>
    <n v="90501"/>
    <n v="291"/>
    <n v="253"/>
    <n v="544"/>
    <m/>
    <s v="90501"/>
    <n v="466"/>
    <n v="33"/>
    <n v="36"/>
    <n v="0"/>
    <n v="5"/>
    <n v="0"/>
    <s v="&gt;535"/>
    <n v="42298"/>
    <m/>
    <x v="26"/>
    <x v="0"/>
    <m/>
  </r>
  <r>
    <n v="90502"/>
    <n v="98"/>
    <n v="95"/>
    <n v="193"/>
    <m/>
    <s v="90502"/>
    <n v="159"/>
    <n v="12"/>
    <n v="12"/>
    <n v="0"/>
    <n v="5"/>
    <n v="5"/>
    <s v="&gt;183"/>
    <n v="18527"/>
    <m/>
    <x v="0"/>
    <x v="0"/>
    <m/>
  </r>
  <r>
    <n v="90503"/>
    <n v="245"/>
    <n v="175"/>
    <n v="420"/>
    <m/>
    <s v="90503"/>
    <n v="373"/>
    <n v="27"/>
    <n v="14"/>
    <n v="5"/>
    <n v="5"/>
    <n v="0"/>
    <s v="&gt;414"/>
    <n v="44354"/>
    <m/>
    <x v="26"/>
    <x v="0"/>
    <m/>
  </r>
  <r>
    <n v="90504"/>
    <n v="198"/>
    <n v="223"/>
    <n v="421"/>
    <m/>
    <s v="90504"/>
    <n v="334"/>
    <n v="23"/>
    <n v="60"/>
    <n v="0"/>
    <n v="5"/>
    <n v="5"/>
    <s v="&gt;417"/>
    <n v="32703"/>
    <m/>
    <x v="26"/>
    <x v="0"/>
    <m/>
  </r>
  <r>
    <n v="90505"/>
    <n v="208"/>
    <n v="152"/>
    <n v="360"/>
    <m/>
    <s v="90505"/>
    <n v="310"/>
    <n v="16"/>
    <n v="17"/>
    <n v="5"/>
    <n v="5"/>
    <n v="5"/>
    <s v="&gt;343"/>
    <n v="36820"/>
    <m/>
    <x v="26"/>
    <x v="0"/>
    <m/>
  </r>
  <r>
    <n v="90508"/>
    <n v="0"/>
    <n v="5"/>
    <s v="&gt;0"/>
    <m/>
    <s v="90508"/>
    <n v="5"/>
    <n v="0"/>
    <n v="0"/>
    <n v="0"/>
    <n v="0"/>
    <n v="0"/>
    <s v="&gt;0"/>
    <n v="0"/>
    <n v="1"/>
    <x v="2"/>
    <x v="1"/>
    <m/>
  </r>
  <r>
    <n v="90551"/>
    <n v="0"/>
    <n v="5"/>
    <s v="&gt;0"/>
    <m/>
    <s v="90551"/>
    <n v="5"/>
    <n v="0"/>
    <n v="0"/>
    <n v="0"/>
    <n v="0"/>
    <n v="0"/>
    <s v="&gt;0"/>
    <n v="0"/>
    <n v="1"/>
    <x v="2"/>
    <x v="1"/>
    <m/>
  </r>
  <r>
    <n v="90555"/>
    <n v="0"/>
    <n v="5"/>
    <s v="&gt;0"/>
    <m/>
    <s v="90555"/>
    <n v="5"/>
    <n v="0"/>
    <n v="0"/>
    <n v="0"/>
    <n v="0"/>
    <n v="0"/>
    <s v="&gt;0"/>
    <n v="0"/>
    <n v="1"/>
    <x v="2"/>
    <x v="1"/>
    <m/>
  </r>
  <r>
    <n v="90601"/>
    <n v="214"/>
    <n v="227"/>
    <n v="441"/>
    <m/>
    <s v="90601"/>
    <n v="369"/>
    <n v="50"/>
    <n v="5"/>
    <n v="0"/>
    <n v="5"/>
    <n v="5"/>
    <s v="&gt;419"/>
    <n v="30623"/>
    <m/>
    <x v="27"/>
    <x v="0"/>
    <m/>
  </r>
  <r>
    <n v="90602"/>
    <n v="161"/>
    <n v="248"/>
    <n v="409"/>
    <m/>
    <s v="90602"/>
    <n v="286"/>
    <n v="84"/>
    <n v="30"/>
    <n v="0"/>
    <n v="5"/>
    <n v="5"/>
    <s v="&gt;400"/>
    <n v="25426"/>
    <m/>
    <x v="27"/>
    <x v="0"/>
    <m/>
  </r>
  <r>
    <n v="90603"/>
    <n v="117"/>
    <n v="164"/>
    <n v="281"/>
    <m/>
    <s v="90603"/>
    <n v="219"/>
    <n v="21"/>
    <n v="32"/>
    <n v="0"/>
    <n v="5"/>
    <n v="5"/>
    <s v="&gt;272"/>
    <n v="20780"/>
    <m/>
    <x v="27"/>
    <x v="0"/>
    <m/>
  </r>
  <r>
    <n v="90604"/>
    <n v="249"/>
    <n v="240"/>
    <n v="489"/>
    <m/>
    <s v="90604"/>
    <n v="435"/>
    <n v="17"/>
    <n v="24"/>
    <n v="5"/>
    <n v="5"/>
    <n v="5"/>
    <s v="&gt;476"/>
    <n v="40545"/>
    <m/>
    <x v="0"/>
    <x v="0"/>
    <m/>
  </r>
  <r>
    <n v="90605"/>
    <n v="264"/>
    <n v="333"/>
    <n v="597"/>
    <m/>
    <s v="90605"/>
    <n v="458"/>
    <n v="28"/>
    <n v="96"/>
    <n v="0"/>
    <n v="5"/>
    <n v="5"/>
    <s v="&gt;582"/>
    <n v="41162"/>
    <m/>
    <x v="27"/>
    <x v="0"/>
    <m/>
  </r>
  <r>
    <n v="90606"/>
    <n v="218"/>
    <n v="266"/>
    <n v="484"/>
    <m/>
    <s v="90606"/>
    <n v="414"/>
    <n v="30"/>
    <n v="24"/>
    <n v="0"/>
    <n v="12"/>
    <n v="5"/>
    <s v="&gt;480"/>
    <n v="32631"/>
    <m/>
    <x v="0"/>
    <x v="0"/>
    <m/>
  </r>
  <r>
    <n v="90607"/>
    <n v="0"/>
    <n v="5"/>
    <s v="&gt;0"/>
    <m/>
    <s v="90607"/>
    <n v="5"/>
    <n v="0"/>
    <n v="0"/>
    <n v="0"/>
    <n v="0"/>
    <n v="0"/>
    <s v="&gt;0"/>
    <n v="0"/>
    <n v="1"/>
    <x v="2"/>
    <x v="1"/>
    <m/>
  </r>
  <r>
    <n v="90608"/>
    <n v="0"/>
    <n v="5"/>
    <s v="&gt;0"/>
    <m/>
    <s v="90608"/>
    <n v="0"/>
    <n v="0"/>
    <n v="0"/>
    <n v="0"/>
    <n v="0"/>
    <n v="5"/>
    <s v="&gt;0"/>
    <n v="0"/>
    <n v="1"/>
    <x v="2"/>
    <x v="1"/>
    <m/>
  </r>
  <r>
    <n v="90609"/>
    <n v="0"/>
    <n v="5"/>
    <s v="&gt;0"/>
    <m/>
    <s v="90609"/>
    <n v="5"/>
    <n v="0"/>
    <n v="0"/>
    <n v="0"/>
    <n v="0"/>
    <n v="0"/>
    <s v="&gt;0"/>
    <n v="0"/>
    <n v="1"/>
    <x v="2"/>
    <x v="1"/>
    <m/>
  </r>
  <r>
    <n v="90613"/>
    <n v="5"/>
    <n v="5"/>
    <s v="&gt;0"/>
    <m/>
    <s v="90613"/>
    <n v="5"/>
    <n v="0"/>
    <n v="0"/>
    <n v="0"/>
    <n v="0"/>
    <n v="5"/>
    <s v="&gt;0"/>
    <n v="0"/>
    <n v="1"/>
    <x v="2"/>
    <x v="1"/>
    <m/>
  </r>
  <r>
    <n v="90620"/>
    <n v="181"/>
    <n v="457"/>
    <n v="638"/>
    <m/>
    <s v="90620"/>
    <n v="324"/>
    <n v="5"/>
    <n v="161"/>
    <n v="125"/>
    <n v="5"/>
    <n v="12"/>
    <s v="&gt;622"/>
    <n v="46228"/>
    <m/>
    <x v="28"/>
    <x v="2"/>
    <m/>
  </r>
  <r>
    <n v="90621"/>
    <n v="138"/>
    <n v="203"/>
    <n v="341"/>
    <m/>
    <s v="90621"/>
    <n v="241"/>
    <n v="11"/>
    <n v="60"/>
    <n v="21"/>
    <n v="5"/>
    <n v="0"/>
    <s v="&gt;333"/>
    <n v="35448"/>
    <m/>
    <x v="28"/>
    <x v="2"/>
    <m/>
  </r>
  <r>
    <n v="90623"/>
    <n v="44"/>
    <n v="58"/>
    <n v="102"/>
    <m/>
    <s v="90623"/>
    <n v="95"/>
    <n v="0"/>
    <n v="0"/>
    <n v="5"/>
    <n v="5"/>
    <n v="0"/>
    <s v="&gt;95"/>
    <n v="15624"/>
    <m/>
    <x v="29"/>
    <x v="2"/>
    <m/>
  </r>
  <r>
    <n v="90626"/>
    <n v="0"/>
    <n v="5"/>
    <s v="&gt;0"/>
    <m/>
    <s v="90626"/>
    <n v="5"/>
    <n v="0"/>
    <n v="0"/>
    <n v="0"/>
    <n v="0"/>
    <n v="0"/>
    <s v="&gt;0"/>
    <n v="0"/>
    <n v="1"/>
    <x v="2"/>
    <x v="1"/>
    <m/>
  </r>
  <r>
    <n v="90630"/>
    <n v="158"/>
    <n v="191"/>
    <n v="349"/>
    <m/>
    <s v="90630"/>
    <n v="296"/>
    <n v="5"/>
    <n v="25"/>
    <n v="15"/>
    <n v="5"/>
    <n v="0"/>
    <s v="&gt;336"/>
    <n v="49378"/>
    <m/>
    <x v="30"/>
    <x v="2"/>
    <m/>
  </r>
  <r>
    <n v="90631"/>
    <n v="272"/>
    <n v="248"/>
    <n v="520"/>
    <m/>
    <s v="90631"/>
    <n v="469"/>
    <n v="11"/>
    <n v="27"/>
    <n v="0"/>
    <n v="11"/>
    <n v="5"/>
    <s v="&gt;518"/>
    <n v="68748"/>
    <m/>
    <x v="31"/>
    <x v="2"/>
    <m/>
  </r>
  <r>
    <n v="90637"/>
    <n v="0"/>
    <n v="5"/>
    <s v="&gt;0"/>
    <m/>
    <s v="90637"/>
    <n v="0"/>
    <n v="0"/>
    <n v="5"/>
    <n v="0"/>
    <n v="0"/>
    <n v="0"/>
    <s v="&gt;0"/>
    <n v="0"/>
    <n v="1"/>
    <x v="2"/>
    <x v="1"/>
    <m/>
  </r>
  <r>
    <n v="90638"/>
    <n v="208"/>
    <n v="291"/>
    <n v="499"/>
    <m/>
    <s v="90638"/>
    <n v="396"/>
    <n v="5"/>
    <n v="47"/>
    <n v="37"/>
    <n v="5"/>
    <n v="5"/>
    <s v="&gt;480"/>
    <n v="48704"/>
    <m/>
    <x v="32"/>
    <x v="0"/>
    <m/>
  </r>
  <r>
    <n v="90640"/>
    <n v="446"/>
    <n v="322"/>
    <n v="768"/>
    <m/>
    <s v="90640"/>
    <n v="690"/>
    <n v="29"/>
    <n v="30"/>
    <n v="0"/>
    <n v="15"/>
    <n v="5"/>
    <s v="&gt;764"/>
    <n v="62873"/>
    <m/>
    <x v="33"/>
    <x v="0"/>
    <m/>
  </r>
  <r>
    <n v="90641"/>
    <n v="0"/>
    <n v="5"/>
    <s v="&gt;0"/>
    <m/>
    <s v="90641"/>
    <n v="5"/>
    <n v="0"/>
    <n v="0"/>
    <n v="0"/>
    <n v="0"/>
    <n v="0"/>
    <s v="&gt;0"/>
    <n v="0"/>
    <n v="1"/>
    <x v="2"/>
    <x v="1"/>
    <m/>
  </r>
  <r>
    <n v="90650"/>
    <n v="698"/>
    <n v="701"/>
    <n v="1399"/>
    <m/>
    <s v="90650"/>
    <n v="1141"/>
    <n v="59"/>
    <n v="124"/>
    <n v="5"/>
    <n v="42"/>
    <n v="25"/>
    <s v="&gt;1391"/>
    <n v="104524"/>
    <m/>
    <x v="34"/>
    <x v="0"/>
    <m/>
  </r>
  <r>
    <n v="90660"/>
    <n v="357"/>
    <n v="431"/>
    <n v="788"/>
    <m/>
    <s v="90660"/>
    <n v="705"/>
    <n v="29"/>
    <n v="35"/>
    <n v="0"/>
    <n v="5"/>
    <n v="5"/>
    <s v="&gt;769"/>
    <n v="62507"/>
    <m/>
    <x v="35"/>
    <x v="0"/>
    <m/>
  </r>
  <r>
    <n v="90666"/>
    <n v="5"/>
    <n v="0"/>
    <s v="&gt;0"/>
    <m/>
    <s v="90666"/>
    <n v="5"/>
    <n v="0"/>
    <n v="0"/>
    <n v="0"/>
    <n v="0"/>
    <n v="0"/>
    <s v="&gt;0"/>
    <n v="0"/>
    <n v="1"/>
    <x v="2"/>
    <x v="1"/>
    <m/>
  </r>
  <r>
    <n v="90670"/>
    <n v="98"/>
    <n v="87"/>
    <n v="185"/>
    <m/>
    <s v="90670"/>
    <n v="169"/>
    <n v="5"/>
    <n v="5"/>
    <n v="0"/>
    <n v="5"/>
    <n v="5"/>
    <s v="&gt;169"/>
    <n v="16410"/>
    <m/>
    <x v="36"/>
    <x v="0"/>
    <m/>
  </r>
  <r>
    <n v="90680"/>
    <n v="126"/>
    <n v="146"/>
    <n v="272"/>
    <m/>
    <s v="90680"/>
    <n v="232"/>
    <n v="18"/>
    <n v="11"/>
    <n v="5"/>
    <n v="5"/>
    <n v="0"/>
    <s v="&gt;261"/>
    <n v="30807"/>
    <m/>
    <x v="37"/>
    <x v="2"/>
    <m/>
  </r>
  <r>
    <n v="90692"/>
    <n v="5"/>
    <n v="0"/>
    <s v="&gt;0"/>
    <m/>
    <s v="90692"/>
    <n v="5"/>
    <n v="0"/>
    <n v="0"/>
    <n v="0"/>
    <n v="0"/>
    <n v="0"/>
    <s v="&gt;0"/>
    <n v="0"/>
    <n v="1"/>
    <x v="2"/>
    <x v="1"/>
    <m/>
  </r>
  <r>
    <n v="90701"/>
    <n v="91"/>
    <n v="140"/>
    <n v="231"/>
    <m/>
    <s v="90701"/>
    <n v="169"/>
    <n v="5"/>
    <n v="33"/>
    <n v="19"/>
    <n v="5"/>
    <n v="5"/>
    <s v="&gt;221"/>
    <n v="16500"/>
    <m/>
    <x v="38"/>
    <x v="0"/>
    <m/>
  </r>
  <r>
    <n v="90702"/>
    <n v="0"/>
    <n v="5"/>
    <s v="&gt;0"/>
    <m/>
    <s v="90702"/>
    <n v="0"/>
    <n v="0"/>
    <n v="5"/>
    <n v="0"/>
    <n v="0"/>
    <n v="0"/>
    <s v="&gt;0"/>
    <n v="0"/>
    <n v="1"/>
    <x v="2"/>
    <x v="1"/>
    <m/>
  </r>
  <r>
    <n v="90703"/>
    <n v="188"/>
    <n v="286"/>
    <n v="474"/>
    <m/>
    <s v="90703"/>
    <n v="358"/>
    <n v="5"/>
    <n v="59"/>
    <n v="5"/>
    <n v="5"/>
    <n v="40"/>
    <s v="&gt;457"/>
    <n v="49633"/>
    <m/>
    <x v="39"/>
    <x v="0"/>
    <m/>
  </r>
  <r>
    <n v="90704"/>
    <n v="18"/>
    <n v="5"/>
    <s v="&gt;18"/>
    <m/>
    <s v="90704"/>
    <n v="23"/>
    <n v="5"/>
    <n v="0"/>
    <n v="0"/>
    <n v="0"/>
    <n v="0"/>
    <s v="&gt;23"/>
    <n v="4201"/>
    <m/>
    <x v="40"/>
    <x v="0"/>
    <m/>
  </r>
  <r>
    <n v="90706"/>
    <n v="533"/>
    <n v="504"/>
    <n v="1037"/>
    <m/>
    <s v="90706"/>
    <n v="842"/>
    <n v="47"/>
    <n v="85"/>
    <n v="24"/>
    <n v="31"/>
    <n v="5"/>
    <s v="&gt;1029"/>
    <n v="76339"/>
    <m/>
    <x v="41"/>
    <x v="0"/>
    <m/>
  </r>
  <r>
    <n v="90707"/>
    <n v="5"/>
    <n v="5"/>
    <s v="&gt;0"/>
    <m/>
    <s v="90707"/>
    <n v="5"/>
    <n v="0"/>
    <n v="0"/>
    <n v="0"/>
    <n v="0"/>
    <n v="5"/>
    <s v="&gt;0"/>
    <n v="0"/>
    <n v="1"/>
    <x v="2"/>
    <x v="1"/>
    <m/>
  </r>
  <r>
    <n v="90710"/>
    <n v="172"/>
    <n v="144"/>
    <n v="316"/>
    <m/>
    <s v="90710"/>
    <n v="274"/>
    <n v="14"/>
    <n v="21"/>
    <n v="0"/>
    <n v="5"/>
    <n v="5"/>
    <s v="&gt;309"/>
    <n v="28566"/>
    <m/>
    <x v="1"/>
    <x v="0"/>
    <m/>
  </r>
  <r>
    <n v="90711"/>
    <n v="0"/>
    <n v="5"/>
    <s v="&gt;0"/>
    <m/>
    <s v="90711"/>
    <n v="5"/>
    <n v="0"/>
    <n v="0"/>
    <n v="0"/>
    <n v="0"/>
    <n v="0"/>
    <s v="&gt;0"/>
    <n v="0"/>
    <n v="1"/>
    <x v="2"/>
    <x v="1"/>
    <m/>
  </r>
  <r>
    <n v="90712"/>
    <n v="210"/>
    <n v="180"/>
    <n v="390"/>
    <m/>
    <s v="90712"/>
    <n v="326"/>
    <n v="11"/>
    <n v="43"/>
    <n v="0"/>
    <n v="5"/>
    <n v="0"/>
    <s v="&gt;380"/>
    <n v="30773"/>
    <m/>
    <x v="42"/>
    <x v="0"/>
    <m/>
  </r>
  <r>
    <n v="90713"/>
    <n v="164"/>
    <n v="141"/>
    <n v="305"/>
    <m/>
    <s v="90713"/>
    <n v="261"/>
    <n v="5"/>
    <n v="21"/>
    <n v="5"/>
    <n v="5"/>
    <n v="0"/>
    <s v="&gt;282"/>
    <n v="27905"/>
    <m/>
    <x v="42"/>
    <x v="0"/>
    <m/>
  </r>
  <r>
    <n v="90714"/>
    <n v="5"/>
    <n v="0"/>
    <s v="&gt;0"/>
    <m/>
    <s v="90714"/>
    <n v="5"/>
    <n v="0"/>
    <n v="0"/>
    <n v="0"/>
    <n v="0"/>
    <n v="0"/>
    <s v="&gt;0"/>
    <n v="0"/>
    <n v="1"/>
    <x v="2"/>
    <x v="1"/>
    <m/>
  </r>
  <r>
    <n v="90715"/>
    <n v="141"/>
    <n v="122"/>
    <n v="263"/>
    <m/>
    <s v="90715"/>
    <n v="225"/>
    <n v="5"/>
    <n v="29"/>
    <n v="0"/>
    <n v="5"/>
    <n v="0"/>
    <s v="&gt;254"/>
    <n v="20505"/>
    <m/>
    <x v="42"/>
    <x v="0"/>
    <m/>
  </r>
  <r>
    <n v="90716"/>
    <n v="103"/>
    <n v="71"/>
    <n v="174"/>
    <m/>
    <s v="90716"/>
    <n v="168"/>
    <n v="5"/>
    <n v="0"/>
    <n v="0"/>
    <n v="5"/>
    <n v="0"/>
    <s v="&gt;168"/>
    <n v="14170"/>
    <m/>
    <x v="43"/>
    <x v="0"/>
    <m/>
  </r>
  <r>
    <n v="90717"/>
    <n v="106"/>
    <n v="138"/>
    <n v="244"/>
    <m/>
    <s v="90717"/>
    <n v="181"/>
    <n v="22"/>
    <n v="24"/>
    <n v="15"/>
    <n v="5"/>
    <n v="0"/>
    <s v="&gt;242"/>
    <n v="20919"/>
    <m/>
    <x v="44"/>
    <x v="0"/>
    <m/>
  </r>
  <r>
    <n v="90720"/>
    <n v="96"/>
    <n v="81"/>
    <n v="177"/>
    <m/>
    <s v="90720"/>
    <n v="165"/>
    <n v="5"/>
    <n v="5"/>
    <n v="0"/>
    <n v="5"/>
    <n v="5"/>
    <s v="&gt;165"/>
    <n v="22998"/>
    <m/>
    <x v="45"/>
    <x v="2"/>
    <m/>
  </r>
  <r>
    <n v="90721"/>
    <n v="0"/>
    <n v="5"/>
    <s v="&gt;0"/>
    <m/>
    <s v="90721"/>
    <n v="0"/>
    <n v="5"/>
    <n v="0"/>
    <n v="0"/>
    <n v="0"/>
    <n v="0"/>
    <s v="&gt;0"/>
    <n v="0"/>
    <n v="1"/>
    <x v="2"/>
    <x v="1"/>
    <m/>
  </r>
  <r>
    <n v="90723"/>
    <n v="363"/>
    <n v="239"/>
    <n v="602"/>
    <m/>
    <s v="90723"/>
    <n v="543"/>
    <n v="20"/>
    <n v="5"/>
    <n v="0"/>
    <n v="27"/>
    <n v="5"/>
    <s v="&gt;590"/>
    <n v="53949"/>
    <m/>
    <x v="46"/>
    <x v="0"/>
    <m/>
  </r>
  <r>
    <n v="90724"/>
    <n v="5"/>
    <n v="0"/>
    <s v="&gt;0"/>
    <m/>
    <s v="90724"/>
    <n v="5"/>
    <n v="0"/>
    <n v="0"/>
    <n v="0"/>
    <n v="0"/>
    <n v="0"/>
    <s v="&gt;0"/>
    <n v="0"/>
    <n v="1"/>
    <x v="2"/>
    <x v="1"/>
    <m/>
  </r>
  <r>
    <n v="90731"/>
    <n v="420"/>
    <n v="283"/>
    <n v="703"/>
    <m/>
    <s v="90731"/>
    <n v="639"/>
    <n v="46"/>
    <n v="0"/>
    <n v="0"/>
    <n v="16"/>
    <n v="5"/>
    <s v="&gt;701"/>
    <n v="60813"/>
    <m/>
    <x v="1"/>
    <x v="0"/>
    <m/>
  </r>
  <r>
    <n v="90732"/>
    <n v="97"/>
    <n v="72"/>
    <n v="169"/>
    <m/>
    <s v="90732"/>
    <n v="158"/>
    <n v="11"/>
    <n v="0"/>
    <n v="0"/>
    <n v="0"/>
    <n v="0"/>
    <n v="169"/>
    <n v="22561"/>
    <m/>
    <x v="1"/>
    <x v="0"/>
    <m/>
  </r>
  <r>
    <n v="90740"/>
    <n v="48"/>
    <n v="49"/>
    <n v="97"/>
    <m/>
    <s v="90740"/>
    <n v="92"/>
    <n v="5"/>
    <n v="0"/>
    <n v="0"/>
    <n v="5"/>
    <n v="5"/>
    <s v="&gt;92"/>
    <n v="24288"/>
    <m/>
    <x v="47"/>
    <x v="2"/>
    <m/>
  </r>
  <r>
    <n v="90741"/>
    <n v="5"/>
    <n v="0"/>
    <s v="&gt;0"/>
    <m/>
    <s v="90741"/>
    <n v="5"/>
    <n v="0"/>
    <n v="0"/>
    <n v="0"/>
    <n v="0"/>
    <n v="0"/>
    <s v="&gt;0"/>
    <n v="0"/>
    <n v="1"/>
    <x v="2"/>
    <x v="1"/>
    <m/>
  </r>
  <r>
    <n v="90742"/>
    <n v="0"/>
    <n v="5"/>
    <s v="&gt;0"/>
    <m/>
    <s v="90742"/>
    <n v="5"/>
    <n v="0"/>
    <n v="0"/>
    <n v="0"/>
    <n v="0"/>
    <n v="0"/>
    <s v="&gt;0"/>
    <n v="617"/>
    <m/>
    <x v="48"/>
    <x v="2"/>
    <m/>
  </r>
  <r>
    <n v="90743"/>
    <n v="5"/>
    <n v="0"/>
    <s v="&gt;0"/>
    <m/>
    <s v="90743"/>
    <n v="5"/>
    <n v="0"/>
    <n v="0"/>
    <n v="0"/>
    <n v="0"/>
    <n v="0"/>
    <s v="&gt;0"/>
    <n v="256"/>
    <m/>
    <x v="47"/>
    <x v="2"/>
    <m/>
  </r>
  <r>
    <n v="90744"/>
    <n v="454"/>
    <n v="291"/>
    <n v="745"/>
    <m/>
    <s v="90744"/>
    <n v="688"/>
    <n v="36"/>
    <n v="5"/>
    <n v="0"/>
    <n v="12"/>
    <n v="5"/>
    <s v="&gt;736"/>
    <n v="56450"/>
    <m/>
    <x v="1"/>
    <x v="0"/>
    <m/>
  </r>
  <r>
    <n v="90745"/>
    <n v="339"/>
    <n v="404"/>
    <n v="743"/>
    <m/>
    <s v="90745"/>
    <n v="589"/>
    <n v="30"/>
    <n v="82"/>
    <n v="19"/>
    <n v="19"/>
    <n v="5"/>
    <s v="&gt;739"/>
    <n v="55567"/>
    <m/>
    <x v="49"/>
    <x v="0"/>
    <m/>
  </r>
  <r>
    <n v="90746"/>
    <n v="110"/>
    <n v="247"/>
    <n v="357"/>
    <m/>
    <s v="90746"/>
    <n v="229"/>
    <n v="5"/>
    <n v="97"/>
    <n v="5"/>
    <n v="21"/>
    <n v="5"/>
    <s v="&gt;347"/>
    <n v="27458"/>
    <m/>
    <x v="49"/>
    <x v="0"/>
    <m/>
  </r>
  <r>
    <n v="90747"/>
    <n v="0"/>
    <n v="5"/>
    <s v="&gt;0"/>
    <m/>
    <s v="90747"/>
    <n v="5"/>
    <n v="0"/>
    <n v="0"/>
    <n v="0"/>
    <n v="0"/>
    <n v="0"/>
    <s v="&gt;0"/>
    <n v="0"/>
    <m/>
    <x v="49"/>
    <x v="0"/>
    <m/>
  </r>
  <r>
    <n v="90748"/>
    <n v="0"/>
    <n v="5"/>
    <s v="&gt;0"/>
    <m/>
    <s v="90748"/>
    <n v="5"/>
    <n v="0"/>
    <n v="0"/>
    <n v="0"/>
    <n v="0"/>
    <n v="0"/>
    <s v="&gt;0"/>
    <n v="0"/>
    <n v="1"/>
    <x v="2"/>
    <x v="1"/>
    <m/>
  </r>
  <r>
    <n v="90755"/>
    <n v="63"/>
    <n v="42"/>
    <n v="105"/>
    <m/>
    <s v="90755"/>
    <n v="89"/>
    <n v="5"/>
    <n v="0"/>
    <n v="0"/>
    <n v="5"/>
    <n v="0"/>
    <s v="&gt;89"/>
    <n v="11458"/>
    <m/>
    <x v="50"/>
    <x v="0"/>
    <m/>
  </r>
  <r>
    <n v="90760"/>
    <n v="5"/>
    <n v="0"/>
    <s v="&gt;0"/>
    <m/>
    <s v="90760"/>
    <n v="5"/>
    <n v="0"/>
    <n v="0"/>
    <n v="0"/>
    <n v="0"/>
    <n v="0"/>
    <s v="&gt;0"/>
    <n v="0"/>
    <n v="1"/>
    <x v="2"/>
    <x v="1"/>
    <m/>
  </r>
  <r>
    <n v="90763"/>
    <n v="5"/>
    <n v="0"/>
    <s v="&gt;0"/>
    <m/>
    <s v="90763"/>
    <n v="5"/>
    <n v="0"/>
    <n v="0"/>
    <n v="0"/>
    <n v="0"/>
    <n v="0"/>
    <s v="&gt;0"/>
    <n v="0"/>
    <n v="1"/>
    <x v="2"/>
    <x v="1"/>
    <m/>
  </r>
  <r>
    <n v="90764"/>
    <n v="0"/>
    <n v="5"/>
    <s v="&gt;0"/>
    <m/>
    <s v="90764"/>
    <n v="5"/>
    <n v="0"/>
    <n v="0"/>
    <n v="0"/>
    <n v="0"/>
    <n v="0"/>
    <s v="&gt;0"/>
    <n v="0"/>
    <n v="1"/>
    <x v="2"/>
    <x v="1"/>
    <m/>
  </r>
  <r>
    <n v="90790"/>
    <n v="5"/>
    <n v="0"/>
    <s v="&gt;0"/>
    <m/>
    <s v="90790"/>
    <n v="5"/>
    <n v="0"/>
    <n v="0"/>
    <n v="0"/>
    <n v="0"/>
    <n v="0"/>
    <s v="&gt;0"/>
    <n v="0"/>
    <n v="1"/>
    <x v="2"/>
    <x v="1"/>
    <m/>
  </r>
  <r>
    <n v="90791"/>
    <n v="0"/>
    <n v="5"/>
    <s v="&gt;0"/>
    <m/>
    <s v="90791"/>
    <n v="0"/>
    <n v="5"/>
    <n v="0"/>
    <n v="0"/>
    <n v="0"/>
    <n v="0"/>
    <s v="&gt;0"/>
    <n v="0"/>
    <n v="1"/>
    <x v="2"/>
    <x v="1"/>
    <m/>
  </r>
  <r>
    <n v="90801"/>
    <n v="5"/>
    <n v="5"/>
    <s v="&gt;0"/>
    <m/>
    <s v="90801"/>
    <n v="5"/>
    <n v="5"/>
    <n v="5"/>
    <n v="0"/>
    <n v="0"/>
    <n v="0"/>
    <s v="&gt;0"/>
    <n v="0"/>
    <n v="1"/>
    <x v="2"/>
    <x v="1"/>
    <m/>
  </r>
  <r>
    <n v="90802"/>
    <n v="171"/>
    <n v="132"/>
    <n v="303"/>
    <m/>
    <s v="90802"/>
    <n v="233"/>
    <n v="53"/>
    <n v="5"/>
    <n v="0"/>
    <n v="12"/>
    <n v="5"/>
    <s v="&gt;298"/>
    <n v="39165"/>
    <m/>
    <x v="51"/>
    <x v="0"/>
    <m/>
  </r>
  <r>
    <n v="90803"/>
    <n v="69"/>
    <n v="61"/>
    <n v="130"/>
    <m/>
    <s v="90803"/>
    <n v="108"/>
    <n v="17"/>
    <n v="0"/>
    <n v="0"/>
    <n v="5"/>
    <n v="0"/>
    <s v="&gt;125"/>
    <n v="32241"/>
    <m/>
    <x v="51"/>
    <x v="0"/>
    <m/>
  </r>
  <r>
    <n v="90804"/>
    <n v="269"/>
    <n v="202"/>
    <n v="471"/>
    <m/>
    <s v="90804"/>
    <n v="389"/>
    <n v="56"/>
    <n v="0"/>
    <n v="0"/>
    <n v="21"/>
    <n v="5"/>
    <s v="&gt;466"/>
    <n v="38151"/>
    <m/>
    <x v="51"/>
    <x v="0"/>
    <m/>
  </r>
  <r>
    <n v="90805"/>
    <n v="837"/>
    <n v="561"/>
    <n v="1398"/>
    <m/>
    <s v="90805"/>
    <n v="1218"/>
    <n v="62"/>
    <n v="26"/>
    <n v="11"/>
    <n v="73"/>
    <n v="5"/>
    <s v="&gt;1390"/>
    <n v="95094"/>
    <m/>
    <x v="51"/>
    <x v="0"/>
    <m/>
  </r>
  <r>
    <n v="90806"/>
    <n v="349"/>
    <n v="246"/>
    <n v="595"/>
    <m/>
    <s v="90806"/>
    <n v="515"/>
    <n v="44"/>
    <n v="13"/>
    <n v="0"/>
    <n v="19"/>
    <n v="5"/>
    <s v="&gt;591"/>
    <n v="41280"/>
    <m/>
    <x v="51"/>
    <x v="0"/>
    <m/>
  </r>
  <r>
    <n v="90807"/>
    <n v="171"/>
    <n v="146"/>
    <n v="317"/>
    <m/>
    <s v="90807"/>
    <n v="249"/>
    <n v="22"/>
    <n v="24"/>
    <n v="5"/>
    <n v="14"/>
    <n v="5"/>
    <s v="&gt;309"/>
    <n v="32699"/>
    <m/>
    <x v="51"/>
    <x v="0"/>
    <m/>
  </r>
  <r>
    <n v="90808"/>
    <n v="177"/>
    <n v="259"/>
    <n v="436"/>
    <m/>
    <s v="90808"/>
    <n v="336"/>
    <n v="44"/>
    <n v="48"/>
    <n v="0"/>
    <n v="5"/>
    <n v="5"/>
    <s v="&gt;428"/>
    <n v="39602"/>
    <m/>
    <x v="51"/>
    <x v="0"/>
    <m/>
  </r>
  <r>
    <n v="90809"/>
    <n v="5"/>
    <n v="5"/>
    <s v="&gt;0"/>
    <m/>
    <s v="90809"/>
    <n v="5"/>
    <n v="0"/>
    <n v="5"/>
    <n v="0"/>
    <n v="0"/>
    <n v="0"/>
    <s v="&gt;0"/>
    <n v="0"/>
    <n v="1"/>
    <x v="2"/>
    <x v="1"/>
    <m/>
  </r>
  <r>
    <n v="90810"/>
    <n v="269"/>
    <n v="223"/>
    <n v="492"/>
    <m/>
    <s v="90810"/>
    <n v="422"/>
    <n v="22"/>
    <n v="32"/>
    <n v="0"/>
    <n v="14"/>
    <n v="5"/>
    <s v="&gt;490"/>
    <n v="36657"/>
    <m/>
    <x v="49"/>
    <x v="0"/>
    <m/>
  </r>
  <r>
    <n v="90812"/>
    <n v="0"/>
    <n v="5"/>
    <s v="&gt;0"/>
    <m/>
    <s v="90812"/>
    <n v="0"/>
    <n v="5"/>
    <n v="0"/>
    <n v="0"/>
    <n v="0"/>
    <n v="0"/>
    <s v="&gt;0"/>
    <n v="0"/>
    <n v="1"/>
    <x v="2"/>
    <x v="1"/>
    <m/>
  </r>
  <r>
    <n v="90813"/>
    <n v="521"/>
    <n v="314"/>
    <n v="835"/>
    <m/>
    <s v="90813"/>
    <n v="730"/>
    <n v="79"/>
    <n v="5"/>
    <n v="0"/>
    <n v="17"/>
    <n v="5"/>
    <s v="&gt;826"/>
    <n v="56726"/>
    <m/>
    <x v="51"/>
    <x v="0"/>
    <m/>
  </r>
  <r>
    <n v="90814"/>
    <n v="63"/>
    <n v="46"/>
    <n v="109"/>
    <m/>
    <s v="90814"/>
    <n v="97"/>
    <n v="5"/>
    <n v="0"/>
    <n v="0"/>
    <n v="5"/>
    <n v="0"/>
    <s v="&gt;97"/>
    <n v="18714"/>
    <m/>
    <x v="51"/>
    <x v="0"/>
    <m/>
  </r>
  <r>
    <n v="90815"/>
    <n v="179"/>
    <n v="210"/>
    <n v="389"/>
    <m/>
    <s v="90815"/>
    <n v="288"/>
    <n v="57"/>
    <n v="31"/>
    <n v="0"/>
    <n v="11"/>
    <n v="5"/>
    <s v="&gt;387"/>
    <n v="41854"/>
    <m/>
    <x v="51"/>
    <x v="0"/>
    <m/>
  </r>
  <r>
    <n v="90831"/>
    <n v="0"/>
    <n v="5"/>
    <s v="&gt;0"/>
    <m/>
    <s v="90831"/>
    <n v="0"/>
    <n v="5"/>
    <n v="0"/>
    <n v="0"/>
    <n v="0"/>
    <n v="0"/>
    <s v="&gt;0"/>
    <n v="0"/>
    <m/>
    <x v="51"/>
    <x v="0"/>
    <m/>
  </r>
  <r>
    <n v="90840"/>
    <n v="0"/>
    <n v="5"/>
    <s v="&gt;0"/>
    <m/>
    <s v="90840"/>
    <n v="5"/>
    <n v="0"/>
    <n v="0"/>
    <n v="0"/>
    <n v="0"/>
    <n v="0"/>
    <s v="&gt;0"/>
    <n v="0"/>
    <n v="1"/>
    <x v="2"/>
    <x v="1"/>
    <m/>
  </r>
  <r>
    <n v="90902"/>
    <n v="5"/>
    <n v="0"/>
    <s v="&gt;0"/>
    <m/>
    <s v="90902"/>
    <n v="5"/>
    <n v="0"/>
    <n v="0"/>
    <n v="0"/>
    <n v="0"/>
    <n v="0"/>
    <s v="&gt;0"/>
    <n v="0"/>
    <n v="1"/>
    <x v="2"/>
    <x v="1"/>
    <m/>
  </r>
  <r>
    <n v="91001"/>
    <n v="180"/>
    <n v="225"/>
    <n v="405"/>
    <m/>
    <s v="91001"/>
    <n v="274"/>
    <n v="5"/>
    <n v="93"/>
    <n v="5"/>
    <n v="26"/>
    <n v="5"/>
    <s v="&gt;393"/>
    <n v="36697"/>
    <m/>
    <x v="0"/>
    <x v="0"/>
    <m/>
  </r>
  <r>
    <n v="91002"/>
    <n v="5"/>
    <n v="5"/>
    <s v="&gt;0"/>
    <m/>
    <s v="91002"/>
    <n v="5"/>
    <n v="0"/>
    <n v="5"/>
    <n v="0"/>
    <n v="0"/>
    <n v="0"/>
    <s v="&gt;0"/>
    <n v="0"/>
    <n v="1"/>
    <x v="2"/>
    <x v="1"/>
    <m/>
  </r>
  <r>
    <n v="91003"/>
    <n v="0"/>
    <n v="5"/>
    <s v="&gt;0"/>
    <m/>
    <s v="91003"/>
    <n v="0"/>
    <n v="0"/>
    <n v="5"/>
    <n v="0"/>
    <n v="0"/>
    <n v="0"/>
    <s v="&gt;0"/>
    <n v="0"/>
    <n v="1"/>
    <x v="2"/>
    <x v="1"/>
    <m/>
  </r>
  <r>
    <n v="91004"/>
    <n v="5"/>
    <n v="0"/>
    <s v="&gt;0"/>
    <m/>
    <s v="91004"/>
    <n v="5"/>
    <n v="0"/>
    <n v="0"/>
    <n v="0"/>
    <n v="0"/>
    <n v="0"/>
    <s v="&gt;0"/>
    <n v="0"/>
    <n v="1"/>
    <x v="2"/>
    <x v="1"/>
    <m/>
  </r>
  <r>
    <n v="91006"/>
    <n v="125"/>
    <n v="91"/>
    <n v="216"/>
    <m/>
    <s v="91006"/>
    <n v="207"/>
    <n v="5"/>
    <n v="0"/>
    <n v="0"/>
    <n v="5"/>
    <n v="0"/>
    <s v="&gt;207"/>
    <n v="32526"/>
    <m/>
    <x v="52"/>
    <x v="0"/>
    <m/>
  </r>
  <r>
    <n v="91007"/>
    <n v="144"/>
    <n v="94"/>
    <n v="238"/>
    <m/>
    <s v="91007"/>
    <n v="216"/>
    <n v="5"/>
    <n v="5"/>
    <n v="0"/>
    <n v="5"/>
    <n v="5"/>
    <s v="&gt;216"/>
    <n v="33827"/>
    <m/>
    <x v="52"/>
    <x v="0"/>
    <m/>
  </r>
  <r>
    <n v="91008"/>
    <n v="5"/>
    <n v="5"/>
    <s v="&gt;0"/>
    <m/>
    <s v="91008"/>
    <n v="5"/>
    <n v="0"/>
    <n v="0"/>
    <n v="0"/>
    <n v="5"/>
    <n v="0"/>
    <s v="&gt;0"/>
    <n v="1079"/>
    <m/>
    <x v="53"/>
    <x v="0"/>
    <m/>
  </r>
  <r>
    <n v="91009"/>
    <n v="5"/>
    <n v="5"/>
    <s v="&gt;0"/>
    <m/>
    <s v="91009"/>
    <n v="5"/>
    <n v="0"/>
    <n v="0"/>
    <n v="0"/>
    <n v="0"/>
    <n v="0"/>
    <s v="&gt;0"/>
    <n v="0"/>
    <n v="1"/>
    <x v="2"/>
    <x v="1"/>
    <m/>
  </r>
  <r>
    <n v="91010"/>
    <n v="147"/>
    <n v="152"/>
    <n v="299"/>
    <m/>
    <s v="91010"/>
    <n v="255"/>
    <n v="14"/>
    <n v="5"/>
    <n v="0"/>
    <n v="5"/>
    <n v="17"/>
    <s v="&gt;286"/>
    <n v="26516"/>
    <m/>
    <x v="54"/>
    <x v="0"/>
    <m/>
  </r>
  <r>
    <n v="91011"/>
    <n v="97"/>
    <n v="66"/>
    <n v="163"/>
    <m/>
    <s v="91011"/>
    <n v="159"/>
    <n v="5"/>
    <n v="0"/>
    <n v="0"/>
    <n v="5"/>
    <n v="0"/>
    <s v="&gt;159"/>
    <n v="20174"/>
    <m/>
    <x v="55"/>
    <x v="0"/>
    <m/>
  </r>
  <r>
    <n v="91016"/>
    <n v="224"/>
    <n v="179"/>
    <n v="403"/>
    <m/>
    <s v="91016"/>
    <n v="346"/>
    <n v="24"/>
    <n v="21"/>
    <n v="0"/>
    <n v="5"/>
    <n v="5"/>
    <s v="&gt;391"/>
    <n v="41582"/>
    <m/>
    <x v="56"/>
    <x v="0"/>
    <m/>
  </r>
  <r>
    <n v="91017"/>
    <n v="0"/>
    <n v="5"/>
    <s v="&gt;0"/>
    <m/>
    <s v="91017"/>
    <n v="5"/>
    <n v="0"/>
    <n v="0"/>
    <n v="0"/>
    <n v="0"/>
    <n v="0"/>
    <s v="&gt;0"/>
    <n v="0"/>
    <n v="1"/>
    <x v="2"/>
    <x v="1"/>
    <m/>
  </r>
  <r>
    <n v="91020"/>
    <n v="39"/>
    <n v="25"/>
    <n v="64"/>
    <m/>
    <s v="91020"/>
    <n v="58"/>
    <n v="5"/>
    <n v="0"/>
    <n v="0"/>
    <n v="0"/>
    <n v="5"/>
    <s v="&gt;58"/>
    <n v="8785"/>
    <m/>
    <x v="0"/>
    <x v="0"/>
    <m/>
  </r>
  <r>
    <n v="91021"/>
    <n v="5"/>
    <n v="0"/>
    <s v="&gt;0"/>
    <m/>
    <s v="91021"/>
    <n v="5"/>
    <n v="0"/>
    <n v="0"/>
    <n v="0"/>
    <n v="0"/>
    <n v="0"/>
    <s v="&gt;0"/>
    <n v="0"/>
    <n v="1"/>
    <x v="2"/>
    <x v="1"/>
    <m/>
  </r>
  <r>
    <n v="91024"/>
    <n v="41"/>
    <n v="81"/>
    <n v="122"/>
    <m/>
    <s v="91024"/>
    <n v="65"/>
    <n v="12"/>
    <n v="43"/>
    <n v="5"/>
    <n v="5"/>
    <n v="0"/>
    <s v="&gt;120"/>
    <n v="10829"/>
    <m/>
    <x v="57"/>
    <x v="0"/>
    <m/>
  </r>
  <r>
    <n v="91030"/>
    <n v="149"/>
    <n v="57"/>
    <n v="206"/>
    <m/>
    <s v="91030"/>
    <n v="197"/>
    <n v="5"/>
    <n v="0"/>
    <n v="0"/>
    <n v="5"/>
    <n v="5"/>
    <s v="&gt;197"/>
    <n v="25478"/>
    <m/>
    <x v="58"/>
    <x v="0"/>
    <m/>
  </r>
  <r>
    <n v="91031"/>
    <n v="0"/>
    <n v="5"/>
    <s v="&gt;0"/>
    <m/>
    <s v="91031"/>
    <n v="0"/>
    <n v="5"/>
    <n v="0"/>
    <n v="0"/>
    <n v="0"/>
    <n v="0"/>
    <s v="&gt;0"/>
    <n v="0"/>
    <n v="1"/>
    <x v="2"/>
    <x v="1"/>
    <m/>
  </r>
  <r>
    <n v="91040"/>
    <n v="82"/>
    <n v="76"/>
    <n v="158"/>
    <m/>
    <s v="91040"/>
    <n v="128"/>
    <n v="5"/>
    <n v="5"/>
    <n v="11"/>
    <n v="5"/>
    <n v="5"/>
    <s v="&gt;139"/>
    <n v="20606"/>
    <m/>
    <x v="1"/>
    <x v="0"/>
    <m/>
  </r>
  <r>
    <n v="91042"/>
    <n v="109"/>
    <n v="92"/>
    <n v="201"/>
    <m/>
    <s v="91042"/>
    <n v="178"/>
    <n v="5"/>
    <n v="5"/>
    <n v="5"/>
    <n v="5"/>
    <n v="5"/>
    <s v="&gt;178"/>
    <n v="26617"/>
    <m/>
    <x v="1"/>
    <x v="0"/>
    <m/>
  </r>
  <r>
    <n v="91071"/>
    <n v="5"/>
    <n v="0"/>
    <s v="&gt;0"/>
    <m/>
    <s v="91071"/>
    <n v="5"/>
    <n v="0"/>
    <n v="0"/>
    <n v="0"/>
    <n v="0"/>
    <n v="0"/>
    <s v="&gt;0"/>
    <n v="0"/>
    <n v="1"/>
    <x v="2"/>
    <x v="1"/>
    <m/>
  </r>
  <r>
    <n v="91076"/>
    <n v="0"/>
    <n v="5"/>
    <s v="&gt;0"/>
    <m/>
    <s v="91076"/>
    <n v="0"/>
    <n v="0"/>
    <n v="5"/>
    <n v="0"/>
    <n v="0"/>
    <n v="0"/>
    <s v="&gt;0"/>
    <n v="0"/>
    <n v="1"/>
    <x v="2"/>
    <x v="1"/>
    <m/>
  </r>
  <r>
    <n v="91101"/>
    <n v="96"/>
    <n v="52"/>
    <n v="148"/>
    <m/>
    <s v="91101"/>
    <n v="120"/>
    <n v="5"/>
    <n v="14"/>
    <n v="0"/>
    <n v="5"/>
    <n v="5"/>
    <s v="&gt;134"/>
    <n v="21920"/>
    <m/>
    <x v="59"/>
    <x v="0"/>
    <m/>
  </r>
  <r>
    <n v="91103"/>
    <n v="153"/>
    <n v="284"/>
    <n v="437"/>
    <m/>
    <s v="91103"/>
    <n v="274"/>
    <n v="24"/>
    <n v="105"/>
    <n v="5"/>
    <n v="5"/>
    <n v="27"/>
    <s v="&gt;430"/>
    <n v="26837"/>
    <m/>
    <x v="59"/>
    <x v="0"/>
    <m/>
  </r>
  <r>
    <n v="91104"/>
    <n v="171"/>
    <n v="252"/>
    <n v="423"/>
    <m/>
    <s v="91104"/>
    <n v="301"/>
    <n v="35"/>
    <n v="73"/>
    <n v="5"/>
    <n v="5"/>
    <n v="5"/>
    <s v="&gt;409"/>
    <n v="37784"/>
    <m/>
    <x v="59"/>
    <x v="0"/>
    <m/>
  </r>
  <r>
    <n v="91105"/>
    <n v="44"/>
    <n v="22"/>
    <n v="66"/>
    <m/>
    <s v="91105"/>
    <n v="54"/>
    <n v="5"/>
    <n v="0"/>
    <n v="0"/>
    <n v="5"/>
    <n v="5"/>
    <s v="&gt;54"/>
    <n v="12648"/>
    <m/>
    <x v="59"/>
    <x v="0"/>
    <m/>
  </r>
  <r>
    <n v="91106"/>
    <n v="93"/>
    <n v="82"/>
    <n v="175"/>
    <m/>
    <s v="91106"/>
    <n v="152"/>
    <n v="11"/>
    <n v="5"/>
    <n v="0"/>
    <n v="5"/>
    <n v="5"/>
    <s v="&gt;163"/>
    <n v="25205"/>
    <m/>
    <x v="59"/>
    <x v="0"/>
    <m/>
  </r>
  <r>
    <n v="91107"/>
    <n v="139"/>
    <n v="179"/>
    <n v="318"/>
    <m/>
    <s v="91107"/>
    <n v="232"/>
    <n v="23"/>
    <n v="49"/>
    <n v="5"/>
    <n v="5"/>
    <n v="5"/>
    <s v="&gt;304"/>
    <n v="33481"/>
    <m/>
    <x v="59"/>
    <x v="0"/>
    <m/>
  </r>
  <r>
    <n v="91108"/>
    <n v="36"/>
    <n v="45"/>
    <n v="81"/>
    <m/>
    <s v="91108"/>
    <n v="79"/>
    <n v="0"/>
    <n v="0"/>
    <n v="0"/>
    <n v="0"/>
    <n v="5"/>
    <s v="&gt;79"/>
    <n v="13175"/>
    <m/>
    <x v="60"/>
    <x v="0"/>
    <m/>
  </r>
  <r>
    <n v="91109"/>
    <n v="0"/>
    <n v="5"/>
    <s v="&gt;0"/>
    <m/>
    <s v="91109"/>
    <n v="5"/>
    <n v="0"/>
    <n v="5"/>
    <n v="0"/>
    <n v="0"/>
    <n v="0"/>
    <s v="&gt;0"/>
    <n v="0"/>
    <n v="1"/>
    <x v="2"/>
    <x v="1"/>
    <m/>
  </r>
  <r>
    <n v="91110"/>
    <n v="0"/>
    <n v="5"/>
    <s v="&gt;0"/>
    <m/>
    <s v="91110"/>
    <n v="5"/>
    <n v="0"/>
    <n v="0"/>
    <n v="0"/>
    <n v="0"/>
    <n v="0"/>
    <s v="&gt;0"/>
    <n v="0"/>
    <n v="1"/>
    <x v="2"/>
    <x v="1"/>
    <m/>
  </r>
  <r>
    <n v="91160"/>
    <n v="5"/>
    <n v="0"/>
    <s v="&gt;0"/>
    <m/>
    <s v="91160"/>
    <n v="5"/>
    <n v="0"/>
    <n v="0"/>
    <n v="0"/>
    <n v="0"/>
    <n v="0"/>
    <s v="&gt;0"/>
    <n v="0"/>
    <n v="1"/>
    <x v="2"/>
    <x v="1"/>
    <m/>
  </r>
  <r>
    <n v="91176"/>
    <n v="5"/>
    <n v="0"/>
    <s v="&gt;0"/>
    <m/>
    <s v="91176"/>
    <n v="5"/>
    <n v="0"/>
    <n v="0"/>
    <n v="0"/>
    <n v="0"/>
    <n v="0"/>
    <s v="&gt;0"/>
    <n v="0"/>
    <n v="1"/>
    <x v="2"/>
    <x v="1"/>
    <m/>
  </r>
  <r>
    <n v="91177"/>
    <n v="0"/>
    <n v="5"/>
    <s v="&gt;0"/>
    <m/>
    <s v="91177"/>
    <n v="0"/>
    <n v="0"/>
    <n v="0"/>
    <n v="5"/>
    <n v="0"/>
    <n v="0"/>
    <s v="&gt;0"/>
    <n v="0"/>
    <n v="1"/>
    <x v="2"/>
    <x v="1"/>
    <m/>
  </r>
  <r>
    <n v="91190"/>
    <n v="0"/>
    <n v="5"/>
    <s v="&gt;0"/>
    <m/>
    <s v="91190"/>
    <n v="0"/>
    <n v="0"/>
    <n v="5"/>
    <n v="0"/>
    <n v="0"/>
    <n v="0"/>
    <s v="&gt;0"/>
    <n v="0"/>
    <n v="1"/>
    <x v="2"/>
    <x v="1"/>
    <m/>
  </r>
  <r>
    <n v="91191"/>
    <n v="0"/>
    <n v="5"/>
    <s v="&gt;0"/>
    <m/>
    <s v="91191"/>
    <n v="5"/>
    <n v="0"/>
    <n v="0"/>
    <n v="0"/>
    <n v="0"/>
    <n v="0"/>
    <s v="&gt;0"/>
    <n v="0"/>
    <n v="1"/>
    <x v="2"/>
    <x v="1"/>
    <m/>
  </r>
  <r>
    <n v="91201"/>
    <n v="101"/>
    <n v="103"/>
    <n v="204"/>
    <m/>
    <s v="91201"/>
    <n v="173"/>
    <n v="30"/>
    <n v="0"/>
    <n v="0"/>
    <n v="5"/>
    <n v="0"/>
    <s v="&gt;203"/>
    <n v="22786"/>
    <m/>
    <x v="61"/>
    <x v="0"/>
    <m/>
  </r>
  <r>
    <n v="91202"/>
    <n v="119"/>
    <n v="97"/>
    <n v="216"/>
    <m/>
    <s v="91202"/>
    <n v="182"/>
    <n v="5"/>
    <n v="25"/>
    <n v="5"/>
    <n v="0"/>
    <n v="5"/>
    <s v="&gt;207"/>
    <n v="23399"/>
    <m/>
    <x v="61"/>
    <x v="0"/>
    <m/>
  </r>
  <r>
    <n v="91203"/>
    <n v="76"/>
    <n v="44"/>
    <n v="120"/>
    <m/>
    <s v="91203"/>
    <n v="115"/>
    <n v="5"/>
    <n v="5"/>
    <n v="0"/>
    <n v="5"/>
    <n v="0"/>
    <s v="&gt;115"/>
    <n v="15794"/>
    <m/>
    <x v="61"/>
    <x v="0"/>
    <m/>
  </r>
  <r>
    <n v="91204"/>
    <n v="72"/>
    <n v="153"/>
    <n v="225"/>
    <m/>
    <s v="91204"/>
    <n v="128"/>
    <n v="5"/>
    <n v="19"/>
    <n v="61"/>
    <n v="0"/>
    <n v="5"/>
    <s v="&gt;208"/>
    <n v="18950"/>
    <m/>
    <x v="61"/>
    <x v="0"/>
    <m/>
  </r>
  <r>
    <n v="91205"/>
    <n v="174"/>
    <n v="183"/>
    <n v="357"/>
    <m/>
    <s v="91205"/>
    <n v="288"/>
    <n v="19"/>
    <n v="43"/>
    <n v="5"/>
    <n v="5"/>
    <n v="5"/>
    <s v="&gt;350"/>
    <n v="37549"/>
    <m/>
    <x v="61"/>
    <x v="0"/>
    <m/>
  </r>
  <r>
    <n v="91206"/>
    <n v="170"/>
    <n v="107"/>
    <n v="277"/>
    <m/>
    <s v="91206"/>
    <n v="257"/>
    <n v="14"/>
    <n v="5"/>
    <n v="0"/>
    <n v="5"/>
    <n v="5"/>
    <s v="&gt;271"/>
    <n v="33781"/>
    <m/>
    <x v="61"/>
    <x v="0"/>
    <m/>
  </r>
  <r>
    <n v="91207"/>
    <n v="35"/>
    <n v="46"/>
    <n v="81"/>
    <m/>
    <s v="91207"/>
    <n v="75"/>
    <n v="0"/>
    <n v="5"/>
    <n v="0"/>
    <n v="5"/>
    <n v="0"/>
    <s v="&gt;75"/>
    <n v="11318"/>
    <m/>
    <x v="61"/>
    <x v="0"/>
    <m/>
  </r>
  <r>
    <n v="91208"/>
    <n v="78"/>
    <n v="62"/>
    <n v="140"/>
    <m/>
    <s v="91208"/>
    <n v="135"/>
    <n v="5"/>
    <n v="0"/>
    <n v="0"/>
    <n v="5"/>
    <n v="0"/>
    <s v="&gt;135"/>
    <n v="15146"/>
    <m/>
    <x v="61"/>
    <x v="0"/>
    <m/>
  </r>
  <r>
    <n v="91210"/>
    <n v="5"/>
    <n v="5"/>
    <s v="&gt;0"/>
    <m/>
    <s v="91210"/>
    <n v="5"/>
    <n v="0"/>
    <n v="0"/>
    <n v="0"/>
    <n v="0"/>
    <n v="0"/>
    <s v="&gt;0"/>
    <n v="352"/>
    <m/>
    <x v="61"/>
    <x v="0"/>
    <m/>
  </r>
  <r>
    <n v="91214"/>
    <n v="181"/>
    <n v="128"/>
    <n v="309"/>
    <m/>
    <s v="91214"/>
    <n v="291"/>
    <n v="5"/>
    <n v="5"/>
    <n v="5"/>
    <n v="5"/>
    <n v="5"/>
    <s v="&gt;291"/>
    <n v="31668"/>
    <m/>
    <x v="61"/>
    <x v="0"/>
    <m/>
  </r>
  <r>
    <n v="91233"/>
    <n v="0"/>
    <n v="5"/>
    <s v="&gt;0"/>
    <m/>
    <s v="91233"/>
    <n v="5"/>
    <n v="0"/>
    <n v="0"/>
    <n v="0"/>
    <n v="0"/>
    <n v="0"/>
    <s v="&gt;0"/>
    <n v="0"/>
    <n v="1"/>
    <x v="2"/>
    <x v="1"/>
    <m/>
  </r>
  <r>
    <n v="91250"/>
    <n v="0"/>
    <n v="5"/>
    <s v="&gt;0"/>
    <m/>
    <s v="91250"/>
    <n v="5"/>
    <n v="0"/>
    <n v="0"/>
    <n v="0"/>
    <n v="0"/>
    <n v="0"/>
    <s v="&gt;0"/>
    <n v="0"/>
    <n v="1"/>
    <x v="2"/>
    <x v="1"/>
    <m/>
  </r>
  <r>
    <n v="91301"/>
    <n v="123"/>
    <n v="101"/>
    <n v="224"/>
    <m/>
    <s v="91301"/>
    <n v="221"/>
    <n v="5"/>
    <n v="0"/>
    <n v="0"/>
    <n v="0"/>
    <n v="0"/>
    <s v="&gt;221"/>
    <n v="26021"/>
    <m/>
    <x v="62"/>
    <x v="0"/>
    <m/>
  </r>
  <r>
    <n v="91302"/>
    <n v="97"/>
    <n v="71"/>
    <n v="168"/>
    <m/>
    <s v="91302"/>
    <n v="162"/>
    <n v="5"/>
    <n v="0"/>
    <n v="0"/>
    <n v="0"/>
    <n v="0"/>
    <s v="&gt;162"/>
    <n v="26961"/>
    <m/>
    <x v="63"/>
    <x v="0"/>
    <m/>
  </r>
  <r>
    <n v="91303"/>
    <n v="224"/>
    <n v="137"/>
    <n v="361"/>
    <m/>
    <s v="91303"/>
    <n v="316"/>
    <n v="37"/>
    <n v="5"/>
    <n v="5"/>
    <n v="0"/>
    <n v="0"/>
    <s v="&gt;353"/>
    <n v="31024"/>
    <m/>
    <x v="1"/>
    <x v="0"/>
    <m/>
  </r>
  <r>
    <n v="91304"/>
    <n v="357"/>
    <n v="251"/>
    <n v="608"/>
    <m/>
    <s v="91304"/>
    <n v="526"/>
    <n v="37"/>
    <n v="14"/>
    <n v="12"/>
    <n v="17"/>
    <n v="5"/>
    <s v="&gt;606"/>
    <n v="53637"/>
    <m/>
    <x v="1"/>
    <x v="0"/>
    <m/>
  </r>
  <r>
    <n v="91305"/>
    <n v="5"/>
    <n v="0"/>
    <s v="&gt;0"/>
    <m/>
    <s v="91305"/>
    <n v="5"/>
    <n v="0"/>
    <n v="0"/>
    <n v="0"/>
    <n v="0"/>
    <n v="0"/>
    <s v="&gt;0"/>
    <n v="0"/>
    <n v="1"/>
    <x v="2"/>
    <x v="1"/>
    <m/>
  </r>
  <r>
    <n v="91306"/>
    <n v="347"/>
    <n v="298"/>
    <n v="645"/>
    <m/>
    <s v="91306"/>
    <n v="529"/>
    <n v="43"/>
    <n v="44"/>
    <n v="13"/>
    <n v="15"/>
    <n v="5"/>
    <s v="&gt;644"/>
    <n v="50319"/>
    <m/>
    <x v="1"/>
    <x v="0"/>
    <m/>
  </r>
  <r>
    <n v="91307"/>
    <n v="145"/>
    <n v="138"/>
    <n v="283"/>
    <m/>
    <s v="91307"/>
    <n v="244"/>
    <n v="5"/>
    <n v="14"/>
    <n v="14"/>
    <n v="5"/>
    <n v="0"/>
    <s v="&gt;272"/>
    <n v="25794"/>
    <m/>
    <x v="1"/>
    <x v="0"/>
    <m/>
  </r>
  <r>
    <n v="91308"/>
    <n v="0"/>
    <n v="5"/>
    <s v="&gt;0"/>
    <m/>
    <s v="91308"/>
    <n v="0"/>
    <n v="5"/>
    <n v="0"/>
    <n v="0"/>
    <n v="0"/>
    <n v="0"/>
    <s v="&gt;0"/>
    <n v="0"/>
    <n v="1"/>
    <x v="2"/>
    <x v="1"/>
    <m/>
  </r>
  <r>
    <n v="91309"/>
    <n v="5"/>
    <n v="0"/>
    <s v="&gt;0"/>
    <m/>
    <s v="91309"/>
    <n v="5"/>
    <n v="0"/>
    <n v="0"/>
    <n v="0"/>
    <n v="0"/>
    <n v="0"/>
    <s v="&gt;0"/>
    <n v="0"/>
    <n v="1"/>
    <x v="2"/>
    <x v="1"/>
    <m/>
  </r>
  <r>
    <n v="91310"/>
    <n v="0"/>
    <n v="5"/>
    <s v="&gt;0"/>
    <m/>
    <s v="91310"/>
    <n v="5"/>
    <n v="0"/>
    <n v="0"/>
    <n v="0"/>
    <n v="0"/>
    <n v="0"/>
    <s v="&gt;0"/>
    <n v="0"/>
    <n v="1"/>
    <x v="2"/>
    <x v="1"/>
    <m/>
  </r>
  <r>
    <n v="91311"/>
    <n v="218"/>
    <n v="270"/>
    <n v="488"/>
    <m/>
    <s v="91311"/>
    <n v="369"/>
    <n v="26"/>
    <n v="18"/>
    <n v="64"/>
    <n v="5"/>
    <n v="5"/>
    <s v="&gt;477"/>
    <n v="41811"/>
    <m/>
    <x v="1"/>
    <x v="0"/>
    <m/>
  </r>
  <r>
    <n v="91316"/>
    <n v="174"/>
    <n v="102"/>
    <n v="276"/>
    <m/>
    <s v="91316"/>
    <n v="248"/>
    <n v="21"/>
    <n v="5"/>
    <n v="0"/>
    <n v="5"/>
    <n v="0"/>
    <s v="&gt;269"/>
    <n v="30412"/>
    <m/>
    <x v="1"/>
    <x v="0"/>
    <m/>
  </r>
  <r>
    <n v="91320"/>
    <n v="209"/>
    <n v="126"/>
    <n v="335"/>
    <m/>
    <s v="91320"/>
    <n v="318"/>
    <n v="12"/>
    <n v="0"/>
    <n v="0"/>
    <n v="5"/>
    <n v="0"/>
    <s v="&gt;330"/>
    <n v="44667"/>
    <m/>
    <x v="64"/>
    <x v="3"/>
    <m/>
  </r>
  <r>
    <n v="91321"/>
    <n v="274"/>
    <n v="133"/>
    <n v="407"/>
    <m/>
    <s v="91321"/>
    <n v="358"/>
    <n v="28"/>
    <n v="5"/>
    <n v="0"/>
    <n v="14"/>
    <n v="5"/>
    <s v="&gt;400"/>
    <n v="34340"/>
    <m/>
    <x v="65"/>
    <x v="0"/>
    <m/>
  </r>
  <r>
    <n v="91322"/>
    <n v="5"/>
    <n v="0"/>
    <s v="&gt;0"/>
    <m/>
    <s v="91322"/>
    <n v="5"/>
    <n v="0"/>
    <n v="0"/>
    <n v="0"/>
    <n v="0"/>
    <n v="0"/>
    <s v="&gt;0"/>
    <n v="0"/>
    <n v="1"/>
    <x v="2"/>
    <x v="1"/>
    <m/>
  </r>
  <r>
    <n v="91324"/>
    <n v="183"/>
    <n v="184"/>
    <n v="367"/>
    <m/>
    <s v="91324"/>
    <n v="287"/>
    <n v="26"/>
    <n v="35"/>
    <n v="5"/>
    <n v="5"/>
    <n v="5"/>
    <s v="&gt;348"/>
    <n v="30995"/>
    <m/>
    <x v="1"/>
    <x v="0"/>
    <m/>
  </r>
  <r>
    <n v="91325"/>
    <n v="212"/>
    <n v="177"/>
    <n v="389"/>
    <m/>
    <s v="91325"/>
    <n v="332"/>
    <n v="20"/>
    <n v="23"/>
    <n v="5"/>
    <n v="5"/>
    <n v="5"/>
    <s v="&gt;375"/>
    <n v="34637"/>
    <m/>
    <x v="1"/>
    <x v="0"/>
    <m/>
  </r>
  <r>
    <n v="91326"/>
    <n v="226"/>
    <n v="135"/>
    <n v="361"/>
    <m/>
    <s v="91326"/>
    <n v="338"/>
    <n v="11"/>
    <n v="5"/>
    <n v="5"/>
    <n v="5"/>
    <n v="5"/>
    <s v="&gt;349"/>
    <n v="36126"/>
    <m/>
    <x v="1"/>
    <x v="0"/>
    <m/>
  </r>
  <r>
    <n v="91330"/>
    <n v="5"/>
    <n v="0"/>
    <s v="&gt;0"/>
    <m/>
    <s v="91330"/>
    <n v="5"/>
    <n v="0"/>
    <n v="0"/>
    <n v="0"/>
    <n v="0"/>
    <n v="0"/>
    <s v="&gt;0"/>
    <n v="3136"/>
    <m/>
    <x v="1"/>
    <x v="0"/>
    <m/>
  </r>
  <r>
    <n v="91331"/>
    <n v="831"/>
    <n v="500"/>
    <n v="1331"/>
    <m/>
    <s v="91331"/>
    <n v="1246"/>
    <n v="31"/>
    <n v="28"/>
    <n v="5"/>
    <n v="17"/>
    <n v="5"/>
    <s v="&gt;1322"/>
    <n v="103683"/>
    <m/>
    <x v="1"/>
    <x v="0"/>
    <m/>
  </r>
  <r>
    <n v="91333"/>
    <n v="0"/>
    <n v="5"/>
    <s v="&gt;0"/>
    <m/>
    <s v="91333"/>
    <n v="5"/>
    <n v="0"/>
    <n v="0"/>
    <n v="0"/>
    <n v="0"/>
    <n v="0"/>
    <s v="&gt;0"/>
    <n v="0"/>
    <n v="1"/>
    <x v="2"/>
    <x v="1"/>
    <m/>
  </r>
  <r>
    <n v="91334"/>
    <n v="0"/>
    <n v="5"/>
    <s v="&gt;0"/>
    <m/>
    <s v="91334"/>
    <n v="5"/>
    <n v="0"/>
    <n v="0"/>
    <n v="0"/>
    <n v="0"/>
    <n v="0"/>
    <s v="&gt;0"/>
    <n v="0"/>
    <n v="1"/>
    <x v="2"/>
    <x v="1"/>
    <m/>
  </r>
  <r>
    <n v="91335"/>
    <n v="538"/>
    <n v="507"/>
    <n v="1045"/>
    <m/>
    <s v="91335"/>
    <n v="836"/>
    <n v="64"/>
    <n v="62"/>
    <n v="62"/>
    <n v="15"/>
    <n v="5"/>
    <s v="&gt;1039"/>
    <n v="80937"/>
    <m/>
    <x v="1"/>
    <x v="0"/>
    <m/>
  </r>
  <r>
    <n v="91339"/>
    <n v="5"/>
    <n v="0"/>
    <s v="&gt;0"/>
    <m/>
    <s v="91339"/>
    <n v="5"/>
    <n v="0"/>
    <n v="0"/>
    <n v="0"/>
    <n v="0"/>
    <n v="0"/>
    <s v="&gt;0"/>
    <n v="0"/>
    <n v="1"/>
    <x v="2"/>
    <x v="1"/>
    <m/>
  </r>
  <r>
    <n v="91340"/>
    <n v="282"/>
    <n v="174"/>
    <n v="456"/>
    <m/>
    <s v="91340"/>
    <n v="431"/>
    <n v="14"/>
    <n v="0"/>
    <n v="0"/>
    <n v="11"/>
    <n v="0"/>
    <n v="456"/>
    <n v="37221"/>
    <m/>
    <x v="66"/>
    <x v="0"/>
    <m/>
  </r>
  <r>
    <n v="91342"/>
    <n v="749"/>
    <n v="628"/>
    <n v="1377"/>
    <m/>
    <s v="91342"/>
    <n v="1171"/>
    <n v="30"/>
    <n v="47"/>
    <n v="73"/>
    <n v="27"/>
    <n v="29"/>
    <n v="1377"/>
    <n v="94432"/>
    <m/>
    <x v="1"/>
    <x v="0"/>
    <m/>
  </r>
  <r>
    <n v="91343"/>
    <n v="487"/>
    <n v="529"/>
    <n v="1016"/>
    <m/>
    <s v="91343"/>
    <n v="746"/>
    <n v="35"/>
    <n v="141"/>
    <n v="67"/>
    <n v="17"/>
    <n v="5"/>
    <s v="&gt;1006"/>
    <n v="65344"/>
    <m/>
    <x v="1"/>
    <x v="0"/>
    <m/>
  </r>
  <r>
    <n v="91344"/>
    <n v="308"/>
    <n v="375"/>
    <n v="683"/>
    <m/>
    <s v="91344"/>
    <n v="522"/>
    <n v="24"/>
    <n v="83"/>
    <n v="34"/>
    <n v="5"/>
    <n v="5"/>
    <s v="&gt;663"/>
    <n v="55694"/>
    <m/>
    <x v="1"/>
    <x v="0"/>
    <m/>
  </r>
  <r>
    <n v="91345"/>
    <n v="129"/>
    <n v="142"/>
    <n v="271"/>
    <m/>
    <s v="91345"/>
    <n v="231"/>
    <n v="11"/>
    <n v="16"/>
    <n v="5"/>
    <n v="5"/>
    <n v="5"/>
    <s v="&gt;258"/>
    <n v="18825"/>
    <m/>
    <x v="1"/>
    <x v="0"/>
    <m/>
  </r>
  <r>
    <n v="91346"/>
    <n v="5"/>
    <n v="0"/>
    <s v="&gt;0"/>
    <m/>
    <s v="91346"/>
    <n v="5"/>
    <n v="0"/>
    <n v="0"/>
    <n v="0"/>
    <n v="0"/>
    <n v="0"/>
    <s v="&gt;0"/>
    <n v="0"/>
    <n v="1"/>
    <x v="2"/>
    <x v="1"/>
    <m/>
  </r>
  <r>
    <n v="91350"/>
    <n v="342"/>
    <n v="200"/>
    <n v="542"/>
    <m/>
    <s v="91350"/>
    <n v="478"/>
    <n v="14"/>
    <n v="31"/>
    <n v="0"/>
    <n v="19"/>
    <n v="0"/>
    <n v="542"/>
    <n v="38611"/>
    <m/>
    <x v="65"/>
    <x v="0"/>
    <m/>
  </r>
  <r>
    <n v="91351"/>
    <n v="286"/>
    <n v="185"/>
    <n v="471"/>
    <m/>
    <s v="91351"/>
    <n v="409"/>
    <n v="34"/>
    <n v="5"/>
    <n v="0"/>
    <n v="17"/>
    <n v="5"/>
    <s v="&gt;460"/>
    <n v="30746"/>
    <m/>
    <x v="65"/>
    <x v="0"/>
    <m/>
  </r>
  <r>
    <n v="91352"/>
    <n v="349"/>
    <n v="274"/>
    <n v="623"/>
    <m/>
    <s v="91352"/>
    <n v="524"/>
    <n v="13"/>
    <n v="5"/>
    <n v="51"/>
    <n v="5"/>
    <n v="20"/>
    <s v="&gt;608"/>
    <n v="46027"/>
    <m/>
    <x v="1"/>
    <x v="0"/>
    <m/>
  </r>
  <r>
    <n v="91353"/>
    <n v="5"/>
    <n v="0"/>
    <s v="&gt;0"/>
    <m/>
    <s v="91353"/>
    <n v="5"/>
    <n v="0"/>
    <n v="0"/>
    <n v="0"/>
    <n v="0"/>
    <n v="0"/>
    <s v="&gt;0"/>
    <n v="0"/>
    <n v="1"/>
    <x v="2"/>
    <x v="1"/>
    <m/>
  </r>
  <r>
    <n v="91354"/>
    <n v="253"/>
    <n v="131"/>
    <n v="384"/>
    <m/>
    <s v="91354"/>
    <n v="374"/>
    <n v="5"/>
    <n v="5"/>
    <n v="0"/>
    <n v="5"/>
    <n v="0"/>
    <s v="&gt;374"/>
    <n v="33039"/>
    <m/>
    <x v="65"/>
    <x v="0"/>
    <m/>
  </r>
  <r>
    <n v="91355"/>
    <n v="188"/>
    <n v="127"/>
    <n v="315"/>
    <m/>
    <s v="91355"/>
    <n v="290"/>
    <n v="20"/>
    <n v="0"/>
    <n v="0"/>
    <n v="5"/>
    <n v="0"/>
    <s v="&gt;310"/>
    <n v="29371"/>
    <m/>
    <x v="65"/>
    <x v="0"/>
    <m/>
  </r>
  <r>
    <n v="91356"/>
    <n v="150"/>
    <n v="104"/>
    <n v="254"/>
    <m/>
    <s v="91356"/>
    <n v="236"/>
    <n v="15"/>
    <n v="0"/>
    <n v="0"/>
    <n v="5"/>
    <n v="5"/>
    <s v="&gt;251"/>
    <n v="30700"/>
    <m/>
    <x v="1"/>
    <x v="0"/>
    <m/>
  </r>
  <r>
    <n v="91360"/>
    <n v="188"/>
    <n v="169"/>
    <n v="357"/>
    <m/>
    <s v="91360"/>
    <n v="311"/>
    <n v="35"/>
    <n v="5"/>
    <n v="5"/>
    <n v="5"/>
    <n v="0"/>
    <s v="&gt;346"/>
    <n v="42663"/>
    <m/>
    <x v="64"/>
    <x v="3"/>
    <m/>
  </r>
  <r>
    <n v="91361"/>
    <n v="49"/>
    <n v="60"/>
    <n v="109"/>
    <m/>
    <s v="91361"/>
    <n v="102"/>
    <n v="5"/>
    <n v="0"/>
    <n v="0"/>
    <n v="5"/>
    <n v="0"/>
    <s v="&gt;102"/>
    <n v="19953"/>
    <m/>
    <x v="64"/>
    <x v="3"/>
    <m/>
  </r>
  <r>
    <n v="91362"/>
    <n v="137"/>
    <n v="189"/>
    <n v="326"/>
    <m/>
    <s v="91362"/>
    <n v="250"/>
    <n v="46"/>
    <n v="5"/>
    <n v="23"/>
    <n v="5"/>
    <n v="0"/>
    <s v="&gt;319"/>
    <n v="37085"/>
    <m/>
    <x v="64"/>
    <x v="3"/>
    <m/>
  </r>
  <r>
    <n v="91364"/>
    <n v="138"/>
    <n v="79"/>
    <n v="217"/>
    <m/>
    <s v="91364"/>
    <n v="206"/>
    <n v="5"/>
    <n v="0"/>
    <n v="0"/>
    <n v="5"/>
    <n v="0"/>
    <s v="&gt;206"/>
    <n v="28395"/>
    <m/>
    <x v="1"/>
    <x v="0"/>
    <m/>
  </r>
  <r>
    <n v="91365"/>
    <n v="5"/>
    <n v="0"/>
    <s v="&gt;0"/>
    <m/>
    <s v="91365"/>
    <n v="5"/>
    <n v="0"/>
    <n v="0"/>
    <n v="0"/>
    <n v="0"/>
    <n v="0"/>
    <s v="&gt;0"/>
    <n v="0"/>
    <n v="1"/>
    <x v="2"/>
    <x v="1"/>
    <m/>
  </r>
  <r>
    <n v="91367"/>
    <n v="241"/>
    <n v="222"/>
    <n v="463"/>
    <m/>
    <s v="91367"/>
    <n v="357"/>
    <n v="90"/>
    <n v="14"/>
    <n v="0"/>
    <n v="5"/>
    <n v="5"/>
    <s v="&gt;461"/>
    <n v="45074"/>
    <m/>
    <x v="1"/>
    <x v="0"/>
    <m/>
  </r>
  <r>
    <n v="91372"/>
    <n v="5"/>
    <n v="0"/>
    <s v="&gt;0"/>
    <m/>
    <s v="91372"/>
    <n v="5"/>
    <n v="0"/>
    <n v="0"/>
    <n v="0"/>
    <n v="0"/>
    <n v="0"/>
    <s v="&gt;0"/>
    <n v="0"/>
    <n v="1"/>
    <x v="2"/>
    <x v="1"/>
    <m/>
  </r>
  <r>
    <n v="91377"/>
    <n v="43"/>
    <n v="25"/>
    <n v="68"/>
    <m/>
    <s v="91377"/>
    <n v="65"/>
    <n v="5"/>
    <n v="0"/>
    <n v="0"/>
    <n v="0"/>
    <n v="5"/>
    <s v="&gt;65"/>
    <n v="13987"/>
    <m/>
    <x v="0"/>
    <x v="3"/>
    <m/>
  </r>
  <r>
    <n v="91380"/>
    <n v="0"/>
    <n v="5"/>
    <s v="&gt;0"/>
    <m/>
    <s v="91380"/>
    <n v="5"/>
    <n v="0"/>
    <n v="0"/>
    <n v="0"/>
    <n v="0"/>
    <n v="0"/>
    <s v="&gt;0"/>
    <n v="0"/>
    <n v="1"/>
    <x v="2"/>
    <x v="1"/>
    <m/>
  </r>
  <r>
    <n v="91381"/>
    <n v="136"/>
    <n v="65"/>
    <n v="201"/>
    <m/>
    <s v="91381"/>
    <n v="193"/>
    <n v="5"/>
    <n v="0"/>
    <n v="0"/>
    <n v="5"/>
    <n v="0"/>
    <s v="&gt;193"/>
    <n v="19675"/>
    <m/>
    <x v="65"/>
    <x v="0"/>
    <m/>
  </r>
  <r>
    <n v="91384"/>
    <n v="160"/>
    <n v="94"/>
    <n v="254"/>
    <m/>
    <s v="91384"/>
    <n v="240"/>
    <n v="5"/>
    <n v="0"/>
    <n v="0"/>
    <n v="5"/>
    <n v="5"/>
    <s v="&gt;240"/>
    <n v="28833"/>
    <m/>
    <x v="0"/>
    <x v="0"/>
    <m/>
  </r>
  <r>
    <n v="91386"/>
    <n v="5"/>
    <n v="0"/>
    <s v="&gt;0"/>
    <m/>
    <s v="91386"/>
    <n v="5"/>
    <n v="0"/>
    <n v="0"/>
    <n v="0"/>
    <n v="0"/>
    <n v="0"/>
    <s v="&gt;0"/>
    <n v="0"/>
    <n v="1"/>
    <x v="2"/>
    <x v="1"/>
    <m/>
  </r>
  <r>
    <n v="91387"/>
    <n v="408"/>
    <n v="181"/>
    <n v="589"/>
    <m/>
    <s v="91387"/>
    <n v="559"/>
    <n v="15"/>
    <n v="5"/>
    <n v="0"/>
    <n v="12"/>
    <n v="0"/>
    <s v="&gt;586"/>
    <n v="41145"/>
    <m/>
    <x v="65"/>
    <x v="0"/>
    <m/>
  </r>
  <r>
    <n v="91390"/>
    <n v="131"/>
    <n v="128"/>
    <n v="259"/>
    <m/>
    <s v="91390"/>
    <n v="193"/>
    <n v="5"/>
    <n v="56"/>
    <n v="0"/>
    <n v="5"/>
    <n v="5"/>
    <s v="&gt;249"/>
    <n v="19093"/>
    <m/>
    <x v="0"/>
    <x v="0"/>
    <m/>
  </r>
  <r>
    <n v="91393"/>
    <n v="5"/>
    <n v="0"/>
    <s v="&gt;0"/>
    <m/>
    <s v="91393"/>
    <n v="5"/>
    <n v="0"/>
    <n v="0"/>
    <n v="0"/>
    <n v="0"/>
    <n v="0"/>
    <s v="&gt;0"/>
    <n v="0"/>
    <n v="1"/>
    <x v="2"/>
    <x v="1"/>
    <m/>
  </r>
  <r>
    <n v="91396"/>
    <n v="0"/>
    <n v="5"/>
    <s v="&gt;0"/>
    <m/>
    <s v="91396"/>
    <n v="0"/>
    <n v="5"/>
    <n v="0"/>
    <n v="0"/>
    <n v="0"/>
    <n v="0"/>
    <s v="&gt;0"/>
    <n v="0"/>
    <n v="1"/>
    <x v="2"/>
    <x v="1"/>
    <m/>
  </r>
  <r>
    <n v="91401"/>
    <n v="257"/>
    <n v="129"/>
    <n v="386"/>
    <m/>
    <s v="91401"/>
    <n v="350"/>
    <n v="12"/>
    <n v="5"/>
    <n v="5"/>
    <n v="12"/>
    <n v="5"/>
    <s v="&gt;374"/>
    <n v="40405"/>
    <m/>
    <x v="1"/>
    <x v="0"/>
    <m/>
  </r>
  <r>
    <n v="91402"/>
    <n v="600"/>
    <n v="369"/>
    <n v="969"/>
    <m/>
    <s v="91402"/>
    <n v="870"/>
    <n v="57"/>
    <n v="5"/>
    <n v="17"/>
    <n v="14"/>
    <n v="5"/>
    <s v="&gt;958"/>
    <n v="70702"/>
    <m/>
    <x v="1"/>
    <x v="0"/>
    <m/>
  </r>
  <r>
    <n v="91403"/>
    <n v="104"/>
    <n v="62"/>
    <n v="166"/>
    <m/>
    <s v="91403"/>
    <n v="148"/>
    <n v="12"/>
    <n v="5"/>
    <n v="0"/>
    <n v="5"/>
    <n v="5"/>
    <s v="&gt;160"/>
    <n v="25837"/>
    <m/>
    <x v="1"/>
    <x v="0"/>
    <m/>
  </r>
  <r>
    <n v="91404"/>
    <n v="5"/>
    <n v="0"/>
    <s v="&gt;0"/>
    <m/>
    <s v="91404"/>
    <n v="5"/>
    <n v="0"/>
    <n v="0"/>
    <n v="0"/>
    <n v="0"/>
    <n v="0"/>
    <s v="&gt;0"/>
    <n v="0"/>
    <n v="1"/>
    <x v="2"/>
    <x v="1"/>
    <m/>
  </r>
  <r>
    <n v="91405"/>
    <n v="442"/>
    <n v="203"/>
    <n v="645"/>
    <m/>
    <s v="91405"/>
    <n v="594"/>
    <n v="24"/>
    <n v="12"/>
    <n v="5"/>
    <n v="5"/>
    <n v="5"/>
    <s v="&gt;630"/>
    <n v="56821"/>
    <m/>
    <x v="1"/>
    <x v="0"/>
    <m/>
  </r>
  <r>
    <n v="91406"/>
    <n v="433"/>
    <n v="254"/>
    <n v="687"/>
    <m/>
    <s v="91406"/>
    <n v="608"/>
    <n v="40"/>
    <n v="17"/>
    <n v="5"/>
    <n v="13"/>
    <n v="5"/>
    <s v="&gt;678"/>
    <n v="54309"/>
    <m/>
    <x v="1"/>
    <x v="0"/>
    <m/>
  </r>
  <r>
    <n v="91407"/>
    <n v="5"/>
    <n v="0"/>
    <s v="&gt;0"/>
    <m/>
    <s v="91407"/>
    <n v="0"/>
    <n v="0"/>
    <n v="0"/>
    <n v="0"/>
    <n v="5"/>
    <n v="0"/>
    <s v="&gt;0"/>
    <n v="0"/>
    <n v="1"/>
    <x v="2"/>
    <x v="1"/>
    <m/>
  </r>
  <r>
    <n v="91411"/>
    <n v="184"/>
    <n v="99"/>
    <n v="283"/>
    <m/>
    <s v="91411"/>
    <n v="260"/>
    <n v="5"/>
    <n v="5"/>
    <n v="0"/>
    <n v="5"/>
    <n v="5"/>
    <s v="&gt;260"/>
    <n v="24893"/>
    <m/>
    <x v="1"/>
    <x v="0"/>
    <m/>
  </r>
  <r>
    <n v="91423"/>
    <n v="123"/>
    <n v="102"/>
    <n v="225"/>
    <m/>
    <s v="91423"/>
    <n v="211"/>
    <n v="14"/>
    <n v="0"/>
    <n v="0"/>
    <n v="0"/>
    <n v="0"/>
    <n v="225"/>
    <n v="32968"/>
    <m/>
    <x v="1"/>
    <x v="0"/>
    <m/>
  </r>
  <r>
    <n v="91426"/>
    <n v="5"/>
    <n v="0"/>
    <s v="&gt;0"/>
    <m/>
    <s v="91426"/>
    <n v="5"/>
    <n v="0"/>
    <n v="0"/>
    <n v="0"/>
    <n v="0"/>
    <n v="0"/>
    <s v="&gt;0"/>
    <n v="0"/>
    <n v="1"/>
    <x v="2"/>
    <x v="1"/>
    <m/>
  </r>
  <r>
    <n v="91436"/>
    <n v="71"/>
    <n v="39"/>
    <n v="110"/>
    <m/>
    <s v="91436"/>
    <n v="105"/>
    <n v="5"/>
    <n v="5"/>
    <n v="0"/>
    <n v="0"/>
    <n v="5"/>
    <s v="&gt;105"/>
    <n v="16737"/>
    <m/>
    <x v="1"/>
    <x v="0"/>
    <m/>
  </r>
  <r>
    <n v="91501"/>
    <n v="91"/>
    <n v="56"/>
    <n v="147"/>
    <m/>
    <s v="91501"/>
    <n v="142"/>
    <n v="5"/>
    <n v="5"/>
    <n v="0"/>
    <n v="5"/>
    <n v="0"/>
    <s v="&gt;142"/>
    <n v="19459"/>
    <m/>
    <x v="67"/>
    <x v="0"/>
    <m/>
  </r>
  <r>
    <n v="91502"/>
    <n v="51"/>
    <n v="64"/>
    <n v="115"/>
    <m/>
    <s v="91502"/>
    <n v="90"/>
    <n v="22"/>
    <n v="0"/>
    <n v="0"/>
    <n v="5"/>
    <n v="5"/>
    <s v="&gt;112"/>
    <n v="11218"/>
    <m/>
    <x v="67"/>
    <x v="0"/>
    <m/>
  </r>
  <r>
    <n v="91504"/>
    <n v="163"/>
    <n v="131"/>
    <n v="294"/>
    <m/>
    <s v="91504"/>
    <n v="249"/>
    <n v="5"/>
    <n v="33"/>
    <n v="5"/>
    <n v="0"/>
    <n v="5"/>
    <s v="&gt;282"/>
    <n v="27975"/>
    <m/>
    <x v="67"/>
    <x v="0"/>
    <m/>
  </r>
  <r>
    <n v="91505"/>
    <n v="169"/>
    <n v="119"/>
    <n v="288"/>
    <m/>
    <s v="91505"/>
    <n v="246"/>
    <n v="5"/>
    <n v="24"/>
    <n v="0"/>
    <n v="5"/>
    <n v="5"/>
    <s v="&gt;270"/>
    <n v="31139"/>
    <m/>
    <x v="67"/>
    <x v="0"/>
    <m/>
  </r>
  <r>
    <n v="91506"/>
    <n v="83"/>
    <n v="88"/>
    <n v="171"/>
    <m/>
    <s v="91506"/>
    <n v="150"/>
    <n v="5"/>
    <n v="17"/>
    <n v="0"/>
    <n v="0"/>
    <n v="5"/>
    <s v="&gt;167"/>
    <n v="17864"/>
    <m/>
    <x v="67"/>
    <x v="0"/>
    <m/>
  </r>
  <r>
    <n v="91509"/>
    <n v="0"/>
    <n v="5"/>
    <s v="&gt;0"/>
    <m/>
    <s v="91509"/>
    <n v="5"/>
    <n v="0"/>
    <n v="0"/>
    <n v="0"/>
    <n v="0"/>
    <n v="0"/>
    <s v="&gt;0"/>
    <n v="0"/>
    <n v="1"/>
    <x v="2"/>
    <x v="1"/>
    <m/>
  </r>
  <r>
    <n v="91510"/>
    <n v="5"/>
    <n v="0"/>
    <s v="&gt;0"/>
    <m/>
    <s v="91510"/>
    <n v="5"/>
    <n v="0"/>
    <n v="0"/>
    <n v="0"/>
    <n v="0"/>
    <n v="0"/>
    <s v="&gt;0"/>
    <n v="0"/>
    <n v="1"/>
    <x v="2"/>
    <x v="1"/>
    <m/>
  </r>
  <r>
    <n v="91545"/>
    <n v="0"/>
    <n v="5"/>
    <s v="&gt;0"/>
    <m/>
    <s v="91545"/>
    <n v="0"/>
    <n v="5"/>
    <n v="0"/>
    <n v="0"/>
    <n v="0"/>
    <n v="0"/>
    <s v="&gt;0"/>
    <n v="0"/>
    <n v="1"/>
    <x v="2"/>
    <x v="1"/>
    <m/>
  </r>
  <r>
    <n v="91550"/>
    <n v="0"/>
    <n v="5"/>
    <s v="&gt;0"/>
    <m/>
    <s v="91550"/>
    <n v="0"/>
    <n v="5"/>
    <n v="0"/>
    <n v="0"/>
    <n v="0"/>
    <n v="0"/>
    <s v="&gt;0"/>
    <n v="0"/>
    <n v="1"/>
    <x v="2"/>
    <x v="1"/>
    <m/>
  </r>
  <r>
    <n v="91559"/>
    <n v="0"/>
    <n v="5"/>
    <s v="&gt;0"/>
    <m/>
    <s v="91559"/>
    <n v="5"/>
    <n v="0"/>
    <n v="0"/>
    <n v="0"/>
    <n v="0"/>
    <n v="0"/>
    <s v="&gt;0"/>
    <n v="0"/>
    <n v="1"/>
    <x v="2"/>
    <x v="1"/>
    <m/>
  </r>
  <r>
    <n v="91601"/>
    <n v="198"/>
    <n v="118"/>
    <n v="316"/>
    <m/>
    <s v="91601"/>
    <n v="297"/>
    <n v="14"/>
    <n v="0"/>
    <n v="0"/>
    <n v="5"/>
    <n v="0"/>
    <s v="&gt;311"/>
    <n v="35312"/>
    <m/>
    <x v="1"/>
    <x v="0"/>
    <m/>
  </r>
  <r>
    <n v="91602"/>
    <n v="69"/>
    <n v="35"/>
    <n v="104"/>
    <m/>
    <s v="91602"/>
    <n v="97"/>
    <n v="5"/>
    <n v="0"/>
    <n v="0"/>
    <n v="5"/>
    <n v="0"/>
    <s v="&gt;97"/>
    <n v="20339"/>
    <m/>
    <x v="1"/>
    <x v="0"/>
    <m/>
  </r>
  <r>
    <n v="91604"/>
    <n v="114"/>
    <n v="63"/>
    <n v="177"/>
    <m/>
    <s v="91604"/>
    <n v="167"/>
    <n v="5"/>
    <n v="5"/>
    <n v="0"/>
    <n v="0"/>
    <n v="5"/>
    <s v="&gt;167"/>
    <n v="34021"/>
    <m/>
    <x v="1"/>
    <x v="0"/>
    <m/>
  </r>
  <r>
    <n v="91605"/>
    <n v="387"/>
    <n v="307"/>
    <n v="694"/>
    <m/>
    <s v="91605"/>
    <n v="576"/>
    <n v="21"/>
    <n v="30"/>
    <n v="15"/>
    <n v="13"/>
    <n v="39"/>
    <n v="694"/>
    <n v="52345"/>
    <m/>
    <x v="1"/>
    <x v="0"/>
    <m/>
  </r>
  <r>
    <n v="91606"/>
    <n v="258"/>
    <n v="194"/>
    <n v="452"/>
    <m/>
    <s v="91606"/>
    <n v="385"/>
    <n v="30"/>
    <n v="24"/>
    <n v="0"/>
    <n v="5"/>
    <n v="5"/>
    <s v="&gt;439"/>
    <n v="45003"/>
    <m/>
    <x v="1"/>
    <x v="0"/>
    <m/>
  </r>
  <r>
    <n v="91607"/>
    <n v="150"/>
    <n v="121"/>
    <n v="271"/>
    <m/>
    <s v="91607"/>
    <n v="216"/>
    <n v="25"/>
    <n v="22"/>
    <n v="5"/>
    <n v="5"/>
    <n v="5"/>
    <s v="&gt;263"/>
    <n v="31039"/>
    <m/>
    <x v="1"/>
    <x v="0"/>
    <m/>
  </r>
  <r>
    <n v="91619"/>
    <n v="0"/>
    <n v="5"/>
    <s v="&gt;0"/>
    <m/>
    <s v="91619"/>
    <n v="0"/>
    <n v="5"/>
    <n v="0"/>
    <n v="0"/>
    <n v="0"/>
    <n v="0"/>
    <s v="&gt;0"/>
    <n v="0"/>
    <n v="1"/>
    <x v="2"/>
    <x v="1"/>
    <m/>
  </r>
  <r>
    <n v="91634"/>
    <n v="0"/>
    <n v="5"/>
    <s v="&gt;0"/>
    <m/>
    <s v="91634"/>
    <n v="0"/>
    <n v="5"/>
    <n v="0"/>
    <n v="0"/>
    <n v="0"/>
    <n v="0"/>
    <s v="&gt;0"/>
    <n v="0"/>
    <n v="1"/>
    <x v="2"/>
    <x v="1"/>
    <m/>
  </r>
  <r>
    <n v="91640"/>
    <n v="0"/>
    <n v="5"/>
    <s v="&gt;0"/>
    <m/>
    <s v="91640"/>
    <n v="5"/>
    <n v="0"/>
    <n v="0"/>
    <n v="0"/>
    <n v="0"/>
    <n v="5"/>
    <s v="&gt;0"/>
    <n v="0"/>
    <n v="1"/>
    <x v="2"/>
    <x v="1"/>
    <m/>
  </r>
  <r>
    <n v="91701"/>
    <n v="124"/>
    <n v="163"/>
    <n v="287"/>
    <m/>
    <s v="91701"/>
    <n v="238"/>
    <n v="5"/>
    <n v="14"/>
    <n v="23"/>
    <n v="5"/>
    <n v="5"/>
    <s v="&gt;275"/>
    <n v="39954"/>
    <m/>
    <x v="68"/>
    <x v="4"/>
    <m/>
  </r>
  <r>
    <n v="91702"/>
    <n v="343"/>
    <n v="397"/>
    <n v="740"/>
    <m/>
    <s v="91702"/>
    <n v="601"/>
    <n v="43"/>
    <n v="35"/>
    <n v="51"/>
    <n v="5"/>
    <n v="0"/>
    <s v="&gt;730"/>
    <n v="61464"/>
    <m/>
    <x v="69"/>
    <x v="0"/>
    <m/>
  </r>
  <r>
    <n v="91703"/>
    <n v="5"/>
    <n v="5"/>
    <s v="&gt;0"/>
    <m/>
    <s v="91703"/>
    <n v="5"/>
    <n v="0"/>
    <n v="5"/>
    <n v="0"/>
    <n v="0"/>
    <n v="0"/>
    <s v="&gt;0"/>
    <n v="0"/>
    <n v="1"/>
    <x v="2"/>
    <x v="1"/>
    <m/>
  </r>
  <r>
    <n v="91705"/>
    <n v="0"/>
    <n v="5"/>
    <s v="&gt;0"/>
    <m/>
    <s v="91705"/>
    <n v="5"/>
    <n v="0"/>
    <n v="0"/>
    <n v="0"/>
    <n v="0"/>
    <n v="0"/>
    <s v="&gt;0"/>
    <n v="0"/>
    <n v="1"/>
    <x v="2"/>
    <x v="1"/>
    <m/>
  </r>
  <r>
    <n v="91706"/>
    <n v="507"/>
    <n v="506"/>
    <n v="1013"/>
    <m/>
    <s v="91706"/>
    <n v="818"/>
    <n v="22"/>
    <n v="33"/>
    <n v="110"/>
    <n v="19"/>
    <n v="11"/>
    <n v="1013"/>
    <n v="76581"/>
    <m/>
    <x v="70"/>
    <x v="0"/>
    <m/>
  </r>
  <r>
    <n v="91707"/>
    <n v="5"/>
    <n v="5"/>
    <s v="&gt;0"/>
    <m/>
    <s v="91707"/>
    <n v="5"/>
    <n v="0"/>
    <n v="0"/>
    <n v="0"/>
    <n v="5"/>
    <n v="0"/>
    <s v="&gt;0"/>
    <n v="0"/>
    <n v="1"/>
    <x v="2"/>
    <x v="1"/>
    <m/>
  </r>
  <r>
    <n v="91708"/>
    <n v="63"/>
    <n v="32"/>
    <n v="95"/>
    <m/>
    <s v="91708"/>
    <n v="93"/>
    <n v="5"/>
    <n v="0"/>
    <n v="0"/>
    <n v="5"/>
    <n v="0"/>
    <s v="&gt;93"/>
    <n v="4880"/>
    <m/>
    <x v="71"/>
    <x v="4"/>
    <m/>
  </r>
  <r>
    <n v="91709"/>
    <n v="225"/>
    <n v="165"/>
    <n v="390"/>
    <m/>
    <s v="91709"/>
    <n v="377"/>
    <n v="5"/>
    <n v="5"/>
    <n v="0"/>
    <n v="5"/>
    <n v="0"/>
    <s v="&gt;377"/>
    <n v="82800"/>
    <m/>
    <x v="72"/>
    <x v="4"/>
    <m/>
  </r>
  <r>
    <n v="91710"/>
    <n v="302"/>
    <n v="343"/>
    <n v="645"/>
    <m/>
    <s v="91710"/>
    <n v="504"/>
    <n v="14"/>
    <n v="85"/>
    <n v="26"/>
    <n v="16"/>
    <n v="0"/>
    <n v="645"/>
    <n v="90481"/>
    <m/>
    <x v="71"/>
    <x v="4"/>
    <m/>
  </r>
  <r>
    <n v="91711"/>
    <n v="157"/>
    <n v="219"/>
    <n v="376"/>
    <m/>
    <s v="91711"/>
    <n v="262"/>
    <n v="28"/>
    <n v="41"/>
    <n v="35"/>
    <n v="5"/>
    <n v="5"/>
    <s v="&gt;366"/>
    <n v="36217"/>
    <m/>
    <x v="73"/>
    <x v="0"/>
    <m/>
  </r>
  <r>
    <n v="91713"/>
    <n v="0"/>
    <n v="5"/>
    <s v="&gt;0"/>
    <m/>
    <s v="91713"/>
    <n v="0"/>
    <n v="0"/>
    <n v="0"/>
    <n v="0"/>
    <n v="0"/>
    <n v="5"/>
    <s v="&gt;0"/>
    <n v="0"/>
    <n v="1"/>
    <x v="2"/>
    <x v="1"/>
    <m/>
  </r>
  <r>
    <n v="91715"/>
    <n v="0"/>
    <n v="5"/>
    <s v="&gt;0"/>
    <m/>
    <s v="91715"/>
    <n v="5"/>
    <n v="0"/>
    <n v="0"/>
    <n v="0"/>
    <n v="0"/>
    <n v="0"/>
    <s v="&gt;0"/>
    <n v="0"/>
    <n v="1"/>
    <x v="2"/>
    <x v="1"/>
    <m/>
  </r>
  <r>
    <n v="91716"/>
    <n v="5"/>
    <n v="0"/>
    <s v="&gt;0"/>
    <m/>
    <s v="91716"/>
    <n v="5"/>
    <n v="0"/>
    <n v="0"/>
    <n v="0"/>
    <n v="0"/>
    <n v="0"/>
    <s v="&gt;0"/>
    <n v="0"/>
    <n v="1"/>
    <x v="2"/>
    <x v="1"/>
    <m/>
  </r>
  <r>
    <n v="91720"/>
    <n v="5"/>
    <n v="0"/>
    <s v="&gt;0"/>
    <m/>
    <s v="91720"/>
    <n v="5"/>
    <n v="0"/>
    <n v="0"/>
    <n v="0"/>
    <n v="0"/>
    <n v="0"/>
    <s v="&gt;0"/>
    <n v="0"/>
    <n v="1"/>
    <x v="2"/>
    <x v="1"/>
    <m/>
  </r>
  <r>
    <n v="91721"/>
    <n v="5"/>
    <n v="0"/>
    <s v="&gt;0"/>
    <m/>
    <s v="91721"/>
    <n v="5"/>
    <n v="0"/>
    <n v="0"/>
    <n v="0"/>
    <n v="0"/>
    <n v="0"/>
    <s v="&gt;0"/>
    <n v="0"/>
    <n v="1"/>
    <x v="2"/>
    <x v="1"/>
    <m/>
  </r>
  <r>
    <n v="91722"/>
    <n v="226"/>
    <n v="235"/>
    <n v="461"/>
    <m/>
    <s v="91722"/>
    <n v="379"/>
    <n v="17"/>
    <n v="36"/>
    <n v="12"/>
    <n v="15"/>
    <n v="5"/>
    <s v="&gt;459"/>
    <n v="34951"/>
    <m/>
    <x v="74"/>
    <x v="0"/>
    <m/>
  </r>
  <r>
    <n v="91723"/>
    <n v="130"/>
    <n v="146"/>
    <n v="276"/>
    <m/>
    <s v="91723"/>
    <n v="223"/>
    <n v="28"/>
    <n v="16"/>
    <n v="5"/>
    <n v="5"/>
    <n v="5"/>
    <s v="&gt;267"/>
    <n v="17664"/>
    <m/>
    <x v="74"/>
    <x v="0"/>
    <m/>
  </r>
  <r>
    <n v="91724"/>
    <n v="145"/>
    <n v="173"/>
    <n v="318"/>
    <m/>
    <s v="91724"/>
    <n v="250"/>
    <n v="18"/>
    <n v="38"/>
    <n v="5"/>
    <n v="5"/>
    <n v="5"/>
    <s v="&gt;306"/>
    <n v="27510"/>
    <m/>
    <x v="74"/>
    <x v="0"/>
    <m/>
  </r>
  <r>
    <n v="91729"/>
    <n v="0"/>
    <n v="5"/>
    <s v="&gt;0"/>
    <m/>
    <s v="91729"/>
    <n v="5"/>
    <n v="0"/>
    <n v="0"/>
    <n v="0"/>
    <n v="0"/>
    <n v="0"/>
    <s v="&gt;0"/>
    <n v="0"/>
    <n v="1"/>
    <x v="2"/>
    <x v="1"/>
    <m/>
  </r>
  <r>
    <n v="91730"/>
    <n v="308"/>
    <n v="298"/>
    <n v="606"/>
    <m/>
    <s v="91730"/>
    <n v="509"/>
    <n v="29"/>
    <n v="24"/>
    <n v="27"/>
    <n v="14"/>
    <n v="5"/>
    <s v="&gt;603"/>
    <n v="74843"/>
    <m/>
    <x v="68"/>
    <x v="4"/>
    <m/>
  </r>
  <r>
    <n v="91731"/>
    <n v="224"/>
    <n v="138"/>
    <n v="362"/>
    <m/>
    <s v="91731"/>
    <n v="341"/>
    <n v="11"/>
    <n v="5"/>
    <n v="0"/>
    <n v="5"/>
    <n v="5"/>
    <s v="&gt;352"/>
    <n v="30313"/>
    <m/>
    <x v="75"/>
    <x v="0"/>
    <m/>
  </r>
  <r>
    <n v="91732"/>
    <n v="443"/>
    <n v="371"/>
    <n v="814"/>
    <m/>
    <s v="91732"/>
    <n v="689"/>
    <n v="19"/>
    <n v="72"/>
    <n v="20"/>
    <n v="5"/>
    <n v="5"/>
    <s v="&gt;800"/>
    <n v="61075"/>
    <m/>
    <x v="75"/>
    <x v="0"/>
    <m/>
  </r>
  <r>
    <n v="91733"/>
    <n v="280"/>
    <n v="176"/>
    <n v="456"/>
    <m/>
    <s v="91733"/>
    <n v="425"/>
    <n v="5"/>
    <n v="11"/>
    <n v="5"/>
    <n v="5"/>
    <n v="5"/>
    <s v="&gt;436"/>
    <n v="44908"/>
    <m/>
    <x v="76"/>
    <x v="0"/>
    <m/>
  </r>
  <r>
    <n v="91737"/>
    <n v="80"/>
    <n v="95"/>
    <n v="175"/>
    <m/>
    <s v="91737"/>
    <n v="165"/>
    <n v="5"/>
    <n v="5"/>
    <n v="5"/>
    <n v="5"/>
    <n v="0"/>
    <s v="&gt;165"/>
    <n v="24064"/>
    <m/>
    <x v="68"/>
    <x v="4"/>
    <m/>
  </r>
  <r>
    <n v="91739"/>
    <n v="176"/>
    <n v="122"/>
    <n v="298"/>
    <m/>
    <s v="91739"/>
    <n v="278"/>
    <n v="5"/>
    <n v="5"/>
    <n v="5"/>
    <n v="5"/>
    <n v="5"/>
    <s v="&gt;278"/>
    <n v="39355"/>
    <m/>
    <x v="68"/>
    <x v="4"/>
    <m/>
  </r>
  <r>
    <n v="91740"/>
    <n v="131"/>
    <n v="184"/>
    <n v="315"/>
    <m/>
    <s v="91740"/>
    <n v="236"/>
    <n v="43"/>
    <n v="19"/>
    <n v="5"/>
    <n v="5"/>
    <n v="5"/>
    <s v="&gt;298"/>
    <n v="26099"/>
    <m/>
    <x v="77"/>
    <x v="0"/>
    <m/>
  </r>
  <r>
    <n v="91741"/>
    <n v="118"/>
    <n v="91"/>
    <n v="209"/>
    <m/>
    <s v="91741"/>
    <n v="182"/>
    <n v="5"/>
    <n v="5"/>
    <n v="5"/>
    <n v="11"/>
    <n v="5"/>
    <s v="&gt;193"/>
    <n v="26071"/>
    <m/>
    <x v="77"/>
    <x v="0"/>
    <m/>
  </r>
  <r>
    <n v="91744"/>
    <n v="541"/>
    <n v="528"/>
    <n v="1069"/>
    <m/>
    <s v="91744"/>
    <n v="942"/>
    <n v="34"/>
    <n v="46"/>
    <n v="22"/>
    <n v="20"/>
    <n v="5"/>
    <s v="&gt;1064"/>
    <n v="83396"/>
    <m/>
    <x v="78"/>
    <x v="0"/>
    <m/>
  </r>
  <r>
    <n v="91745"/>
    <n v="239"/>
    <n v="286"/>
    <n v="525"/>
    <m/>
    <s v="91745"/>
    <n v="407"/>
    <n v="5"/>
    <n v="35"/>
    <n v="62"/>
    <n v="11"/>
    <n v="5"/>
    <s v="&gt;515"/>
    <n v="55394"/>
    <m/>
    <x v="0"/>
    <x v="0"/>
    <m/>
  </r>
  <r>
    <n v="91746"/>
    <n v="199"/>
    <n v="205"/>
    <n v="404"/>
    <m/>
    <s v="91746"/>
    <n v="313"/>
    <n v="5"/>
    <n v="66"/>
    <n v="5"/>
    <n v="14"/>
    <n v="5"/>
    <s v="&gt;393"/>
    <n v="29876"/>
    <m/>
    <x v="79"/>
    <x v="0"/>
    <m/>
  </r>
  <r>
    <n v="91748"/>
    <n v="172"/>
    <n v="247"/>
    <n v="419"/>
    <m/>
    <s v="91748"/>
    <n v="307"/>
    <n v="5"/>
    <n v="84"/>
    <n v="11"/>
    <n v="5"/>
    <n v="0"/>
    <s v="&gt;402"/>
    <n v="46634"/>
    <m/>
    <x v="0"/>
    <x v="0"/>
    <m/>
  </r>
  <r>
    <n v="91750"/>
    <n v="143"/>
    <n v="208"/>
    <n v="351"/>
    <m/>
    <s v="91750"/>
    <n v="280"/>
    <n v="18"/>
    <n v="22"/>
    <n v="25"/>
    <n v="5"/>
    <n v="0"/>
    <s v="&gt;345"/>
    <n v="34468"/>
    <m/>
    <x v="80"/>
    <x v="0"/>
    <m/>
  </r>
  <r>
    <n v="91752"/>
    <n v="150"/>
    <n v="144"/>
    <n v="294"/>
    <m/>
    <s v="91752"/>
    <n v="260"/>
    <n v="5"/>
    <n v="17"/>
    <n v="0"/>
    <n v="5"/>
    <n v="0"/>
    <s v="&gt;277"/>
    <n v="36087"/>
    <m/>
    <x v="81"/>
    <x v="5"/>
    <m/>
  </r>
  <r>
    <n v="91753"/>
    <n v="0"/>
    <n v="5"/>
    <s v="&gt;0"/>
    <m/>
    <s v="91753"/>
    <n v="0"/>
    <n v="0"/>
    <n v="5"/>
    <n v="0"/>
    <n v="0"/>
    <n v="0"/>
    <s v="&gt;0"/>
    <n v="0"/>
    <n v="1"/>
    <x v="2"/>
    <x v="1"/>
    <m/>
  </r>
  <r>
    <n v="91754"/>
    <n v="153"/>
    <n v="165"/>
    <n v="318"/>
    <m/>
    <s v="91754"/>
    <n v="268"/>
    <n v="5"/>
    <n v="42"/>
    <n v="0"/>
    <n v="5"/>
    <n v="0"/>
    <s v="&gt;310"/>
    <n v="33343"/>
    <m/>
    <x v="82"/>
    <x v="0"/>
    <m/>
  </r>
  <r>
    <n v="91755"/>
    <n v="102"/>
    <n v="59"/>
    <n v="161"/>
    <m/>
    <s v="91755"/>
    <n v="152"/>
    <n v="5"/>
    <n v="5"/>
    <n v="0"/>
    <n v="0"/>
    <n v="5"/>
    <s v="&gt;152"/>
    <n v="27254"/>
    <m/>
    <x v="82"/>
    <x v="0"/>
    <m/>
  </r>
  <r>
    <n v="91756"/>
    <n v="5"/>
    <n v="0"/>
    <s v="&gt;0"/>
    <m/>
    <s v="91756"/>
    <n v="5"/>
    <n v="0"/>
    <n v="0"/>
    <n v="0"/>
    <n v="0"/>
    <n v="0"/>
    <s v="&gt;0"/>
    <n v="0"/>
    <n v="1"/>
    <x v="2"/>
    <x v="1"/>
    <m/>
  </r>
  <r>
    <n v="91757"/>
    <n v="0"/>
    <n v="5"/>
    <s v="&gt;0"/>
    <m/>
    <s v="91757"/>
    <n v="5"/>
    <n v="0"/>
    <n v="0"/>
    <n v="0"/>
    <n v="0"/>
    <n v="0"/>
    <s v="&gt;0"/>
    <n v="0"/>
    <n v="1"/>
    <x v="2"/>
    <x v="1"/>
    <m/>
  </r>
  <r>
    <n v="91758"/>
    <n v="0"/>
    <n v="5"/>
    <s v="&gt;0"/>
    <m/>
    <s v="91758"/>
    <n v="5"/>
    <n v="0"/>
    <n v="0"/>
    <n v="0"/>
    <n v="0"/>
    <n v="0"/>
    <s v="&gt;0"/>
    <n v="0"/>
    <n v="1"/>
    <x v="2"/>
    <x v="1"/>
    <m/>
  </r>
  <r>
    <n v="91759"/>
    <n v="0"/>
    <n v="5"/>
    <s v="&gt;0"/>
    <m/>
    <s v="91759"/>
    <n v="5"/>
    <n v="0"/>
    <n v="0"/>
    <n v="0"/>
    <n v="0"/>
    <n v="0"/>
    <s v="&gt;0"/>
    <n v="351"/>
    <m/>
    <x v="73"/>
    <x v="0"/>
    <m/>
  </r>
  <r>
    <n v="91760"/>
    <n v="5"/>
    <n v="5"/>
    <s v="&gt;0"/>
    <m/>
    <s v="91760"/>
    <n v="5"/>
    <n v="0"/>
    <n v="0"/>
    <n v="5"/>
    <n v="0"/>
    <n v="0"/>
    <s v="&gt;0"/>
    <n v="0"/>
    <n v="1"/>
    <x v="2"/>
    <x v="1"/>
    <m/>
  </r>
  <r>
    <n v="91761"/>
    <n v="304"/>
    <n v="301"/>
    <n v="605"/>
    <m/>
    <s v="91761"/>
    <n v="507"/>
    <n v="13"/>
    <n v="56"/>
    <n v="5"/>
    <n v="22"/>
    <n v="0"/>
    <s v="&gt;598"/>
    <n v="60827"/>
    <m/>
    <x v="83"/>
    <x v="4"/>
    <m/>
  </r>
  <r>
    <n v="91762"/>
    <n v="335"/>
    <n v="291"/>
    <n v="626"/>
    <m/>
    <s v="91762"/>
    <n v="511"/>
    <n v="18"/>
    <n v="45"/>
    <n v="35"/>
    <n v="14"/>
    <n v="5"/>
    <s v="&gt;623"/>
    <n v="63819"/>
    <m/>
    <x v="83"/>
    <x v="4"/>
    <m/>
  </r>
  <r>
    <n v="91763"/>
    <n v="180"/>
    <n v="209"/>
    <n v="389"/>
    <m/>
    <s v="91763"/>
    <n v="320"/>
    <n v="22"/>
    <n v="20"/>
    <n v="18"/>
    <n v="5"/>
    <n v="5"/>
    <s v="&gt;380"/>
    <n v="39557"/>
    <m/>
    <x v="84"/>
    <x v="4"/>
    <m/>
  </r>
  <r>
    <n v="91764"/>
    <n v="283"/>
    <n v="184"/>
    <n v="467"/>
    <m/>
    <s v="91764"/>
    <n v="424"/>
    <n v="18"/>
    <n v="5"/>
    <n v="5"/>
    <n v="12"/>
    <n v="5"/>
    <s v="&gt;454"/>
    <n v="57265"/>
    <m/>
    <x v="83"/>
    <x v="4"/>
    <m/>
  </r>
  <r>
    <n v="91765"/>
    <n v="171"/>
    <n v="208"/>
    <n v="379"/>
    <m/>
    <s v="91765"/>
    <n v="288"/>
    <n v="5"/>
    <n v="33"/>
    <n v="44"/>
    <n v="11"/>
    <n v="5"/>
    <s v="&gt;376"/>
    <n v="46248"/>
    <m/>
    <x v="85"/>
    <x v="0"/>
    <m/>
  </r>
  <r>
    <n v="91766"/>
    <n v="521"/>
    <n v="429"/>
    <n v="950"/>
    <m/>
    <s v="91766"/>
    <n v="815"/>
    <n v="25"/>
    <n v="58"/>
    <n v="14"/>
    <n v="33"/>
    <n v="5"/>
    <s v="&gt;945"/>
    <n v="71189"/>
    <m/>
    <x v="86"/>
    <x v="0"/>
    <m/>
  </r>
  <r>
    <n v="91767"/>
    <n v="352"/>
    <n v="464"/>
    <n v="816"/>
    <m/>
    <s v="91767"/>
    <n v="606"/>
    <n v="34"/>
    <n v="131"/>
    <n v="23"/>
    <n v="22"/>
    <n v="0"/>
    <n v="816"/>
    <n v="50493"/>
    <m/>
    <x v="86"/>
    <x v="0"/>
    <m/>
  </r>
  <r>
    <n v="91768"/>
    <n v="251"/>
    <n v="223"/>
    <n v="474"/>
    <m/>
    <s v="91768"/>
    <n v="388"/>
    <n v="16"/>
    <n v="29"/>
    <n v="5"/>
    <n v="12"/>
    <n v="22"/>
    <s v="&gt;467"/>
    <n v="35634"/>
    <m/>
    <x v="86"/>
    <x v="0"/>
    <m/>
  </r>
  <r>
    <n v="91769"/>
    <n v="0"/>
    <n v="5"/>
    <s v="&gt;0"/>
    <m/>
    <s v="91769"/>
    <n v="5"/>
    <n v="5"/>
    <n v="0"/>
    <n v="0"/>
    <n v="0"/>
    <n v="0"/>
    <s v="&gt;0"/>
    <n v="0"/>
    <n v="1"/>
    <x v="2"/>
    <x v="1"/>
    <m/>
  </r>
  <r>
    <n v="91770"/>
    <n v="310"/>
    <n v="257"/>
    <n v="567"/>
    <m/>
    <s v="91770"/>
    <n v="520"/>
    <n v="13"/>
    <n v="25"/>
    <n v="0"/>
    <n v="5"/>
    <n v="5"/>
    <s v="&gt;558"/>
    <n v="63177"/>
    <m/>
    <x v="87"/>
    <x v="0"/>
    <m/>
  </r>
  <r>
    <n v="91771"/>
    <n v="0"/>
    <n v="5"/>
    <s v="&gt;0"/>
    <m/>
    <s v="91771"/>
    <n v="0"/>
    <n v="5"/>
    <n v="5"/>
    <n v="0"/>
    <n v="0"/>
    <n v="0"/>
    <s v="&gt;0"/>
    <n v="0"/>
    <n v="1"/>
    <x v="2"/>
    <x v="1"/>
    <m/>
  </r>
  <r>
    <n v="91772"/>
    <n v="0"/>
    <n v="5"/>
    <s v="&gt;0"/>
    <m/>
    <s v="91772"/>
    <n v="5"/>
    <n v="0"/>
    <n v="0"/>
    <n v="0"/>
    <n v="0"/>
    <n v="5"/>
    <s v="&gt;0"/>
    <n v="0"/>
    <n v="1"/>
    <x v="2"/>
    <x v="1"/>
    <m/>
  </r>
  <r>
    <n v="91773"/>
    <n v="157"/>
    <n v="140"/>
    <n v="297"/>
    <m/>
    <s v="91773"/>
    <n v="260"/>
    <n v="13"/>
    <n v="12"/>
    <n v="0"/>
    <n v="5"/>
    <n v="5"/>
    <s v="&gt;285"/>
    <n v="33703"/>
    <m/>
    <x v="88"/>
    <x v="0"/>
    <m/>
  </r>
  <r>
    <n v="91775"/>
    <n v="118"/>
    <n v="116"/>
    <n v="234"/>
    <m/>
    <s v="91775"/>
    <n v="203"/>
    <n v="5"/>
    <n v="15"/>
    <n v="0"/>
    <n v="5"/>
    <n v="5"/>
    <s v="&gt;218"/>
    <n v="24517"/>
    <m/>
    <x v="0"/>
    <x v="0"/>
    <m/>
  </r>
  <r>
    <n v="91776"/>
    <n v="150"/>
    <n v="153"/>
    <n v="303"/>
    <m/>
    <s v="91776"/>
    <n v="269"/>
    <n v="5"/>
    <n v="17"/>
    <n v="5"/>
    <n v="5"/>
    <n v="5"/>
    <s v="&gt;286"/>
    <n v="38675"/>
    <m/>
    <x v="89"/>
    <x v="0"/>
    <m/>
  </r>
  <r>
    <n v="91778"/>
    <n v="0"/>
    <n v="5"/>
    <s v="&gt;0"/>
    <m/>
    <s v="91778"/>
    <n v="5"/>
    <n v="0"/>
    <n v="0"/>
    <n v="0"/>
    <n v="0"/>
    <n v="0"/>
    <s v="&gt;0"/>
    <n v="0"/>
    <n v="1"/>
    <x v="2"/>
    <x v="1"/>
    <m/>
  </r>
  <r>
    <n v="91780"/>
    <n v="176"/>
    <n v="195"/>
    <n v="371"/>
    <m/>
    <s v="91780"/>
    <n v="296"/>
    <n v="11"/>
    <n v="34"/>
    <n v="18"/>
    <n v="5"/>
    <n v="5"/>
    <s v="&gt;359"/>
    <n v="34854"/>
    <m/>
    <x v="90"/>
    <x v="0"/>
    <m/>
  </r>
  <r>
    <n v="91781"/>
    <n v="5"/>
    <n v="0"/>
    <s v="&gt;0"/>
    <m/>
    <s v="91781"/>
    <n v="5"/>
    <n v="0"/>
    <n v="0"/>
    <n v="0"/>
    <n v="0"/>
    <n v="0"/>
    <s v="&gt;0"/>
    <n v="0"/>
    <n v="1"/>
    <x v="2"/>
    <x v="1"/>
    <m/>
  </r>
  <r>
    <n v="91782"/>
    <n v="5"/>
    <n v="5"/>
    <s v="&gt;0"/>
    <m/>
    <s v="91782"/>
    <n v="5"/>
    <n v="0"/>
    <n v="0"/>
    <n v="0"/>
    <n v="0"/>
    <n v="0"/>
    <s v="&gt;0"/>
    <n v="0"/>
    <n v="1"/>
    <x v="2"/>
    <x v="1"/>
    <m/>
  </r>
  <r>
    <n v="91783"/>
    <n v="5"/>
    <n v="0"/>
    <s v="&gt;0"/>
    <m/>
    <s v="91783"/>
    <n v="0"/>
    <n v="0"/>
    <n v="0"/>
    <n v="5"/>
    <n v="0"/>
    <n v="0"/>
    <s v="&gt;0"/>
    <n v="0"/>
    <n v="1"/>
    <x v="2"/>
    <x v="1"/>
    <m/>
  </r>
  <r>
    <n v="91784"/>
    <n v="92"/>
    <n v="85"/>
    <n v="177"/>
    <m/>
    <s v="91784"/>
    <n v="152"/>
    <n v="5"/>
    <n v="5"/>
    <n v="11"/>
    <n v="5"/>
    <n v="0"/>
    <s v="&gt;163"/>
    <n v="26296"/>
    <m/>
    <x v="91"/>
    <x v="4"/>
    <m/>
  </r>
  <r>
    <n v="91785"/>
    <n v="0"/>
    <n v="5"/>
    <s v="&gt;0"/>
    <m/>
    <s v="91785"/>
    <n v="5"/>
    <n v="0"/>
    <n v="0"/>
    <n v="0"/>
    <n v="0"/>
    <n v="0"/>
    <s v="&gt;0"/>
    <n v="0"/>
    <n v="1"/>
    <x v="2"/>
    <x v="1"/>
    <m/>
  </r>
  <r>
    <n v="91786"/>
    <n v="241"/>
    <n v="286"/>
    <n v="527"/>
    <m/>
    <s v="91786"/>
    <n v="372"/>
    <n v="26"/>
    <n v="31"/>
    <n v="73"/>
    <n v="15"/>
    <n v="5"/>
    <s v="&gt;517"/>
    <n v="54165"/>
    <m/>
    <x v="91"/>
    <x v="4"/>
    <m/>
  </r>
  <r>
    <n v="91789"/>
    <n v="131"/>
    <n v="164"/>
    <n v="295"/>
    <m/>
    <s v="91789"/>
    <n v="251"/>
    <n v="5"/>
    <n v="27"/>
    <n v="5"/>
    <n v="5"/>
    <n v="0"/>
    <s v="&gt;278"/>
    <n v="43531"/>
    <m/>
    <x v="92"/>
    <x v="0"/>
    <m/>
  </r>
  <r>
    <n v="91790"/>
    <n v="269"/>
    <n v="330"/>
    <n v="599"/>
    <m/>
    <s v="91790"/>
    <n v="473"/>
    <n v="30"/>
    <n v="46"/>
    <n v="18"/>
    <n v="24"/>
    <n v="5"/>
    <s v="&gt;591"/>
    <n v="44601"/>
    <m/>
    <x v="93"/>
    <x v="0"/>
    <m/>
  </r>
  <r>
    <n v="91791"/>
    <n v="173"/>
    <n v="197"/>
    <n v="370"/>
    <m/>
    <s v="91791"/>
    <n v="308"/>
    <n v="13"/>
    <n v="43"/>
    <n v="0"/>
    <n v="5"/>
    <n v="5"/>
    <s v="&gt;364"/>
    <n v="33314"/>
    <m/>
    <x v="93"/>
    <x v="0"/>
    <m/>
  </r>
  <r>
    <n v="91792"/>
    <n v="161"/>
    <n v="283"/>
    <n v="444"/>
    <m/>
    <s v="91792"/>
    <n v="282"/>
    <n v="23"/>
    <n v="86"/>
    <n v="38"/>
    <n v="13"/>
    <n v="5"/>
    <s v="&gt;442"/>
    <n v="29806"/>
    <m/>
    <x v="93"/>
    <x v="0"/>
    <m/>
  </r>
  <r>
    <n v="91794"/>
    <n v="5"/>
    <n v="5"/>
    <s v="&gt;0"/>
    <m/>
    <s v="91794"/>
    <n v="5"/>
    <n v="0"/>
    <n v="5"/>
    <n v="0"/>
    <n v="0"/>
    <n v="0"/>
    <s v="&gt;0"/>
    <n v="0"/>
    <n v="1"/>
    <x v="2"/>
    <x v="1"/>
    <m/>
  </r>
  <r>
    <n v="91798"/>
    <n v="5"/>
    <n v="5"/>
    <s v="&gt;0"/>
    <m/>
    <s v="91798"/>
    <n v="5"/>
    <n v="0"/>
    <n v="0"/>
    <n v="0"/>
    <n v="0"/>
    <n v="0"/>
    <s v="&gt;0"/>
    <n v="0"/>
    <n v="1"/>
    <x v="2"/>
    <x v="1"/>
    <m/>
  </r>
  <r>
    <n v="91801"/>
    <n v="248"/>
    <n v="220"/>
    <n v="468"/>
    <m/>
    <s v="91801"/>
    <n v="410"/>
    <n v="27"/>
    <n v="20"/>
    <n v="0"/>
    <n v="5"/>
    <n v="5"/>
    <s v="&gt;457"/>
    <n v="54161"/>
    <m/>
    <x v="94"/>
    <x v="0"/>
    <m/>
  </r>
  <r>
    <n v="91802"/>
    <n v="5"/>
    <n v="5"/>
    <s v="&gt;0"/>
    <m/>
    <s v="91802"/>
    <n v="5"/>
    <n v="0"/>
    <n v="0"/>
    <n v="0"/>
    <n v="0"/>
    <n v="0"/>
    <s v="&gt;0"/>
    <n v="0"/>
    <n v="1"/>
    <x v="2"/>
    <x v="1"/>
    <m/>
  </r>
  <r>
    <n v="91803"/>
    <n v="148"/>
    <n v="133"/>
    <n v="281"/>
    <m/>
    <s v="91803"/>
    <n v="260"/>
    <n v="11"/>
    <n v="5"/>
    <n v="0"/>
    <n v="5"/>
    <n v="5"/>
    <s v="&gt;271"/>
    <n v="30093"/>
    <m/>
    <x v="94"/>
    <x v="0"/>
    <m/>
  </r>
  <r>
    <n v="91807"/>
    <n v="5"/>
    <n v="0"/>
    <s v="&gt;0"/>
    <m/>
    <s v="91807"/>
    <n v="5"/>
    <n v="0"/>
    <n v="0"/>
    <n v="0"/>
    <n v="0"/>
    <n v="0"/>
    <s v="&gt;0"/>
    <n v="0"/>
    <n v="1"/>
    <x v="2"/>
    <x v="1"/>
    <m/>
  </r>
  <r>
    <n v="91862"/>
    <n v="5"/>
    <n v="0"/>
    <s v="&gt;0"/>
    <m/>
    <s v="91862"/>
    <n v="5"/>
    <n v="0"/>
    <n v="0"/>
    <n v="0"/>
    <n v="0"/>
    <n v="0"/>
    <s v="&gt;0"/>
    <n v="0"/>
    <n v="1"/>
    <x v="2"/>
    <x v="1"/>
    <m/>
  </r>
  <r>
    <n v="91901"/>
    <n v="62"/>
    <n v="60"/>
    <n v="122"/>
    <m/>
    <s v="91901"/>
    <n v="95"/>
    <n v="5"/>
    <n v="16"/>
    <n v="0"/>
    <n v="5"/>
    <n v="5"/>
    <s v="&gt;111"/>
    <n v="17896"/>
    <m/>
    <x v="0"/>
    <x v="6"/>
    <m/>
  </r>
  <r>
    <n v="91902"/>
    <n v="84"/>
    <n v="108"/>
    <n v="192"/>
    <m/>
    <s v="91902"/>
    <n v="139"/>
    <n v="5"/>
    <n v="45"/>
    <n v="0"/>
    <n v="5"/>
    <n v="5"/>
    <s v="&gt;184"/>
    <n v="17760"/>
    <m/>
    <x v="0"/>
    <x v="6"/>
    <m/>
  </r>
  <r>
    <n v="91905"/>
    <n v="5"/>
    <n v="5"/>
    <s v="&gt;0"/>
    <m/>
    <s v="91905"/>
    <n v="5"/>
    <n v="5"/>
    <n v="5"/>
    <n v="0"/>
    <n v="5"/>
    <n v="0"/>
    <s v="&gt;0"/>
    <n v="1665"/>
    <m/>
    <x v="0"/>
    <x v="6"/>
    <m/>
  </r>
  <r>
    <n v="91906"/>
    <n v="21"/>
    <n v="13"/>
    <n v="34"/>
    <m/>
    <s v="91906"/>
    <n v="31"/>
    <n v="5"/>
    <n v="0"/>
    <n v="0"/>
    <n v="5"/>
    <n v="0"/>
    <s v="&gt;31"/>
    <n v="4327"/>
    <m/>
    <x v="0"/>
    <x v="6"/>
    <m/>
  </r>
  <r>
    <n v="91909"/>
    <n v="0"/>
    <n v="5"/>
    <s v="&gt;0"/>
    <m/>
    <s v="91909"/>
    <n v="5"/>
    <n v="0"/>
    <n v="0"/>
    <n v="0"/>
    <n v="0"/>
    <n v="0"/>
    <s v="&gt;0"/>
    <n v="0"/>
    <n v="1"/>
    <x v="2"/>
    <x v="1"/>
    <m/>
  </r>
  <r>
    <n v="91910"/>
    <n v="540"/>
    <n v="423"/>
    <n v="963"/>
    <m/>
    <s v="91910"/>
    <n v="823"/>
    <n v="52"/>
    <n v="52"/>
    <n v="15"/>
    <n v="19"/>
    <n v="5"/>
    <s v="&gt;961"/>
    <n v="74233"/>
    <m/>
    <x v="95"/>
    <x v="6"/>
    <m/>
  </r>
  <r>
    <n v="91911"/>
    <n v="689"/>
    <n v="576"/>
    <n v="1265"/>
    <m/>
    <s v="91911"/>
    <n v="1111"/>
    <n v="36"/>
    <n v="81"/>
    <n v="18"/>
    <n v="17"/>
    <n v="5"/>
    <s v="&gt;1263"/>
    <n v="88593"/>
    <m/>
    <x v="95"/>
    <x v="6"/>
    <m/>
  </r>
  <r>
    <n v="91912"/>
    <n v="5"/>
    <n v="5"/>
    <s v="&gt;0"/>
    <m/>
    <s v="91912"/>
    <n v="5"/>
    <n v="5"/>
    <n v="5"/>
    <n v="0"/>
    <n v="0"/>
    <n v="0"/>
    <s v="&gt;0"/>
    <n v="0"/>
    <n v="1"/>
    <x v="2"/>
    <x v="1"/>
    <m/>
  </r>
  <r>
    <n v="91913"/>
    <n v="448"/>
    <n v="214"/>
    <n v="662"/>
    <m/>
    <s v="91913"/>
    <n v="614"/>
    <n v="5"/>
    <n v="32"/>
    <n v="0"/>
    <n v="5"/>
    <n v="0"/>
    <s v="&gt;646"/>
    <n v="51054"/>
    <m/>
    <x v="95"/>
    <x v="6"/>
    <m/>
  </r>
  <r>
    <n v="91914"/>
    <n v="117"/>
    <n v="66"/>
    <n v="183"/>
    <m/>
    <s v="91914"/>
    <n v="177"/>
    <n v="0"/>
    <n v="5"/>
    <n v="0"/>
    <n v="0"/>
    <n v="0"/>
    <s v="&gt;177"/>
    <n v="16889"/>
    <m/>
    <x v="95"/>
    <x v="6"/>
    <m/>
  </r>
  <r>
    <n v="91915"/>
    <n v="256"/>
    <n v="98"/>
    <n v="354"/>
    <m/>
    <s v="91915"/>
    <n v="349"/>
    <n v="5"/>
    <n v="0"/>
    <n v="0"/>
    <n v="5"/>
    <n v="0"/>
    <s v="&gt;349"/>
    <n v="33991"/>
    <m/>
    <x v="95"/>
    <x v="6"/>
    <m/>
  </r>
  <r>
    <n v="91916"/>
    <n v="14"/>
    <n v="5"/>
    <s v="&gt;14"/>
    <m/>
    <s v="91916"/>
    <n v="20"/>
    <n v="0"/>
    <n v="0"/>
    <n v="0"/>
    <n v="0"/>
    <n v="0"/>
    <n v="20"/>
    <n v="1775"/>
    <m/>
    <x v="0"/>
    <x v="6"/>
    <m/>
  </r>
  <r>
    <n v="91917"/>
    <n v="5"/>
    <n v="5"/>
    <s v="&gt;0"/>
    <m/>
    <s v="91917"/>
    <n v="5"/>
    <n v="0"/>
    <n v="0"/>
    <n v="0"/>
    <n v="5"/>
    <n v="0"/>
    <s v="&gt;0"/>
    <n v="1048"/>
    <m/>
    <x v="0"/>
    <x v="6"/>
    <m/>
  </r>
  <r>
    <n v="91923"/>
    <n v="0"/>
    <n v="5"/>
    <s v="&gt;0"/>
    <m/>
    <s v="91923"/>
    <n v="0"/>
    <n v="0"/>
    <n v="0"/>
    <n v="0"/>
    <n v="0"/>
    <n v="5"/>
    <s v="&gt;0"/>
    <n v="0"/>
    <n v="1"/>
    <x v="2"/>
    <x v="1"/>
    <m/>
  </r>
  <r>
    <n v="91931"/>
    <n v="5"/>
    <n v="5"/>
    <s v="&gt;0"/>
    <m/>
    <s v="91931"/>
    <n v="5"/>
    <n v="5"/>
    <n v="5"/>
    <n v="0"/>
    <n v="0"/>
    <n v="0"/>
    <s v="&gt;0"/>
    <n v="530"/>
    <m/>
    <x v="0"/>
    <x v="6"/>
    <m/>
  </r>
  <r>
    <n v="91932"/>
    <n v="170"/>
    <n v="117"/>
    <n v="287"/>
    <m/>
    <s v="91932"/>
    <n v="263"/>
    <n v="11"/>
    <n v="5"/>
    <n v="0"/>
    <n v="5"/>
    <n v="5"/>
    <s v="&gt;274"/>
    <n v="26323"/>
    <m/>
    <x v="96"/>
    <x v="6"/>
    <m/>
  </r>
  <r>
    <n v="91933"/>
    <n v="0"/>
    <n v="5"/>
    <s v="&gt;0"/>
    <m/>
    <s v="91933"/>
    <n v="0"/>
    <n v="5"/>
    <n v="0"/>
    <n v="0"/>
    <n v="0"/>
    <n v="0"/>
    <s v="&gt;0"/>
    <n v="0"/>
    <n v="1"/>
    <x v="2"/>
    <x v="1"/>
    <m/>
  </r>
  <r>
    <n v="91934"/>
    <n v="5"/>
    <n v="5"/>
    <s v="&gt;0"/>
    <m/>
    <s v="91934"/>
    <n v="5"/>
    <n v="5"/>
    <n v="0"/>
    <n v="0"/>
    <n v="0"/>
    <n v="0"/>
    <s v="&gt;0"/>
    <n v="785"/>
    <m/>
    <x v="0"/>
    <x v="6"/>
    <m/>
  </r>
  <r>
    <n v="91935"/>
    <n v="34"/>
    <n v="35"/>
    <n v="69"/>
    <m/>
    <s v="91935"/>
    <n v="60"/>
    <n v="5"/>
    <n v="5"/>
    <n v="0"/>
    <n v="5"/>
    <n v="0"/>
    <s v="&gt;60"/>
    <n v="9270"/>
    <m/>
    <x v="0"/>
    <x v="6"/>
    <m/>
  </r>
  <r>
    <n v="91939"/>
    <n v="5"/>
    <n v="0"/>
    <s v="&gt;0"/>
    <m/>
    <s v="91939"/>
    <n v="5"/>
    <n v="0"/>
    <n v="0"/>
    <n v="0"/>
    <n v="0"/>
    <n v="0"/>
    <s v="&gt;0"/>
    <n v="0"/>
    <n v="1"/>
    <x v="2"/>
    <x v="1"/>
    <m/>
  </r>
  <r>
    <n v="91941"/>
    <n v="162"/>
    <n v="155"/>
    <n v="317"/>
    <m/>
    <s v="91941"/>
    <n v="249"/>
    <n v="25"/>
    <n v="18"/>
    <n v="12"/>
    <n v="11"/>
    <n v="5"/>
    <s v="&gt;315"/>
    <n v="33126"/>
    <m/>
    <x v="0"/>
    <x v="6"/>
    <m/>
  </r>
  <r>
    <n v="91942"/>
    <n v="185"/>
    <n v="227"/>
    <n v="412"/>
    <m/>
    <s v="91942"/>
    <n v="276"/>
    <n v="51"/>
    <n v="30"/>
    <n v="39"/>
    <n v="5"/>
    <n v="11"/>
    <s v="&gt;407"/>
    <n v="40714"/>
    <m/>
    <x v="97"/>
    <x v="6"/>
    <m/>
  </r>
  <r>
    <n v="91945"/>
    <n v="157"/>
    <n v="191"/>
    <n v="348"/>
    <m/>
    <s v="91945"/>
    <n v="241"/>
    <n v="27"/>
    <n v="52"/>
    <n v="5"/>
    <n v="5"/>
    <n v="5"/>
    <s v="&gt;320"/>
    <n v="26923"/>
    <m/>
    <x v="98"/>
    <x v="6"/>
    <m/>
  </r>
  <r>
    <n v="91950"/>
    <n v="390"/>
    <n v="334"/>
    <n v="724"/>
    <m/>
    <s v="91950"/>
    <n v="635"/>
    <n v="41"/>
    <n v="26"/>
    <n v="5"/>
    <n v="5"/>
    <n v="5"/>
    <s v="&gt;702"/>
    <n v="62783"/>
    <m/>
    <x v="99"/>
    <x v="6"/>
    <m/>
  </r>
  <r>
    <n v="91951"/>
    <n v="5"/>
    <n v="0"/>
    <s v="&gt;0"/>
    <m/>
    <s v="91951"/>
    <n v="5"/>
    <n v="0"/>
    <n v="0"/>
    <n v="0"/>
    <n v="0"/>
    <n v="0"/>
    <s v="&gt;0"/>
    <n v="0"/>
    <n v="1"/>
    <x v="2"/>
    <x v="1"/>
    <m/>
  </r>
  <r>
    <n v="91954"/>
    <n v="0"/>
    <n v="5"/>
    <s v="&gt;0"/>
    <m/>
    <s v="91954"/>
    <n v="5"/>
    <n v="0"/>
    <n v="0"/>
    <n v="0"/>
    <n v="0"/>
    <n v="0"/>
    <s v="&gt;0"/>
    <n v="0"/>
    <n v="1"/>
    <x v="2"/>
    <x v="1"/>
    <m/>
  </r>
  <r>
    <n v="91962"/>
    <n v="11"/>
    <n v="5"/>
    <s v="&gt;11"/>
    <m/>
    <s v="91962"/>
    <n v="12"/>
    <n v="0"/>
    <n v="0"/>
    <n v="0"/>
    <n v="0"/>
    <n v="0"/>
    <n v="12"/>
    <n v="2652"/>
    <m/>
    <x v="0"/>
    <x v="6"/>
    <m/>
  </r>
  <r>
    <n v="91963"/>
    <n v="5"/>
    <n v="5"/>
    <s v="&gt;0"/>
    <m/>
    <s v="91963"/>
    <n v="5"/>
    <n v="0"/>
    <n v="0"/>
    <n v="0"/>
    <n v="0"/>
    <n v="0"/>
    <s v="&gt;0"/>
    <n v="479"/>
    <m/>
    <x v="0"/>
    <x v="6"/>
    <m/>
  </r>
  <r>
    <n v="91977"/>
    <n v="351"/>
    <n v="440"/>
    <n v="791"/>
    <m/>
    <s v="91977"/>
    <n v="585"/>
    <n v="33"/>
    <n v="152"/>
    <n v="5"/>
    <n v="5"/>
    <n v="5"/>
    <s v="&gt;770"/>
    <n v="63267"/>
    <m/>
    <x v="0"/>
    <x v="6"/>
    <m/>
  </r>
  <r>
    <n v="91978"/>
    <n v="63"/>
    <n v="142"/>
    <n v="205"/>
    <m/>
    <s v="91978"/>
    <n v="98"/>
    <n v="5"/>
    <n v="98"/>
    <n v="0"/>
    <n v="5"/>
    <n v="0"/>
    <s v="&gt;196"/>
    <n v="10949"/>
    <m/>
    <x v="0"/>
    <x v="6"/>
    <m/>
  </r>
  <r>
    <n v="91980"/>
    <n v="5"/>
    <n v="5"/>
    <s v="&gt;0"/>
    <m/>
    <s v="91980"/>
    <n v="5"/>
    <n v="0"/>
    <n v="0"/>
    <n v="0"/>
    <n v="0"/>
    <n v="0"/>
    <s v="&gt;0"/>
    <n v="0"/>
    <m/>
    <x v="0"/>
    <x v="6"/>
    <m/>
  </r>
  <r>
    <n v="92003"/>
    <n v="26"/>
    <n v="21"/>
    <n v="47"/>
    <m/>
    <s v="92003"/>
    <n v="45"/>
    <n v="5"/>
    <n v="0"/>
    <n v="0"/>
    <n v="5"/>
    <n v="0"/>
    <s v="&gt;45"/>
    <n v="5123"/>
    <m/>
    <x v="0"/>
    <x v="6"/>
    <m/>
  </r>
  <r>
    <n v="92004"/>
    <n v="5"/>
    <n v="12"/>
    <s v="&gt;12"/>
    <m/>
    <s v="92004"/>
    <n v="13"/>
    <n v="5"/>
    <n v="0"/>
    <n v="0"/>
    <n v="0"/>
    <n v="0"/>
    <s v="&gt;13"/>
    <n v="2284"/>
    <m/>
    <x v="0"/>
    <x v="7"/>
    <m/>
  </r>
  <r>
    <n v="92007"/>
    <n v="23"/>
    <n v="21"/>
    <n v="44"/>
    <m/>
    <s v="92007"/>
    <n v="44"/>
    <n v="0"/>
    <n v="0"/>
    <n v="0"/>
    <n v="0"/>
    <n v="0"/>
    <n v="44"/>
    <n v="11973"/>
    <m/>
    <x v="100"/>
    <x v="6"/>
    <m/>
  </r>
  <r>
    <n v="92008"/>
    <n v="60"/>
    <n v="79"/>
    <n v="139"/>
    <m/>
    <s v="92008"/>
    <n v="122"/>
    <n v="14"/>
    <n v="5"/>
    <n v="5"/>
    <n v="0"/>
    <n v="0"/>
    <s v="&gt;136"/>
    <n v="27119"/>
    <m/>
    <x v="101"/>
    <x v="6"/>
    <m/>
  </r>
  <r>
    <n v="92009"/>
    <n v="169"/>
    <n v="130"/>
    <n v="299"/>
    <m/>
    <s v="92009"/>
    <n v="271"/>
    <n v="16"/>
    <n v="0"/>
    <n v="5"/>
    <n v="5"/>
    <n v="0"/>
    <s v="&gt;287"/>
    <n v="46849"/>
    <m/>
    <x v="101"/>
    <x v="6"/>
    <m/>
  </r>
  <r>
    <n v="92010"/>
    <n v="75"/>
    <n v="67"/>
    <n v="142"/>
    <m/>
    <s v="92010"/>
    <n v="128"/>
    <n v="14"/>
    <n v="0"/>
    <n v="0"/>
    <n v="0"/>
    <n v="0"/>
    <n v="142"/>
    <n v="15600"/>
    <m/>
    <x v="101"/>
    <x v="6"/>
    <m/>
  </r>
  <r>
    <n v="92011"/>
    <n v="83"/>
    <n v="50"/>
    <n v="133"/>
    <m/>
    <s v="92011"/>
    <n v="126"/>
    <n v="5"/>
    <n v="0"/>
    <n v="0"/>
    <n v="0"/>
    <n v="0"/>
    <s v="&gt;126"/>
    <n v="24843"/>
    <m/>
    <x v="101"/>
    <x v="6"/>
    <m/>
  </r>
  <r>
    <n v="92014"/>
    <n v="28"/>
    <n v="35"/>
    <n v="63"/>
    <m/>
    <s v="92014"/>
    <n v="60"/>
    <n v="5"/>
    <n v="0"/>
    <n v="0"/>
    <n v="5"/>
    <n v="0"/>
    <s v="&gt;60"/>
    <n v="13133"/>
    <m/>
    <x v="102"/>
    <x v="6"/>
    <m/>
  </r>
  <r>
    <n v="92019"/>
    <n v="271"/>
    <n v="299"/>
    <n v="570"/>
    <m/>
    <s v="92019"/>
    <n v="461"/>
    <n v="24"/>
    <n v="72"/>
    <n v="5"/>
    <n v="5"/>
    <n v="0"/>
    <s v="&gt;557"/>
    <n v="44397"/>
    <m/>
    <x v="0"/>
    <x v="6"/>
    <m/>
  </r>
  <r>
    <n v="92020"/>
    <n v="405"/>
    <n v="407"/>
    <n v="812"/>
    <m/>
    <s v="92020"/>
    <n v="607"/>
    <n v="93"/>
    <n v="47"/>
    <n v="39"/>
    <n v="5"/>
    <n v="19"/>
    <s v="&gt;805"/>
    <n v="57796"/>
    <m/>
    <x v="103"/>
    <x v="6"/>
    <m/>
  </r>
  <r>
    <n v="92021"/>
    <n v="448"/>
    <n v="508"/>
    <n v="956"/>
    <m/>
    <s v="92021"/>
    <n v="691"/>
    <n v="113"/>
    <n v="98"/>
    <n v="18"/>
    <n v="20"/>
    <n v="16"/>
    <n v="956"/>
    <n v="71183"/>
    <m/>
    <x v="103"/>
    <x v="6"/>
    <m/>
  </r>
  <r>
    <n v="92024"/>
    <n v="156"/>
    <n v="103"/>
    <n v="259"/>
    <m/>
    <s v="92024"/>
    <n v="234"/>
    <n v="20"/>
    <n v="0"/>
    <n v="5"/>
    <n v="5"/>
    <n v="5"/>
    <s v="&gt;254"/>
    <n v="50994"/>
    <m/>
    <x v="100"/>
    <x v="6"/>
    <m/>
  </r>
  <r>
    <n v="92025"/>
    <n v="338"/>
    <n v="268"/>
    <n v="606"/>
    <m/>
    <s v="92025"/>
    <n v="463"/>
    <n v="56"/>
    <n v="67"/>
    <n v="0"/>
    <n v="5"/>
    <n v="11"/>
    <s v="&gt;597"/>
    <n v="52276"/>
    <m/>
    <x v="104"/>
    <x v="6"/>
    <m/>
  </r>
  <r>
    <n v="92026"/>
    <n v="270"/>
    <n v="302"/>
    <n v="572"/>
    <m/>
    <s v="92026"/>
    <n v="389"/>
    <n v="30"/>
    <n v="41"/>
    <n v="102"/>
    <n v="5"/>
    <n v="5"/>
    <s v="&gt;562"/>
    <n v="50461"/>
    <m/>
    <x v="104"/>
    <x v="6"/>
    <m/>
  </r>
  <r>
    <n v="92027"/>
    <n v="342"/>
    <n v="233"/>
    <n v="575"/>
    <m/>
    <s v="92027"/>
    <n v="485"/>
    <n v="22"/>
    <n v="58"/>
    <n v="0"/>
    <n v="5"/>
    <n v="5"/>
    <s v="&gt;565"/>
    <n v="57225"/>
    <m/>
    <x v="104"/>
    <x v="6"/>
    <m/>
  </r>
  <r>
    <n v="92028"/>
    <n v="226"/>
    <n v="261"/>
    <n v="487"/>
    <m/>
    <s v="92028"/>
    <n v="375"/>
    <n v="14"/>
    <n v="84"/>
    <n v="5"/>
    <n v="5"/>
    <n v="5"/>
    <s v="&gt;473"/>
    <n v="48736"/>
    <m/>
    <x v="0"/>
    <x v="6"/>
    <m/>
  </r>
  <r>
    <n v="92029"/>
    <n v="103"/>
    <n v="95"/>
    <n v="198"/>
    <m/>
    <s v="92029"/>
    <n v="161"/>
    <n v="5"/>
    <n v="25"/>
    <n v="5"/>
    <n v="5"/>
    <n v="5"/>
    <s v="&gt;186"/>
    <n v="19361"/>
    <m/>
    <x v="104"/>
    <x v="6"/>
    <m/>
  </r>
  <r>
    <n v="92033"/>
    <n v="0"/>
    <n v="5"/>
    <s v="&gt;0"/>
    <m/>
    <s v="92033"/>
    <n v="5"/>
    <n v="0"/>
    <n v="0"/>
    <n v="0"/>
    <n v="0"/>
    <n v="5"/>
    <s v="&gt;0"/>
    <n v="0"/>
    <n v="1"/>
    <x v="2"/>
    <x v="1"/>
    <m/>
  </r>
  <r>
    <n v="92036"/>
    <n v="18"/>
    <n v="14"/>
    <n v="32"/>
    <m/>
    <s v="92036"/>
    <n v="26"/>
    <n v="5"/>
    <n v="0"/>
    <n v="0"/>
    <n v="0"/>
    <n v="5"/>
    <s v="&gt;26"/>
    <n v="2619"/>
    <m/>
    <x v="0"/>
    <x v="6"/>
    <m/>
  </r>
  <r>
    <n v="92037"/>
    <n v="77"/>
    <n v="56"/>
    <n v="133"/>
    <m/>
    <s v="92037"/>
    <n v="128"/>
    <n v="5"/>
    <n v="0"/>
    <n v="0"/>
    <n v="0"/>
    <n v="0"/>
    <s v="&gt;128"/>
    <n v="38261"/>
    <m/>
    <x v="102"/>
    <x v="6"/>
    <m/>
  </r>
  <r>
    <n v="92040"/>
    <n v="298"/>
    <n v="278"/>
    <n v="576"/>
    <m/>
    <s v="92040"/>
    <n v="427"/>
    <n v="35"/>
    <n v="59"/>
    <n v="35"/>
    <n v="19"/>
    <n v="5"/>
    <s v="&gt;575"/>
    <n v="45392"/>
    <m/>
    <x v="0"/>
    <x v="6"/>
    <m/>
  </r>
  <r>
    <n v="92046"/>
    <n v="5"/>
    <n v="0"/>
    <s v="&gt;0"/>
    <m/>
    <s v="92046"/>
    <n v="5"/>
    <n v="0"/>
    <n v="0"/>
    <n v="0"/>
    <n v="0"/>
    <n v="0"/>
    <s v="&gt;0"/>
    <n v="0"/>
    <n v="1"/>
    <x v="2"/>
    <x v="1"/>
    <m/>
  </r>
  <r>
    <n v="92047"/>
    <n v="5"/>
    <n v="0"/>
    <s v="&gt;0"/>
    <m/>
    <s v="92047"/>
    <n v="5"/>
    <n v="0"/>
    <n v="0"/>
    <n v="0"/>
    <n v="0"/>
    <n v="0"/>
    <s v="&gt;0"/>
    <n v="0"/>
    <n v="1"/>
    <x v="2"/>
    <x v="1"/>
    <m/>
  </r>
  <r>
    <n v="92053"/>
    <n v="0"/>
    <n v="5"/>
    <s v="&gt;0"/>
    <m/>
    <s v="92053"/>
    <n v="0"/>
    <n v="0"/>
    <n v="0"/>
    <n v="5"/>
    <n v="0"/>
    <n v="0"/>
    <s v="&gt;0"/>
    <n v="0"/>
    <n v="1"/>
    <x v="2"/>
    <x v="1"/>
    <m/>
  </r>
  <r>
    <n v="92054"/>
    <n v="140"/>
    <n v="132"/>
    <n v="272"/>
    <m/>
    <s v="92054"/>
    <n v="237"/>
    <n v="22"/>
    <n v="5"/>
    <n v="0"/>
    <n v="5"/>
    <n v="5"/>
    <s v="&gt;259"/>
    <n v="40709"/>
    <m/>
    <x v="105"/>
    <x v="6"/>
    <m/>
  </r>
  <r>
    <n v="92056"/>
    <n v="224"/>
    <n v="198"/>
    <n v="422"/>
    <m/>
    <s v="92056"/>
    <n v="358"/>
    <n v="21"/>
    <n v="18"/>
    <n v="5"/>
    <n v="5"/>
    <n v="5"/>
    <s v="&gt;397"/>
    <n v="53124"/>
    <m/>
    <x v="105"/>
    <x v="6"/>
    <m/>
  </r>
  <r>
    <n v="92057"/>
    <n v="270"/>
    <n v="252"/>
    <n v="522"/>
    <m/>
    <s v="92057"/>
    <n v="452"/>
    <n v="12"/>
    <n v="36"/>
    <n v="11"/>
    <n v="5"/>
    <n v="5"/>
    <s v="&gt;511"/>
    <n v="59190"/>
    <m/>
    <x v="105"/>
    <x v="6"/>
    <m/>
  </r>
  <r>
    <n v="92058"/>
    <n v="249"/>
    <n v="127"/>
    <n v="376"/>
    <m/>
    <s v="92058"/>
    <n v="331"/>
    <n v="13"/>
    <n v="18"/>
    <n v="12"/>
    <n v="5"/>
    <n v="0"/>
    <s v="&gt;374"/>
    <n v="47011"/>
    <m/>
    <x v="0"/>
    <x v="6"/>
    <m/>
  </r>
  <r>
    <n v="92059"/>
    <n v="12"/>
    <n v="5"/>
    <s v="&gt;12"/>
    <m/>
    <s v="92059"/>
    <n v="17"/>
    <n v="0"/>
    <n v="0"/>
    <n v="0"/>
    <n v="0"/>
    <n v="0"/>
    <n v="17"/>
    <n v="1578"/>
    <m/>
    <x v="0"/>
    <x v="6"/>
    <m/>
  </r>
  <r>
    <n v="92060"/>
    <n v="0"/>
    <n v="5"/>
    <s v="&gt;0"/>
    <m/>
    <s v="92060"/>
    <n v="5"/>
    <n v="0"/>
    <n v="0"/>
    <n v="0"/>
    <n v="0"/>
    <n v="0"/>
    <s v="&gt;0"/>
    <n v="457"/>
    <m/>
    <x v="0"/>
    <x v="6"/>
    <m/>
  </r>
  <r>
    <n v="92061"/>
    <n v="13"/>
    <n v="5"/>
    <s v="&gt;13"/>
    <m/>
    <s v="92061"/>
    <n v="17"/>
    <n v="0"/>
    <n v="0"/>
    <n v="0"/>
    <n v="5"/>
    <n v="0"/>
    <s v="&gt;17"/>
    <n v="2273"/>
    <m/>
    <x v="0"/>
    <x v="6"/>
    <m/>
  </r>
  <r>
    <n v="92064"/>
    <n v="262"/>
    <n v="270"/>
    <n v="532"/>
    <m/>
    <s v="92064"/>
    <n v="426"/>
    <n v="61"/>
    <n v="33"/>
    <n v="0"/>
    <n v="5"/>
    <n v="5"/>
    <s v="&gt;520"/>
    <n v="49768"/>
    <m/>
    <x v="106"/>
    <x v="6"/>
    <m/>
  </r>
  <r>
    <n v="92065"/>
    <n v="149"/>
    <n v="164"/>
    <n v="313"/>
    <m/>
    <s v="92065"/>
    <n v="260"/>
    <n v="5"/>
    <n v="27"/>
    <n v="5"/>
    <n v="5"/>
    <n v="5"/>
    <s v="&gt;287"/>
    <n v="36460"/>
    <m/>
    <x v="0"/>
    <x v="6"/>
    <m/>
  </r>
  <r>
    <n v="92066"/>
    <n v="5"/>
    <n v="5"/>
    <s v="&gt;0"/>
    <m/>
    <s v="92066"/>
    <n v="5"/>
    <n v="0"/>
    <n v="0"/>
    <n v="0"/>
    <n v="0"/>
    <n v="0"/>
    <s v="&gt;0"/>
    <n v="350"/>
    <m/>
    <x v="0"/>
    <x v="6"/>
    <m/>
  </r>
  <r>
    <n v="92067"/>
    <n v="19"/>
    <n v="18"/>
    <n v="37"/>
    <m/>
    <s v="92067"/>
    <n v="37"/>
    <n v="0"/>
    <n v="0"/>
    <n v="0"/>
    <n v="0"/>
    <n v="0"/>
    <n v="37"/>
    <n v="8968"/>
    <m/>
    <x v="0"/>
    <x v="6"/>
    <m/>
  </r>
  <r>
    <n v="92068"/>
    <n v="0"/>
    <n v="5"/>
    <s v="&gt;0"/>
    <m/>
    <s v="92068"/>
    <n v="0"/>
    <n v="0"/>
    <n v="5"/>
    <n v="0"/>
    <n v="0"/>
    <n v="0"/>
    <s v="&gt;0"/>
    <n v="0"/>
    <n v="1"/>
    <x v="2"/>
    <x v="1"/>
    <m/>
  </r>
  <r>
    <n v="92069"/>
    <n v="301"/>
    <n v="207"/>
    <n v="508"/>
    <m/>
    <s v="92069"/>
    <n v="457"/>
    <n v="11"/>
    <n v="20"/>
    <n v="15"/>
    <n v="5"/>
    <n v="0"/>
    <s v="&gt;503"/>
    <n v="48048"/>
    <m/>
    <x v="107"/>
    <x v="6"/>
    <m/>
  </r>
  <r>
    <n v="92070"/>
    <n v="5"/>
    <n v="5"/>
    <s v="&gt;0"/>
    <m/>
    <s v="92070"/>
    <n v="5"/>
    <n v="5"/>
    <n v="0"/>
    <n v="0"/>
    <n v="5"/>
    <n v="0"/>
    <s v="&gt;0"/>
    <n v="892"/>
    <m/>
    <x v="0"/>
    <x v="6"/>
    <m/>
  </r>
  <r>
    <n v="92071"/>
    <n v="335"/>
    <n v="308"/>
    <n v="643"/>
    <m/>
    <s v="92071"/>
    <n v="507"/>
    <n v="39"/>
    <n v="29"/>
    <n v="47"/>
    <n v="12"/>
    <n v="5"/>
    <s v="&gt;634"/>
    <n v="57207"/>
    <m/>
    <x v="108"/>
    <x v="6"/>
    <m/>
  </r>
  <r>
    <n v="92075"/>
    <n v="20"/>
    <n v="30"/>
    <n v="50"/>
    <m/>
    <s v="92075"/>
    <n v="39"/>
    <n v="11"/>
    <n v="0"/>
    <n v="0"/>
    <n v="0"/>
    <n v="0"/>
    <n v="50"/>
    <n v="12691"/>
    <m/>
    <x v="109"/>
    <x v="6"/>
    <m/>
  </r>
  <r>
    <n v="92076"/>
    <n v="0"/>
    <n v="5"/>
    <s v="&gt;0"/>
    <m/>
    <s v="92076"/>
    <n v="0"/>
    <n v="0"/>
    <n v="5"/>
    <n v="0"/>
    <n v="0"/>
    <n v="0"/>
    <s v="&gt;0"/>
    <n v="0"/>
    <n v="1"/>
    <x v="2"/>
    <x v="1"/>
    <m/>
  </r>
  <r>
    <n v="92077"/>
    <n v="0"/>
    <n v="5"/>
    <s v="&gt;0"/>
    <m/>
    <s v="92077"/>
    <n v="5"/>
    <n v="0"/>
    <n v="0"/>
    <n v="0"/>
    <n v="0"/>
    <n v="0"/>
    <s v="&gt;0"/>
    <n v="0"/>
    <n v="1"/>
    <x v="2"/>
    <x v="1"/>
    <m/>
  </r>
  <r>
    <n v="92078"/>
    <n v="218"/>
    <n v="122"/>
    <n v="340"/>
    <m/>
    <s v="92078"/>
    <n v="306"/>
    <n v="24"/>
    <n v="5"/>
    <n v="5"/>
    <n v="0"/>
    <n v="5"/>
    <s v="&gt;330"/>
    <n v="52810"/>
    <m/>
    <x v="107"/>
    <x v="6"/>
    <m/>
  </r>
  <r>
    <n v="92081"/>
    <n v="144"/>
    <n v="85"/>
    <n v="229"/>
    <m/>
    <s v="92081"/>
    <n v="193"/>
    <n v="13"/>
    <n v="0"/>
    <n v="12"/>
    <n v="5"/>
    <n v="5"/>
    <s v="&gt;218"/>
    <n v="30434"/>
    <m/>
    <x v="110"/>
    <x v="6"/>
    <m/>
  </r>
  <r>
    <n v="92082"/>
    <n v="103"/>
    <n v="83"/>
    <n v="186"/>
    <m/>
    <s v="92082"/>
    <n v="163"/>
    <n v="5"/>
    <n v="11"/>
    <n v="5"/>
    <n v="5"/>
    <n v="0"/>
    <s v="&gt;174"/>
    <n v="19636"/>
    <m/>
    <x v="0"/>
    <x v="6"/>
    <m/>
  </r>
  <r>
    <n v="92083"/>
    <n v="218"/>
    <n v="208"/>
    <n v="426"/>
    <m/>
    <s v="92083"/>
    <n v="341"/>
    <n v="33"/>
    <n v="27"/>
    <n v="15"/>
    <n v="5"/>
    <n v="5"/>
    <s v="&gt;416"/>
    <n v="39276"/>
    <m/>
    <x v="110"/>
    <x v="6"/>
    <m/>
  </r>
  <r>
    <n v="92084"/>
    <n v="239"/>
    <n v="254"/>
    <n v="493"/>
    <m/>
    <s v="92084"/>
    <n v="380"/>
    <n v="13"/>
    <n v="66"/>
    <n v="26"/>
    <n v="5"/>
    <n v="5"/>
    <s v="&gt;485"/>
    <n v="50306"/>
    <m/>
    <x v="110"/>
    <x v="6"/>
    <m/>
  </r>
  <r>
    <n v="92085"/>
    <n v="5"/>
    <n v="5"/>
    <s v="&gt;0"/>
    <m/>
    <s v="92085"/>
    <n v="5"/>
    <n v="0"/>
    <n v="0"/>
    <n v="0"/>
    <n v="5"/>
    <n v="0"/>
    <s v="&gt;0"/>
    <n v="0"/>
    <n v="1"/>
    <x v="2"/>
    <x v="1"/>
    <m/>
  </r>
  <r>
    <n v="92086"/>
    <n v="5"/>
    <n v="5"/>
    <s v="&gt;0"/>
    <m/>
    <s v="92086"/>
    <n v="5"/>
    <n v="0"/>
    <n v="0"/>
    <n v="0"/>
    <n v="0"/>
    <n v="0"/>
    <s v="&gt;0"/>
    <n v="1259"/>
    <m/>
    <x v="0"/>
    <x v="6"/>
    <m/>
  </r>
  <r>
    <n v="92091"/>
    <n v="5"/>
    <n v="5"/>
    <s v="&gt;0"/>
    <m/>
    <s v="92091"/>
    <n v="5"/>
    <n v="0"/>
    <n v="0"/>
    <n v="0"/>
    <n v="0"/>
    <n v="0"/>
    <s v="&gt;0"/>
    <n v="1311"/>
    <m/>
    <x v="0"/>
    <x v="6"/>
    <m/>
  </r>
  <r>
    <n v="92092"/>
    <n v="5"/>
    <n v="5"/>
    <s v="&gt;0"/>
    <m/>
    <s v="92092"/>
    <n v="5"/>
    <n v="0"/>
    <n v="0"/>
    <n v="0"/>
    <n v="0"/>
    <n v="0"/>
    <s v="&gt;0"/>
    <n v="0"/>
    <n v="1"/>
    <x v="2"/>
    <x v="1"/>
    <m/>
  </r>
  <r>
    <n v="92096"/>
    <n v="5"/>
    <n v="0"/>
    <s v="&gt;0"/>
    <m/>
    <s v="92096"/>
    <n v="0"/>
    <n v="0"/>
    <n v="0"/>
    <n v="0"/>
    <n v="5"/>
    <n v="0"/>
    <s v="&gt;0"/>
    <n v="0"/>
    <n v="1"/>
    <x v="2"/>
    <x v="1"/>
    <m/>
  </r>
  <r>
    <n v="92101"/>
    <n v="78"/>
    <n v="95"/>
    <n v="173"/>
    <m/>
    <s v="92101"/>
    <n v="118"/>
    <n v="46"/>
    <n v="5"/>
    <n v="0"/>
    <n v="5"/>
    <n v="5"/>
    <s v="&gt;164"/>
    <n v="42423"/>
    <m/>
    <x v="102"/>
    <x v="6"/>
    <m/>
  </r>
  <r>
    <n v="92102"/>
    <n v="280"/>
    <n v="173"/>
    <n v="453"/>
    <m/>
    <s v="92102"/>
    <n v="412"/>
    <n v="28"/>
    <n v="5"/>
    <n v="0"/>
    <n v="5"/>
    <n v="5"/>
    <s v="&gt;440"/>
    <n v="42413"/>
    <m/>
    <x v="102"/>
    <x v="6"/>
    <m/>
  </r>
  <r>
    <n v="92103"/>
    <n v="58"/>
    <n v="60"/>
    <n v="118"/>
    <m/>
    <s v="92103"/>
    <n v="84"/>
    <n v="27"/>
    <n v="0"/>
    <n v="0"/>
    <n v="5"/>
    <n v="5"/>
    <s v="&gt;111"/>
    <n v="34246"/>
    <m/>
    <x v="102"/>
    <x v="6"/>
    <m/>
  </r>
  <r>
    <n v="92104"/>
    <n v="176"/>
    <n v="106"/>
    <n v="282"/>
    <m/>
    <s v="92104"/>
    <n v="230"/>
    <n v="41"/>
    <n v="5"/>
    <n v="0"/>
    <n v="5"/>
    <n v="5"/>
    <s v="&gt;271"/>
    <n v="45601"/>
    <m/>
    <x v="102"/>
    <x v="6"/>
    <m/>
  </r>
  <r>
    <n v="92105"/>
    <n v="403"/>
    <n v="334"/>
    <n v="737"/>
    <m/>
    <s v="92105"/>
    <n v="659"/>
    <n v="67"/>
    <n v="5"/>
    <n v="0"/>
    <n v="5"/>
    <n v="5"/>
    <s v="&gt;726"/>
    <n v="75990"/>
    <m/>
    <x v="102"/>
    <x v="6"/>
    <m/>
  </r>
  <r>
    <n v="92106"/>
    <n v="52"/>
    <n v="46"/>
    <n v="98"/>
    <m/>
    <s v="92106"/>
    <n v="92"/>
    <n v="5"/>
    <n v="0"/>
    <n v="0"/>
    <n v="0"/>
    <n v="0"/>
    <s v="&gt;92"/>
    <n v="20592"/>
    <m/>
    <x v="102"/>
    <x v="6"/>
    <m/>
  </r>
  <r>
    <n v="92107"/>
    <n v="79"/>
    <n v="37"/>
    <n v="116"/>
    <m/>
    <s v="92107"/>
    <n v="105"/>
    <n v="5"/>
    <n v="0"/>
    <n v="5"/>
    <n v="0"/>
    <n v="0"/>
    <s v="&gt;105"/>
    <n v="31667"/>
    <m/>
    <x v="102"/>
    <x v="6"/>
    <m/>
  </r>
  <r>
    <n v="92108"/>
    <n v="116"/>
    <n v="51"/>
    <n v="167"/>
    <m/>
    <s v="92108"/>
    <n v="147"/>
    <n v="18"/>
    <n v="5"/>
    <n v="0"/>
    <n v="5"/>
    <n v="0"/>
    <s v="&gt;165"/>
    <n v="21013"/>
    <m/>
    <x v="102"/>
    <x v="6"/>
    <m/>
  </r>
  <r>
    <n v="92109"/>
    <n v="81"/>
    <n v="50"/>
    <n v="131"/>
    <m/>
    <s v="92109"/>
    <n v="117"/>
    <n v="13"/>
    <n v="0"/>
    <n v="0"/>
    <n v="0"/>
    <n v="5"/>
    <s v="&gt;130"/>
    <n v="46777"/>
    <m/>
    <x v="102"/>
    <x v="6"/>
    <m/>
  </r>
  <r>
    <n v="92110"/>
    <n v="103"/>
    <n v="66"/>
    <n v="169"/>
    <m/>
    <s v="92110"/>
    <n v="148"/>
    <n v="18"/>
    <n v="0"/>
    <n v="0"/>
    <n v="5"/>
    <n v="5"/>
    <s v="&gt;166"/>
    <n v="30047"/>
    <m/>
    <x v="102"/>
    <x v="6"/>
    <m/>
  </r>
  <r>
    <n v="92111"/>
    <n v="216"/>
    <n v="178"/>
    <n v="394"/>
    <m/>
    <s v="92111"/>
    <n v="336"/>
    <n v="46"/>
    <n v="5"/>
    <n v="0"/>
    <n v="5"/>
    <n v="5"/>
    <s v="&gt;382"/>
    <n v="49874"/>
    <m/>
    <x v="102"/>
    <x v="6"/>
    <m/>
  </r>
  <r>
    <n v="92113"/>
    <n v="436"/>
    <n v="317"/>
    <n v="753"/>
    <m/>
    <s v="92113"/>
    <n v="691"/>
    <n v="48"/>
    <n v="5"/>
    <n v="0"/>
    <n v="5"/>
    <n v="5"/>
    <s v="&gt;739"/>
    <n v="58231"/>
    <m/>
    <x v="102"/>
    <x v="6"/>
    <m/>
  </r>
  <r>
    <n v="92114"/>
    <n v="388"/>
    <n v="593"/>
    <n v="981"/>
    <m/>
    <s v="92114"/>
    <n v="730"/>
    <n v="33"/>
    <n v="178"/>
    <n v="13"/>
    <n v="22"/>
    <n v="5"/>
    <s v="&gt;976"/>
    <n v="69858"/>
    <m/>
    <x v="102"/>
    <x v="6"/>
    <m/>
  </r>
  <r>
    <n v="92115"/>
    <n v="282"/>
    <n v="191"/>
    <n v="473"/>
    <m/>
    <s v="92115"/>
    <n v="396"/>
    <n v="65"/>
    <n v="5"/>
    <n v="0"/>
    <n v="5"/>
    <n v="5"/>
    <s v="&gt;461"/>
    <n v="63755"/>
    <m/>
    <x v="102"/>
    <x v="6"/>
    <m/>
  </r>
  <r>
    <n v="92116"/>
    <n v="104"/>
    <n v="65"/>
    <n v="169"/>
    <m/>
    <s v="92116"/>
    <n v="141"/>
    <n v="24"/>
    <n v="5"/>
    <n v="0"/>
    <n v="5"/>
    <n v="5"/>
    <s v="&gt;165"/>
    <n v="32361"/>
    <m/>
    <x v="102"/>
    <x v="6"/>
    <m/>
  </r>
  <r>
    <n v="92117"/>
    <n v="228"/>
    <n v="179"/>
    <n v="407"/>
    <m/>
    <s v="92117"/>
    <n v="353"/>
    <n v="45"/>
    <n v="5"/>
    <n v="0"/>
    <n v="5"/>
    <n v="5"/>
    <s v="&gt;398"/>
    <n v="58651"/>
    <m/>
    <x v="102"/>
    <x v="6"/>
    <m/>
  </r>
  <r>
    <n v="92118"/>
    <n v="37"/>
    <n v="38"/>
    <n v="75"/>
    <m/>
    <s v="92118"/>
    <n v="70"/>
    <n v="0"/>
    <n v="0"/>
    <n v="0"/>
    <n v="5"/>
    <n v="5"/>
    <s v="&gt;70"/>
    <n v="23426"/>
    <m/>
    <x v="111"/>
    <x v="6"/>
    <m/>
  </r>
  <r>
    <n v="92119"/>
    <n v="126"/>
    <n v="120"/>
    <n v="246"/>
    <m/>
    <s v="92119"/>
    <n v="201"/>
    <n v="14"/>
    <n v="18"/>
    <n v="5"/>
    <n v="5"/>
    <n v="0"/>
    <s v="&gt;233"/>
    <n v="24915"/>
    <m/>
    <x v="102"/>
    <x v="6"/>
    <m/>
  </r>
  <r>
    <n v="92120"/>
    <n v="146"/>
    <n v="98"/>
    <n v="244"/>
    <m/>
    <s v="92120"/>
    <n v="214"/>
    <n v="13"/>
    <n v="5"/>
    <n v="0"/>
    <n v="5"/>
    <n v="0"/>
    <s v="&gt;227"/>
    <n v="29764"/>
    <m/>
    <x v="102"/>
    <x v="6"/>
    <m/>
  </r>
  <r>
    <n v="92121"/>
    <n v="18"/>
    <n v="5"/>
    <s v="&gt;18"/>
    <m/>
    <s v="92121"/>
    <n v="24"/>
    <n v="0"/>
    <n v="5"/>
    <n v="0"/>
    <n v="0"/>
    <n v="0"/>
    <s v="&gt;24"/>
    <n v="4668"/>
    <m/>
    <x v="102"/>
    <x v="6"/>
    <m/>
  </r>
  <r>
    <n v="92122"/>
    <n v="123"/>
    <n v="58"/>
    <n v="181"/>
    <m/>
    <s v="92122"/>
    <n v="167"/>
    <n v="11"/>
    <n v="0"/>
    <n v="0"/>
    <n v="5"/>
    <n v="0"/>
    <s v="&gt;178"/>
    <n v="47842"/>
    <m/>
    <x v="102"/>
    <x v="6"/>
    <m/>
  </r>
  <r>
    <n v="92123"/>
    <n v="176"/>
    <n v="111"/>
    <n v="287"/>
    <m/>
    <s v="92123"/>
    <n v="215"/>
    <n v="5"/>
    <n v="25"/>
    <n v="5"/>
    <n v="5"/>
    <n v="27"/>
    <s v="&gt;267"/>
    <n v="34103"/>
    <m/>
    <x v="102"/>
    <x v="6"/>
    <m/>
  </r>
  <r>
    <n v="92124"/>
    <n v="214"/>
    <n v="73"/>
    <n v="287"/>
    <m/>
    <s v="92124"/>
    <n v="274"/>
    <n v="5"/>
    <n v="0"/>
    <n v="0"/>
    <n v="5"/>
    <n v="0"/>
    <s v="&gt;274"/>
    <n v="32754"/>
    <m/>
    <x v="102"/>
    <x v="6"/>
    <m/>
  </r>
  <r>
    <n v="92126"/>
    <n v="358"/>
    <n v="337"/>
    <n v="695"/>
    <m/>
    <s v="92126"/>
    <n v="550"/>
    <n v="34"/>
    <n v="105"/>
    <n v="0"/>
    <n v="5"/>
    <n v="5"/>
    <s v="&gt;689"/>
    <n v="83257"/>
    <m/>
    <x v="102"/>
    <x v="6"/>
    <m/>
  </r>
  <r>
    <n v="92127"/>
    <n v="315"/>
    <n v="135"/>
    <n v="450"/>
    <m/>
    <s v="92127"/>
    <n v="439"/>
    <n v="5"/>
    <n v="5"/>
    <n v="0"/>
    <n v="0"/>
    <n v="5"/>
    <s v="&gt;439"/>
    <n v="50092"/>
    <m/>
    <x v="102"/>
    <x v="6"/>
    <m/>
  </r>
  <r>
    <n v="92128"/>
    <n v="249"/>
    <n v="129"/>
    <n v="378"/>
    <m/>
    <s v="92128"/>
    <n v="354"/>
    <n v="20"/>
    <n v="0"/>
    <n v="0"/>
    <n v="5"/>
    <n v="5"/>
    <s v="&gt;374"/>
    <n v="52225"/>
    <m/>
    <x v="102"/>
    <x v="6"/>
    <m/>
  </r>
  <r>
    <n v="92129"/>
    <n v="296"/>
    <n v="162"/>
    <n v="458"/>
    <m/>
    <s v="92129"/>
    <n v="435"/>
    <n v="15"/>
    <n v="5"/>
    <n v="0"/>
    <n v="5"/>
    <n v="0"/>
    <s v="&gt;450"/>
    <n v="56608"/>
    <m/>
    <x v="102"/>
    <x v="6"/>
    <m/>
  </r>
  <r>
    <n v="92130"/>
    <n v="249"/>
    <n v="111"/>
    <n v="360"/>
    <m/>
    <s v="92130"/>
    <n v="355"/>
    <n v="5"/>
    <n v="0"/>
    <n v="0"/>
    <n v="0"/>
    <n v="5"/>
    <s v="&gt;355"/>
    <n v="56741"/>
    <m/>
    <x v="102"/>
    <x v="6"/>
    <m/>
  </r>
  <r>
    <n v="92131"/>
    <n v="159"/>
    <n v="81"/>
    <n v="240"/>
    <m/>
    <s v="92131"/>
    <n v="230"/>
    <n v="5"/>
    <n v="0"/>
    <n v="0"/>
    <n v="5"/>
    <n v="0"/>
    <s v="&gt;230"/>
    <n v="34922"/>
    <m/>
    <x v="102"/>
    <x v="6"/>
    <m/>
  </r>
  <r>
    <n v="92134"/>
    <n v="0"/>
    <n v="5"/>
    <s v="&gt;0"/>
    <m/>
    <s v="92134"/>
    <n v="5"/>
    <n v="0"/>
    <n v="0"/>
    <n v="0"/>
    <n v="0"/>
    <n v="0"/>
    <s v="&gt;0"/>
    <n v="297"/>
    <m/>
    <x v="102"/>
    <x v="6"/>
    <m/>
  </r>
  <r>
    <n v="92139"/>
    <n v="234"/>
    <n v="273"/>
    <n v="507"/>
    <m/>
    <s v="92139"/>
    <n v="367"/>
    <n v="18"/>
    <n v="103"/>
    <n v="12"/>
    <n v="5"/>
    <n v="5"/>
    <s v="&gt;500"/>
    <n v="36172"/>
    <m/>
    <x v="102"/>
    <x v="6"/>
    <m/>
  </r>
  <r>
    <n v="92142"/>
    <n v="0"/>
    <n v="5"/>
    <s v="&gt;0"/>
    <m/>
    <s v="92142"/>
    <n v="0"/>
    <n v="0"/>
    <n v="0"/>
    <n v="5"/>
    <n v="0"/>
    <n v="0"/>
    <s v="&gt;0"/>
    <n v="0"/>
    <n v="1"/>
    <x v="2"/>
    <x v="1"/>
    <m/>
  </r>
  <r>
    <n v="92150"/>
    <n v="0"/>
    <n v="5"/>
    <s v="&gt;0"/>
    <m/>
    <s v="92150"/>
    <n v="5"/>
    <n v="0"/>
    <n v="0"/>
    <n v="0"/>
    <n v="0"/>
    <n v="0"/>
    <s v="&gt;0"/>
    <n v="0"/>
    <n v="1"/>
    <x v="2"/>
    <x v="1"/>
    <m/>
  </r>
  <r>
    <n v="92154"/>
    <n v="614"/>
    <n v="559"/>
    <n v="1173"/>
    <m/>
    <s v="92154"/>
    <n v="991"/>
    <n v="28"/>
    <n v="93"/>
    <n v="28"/>
    <n v="33"/>
    <n v="0"/>
    <n v="1173"/>
    <n v="89886"/>
    <m/>
    <x v="102"/>
    <x v="6"/>
    <m/>
  </r>
  <r>
    <n v="92158"/>
    <n v="0"/>
    <n v="5"/>
    <s v="&gt;0"/>
    <m/>
    <s v="92158"/>
    <n v="0"/>
    <n v="0"/>
    <n v="5"/>
    <n v="0"/>
    <n v="0"/>
    <n v="5"/>
    <s v="&gt;0"/>
    <n v="0"/>
    <n v="1"/>
    <x v="2"/>
    <x v="1"/>
    <m/>
  </r>
  <r>
    <n v="92167"/>
    <n v="0"/>
    <n v="5"/>
    <s v="&gt;0"/>
    <m/>
    <s v="92167"/>
    <n v="5"/>
    <n v="0"/>
    <n v="0"/>
    <n v="0"/>
    <n v="0"/>
    <n v="0"/>
    <s v="&gt;0"/>
    <n v="0"/>
    <n v="1"/>
    <x v="2"/>
    <x v="1"/>
    <m/>
  </r>
  <r>
    <n v="92173"/>
    <n v="300"/>
    <n v="197"/>
    <n v="497"/>
    <m/>
    <s v="92173"/>
    <n v="460"/>
    <n v="16"/>
    <n v="15"/>
    <n v="0"/>
    <n v="5"/>
    <n v="0"/>
    <s v="&gt;491"/>
    <n v="31248"/>
    <m/>
    <x v="102"/>
    <x v="6"/>
    <m/>
  </r>
  <r>
    <n v="92174"/>
    <n v="0"/>
    <n v="5"/>
    <s v="&gt;0"/>
    <m/>
    <s v="92174"/>
    <n v="0"/>
    <n v="5"/>
    <n v="0"/>
    <n v="0"/>
    <n v="0"/>
    <n v="0"/>
    <s v="&gt;0"/>
    <n v="0"/>
    <n v="1"/>
    <x v="2"/>
    <x v="1"/>
    <m/>
  </r>
  <r>
    <n v="92195"/>
    <n v="0"/>
    <n v="5"/>
    <s v="&gt;0"/>
    <m/>
    <s v="92195"/>
    <n v="5"/>
    <n v="0"/>
    <n v="0"/>
    <n v="0"/>
    <n v="0"/>
    <n v="0"/>
    <s v="&gt;0"/>
    <n v="0"/>
    <n v="1"/>
    <x v="2"/>
    <x v="1"/>
    <m/>
  </r>
  <r>
    <n v="92196"/>
    <n v="5"/>
    <n v="0"/>
    <s v="&gt;0"/>
    <m/>
    <s v="92196"/>
    <n v="5"/>
    <n v="0"/>
    <n v="0"/>
    <n v="0"/>
    <n v="0"/>
    <n v="0"/>
    <s v="&gt;0"/>
    <n v="0"/>
    <n v="1"/>
    <x v="2"/>
    <x v="1"/>
    <m/>
  </r>
  <r>
    <n v="92200"/>
    <n v="5"/>
    <n v="0"/>
    <s v="&gt;0"/>
    <m/>
    <s v="92200"/>
    <n v="5"/>
    <n v="0"/>
    <n v="0"/>
    <n v="0"/>
    <n v="0"/>
    <n v="0"/>
    <s v="&gt;0"/>
    <n v="0"/>
    <n v="1"/>
    <x v="2"/>
    <x v="1"/>
    <m/>
  </r>
  <r>
    <n v="92201"/>
    <n v="257"/>
    <n v="259"/>
    <n v="516"/>
    <m/>
    <s v="92201"/>
    <n v="456"/>
    <n v="35"/>
    <n v="14"/>
    <n v="5"/>
    <n v="5"/>
    <n v="5"/>
    <s v="&gt;505"/>
    <n v="64967"/>
    <m/>
    <x v="112"/>
    <x v="5"/>
    <m/>
  </r>
  <r>
    <n v="92202"/>
    <n v="0"/>
    <n v="5"/>
    <s v="&gt;0"/>
    <m/>
    <s v="92202"/>
    <n v="5"/>
    <n v="0"/>
    <n v="0"/>
    <n v="0"/>
    <n v="0"/>
    <n v="0"/>
    <s v="&gt;0"/>
    <n v="0"/>
    <n v="1"/>
    <x v="2"/>
    <x v="1"/>
    <m/>
  </r>
  <r>
    <n v="92203"/>
    <n v="103"/>
    <n v="81"/>
    <n v="184"/>
    <m/>
    <s v="92203"/>
    <n v="159"/>
    <n v="5"/>
    <n v="11"/>
    <n v="0"/>
    <n v="5"/>
    <n v="0"/>
    <s v="&gt;170"/>
    <n v="32360"/>
    <m/>
    <x v="112"/>
    <x v="5"/>
    <m/>
  </r>
  <r>
    <n v="92204"/>
    <n v="5"/>
    <n v="5"/>
    <s v="&gt;0"/>
    <m/>
    <s v="92204"/>
    <n v="5"/>
    <n v="0"/>
    <n v="0"/>
    <n v="0"/>
    <n v="0"/>
    <n v="0"/>
    <s v="&gt;0"/>
    <n v="0"/>
    <n v="1"/>
    <x v="2"/>
    <x v="1"/>
    <m/>
  </r>
  <r>
    <n v="92207"/>
    <n v="0"/>
    <n v="5"/>
    <s v="&gt;0"/>
    <m/>
    <s v="92207"/>
    <n v="0"/>
    <n v="0"/>
    <n v="0"/>
    <n v="0"/>
    <n v="0"/>
    <n v="5"/>
    <s v="&gt;0"/>
    <n v="0"/>
    <n v="1"/>
    <x v="2"/>
    <x v="1"/>
    <m/>
  </r>
  <r>
    <n v="92209"/>
    <n v="5"/>
    <n v="0"/>
    <s v="&gt;0"/>
    <m/>
    <s v="92209"/>
    <n v="5"/>
    <n v="0"/>
    <n v="0"/>
    <n v="0"/>
    <n v="0"/>
    <n v="0"/>
    <s v="&gt;0"/>
    <n v="0"/>
    <n v="1"/>
    <x v="2"/>
    <x v="1"/>
    <m/>
  </r>
  <r>
    <n v="92210"/>
    <n v="5"/>
    <n v="5"/>
    <s v="&gt;0"/>
    <m/>
    <s v="92210"/>
    <n v="5"/>
    <n v="0"/>
    <n v="0"/>
    <n v="0"/>
    <n v="0"/>
    <n v="0"/>
    <s v="&gt;0"/>
    <n v="5137"/>
    <m/>
    <x v="113"/>
    <x v="5"/>
    <m/>
  </r>
  <r>
    <n v="92211"/>
    <n v="50"/>
    <n v="44"/>
    <n v="94"/>
    <m/>
    <s v="92211"/>
    <n v="84"/>
    <n v="5"/>
    <n v="0"/>
    <n v="0"/>
    <n v="5"/>
    <n v="5"/>
    <s v="&gt;84"/>
    <n v="25530"/>
    <m/>
    <x v="114"/>
    <x v="5"/>
    <m/>
  </r>
  <r>
    <n v="92220"/>
    <n v="111"/>
    <n v="126"/>
    <n v="237"/>
    <m/>
    <s v="92220"/>
    <n v="198"/>
    <n v="14"/>
    <n v="5"/>
    <n v="5"/>
    <n v="5"/>
    <n v="0"/>
    <s v="&gt;212"/>
    <n v="33360"/>
    <m/>
    <x v="115"/>
    <x v="5"/>
    <m/>
  </r>
  <r>
    <n v="92222"/>
    <n v="5"/>
    <n v="0"/>
    <s v="&gt;0"/>
    <m/>
    <s v="92222"/>
    <n v="5"/>
    <n v="0"/>
    <n v="0"/>
    <n v="0"/>
    <n v="0"/>
    <n v="0"/>
    <s v="&gt;0"/>
    <n v="0"/>
    <m/>
    <x v="0"/>
    <x v="7"/>
    <m/>
  </r>
  <r>
    <n v="92223"/>
    <n v="281"/>
    <n v="242"/>
    <n v="523"/>
    <m/>
    <s v="92223"/>
    <n v="442"/>
    <n v="24"/>
    <n v="19"/>
    <n v="5"/>
    <n v="26"/>
    <n v="5"/>
    <s v="&gt;511"/>
    <n v="56925"/>
    <m/>
    <x v="116"/>
    <x v="5"/>
    <m/>
  </r>
  <r>
    <n v="92225"/>
    <n v="60"/>
    <n v="56"/>
    <n v="116"/>
    <m/>
    <s v="92225"/>
    <n v="95"/>
    <n v="14"/>
    <n v="0"/>
    <n v="0"/>
    <n v="5"/>
    <n v="0"/>
    <s v="&gt;109"/>
    <n v="22520"/>
    <m/>
    <x v="117"/>
    <x v="5"/>
    <m/>
  </r>
  <r>
    <n v="92227"/>
    <n v="371"/>
    <n v="168"/>
    <n v="539"/>
    <m/>
    <s v="92227"/>
    <n v="495"/>
    <n v="28"/>
    <n v="5"/>
    <n v="5"/>
    <n v="5"/>
    <n v="5"/>
    <s v="&gt;523"/>
    <n v="27165"/>
    <m/>
    <x v="118"/>
    <x v="7"/>
    <m/>
  </r>
  <r>
    <n v="92230"/>
    <n v="5"/>
    <n v="18"/>
    <s v="&gt;18"/>
    <m/>
    <s v="92230"/>
    <n v="20"/>
    <n v="5"/>
    <n v="5"/>
    <n v="0"/>
    <n v="0"/>
    <n v="0"/>
    <s v="&gt;20"/>
    <n v="2363"/>
    <m/>
    <x v="0"/>
    <x v="5"/>
    <m/>
  </r>
  <r>
    <n v="92231"/>
    <n v="444"/>
    <n v="246"/>
    <n v="690"/>
    <m/>
    <s v="92231"/>
    <n v="662"/>
    <n v="5"/>
    <n v="5"/>
    <n v="0"/>
    <n v="11"/>
    <n v="5"/>
    <s v="&gt;673"/>
    <n v="39884"/>
    <m/>
    <x v="119"/>
    <x v="7"/>
    <m/>
  </r>
  <r>
    <n v="92232"/>
    <n v="5"/>
    <n v="0"/>
    <s v="&gt;0"/>
    <m/>
    <s v="92232"/>
    <n v="5"/>
    <n v="0"/>
    <n v="0"/>
    <n v="0"/>
    <n v="0"/>
    <n v="0"/>
    <s v="&gt;0"/>
    <n v="0"/>
    <n v="1"/>
    <x v="2"/>
    <x v="1"/>
    <m/>
  </r>
  <r>
    <n v="92233"/>
    <n v="66"/>
    <n v="22"/>
    <n v="88"/>
    <m/>
    <s v="92233"/>
    <n v="87"/>
    <n v="0"/>
    <n v="0"/>
    <n v="0"/>
    <n v="5"/>
    <n v="0"/>
    <s v="&gt;87"/>
    <n v="7520"/>
    <m/>
    <x v="120"/>
    <x v="7"/>
    <m/>
  </r>
  <r>
    <n v="92234"/>
    <n v="160"/>
    <n v="153"/>
    <n v="313"/>
    <m/>
    <s v="92234"/>
    <n v="274"/>
    <n v="12"/>
    <n v="21"/>
    <n v="0"/>
    <n v="5"/>
    <n v="5"/>
    <s v="&gt;307"/>
    <n v="54812"/>
    <m/>
    <x v="121"/>
    <x v="5"/>
    <m/>
  </r>
  <r>
    <n v="92235"/>
    <n v="5"/>
    <n v="5"/>
    <s v="&gt;0"/>
    <m/>
    <s v="92235"/>
    <n v="5"/>
    <n v="0"/>
    <n v="0"/>
    <n v="0"/>
    <n v="0"/>
    <n v="0"/>
    <s v="&gt;0"/>
    <n v="0"/>
    <n v="1"/>
    <x v="2"/>
    <x v="1"/>
    <m/>
  </r>
  <r>
    <n v="92236"/>
    <n v="173"/>
    <n v="185"/>
    <n v="358"/>
    <m/>
    <s v="92236"/>
    <n v="338"/>
    <n v="5"/>
    <n v="5"/>
    <n v="0"/>
    <n v="5"/>
    <n v="0"/>
    <s v="&gt;338"/>
    <n v="45975"/>
    <m/>
    <x v="122"/>
    <x v="5"/>
    <m/>
  </r>
  <r>
    <n v="92240"/>
    <n v="159"/>
    <n v="219"/>
    <n v="378"/>
    <m/>
    <s v="92240"/>
    <n v="264"/>
    <n v="36"/>
    <n v="5"/>
    <n v="57"/>
    <n v="5"/>
    <n v="5"/>
    <s v="&gt;357"/>
    <n v="36214"/>
    <m/>
    <x v="123"/>
    <x v="5"/>
    <m/>
  </r>
  <r>
    <n v="92241"/>
    <n v="18"/>
    <n v="23"/>
    <n v="41"/>
    <m/>
    <s v="92241"/>
    <n v="37"/>
    <n v="5"/>
    <n v="0"/>
    <n v="0"/>
    <n v="5"/>
    <n v="0"/>
    <s v="&gt;37"/>
    <n v="7695"/>
    <m/>
    <x v="121"/>
    <x v="5"/>
    <m/>
  </r>
  <r>
    <n v="92242"/>
    <n v="0"/>
    <n v="5"/>
    <s v="&gt;0"/>
    <m/>
    <s v="92242"/>
    <n v="5"/>
    <n v="0"/>
    <n v="0"/>
    <n v="0"/>
    <n v="0"/>
    <n v="0"/>
    <s v="&gt;0"/>
    <n v="1300"/>
    <m/>
    <x v="0"/>
    <x v="4"/>
    <m/>
  </r>
  <r>
    <n v="92243"/>
    <n v="565"/>
    <n v="370"/>
    <n v="935"/>
    <m/>
    <s v="92243"/>
    <n v="831"/>
    <n v="77"/>
    <n v="11"/>
    <n v="0"/>
    <n v="13"/>
    <n v="5"/>
    <s v="&gt;932"/>
    <n v="50112"/>
    <m/>
    <x v="124"/>
    <x v="7"/>
    <m/>
  </r>
  <r>
    <n v="92244"/>
    <n v="5"/>
    <n v="5"/>
    <s v="&gt;0"/>
    <m/>
    <s v="92244"/>
    <n v="5"/>
    <n v="0"/>
    <n v="0"/>
    <n v="0"/>
    <n v="0"/>
    <n v="0"/>
    <s v="&gt;0"/>
    <n v="0"/>
    <n v="1"/>
    <x v="2"/>
    <x v="1"/>
    <m/>
  </r>
  <r>
    <n v="92246"/>
    <n v="5"/>
    <n v="0"/>
    <s v="&gt;0"/>
    <m/>
    <s v="92246"/>
    <n v="5"/>
    <n v="0"/>
    <n v="0"/>
    <n v="0"/>
    <n v="0"/>
    <n v="0"/>
    <s v="&gt;0"/>
    <n v="0"/>
    <n v="1"/>
    <x v="2"/>
    <x v="1"/>
    <m/>
  </r>
  <r>
    <n v="92248"/>
    <n v="5"/>
    <n v="0"/>
    <s v="&gt;0"/>
    <m/>
    <s v="92248"/>
    <n v="5"/>
    <n v="0"/>
    <n v="0"/>
    <n v="0"/>
    <n v="0"/>
    <n v="0"/>
    <s v="&gt;0"/>
    <n v="0"/>
    <n v="1"/>
    <x v="2"/>
    <x v="1"/>
    <m/>
  </r>
  <r>
    <n v="92249"/>
    <n v="111"/>
    <n v="41"/>
    <n v="152"/>
    <m/>
    <s v="92249"/>
    <n v="146"/>
    <n v="5"/>
    <n v="0"/>
    <n v="0"/>
    <n v="5"/>
    <n v="0"/>
    <s v="&gt;146"/>
    <n v="8459"/>
    <m/>
    <x v="0"/>
    <x v="7"/>
    <m/>
  </r>
  <r>
    <n v="92250"/>
    <n v="55"/>
    <n v="41"/>
    <n v="96"/>
    <m/>
    <s v="92250"/>
    <n v="93"/>
    <n v="5"/>
    <n v="0"/>
    <n v="0"/>
    <n v="0"/>
    <n v="0"/>
    <s v="&gt;93"/>
    <n v="8255"/>
    <m/>
    <x v="125"/>
    <x v="7"/>
    <m/>
  </r>
  <r>
    <n v="92251"/>
    <n v="313"/>
    <n v="129"/>
    <n v="442"/>
    <m/>
    <s v="92251"/>
    <n v="401"/>
    <n v="5"/>
    <n v="14"/>
    <n v="15"/>
    <n v="5"/>
    <n v="5"/>
    <s v="&gt;430"/>
    <n v="24321"/>
    <m/>
    <x v="126"/>
    <x v="7"/>
    <m/>
  </r>
  <r>
    <n v="92252"/>
    <n v="12"/>
    <n v="43"/>
    <n v="55"/>
    <m/>
    <s v="92252"/>
    <n v="31"/>
    <n v="5"/>
    <n v="0"/>
    <n v="13"/>
    <n v="5"/>
    <n v="5"/>
    <s v="&gt;44"/>
    <n v="9500"/>
    <m/>
    <x v="0"/>
    <x v="4"/>
    <m/>
  </r>
  <r>
    <n v="92253"/>
    <n v="83"/>
    <n v="96"/>
    <n v="179"/>
    <m/>
    <s v="92253"/>
    <n v="153"/>
    <n v="5"/>
    <n v="16"/>
    <n v="0"/>
    <n v="5"/>
    <n v="5"/>
    <s v="&gt;169"/>
    <n v="41573"/>
    <m/>
    <x v="127"/>
    <x v="5"/>
    <m/>
  </r>
  <r>
    <n v="92254"/>
    <n v="55"/>
    <n v="30"/>
    <n v="85"/>
    <m/>
    <s v="92254"/>
    <n v="83"/>
    <n v="0"/>
    <n v="0"/>
    <n v="0"/>
    <n v="5"/>
    <n v="0"/>
    <s v="&gt;83"/>
    <n v="8336"/>
    <m/>
    <x v="0"/>
    <x v="5"/>
    <m/>
  </r>
  <r>
    <n v="92255"/>
    <n v="0"/>
    <n v="5"/>
    <s v="&gt;0"/>
    <m/>
    <s v="92255"/>
    <n v="5"/>
    <n v="0"/>
    <n v="0"/>
    <n v="0"/>
    <n v="0"/>
    <n v="0"/>
    <s v="&gt;0"/>
    <n v="0"/>
    <n v="1"/>
    <x v="2"/>
    <x v="1"/>
    <m/>
  </r>
  <r>
    <n v="92256"/>
    <n v="5"/>
    <n v="5"/>
    <s v="&gt;0"/>
    <m/>
    <s v="92256"/>
    <n v="5"/>
    <n v="5"/>
    <n v="0"/>
    <n v="0"/>
    <n v="0"/>
    <n v="0"/>
    <s v="&gt;0"/>
    <n v="3176"/>
    <m/>
    <x v="0"/>
    <x v="4"/>
    <m/>
  </r>
  <r>
    <n v="92257"/>
    <n v="5"/>
    <n v="5"/>
    <s v="&gt;0"/>
    <m/>
    <s v="92257"/>
    <n v="14"/>
    <n v="5"/>
    <n v="5"/>
    <n v="0"/>
    <n v="0"/>
    <n v="0"/>
    <s v="&gt;14"/>
    <n v="1217"/>
    <m/>
    <x v="0"/>
    <x v="7"/>
    <m/>
  </r>
  <r>
    <n v="92258"/>
    <n v="5"/>
    <n v="5"/>
    <s v="&gt;0"/>
    <m/>
    <s v="92258"/>
    <n v="5"/>
    <n v="0"/>
    <n v="0"/>
    <n v="0"/>
    <n v="0"/>
    <n v="0"/>
    <s v="&gt;0"/>
    <n v="517"/>
    <m/>
    <x v="128"/>
    <x v="5"/>
    <m/>
  </r>
  <r>
    <n v="92259"/>
    <n v="5"/>
    <n v="5"/>
    <s v="&gt;0"/>
    <m/>
    <s v="92259"/>
    <n v="5"/>
    <n v="0"/>
    <n v="0"/>
    <n v="0"/>
    <n v="0"/>
    <n v="0"/>
    <s v="&gt;0"/>
    <n v="89"/>
    <m/>
    <x v="0"/>
    <x v="7"/>
    <m/>
  </r>
  <r>
    <n v="92260"/>
    <n v="66"/>
    <n v="84"/>
    <n v="150"/>
    <m/>
    <s v="92260"/>
    <n v="120"/>
    <n v="22"/>
    <n v="5"/>
    <n v="0"/>
    <n v="5"/>
    <n v="5"/>
    <s v="&gt;142"/>
    <n v="34553"/>
    <m/>
    <x v="114"/>
    <x v="5"/>
    <m/>
  </r>
  <r>
    <n v="92262"/>
    <n v="38"/>
    <n v="77"/>
    <n v="115"/>
    <m/>
    <s v="92262"/>
    <n v="78"/>
    <n v="13"/>
    <n v="5"/>
    <n v="15"/>
    <n v="5"/>
    <n v="5"/>
    <s v="&gt;106"/>
    <n v="28463"/>
    <m/>
    <x v="128"/>
    <x v="5"/>
    <m/>
  </r>
  <r>
    <n v="92263"/>
    <n v="0"/>
    <n v="5"/>
    <s v="&gt;0"/>
    <m/>
    <s v="92263"/>
    <n v="5"/>
    <n v="0"/>
    <n v="0"/>
    <n v="0"/>
    <n v="0"/>
    <n v="0"/>
    <s v="&gt;0"/>
    <n v="0"/>
    <n v="1"/>
    <x v="2"/>
    <x v="1"/>
    <m/>
  </r>
  <r>
    <n v="92264"/>
    <n v="15"/>
    <n v="20"/>
    <n v="35"/>
    <m/>
    <s v="92264"/>
    <n v="30"/>
    <n v="5"/>
    <n v="5"/>
    <n v="0"/>
    <n v="5"/>
    <n v="0"/>
    <s v="&gt;30"/>
    <n v="20881"/>
    <m/>
    <x v="128"/>
    <x v="5"/>
    <m/>
  </r>
  <r>
    <n v="92265"/>
    <n v="0"/>
    <n v="5"/>
    <s v="&gt;0"/>
    <m/>
    <s v="92265"/>
    <n v="5"/>
    <n v="0"/>
    <n v="0"/>
    <n v="0"/>
    <n v="0"/>
    <n v="0"/>
    <s v="&gt;0"/>
    <n v="0"/>
    <n v="1"/>
    <x v="2"/>
    <x v="1"/>
    <m/>
  </r>
  <r>
    <n v="92267"/>
    <n v="0"/>
    <n v="5"/>
    <s v="&gt;0"/>
    <m/>
    <s v="92267"/>
    <n v="5"/>
    <n v="0"/>
    <n v="0"/>
    <n v="0"/>
    <n v="0"/>
    <n v="0"/>
    <s v="&gt;0"/>
    <n v="26"/>
    <m/>
    <x v="0"/>
    <x v="4"/>
    <m/>
  </r>
  <r>
    <n v="92270"/>
    <n v="11"/>
    <n v="27"/>
    <n v="38"/>
    <m/>
    <s v="92270"/>
    <n v="36"/>
    <n v="5"/>
    <n v="0"/>
    <n v="0"/>
    <n v="0"/>
    <n v="5"/>
    <s v="&gt;36"/>
    <n v="18537"/>
    <m/>
    <x v="129"/>
    <x v="5"/>
    <m/>
  </r>
  <r>
    <n v="92272"/>
    <n v="0"/>
    <n v="5"/>
    <s v="&gt;0"/>
    <m/>
    <s v="92272"/>
    <n v="5"/>
    <n v="5"/>
    <n v="0"/>
    <n v="0"/>
    <n v="0"/>
    <n v="0"/>
    <s v="&gt;0"/>
    <n v="0"/>
    <n v="1"/>
    <x v="2"/>
    <x v="1"/>
    <m/>
  </r>
  <r>
    <n v="92273"/>
    <n v="23"/>
    <n v="19"/>
    <n v="42"/>
    <m/>
    <s v="92273"/>
    <n v="38"/>
    <n v="5"/>
    <n v="5"/>
    <n v="0"/>
    <n v="0"/>
    <n v="0"/>
    <s v="&gt;38"/>
    <n v="1847"/>
    <m/>
    <x v="0"/>
    <x v="7"/>
    <m/>
  </r>
  <r>
    <n v="92274"/>
    <n v="83"/>
    <n v="67"/>
    <n v="150"/>
    <m/>
    <s v="92274"/>
    <n v="149"/>
    <n v="0"/>
    <n v="0"/>
    <n v="0"/>
    <n v="5"/>
    <n v="0"/>
    <s v="&gt;149"/>
    <n v="14105"/>
    <m/>
    <x v="0"/>
    <x v="5"/>
    <m/>
  </r>
  <r>
    <n v="92275"/>
    <n v="5"/>
    <n v="5"/>
    <s v="&gt;0"/>
    <m/>
    <s v="92275"/>
    <n v="5"/>
    <n v="5"/>
    <n v="0"/>
    <n v="0"/>
    <n v="0"/>
    <n v="0"/>
    <s v="&gt;0"/>
    <n v="2531"/>
    <m/>
    <x v="0"/>
    <x v="7"/>
    <m/>
  </r>
  <r>
    <n v="92276"/>
    <n v="23"/>
    <n v="41"/>
    <n v="64"/>
    <m/>
    <s v="92276"/>
    <n v="51"/>
    <n v="5"/>
    <n v="5"/>
    <n v="5"/>
    <n v="0"/>
    <n v="0"/>
    <s v="&gt;51"/>
    <n v="8158"/>
    <m/>
    <x v="0"/>
    <x v="5"/>
    <m/>
  </r>
  <r>
    <n v="92277"/>
    <n v="45"/>
    <n v="43"/>
    <n v="88"/>
    <m/>
    <s v="92277"/>
    <n v="74"/>
    <n v="11"/>
    <n v="5"/>
    <n v="0"/>
    <n v="5"/>
    <n v="0"/>
    <s v="&gt;85"/>
    <n v="24464"/>
    <m/>
    <x v="130"/>
    <x v="4"/>
    <m/>
  </r>
  <r>
    <n v="92280"/>
    <n v="5"/>
    <n v="5"/>
    <s v="&gt;0"/>
    <m/>
    <s v="92280"/>
    <n v="5"/>
    <n v="0"/>
    <n v="0"/>
    <n v="0"/>
    <n v="5"/>
    <n v="0"/>
    <s v="&gt;0"/>
    <n v="0"/>
    <m/>
    <x v="0"/>
    <x v="4"/>
    <m/>
  </r>
  <r>
    <n v="92281"/>
    <n v="35"/>
    <n v="15"/>
    <n v="50"/>
    <m/>
    <s v="92281"/>
    <n v="45"/>
    <n v="5"/>
    <n v="0"/>
    <n v="0"/>
    <n v="5"/>
    <n v="0"/>
    <s v="&gt;45"/>
    <n v="2865"/>
    <m/>
    <x v="131"/>
    <x v="7"/>
    <m/>
  </r>
  <r>
    <n v="92282"/>
    <n v="5"/>
    <n v="15"/>
    <s v="&gt;15"/>
    <m/>
    <s v="92282"/>
    <n v="5"/>
    <n v="5"/>
    <n v="5"/>
    <n v="0"/>
    <n v="0"/>
    <n v="0"/>
    <s v="&gt;0"/>
    <n v="1440"/>
    <m/>
    <x v="0"/>
    <x v="5"/>
    <m/>
  </r>
  <r>
    <n v="92283"/>
    <n v="15"/>
    <n v="5"/>
    <s v="&gt;15"/>
    <m/>
    <s v="92283"/>
    <n v="24"/>
    <n v="0"/>
    <n v="0"/>
    <n v="0"/>
    <n v="0"/>
    <n v="0"/>
    <n v="24"/>
    <n v="1730"/>
    <m/>
    <x v="0"/>
    <x v="7"/>
    <m/>
  </r>
  <r>
    <n v="92284"/>
    <n v="70"/>
    <n v="98"/>
    <n v="168"/>
    <m/>
    <s v="92284"/>
    <n v="139"/>
    <n v="24"/>
    <n v="0"/>
    <n v="5"/>
    <n v="5"/>
    <n v="5"/>
    <s v="&gt;163"/>
    <n v="25791"/>
    <m/>
    <x v="132"/>
    <x v="4"/>
    <m/>
  </r>
  <r>
    <n v="92285"/>
    <n v="5"/>
    <n v="5"/>
    <s v="&gt;0"/>
    <m/>
    <s v="92285"/>
    <n v="5"/>
    <n v="5"/>
    <n v="0"/>
    <n v="0"/>
    <n v="5"/>
    <n v="0"/>
    <s v="&gt;0"/>
    <n v="2440"/>
    <m/>
    <x v="0"/>
    <x v="4"/>
    <m/>
  </r>
  <r>
    <n v="92286"/>
    <n v="5"/>
    <n v="5"/>
    <s v="&gt;0"/>
    <m/>
    <s v="92286"/>
    <n v="5"/>
    <n v="0"/>
    <n v="0"/>
    <n v="0"/>
    <n v="0"/>
    <n v="0"/>
    <s v="&gt;0"/>
    <n v="0"/>
    <n v="1"/>
    <x v="2"/>
    <x v="1"/>
    <m/>
  </r>
  <r>
    <n v="92288"/>
    <n v="0"/>
    <n v="5"/>
    <s v="&gt;0"/>
    <m/>
    <s v="92288"/>
    <n v="5"/>
    <n v="0"/>
    <n v="0"/>
    <n v="0"/>
    <n v="0"/>
    <n v="0"/>
    <s v="&gt;0"/>
    <n v="0"/>
    <n v="1"/>
    <x v="2"/>
    <x v="1"/>
    <m/>
  </r>
  <r>
    <n v="92292"/>
    <n v="0"/>
    <n v="5"/>
    <s v="&gt;0"/>
    <m/>
    <s v="92292"/>
    <n v="0"/>
    <n v="5"/>
    <n v="0"/>
    <n v="0"/>
    <n v="0"/>
    <n v="0"/>
    <s v="&gt;0"/>
    <n v="0"/>
    <n v="1"/>
    <x v="2"/>
    <x v="1"/>
    <m/>
  </r>
  <r>
    <n v="92301"/>
    <n v="197"/>
    <n v="232"/>
    <n v="429"/>
    <m/>
    <s v="92301"/>
    <n v="342"/>
    <n v="23"/>
    <n v="37"/>
    <n v="0"/>
    <n v="25"/>
    <n v="5"/>
    <s v="&gt;427"/>
    <n v="34791"/>
    <m/>
    <x v="133"/>
    <x v="4"/>
    <m/>
  </r>
  <r>
    <n v="92302"/>
    <n v="5"/>
    <n v="0"/>
    <s v="&gt;0"/>
    <m/>
    <s v="92302"/>
    <n v="5"/>
    <n v="0"/>
    <n v="0"/>
    <n v="0"/>
    <n v="0"/>
    <n v="0"/>
    <s v="&gt;0"/>
    <n v="0"/>
    <n v="1"/>
    <x v="2"/>
    <x v="1"/>
    <m/>
  </r>
  <r>
    <n v="92304"/>
    <n v="5"/>
    <n v="0"/>
    <s v="&gt;0"/>
    <m/>
    <s v="92304"/>
    <n v="5"/>
    <n v="0"/>
    <n v="0"/>
    <n v="0"/>
    <n v="0"/>
    <n v="0"/>
    <s v="&gt;0"/>
    <n v="7"/>
    <m/>
    <x v="0"/>
    <x v="4"/>
    <m/>
  </r>
  <r>
    <n v="92305"/>
    <n v="0"/>
    <n v="5"/>
    <s v="&gt;0"/>
    <m/>
    <s v="92305"/>
    <n v="5"/>
    <n v="0"/>
    <n v="0"/>
    <n v="0"/>
    <n v="0"/>
    <n v="0"/>
    <s v="&gt;0"/>
    <n v="613"/>
    <m/>
    <x v="0"/>
    <x v="4"/>
    <m/>
  </r>
  <r>
    <n v="92307"/>
    <n v="232"/>
    <n v="320"/>
    <n v="552"/>
    <m/>
    <s v="92307"/>
    <n v="405"/>
    <n v="29"/>
    <n v="91"/>
    <n v="11"/>
    <n v="5"/>
    <n v="5"/>
    <s v="&gt;536"/>
    <n v="38848"/>
    <m/>
    <x v="134"/>
    <x v="4"/>
    <m/>
  </r>
  <r>
    <n v="92308"/>
    <n v="177"/>
    <n v="210"/>
    <n v="387"/>
    <m/>
    <s v="92308"/>
    <n v="309"/>
    <n v="27"/>
    <n v="29"/>
    <n v="5"/>
    <n v="16"/>
    <n v="5"/>
    <s v="&gt;381"/>
    <n v="42375"/>
    <m/>
    <x v="134"/>
    <x v="4"/>
    <m/>
  </r>
  <r>
    <n v="92309"/>
    <n v="5"/>
    <n v="0"/>
    <s v="&gt;0"/>
    <m/>
    <s v="92309"/>
    <n v="5"/>
    <n v="0"/>
    <n v="0"/>
    <n v="0"/>
    <n v="0"/>
    <n v="0"/>
    <s v="&gt;0"/>
    <n v="634"/>
    <m/>
    <x v="0"/>
    <x v="4"/>
    <m/>
  </r>
  <r>
    <n v="92310"/>
    <n v="32"/>
    <n v="5"/>
    <s v="&gt;32"/>
    <m/>
    <s v="92310"/>
    <n v="33"/>
    <n v="0"/>
    <n v="5"/>
    <n v="0"/>
    <n v="0"/>
    <n v="0"/>
    <s v="&gt;33"/>
    <n v="9573"/>
    <m/>
    <x v="0"/>
    <x v="4"/>
    <m/>
  </r>
  <r>
    <n v="92311"/>
    <n v="143"/>
    <n v="167"/>
    <n v="310"/>
    <m/>
    <s v="92311"/>
    <n v="242"/>
    <n v="49"/>
    <n v="5"/>
    <n v="0"/>
    <n v="15"/>
    <n v="5"/>
    <s v="&gt;306"/>
    <n v="32619"/>
    <m/>
    <x v="135"/>
    <x v="4"/>
    <m/>
  </r>
  <r>
    <n v="92313"/>
    <n v="42"/>
    <n v="54"/>
    <n v="96"/>
    <m/>
    <s v="92313"/>
    <n v="74"/>
    <n v="5"/>
    <n v="5"/>
    <n v="5"/>
    <n v="5"/>
    <n v="5"/>
    <s v="&gt;74"/>
    <n v="12559"/>
    <m/>
    <x v="136"/>
    <x v="4"/>
    <m/>
  </r>
  <r>
    <n v="92314"/>
    <n v="28"/>
    <n v="19"/>
    <n v="47"/>
    <m/>
    <s v="92314"/>
    <n v="43"/>
    <n v="5"/>
    <n v="0"/>
    <n v="0"/>
    <n v="5"/>
    <n v="0"/>
    <s v="&gt;43"/>
    <n v="10684"/>
    <m/>
    <x v="137"/>
    <x v="4"/>
    <m/>
  </r>
  <r>
    <n v="92315"/>
    <n v="5"/>
    <n v="11"/>
    <s v="&gt;11"/>
    <m/>
    <s v="92315"/>
    <n v="14"/>
    <n v="5"/>
    <n v="0"/>
    <n v="0"/>
    <n v="5"/>
    <n v="0"/>
    <s v="&gt;14"/>
    <n v="5307"/>
    <m/>
    <x v="137"/>
    <x v="4"/>
    <m/>
  </r>
  <r>
    <n v="92316"/>
    <n v="125"/>
    <n v="164"/>
    <n v="289"/>
    <m/>
    <s v="92316"/>
    <n v="250"/>
    <n v="11"/>
    <n v="22"/>
    <n v="0"/>
    <n v="5"/>
    <n v="5"/>
    <s v="&gt;283"/>
    <n v="29176"/>
    <m/>
    <x v="0"/>
    <x v="4"/>
    <m/>
  </r>
  <r>
    <n v="92317"/>
    <n v="5"/>
    <n v="5"/>
    <s v="&gt;0"/>
    <m/>
    <s v="92317"/>
    <n v="5"/>
    <n v="0"/>
    <n v="0"/>
    <n v="0"/>
    <n v="0"/>
    <n v="0"/>
    <s v="&gt;0"/>
    <n v="0"/>
    <n v="1"/>
    <x v="2"/>
    <x v="1"/>
    <m/>
  </r>
  <r>
    <n v="92318"/>
    <n v="5"/>
    <n v="5"/>
    <s v="&gt;0"/>
    <m/>
    <s v="92318"/>
    <n v="5"/>
    <n v="0"/>
    <n v="0"/>
    <n v="0"/>
    <n v="0"/>
    <n v="0"/>
    <s v="&gt;0"/>
    <n v="0"/>
    <n v="1"/>
    <x v="2"/>
    <x v="1"/>
    <m/>
  </r>
  <r>
    <n v="92320"/>
    <n v="28"/>
    <n v="39"/>
    <n v="67"/>
    <m/>
    <s v="92320"/>
    <n v="56"/>
    <n v="5"/>
    <n v="5"/>
    <n v="5"/>
    <n v="5"/>
    <n v="5"/>
    <s v="&gt;56"/>
    <n v="9022"/>
    <m/>
    <x v="138"/>
    <x v="5"/>
    <m/>
  </r>
  <r>
    <n v="92321"/>
    <n v="5"/>
    <n v="5"/>
    <s v="&gt;0"/>
    <m/>
    <s v="92321"/>
    <n v="5"/>
    <n v="0"/>
    <n v="0"/>
    <n v="0"/>
    <n v="0"/>
    <n v="0"/>
    <s v="&gt;0"/>
    <n v="907"/>
    <m/>
    <x v="0"/>
    <x v="4"/>
    <m/>
  </r>
  <r>
    <n v="92322"/>
    <n v="5"/>
    <n v="5"/>
    <s v="&gt;0"/>
    <m/>
    <s v="92322"/>
    <n v="5"/>
    <n v="0"/>
    <n v="0"/>
    <n v="0"/>
    <n v="0"/>
    <n v="0"/>
    <s v="&gt;0"/>
    <n v="558"/>
    <m/>
    <x v="0"/>
    <x v="4"/>
    <m/>
  </r>
  <r>
    <n v="92324"/>
    <n v="278"/>
    <n v="286"/>
    <n v="564"/>
    <m/>
    <s v="92324"/>
    <n v="473"/>
    <n v="31"/>
    <n v="37"/>
    <n v="5"/>
    <n v="11"/>
    <n v="5"/>
    <s v="&gt;552"/>
    <n v="59628"/>
    <m/>
    <x v="139"/>
    <x v="4"/>
    <m/>
  </r>
  <r>
    <n v="92325"/>
    <n v="22"/>
    <n v="34"/>
    <n v="56"/>
    <m/>
    <s v="92325"/>
    <n v="52"/>
    <n v="5"/>
    <n v="0"/>
    <n v="0"/>
    <n v="0"/>
    <n v="5"/>
    <s v="&gt;52"/>
    <n v="8647"/>
    <m/>
    <x v="0"/>
    <x v="4"/>
    <m/>
  </r>
  <r>
    <n v="92327"/>
    <n v="5"/>
    <n v="5"/>
    <s v="&gt;0"/>
    <m/>
    <s v="92327"/>
    <n v="5"/>
    <n v="5"/>
    <n v="0"/>
    <n v="0"/>
    <n v="0"/>
    <n v="0"/>
    <s v="&gt;0"/>
    <n v="835"/>
    <m/>
    <x v="135"/>
    <x v="4"/>
    <m/>
  </r>
  <r>
    <n v="92329"/>
    <n v="5"/>
    <n v="5"/>
    <s v="&gt;0"/>
    <m/>
    <s v="92329"/>
    <n v="5"/>
    <n v="0"/>
    <n v="0"/>
    <n v="0"/>
    <n v="5"/>
    <n v="0"/>
    <s v="&gt;0"/>
    <n v="0"/>
    <n v="1"/>
    <x v="2"/>
    <x v="1"/>
    <m/>
  </r>
  <r>
    <n v="92331"/>
    <n v="5"/>
    <n v="0"/>
    <s v="&gt;0"/>
    <m/>
    <s v="92331"/>
    <n v="5"/>
    <n v="0"/>
    <n v="0"/>
    <n v="0"/>
    <n v="0"/>
    <n v="0"/>
    <s v="&gt;0"/>
    <n v="0"/>
    <n v="1"/>
    <x v="2"/>
    <x v="1"/>
    <m/>
  </r>
  <r>
    <n v="92332"/>
    <n v="5"/>
    <n v="0"/>
    <s v="&gt;0"/>
    <m/>
    <s v="92332"/>
    <n v="5"/>
    <n v="0"/>
    <n v="0"/>
    <n v="0"/>
    <n v="0"/>
    <n v="0"/>
    <s v="&gt;0"/>
    <n v="94"/>
    <m/>
    <x v="0"/>
    <x v="4"/>
    <m/>
  </r>
  <r>
    <n v="92333"/>
    <n v="5"/>
    <n v="5"/>
    <s v="&gt;0"/>
    <m/>
    <s v="92333"/>
    <n v="5"/>
    <n v="5"/>
    <n v="0"/>
    <n v="0"/>
    <n v="0"/>
    <n v="0"/>
    <s v="&gt;0"/>
    <n v="409"/>
    <m/>
    <x v="137"/>
    <x v="4"/>
    <m/>
  </r>
  <r>
    <n v="92334"/>
    <n v="5"/>
    <n v="5"/>
    <s v="&gt;0"/>
    <m/>
    <s v="92334"/>
    <n v="5"/>
    <n v="0"/>
    <n v="0"/>
    <n v="0"/>
    <n v="0"/>
    <n v="0"/>
    <s v="&gt;0"/>
    <n v="0"/>
    <n v="1"/>
    <x v="2"/>
    <x v="1"/>
    <m/>
  </r>
  <r>
    <n v="92335"/>
    <n v="478"/>
    <n v="424"/>
    <n v="902"/>
    <m/>
    <s v="92335"/>
    <n v="832"/>
    <n v="25"/>
    <n v="32"/>
    <n v="5"/>
    <n v="5"/>
    <n v="5"/>
    <s v="&gt;889"/>
    <n v="99242"/>
    <m/>
    <x v="140"/>
    <x v="4"/>
    <m/>
  </r>
  <r>
    <n v="92336"/>
    <n v="513"/>
    <n v="454"/>
    <n v="967"/>
    <m/>
    <s v="92336"/>
    <n v="866"/>
    <n v="12"/>
    <n v="36"/>
    <n v="5"/>
    <n v="33"/>
    <n v="5"/>
    <s v="&gt;947"/>
    <n v="98731"/>
    <m/>
    <x v="140"/>
    <x v="4"/>
    <m/>
  </r>
  <r>
    <n v="92337"/>
    <n v="166"/>
    <n v="156"/>
    <n v="322"/>
    <m/>
    <s v="92337"/>
    <n v="282"/>
    <n v="5"/>
    <n v="17"/>
    <n v="0"/>
    <n v="16"/>
    <n v="0"/>
    <s v="&gt;315"/>
    <n v="39600"/>
    <m/>
    <x v="140"/>
    <x v="4"/>
    <m/>
  </r>
  <r>
    <n v="92338"/>
    <n v="0"/>
    <n v="5"/>
    <s v="&gt;0"/>
    <m/>
    <s v="92338"/>
    <n v="5"/>
    <n v="0"/>
    <n v="0"/>
    <n v="0"/>
    <n v="0"/>
    <n v="0"/>
    <s v="&gt;0"/>
    <n v="0"/>
    <m/>
    <x v="0"/>
    <x v="4"/>
    <m/>
  </r>
  <r>
    <n v="92339"/>
    <n v="5"/>
    <n v="5"/>
    <s v="&gt;0"/>
    <m/>
    <s v="92339"/>
    <n v="5"/>
    <n v="0"/>
    <n v="0"/>
    <n v="5"/>
    <n v="0"/>
    <n v="0"/>
    <s v="&gt;0"/>
    <n v="1382"/>
    <m/>
    <x v="0"/>
    <x v="4"/>
    <m/>
  </r>
  <r>
    <n v="92340"/>
    <n v="0"/>
    <n v="5"/>
    <s v="&gt;0"/>
    <m/>
    <s v="92340"/>
    <n v="5"/>
    <n v="0"/>
    <n v="0"/>
    <n v="0"/>
    <n v="0"/>
    <n v="0"/>
    <s v="&gt;0"/>
    <n v="0"/>
    <n v="1"/>
    <x v="2"/>
    <x v="1"/>
    <m/>
  </r>
  <r>
    <n v="92341"/>
    <n v="5"/>
    <n v="0"/>
    <s v="&gt;0"/>
    <m/>
    <s v="92341"/>
    <n v="5"/>
    <n v="0"/>
    <n v="0"/>
    <n v="0"/>
    <n v="0"/>
    <n v="0"/>
    <s v="&gt;0"/>
    <n v="248"/>
    <m/>
    <x v="0"/>
    <x v="4"/>
    <m/>
  </r>
  <r>
    <n v="92342"/>
    <n v="19"/>
    <n v="23"/>
    <n v="42"/>
    <m/>
    <s v="92342"/>
    <n v="36"/>
    <n v="5"/>
    <n v="5"/>
    <n v="0"/>
    <n v="5"/>
    <n v="0"/>
    <s v="&gt;36"/>
    <n v="6725"/>
    <m/>
    <x v="0"/>
    <x v="4"/>
    <m/>
  </r>
  <r>
    <n v="92343"/>
    <n v="5"/>
    <n v="5"/>
    <s v="&gt;0"/>
    <m/>
    <s v="92343"/>
    <n v="5"/>
    <n v="0"/>
    <n v="0"/>
    <n v="0"/>
    <n v="0"/>
    <n v="0"/>
    <s v="&gt;0"/>
    <n v="0"/>
    <n v="1"/>
    <x v="2"/>
    <x v="1"/>
    <m/>
  </r>
  <r>
    <n v="92344"/>
    <n v="99"/>
    <n v="122"/>
    <n v="221"/>
    <m/>
    <s v="92344"/>
    <n v="189"/>
    <n v="5"/>
    <n v="14"/>
    <n v="5"/>
    <n v="5"/>
    <n v="5"/>
    <s v="&gt;203"/>
    <n v="22415"/>
    <m/>
    <x v="0"/>
    <x v="4"/>
    <m/>
  </r>
  <r>
    <n v="92345"/>
    <n v="459"/>
    <n v="435"/>
    <n v="894"/>
    <m/>
    <s v="92345"/>
    <n v="779"/>
    <n v="46"/>
    <n v="33"/>
    <n v="5"/>
    <n v="33"/>
    <n v="5"/>
    <s v="&gt;891"/>
    <n v="83731"/>
    <m/>
    <x v="141"/>
    <x v="4"/>
    <m/>
  </r>
  <r>
    <n v="92346"/>
    <n v="266"/>
    <n v="325"/>
    <n v="591"/>
    <m/>
    <s v="92346"/>
    <n v="488"/>
    <n v="22"/>
    <n v="27"/>
    <n v="39"/>
    <n v="11"/>
    <n v="5"/>
    <s v="&gt;587"/>
    <n v="63395"/>
    <m/>
    <x v="142"/>
    <x v="4"/>
    <m/>
  </r>
  <r>
    <n v="92347"/>
    <n v="5"/>
    <n v="5"/>
    <s v="&gt;0"/>
    <m/>
    <s v="92347"/>
    <n v="5"/>
    <n v="5"/>
    <n v="0"/>
    <n v="0"/>
    <n v="0"/>
    <n v="0"/>
    <s v="&gt;0"/>
    <n v="683"/>
    <m/>
    <x v="135"/>
    <x v="4"/>
    <m/>
  </r>
  <r>
    <n v="92350"/>
    <n v="5"/>
    <n v="5"/>
    <s v="&gt;0"/>
    <m/>
    <s v="92350"/>
    <n v="5"/>
    <n v="0"/>
    <n v="0"/>
    <n v="0"/>
    <n v="0"/>
    <n v="0"/>
    <s v="&gt;0"/>
    <n v="0"/>
    <n v="1"/>
    <x v="2"/>
    <x v="1"/>
    <m/>
  </r>
  <r>
    <n v="92351"/>
    <n v="5"/>
    <n v="0"/>
    <s v="&gt;0"/>
    <m/>
    <s v="92351"/>
    <n v="5"/>
    <n v="0"/>
    <n v="0"/>
    <n v="0"/>
    <n v="0"/>
    <n v="0"/>
    <s v="&gt;0"/>
    <n v="0"/>
    <n v="1"/>
    <x v="2"/>
    <x v="1"/>
    <m/>
  </r>
  <r>
    <n v="92352"/>
    <n v="16"/>
    <n v="20"/>
    <n v="36"/>
    <m/>
    <s v="92352"/>
    <n v="34"/>
    <n v="0"/>
    <n v="5"/>
    <n v="0"/>
    <n v="5"/>
    <n v="0"/>
    <s v="&gt;34"/>
    <n v="6319"/>
    <m/>
    <x v="0"/>
    <x v="4"/>
    <m/>
  </r>
  <r>
    <n v="92353"/>
    <n v="0"/>
    <n v="5"/>
    <s v="&gt;0"/>
    <m/>
    <s v="92353"/>
    <n v="5"/>
    <n v="0"/>
    <n v="0"/>
    <n v="5"/>
    <n v="0"/>
    <n v="0"/>
    <s v="&gt;0"/>
    <n v="0"/>
    <n v="1"/>
    <x v="2"/>
    <x v="1"/>
    <m/>
  </r>
  <r>
    <n v="92354"/>
    <n v="112"/>
    <n v="139"/>
    <n v="251"/>
    <m/>
    <s v="92354"/>
    <n v="131"/>
    <n v="5"/>
    <n v="19"/>
    <n v="72"/>
    <n v="5"/>
    <n v="19"/>
    <s v="&gt;241"/>
    <n v="22991"/>
    <m/>
    <x v="143"/>
    <x v="4"/>
    <m/>
  </r>
  <r>
    <n v="92355"/>
    <n v="5"/>
    <n v="5"/>
    <s v="&gt;0"/>
    <m/>
    <s v="92355"/>
    <n v="5"/>
    <n v="0"/>
    <n v="0"/>
    <n v="0"/>
    <n v="0"/>
    <n v="0"/>
    <s v="&gt;0"/>
    <n v="0"/>
    <n v="1"/>
    <x v="2"/>
    <x v="1"/>
    <m/>
  </r>
  <r>
    <n v="92356"/>
    <n v="17"/>
    <n v="51"/>
    <n v="68"/>
    <m/>
    <s v="92356"/>
    <n v="46"/>
    <n v="5"/>
    <n v="13"/>
    <n v="0"/>
    <n v="0"/>
    <n v="5"/>
    <s v="&gt;59"/>
    <n v="6199"/>
    <m/>
    <x v="0"/>
    <x v="4"/>
    <m/>
  </r>
  <r>
    <n v="92358"/>
    <n v="5"/>
    <n v="5"/>
    <s v="&gt;0"/>
    <m/>
    <s v="92358"/>
    <n v="5"/>
    <n v="0"/>
    <n v="0"/>
    <n v="0"/>
    <n v="0"/>
    <n v="0"/>
    <s v="&gt;0"/>
    <n v="701"/>
    <m/>
    <x v="0"/>
    <x v="4"/>
    <m/>
  </r>
  <r>
    <n v="92359"/>
    <n v="36"/>
    <n v="33"/>
    <n v="69"/>
    <m/>
    <s v="92359"/>
    <n v="60"/>
    <n v="5"/>
    <n v="5"/>
    <n v="0"/>
    <n v="5"/>
    <n v="0"/>
    <s v="&gt;60"/>
    <n v="9779"/>
    <m/>
    <x v="142"/>
    <x v="4"/>
    <m/>
  </r>
  <r>
    <n v="92363"/>
    <n v="5"/>
    <n v="17"/>
    <s v="&gt;17"/>
    <m/>
    <s v="92363"/>
    <n v="22"/>
    <n v="5"/>
    <n v="0"/>
    <n v="0"/>
    <n v="0"/>
    <n v="0"/>
    <s v="&gt;22"/>
    <n v="5374"/>
    <m/>
    <x v="144"/>
    <x v="4"/>
    <m/>
  </r>
  <r>
    <n v="92364"/>
    <n v="0"/>
    <n v="5"/>
    <s v="&gt;0"/>
    <m/>
    <s v="92364"/>
    <n v="5"/>
    <n v="0"/>
    <n v="0"/>
    <n v="0"/>
    <n v="0"/>
    <n v="0"/>
    <s v="&gt;0"/>
    <n v="5"/>
    <m/>
    <x v="0"/>
    <x v="4"/>
    <m/>
  </r>
  <r>
    <n v="92365"/>
    <n v="5"/>
    <n v="5"/>
    <s v="&gt;0"/>
    <m/>
    <s v="92365"/>
    <n v="12"/>
    <n v="0"/>
    <n v="0"/>
    <n v="0"/>
    <n v="0"/>
    <n v="0"/>
    <n v="12"/>
    <n v="2527"/>
    <m/>
    <x v="0"/>
    <x v="4"/>
    <m/>
  </r>
  <r>
    <n v="92366"/>
    <n v="5"/>
    <n v="0"/>
    <s v="&gt;0"/>
    <m/>
    <s v="92366"/>
    <n v="5"/>
    <n v="0"/>
    <n v="0"/>
    <n v="0"/>
    <n v="0"/>
    <n v="0"/>
    <s v="&gt;0"/>
    <n v="0"/>
    <n v="1"/>
    <x v="2"/>
    <x v="1"/>
    <m/>
  </r>
  <r>
    <n v="92367"/>
    <n v="0"/>
    <n v="5"/>
    <s v="&gt;0"/>
    <m/>
    <s v="92367"/>
    <n v="0"/>
    <n v="0"/>
    <n v="5"/>
    <n v="0"/>
    <n v="0"/>
    <n v="0"/>
    <s v="&gt;0"/>
    <n v="0"/>
    <n v="1"/>
    <x v="2"/>
    <x v="1"/>
    <m/>
  </r>
  <r>
    <n v="92368"/>
    <n v="5"/>
    <n v="5"/>
    <s v="&gt;0"/>
    <m/>
    <s v="92368"/>
    <n v="5"/>
    <n v="0"/>
    <n v="0"/>
    <n v="0"/>
    <n v="5"/>
    <n v="0"/>
    <s v="&gt;0"/>
    <n v="1058"/>
    <m/>
    <x v="145"/>
    <x v="4"/>
    <m/>
  </r>
  <r>
    <n v="92369"/>
    <n v="0"/>
    <n v="5"/>
    <s v="&gt;0"/>
    <m/>
    <s v="92369"/>
    <n v="0"/>
    <n v="0"/>
    <n v="0"/>
    <n v="0"/>
    <n v="0"/>
    <n v="5"/>
    <s v="&gt;0"/>
    <n v="0"/>
    <n v="1"/>
    <x v="2"/>
    <x v="1"/>
    <m/>
  </r>
  <r>
    <n v="92371"/>
    <n v="55"/>
    <n v="45"/>
    <n v="100"/>
    <m/>
    <s v="92371"/>
    <n v="88"/>
    <n v="5"/>
    <n v="0"/>
    <n v="0"/>
    <n v="5"/>
    <n v="5"/>
    <s v="&gt;88"/>
    <n v="20881"/>
    <m/>
    <x v="0"/>
    <x v="4"/>
    <m/>
  </r>
  <r>
    <n v="92372"/>
    <n v="17"/>
    <n v="19"/>
    <n v="36"/>
    <m/>
    <s v="92372"/>
    <n v="32"/>
    <n v="5"/>
    <n v="0"/>
    <n v="0"/>
    <n v="5"/>
    <n v="0"/>
    <s v="&gt;32"/>
    <n v="5796"/>
    <m/>
    <x v="0"/>
    <x v="4"/>
    <m/>
  </r>
  <r>
    <n v="92373"/>
    <n v="121"/>
    <n v="132"/>
    <n v="253"/>
    <m/>
    <s v="92373"/>
    <n v="201"/>
    <n v="34"/>
    <n v="5"/>
    <n v="5"/>
    <n v="5"/>
    <n v="5"/>
    <s v="&gt;235"/>
    <n v="32433"/>
    <m/>
    <x v="146"/>
    <x v="4"/>
    <m/>
  </r>
  <r>
    <n v="92374"/>
    <n v="159"/>
    <n v="194"/>
    <n v="353"/>
    <m/>
    <s v="92374"/>
    <n v="280"/>
    <n v="16"/>
    <n v="18"/>
    <n v="30"/>
    <n v="5"/>
    <n v="5"/>
    <s v="&gt;344"/>
    <n v="44131"/>
    <m/>
    <x v="146"/>
    <x v="4"/>
    <m/>
  </r>
  <r>
    <n v="92376"/>
    <n v="440"/>
    <n v="446"/>
    <n v="886"/>
    <m/>
    <s v="92376"/>
    <n v="760"/>
    <n v="19"/>
    <n v="66"/>
    <n v="5"/>
    <n v="36"/>
    <n v="5"/>
    <s v="&gt;881"/>
    <n v="86719"/>
    <m/>
    <x v="147"/>
    <x v="4"/>
    <m/>
  </r>
  <r>
    <n v="92377"/>
    <n v="95"/>
    <n v="147"/>
    <n v="242"/>
    <m/>
    <s v="92377"/>
    <n v="187"/>
    <n v="5"/>
    <n v="37"/>
    <n v="0"/>
    <n v="5"/>
    <n v="5"/>
    <s v="&gt;224"/>
    <n v="20606"/>
    <m/>
    <x v="147"/>
    <x v="4"/>
    <m/>
  </r>
  <r>
    <n v="92378"/>
    <n v="5"/>
    <n v="5"/>
    <s v="&gt;0"/>
    <m/>
    <s v="92378"/>
    <n v="5"/>
    <n v="0"/>
    <n v="0"/>
    <n v="0"/>
    <n v="0"/>
    <n v="0"/>
    <s v="&gt;0"/>
    <n v="163"/>
    <m/>
    <x v="0"/>
    <x v="4"/>
    <m/>
  </r>
  <r>
    <n v="92382"/>
    <n v="13"/>
    <n v="16"/>
    <n v="29"/>
    <m/>
    <s v="92382"/>
    <n v="27"/>
    <n v="5"/>
    <n v="0"/>
    <n v="0"/>
    <n v="5"/>
    <n v="0"/>
    <s v="&gt;27"/>
    <n v="4816"/>
    <m/>
    <x v="0"/>
    <x v="4"/>
    <m/>
  </r>
  <r>
    <n v="92383"/>
    <n v="0"/>
    <n v="5"/>
    <s v="&gt;0"/>
    <m/>
    <s v="92383"/>
    <n v="5"/>
    <n v="0"/>
    <n v="0"/>
    <n v="0"/>
    <n v="0"/>
    <n v="0"/>
    <s v="&gt;0"/>
    <n v="0"/>
    <n v="1"/>
    <x v="2"/>
    <x v="1"/>
    <m/>
  </r>
  <r>
    <n v="92384"/>
    <n v="5"/>
    <n v="0"/>
    <s v="&gt;0"/>
    <m/>
    <s v="92384"/>
    <n v="5"/>
    <n v="0"/>
    <n v="0"/>
    <n v="0"/>
    <n v="0"/>
    <n v="0"/>
    <s v="&gt;0"/>
    <n v="18"/>
    <m/>
    <x v="0"/>
    <x v="8"/>
    <m/>
  </r>
  <r>
    <n v="92385"/>
    <n v="0"/>
    <n v="5"/>
    <s v="&gt;0"/>
    <m/>
    <s v="92385"/>
    <n v="5"/>
    <n v="0"/>
    <n v="0"/>
    <n v="0"/>
    <n v="0"/>
    <n v="0"/>
    <s v="&gt;0"/>
    <n v="235"/>
    <m/>
    <x v="0"/>
    <x v="4"/>
    <m/>
  </r>
  <r>
    <n v="92386"/>
    <n v="5"/>
    <n v="5"/>
    <s v="&gt;0"/>
    <m/>
    <s v="92386"/>
    <n v="12"/>
    <n v="5"/>
    <n v="0"/>
    <n v="0"/>
    <n v="0"/>
    <n v="0"/>
    <s v="&gt;12"/>
    <n v="2038"/>
    <m/>
    <x v="137"/>
    <x v="4"/>
    <m/>
  </r>
  <r>
    <n v="92387"/>
    <n v="0"/>
    <n v="5"/>
    <s v="&gt;0"/>
    <m/>
    <s v="92387"/>
    <n v="5"/>
    <n v="0"/>
    <n v="0"/>
    <n v="0"/>
    <n v="0"/>
    <n v="0"/>
    <s v="&gt;0"/>
    <n v="0"/>
    <n v="1"/>
    <x v="2"/>
    <x v="1"/>
    <m/>
  </r>
  <r>
    <n v="92389"/>
    <n v="5"/>
    <n v="0"/>
    <s v="&gt;0"/>
    <m/>
    <s v="92389"/>
    <n v="5"/>
    <n v="0"/>
    <n v="0"/>
    <n v="0"/>
    <n v="0"/>
    <n v="0"/>
    <s v="&gt;0"/>
    <n v="212"/>
    <m/>
    <x v="0"/>
    <x v="8"/>
    <m/>
  </r>
  <r>
    <n v="92391"/>
    <n v="5"/>
    <n v="5"/>
    <s v="&gt;0"/>
    <m/>
    <s v="92391"/>
    <n v="5"/>
    <n v="5"/>
    <n v="5"/>
    <n v="0"/>
    <n v="0"/>
    <n v="0"/>
    <s v="&gt;0"/>
    <n v="2263"/>
    <m/>
    <x v="0"/>
    <x v="4"/>
    <m/>
  </r>
  <r>
    <n v="92392"/>
    <n v="408"/>
    <n v="473"/>
    <n v="881"/>
    <m/>
    <s v="92392"/>
    <n v="737"/>
    <n v="33"/>
    <n v="55"/>
    <n v="5"/>
    <n v="47"/>
    <n v="5"/>
    <s v="&gt;872"/>
    <n v="56938"/>
    <m/>
    <x v="145"/>
    <x v="4"/>
    <m/>
  </r>
  <r>
    <n v="92393"/>
    <n v="5"/>
    <n v="5"/>
    <s v="&gt;0"/>
    <m/>
    <s v="92393"/>
    <n v="5"/>
    <n v="0"/>
    <n v="0"/>
    <n v="0"/>
    <n v="5"/>
    <n v="0"/>
    <s v="&gt;0"/>
    <n v="0"/>
    <n v="1"/>
    <x v="2"/>
    <x v="1"/>
    <m/>
  </r>
  <r>
    <n v="92394"/>
    <n v="226"/>
    <n v="229"/>
    <n v="455"/>
    <m/>
    <s v="92394"/>
    <n v="384"/>
    <n v="24"/>
    <n v="28"/>
    <n v="0"/>
    <n v="17"/>
    <n v="5"/>
    <s v="&gt;453"/>
    <n v="34836"/>
    <m/>
    <x v="145"/>
    <x v="4"/>
    <m/>
  </r>
  <r>
    <n v="92395"/>
    <n v="225"/>
    <n v="232"/>
    <n v="457"/>
    <m/>
    <s v="92395"/>
    <n v="381"/>
    <n v="41"/>
    <n v="19"/>
    <n v="0"/>
    <n v="13"/>
    <n v="5"/>
    <s v="&gt;454"/>
    <n v="45692"/>
    <m/>
    <x v="145"/>
    <x v="4"/>
    <m/>
  </r>
  <r>
    <n v="92397"/>
    <n v="5"/>
    <n v="5"/>
    <s v="&gt;0"/>
    <m/>
    <s v="92397"/>
    <n v="13"/>
    <n v="5"/>
    <n v="0"/>
    <n v="0"/>
    <n v="5"/>
    <n v="0"/>
    <s v="&gt;13"/>
    <n v="4638"/>
    <m/>
    <x v="0"/>
    <x v="4"/>
    <m/>
  </r>
  <r>
    <n v="92398"/>
    <n v="5"/>
    <n v="5"/>
    <s v="&gt;0"/>
    <m/>
    <s v="92398"/>
    <n v="12"/>
    <n v="5"/>
    <n v="0"/>
    <n v="0"/>
    <n v="0"/>
    <n v="0"/>
    <s v="&gt;12"/>
    <n v="1643"/>
    <m/>
    <x v="0"/>
    <x v="4"/>
    <m/>
  </r>
  <r>
    <n v="92399"/>
    <n v="188"/>
    <n v="267"/>
    <n v="455"/>
    <m/>
    <s v="92399"/>
    <n v="351"/>
    <n v="28"/>
    <n v="17"/>
    <n v="44"/>
    <n v="14"/>
    <n v="5"/>
    <s v="&gt;454"/>
    <n v="55070"/>
    <m/>
    <x v="148"/>
    <x v="4"/>
    <m/>
  </r>
  <r>
    <n v="92401"/>
    <n v="14"/>
    <n v="18"/>
    <n v="32"/>
    <m/>
    <s v="92401"/>
    <n v="24"/>
    <n v="5"/>
    <n v="0"/>
    <n v="0"/>
    <n v="0"/>
    <n v="0"/>
    <s v="&gt;24"/>
    <n v="1971"/>
    <m/>
    <x v="149"/>
    <x v="4"/>
    <m/>
  </r>
  <r>
    <n v="92403"/>
    <n v="0"/>
    <n v="5"/>
    <s v="&gt;0"/>
    <m/>
    <s v="92403"/>
    <n v="0"/>
    <n v="5"/>
    <n v="0"/>
    <n v="0"/>
    <n v="0"/>
    <n v="0"/>
    <s v="&gt;0"/>
    <n v="0"/>
    <n v="1"/>
    <x v="2"/>
    <x v="1"/>
    <m/>
  </r>
  <r>
    <n v="92404"/>
    <n v="331"/>
    <n v="367"/>
    <n v="698"/>
    <m/>
    <s v="92404"/>
    <n v="560"/>
    <n v="54"/>
    <n v="24"/>
    <n v="27"/>
    <n v="19"/>
    <n v="14"/>
    <n v="698"/>
    <n v="63261"/>
    <m/>
    <x v="149"/>
    <x v="4"/>
    <m/>
  </r>
  <r>
    <n v="92405"/>
    <n v="158"/>
    <n v="150"/>
    <n v="308"/>
    <m/>
    <s v="92405"/>
    <n v="262"/>
    <n v="29"/>
    <n v="5"/>
    <n v="5"/>
    <n v="5"/>
    <n v="5"/>
    <s v="&gt;291"/>
    <n v="30782"/>
    <m/>
    <x v="149"/>
    <x v="4"/>
    <m/>
  </r>
  <r>
    <n v="92406"/>
    <n v="0"/>
    <n v="5"/>
    <s v="&gt;0"/>
    <m/>
    <s v="92406"/>
    <n v="5"/>
    <n v="5"/>
    <n v="0"/>
    <n v="0"/>
    <n v="0"/>
    <n v="0"/>
    <s v="&gt;0"/>
    <n v="0"/>
    <n v="1"/>
    <x v="2"/>
    <x v="1"/>
    <m/>
  </r>
  <r>
    <n v="92407"/>
    <n v="320"/>
    <n v="289"/>
    <n v="609"/>
    <m/>
    <s v="92407"/>
    <n v="532"/>
    <n v="29"/>
    <n v="29"/>
    <n v="0"/>
    <n v="15"/>
    <n v="5"/>
    <s v="&gt;605"/>
    <n v="67866"/>
    <m/>
    <x v="149"/>
    <x v="4"/>
    <m/>
  </r>
  <r>
    <n v="92408"/>
    <n v="71"/>
    <n v="88"/>
    <n v="159"/>
    <m/>
    <s v="92408"/>
    <n v="130"/>
    <n v="11"/>
    <n v="16"/>
    <n v="5"/>
    <n v="0"/>
    <n v="5"/>
    <s v="&gt;157"/>
    <n v="14312"/>
    <m/>
    <x v="149"/>
    <x v="4"/>
    <m/>
  </r>
  <r>
    <n v="92410"/>
    <n v="265"/>
    <n v="278"/>
    <n v="543"/>
    <m/>
    <s v="92410"/>
    <n v="466"/>
    <n v="59"/>
    <n v="5"/>
    <n v="0"/>
    <n v="5"/>
    <n v="5"/>
    <s v="&gt;525"/>
    <n v="44685"/>
    <m/>
    <x v="149"/>
    <x v="4"/>
    <m/>
  </r>
  <r>
    <n v="92411"/>
    <n v="161"/>
    <n v="161"/>
    <n v="322"/>
    <m/>
    <s v="92411"/>
    <n v="252"/>
    <n v="17"/>
    <n v="5"/>
    <n v="5"/>
    <n v="5"/>
    <n v="45"/>
    <s v="&gt;314"/>
    <n v="26361"/>
    <m/>
    <x v="149"/>
    <x v="4"/>
    <m/>
  </r>
  <r>
    <n v="92413"/>
    <n v="0"/>
    <n v="5"/>
    <s v="&gt;0"/>
    <m/>
    <s v="92413"/>
    <n v="5"/>
    <n v="0"/>
    <n v="0"/>
    <n v="0"/>
    <n v="0"/>
    <n v="0"/>
    <s v="&gt;0"/>
    <n v="0"/>
    <n v="1"/>
    <x v="2"/>
    <x v="1"/>
    <m/>
  </r>
  <r>
    <n v="92415"/>
    <n v="5"/>
    <n v="0"/>
    <s v="&gt;0"/>
    <m/>
    <s v="92415"/>
    <n v="5"/>
    <n v="0"/>
    <n v="0"/>
    <n v="0"/>
    <n v="0"/>
    <n v="5"/>
    <s v="&gt;0"/>
    <n v="0"/>
    <n v="1"/>
    <x v="2"/>
    <x v="1"/>
    <m/>
  </r>
  <r>
    <n v="92423"/>
    <n v="5"/>
    <n v="5"/>
    <s v="&gt;0"/>
    <m/>
    <s v="92423"/>
    <n v="5"/>
    <n v="0"/>
    <n v="0"/>
    <n v="0"/>
    <n v="0"/>
    <n v="5"/>
    <s v="&gt;0"/>
    <n v="0"/>
    <n v="1"/>
    <x v="2"/>
    <x v="1"/>
    <m/>
  </r>
  <r>
    <n v="92424"/>
    <n v="0"/>
    <n v="5"/>
    <s v="&gt;0"/>
    <m/>
    <s v="92424"/>
    <n v="5"/>
    <n v="0"/>
    <n v="0"/>
    <n v="0"/>
    <n v="0"/>
    <n v="0"/>
    <s v="&gt;0"/>
    <n v="0"/>
    <n v="1"/>
    <x v="2"/>
    <x v="1"/>
    <m/>
  </r>
  <r>
    <n v="92425"/>
    <n v="5"/>
    <n v="0"/>
    <s v="&gt;0"/>
    <m/>
    <s v="92425"/>
    <n v="5"/>
    <n v="0"/>
    <n v="0"/>
    <n v="0"/>
    <n v="0"/>
    <n v="0"/>
    <s v="&gt;0"/>
    <n v="0"/>
    <n v="1"/>
    <x v="2"/>
    <x v="1"/>
    <m/>
  </r>
  <r>
    <n v="92431"/>
    <n v="0"/>
    <n v="5"/>
    <s v="&gt;0"/>
    <m/>
    <s v="92431"/>
    <n v="5"/>
    <n v="0"/>
    <n v="0"/>
    <n v="0"/>
    <n v="0"/>
    <n v="0"/>
    <s v="&gt;0"/>
    <n v="0"/>
    <n v="1"/>
    <x v="2"/>
    <x v="1"/>
    <m/>
  </r>
  <r>
    <n v="92435"/>
    <n v="0"/>
    <n v="5"/>
    <s v="&gt;0"/>
    <m/>
    <s v="92435"/>
    <n v="5"/>
    <n v="0"/>
    <n v="0"/>
    <n v="0"/>
    <n v="0"/>
    <n v="0"/>
    <s v="&gt;0"/>
    <n v="0"/>
    <n v="1"/>
    <x v="2"/>
    <x v="1"/>
    <m/>
  </r>
  <r>
    <n v="92440"/>
    <n v="5"/>
    <n v="0"/>
    <s v="&gt;0"/>
    <m/>
    <s v="92440"/>
    <n v="5"/>
    <n v="0"/>
    <n v="0"/>
    <n v="5"/>
    <n v="0"/>
    <n v="0"/>
    <s v="&gt;0"/>
    <n v="0"/>
    <n v="1"/>
    <x v="2"/>
    <x v="1"/>
    <m/>
  </r>
  <r>
    <n v="92443"/>
    <n v="0"/>
    <n v="5"/>
    <s v="&gt;0"/>
    <m/>
    <s v="92443"/>
    <n v="5"/>
    <n v="0"/>
    <n v="0"/>
    <n v="0"/>
    <n v="0"/>
    <n v="0"/>
    <s v="&gt;0"/>
    <n v="0"/>
    <n v="1"/>
    <x v="2"/>
    <x v="1"/>
    <m/>
  </r>
  <r>
    <n v="92445"/>
    <n v="5"/>
    <n v="0"/>
    <s v="&gt;0"/>
    <m/>
    <s v="92445"/>
    <n v="5"/>
    <n v="0"/>
    <n v="0"/>
    <n v="0"/>
    <n v="0"/>
    <n v="0"/>
    <s v="&gt;0"/>
    <n v="0"/>
    <n v="1"/>
    <x v="2"/>
    <x v="1"/>
    <m/>
  </r>
  <r>
    <n v="92453"/>
    <n v="0"/>
    <n v="5"/>
    <s v="&gt;0"/>
    <m/>
    <s v="92453"/>
    <n v="5"/>
    <n v="0"/>
    <n v="0"/>
    <n v="0"/>
    <n v="0"/>
    <n v="0"/>
    <s v="&gt;0"/>
    <n v="0"/>
    <n v="1"/>
    <x v="2"/>
    <x v="1"/>
    <m/>
  </r>
  <r>
    <n v="92454"/>
    <n v="5"/>
    <n v="0"/>
    <s v="&gt;0"/>
    <m/>
    <s v="92454"/>
    <n v="5"/>
    <n v="0"/>
    <n v="0"/>
    <n v="0"/>
    <n v="0"/>
    <n v="0"/>
    <s v="&gt;0"/>
    <n v="0"/>
    <n v="1"/>
    <x v="2"/>
    <x v="1"/>
    <m/>
  </r>
  <r>
    <n v="92455"/>
    <n v="5"/>
    <n v="0"/>
    <s v="&gt;0"/>
    <m/>
    <s v="92455"/>
    <n v="5"/>
    <n v="0"/>
    <n v="0"/>
    <n v="0"/>
    <n v="0"/>
    <n v="0"/>
    <s v="&gt;0"/>
    <n v="0"/>
    <n v="1"/>
    <x v="2"/>
    <x v="1"/>
    <m/>
  </r>
  <r>
    <n v="92482"/>
    <n v="5"/>
    <n v="0"/>
    <s v="&gt;0"/>
    <m/>
    <s v="92482"/>
    <n v="5"/>
    <n v="0"/>
    <n v="0"/>
    <n v="0"/>
    <n v="0"/>
    <n v="0"/>
    <s v="&gt;0"/>
    <n v="0"/>
    <n v="1"/>
    <x v="2"/>
    <x v="1"/>
    <m/>
  </r>
  <r>
    <n v="92501"/>
    <n v="81"/>
    <n v="76"/>
    <n v="157"/>
    <m/>
    <s v="92501"/>
    <n v="132"/>
    <n v="11"/>
    <n v="5"/>
    <n v="0"/>
    <n v="5"/>
    <n v="5"/>
    <s v="&gt;143"/>
    <n v="21967"/>
    <m/>
    <x v="150"/>
    <x v="5"/>
    <m/>
  </r>
  <r>
    <n v="92503"/>
    <n v="395"/>
    <n v="422"/>
    <n v="817"/>
    <m/>
    <s v="92503"/>
    <n v="669"/>
    <n v="42"/>
    <n v="71"/>
    <n v="5"/>
    <n v="25"/>
    <n v="5"/>
    <s v="&gt;807"/>
    <n v="93032"/>
    <m/>
    <x v="150"/>
    <x v="5"/>
    <m/>
  </r>
  <r>
    <n v="92504"/>
    <n v="214"/>
    <n v="237"/>
    <n v="451"/>
    <m/>
    <s v="92504"/>
    <n v="359"/>
    <n v="23"/>
    <n v="38"/>
    <n v="5"/>
    <n v="15"/>
    <n v="11"/>
    <s v="&gt;446"/>
    <n v="62423"/>
    <m/>
    <x v="150"/>
    <x v="5"/>
    <m/>
  </r>
  <r>
    <n v="92505"/>
    <n v="224"/>
    <n v="292"/>
    <n v="516"/>
    <m/>
    <s v="92505"/>
    <n v="366"/>
    <n v="27"/>
    <n v="79"/>
    <n v="33"/>
    <n v="5"/>
    <n v="5"/>
    <s v="&gt;505"/>
    <n v="54706"/>
    <m/>
    <x v="150"/>
    <x v="5"/>
    <m/>
  </r>
  <r>
    <n v="92506"/>
    <n v="155"/>
    <n v="209"/>
    <n v="364"/>
    <m/>
    <s v="92506"/>
    <n v="274"/>
    <n v="13"/>
    <n v="46"/>
    <n v="19"/>
    <n v="11"/>
    <n v="5"/>
    <s v="&gt;363"/>
    <n v="45699"/>
    <m/>
    <x v="150"/>
    <x v="5"/>
    <m/>
  </r>
  <r>
    <n v="92507"/>
    <n v="217"/>
    <n v="188"/>
    <n v="405"/>
    <m/>
    <s v="92507"/>
    <n v="365"/>
    <n v="19"/>
    <n v="13"/>
    <n v="0"/>
    <n v="5"/>
    <n v="5"/>
    <s v="&gt;397"/>
    <n v="59612"/>
    <m/>
    <x v="150"/>
    <x v="5"/>
    <m/>
  </r>
  <r>
    <n v="92508"/>
    <n v="147"/>
    <n v="173"/>
    <n v="320"/>
    <m/>
    <s v="92508"/>
    <n v="251"/>
    <n v="5"/>
    <n v="49"/>
    <n v="0"/>
    <n v="12"/>
    <n v="5"/>
    <s v="&gt;312"/>
    <n v="38518"/>
    <m/>
    <x v="150"/>
    <x v="5"/>
    <m/>
  </r>
  <r>
    <n v="92509"/>
    <n v="358"/>
    <n v="414"/>
    <n v="772"/>
    <m/>
    <s v="92509"/>
    <n v="601"/>
    <n v="5"/>
    <n v="61"/>
    <n v="78"/>
    <n v="20"/>
    <n v="5"/>
    <s v="&gt;760"/>
    <n v="82377"/>
    <m/>
    <x v="81"/>
    <x v="5"/>
    <m/>
  </r>
  <r>
    <n v="92513"/>
    <n v="0"/>
    <n v="5"/>
    <s v="&gt;0"/>
    <m/>
    <s v="92513"/>
    <n v="5"/>
    <n v="0"/>
    <n v="0"/>
    <n v="0"/>
    <n v="0"/>
    <n v="0"/>
    <s v="&gt;0"/>
    <n v="0"/>
    <n v="1"/>
    <x v="2"/>
    <x v="1"/>
    <m/>
  </r>
  <r>
    <n v="92516"/>
    <n v="5"/>
    <n v="0"/>
    <s v="&gt;0"/>
    <m/>
    <s v="92516"/>
    <n v="5"/>
    <n v="0"/>
    <n v="0"/>
    <n v="0"/>
    <n v="0"/>
    <n v="0"/>
    <s v="&gt;0"/>
    <n v="0"/>
    <n v="1"/>
    <x v="2"/>
    <x v="1"/>
    <m/>
  </r>
  <r>
    <n v="92518"/>
    <n v="5"/>
    <n v="5"/>
    <s v="&gt;0"/>
    <m/>
    <s v="92518"/>
    <n v="5"/>
    <n v="0"/>
    <n v="0"/>
    <n v="0"/>
    <n v="0"/>
    <n v="5"/>
    <s v="&gt;0"/>
    <n v="1266"/>
    <m/>
    <x v="0"/>
    <x v="5"/>
    <m/>
  </r>
  <r>
    <n v="92519"/>
    <n v="5"/>
    <n v="0"/>
    <s v="&gt;0"/>
    <m/>
    <s v="92519"/>
    <n v="5"/>
    <n v="0"/>
    <n v="0"/>
    <n v="0"/>
    <n v="0"/>
    <n v="0"/>
    <s v="&gt;0"/>
    <n v="0"/>
    <n v="1"/>
    <x v="2"/>
    <x v="1"/>
    <m/>
  </r>
  <r>
    <n v="92523"/>
    <n v="0"/>
    <n v="5"/>
    <s v="&gt;0"/>
    <m/>
    <s v="92523"/>
    <n v="5"/>
    <n v="0"/>
    <n v="0"/>
    <n v="0"/>
    <n v="0"/>
    <n v="0"/>
    <s v="&gt;0"/>
    <n v="0"/>
    <n v="1"/>
    <x v="2"/>
    <x v="1"/>
    <m/>
  </r>
  <r>
    <n v="92530"/>
    <n v="284"/>
    <n v="229"/>
    <n v="513"/>
    <m/>
    <s v="92530"/>
    <n v="466"/>
    <n v="15"/>
    <n v="16"/>
    <n v="0"/>
    <n v="14"/>
    <n v="5"/>
    <s v="&gt;511"/>
    <n v="56442"/>
    <m/>
    <x v="151"/>
    <x v="5"/>
    <m/>
  </r>
  <r>
    <n v="92531"/>
    <n v="0"/>
    <n v="5"/>
    <s v="&gt;0"/>
    <m/>
    <s v="92531"/>
    <n v="5"/>
    <n v="0"/>
    <n v="0"/>
    <n v="0"/>
    <n v="0"/>
    <n v="0"/>
    <s v="&gt;0"/>
    <n v="0"/>
    <n v="1"/>
    <x v="2"/>
    <x v="1"/>
    <m/>
  </r>
  <r>
    <n v="92532"/>
    <n v="152"/>
    <n v="129"/>
    <n v="281"/>
    <m/>
    <s v="92532"/>
    <n v="252"/>
    <n v="5"/>
    <n v="12"/>
    <n v="0"/>
    <n v="13"/>
    <n v="5"/>
    <s v="&gt;277"/>
    <n v="25333"/>
    <m/>
    <x v="151"/>
    <x v="5"/>
    <m/>
  </r>
  <r>
    <n v="92533"/>
    <n v="5"/>
    <n v="5"/>
    <s v="&gt;0"/>
    <m/>
    <s v="92533"/>
    <n v="5"/>
    <n v="0"/>
    <n v="5"/>
    <n v="0"/>
    <n v="0"/>
    <n v="0"/>
    <s v="&gt;0"/>
    <n v="0"/>
    <n v="1"/>
    <x v="2"/>
    <x v="1"/>
    <m/>
  </r>
  <r>
    <n v="92535"/>
    <n v="5"/>
    <n v="5"/>
    <s v="&gt;0"/>
    <m/>
    <s v="92535"/>
    <n v="5"/>
    <n v="0"/>
    <n v="0"/>
    <n v="0"/>
    <n v="0"/>
    <n v="0"/>
    <s v="&gt;0"/>
    <n v="0"/>
    <n v="1"/>
    <x v="2"/>
    <x v="1"/>
    <m/>
  </r>
  <r>
    <n v="92536"/>
    <n v="15"/>
    <n v="15"/>
    <n v="30"/>
    <m/>
    <s v="92536"/>
    <n v="24"/>
    <n v="5"/>
    <n v="5"/>
    <n v="0"/>
    <n v="5"/>
    <n v="0"/>
    <s v="&gt;24"/>
    <n v="2639"/>
    <m/>
    <x v="0"/>
    <x v="5"/>
    <m/>
  </r>
  <r>
    <n v="92537"/>
    <n v="0"/>
    <n v="5"/>
    <s v="&gt;0"/>
    <m/>
    <s v="92537"/>
    <n v="0"/>
    <n v="0"/>
    <n v="0"/>
    <n v="5"/>
    <n v="0"/>
    <n v="0"/>
    <s v="&gt;0"/>
    <n v="0"/>
    <n v="1"/>
    <x v="2"/>
    <x v="1"/>
    <m/>
  </r>
  <r>
    <n v="92539"/>
    <n v="16"/>
    <n v="5"/>
    <s v="&gt;16"/>
    <m/>
    <s v="92539"/>
    <n v="20"/>
    <n v="0"/>
    <n v="0"/>
    <n v="0"/>
    <n v="5"/>
    <n v="0"/>
    <s v="&gt;20"/>
    <n v="4433"/>
    <m/>
    <x v="0"/>
    <x v="5"/>
    <m/>
  </r>
  <r>
    <n v="92540"/>
    <n v="5"/>
    <n v="0"/>
    <s v="&gt;0"/>
    <m/>
    <s v="92540"/>
    <n v="5"/>
    <n v="0"/>
    <n v="0"/>
    <n v="0"/>
    <n v="0"/>
    <n v="0"/>
    <s v="&gt;0"/>
    <n v="0"/>
    <n v="1"/>
    <x v="2"/>
    <x v="1"/>
    <m/>
  </r>
  <r>
    <n v="92543"/>
    <n v="212"/>
    <n v="180"/>
    <n v="392"/>
    <m/>
    <s v="92543"/>
    <n v="344"/>
    <n v="31"/>
    <n v="5"/>
    <n v="0"/>
    <n v="5"/>
    <n v="5"/>
    <s v="&gt;375"/>
    <n v="37492"/>
    <m/>
    <x v="152"/>
    <x v="5"/>
    <m/>
  </r>
  <r>
    <n v="92544"/>
    <n v="279"/>
    <n v="242"/>
    <n v="521"/>
    <m/>
    <s v="92544"/>
    <n v="451"/>
    <n v="23"/>
    <n v="39"/>
    <n v="0"/>
    <n v="5"/>
    <n v="5"/>
    <s v="&gt;513"/>
    <n v="50392"/>
    <m/>
    <x v="0"/>
    <x v="5"/>
    <m/>
  </r>
  <r>
    <n v="92545"/>
    <n v="186"/>
    <n v="237"/>
    <n v="423"/>
    <m/>
    <s v="92545"/>
    <n v="353"/>
    <n v="24"/>
    <n v="33"/>
    <n v="0"/>
    <n v="5"/>
    <n v="5"/>
    <s v="&gt;410"/>
    <n v="44278"/>
    <m/>
    <x v="152"/>
    <x v="5"/>
    <m/>
  </r>
  <r>
    <n v="92546"/>
    <n v="0"/>
    <n v="5"/>
    <s v="&gt;0"/>
    <m/>
    <s v="92546"/>
    <n v="5"/>
    <n v="0"/>
    <n v="0"/>
    <n v="0"/>
    <n v="0"/>
    <n v="0"/>
    <s v="&gt;0"/>
    <n v="0"/>
    <n v="1"/>
    <x v="2"/>
    <x v="1"/>
    <m/>
  </r>
  <r>
    <n v="92548"/>
    <n v="35"/>
    <n v="37"/>
    <n v="72"/>
    <m/>
    <s v="92548"/>
    <n v="61"/>
    <n v="5"/>
    <n v="5"/>
    <n v="0"/>
    <n v="5"/>
    <n v="0"/>
    <s v="&gt;61"/>
    <n v="8502"/>
    <m/>
    <x v="0"/>
    <x v="5"/>
    <m/>
  </r>
  <r>
    <n v="92549"/>
    <n v="5"/>
    <n v="5"/>
    <s v="&gt;0"/>
    <m/>
    <s v="92549"/>
    <n v="5"/>
    <n v="5"/>
    <n v="0"/>
    <n v="0"/>
    <n v="5"/>
    <n v="0"/>
    <s v="&gt;0"/>
    <n v="2988"/>
    <m/>
    <x v="0"/>
    <x v="5"/>
    <m/>
  </r>
  <r>
    <n v="92550"/>
    <n v="5"/>
    <n v="5"/>
    <s v="&gt;0"/>
    <m/>
    <s v="92550"/>
    <n v="5"/>
    <n v="0"/>
    <n v="0"/>
    <n v="0"/>
    <n v="0"/>
    <n v="0"/>
    <s v="&gt;0"/>
    <n v="0"/>
    <n v="1"/>
    <x v="2"/>
    <x v="1"/>
    <m/>
  </r>
  <r>
    <n v="92551"/>
    <n v="225"/>
    <n v="182"/>
    <n v="407"/>
    <m/>
    <s v="92551"/>
    <n v="330"/>
    <n v="5"/>
    <n v="46"/>
    <n v="0"/>
    <n v="21"/>
    <n v="0"/>
    <s v="&gt;397"/>
    <n v="34441"/>
    <m/>
    <x v="153"/>
    <x v="5"/>
    <m/>
  </r>
  <r>
    <n v="92552"/>
    <n v="5"/>
    <n v="5"/>
    <s v="&gt;0"/>
    <m/>
    <s v="92552"/>
    <n v="5"/>
    <n v="0"/>
    <n v="0"/>
    <n v="0"/>
    <n v="0"/>
    <n v="0"/>
    <s v="&gt;0"/>
    <n v="0"/>
    <n v="1"/>
    <x v="2"/>
    <x v="1"/>
    <m/>
  </r>
  <r>
    <n v="92553"/>
    <n v="372"/>
    <n v="491"/>
    <n v="863"/>
    <m/>
    <s v="92553"/>
    <n v="649"/>
    <n v="37"/>
    <n v="83"/>
    <n v="71"/>
    <n v="22"/>
    <n v="5"/>
    <s v="&gt;862"/>
    <n v="74107"/>
    <m/>
    <x v="153"/>
    <x v="5"/>
    <m/>
  </r>
  <r>
    <n v="92554"/>
    <n v="0"/>
    <n v="5"/>
    <s v="&gt;0"/>
    <m/>
    <s v="92554"/>
    <n v="5"/>
    <n v="0"/>
    <n v="0"/>
    <n v="0"/>
    <n v="0"/>
    <n v="0"/>
    <s v="&gt;0"/>
    <n v="0"/>
    <n v="1"/>
    <x v="2"/>
    <x v="1"/>
    <m/>
  </r>
  <r>
    <n v="92555"/>
    <n v="248"/>
    <n v="313"/>
    <n v="561"/>
    <m/>
    <s v="92555"/>
    <n v="457"/>
    <n v="12"/>
    <n v="60"/>
    <n v="0"/>
    <n v="26"/>
    <n v="5"/>
    <s v="&gt;555"/>
    <n v="46566"/>
    <m/>
    <x v="153"/>
    <x v="5"/>
    <m/>
  </r>
  <r>
    <n v="92556"/>
    <n v="5"/>
    <n v="0"/>
    <s v="&gt;0"/>
    <m/>
    <s v="92556"/>
    <n v="5"/>
    <n v="0"/>
    <n v="0"/>
    <n v="0"/>
    <n v="0"/>
    <n v="0"/>
    <s v="&gt;0"/>
    <n v="0"/>
    <n v="1"/>
    <x v="2"/>
    <x v="1"/>
    <m/>
  </r>
  <r>
    <n v="92557"/>
    <n v="274"/>
    <n v="299"/>
    <n v="573"/>
    <m/>
    <s v="92557"/>
    <n v="458"/>
    <n v="18"/>
    <n v="61"/>
    <n v="5"/>
    <n v="29"/>
    <n v="5"/>
    <s v="&gt;566"/>
    <n v="54275"/>
    <m/>
    <x v="153"/>
    <x v="5"/>
    <m/>
  </r>
  <r>
    <n v="92559"/>
    <n v="5"/>
    <n v="5"/>
    <s v="&gt;0"/>
    <m/>
    <s v="92559"/>
    <n v="5"/>
    <n v="0"/>
    <n v="5"/>
    <n v="0"/>
    <n v="0"/>
    <n v="0"/>
    <s v="&gt;0"/>
    <n v="0"/>
    <n v="1"/>
    <x v="2"/>
    <x v="1"/>
    <m/>
  </r>
  <r>
    <n v="92560"/>
    <n v="5"/>
    <n v="5"/>
    <s v="&gt;0"/>
    <m/>
    <s v="92560"/>
    <n v="5"/>
    <n v="0"/>
    <n v="0"/>
    <n v="0"/>
    <n v="0"/>
    <n v="0"/>
    <s v="&gt;0"/>
    <n v="0"/>
    <n v="1"/>
    <x v="2"/>
    <x v="1"/>
    <m/>
  </r>
  <r>
    <n v="92561"/>
    <n v="5"/>
    <n v="13"/>
    <s v="&gt;13"/>
    <m/>
    <s v="92561"/>
    <n v="15"/>
    <n v="0"/>
    <n v="0"/>
    <n v="0"/>
    <n v="0"/>
    <n v="0"/>
    <n v="15"/>
    <n v="1471"/>
    <m/>
    <x v="0"/>
    <x v="5"/>
    <m/>
  </r>
  <r>
    <n v="92562"/>
    <n v="369"/>
    <n v="234"/>
    <n v="603"/>
    <m/>
    <s v="92562"/>
    <n v="561"/>
    <n v="5"/>
    <n v="12"/>
    <n v="0"/>
    <n v="20"/>
    <n v="5"/>
    <s v="&gt;593"/>
    <n v="65159"/>
    <m/>
    <x v="154"/>
    <x v="5"/>
    <m/>
  </r>
  <r>
    <n v="92563"/>
    <n v="448"/>
    <n v="248"/>
    <n v="696"/>
    <m/>
    <s v="92563"/>
    <n v="645"/>
    <n v="17"/>
    <n v="5"/>
    <n v="0"/>
    <n v="25"/>
    <n v="5"/>
    <s v="&gt;687"/>
    <n v="71394"/>
    <m/>
    <x v="154"/>
    <x v="5"/>
    <m/>
  </r>
  <r>
    <n v="92565"/>
    <n v="5"/>
    <n v="5"/>
    <s v="&gt;0"/>
    <m/>
    <s v="92565"/>
    <n v="5"/>
    <n v="0"/>
    <n v="5"/>
    <n v="0"/>
    <n v="0"/>
    <n v="0"/>
    <s v="&gt;0"/>
    <n v="0"/>
    <n v="1"/>
    <x v="2"/>
    <x v="1"/>
    <m/>
  </r>
  <r>
    <n v="92567"/>
    <n v="37"/>
    <n v="26"/>
    <n v="63"/>
    <m/>
    <s v="92567"/>
    <n v="57"/>
    <n v="5"/>
    <n v="0"/>
    <n v="0"/>
    <n v="5"/>
    <n v="0"/>
    <s v="&gt;57"/>
    <n v="10012"/>
    <m/>
    <x v="0"/>
    <x v="5"/>
    <m/>
  </r>
  <r>
    <n v="92570"/>
    <n v="256"/>
    <n v="242"/>
    <n v="498"/>
    <m/>
    <s v="92570"/>
    <n v="453"/>
    <n v="16"/>
    <n v="14"/>
    <n v="0"/>
    <n v="15"/>
    <n v="0"/>
    <n v="498"/>
    <n v="60370"/>
    <m/>
    <x v="0"/>
    <x v="5"/>
    <m/>
  </r>
  <r>
    <n v="92571"/>
    <n v="318"/>
    <n v="295"/>
    <n v="613"/>
    <m/>
    <s v="92571"/>
    <n v="534"/>
    <n v="16"/>
    <n v="32"/>
    <n v="0"/>
    <n v="28"/>
    <n v="5"/>
    <s v="&gt;610"/>
    <n v="59417"/>
    <m/>
    <x v="155"/>
    <x v="5"/>
    <m/>
  </r>
  <r>
    <n v="92576"/>
    <n v="0"/>
    <n v="5"/>
    <s v="&gt;0"/>
    <m/>
    <s v="92576"/>
    <n v="5"/>
    <n v="0"/>
    <n v="0"/>
    <n v="0"/>
    <n v="0"/>
    <n v="0"/>
    <s v="&gt;0"/>
    <n v="0"/>
    <n v="1"/>
    <x v="2"/>
    <x v="1"/>
    <m/>
  </r>
  <r>
    <n v="92579"/>
    <n v="0"/>
    <n v="5"/>
    <s v="&gt;0"/>
    <m/>
    <s v="92579"/>
    <n v="5"/>
    <n v="0"/>
    <n v="0"/>
    <n v="0"/>
    <n v="0"/>
    <n v="0"/>
    <s v="&gt;0"/>
    <n v="0"/>
    <n v="1"/>
    <x v="2"/>
    <x v="1"/>
    <m/>
  </r>
  <r>
    <n v="92580"/>
    <n v="0"/>
    <n v="5"/>
    <s v="&gt;0"/>
    <m/>
    <s v="92580"/>
    <n v="5"/>
    <n v="0"/>
    <n v="0"/>
    <n v="0"/>
    <n v="0"/>
    <n v="0"/>
    <s v="&gt;0"/>
    <n v="0"/>
    <n v="1"/>
    <x v="2"/>
    <x v="1"/>
    <m/>
  </r>
  <r>
    <n v="92581"/>
    <n v="0"/>
    <n v="5"/>
    <s v="&gt;0"/>
    <m/>
    <s v="92581"/>
    <n v="5"/>
    <n v="0"/>
    <n v="0"/>
    <n v="0"/>
    <n v="0"/>
    <n v="0"/>
    <s v="&gt;0"/>
    <n v="0"/>
    <n v="1"/>
    <x v="2"/>
    <x v="1"/>
    <m/>
  </r>
  <r>
    <n v="92582"/>
    <n v="126"/>
    <n v="118"/>
    <n v="244"/>
    <m/>
    <s v="92582"/>
    <n v="202"/>
    <n v="11"/>
    <n v="13"/>
    <n v="0"/>
    <n v="16"/>
    <n v="5"/>
    <s v="&gt;242"/>
    <n v="18243"/>
    <m/>
    <x v="156"/>
    <x v="5"/>
    <m/>
  </r>
  <r>
    <n v="92583"/>
    <n v="189"/>
    <n v="205"/>
    <n v="394"/>
    <m/>
    <s v="92583"/>
    <n v="312"/>
    <n v="32"/>
    <n v="36"/>
    <n v="0"/>
    <n v="12"/>
    <n v="5"/>
    <s v="&gt;392"/>
    <n v="32077"/>
    <m/>
    <x v="156"/>
    <x v="5"/>
    <m/>
  </r>
  <r>
    <n v="92584"/>
    <n v="304"/>
    <n v="255"/>
    <n v="559"/>
    <m/>
    <s v="92584"/>
    <n v="507"/>
    <n v="11"/>
    <n v="29"/>
    <n v="0"/>
    <n v="12"/>
    <n v="0"/>
    <n v="559"/>
    <n v="54130"/>
    <m/>
    <x v="157"/>
    <x v="5"/>
    <m/>
  </r>
  <r>
    <n v="92585"/>
    <n v="160"/>
    <n v="112"/>
    <n v="272"/>
    <m/>
    <s v="92585"/>
    <n v="241"/>
    <n v="5"/>
    <n v="5"/>
    <n v="5"/>
    <n v="13"/>
    <n v="5"/>
    <s v="&gt;254"/>
    <n v="23868"/>
    <m/>
    <x v="157"/>
    <x v="5"/>
    <m/>
  </r>
  <r>
    <n v="92586"/>
    <n v="74"/>
    <n v="101"/>
    <n v="175"/>
    <m/>
    <s v="92586"/>
    <n v="157"/>
    <n v="5"/>
    <n v="5"/>
    <n v="0"/>
    <n v="5"/>
    <n v="5"/>
    <s v="&gt;157"/>
    <n v="18615"/>
    <m/>
    <x v="157"/>
    <x v="5"/>
    <m/>
  </r>
  <r>
    <n v="92587"/>
    <n v="91"/>
    <n v="55"/>
    <n v="146"/>
    <m/>
    <s v="92587"/>
    <n v="139"/>
    <n v="5"/>
    <n v="5"/>
    <n v="0"/>
    <n v="5"/>
    <n v="0"/>
    <s v="&gt;139"/>
    <n v="18017"/>
    <m/>
    <x v="158"/>
    <x v="5"/>
    <m/>
  </r>
  <r>
    <n v="92590"/>
    <n v="17"/>
    <n v="23"/>
    <n v="40"/>
    <m/>
    <s v="92590"/>
    <n v="34"/>
    <n v="5"/>
    <n v="0"/>
    <n v="0"/>
    <n v="0"/>
    <n v="0"/>
    <s v="&gt;34"/>
    <n v="5215"/>
    <m/>
    <x v="159"/>
    <x v="5"/>
    <m/>
  </r>
  <r>
    <n v="92591"/>
    <n v="198"/>
    <n v="144"/>
    <n v="342"/>
    <m/>
    <s v="92591"/>
    <n v="321"/>
    <n v="5"/>
    <n v="5"/>
    <n v="0"/>
    <n v="5"/>
    <n v="0"/>
    <s v="&gt;321"/>
    <n v="41588"/>
    <m/>
    <x v="159"/>
    <x v="5"/>
    <m/>
  </r>
  <r>
    <n v="92592"/>
    <n v="365"/>
    <n v="246"/>
    <n v="611"/>
    <m/>
    <s v="92592"/>
    <n v="586"/>
    <n v="5"/>
    <n v="5"/>
    <n v="0"/>
    <n v="5"/>
    <n v="0"/>
    <s v="&gt;586"/>
    <n v="86115"/>
    <m/>
    <x v="159"/>
    <x v="5"/>
    <m/>
  </r>
  <r>
    <n v="92593"/>
    <n v="5"/>
    <n v="5"/>
    <s v="&gt;0"/>
    <m/>
    <s v="92593"/>
    <n v="5"/>
    <n v="0"/>
    <n v="0"/>
    <n v="0"/>
    <n v="0"/>
    <n v="0"/>
    <s v="&gt;0"/>
    <n v="0"/>
    <n v="1"/>
    <x v="2"/>
    <x v="1"/>
    <m/>
  </r>
  <r>
    <n v="92594"/>
    <n v="5"/>
    <n v="0"/>
    <s v="&gt;0"/>
    <m/>
    <s v="92594"/>
    <n v="5"/>
    <n v="0"/>
    <n v="0"/>
    <n v="0"/>
    <n v="0"/>
    <n v="0"/>
    <s v="&gt;0"/>
    <n v="0"/>
    <n v="1"/>
    <x v="2"/>
    <x v="1"/>
    <m/>
  </r>
  <r>
    <n v="92595"/>
    <n v="158"/>
    <n v="121"/>
    <n v="279"/>
    <m/>
    <s v="92595"/>
    <n v="263"/>
    <n v="5"/>
    <n v="5"/>
    <n v="0"/>
    <n v="5"/>
    <n v="0"/>
    <s v="&gt;263"/>
    <n v="34034"/>
    <m/>
    <x v="160"/>
    <x v="5"/>
    <m/>
  </r>
  <r>
    <n v="92596"/>
    <n v="183"/>
    <n v="153"/>
    <n v="336"/>
    <m/>
    <s v="92596"/>
    <n v="301"/>
    <n v="5"/>
    <n v="24"/>
    <n v="0"/>
    <n v="5"/>
    <n v="0"/>
    <s v="&gt;325"/>
    <n v="34743"/>
    <m/>
    <x v="0"/>
    <x v="5"/>
    <m/>
  </r>
  <r>
    <n v="92599"/>
    <n v="5"/>
    <n v="0"/>
    <s v="&gt;0"/>
    <m/>
    <s v="92599"/>
    <n v="5"/>
    <n v="0"/>
    <n v="0"/>
    <n v="0"/>
    <n v="0"/>
    <n v="0"/>
    <s v="&gt;0"/>
    <n v="0"/>
    <n v="1"/>
    <x v="2"/>
    <x v="1"/>
    <m/>
  </r>
  <r>
    <n v="92602"/>
    <n v="112"/>
    <n v="64"/>
    <n v="176"/>
    <m/>
    <s v="92602"/>
    <n v="164"/>
    <n v="5"/>
    <n v="5"/>
    <n v="0"/>
    <n v="0"/>
    <n v="0"/>
    <s v="&gt;164"/>
    <n v="21666"/>
    <m/>
    <x v="161"/>
    <x v="2"/>
    <m/>
  </r>
  <r>
    <n v="92603"/>
    <n v="66"/>
    <n v="42"/>
    <n v="108"/>
    <m/>
    <s v="92603"/>
    <n v="100"/>
    <n v="0"/>
    <n v="5"/>
    <n v="5"/>
    <n v="0"/>
    <n v="0"/>
    <s v="&gt;100"/>
    <n v="20183"/>
    <m/>
    <x v="161"/>
    <x v="2"/>
    <m/>
  </r>
  <r>
    <n v="92604"/>
    <n v="101"/>
    <n v="107"/>
    <n v="208"/>
    <m/>
    <s v="92604"/>
    <n v="169"/>
    <n v="5"/>
    <n v="25"/>
    <n v="0"/>
    <n v="5"/>
    <n v="5"/>
    <s v="&gt;194"/>
    <n v="28330"/>
    <m/>
    <x v="161"/>
    <x v="2"/>
    <m/>
  </r>
  <r>
    <n v="92605"/>
    <n v="0"/>
    <n v="5"/>
    <s v="&gt;0"/>
    <m/>
    <s v="92605"/>
    <n v="5"/>
    <n v="0"/>
    <n v="0"/>
    <n v="0"/>
    <n v="0"/>
    <n v="0"/>
    <s v="&gt;0"/>
    <n v="0"/>
    <n v="1"/>
    <x v="2"/>
    <x v="1"/>
    <m/>
  </r>
  <r>
    <n v="92606"/>
    <n v="101"/>
    <n v="88"/>
    <n v="189"/>
    <m/>
    <s v="92606"/>
    <n v="170"/>
    <n v="18"/>
    <n v="0"/>
    <n v="0"/>
    <n v="5"/>
    <n v="0"/>
    <s v="&gt;188"/>
    <n v="27410"/>
    <m/>
    <x v="161"/>
    <x v="2"/>
    <m/>
  </r>
  <r>
    <n v="92610"/>
    <n v="43"/>
    <n v="33"/>
    <n v="76"/>
    <m/>
    <s v="92610"/>
    <n v="76"/>
    <n v="0"/>
    <n v="0"/>
    <n v="0"/>
    <n v="0"/>
    <n v="0"/>
    <n v="76"/>
    <n v="17002"/>
    <m/>
    <x v="162"/>
    <x v="2"/>
    <m/>
  </r>
  <r>
    <n v="92612"/>
    <n v="51"/>
    <n v="69"/>
    <n v="120"/>
    <m/>
    <s v="92612"/>
    <n v="102"/>
    <n v="17"/>
    <n v="0"/>
    <n v="0"/>
    <n v="5"/>
    <n v="0"/>
    <s v="&gt;119"/>
    <n v="32069"/>
    <m/>
    <x v="161"/>
    <x v="2"/>
    <m/>
  </r>
  <r>
    <n v="92614"/>
    <n v="109"/>
    <n v="85"/>
    <n v="194"/>
    <m/>
    <s v="92614"/>
    <n v="172"/>
    <n v="21"/>
    <n v="0"/>
    <n v="0"/>
    <n v="5"/>
    <n v="0"/>
    <s v="&gt;193"/>
    <n v="27471"/>
    <m/>
    <x v="161"/>
    <x v="2"/>
    <m/>
  </r>
  <r>
    <n v="92617"/>
    <n v="19"/>
    <n v="5"/>
    <s v="&gt;19"/>
    <m/>
    <s v="92617"/>
    <n v="25"/>
    <n v="0"/>
    <n v="0"/>
    <n v="0"/>
    <n v="0"/>
    <n v="0"/>
    <n v="25"/>
    <n v="17213"/>
    <m/>
    <x v="161"/>
    <x v="2"/>
    <m/>
  </r>
  <r>
    <n v="92618"/>
    <n v="245"/>
    <n v="80"/>
    <n v="325"/>
    <m/>
    <s v="92618"/>
    <n v="313"/>
    <n v="11"/>
    <n v="0"/>
    <n v="0"/>
    <n v="5"/>
    <n v="0"/>
    <s v="&gt;324"/>
    <n v="54509"/>
    <m/>
    <x v="161"/>
    <x v="2"/>
    <m/>
  </r>
  <r>
    <n v="92620"/>
    <n v="249"/>
    <n v="162"/>
    <n v="411"/>
    <m/>
    <s v="92620"/>
    <n v="391"/>
    <n v="5"/>
    <n v="5"/>
    <n v="0"/>
    <n v="5"/>
    <n v="0"/>
    <s v="&gt;391"/>
    <n v="48360"/>
    <m/>
    <x v="161"/>
    <x v="2"/>
    <m/>
  </r>
  <r>
    <n v="92624"/>
    <n v="17"/>
    <n v="22"/>
    <n v="39"/>
    <m/>
    <s v="92624"/>
    <n v="35"/>
    <n v="5"/>
    <n v="0"/>
    <n v="0"/>
    <n v="5"/>
    <n v="5"/>
    <s v="&gt;35"/>
    <n v="6376"/>
    <m/>
    <x v="163"/>
    <x v="2"/>
    <m/>
  </r>
  <r>
    <n v="92625"/>
    <n v="12"/>
    <n v="21"/>
    <n v="33"/>
    <m/>
    <s v="92625"/>
    <n v="28"/>
    <n v="5"/>
    <n v="0"/>
    <n v="0"/>
    <n v="5"/>
    <n v="0"/>
    <s v="&gt;28"/>
    <n v="13149"/>
    <m/>
    <x v="164"/>
    <x v="2"/>
    <m/>
  </r>
  <r>
    <n v="92626"/>
    <n v="142"/>
    <n v="420"/>
    <n v="562"/>
    <m/>
    <s v="92626"/>
    <n v="230"/>
    <n v="209"/>
    <n v="36"/>
    <n v="77"/>
    <n v="5"/>
    <n v="5"/>
    <s v="&gt;552"/>
    <n v="50978"/>
    <m/>
    <x v="165"/>
    <x v="2"/>
    <m/>
  </r>
  <r>
    <n v="92627"/>
    <n v="192"/>
    <n v="195"/>
    <n v="387"/>
    <m/>
    <s v="92627"/>
    <n v="317"/>
    <n v="16"/>
    <n v="48"/>
    <n v="0"/>
    <n v="5"/>
    <n v="5"/>
    <s v="&gt;381"/>
    <n v="62437"/>
    <m/>
    <x v="165"/>
    <x v="2"/>
    <m/>
  </r>
  <r>
    <n v="92629"/>
    <n v="49"/>
    <n v="74"/>
    <n v="123"/>
    <m/>
    <s v="92629"/>
    <n v="106"/>
    <n v="5"/>
    <n v="0"/>
    <n v="5"/>
    <n v="5"/>
    <n v="0"/>
    <s v="&gt;106"/>
    <n v="27023"/>
    <m/>
    <x v="163"/>
    <x v="2"/>
    <m/>
  </r>
  <r>
    <n v="92630"/>
    <n v="222"/>
    <n v="265"/>
    <n v="487"/>
    <m/>
    <s v="92630"/>
    <n v="398"/>
    <n v="29"/>
    <n v="39"/>
    <n v="11"/>
    <n v="5"/>
    <n v="0"/>
    <s v="&gt;477"/>
    <n v="60804"/>
    <m/>
    <x v="162"/>
    <x v="2"/>
    <m/>
  </r>
  <r>
    <n v="92631"/>
    <n v="0"/>
    <n v="5"/>
    <s v="&gt;0"/>
    <m/>
    <s v="92631"/>
    <n v="5"/>
    <n v="0"/>
    <n v="0"/>
    <n v="0"/>
    <n v="0"/>
    <n v="0"/>
    <s v="&gt;0"/>
    <n v="0"/>
    <n v="1"/>
    <x v="2"/>
    <x v="1"/>
    <m/>
  </r>
  <r>
    <n v="92635"/>
    <n v="0"/>
    <n v="5"/>
    <s v="&gt;0"/>
    <m/>
    <s v="92635"/>
    <n v="5"/>
    <n v="0"/>
    <n v="0"/>
    <n v="0"/>
    <n v="0"/>
    <n v="0"/>
    <s v="&gt;0"/>
    <n v="0"/>
    <n v="1"/>
    <x v="2"/>
    <x v="1"/>
    <m/>
  </r>
  <r>
    <n v="92637"/>
    <n v="5"/>
    <n v="30"/>
    <s v="&gt;30"/>
    <m/>
    <s v="92637"/>
    <n v="21"/>
    <n v="5"/>
    <n v="0"/>
    <n v="0"/>
    <n v="5"/>
    <n v="0"/>
    <s v="&gt;21"/>
    <n v="16034"/>
    <m/>
    <x v="166"/>
    <x v="2"/>
    <m/>
  </r>
  <r>
    <n v="92638"/>
    <n v="0"/>
    <n v="5"/>
    <s v="&gt;0"/>
    <m/>
    <s v="92638"/>
    <n v="5"/>
    <n v="0"/>
    <n v="0"/>
    <n v="0"/>
    <n v="0"/>
    <n v="0"/>
    <s v="&gt;0"/>
    <n v="0"/>
    <n v="1"/>
    <x v="2"/>
    <x v="1"/>
    <m/>
  </r>
  <r>
    <n v="92646"/>
    <n v="160"/>
    <n v="193"/>
    <n v="353"/>
    <m/>
    <s v="92646"/>
    <n v="317"/>
    <n v="14"/>
    <n v="19"/>
    <n v="0"/>
    <n v="5"/>
    <n v="0"/>
    <s v="&gt;350"/>
    <n v="56568"/>
    <m/>
    <x v="48"/>
    <x v="2"/>
    <m/>
  </r>
  <r>
    <n v="92647"/>
    <n v="199"/>
    <n v="237"/>
    <n v="436"/>
    <m/>
    <s v="92647"/>
    <n v="381"/>
    <n v="33"/>
    <n v="5"/>
    <n v="0"/>
    <n v="12"/>
    <n v="5"/>
    <s v="&gt;426"/>
    <n v="61476"/>
    <m/>
    <x v="48"/>
    <x v="2"/>
    <m/>
  </r>
  <r>
    <n v="92648"/>
    <n v="79"/>
    <n v="107"/>
    <n v="186"/>
    <m/>
    <s v="92648"/>
    <n v="150"/>
    <n v="33"/>
    <n v="0"/>
    <n v="0"/>
    <n v="5"/>
    <n v="5"/>
    <s v="&gt;183"/>
    <n v="45328"/>
    <m/>
    <x v="48"/>
    <x v="2"/>
    <m/>
  </r>
  <r>
    <n v="92649"/>
    <n v="78"/>
    <n v="66"/>
    <n v="144"/>
    <m/>
    <s v="92649"/>
    <n v="130"/>
    <n v="12"/>
    <n v="0"/>
    <n v="0"/>
    <n v="5"/>
    <n v="0"/>
    <s v="&gt;142"/>
    <n v="35856"/>
    <m/>
    <x v="48"/>
    <x v="2"/>
    <m/>
  </r>
  <r>
    <n v="92651"/>
    <n v="46"/>
    <n v="73"/>
    <n v="119"/>
    <m/>
    <s v="92651"/>
    <n v="75"/>
    <n v="39"/>
    <n v="5"/>
    <n v="0"/>
    <n v="0"/>
    <n v="5"/>
    <s v="&gt;114"/>
    <n v="23732"/>
    <m/>
    <x v="167"/>
    <x v="2"/>
    <m/>
  </r>
  <r>
    <n v="92652"/>
    <n v="0"/>
    <n v="5"/>
    <s v="&gt;0"/>
    <m/>
    <s v="92652"/>
    <n v="5"/>
    <n v="0"/>
    <n v="0"/>
    <n v="0"/>
    <n v="0"/>
    <n v="0"/>
    <s v="&gt;0"/>
    <n v="0"/>
    <n v="1"/>
    <x v="2"/>
    <x v="1"/>
    <m/>
  </r>
  <r>
    <n v="92653"/>
    <n v="80"/>
    <n v="143"/>
    <n v="223"/>
    <m/>
    <s v="92653"/>
    <n v="178"/>
    <n v="5"/>
    <n v="5"/>
    <n v="21"/>
    <n v="5"/>
    <n v="5"/>
    <s v="&gt;199"/>
    <n v="30080"/>
    <m/>
    <x v="168"/>
    <x v="2"/>
    <m/>
  </r>
  <r>
    <n v="92655"/>
    <n v="37"/>
    <n v="51"/>
    <n v="88"/>
    <m/>
    <s v="92655"/>
    <n v="83"/>
    <n v="0"/>
    <n v="5"/>
    <n v="0"/>
    <n v="0"/>
    <n v="5"/>
    <s v="&gt;83"/>
    <n v="8730"/>
    <m/>
    <x v="0"/>
    <x v="2"/>
    <m/>
  </r>
  <r>
    <n v="92656"/>
    <n v="149"/>
    <n v="133"/>
    <n v="282"/>
    <m/>
    <s v="92656"/>
    <n v="258"/>
    <n v="18"/>
    <n v="0"/>
    <n v="0"/>
    <n v="5"/>
    <n v="0"/>
    <s v="&gt;276"/>
    <n v="51940"/>
    <m/>
    <x v="169"/>
    <x v="2"/>
    <m/>
  </r>
  <r>
    <n v="92657"/>
    <n v="16"/>
    <n v="13"/>
    <n v="29"/>
    <m/>
    <s v="92657"/>
    <n v="28"/>
    <n v="0"/>
    <n v="0"/>
    <n v="0"/>
    <n v="5"/>
    <n v="0"/>
    <s v="&gt;28"/>
    <n v="8988"/>
    <m/>
    <x v="164"/>
    <x v="2"/>
    <m/>
  </r>
  <r>
    <n v="92660"/>
    <n v="71"/>
    <n v="51"/>
    <n v="122"/>
    <m/>
    <s v="92660"/>
    <n v="114"/>
    <n v="5"/>
    <n v="0"/>
    <n v="0"/>
    <n v="5"/>
    <n v="0"/>
    <s v="&gt;114"/>
    <n v="35409"/>
    <m/>
    <x v="164"/>
    <x v="2"/>
    <m/>
  </r>
  <r>
    <n v="92661"/>
    <n v="0"/>
    <n v="5"/>
    <s v="&gt;0"/>
    <m/>
    <s v="92661"/>
    <n v="5"/>
    <n v="0"/>
    <n v="0"/>
    <n v="0"/>
    <n v="0"/>
    <n v="0"/>
    <s v="&gt;0"/>
    <n v="3825"/>
    <m/>
    <x v="164"/>
    <x v="2"/>
    <m/>
  </r>
  <r>
    <n v="92662"/>
    <n v="5"/>
    <n v="0"/>
    <s v="&gt;0"/>
    <m/>
    <s v="92662"/>
    <n v="5"/>
    <n v="0"/>
    <n v="0"/>
    <n v="0"/>
    <n v="0"/>
    <n v="0"/>
    <s v="&gt;0"/>
    <n v="2710"/>
    <m/>
    <x v="164"/>
    <x v="2"/>
    <m/>
  </r>
  <r>
    <n v="92663"/>
    <n v="25"/>
    <n v="28"/>
    <n v="53"/>
    <m/>
    <s v="92663"/>
    <n v="46"/>
    <n v="5"/>
    <n v="5"/>
    <n v="0"/>
    <n v="0"/>
    <n v="0"/>
    <s v="&gt;46"/>
    <n v="22721"/>
    <m/>
    <x v="164"/>
    <x v="2"/>
    <m/>
  </r>
  <r>
    <n v="92672"/>
    <n v="81"/>
    <n v="91"/>
    <n v="172"/>
    <m/>
    <s v="92672"/>
    <n v="152"/>
    <n v="11"/>
    <n v="5"/>
    <n v="5"/>
    <n v="5"/>
    <n v="0"/>
    <s v="&gt;163"/>
    <n v="34659"/>
    <m/>
    <x v="170"/>
    <x v="2"/>
    <m/>
  </r>
  <r>
    <n v="92673"/>
    <n v="76"/>
    <n v="62"/>
    <n v="138"/>
    <m/>
    <s v="92673"/>
    <n v="133"/>
    <n v="5"/>
    <n v="0"/>
    <n v="0"/>
    <n v="5"/>
    <n v="0"/>
    <s v="&gt;133"/>
    <n v="30634"/>
    <m/>
    <x v="170"/>
    <x v="2"/>
    <m/>
  </r>
  <r>
    <n v="92675"/>
    <n v="90"/>
    <n v="144"/>
    <n v="234"/>
    <m/>
    <s v="92675"/>
    <n v="188"/>
    <n v="42"/>
    <n v="0"/>
    <n v="0"/>
    <n v="5"/>
    <n v="5"/>
    <s v="&gt;230"/>
    <n v="39827"/>
    <m/>
    <x v="171"/>
    <x v="2"/>
    <m/>
  </r>
  <r>
    <n v="92676"/>
    <n v="5"/>
    <n v="5"/>
    <s v="&gt;0"/>
    <m/>
    <s v="92676"/>
    <n v="5"/>
    <n v="0"/>
    <n v="0"/>
    <n v="0"/>
    <n v="5"/>
    <n v="0"/>
    <s v="&gt;0"/>
    <n v="2033"/>
    <m/>
    <x v="172"/>
    <x v="2"/>
    <m/>
  </r>
  <r>
    <n v="92677"/>
    <n v="144"/>
    <n v="174"/>
    <n v="318"/>
    <m/>
    <s v="92677"/>
    <n v="288"/>
    <n v="17"/>
    <n v="0"/>
    <n v="5"/>
    <n v="5"/>
    <n v="0"/>
    <s v="&gt;305"/>
    <n v="65508"/>
    <m/>
    <x v="173"/>
    <x v="2"/>
    <m/>
  </r>
  <r>
    <n v="92679"/>
    <n v="91"/>
    <n v="68"/>
    <n v="159"/>
    <m/>
    <s v="92679"/>
    <n v="153"/>
    <n v="5"/>
    <n v="5"/>
    <n v="0"/>
    <n v="5"/>
    <n v="0"/>
    <s v="&gt;153"/>
    <n v="32784"/>
    <m/>
    <x v="0"/>
    <x v="2"/>
    <m/>
  </r>
  <r>
    <n v="92683"/>
    <n v="342"/>
    <n v="430"/>
    <n v="772"/>
    <m/>
    <s v="92683"/>
    <n v="687"/>
    <n v="32"/>
    <n v="38"/>
    <n v="0"/>
    <n v="12"/>
    <n v="5"/>
    <s v="&gt;769"/>
    <n v="90833"/>
    <m/>
    <x v="174"/>
    <x v="2"/>
    <m/>
  </r>
  <r>
    <n v="92688"/>
    <n v="141"/>
    <n v="92"/>
    <n v="233"/>
    <m/>
    <s v="92688"/>
    <n v="210"/>
    <n v="20"/>
    <n v="0"/>
    <n v="0"/>
    <n v="5"/>
    <n v="0"/>
    <s v="&gt;230"/>
    <n v="44586"/>
    <m/>
    <x v="175"/>
    <x v="2"/>
    <m/>
  </r>
  <r>
    <n v="92691"/>
    <n v="143"/>
    <n v="347"/>
    <n v="490"/>
    <m/>
    <s v="92691"/>
    <n v="280"/>
    <n v="44"/>
    <n v="52"/>
    <n v="103"/>
    <n v="5"/>
    <n v="5"/>
    <s v="&gt;479"/>
    <n v="50033"/>
    <m/>
    <x v="176"/>
    <x v="2"/>
    <m/>
  </r>
  <r>
    <n v="92692"/>
    <n v="125"/>
    <n v="149"/>
    <n v="274"/>
    <m/>
    <s v="92692"/>
    <n v="242"/>
    <n v="25"/>
    <n v="5"/>
    <n v="0"/>
    <n v="5"/>
    <n v="0"/>
    <s v="&gt;267"/>
    <n v="47548"/>
    <m/>
    <x v="176"/>
    <x v="2"/>
    <m/>
  </r>
  <r>
    <n v="92694"/>
    <n v="140"/>
    <n v="47"/>
    <n v="187"/>
    <m/>
    <s v="92694"/>
    <n v="184"/>
    <n v="5"/>
    <n v="0"/>
    <n v="0"/>
    <n v="0"/>
    <n v="0"/>
    <s v="&gt;184"/>
    <n v="26679"/>
    <m/>
    <x v="0"/>
    <x v="2"/>
    <m/>
  </r>
  <r>
    <n v="92697"/>
    <n v="0"/>
    <n v="5"/>
    <s v="&gt;0"/>
    <m/>
    <s v="92697"/>
    <n v="0"/>
    <n v="5"/>
    <n v="0"/>
    <n v="0"/>
    <n v="0"/>
    <n v="0"/>
    <s v="&gt;0"/>
    <n v="0"/>
    <n v="1"/>
    <x v="2"/>
    <x v="1"/>
    <m/>
  </r>
  <r>
    <n v="92701"/>
    <n v="228"/>
    <n v="175"/>
    <n v="403"/>
    <m/>
    <s v="92701"/>
    <n v="378"/>
    <n v="5"/>
    <n v="5"/>
    <n v="0"/>
    <n v="5"/>
    <n v="5"/>
    <s v="&gt;378"/>
    <n v="54796"/>
    <m/>
    <x v="177"/>
    <x v="2"/>
    <m/>
  </r>
  <r>
    <n v="92702"/>
    <n v="5"/>
    <n v="0"/>
    <s v="&gt;0"/>
    <m/>
    <s v="92702"/>
    <n v="5"/>
    <n v="0"/>
    <n v="0"/>
    <n v="0"/>
    <n v="0"/>
    <n v="0"/>
    <s v="&gt;0"/>
    <n v="0"/>
    <n v="1"/>
    <x v="2"/>
    <x v="1"/>
    <m/>
  </r>
  <r>
    <n v="92703"/>
    <n v="282"/>
    <n v="278"/>
    <n v="560"/>
    <m/>
    <s v="92703"/>
    <n v="526"/>
    <n v="5"/>
    <n v="20"/>
    <n v="0"/>
    <n v="5"/>
    <n v="5"/>
    <s v="&gt;546"/>
    <n v="66428"/>
    <m/>
    <x v="177"/>
    <x v="2"/>
    <m/>
  </r>
  <r>
    <n v="92704"/>
    <n v="348"/>
    <n v="329"/>
    <n v="677"/>
    <m/>
    <s v="92704"/>
    <n v="613"/>
    <n v="12"/>
    <n v="35"/>
    <n v="0"/>
    <n v="13"/>
    <n v="5"/>
    <s v="&gt;673"/>
    <n v="85935"/>
    <m/>
    <x v="177"/>
    <x v="2"/>
    <m/>
  </r>
  <r>
    <n v="92705"/>
    <n v="149"/>
    <n v="192"/>
    <n v="341"/>
    <m/>
    <s v="92705"/>
    <n v="288"/>
    <n v="13"/>
    <n v="31"/>
    <n v="5"/>
    <n v="5"/>
    <n v="5"/>
    <s v="&gt;332"/>
    <n v="47044"/>
    <m/>
    <x v="177"/>
    <x v="2"/>
    <m/>
  </r>
  <r>
    <n v="92706"/>
    <n v="137"/>
    <n v="210"/>
    <n v="347"/>
    <m/>
    <s v="92706"/>
    <n v="272"/>
    <n v="37"/>
    <n v="19"/>
    <n v="5"/>
    <n v="5"/>
    <n v="5"/>
    <s v="&gt;328"/>
    <n v="39080"/>
    <m/>
    <x v="177"/>
    <x v="2"/>
    <m/>
  </r>
  <r>
    <n v="92707"/>
    <n v="213"/>
    <n v="245"/>
    <n v="458"/>
    <m/>
    <s v="92707"/>
    <n v="415"/>
    <n v="5"/>
    <n v="21"/>
    <n v="0"/>
    <n v="11"/>
    <n v="5"/>
    <s v="&gt;447"/>
    <n v="62698"/>
    <m/>
    <x v="177"/>
    <x v="2"/>
    <m/>
  </r>
  <r>
    <n v="92708"/>
    <n v="217"/>
    <n v="207"/>
    <n v="424"/>
    <m/>
    <s v="92708"/>
    <n v="376"/>
    <n v="22"/>
    <n v="16"/>
    <n v="5"/>
    <n v="5"/>
    <n v="5"/>
    <s v="&gt;414"/>
    <n v="56811"/>
    <m/>
    <x v="178"/>
    <x v="2"/>
    <m/>
  </r>
  <r>
    <n v="92709"/>
    <n v="5"/>
    <n v="0"/>
    <s v="&gt;0"/>
    <m/>
    <s v="92709"/>
    <n v="5"/>
    <n v="0"/>
    <n v="0"/>
    <n v="0"/>
    <n v="0"/>
    <n v="0"/>
    <s v="&gt;0"/>
    <n v="0"/>
    <n v="1"/>
    <x v="2"/>
    <x v="1"/>
    <m/>
  </r>
  <r>
    <n v="92722"/>
    <n v="0"/>
    <n v="5"/>
    <s v="&gt;0"/>
    <m/>
    <s v="92722"/>
    <n v="0"/>
    <n v="0"/>
    <n v="0"/>
    <n v="0"/>
    <n v="5"/>
    <n v="0"/>
    <s v="&gt;0"/>
    <n v="0"/>
    <n v="1"/>
    <x v="2"/>
    <x v="1"/>
    <m/>
  </r>
  <r>
    <n v="92733"/>
    <n v="0"/>
    <n v="5"/>
    <s v="&gt;0"/>
    <m/>
    <s v="92733"/>
    <n v="0"/>
    <n v="0"/>
    <n v="5"/>
    <n v="0"/>
    <n v="0"/>
    <n v="0"/>
    <s v="&gt;0"/>
    <n v="0"/>
    <n v="1"/>
    <x v="2"/>
    <x v="1"/>
    <m/>
  </r>
  <r>
    <n v="92746"/>
    <n v="0"/>
    <n v="5"/>
    <s v="&gt;0"/>
    <m/>
    <s v="92746"/>
    <n v="0"/>
    <n v="5"/>
    <n v="0"/>
    <n v="0"/>
    <n v="0"/>
    <n v="0"/>
    <s v="&gt;0"/>
    <n v="0"/>
    <n v="1"/>
    <x v="2"/>
    <x v="1"/>
    <m/>
  </r>
  <r>
    <n v="92776"/>
    <n v="5"/>
    <n v="0"/>
    <s v="&gt;0"/>
    <m/>
    <s v="92776"/>
    <n v="5"/>
    <n v="0"/>
    <n v="0"/>
    <n v="0"/>
    <n v="0"/>
    <n v="0"/>
    <s v="&gt;0"/>
    <n v="0"/>
    <n v="1"/>
    <x v="2"/>
    <x v="1"/>
    <m/>
  </r>
  <r>
    <n v="92780"/>
    <n v="238"/>
    <n v="223"/>
    <n v="461"/>
    <m/>
    <s v="92780"/>
    <n v="387"/>
    <n v="35"/>
    <n v="15"/>
    <n v="0"/>
    <n v="5"/>
    <n v="20"/>
    <s v="&gt;457"/>
    <n v="58654"/>
    <m/>
    <x v="179"/>
    <x v="2"/>
    <m/>
  </r>
  <r>
    <n v="92782"/>
    <n v="108"/>
    <n v="74"/>
    <n v="182"/>
    <m/>
    <s v="92782"/>
    <n v="167"/>
    <n v="15"/>
    <n v="0"/>
    <n v="0"/>
    <n v="0"/>
    <n v="0"/>
    <n v="182"/>
    <n v="23166"/>
    <m/>
    <x v="179"/>
    <x v="2"/>
    <m/>
  </r>
  <r>
    <n v="92789"/>
    <n v="0"/>
    <n v="5"/>
    <s v="&gt;0"/>
    <m/>
    <s v="92789"/>
    <n v="5"/>
    <n v="0"/>
    <n v="0"/>
    <n v="0"/>
    <n v="0"/>
    <n v="0"/>
    <s v="&gt;0"/>
    <n v="0"/>
    <n v="1"/>
    <x v="2"/>
    <x v="1"/>
    <m/>
  </r>
  <r>
    <n v="92801"/>
    <n v="260"/>
    <n v="400"/>
    <n v="660"/>
    <m/>
    <s v="92801"/>
    <n v="438"/>
    <n v="39"/>
    <n v="115"/>
    <n v="46"/>
    <n v="16"/>
    <n v="5"/>
    <s v="&gt;654"/>
    <n v="65757"/>
    <m/>
    <x v="180"/>
    <x v="2"/>
    <m/>
  </r>
  <r>
    <n v="92802"/>
    <n v="184"/>
    <n v="268"/>
    <n v="452"/>
    <m/>
    <s v="92802"/>
    <n v="326"/>
    <n v="24"/>
    <n v="71"/>
    <n v="19"/>
    <n v="5"/>
    <n v="5"/>
    <s v="&gt;440"/>
    <n v="44013"/>
    <m/>
    <x v="180"/>
    <x v="2"/>
    <m/>
  </r>
  <r>
    <n v="92804"/>
    <n v="341"/>
    <n v="642"/>
    <n v="983"/>
    <m/>
    <s v="92804"/>
    <n v="641"/>
    <n v="91"/>
    <n v="171"/>
    <n v="46"/>
    <n v="13"/>
    <n v="21"/>
    <n v="983"/>
    <n v="88173"/>
    <m/>
    <x v="180"/>
    <x v="2"/>
    <m/>
  </r>
  <r>
    <n v="92805"/>
    <n v="303"/>
    <n v="290"/>
    <n v="593"/>
    <m/>
    <s v="92805"/>
    <n v="501"/>
    <n v="33"/>
    <n v="22"/>
    <n v="17"/>
    <n v="15"/>
    <n v="5"/>
    <s v="&gt;588"/>
    <n v="74557"/>
    <m/>
    <x v="180"/>
    <x v="2"/>
    <m/>
  </r>
  <r>
    <n v="92806"/>
    <n v="146"/>
    <n v="216"/>
    <n v="362"/>
    <m/>
    <s v="92806"/>
    <n v="257"/>
    <n v="36"/>
    <n v="46"/>
    <n v="19"/>
    <n v="5"/>
    <n v="5"/>
    <s v="&gt;358"/>
    <n v="40216"/>
    <m/>
    <x v="180"/>
    <x v="2"/>
    <m/>
  </r>
  <r>
    <n v="92807"/>
    <n v="129"/>
    <n v="101"/>
    <n v="230"/>
    <m/>
    <s v="92807"/>
    <n v="220"/>
    <n v="5"/>
    <n v="0"/>
    <n v="0"/>
    <n v="5"/>
    <n v="0"/>
    <s v="&gt;220"/>
    <n v="36057"/>
    <m/>
    <x v="180"/>
    <x v="2"/>
    <m/>
  </r>
  <r>
    <n v="92808"/>
    <n v="55"/>
    <n v="51"/>
    <n v="106"/>
    <m/>
    <s v="92808"/>
    <n v="102"/>
    <n v="5"/>
    <n v="0"/>
    <n v="0"/>
    <n v="0"/>
    <n v="0"/>
    <s v="&gt;102"/>
    <n v="21787"/>
    <m/>
    <x v="180"/>
    <x v="2"/>
    <m/>
  </r>
  <r>
    <n v="92812"/>
    <n v="5"/>
    <n v="0"/>
    <s v="&gt;0"/>
    <m/>
    <s v="92812"/>
    <n v="5"/>
    <n v="0"/>
    <n v="0"/>
    <n v="0"/>
    <n v="0"/>
    <n v="0"/>
    <s v="&gt;0"/>
    <n v="0"/>
    <n v="1"/>
    <x v="2"/>
    <x v="1"/>
    <m/>
  </r>
  <r>
    <n v="92820"/>
    <n v="0"/>
    <n v="5"/>
    <s v="&gt;0"/>
    <m/>
    <s v="92820"/>
    <n v="0"/>
    <n v="0"/>
    <n v="5"/>
    <n v="0"/>
    <n v="0"/>
    <n v="0"/>
    <s v="&gt;0"/>
    <n v="0"/>
    <n v="1"/>
    <x v="2"/>
    <x v="1"/>
    <m/>
  </r>
  <r>
    <n v="92821"/>
    <n v="165"/>
    <n v="143"/>
    <n v="308"/>
    <m/>
    <s v="92821"/>
    <n v="261"/>
    <n v="14"/>
    <n v="25"/>
    <n v="0"/>
    <n v="5"/>
    <n v="5"/>
    <s v="&gt;300"/>
    <n v="39140"/>
    <m/>
    <x v="181"/>
    <x v="2"/>
    <m/>
  </r>
  <r>
    <n v="92823"/>
    <n v="5"/>
    <n v="18"/>
    <s v="&gt;18"/>
    <m/>
    <s v="92823"/>
    <n v="26"/>
    <n v="5"/>
    <n v="0"/>
    <n v="0"/>
    <n v="0"/>
    <n v="0"/>
    <s v="&gt;26"/>
    <n v="4996"/>
    <m/>
    <x v="181"/>
    <x v="2"/>
    <m/>
  </r>
  <r>
    <n v="92831"/>
    <n v="117"/>
    <n v="114"/>
    <n v="231"/>
    <m/>
    <s v="92831"/>
    <n v="194"/>
    <n v="15"/>
    <n v="5"/>
    <n v="5"/>
    <n v="5"/>
    <n v="5"/>
    <s v="&gt;209"/>
    <n v="36211"/>
    <m/>
    <x v="182"/>
    <x v="2"/>
    <m/>
  </r>
  <r>
    <n v="92832"/>
    <n v="95"/>
    <n v="150"/>
    <n v="245"/>
    <m/>
    <s v="92832"/>
    <n v="176"/>
    <n v="15"/>
    <n v="41"/>
    <n v="5"/>
    <n v="5"/>
    <n v="5"/>
    <s v="&gt;232"/>
    <n v="25887"/>
    <m/>
    <x v="182"/>
    <x v="2"/>
    <m/>
  </r>
  <r>
    <n v="92833"/>
    <n v="208"/>
    <n v="205"/>
    <n v="413"/>
    <m/>
    <s v="92833"/>
    <n v="354"/>
    <n v="17"/>
    <n v="26"/>
    <n v="5"/>
    <n v="5"/>
    <n v="0"/>
    <s v="&gt;397"/>
    <n v="52537"/>
    <m/>
    <x v="182"/>
    <x v="2"/>
    <m/>
  </r>
  <r>
    <n v="92834"/>
    <n v="5"/>
    <n v="0"/>
    <s v="&gt;0"/>
    <m/>
    <s v="92834"/>
    <n v="5"/>
    <n v="0"/>
    <n v="0"/>
    <n v="0"/>
    <n v="0"/>
    <n v="0"/>
    <s v="&gt;0"/>
    <n v="0"/>
    <n v="1"/>
    <x v="2"/>
    <x v="1"/>
    <m/>
  </r>
  <r>
    <n v="92835"/>
    <n v="79"/>
    <n v="85"/>
    <n v="164"/>
    <m/>
    <s v="92835"/>
    <n v="136"/>
    <n v="12"/>
    <n v="5"/>
    <n v="0"/>
    <n v="5"/>
    <n v="5"/>
    <s v="&gt;148"/>
    <n v="26115"/>
    <m/>
    <x v="182"/>
    <x v="2"/>
    <m/>
  </r>
  <r>
    <n v="92837"/>
    <n v="0"/>
    <n v="5"/>
    <s v="&gt;0"/>
    <m/>
    <s v="92837"/>
    <n v="5"/>
    <n v="0"/>
    <n v="0"/>
    <n v="0"/>
    <n v="0"/>
    <n v="5"/>
    <s v="&gt;0"/>
    <n v="0"/>
    <n v="1"/>
    <x v="2"/>
    <x v="1"/>
    <m/>
  </r>
  <r>
    <n v="92838"/>
    <n v="5"/>
    <n v="0"/>
    <s v="&gt;0"/>
    <m/>
    <s v="92838"/>
    <n v="5"/>
    <n v="0"/>
    <n v="0"/>
    <n v="0"/>
    <n v="0"/>
    <n v="0"/>
    <s v="&gt;0"/>
    <n v="0"/>
    <n v="1"/>
    <x v="2"/>
    <x v="1"/>
    <m/>
  </r>
  <r>
    <n v="92840"/>
    <n v="228"/>
    <n v="266"/>
    <n v="494"/>
    <m/>
    <s v="92840"/>
    <n v="390"/>
    <n v="11"/>
    <n v="63"/>
    <n v="5"/>
    <n v="13"/>
    <n v="5"/>
    <s v="&gt;477"/>
    <n v="54315"/>
    <m/>
    <x v="183"/>
    <x v="2"/>
    <m/>
  </r>
  <r>
    <n v="92841"/>
    <n v="177"/>
    <n v="215"/>
    <n v="392"/>
    <m/>
    <s v="92841"/>
    <n v="305"/>
    <n v="5"/>
    <n v="71"/>
    <n v="0"/>
    <n v="5"/>
    <n v="5"/>
    <s v="&gt;376"/>
    <n v="33990"/>
    <m/>
    <x v="183"/>
    <x v="2"/>
    <m/>
  </r>
  <r>
    <n v="92842"/>
    <n v="5"/>
    <n v="0"/>
    <s v="&gt;0"/>
    <m/>
    <s v="92842"/>
    <n v="5"/>
    <n v="0"/>
    <n v="0"/>
    <n v="0"/>
    <n v="0"/>
    <n v="0"/>
    <s v="&gt;0"/>
    <n v="0"/>
    <n v="1"/>
    <x v="2"/>
    <x v="1"/>
    <m/>
  </r>
  <r>
    <n v="92843"/>
    <n v="193"/>
    <n v="211"/>
    <n v="404"/>
    <m/>
    <s v="92843"/>
    <n v="330"/>
    <n v="17"/>
    <n v="48"/>
    <n v="0"/>
    <n v="5"/>
    <n v="5"/>
    <s v="&gt;395"/>
    <n v="47823"/>
    <m/>
    <x v="183"/>
    <x v="2"/>
    <m/>
  </r>
  <r>
    <n v="92844"/>
    <n v="79"/>
    <n v="141"/>
    <n v="220"/>
    <m/>
    <s v="92844"/>
    <n v="163"/>
    <n v="5"/>
    <n v="51"/>
    <n v="0"/>
    <n v="5"/>
    <n v="0"/>
    <s v="&gt;214"/>
    <n v="22686"/>
    <m/>
    <x v="183"/>
    <x v="2"/>
    <m/>
  </r>
  <r>
    <n v="92845"/>
    <n v="50"/>
    <n v="58"/>
    <n v="108"/>
    <m/>
    <s v="92845"/>
    <n v="95"/>
    <n v="5"/>
    <n v="5"/>
    <n v="0"/>
    <n v="5"/>
    <n v="5"/>
    <s v="&gt;95"/>
    <n v="15490"/>
    <m/>
    <x v="183"/>
    <x v="2"/>
    <m/>
  </r>
  <r>
    <n v="92850"/>
    <n v="0"/>
    <n v="5"/>
    <s v="&gt;0"/>
    <m/>
    <s v="92850"/>
    <n v="0"/>
    <n v="0"/>
    <n v="5"/>
    <n v="0"/>
    <n v="0"/>
    <n v="0"/>
    <s v="&gt;0"/>
    <n v="0"/>
    <n v="1"/>
    <x v="2"/>
    <x v="1"/>
    <m/>
  </r>
  <r>
    <n v="92853"/>
    <n v="0"/>
    <n v="5"/>
    <s v="&gt;0"/>
    <m/>
    <s v="92853"/>
    <n v="5"/>
    <n v="0"/>
    <n v="0"/>
    <n v="0"/>
    <n v="0"/>
    <n v="0"/>
    <s v="&gt;0"/>
    <n v="0"/>
    <n v="1"/>
    <x v="2"/>
    <x v="1"/>
    <m/>
  </r>
  <r>
    <n v="92854"/>
    <n v="5"/>
    <n v="0"/>
    <s v="&gt;0"/>
    <m/>
    <s v="92854"/>
    <n v="0"/>
    <n v="0"/>
    <n v="0"/>
    <n v="0"/>
    <n v="5"/>
    <n v="0"/>
    <s v="&gt;0"/>
    <n v="0"/>
    <n v="1"/>
    <x v="2"/>
    <x v="1"/>
    <m/>
  </r>
  <r>
    <n v="92860"/>
    <n v="78"/>
    <n v="119"/>
    <n v="197"/>
    <m/>
    <s v="92860"/>
    <n v="146"/>
    <n v="5"/>
    <n v="32"/>
    <n v="5"/>
    <n v="5"/>
    <n v="0"/>
    <s v="&gt;178"/>
    <n v="27219"/>
    <m/>
    <x v="184"/>
    <x v="5"/>
    <m/>
  </r>
  <r>
    <n v="92861"/>
    <n v="5"/>
    <n v="29"/>
    <s v="&gt;29"/>
    <m/>
    <s v="92861"/>
    <n v="30"/>
    <n v="0"/>
    <n v="5"/>
    <n v="5"/>
    <n v="0"/>
    <n v="0"/>
    <s v="&gt;30"/>
    <n v="5886"/>
    <m/>
    <x v="185"/>
    <x v="2"/>
    <m/>
  </r>
  <r>
    <n v="92863"/>
    <n v="5"/>
    <n v="0"/>
    <s v="&gt;0"/>
    <m/>
    <s v="92863"/>
    <n v="5"/>
    <n v="0"/>
    <n v="0"/>
    <n v="0"/>
    <n v="0"/>
    <n v="0"/>
    <s v="&gt;0"/>
    <n v="0"/>
    <n v="1"/>
    <x v="2"/>
    <x v="1"/>
    <m/>
  </r>
  <r>
    <n v="92864"/>
    <n v="0"/>
    <n v="5"/>
    <s v="&gt;0"/>
    <m/>
    <s v="92864"/>
    <n v="0"/>
    <n v="0"/>
    <n v="0"/>
    <n v="0"/>
    <n v="5"/>
    <n v="0"/>
    <s v="&gt;0"/>
    <n v="0"/>
    <n v="1"/>
    <x v="2"/>
    <x v="1"/>
    <m/>
  </r>
  <r>
    <n v="92865"/>
    <n v="79"/>
    <n v="109"/>
    <n v="188"/>
    <m/>
    <s v="92865"/>
    <n v="142"/>
    <n v="11"/>
    <n v="29"/>
    <n v="5"/>
    <n v="0"/>
    <n v="0"/>
    <s v="&gt;182"/>
    <n v="21003"/>
    <m/>
    <x v="172"/>
    <x v="2"/>
    <m/>
  </r>
  <r>
    <n v="92866"/>
    <n v="53"/>
    <n v="79"/>
    <n v="132"/>
    <m/>
    <s v="92866"/>
    <n v="89"/>
    <n v="27"/>
    <n v="5"/>
    <n v="0"/>
    <n v="5"/>
    <n v="5"/>
    <s v="&gt;116"/>
    <n v="15428"/>
    <m/>
    <x v="172"/>
    <x v="2"/>
    <m/>
  </r>
  <r>
    <n v="92867"/>
    <n v="168"/>
    <n v="165"/>
    <n v="333"/>
    <m/>
    <s v="92867"/>
    <n v="290"/>
    <n v="16"/>
    <n v="23"/>
    <n v="0"/>
    <n v="5"/>
    <n v="0"/>
    <s v="&gt;329"/>
    <n v="44437"/>
    <m/>
    <x v="172"/>
    <x v="2"/>
    <m/>
  </r>
  <r>
    <n v="92868"/>
    <n v="98"/>
    <n v="110"/>
    <n v="208"/>
    <m/>
    <s v="92868"/>
    <n v="163"/>
    <n v="5"/>
    <n v="24"/>
    <n v="0"/>
    <n v="5"/>
    <n v="5"/>
    <s v="&gt;187"/>
    <n v="26549"/>
    <m/>
    <x v="172"/>
    <x v="2"/>
    <m/>
  </r>
  <r>
    <n v="92869"/>
    <n v="107"/>
    <n v="135"/>
    <n v="242"/>
    <m/>
    <s v="92869"/>
    <n v="210"/>
    <n v="5"/>
    <n v="14"/>
    <n v="0"/>
    <n v="5"/>
    <n v="5"/>
    <s v="&gt;224"/>
    <n v="36259"/>
    <m/>
    <x v="172"/>
    <x v="2"/>
    <m/>
  </r>
  <r>
    <n v="92870"/>
    <n v="201"/>
    <n v="180"/>
    <n v="381"/>
    <m/>
    <s v="92870"/>
    <n v="345"/>
    <n v="5"/>
    <n v="5"/>
    <n v="5"/>
    <n v="5"/>
    <n v="5"/>
    <s v="&gt;345"/>
    <n v="53194"/>
    <m/>
    <x v="186"/>
    <x v="2"/>
    <m/>
  </r>
  <r>
    <n v="92871"/>
    <n v="5"/>
    <n v="0"/>
    <s v="&gt;0"/>
    <m/>
    <s v="92871"/>
    <n v="5"/>
    <n v="0"/>
    <n v="0"/>
    <n v="0"/>
    <n v="0"/>
    <n v="0"/>
    <s v="&gt;0"/>
    <n v="0"/>
    <n v="1"/>
    <x v="2"/>
    <x v="1"/>
    <m/>
  </r>
  <r>
    <n v="92875"/>
    <n v="0"/>
    <n v="5"/>
    <s v="&gt;0"/>
    <m/>
    <s v="92875"/>
    <n v="0"/>
    <n v="5"/>
    <n v="0"/>
    <n v="0"/>
    <n v="0"/>
    <n v="0"/>
    <s v="&gt;0"/>
    <n v="0"/>
    <n v="1"/>
    <x v="2"/>
    <x v="1"/>
    <m/>
  </r>
  <r>
    <n v="92877"/>
    <n v="5"/>
    <n v="0"/>
    <s v="&gt;0"/>
    <m/>
    <s v="92877"/>
    <n v="5"/>
    <n v="0"/>
    <n v="0"/>
    <n v="0"/>
    <n v="0"/>
    <n v="0"/>
    <s v="&gt;0"/>
    <n v="0"/>
    <n v="1"/>
    <x v="2"/>
    <x v="1"/>
    <m/>
  </r>
  <r>
    <n v="92878"/>
    <n v="31"/>
    <n v="5"/>
    <s v="&gt;31"/>
    <m/>
    <s v="92878"/>
    <n v="38"/>
    <n v="0"/>
    <n v="0"/>
    <n v="5"/>
    <n v="0"/>
    <n v="0"/>
    <s v="&gt;38"/>
    <n v="0"/>
    <n v="1"/>
    <x v="2"/>
    <x v="1"/>
    <m/>
  </r>
  <r>
    <n v="92879"/>
    <n v="210"/>
    <n v="227"/>
    <n v="437"/>
    <m/>
    <s v="92879"/>
    <n v="327"/>
    <n v="13"/>
    <n v="41"/>
    <n v="44"/>
    <n v="5"/>
    <n v="5"/>
    <s v="&gt;425"/>
    <n v="49481"/>
    <m/>
    <x v="187"/>
    <x v="5"/>
    <m/>
  </r>
  <r>
    <n v="92880"/>
    <n v="316"/>
    <n v="256"/>
    <n v="572"/>
    <m/>
    <s v="92880"/>
    <n v="472"/>
    <n v="5"/>
    <n v="47"/>
    <n v="23"/>
    <n v="23"/>
    <n v="0"/>
    <s v="&gt;565"/>
    <n v="72614"/>
    <m/>
    <x v="188"/>
    <x v="5"/>
    <m/>
  </r>
  <r>
    <n v="92881"/>
    <n v="110"/>
    <n v="127"/>
    <n v="237"/>
    <m/>
    <s v="92881"/>
    <n v="202"/>
    <n v="5"/>
    <n v="24"/>
    <n v="5"/>
    <n v="5"/>
    <n v="5"/>
    <s v="&gt;226"/>
    <n v="32694"/>
    <m/>
    <x v="187"/>
    <x v="5"/>
    <m/>
  </r>
  <r>
    <n v="92882"/>
    <n v="284"/>
    <n v="260"/>
    <n v="544"/>
    <m/>
    <s v="92882"/>
    <n v="497"/>
    <n v="14"/>
    <n v="27"/>
    <n v="0"/>
    <n v="5"/>
    <n v="5"/>
    <s v="&gt;538"/>
    <n v="74742"/>
    <m/>
    <x v="187"/>
    <x v="5"/>
    <m/>
  </r>
  <r>
    <n v="92883"/>
    <n v="185"/>
    <n v="128"/>
    <n v="313"/>
    <m/>
    <s v="92883"/>
    <n v="280"/>
    <n v="5"/>
    <n v="5"/>
    <n v="11"/>
    <n v="5"/>
    <n v="5"/>
    <s v="&gt;291"/>
    <n v="36608"/>
    <m/>
    <x v="0"/>
    <x v="5"/>
    <m/>
  </r>
  <r>
    <n v="92884"/>
    <n v="5"/>
    <n v="5"/>
    <s v="&gt;0"/>
    <m/>
    <s v="92884"/>
    <n v="5"/>
    <n v="5"/>
    <n v="0"/>
    <n v="0"/>
    <n v="0"/>
    <n v="0"/>
    <s v="&gt;0"/>
    <n v="0"/>
    <n v="1"/>
    <x v="2"/>
    <x v="1"/>
    <m/>
  </r>
  <r>
    <n v="92886"/>
    <n v="155"/>
    <n v="177"/>
    <n v="332"/>
    <m/>
    <s v="92886"/>
    <n v="294"/>
    <n v="5"/>
    <n v="5"/>
    <n v="15"/>
    <n v="5"/>
    <n v="0"/>
    <s v="&gt;309"/>
    <n v="51312"/>
    <m/>
    <x v="189"/>
    <x v="2"/>
    <m/>
  </r>
  <r>
    <n v="92887"/>
    <n v="54"/>
    <n v="61"/>
    <n v="115"/>
    <m/>
    <s v="92887"/>
    <n v="112"/>
    <n v="5"/>
    <n v="0"/>
    <n v="0"/>
    <n v="5"/>
    <n v="0"/>
    <s v="&gt;112"/>
    <n v="19362"/>
    <m/>
    <x v="189"/>
    <x v="2"/>
    <m/>
  </r>
  <r>
    <n v="92892"/>
    <n v="0"/>
    <n v="5"/>
    <s v="&gt;0"/>
    <m/>
    <s v="92892"/>
    <n v="5"/>
    <n v="0"/>
    <n v="0"/>
    <n v="0"/>
    <n v="0"/>
    <n v="0"/>
    <s v="&gt;0"/>
    <n v="0"/>
    <n v="1"/>
    <x v="2"/>
    <x v="1"/>
    <m/>
  </r>
  <r>
    <n v="92894"/>
    <n v="0"/>
    <n v="5"/>
    <s v="&gt;0"/>
    <m/>
    <s v="92894"/>
    <n v="5"/>
    <n v="0"/>
    <n v="0"/>
    <n v="0"/>
    <n v="0"/>
    <n v="0"/>
    <s v="&gt;0"/>
    <n v="0"/>
    <n v="1"/>
    <x v="2"/>
    <x v="1"/>
    <m/>
  </r>
  <r>
    <n v="92927"/>
    <n v="0"/>
    <n v="5"/>
    <s v="&gt;0"/>
    <m/>
    <s v="92927"/>
    <n v="5"/>
    <n v="0"/>
    <n v="0"/>
    <n v="0"/>
    <n v="0"/>
    <n v="0"/>
    <s v="&gt;0"/>
    <n v="0"/>
    <n v="1"/>
    <x v="2"/>
    <x v="1"/>
    <m/>
  </r>
  <r>
    <n v="92928"/>
    <n v="0"/>
    <n v="5"/>
    <s v="&gt;0"/>
    <m/>
    <s v="92928"/>
    <n v="5"/>
    <n v="0"/>
    <n v="0"/>
    <n v="0"/>
    <n v="0"/>
    <n v="0"/>
    <s v="&gt;0"/>
    <n v="0"/>
    <n v="1"/>
    <x v="2"/>
    <x v="1"/>
    <m/>
  </r>
  <r>
    <n v="92933"/>
    <n v="5"/>
    <n v="0"/>
    <s v="&gt;0"/>
    <m/>
    <s v="92933"/>
    <n v="5"/>
    <n v="0"/>
    <n v="0"/>
    <n v="0"/>
    <n v="0"/>
    <n v="0"/>
    <s v="&gt;0"/>
    <n v="0"/>
    <n v="1"/>
    <x v="2"/>
    <x v="1"/>
    <m/>
  </r>
  <r>
    <n v="92937"/>
    <n v="5"/>
    <n v="0"/>
    <s v="&gt;0"/>
    <m/>
    <s v="92937"/>
    <n v="5"/>
    <n v="0"/>
    <n v="0"/>
    <n v="0"/>
    <n v="0"/>
    <n v="0"/>
    <s v="&gt;0"/>
    <n v="0"/>
    <n v="1"/>
    <x v="2"/>
    <x v="1"/>
    <m/>
  </r>
  <r>
    <n v="92994"/>
    <n v="0"/>
    <n v="5"/>
    <s v="&gt;0"/>
    <m/>
    <s v="92994"/>
    <n v="5"/>
    <n v="0"/>
    <n v="0"/>
    <n v="0"/>
    <n v="0"/>
    <n v="0"/>
    <s v="&gt;0"/>
    <n v="0"/>
    <n v="1"/>
    <x v="2"/>
    <x v="1"/>
    <m/>
  </r>
  <r>
    <n v="93001"/>
    <n v="138"/>
    <n v="166"/>
    <n v="304"/>
    <m/>
    <s v="93001"/>
    <n v="208"/>
    <n v="87"/>
    <n v="0"/>
    <n v="0"/>
    <n v="5"/>
    <n v="5"/>
    <s v="&gt;295"/>
    <n v="31729"/>
    <m/>
    <x v="190"/>
    <x v="9"/>
    <m/>
  </r>
  <r>
    <n v="93002"/>
    <n v="0"/>
    <n v="5"/>
    <s v="&gt;0"/>
    <m/>
    <s v="93002"/>
    <n v="5"/>
    <n v="0"/>
    <n v="0"/>
    <n v="0"/>
    <n v="0"/>
    <n v="0"/>
    <s v="&gt;0"/>
    <n v="0"/>
    <n v="1"/>
    <x v="2"/>
    <x v="1"/>
    <m/>
  </r>
  <r>
    <n v="93003"/>
    <n v="240"/>
    <n v="299"/>
    <n v="539"/>
    <m/>
    <s v="93003"/>
    <n v="421"/>
    <n v="92"/>
    <n v="5"/>
    <n v="14"/>
    <n v="5"/>
    <n v="5"/>
    <s v="&gt;527"/>
    <n v="51461"/>
    <m/>
    <x v="190"/>
    <x v="3"/>
    <m/>
  </r>
  <r>
    <n v="93004"/>
    <n v="190"/>
    <n v="186"/>
    <n v="376"/>
    <m/>
    <s v="93004"/>
    <n v="288"/>
    <n v="37"/>
    <n v="14"/>
    <n v="30"/>
    <n v="5"/>
    <n v="5"/>
    <s v="&gt;369"/>
    <n v="31283"/>
    <m/>
    <x v="0"/>
    <x v="3"/>
    <m/>
  </r>
  <r>
    <n v="93005"/>
    <n v="5"/>
    <n v="0"/>
    <s v="&gt;0"/>
    <m/>
    <s v="93005"/>
    <n v="5"/>
    <n v="0"/>
    <n v="0"/>
    <n v="0"/>
    <n v="0"/>
    <n v="0"/>
    <s v="&gt;0"/>
    <n v="0"/>
    <n v="1"/>
    <x v="2"/>
    <x v="1"/>
    <m/>
  </r>
  <r>
    <n v="93010"/>
    <n v="251"/>
    <n v="212"/>
    <n v="463"/>
    <m/>
    <s v="93010"/>
    <n v="414"/>
    <n v="36"/>
    <n v="5"/>
    <n v="5"/>
    <n v="5"/>
    <n v="5"/>
    <s v="&gt;450"/>
    <n v="46434"/>
    <m/>
    <x v="191"/>
    <x v="3"/>
    <m/>
  </r>
  <r>
    <n v="93011"/>
    <n v="5"/>
    <n v="0"/>
    <s v="&gt;0"/>
    <m/>
    <s v="93011"/>
    <n v="5"/>
    <n v="0"/>
    <n v="0"/>
    <n v="0"/>
    <n v="0"/>
    <n v="0"/>
    <s v="&gt;0"/>
    <n v="0"/>
    <n v="1"/>
    <x v="2"/>
    <x v="1"/>
    <m/>
  </r>
  <r>
    <n v="93012"/>
    <n v="168"/>
    <n v="119"/>
    <n v="287"/>
    <m/>
    <s v="93012"/>
    <n v="276"/>
    <n v="5"/>
    <n v="0"/>
    <n v="0"/>
    <n v="5"/>
    <n v="0"/>
    <s v="&gt;276"/>
    <n v="35726"/>
    <m/>
    <x v="191"/>
    <x v="3"/>
    <m/>
  </r>
  <r>
    <n v="93013"/>
    <n v="82"/>
    <n v="82"/>
    <n v="164"/>
    <m/>
    <s v="93013"/>
    <n v="138"/>
    <n v="13"/>
    <n v="5"/>
    <n v="5"/>
    <n v="5"/>
    <n v="0"/>
    <s v="&gt;151"/>
    <n v="17021"/>
    <m/>
    <x v="192"/>
    <x v="9"/>
    <m/>
  </r>
  <r>
    <n v="93015"/>
    <n v="143"/>
    <n v="86"/>
    <n v="229"/>
    <m/>
    <s v="93015"/>
    <n v="195"/>
    <n v="5"/>
    <n v="5"/>
    <n v="5"/>
    <n v="5"/>
    <n v="5"/>
    <s v="&gt;195"/>
    <n v="18182"/>
    <m/>
    <x v="193"/>
    <x v="3"/>
    <m/>
  </r>
  <r>
    <n v="93016"/>
    <n v="5"/>
    <n v="0"/>
    <s v="&gt;0"/>
    <m/>
    <s v="93016"/>
    <n v="5"/>
    <n v="0"/>
    <n v="0"/>
    <n v="0"/>
    <n v="0"/>
    <n v="0"/>
    <s v="&gt;0"/>
    <n v="0"/>
    <n v="1"/>
    <x v="2"/>
    <x v="1"/>
    <m/>
  </r>
  <r>
    <n v="93018"/>
    <n v="5"/>
    <n v="0"/>
    <s v="&gt;0"/>
    <m/>
    <s v="93018"/>
    <n v="5"/>
    <n v="0"/>
    <n v="0"/>
    <n v="0"/>
    <n v="0"/>
    <n v="0"/>
    <s v="&gt;0"/>
    <n v="0"/>
    <n v="1"/>
    <x v="2"/>
    <x v="1"/>
    <m/>
  </r>
  <r>
    <n v="93020"/>
    <n v="5"/>
    <n v="5"/>
    <s v="&gt;0"/>
    <m/>
    <s v="93020"/>
    <n v="5"/>
    <n v="0"/>
    <n v="0"/>
    <n v="0"/>
    <n v="0"/>
    <n v="0"/>
    <s v="&gt;0"/>
    <n v="0"/>
    <n v="1"/>
    <x v="2"/>
    <x v="1"/>
    <m/>
  </r>
  <r>
    <n v="93021"/>
    <n v="222"/>
    <n v="149"/>
    <n v="371"/>
    <m/>
    <s v="93021"/>
    <n v="353"/>
    <n v="5"/>
    <n v="5"/>
    <n v="0"/>
    <n v="5"/>
    <n v="0"/>
    <s v="&gt;353"/>
    <n v="38235"/>
    <m/>
    <x v="194"/>
    <x v="3"/>
    <m/>
  </r>
  <r>
    <n v="93022"/>
    <n v="40"/>
    <n v="22"/>
    <n v="62"/>
    <m/>
    <s v="93022"/>
    <n v="61"/>
    <n v="0"/>
    <n v="0"/>
    <n v="0"/>
    <n v="5"/>
    <n v="0"/>
    <s v="&gt;61"/>
    <n v="6607"/>
    <m/>
    <x v="0"/>
    <x v="3"/>
    <m/>
  </r>
  <r>
    <n v="93023"/>
    <n v="66"/>
    <n v="107"/>
    <n v="173"/>
    <m/>
    <s v="93023"/>
    <n v="121"/>
    <n v="15"/>
    <n v="14"/>
    <n v="19"/>
    <n v="5"/>
    <n v="5"/>
    <s v="&gt;169"/>
    <n v="21011"/>
    <m/>
    <x v="195"/>
    <x v="3"/>
    <m/>
  </r>
  <r>
    <n v="93030"/>
    <n v="553"/>
    <n v="342"/>
    <n v="895"/>
    <m/>
    <s v="93030"/>
    <n v="788"/>
    <n v="39"/>
    <n v="21"/>
    <n v="28"/>
    <n v="12"/>
    <n v="5"/>
    <s v="&gt;888"/>
    <n v="59844"/>
    <m/>
    <x v="196"/>
    <x v="3"/>
    <m/>
  </r>
  <r>
    <n v="93031"/>
    <n v="5"/>
    <n v="0"/>
    <s v="&gt;0"/>
    <m/>
    <s v="93031"/>
    <n v="5"/>
    <n v="0"/>
    <n v="0"/>
    <n v="0"/>
    <n v="0"/>
    <n v="0"/>
    <s v="&gt;0"/>
    <n v="0"/>
    <n v="1"/>
    <x v="2"/>
    <x v="1"/>
    <m/>
  </r>
  <r>
    <n v="93033"/>
    <n v="748"/>
    <n v="487"/>
    <n v="1235"/>
    <m/>
    <s v="93033"/>
    <n v="1041"/>
    <n v="17"/>
    <n v="148"/>
    <n v="5"/>
    <n v="14"/>
    <n v="5"/>
    <s v="&gt;1220"/>
    <n v="84902"/>
    <m/>
    <x v="196"/>
    <x v="3"/>
    <m/>
  </r>
  <r>
    <n v="93034"/>
    <n v="5"/>
    <n v="5"/>
    <s v="&gt;0"/>
    <m/>
    <s v="93034"/>
    <n v="5"/>
    <n v="0"/>
    <n v="0"/>
    <n v="0"/>
    <n v="5"/>
    <n v="0"/>
    <s v="&gt;0"/>
    <n v="0"/>
    <n v="1"/>
    <x v="2"/>
    <x v="1"/>
    <m/>
  </r>
  <r>
    <n v="93035"/>
    <n v="132"/>
    <n v="138"/>
    <n v="270"/>
    <m/>
    <s v="93035"/>
    <n v="235"/>
    <n v="11"/>
    <n v="17"/>
    <n v="0"/>
    <n v="5"/>
    <n v="5"/>
    <s v="&gt;263"/>
    <n v="28426"/>
    <m/>
    <x v="196"/>
    <x v="3"/>
    <m/>
  </r>
  <r>
    <n v="93036"/>
    <n v="427"/>
    <n v="242"/>
    <n v="669"/>
    <m/>
    <s v="93036"/>
    <n v="570"/>
    <n v="48"/>
    <n v="26"/>
    <n v="13"/>
    <n v="5"/>
    <n v="5"/>
    <s v="&gt;657"/>
    <n v="47126"/>
    <m/>
    <x v="196"/>
    <x v="3"/>
    <m/>
  </r>
  <r>
    <n v="93040"/>
    <n v="21"/>
    <n v="11"/>
    <n v="32"/>
    <m/>
    <s v="93040"/>
    <n v="30"/>
    <n v="5"/>
    <n v="0"/>
    <n v="0"/>
    <n v="0"/>
    <n v="0"/>
    <s v="&gt;30"/>
    <n v="1822"/>
    <m/>
    <x v="0"/>
    <x v="3"/>
    <m/>
  </r>
  <r>
    <n v="93041"/>
    <n v="166"/>
    <n v="134"/>
    <n v="300"/>
    <m/>
    <s v="93041"/>
    <n v="248"/>
    <n v="21"/>
    <n v="15"/>
    <n v="11"/>
    <n v="5"/>
    <n v="5"/>
    <s v="&gt;295"/>
    <n v="24102"/>
    <m/>
    <x v="197"/>
    <x v="3"/>
    <m/>
  </r>
  <r>
    <n v="93060"/>
    <n v="291"/>
    <n v="162"/>
    <n v="453"/>
    <m/>
    <s v="93060"/>
    <n v="405"/>
    <n v="42"/>
    <n v="0"/>
    <n v="0"/>
    <n v="5"/>
    <n v="5"/>
    <s v="&gt;447"/>
    <n v="33799"/>
    <m/>
    <x v="198"/>
    <x v="3"/>
    <m/>
  </r>
  <r>
    <n v="93062"/>
    <n v="5"/>
    <n v="5"/>
    <s v="&gt;0"/>
    <m/>
    <s v="93062"/>
    <n v="5"/>
    <n v="0"/>
    <n v="0"/>
    <n v="0"/>
    <n v="0"/>
    <n v="0"/>
    <s v="&gt;0"/>
    <n v="0"/>
    <n v="1"/>
    <x v="2"/>
    <x v="1"/>
    <m/>
  </r>
  <r>
    <n v="93063"/>
    <n v="294"/>
    <n v="314"/>
    <n v="608"/>
    <m/>
    <s v="93063"/>
    <n v="497"/>
    <n v="34"/>
    <n v="46"/>
    <n v="18"/>
    <n v="5"/>
    <n v="5"/>
    <s v="&gt;595"/>
    <n v="56259"/>
    <m/>
    <x v="199"/>
    <x v="3"/>
    <m/>
  </r>
  <r>
    <n v="93065"/>
    <n v="445"/>
    <n v="385"/>
    <n v="830"/>
    <m/>
    <s v="93065"/>
    <n v="726"/>
    <n v="19"/>
    <n v="51"/>
    <n v="17"/>
    <n v="16"/>
    <n v="5"/>
    <s v="&gt;829"/>
    <n v="71906"/>
    <m/>
    <x v="199"/>
    <x v="3"/>
    <m/>
  </r>
  <r>
    <n v="93066"/>
    <n v="21"/>
    <n v="5"/>
    <s v="&gt;21"/>
    <m/>
    <s v="93066"/>
    <n v="30"/>
    <n v="0"/>
    <n v="0"/>
    <n v="0"/>
    <n v="0"/>
    <n v="0"/>
    <n v="30"/>
    <n v="2925"/>
    <m/>
    <x v="191"/>
    <x v="3"/>
    <m/>
  </r>
  <r>
    <n v="93067"/>
    <n v="5"/>
    <n v="5"/>
    <s v="&gt;0"/>
    <m/>
    <s v="93067"/>
    <n v="5"/>
    <n v="5"/>
    <n v="0"/>
    <n v="0"/>
    <n v="0"/>
    <n v="0"/>
    <s v="&gt;0"/>
    <n v="369"/>
    <m/>
    <x v="0"/>
    <x v="9"/>
    <m/>
  </r>
  <r>
    <n v="93076"/>
    <n v="0"/>
    <n v="5"/>
    <s v="&gt;0"/>
    <m/>
    <s v="93076"/>
    <n v="5"/>
    <n v="0"/>
    <n v="0"/>
    <n v="0"/>
    <n v="0"/>
    <n v="0"/>
    <s v="&gt;0"/>
    <n v="0"/>
    <n v="1"/>
    <x v="2"/>
    <x v="1"/>
    <m/>
  </r>
  <r>
    <n v="93092"/>
    <n v="5"/>
    <n v="0"/>
    <s v="&gt;0"/>
    <m/>
    <s v="93092"/>
    <n v="5"/>
    <n v="0"/>
    <n v="0"/>
    <n v="0"/>
    <n v="0"/>
    <n v="0"/>
    <s v="&gt;0"/>
    <n v="0"/>
    <n v="1"/>
    <x v="2"/>
    <x v="1"/>
    <m/>
  </r>
  <r>
    <n v="93094"/>
    <n v="5"/>
    <n v="0"/>
    <s v="&gt;0"/>
    <m/>
    <s v="93094"/>
    <n v="5"/>
    <n v="0"/>
    <n v="0"/>
    <n v="0"/>
    <n v="0"/>
    <n v="0"/>
    <s v="&gt;0"/>
    <n v="0"/>
    <n v="1"/>
    <x v="2"/>
    <x v="1"/>
    <m/>
  </r>
  <r>
    <n v="93096"/>
    <n v="5"/>
    <n v="0"/>
    <s v="&gt;0"/>
    <m/>
    <s v="93096"/>
    <n v="5"/>
    <n v="0"/>
    <n v="0"/>
    <n v="0"/>
    <n v="0"/>
    <n v="0"/>
    <s v="&gt;0"/>
    <n v="0"/>
    <n v="1"/>
    <x v="2"/>
    <x v="1"/>
    <m/>
  </r>
  <r>
    <n v="93101"/>
    <n v="165"/>
    <n v="166"/>
    <n v="331"/>
    <m/>
    <s v="93101"/>
    <n v="229"/>
    <n v="92"/>
    <n v="5"/>
    <n v="0"/>
    <n v="5"/>
    <n v="5"/>
    <s v="&gt;321"/>
    <n v="32650"/>
    <m/>
    <x v="200"/>
    <x v="9"/>
    <m/>
  </r>
  <r>
    <n v="93102"/>
    <n v="0"/>
    <n v="5"/>
    <s v="&gt;0"/>
    <m/>
    <s v="93102"/>
    <n v="0"/>
    <n v="0"/>
    <n v="0"/>
    <n v="0"/>
    <n v="0"/>
    <n v="5"/>
    <s v="&gt;0"/>
    <n v="0"/>
    <n v="1"/>
    <x v="2"/>
    <x v="1"/>
    <m/>
  </r>
  <r>
    <n v="93103"/>
    <n v="99"/>
    <n v="68"/>
    <n v="167"/>
    <m/>
    <s v="93103"/>
    <n v="146"/>
    <n v="19"/>
    <n v="0"/>
    <n v="0"/>
    <n v="0"/>
    <n v="5"/>
    <s v="&gt;165"/>
    <n v="20542"/>
    <m/>
    <x v="200"/>
    <x v="9"/>
    <m/>
  </r>
  <r>
    <n v="93105"/>
    <n v="109"/>
    <n v="135"/>
    <n v="244"/>
    <m/>
    <s v="93105"/>
    <n v="152"/>
    <n v="33"/>
    <n v="5"/>
    <n v="57"/>
    <n v="0"/>
    <n v="5"/>
    <s v="&gt;242"/>
    <n v="26933"/>
    <m/>
    <x v="200"/>
    <x v="9"/>
    <m/>
  </r>
  <r>
    <n v="93106"/>
    <n v="0"/>
    <n v="5"/>
    <s v="&gt;0"/>
    <m/>
    <s v="93106"/>
    <n v="5"/>
    <n v="0"/>
    <n v="0"/>
    <n v="0"/>
    <n v="0"/>
    <n v="0"/>
    <s v="&gt;0"/>
    <n v="0"/>
    <n v="1"/>
    <x v="2"/>
    <x v="1"/>
    <m/>
  </r>
  <r>
    <n v="93107"/>
    <n v="0"/>
    <n v="5"/>
    <s v="&gt;0"/>
    <m/>
    <s v="93107"/>
    <n v="0"/>
    <n v="0"/>
    <n v="5"/>
    <n v="0"/>
    <n v="0"/>
    <n v="0"/>
    <s v="&gt;0"/>
    <n v="0"/>
    <n v="1"/>
    <x v="2"/>
    <x v="1"/>
    <m/>
  </r>
  <r>
    <n v="93108"/>
    <n v="26"/>
    <n v="17"/>
    <n v="43"/>
    <m/>
    <s v="93108"/>
    <n v="40"/>
    <n v="5"/>
    <n v="0"/>
    <n v="0"/>
    <n v="5"/>
    <n v="0"/>
    <s v="&gt;40"/>
    <n v="10451"/>
    <m/>
    <x v="0"/>
    <x v="9"/>
    <m/>
  </r>
  <r>
    <n v="93109"/>
    <n v="21"/>
    <n v="32"/>
    <n v="53"/>
    <m/>
    <s v="93109"/>
    <n v="40"/>
    <n v="13"/>
    <n v="0"/>
    <n v="0"/>
    <n v="0"/>
    <n v="0"/>
    <n v="53"/>
    <n v="11289"/>
    <m/>
    <x v="200"/>
    <x v="9"/>
    <m/>
  </r>
  <r>
    <n v="93110"/>
    <n v="69"/>
    <n v="64"/>
    <n v="133"/>
    <m/>
    <s v="93110"/>
    <n v="107"/>
    <n v="19"/>
    <n v="5"/>
    <n v="5"/>
    <n v="0"/>
    <n v="5"/>
    <s v="&gt;126"/>
    <n v="15777"/>
    <m/>
    <x v="200"/>
    <x v="9"/>
    <m/>
  </r>
  <r>
    <n v="93111"/>
    <n v="98"/>
    <n v="86"/>
    <n v="184"/>
    <m/>
    <s v="93111"/>
    <n v="136"/>
    <n v="24"/>
    <n v="17"/>
    <n v="5"/>
    <n v="0"/>
    <n v="5"/>
    <s v="&gt;177"/>
    <n v="18468"/>
    <m/>
    <x v="201"/>
    <x v="9"/>
    <m/>
  </r>
  <r>
    <n v="93113"/>
    <n v="0"/>
    <n v="5"/>
    <s v="&gt;0"/>
    <m/>
    <s v="93113"/>
    <n v="0"/>
    <n v="0"/>
    <n v="5"/>
    <n v="0"/>
    <n v="0"/>
    <n v="0"/>
    <s v="&gt;0"/>
    <n v="0"/>
    <n v="1"/>
    <x v="2"/>
    <x v="1"/>
    <m/>
  </r>
  <r>
    <n v="93114"/>
    <n v="0"/>
    <n v="5"/>
    <s v="&gt;0"/>
    <m/>
    <s v="93114"/>
    <n v="0"/>
    <n v="5"/>
    <n v="0"/>
    <n v="0"/>
    <n v="0"/>
    <n v="0"/>
    <s v="&gt;0"/>
    <n v="0"/>
    <n v="1"/>
    <x v="2"/>
    <x v="1"/>
    <m/>
  </r>
  <r>
    <n v="93117"/>
    <n v="225"/>
    <n v="238"/>
    <n v="463"/>
    <m/>
    <s v="93117"/>
    <n v="336"/>
    <n v="84"/>
    <n v="35"/>
    <n v="5"/>
    <n v="5"/>
    <n v="5"/>
    <s v="&gt;455"/>
    <n v="59298"/>
    <m/>
    <x v="201"/>
    <x v="9"/>
    <m/>
  </r>
  <r>
    <n v="93118"/>
    <n v="5"/>
    <n v="0"/>
    <s v="&gt;0"/>
    <m/>
    <s v="93118"/>
    <n v="5"/>
    <n v="0"/>
    <n v="0"/>
    <n v="0"/>
    <n v="0"/>
    <n v="0"/>
    <s v="&gt;0"/>
    <n v="0"/>
    <n v="1"/>
    <x v="2"/>
    <x v="1"/>
    <m/>
  </r>
  <r>
    <n v="93120"/>
    <n v="0"/>
    <n v="5"/>
    <s v="&gt;0"/>
    <m/>
    <s v="93120"/>
    <n v="5"/>
    <n v="0"/>
    <n v="0"/>
    <n v="0"/>
    <n v="0"/>
    <n v="0"/>
    <s v="&gt;0"/>
    <n v="0"/>
    <n v="1"/>
    <x v="2"/>
    <x v="1"/>
    <m/>
  </r>
  <r>
    <n v="93130"/>
    <n v="5"/>
    <n v="0"/>
    <s v="&gt;0"/>
    <m/>
    <s v="93130"/>
    <n v="5"/>
    <n v="0"/>
    <n v="0"/>
    <n v="0"/>
    <n v="0"/>
    <n v="0"/>
    <s v="&gt;0"/>
    <n v="0"/>
    <n v="1"/>
    <x v="2"/>
    <x v="1"/>
    <m/>
  </r>
  <r>
    <n v="93140"/>
    <n v="5"/>
    <n v="0"/>
    <s v="&gt;0"/>
    <m/>
    <s v="93140"/>
    <n v="5"/>
    <n v="0"/>
    <n v="0"/>
    <n v="0"/>
    <n v="0"/>
    <n v="0"/>
    <s v="&gt;0"/>
    <n v="0"/>
    <n v="1"/>
    <x v="2"/>
    <x v="1"/>
    <m/>
  </r>
  <r>
    <n v="93160"/>
    <n v="0"/>
    <n v="5"/>
    <s v="&gt;0"/>
    <m/>
    <s v="93160"/>
    <n v="0"/>
    <n v="0"/>
    <n v="5"/>
    <n v="0"/>
    <n v="0"/>
    <n v="5"/>
    <s v="&gt;0"/>
    <n v="0"/>
    <n v="1"/>
    <x v="2"/>
    <x v="1"/>
    <m/>
  </r>
  <r>
    <n v="93201"/>
    <n v="5"/>
    <n v="5"/>
    <s v="&gt;0"/>
    <m/>
    <s v="93201"/>
    <n v="11"/>
    <n v="0"/>
    <n v="0"/>
    <n v="0"/>
    <n v="5"/>
    <n v="0"/>
    <s v="&gt;11"/>
    <n v="1251"/>
    <m/>
    <x v="0"/>
    <x v="10"/>
    <m/>
  </r>
  <r>
    <n v="93202"/>
    <n v="36"/>
    <n v="23"/>
    <n v="59"/>
    <m/>
    <s v="93202"/>
    <n v="52"/>
    <n v="5"/>
    <n v="0"/>
    <n v="0"/>
    <n v="5"/>
    <n v="0"/>
    <s v="&gt;52"/>
    <n v="4236"/>
    <m/>
    <x v="0"/>
    <x v="11"/>
    <m/>
  </r>
  <r>
    <n v="93203"/>
    <n v="120"/>
    <n v="87"/>
    <n v="207"/>
    <m/>
    <s v="93203"/>
    <n v="195"/>
    <n v="5"/>
    <n v="5"/>
    <n v="0"/>
    <n v="5"/>
    <n v="5"/>
    <s v="&gt;195"/>
    <n v="22546"/>
    <m/>
    <x v="202"/>
    <x v="12"/>
    <m/>
  </r>
  <r>
    <n v="93204"/>
    <n v="68"/>
    <n v="24"/>
    <n v="92"/>
    <m/>
    <s v="93204"/>
    <n v="88"/>
    <n v="5"/>
    <n v="0"/>
    <n v="0"/>
    <n v="0"/>
    <n v="5"/>
    <s v="&gt;88"/>
    <n v="13033"/>
    <m/>
    <x v="203"/>
    <x v="11"/>
    <m/>
  </r>
  <r>
    <n v="93205"/>
    <n v="5"/>
    <n v="5"/>
    <s v="&gt;0"/>
    <m/>
    <s v="93205"/>
    <n v="5"/>
    <n v="0"/>
    <n v="0"/>
    <n v="0"/>
    <n v="0"/>
    <n v="0"/>
    <s v="&gt;0"/>
    <n v="2164"/>
    <m/>
    <x v="0"/>
    <x v="12"/>
    <m/>
  </r>
  <r>
    <n v="93206"/>
    <n v="11"/>
    <n v="5"/>
    <s v="&gt;11"/>
    <m/>
    <s v="93206"/>
    <n v="14"/>
    <n v="5"/>
    <n v="0"/>
    <n v="0"/>
    <n v="0"/>
    <n v="0"/>
    <s v="&gt;14"/>
    <n v="1741"/>
    <m/>
    <x v="204"/>
    <x v="12"/>
    <m/>
  </r>
  <r>
    <n v="93208"/>
    <n v="0"/>
    <n v="5"/>
    <s v="&gt;0"/>
    <m/>
    <s v="93208"/>
    <n v="0"/>
    <n v="0"/>
    <n v="0"/>
    <n v="0"/>
    <n v="5"/>
    <n v="0"/>
    <s v="&gt;0"/>
    <n v="110"/>
    <m/>
    <x v="0"/>
    <x v="10"/>
    <m/>
  </r>
  <r>
    <n v="93210"/>
    <n v="54"/>
    <n v="44"/>
    <n v="98"/>
    <m/>
    <s v="93210"/>
    <n v="91"/>
    <n v="5"/>
    <n v="0"/>
    <n v="0"/>
    <n v="5"/>
    <n v="5"/>
    <s v="&gt;91"/>
    <n v="18339"/>
    <m/>
    <x v="205"/>
    <x v="13"/>
    <m/>
  </r>
  <r>
    <n v="93212"/>
    <n v="85"/>
    <n v="57"/>
    <n v="142"/>
    <m/>
    <s v="93212"/>
    <n v="127"/>
    <n v="12"/>
    <n v="5"/>
    <n v="0"/>
    <n v="5"/>
    <n v="0"/>
    <s v="&gt;139"/>
    <n v="22596"/>
    <m/>
    <x v="206"/>
    <x v="10"/>
    <m/>
  </r>
  <r>
    <n v="93215"/>
    <n v="253"/>
    <n v="265"/>
    <n v="518"/>
    <m/>
    <s v="93215"/>
    <n v="406"/>
    <n v="25"/>
    <n v="20"/>
    <n v="51"/>
    <n v="12"/>
    <n v="5"/>
    <s v="&gt;514"/>
    <n v="55648"/>
    <m/>
    <x v="207"/>
    <x v="12"/>
    <m/>
  </r>
  <r>
    <n v="93216"/>
    <n v="5"/>
    <n v="5"/>
    <s v="&gt;0"/>
    <m/>
    <s v="93216"/>
    <n v="5"/>
    <n v="0"/>
    <n v="0"/>
    <n v="0"/>
    <n v="0"/>
    <n v="5"/>
    <s v="&gt;0"/>
    <n v="0"/>
    <n v="1"/>
    <x v="2"/>
    <x v="1"/>
    <m/>
  </r>
  <r>
    <n v="93218"/>
    <n v="5"/>
    <n v="5"/>
    <s v="&gt;0"/>
    <m/>
    <s v="93218"/>
    <n v="5"/>
    <n v="5"/>
    <n v="0"/>
    <n v="0"/>
    <n v="0"/>
    <n v="0"/>
    <s v="&gt;0"/>
    <n v="827"/>
    <m/>
    <x v="0"/>
    <x v="10"/>
    <m/>
  </r>
  <r>
    <n v="93219"/>
    <n v="51"/>
    <n v="36"/>
    <n v="87"/>
    <m/>
    <s v="93219"/>
    <n v="85"/>
    <n v="5"/>
    <n v="0"/>
    <n v="0"/>
    <n v="0"/>
    <n v="5"/>
    <s v="&gt;85"/>
    <n v="10998"/>
    <m/>
    <x v="0"/>
    <x v="10"/>
    <m/>
  </r>
  <r>
    <n v="93220"/>
    <n v="5"/>
    <n v="0"/>
    <s v="&gt;0"/>
    <m/>
    <s v="93220"/>
    <n v="5"/>
    <n v="0"/>
    <n v="0"/>
    <n v="0"/>
    <n v="0"/>
    <n v="0"/>
    <s v="&gt;0"/>
    <n v="45"/>
    <m/>
    <x v="208"/>
    <x v="12"/>
    <m/>
  </r>
  <r>
    <n v="93221"/>
    <n v="100"/>
    <n v="96"/>
    <n v="196"/>
    <m/>
    <s v="93221"/>
    <n v="165"/>
    <n v="5"/>
    <n v="5"/>
    <n v="11"/>
    <n v="5"/>
    <n v="0"/>
    <s v="&gt;176"/>
    <n v="14596"/>
    <m/>
    <x v="209"/>
    <x v="10"/>
    <m/>
  </r>
  <r>
    <n v="93222"/>
    <n v="5"/>
    <n v="5"/>
    <s v="&gt;0"/>
    <m/>
    <s v="93222"/>
    <n v="5"/>
    <n v="0"/>
    <n v="0"/>
    <n v="0"/>
    <n v="0"/>
    <n v="0"/>
    <s v="&gt;0"/>
    <n v="1812"/>
    <m/>
    <x v="0"/>
    <x v="12"/>
    <m/>
  </r>
  <r>
    <n v="93223"/>
    <n v="60"/>
    <n v="64"/>
    <n v="124"/>
    <m/>
    <s v="93223"/>
    <n v="102"/>
    <n v="5"/>
    <n v="0"/>
    <n v="13"/>
    <n v="5"/>
    <n v="5"/>
    <s v="&gt;115"/>
    <n v="10842"/>
    <m/>
    <x v="210"/>
    <x v="10"/>
    <m/>
  </r>
  <r>
    <n v="93224"/>
    <n v="5"/>
    <n v="5"/>
    <s v="&gt;0"/>
    <m/>
    <s v="93224"/>
    <n v="5"/>
    <n v="0"/>
    <n v="0"/>
    <n v="0"/>
    <n v="0"/>
    <n v="0"/>
    <s v="&gt;0"/>
    <n v="364"/>
    <m/>
    <x v="0"/>
    <x v="12"/>
    <m/>
  </r>
  <r>
    <n v="93225"/>
    <n v="20"/>
    <n v="11"/>
    <n v="31"/>
    <m/>
    <s v="93225"/>
    <n v="30"/>
    <n v="5"/>
    <n v="0"/>
    <n v="0"/>
    <n v="0"/>
    <n v="0"/>
    <s v="&gt;30"/>
    <n v="5538"/>
    <m/>
    <x v="0"/>
    <x v="3"/>
    <m/>
  </r>
  <r>
    <n v="93226"/>
    <n v="5"/>
    <n v="5"/>
    <s v="&gt;0"/>
    <m/>
    <s v="93226"/>
    <n v="5"/>
    <n v="0"/>
    <n v="0"/>
    <n v="0"/>
    <n v="0"/>
    <n v="5"/>
    <s v="&gt;0"/>
    <n v="82"/>
    <m/>
    <x v="0"/>
    <x v="12"/>
    <m/>
  </r>
  <r>
    <n v="93227"/>
    <n v="5"/>
    <n v="5"/>
    <s v="&gt;0"/>
    <m/>
    <s v="93227"/>
    <n v="5"/>
    <n v="5"/>
    <n v="0"/>
    <n v="0"/>
    <n v="0"/>
    <n v="0"/>
    <s v="&gt;0"/>
    <n v="0"/>
    <n v="1"/>
    <x v="2"/>
    <x v="1"/>
    <m/>
  </r>
  <r>
    <n v="93230"/>
    <n v="432"/>
    <n v="313"/>
    <n v="745"/>
    <m/>
    <s v="93230"/>
    <n v="648"/>
    <n v="60"/>
    <n v="18"/>
    <n v="0"/>
    <n v="15"/>
    <n v="5"/>
    <s v="&gt;741"/>
    <n v="68896"/>
    <m/>
    <x v="211"/>
    <x v="11"/>
    <m/>
  </r>
  <r>
    <n v="93234"/>
    <n v="23"/>
    <n v="15"/>
    <n v="38"/>
    <m/>
    <s v="93234"/>
    <n v="38"/>
    <n v="0"/>
    <n v="0"/>
    <n v="0"/>
    <n v="0"/>
    <n v="0"/>
    <n v="38"/>
    <n v="7258"/>
    <m/>
    <x v="212"/>
    <x v="13"/>
    <m/>
  </r>
  <r>
    <n v="93235"/>
    <n v="35"/>
    <n v="24"/>
    <n v="59"/>
    <m/>
    <s v="93235"/>
    <n v="56"/>
    <n v="5"/>
    <n v="0"/>
    <n v="0"/>
    <n v="0"/>
    <n v="0"/>
    <s v="&gt;56"/>
    <n v="4561"/>
    <m/>
    <x v="0"/>
    <x v="10"/>
    <m/>
  </r>
  <r>
    <n v="93238"/>
    <n v="5"/>
    <n v="5"/>
    <s v="&gt;0"/>
    <m/>
    <s v="93238"/>
    <n v="5"/>
    <n v="5"/>
    <n v="0"/>
    <n v="0"/>
    <n v="0"/>
    <n v="0"/>
    <s v="&gt;0"/>
    <n v="810"/>
    <m/>
    <x v="0"/>
    <x v="12"/>
    <m/>
  </r>
  <r>
    <n v="93239"/>
    <n v="11"/>
    <n v="5"/>
    <s v="&gt;11"/>
    <m/>
    <s v="93239"/>
    <n v="14"/>
    <n v="5"/>
    <n v="0"/>
    <n v="0"/>
    <n v="0"/>
    <n v="0"/>
    <s v="&gt;14"/>
    <n v="1785"/>
    <m/>
    <x v="203"/>
    <x v="11"/>
    <m/>
  </r>
  <r>
    <n v="93240"/>
    <n v="31"/>
    <n v="20"/>
    <n v="51"/>
    <m/>
    <s v="93240"/>
    <n v="44"/>
    <n v="5"/>
    <n v="0"/>
    <n v="0"/>
    <n v="5"/>
    <n v="0"/>
    <s v="&gt;44"/>
    <n v="6096"/>
    <m/>
    <x v="0"/>
    <x v="12"/>
    <m/>
  </r>
  <r>
    <n v="93241"/>
    <n v="85"/>
    <n v="61"/>
    <n v="146"/>
    <m/>
    <s v="93241"/>
    <n v="142"/>
    <n v="5"/>
    <n v="0"/>
    <n v="0"/>
    <n v="5"/>
    <n v="0"/>
    <s v="&gt;142"/>
    <n v="16988"/>
    <m/>
    <x v="0"/>
    <x v="12"/>
    <m/>
  </r>
  <r>
    <n v="93242"/>
    <n v="19"/>
    <n v="13"/>
    <n v="32"/>
    <m/>
    <s v="93242"/>
    <n v="30"/>
    <n v="5"/>
    <n v="0"/>
    <n v="0"/>
    <n v="0"/>
    <n v="0"/>
    <s v="&gt;30"/>
    <n v="3455"/>
    <m/>
    <x v="0"/>
    <x v="13"/>
    <m/>
  </r>
  <r>
    <n v="93243"/>
    <n v="5"/>
    <n v="5"/>
    <s v="&gt;0"/>
    <m/>
    <s v="93243"/>
    <n v="12"/>
    <n v="0"/>
    <n v="0"/>
    <n v="0"/>
    <n v="0"/>
    <n v="0"/>
    <n v="12"/>
    <n v="1513"/>
    <m/>
    <x v="0"/>
    <x v="0"/>
    <m/>
  </r>
  <r>
    <n v="93244"/>
    <n v="0"/>
    <n v="5"/>
    <s v="&gt;0"/>
    <m/>
    <s v="93244"/>
    <n v="5"/>
    <n v="0"/>
    <n v="0"/>
    <n v="0"/>
    <n v="0"/>
    <n v="0"/>
    <s v="&gt;0"/>
    <n v="326"/>
    <m/>
    <x v="0"/>
    <x v="10"/>
    <m/>
  </r>
  <r>
    <n v="93245"/>
    <n v="206"/>
    <n v="115"/>
    <n v="321"/>
    <m/>
    <s v="93245"/>
    <n v="283"/>
    <n v="22"/>
    <n v="5"/>
    <n v="0"/>
    <n v="5"/>
    <n v="5"/>
    <s v="&gt;305"/>
    <n v="38275"/>
    <m/>
    <x v="213"/>
    <x v="11"/>
    <m/>
  </r>
  <r>
    <n v="93246"/>
    <n v="0"/>
    <n v="5"/>
    <s v="&gt;0"/>
    <m/>
    <s v="93246"/>
    <n v="5"/>
    <n v="0"/>
    <n v="0"/>
    <n v="0"/>
    <n v="0"/>
    <n v="0"/>
    <s v="&gt;0"/>
    <n v="0"/>
    <n v="1"/>
    <x v="2"/>
    <x v="1"/>
    <m/>
  </r>
  <r>
    <n v="93247"/>
    <n v="118"/>
    <n v="88"/>
    <n v="206"/>
    <m/>
    <s v="93247"/>
    <n v="181"/>
    <n v="12"/>
    <n v="5"/>
    <n v="5"/>
    <n v="5"/>
    <n v="5"/>
    <s v="&gt;193"/>
    <n v="17334"/>
    <m/>
    <x v="214"/>
    <x v="10"/>
    <m/>
  </r>
  <r>
    <n v="93248"/>
    <n v="5"/>
    <n v="0"/>
    <s v="&gt;0"/>
    <m/>
    <s v="93248"/>
    <n v="5"/>
    <n v="0"/>
    <n v="0"/>
    <n v="0"/>
    <n v="0"/>
    <n v="0"/>
    <s v="&gt;0"/>
    <n v="0"/>
    <n v="1"/>
    <x v="2"/>
    <x v="1"/>
    <m/>
  </r>
  <r>
    <n v="93249"/>
    <n v="5"/>
    <n v="5"/>
    <s v="&gt;0"/>
    <m/>
    <s v="93249"/>
    <n v="17"/>
    <n v="5"/>
    <n v="0"/>
    <n v="0"/>
    <n v="0"/>
    <n v="0"/>
    <s v="&gt;17"/>
    <n v="1959"/>
    <m/>
    <x v="0"/>
    <x v="12"/>
    <m/>
  </r>
  <r>
    <n v="93250"/>
    <n v="98"/>
    <n v="57"/>
    <n v="155"/>
    <m/>
    <s v="93250"/>
    <n v="137"/>
    <n v="5"/>
    <n v="5"/>
    <n v="12"/>
    <n v="5"/>
    <n v="0"/>
    <s v="&gt;149"/>
    <n v="14689"/>
    <m/>
    <x v="215"/>
    <x v="12"/>
    <m/>
  </r>
  <r>
    <n v="93251"/>
    <n v="5"/>
    <n v="5"/>
    <s v="&gt;0"/>
    <m/>
    <s v="93251"/>
    <n v="5"/>
    <n v="0"/>
    <n v="0"/>
    <n v="0"/>
    <n v="0"/>
    <n v="0"/>
    <s v="&gt;0"/>
    <n v="237"/>
    <m/>
    <x v="0"/>
    <x v="12"/>
    <m/>
  </r>
  <r>
    <n v="93252"/>
    <n v="5"/>
    <n v="5"/>
    <s v="&gt;0"/>
    <m/>
    <s v="93252"/>
    <n v="5"/>
    <n v="0"/>
    <n v="0"/>
    <n v="0"/>
    <n v="0"/>
    <n v="0"/>
    <s v="&gt;0"/>
    <n v="3180"/>
    <m/>
    <x v="216"/>
    <x v="3"/>
    <m/>
  </r>
  <r>
    <n v="93254"/>
    <n v="5"/>
    <n v="5"/>
    <s v="&gt;0"/>
    <m/>
    <s v="93254"/>
    <n v="5"/>
    <n v="0"/>
    <n v="0"/>
    <n v="0"/>
    <n v="0"/>
    <n v="0"/>
    <s v="&gt;0"/>
    <n v="757"/>
    <m/>
    <x v="0"/>
    <x v="9"/>
    <m/>
  </r>
  <r>
    <n v="93255"/>
    <n v="5"/>
    <n v="5"/>
    <s v="&gt;0"/>
    <m/>
    <s v="93255"/>
    <n v="5"/>
    <n v="5"/>
    <n v="0"/>
    <n v="0"/>
    <n v="0"/>
    <n v="0"/>
    <s v="&gt;0"/>
    <n v="854"/>
    <m/>
    <x v="0"/>
    <x v="12"/>
    <m/>
  </r>
  <r>
    <n v="93256"/>
    <n v="32"/>
    <n v="25"/>
    <n v="57"/>
    <m/>
    <s v="93256"/>
    <n v="49"/>
    <n v="5"/>
    <n v="5"/>
    <n v="0"/>
    <n v="0"/>
    <n v="5"/>
    <s v="&gt;49"/>
    <n v="5811"/>
    <m/>
    <x v="0"/>
    <x v="10"/>
    <m/>
  </r>
  <r>
    <n v="93257"/>
    <n v="541"/>
    <n v="707"/>
    <n v="1248"/>
    <m/>
    <s v="93257"/>
    <n v="819"/>
    <n v="126"/>
    <n v="257"/>
    <n v="17"/>
    <n v="14"/>
    <n v="15"/>
    <n v="1248"/>
    <n v="75483"/>
    <m/>
    <x v="217"/>
    <x v="10"/>
    <m/>
  </r>
  <r>
    <n v="93258"/>
    <n v="5"/>
    <n v="14"/>
    <s v="&gt;14"/>
    <m/>
    <s v="93258"/>
    <n v="12"/>
    <n v="5"/>
    <n v="5"/>
    <n v="5"/>
    <n v="0"/>
    <n v="5"/>
    <s v="&gt;12"/>
    <n v="1366"/>
    <m/>
    <x v="0"/>
    <x v="10"/>
    <m/>
  </r>
  <r>
    <n v="93260"/>
    <n v="5"/>
    <n v="0"/>
    <s v="&gt;0"/>
    <m/>
    <s v="93260"/>
    <n v="5"/>
    <n v="0"/>
    <n v="0"/>
    <n v="0"/>
    <n v="0"/>
    <n v="0"/>
    <s v="&gt;0"/>
    <n v="244"/>
    <m/>
    <x v="0"/>
    <x v="10"/>
    <m/>
  </r>
  <r>
    <n v="93261"/>
    <n v="12"/>
    <n v="5"/>
    <s v="&gt;12"/>
    <m/>
    <s v="93261"/>
    <n v="22"/>
    <n v="0"/>
    <n v="0"/>
    <n v="0"/>
    <n v="0"/>
    <n v="0"/>
    <n v="22"/>
    <n v="2179"/>
    <m/>
    <x v="0"/>
    <x v="10"/>
    <m/>
  </r>
  <r>
    <n v="93263"/>
    <n v="174"/>
    <n v="121"/>
    <n v="295"/>
    <m/>
    <s v="93263"/>
    <n v="271"/>
    <n v="5"/>
    <n v="5"/>
    <n v="0"/>
    <n v="5"/>
    <n v="5"/>
    <s v="&gt;271"/>
    <n v="21854"/>
    <m/>
    <x v="204"/>
    <x v="12"/>
    <m/>
  </r>
  <r>
    <n v="93265"/>
    <n v="5"/>
    <n v="27"/>
    <s v="&gt;27"/>
    <m/>
    <s v="93265"/>
    <n v="19"/>
    <n v="5"/>
    <n v="5"/>
    <n v="0"/>
    <n v="0"/>
    <n v="12"/>
    <s v="&gt;31"/>
    <n v="3230"/>
    <m/>
    <x v="0"/>
    <x v="10"/>
    <m/>
  </r>
  <r>
    <n v="93266"/>
    <n v="5"/>
    <n v="5"/>
    <s v="&gt;0"/>
    <m/>
    <s v="93266"/>
    <n v="5"/>
    <n v="5"/>
    <n v="0"/>
    <n v="0"/>
    <n v="0"/>
    <n v="0"/>
    <s v="&gt;0"/>
    <n v="1086"/>
    <m/>
    <x v="0"/>
    <x v="11"/>
    <m/>
  </r>
  <r>
    <n v="93267"/>
    <n v="35"/>
    <n v="31"/>
    <n v="66"/>
    <m/>
    <s v="93267"/>
    <n v="58"/>
    <n v="5"/>
    <n v="5"/>
    <n v="0"/>
    <n v="5"/>
    <n v="0"/>
    <s v="&gt;58"/>
    <n v="6325"/>
    <m/>
    <x v="0"/>
    <x v="10"/>
    <m/>
  </r>
  <r>
    <n v="93268"/>
    <n v="84"/>
    <n v="116"/>
    <n v="200"/>
    <m/>
    <s v="93268"/>
    <n v="158"/>
    <n v="42"/>
    <n v="0"/>
    <n v="0"/>
    <n v="0"/>
    <n v="0"/>
    <n v="200"/>
    <n v="18389"/>
    <m/>
    <x v="216"/>
    <x v="12"/>
    <m/>
  </r>
  <r>
    <n v="93270"/>
    <n v="27"/>
    <n v="32"/>
    <n v="59"/>
    <m/>
    <s v="93270"/>
    <n v="47"/>
    <n v="0"/>
    <n v="12"/>
    <n v="0"/>
    <n v="0"/>
    <n v="0"/>
    <n v="59"/>
    <n v="5538"/>
    <m/>
    <x v="0"/>
    <x v="10"/>
    <m/>
  </r>
  <r>
    <n v="93271"/>
    <n v="5"/>
    <n v="5"/>
    <s v="&gt;0"/>
    <m/>
    <s v="93271"/>
    <n v="5"/>
    <n v="0"/>
    <n v="0"/>
    <n v="0"/>
    <n v="0"/>
    <n v="0"/>
    <s v="&gt;0"/>
    <n v="2699"/>
    <m/>
    <x v="0"/>
    <x v="10"/>
    <m/>
  </r>
  <r>
    <n v="93272"/>
    <n v="17"/>
    <n v="14"/>
    <n v="31"/>
    <m/>
    <s v="93272"/>
    <n v="27"/>
    <n v="5"/>
    <n v="5"/>
    <n v="0"/>
    <n v="0"/>
    <n v="0"/>
    <s v="&gt;27"/>
    <n v="4925"/>
    <m/>
    <x v="0"/>
    <x v="10"/>
    <m/>
  </r>
  <r>
    <n v="93274"/>
    <n v="584"/>
    <n v="486"/>
    <n v="1070"/>
    <m/>
    <s v="93274"/>
    <n v="870"/>
    <n v="66"/>
    <n v="73"/>
    <n v="29"/>
    <n v="30"/>
    <n v="5"/>
    <s v="&gt;1068"/>
    <n v="75068"/>
    <m/>
    <x v="218"/>
    <x v="10"/>
    <m/>
  </r>
  <r>
    <n v="93275"/>
    <n v="5"/>
    <n v="5"/>
    <s v="&gt;0"/>
    <m/>
    <s v="93275"/>
    <n v="5"/>
    <n v="0"/>
    <n v="5"/>
    <n v="0"/>
    <n v="0"/>
    <n v="0"/>
    <s v="&gt;0"/>
    <n v="0"/>
    <n v="1"/>
    <x v="2"/>
    <x v="1"/>
    <m/>
  </r>
  <r>
    <n v="93276"/>
    <n v="5"/>
    <n v="5"/>
    <s v="&gt;0"/>
    <m/>
    <s v="93276"/>
    <n v="5"/>
    <n v="0"/>
    <n v="0"/>
    <n v="0"/>
    <n v="0"/>
    <n v="0"/>
    <s v="&gt;0"/>
    <n v="134"/>
    <m/>
    <x v="0"/>
    <x v="12"/>
    <m/>
  </r>
  <r>
    <n v="93277"/>
    <n v="340"/>
    <n v="363"/>
    <n v="703"/>
    <m/>
    <s v="93277"/>
    <n v="494"/>
    <n v="70"/>
    <n v="91"/>
    <n v="23"/>
    <n v="15"/>
    <n v="5"/>
    <s v="&gt;693"/>
    <n v="53114"/>
    <m/>
    <x v="219"/>
    <x v="10"/>
    <m/>
  </r>
  <r>
    <n v="93278"/>
    <n v="5"/>
    <n v="0"/>
    <s v="&gt;0"/>
    <m/>
    <s v="93278"/>
    <n v="5"/>
    <n v="0"/>
    <n v="0"/>
    <n v="0"/>
    <n v="0"/>
    <n v="0"/>
    <s v="&gt;0"/>
    <n v="0"/>
    <n v="1"/>
    <x v="2"/>
    <x v="1"/>
    <m/>
  </r>
  <r>
    <n v="93279"/>
    <n v="5"/>
    <n v="5"/>
    <s v="&gt;0"/>
    <m/>
    <s v="93279"/>
    <n v="5"/>
    <n v="0"/>
    <n v="5"/>
    <n v="0"/>
    <n v="0"/>
    <n v="0"/>
    <s v="&gt;0"/>
    <n v="0"/>
    <n v="1"/>
    <x v="2"/>
    <x v="1"/>
    <m/>
  </r>
  <r>
    <n v="93280"/>
    <n v="154"/>
    <n v="119"/>
    <n v="273"/>
    <m/>
    <s v="93280"/>
    <n v="236"/>
    <n v="20"/>
    <n v="5"/>
    <n v="5"/>
    <n v="5"/>
    <n v="5"/>
    <s v="&gt;256"/>
    <n v="28394"/>
    <m/>
    <x v="220"/>
    <x v="12"/>
    <m/>
  </r>
  <r>
    <n v="93281"/>
    <n v="5"/>
    <n v="0"/>
    <s v="&gt;0"/>
    <m/>
    <s v="93281"/>
    <n v="5"/>
    <n v="0"/>
    <n v="0"/>
    <n v="0"/>
    <n v="0"/>
    <n v="0"/>
    <s v="&gt;0"/>
    <n v="0"/>
    <n v="1"/>
    <x v="2"/>
    <x v="1"/>
    <m/>
  </r>
  <r>
    <n v="93283"/>
    <n v="5"/>
    <n v="5"/>
    <s v="&gt;0"/>
    <m/>
    <s v="93283"/>
    <n v="5"/>
    <n v="0"/>
    <n v="0"/>
    <n v="0"/>
    <n v="5"/>
    <n v="0"/>
    <s v="&gt;0"/>
    <n v="2216"/>
    <m/>
    <x v="0"/>
    <x v="12"/>
    <m/>
  </r>
  <r>
    <n v="93285"/>
    <n v="5"/>
    <n v="5"/>
    <s v="&gt;0"/>
    <m/>
    <s v="93285"/>
    <n v="14"/>
    <n v="0"/>
    <n v="0"/>
    <n v="0"/>
    <n v="0"/>
    <n v="0"/>
    <n v="14"/>
    <n v="2009"/>
    <m/>
    <x v="0"/>
    <x v="12"/>
    <m/>
  </r>
  <r>
    <n v="93286"/>
    <n v="55"/>
    <n v="58"/>
    <n v="113"/>
    <m/>
    <s v="93286"/>
    <n v="98"/>
    <n v="5"/>
    <n v="5"/>
    <n v="0"/>
    <n v="5"/>
    <n v="5"/>
    <s v="&gt;98"/>
    <n v="10466"/>
    <m/>
    <x v="221"/>
    <x v="10"/>
    <m/>
  </r>
  <r>
    <n v="93290"/>
    <n v="5"/>
    <n v="5"/>
    <s v="&gt;0"/>
    <m/>
    <s v="93290"/>
    <n v="5"/>
    <n v="0"/>
    <n v="0"/>
    <n v="0"/>
    <n v="0"/>
    <n v="0"/>
    <s v="&gt;0"/>
    <n v="0"/>
    <n v="1"/>
    <x v="2"/>
    <x v="1"/>
    <m/>
  </r>
  <r>
    <n v="93291"/>
    <n v="428"/>
    <n v="376"/>
    <n v="804"/>
    <m/>
    <s v="93291"/>
    <n v="654"/>
    <n v="66"/>
    <n v="57"/>
    <n v="5"/>
    <n v="16"/>
    <n v="5"/>
    <s v="&gt;793"/>
    <n v="58394"/>
    <m/>
    <x v="219"/>
    <x v="10"/>
    <m/>
  </r>
  <r>
    <n v="93292"/>
    <n v="271"/>
    <n v="234"/>
    <n v="505"/>
    <m/>
    <s v="93292"/>
    <n v="414"/>
    <n v="33"/>
    <n v="36"/>
    <n v="5"/>
    <n v="16"/>
    <n v="0"/>
    <s v="&gt;499"/>
    <n v="42769"/>
    <m/>
    <x v="219"/>
    <x v="10"/>
    <m/>
  </r>
  <r>
    <n v="93293"/>
    <n v="5"/>
    <n v="0"/>
    <s v="&gt;0"/>
    <m/>
    <s v="93293"/>
    <n v="5"/>
    <n v="0"/>
    <n v="0"/>
    <n v="0"/>
    <n v="0"/>
    <n v="0"/>
    <s v="&gt;0"/>
    <n v="0"/>
    <n v="1"/>
    <x v="2"/>
    <x v="1"/>
    <m/>
  </r>
  <r>
    <n v="93297"/>
    <n v="5"/>
    <n v="0"/>
    <s v="&gt;0"/>
    <m/>
    <s v="93297"/>
    <n v="5"/>
    <n v="0"/>
    <n v="0"/>
    <n v="0"/>
    <n v="0"/>
    <n v="0"/>
    <s v="&gt;0"/>
    <n v="0"/>
    <n v="1"/>
    <x v="2"/>
    <x v="1"/>
    <m/>
  </r>
  <r>
    <n v="93299"/>
    <n v="0"/>
    <n v="5"/>
    <s v="&gt;0"/>
    <m/>
    <s v="93299"/>
    <n v="5"/>
    <n v="0"/>
    <n v="0"/>
    <n v="0"/>
    <n v="0"/>
    <n v="0"/>
    <s v="&gt;0"/>
    <n v="0"/>
    <n v="1"/>
    <x v="2"/>
    <x v="1"/>
    <m/>
  </r>
  <r>
    <n v="93301"/>
    <n v="81"/>
    <n v="117"/>
    <n v="198"/>
    <m/>
    <s v="93301"/>
    <n v="121"/>
    <n v="52"/>
    <n v="11"/>
    <n v="0"/>
    <n v="5"/>
    <n v="5"/>
    <s v="&gt;184"/>
    <n v="12624"/>
    <m/>
    <x v="208"/>
    <x v="12"/>
    <m/>
  </r>
  <r>
    <n v="93302"/>
    <n v="5"/>
    <n v="5"/>
    <s v="&gt;0"/>
    <m/>
    <s v="93302"/>
    <n v="5"/>
    <n v="5"/>
    <n v="0"/>
    <n v="0"/>
    <n v="0"/>
    <n v="0"/>
    <s v="&gt;0"/>
    <n v="0"/>
    <n v="1"/>
    <x v="2"/>
    <x v="1"/>
    <m/>
  </r>
  <r>
    <n v="93303"/>
    <n v="5"/>
    <n v="5"/>
    <s v="&gt;0"/>
    <m/>
    <s v="93303"/>
    <n v="5"/>
    <n v="0"/>
    <n v="5"/>
    <n v="0"/>
    <n v="0"/>
    <n v="0"/>
    <s v="&gt;0"/>
    <n v="0"/>
    <n v="1"/>
    <x v="2"/>
    <x v="1"/>
    <m/>
  </r>
  <r>
    <n v="93304"/>
    <n v="378"/>
    <n v="373"/>
    <n v="751"/>
    <m/>
    <s v="93304"/>
    <n v="603"/>
    <n v="100"/>
    <n v="16"/>
    <n v="5"/>
    <n v="20"/>
    <n v="5"/>
    <s v="&gt;739"/>
    <n v="46922"/>
    <m/>
    <x v="208"/>
    <x v="12"/>
    <m/>
  </r>
  <r>
    <n v="93305"/>
    <n v="289"/>
    <n v="236"/>
    <n v="525"/>
    <m/>
    <s v="93305"/>
    <n v="452"/>
    <n v="54"/>
    <n v="0"/>
    <n v="0"/>
    <n v="14"/>
    <n v="5"/>
    <s v="&gt;520"/>
    <n v="38682"/>
    <m/>
    <x v="208"/>
    <x v="12"/>
    <m/>
  </r>
  <r>
    <n v="93306"/>
    <n v="488"/>
    <n v="450"/>
    <n v="938"/>
    <m/>
    <s v="93306"/>
    <n v="769"/>
    <n v="57"/>
    <n v="58"/>
    <n v="14"/>
    <n v="24"/>
    <n v="16"/>
    <n v="938"/>
    <n v="74296"/>
    <m/>
    <x v="208"/>
    <x v="12"/>
    <m/>
  </r>
  <r>
    <n v="93307"/>
    <n v="661"/>
    <n v="511"/>
    <n v="1172"/>
    <m/>
    <s v="93307"/>
    <n v="1021"/>
    <n v="87"/>
    <n v="17"/>
    <n v="5"/>
    <n v="38"/>
    <n v="5"/>
    <s v="&gt;1163"/>
    <n v="86273"/>
    <m/>
    <x v="208"/>
    <x v="12"/>
    <m/>
  </r>
  <r>
    <n v="93308"/>
    <n v="312"/>
    <n v="371"/>
    <n v="683"/>
    <m/>
    <s v="93308"/>
    <n v="498"/>
    <n v="138"/>
    <n v="28"/>
    <n v="5"/>
    <n v="15"/>
    <n v="5"/>
    <s v="&gt;679"/>
    <n v="55211"/>
    <m/>
    <x v="0"/>
    <x v="12"/>
    <m/>
  </r>
  <r>
    <n v="93309"/>
    <n v="416"/>
    <n v="526"/>
    <n v="942"/>
    <m/>
    <s v="93309"/>
    <n v="621"/>
    <n v="101"/>
    <n v="134"/>
    <n v="45"/>
    <n v="35"/>
    <n v="5"/>
    <s v="&gt;936"/>
    <n v="58709"/>
    <m/>
    <x v="208"/>
    <x v="12"/>
    <m/>
  </r>
  <r>
    <n v="93311"/>
    <n v="380"/>
    <n v="249"/>
    <n v="629"/>
    <m/>
    <s v="93311"/>
    <n v="538"/>
    <n v="12"/>
    <n v="25"/>
    <n v="5"/>
    <n v="43"/>
    <n v="5"/>
    <s v="&gt;618"/>
    <n v="46618"/>
    <m/>
    <x v="208"/>
    <x v="12"/>
    <m/>
  </r>
  <r>
    <n v="93312"/>
    <n v="339"/>
    <n v="335"/>
    <n v="674"/>
    <m/>
    <s v="93312"/>
    <n v="531"/>
    <n v="20"/>
    <n v="70"/>
    <n v="5"/>
    <n v="45"/>
    <n v="5"/>
    <s v="&gt;666"/>
    <n v="59200"/>
    <m/>
    <x v="208"/>
    <x v="12"/>
    <m/>
  </r>
  <r>
    <n v="93313"/>
    <n v="400"/>
    <n v="350"/>
    <n v="750"/>
    <m/>
    <s v="93313"/>
    <n v="644"/>
    <n v="23"/>
    <n v="29"/>
    <n v="0"/>
    <n v="51"/>
    <n v="5"/>
    <s v="&gt;747"/>
    <n v="57200"/>
    <m/>
    <x v="208"/>
    <x v="12"/>
    <m/>
  </r>
  <r>
    <n v="93314"/>
    <n v="158"/>
    <n v="150"/>
    <n v="308"/>
    <m/>
    <s v="93314"/>
    <n v="254"/>
    <n v="5"/>
    <n v="23"/>
    <n v="5"/>
    <n v="21"/>
    <n v="5"/>
    <s v="&gt;298"/>
    <n v="30805"/>
    <m/>
    <x v="0"/>
    <x v="12"/>
    <m/>
  </r>
  <r>
    <n v="93315"/>
    <n v="0"/>
    <n v="5"/>
    <s v="&gt;0"/>
    <m/>
    <s v="93315"/>
    <n v="5"/>
    <n v="0"/>
    <n v="0"/>
    <n v="0"/>
    <n v="0"/>
    <n v="0"/>
    <s v="&gt;0"/>
    <n v="0"/>
    <n v="1"/>
    <x v="2"/>
    <x v="1"/>
    <m/>
  </r>
  <r>
    <n v="93317"/>
    <n v="5"/>
    <n v="0"/>
    <s v="&gt;0"/>
    <m/>
    <s v="93317"/>
    <n v="0"/>
    <n v="0"/>
    <n v="0"/>
    <n v="0"/>
    <n v="5"/>
    <n v="0"/>
    <s v="&gt;0"/>
    <n v="0"/>
    <n v="1"/>
    <x v="2"/>
    <x v="1"/>
    <m/>
  </r>
  <r>
    <n v="93343"/>
    <n v="5"/>
    <n v="0"/>
    <s v="&gt;0"/>
    <m/>
    <s v="93343"/>
    <n v="0"/>
    <n v="0"/>
    <n v="0"/>
    <n v="0"/>
    <n v="5"/>
    <n v="0"/>
    <s v="&gt;0"/>
    <n v="0"/>
    <n v="1"/>
    <x v="2"/>
    <x v="1"/>
    <m/>
  </r>
  <r>
    <n v="93345"/>
    <n v="0"/>
    <n v="5"/>
    <s v="&gt;0"/>
    <m/>
    <s v="93345"/>
    <n v="5"/>
    <n v="0"/>
    <n v="0"/>
    <n v="0"/>
    <n v="0"/>
    <n v="0"/>
    <s v="&gt;0"/>
    <n v="0"/>
    <n v="1"/>
    <x v="2"/>
    <x v="1"/>
    <m/>
  </r>
  <r>
    <n v="93346"/>
    <n v="5"/>
    <n v="0"/>
    <s v="&gt;0"/>
    <m/>
    <s v="93346"/>
    <n v="5"/>
    <n v="0"/>
    <n v="0"/>
    <n v="0"/>
    <n v="0"/>
    <n v="0"/>
    <s v="&gt;0"/>
    <n v="0"/>
    <n v="1"/>
    <x v="2"/>
    <x v="1"/>
    <m/>
  </r>
  <r>
    <n v="93351"/>
    <n v="5"/>
    <n v="0"/>
    <s v="&gt;0"/>
    <m/>
    <s v="93351"/>
    <n v="5"/>
    <n v="0"/>
    <n v="0"/>
    <n v="0"/>
    <n v="0"/>
    <n v="0"/>
    <s v="&gt;0"/>
    <n v="0"/>
    <n v="1"/>
    <x v="2"/>
    <x v="1"/>
    <m/>
  </r>
  <r>
    <n v="93380"/>
    <n v="5"/>
    <n v="0"/>
    <s v="&gt;0"/>
    <m/>
    <s v="93380"/>
    <n v="5"/>
    <n v="0"/>
    <n v="0"/>
    <n v="0"/>
    <n v="0"/>
    <n v="0"/>
    <s v="&gt;0"/>
    <n v="0"/>
    <n v="1"/>
    <x v="2"/>
    <x v="1"/>
    <m/>
  </r>
  <r>
    <n v="93384"/>
    <n v="5"/>
    <n v="5"/>
    <s v="&gt;0"/>
    <m/>
    <s v="93384"/>
    <n v="5"/>
    <n v="5"/>
    <n v="0"/>
    <n v="0"/>
    <n v="0"/>
    <n v="0"/>
    <s v="&gt;0"/>
    <n v="0"/>
    <n v="1"/>
    <x v="2"/>
    <x v="1"/>
    <m/>
  </r>
  <r>
    <n v="93385"/>
    <n v="5"/>
    <n v="0"/>
    <s v="&gt;0"/>
    <m/>
    <s v="93385"/>
    <n v="5"/>
    <n v="0"/>
    <n v="0"/>
    <n v="0"/>
    <n v="0"/>
    <n v="0"/>
    <s v="&gt;0"/>
    <n v="0"/>
    <n v="1"/>
    <x v="2"/>
    <x v="1"/>
    <m/>
  </r>
  <r>
    <n v="93389"/>
    <n v="5"/>
    <n v="0"/>
    <s v="&gt;0"/>
    <m/>
    <s v="93389"/>
    <n v="5"/>
    <n v="0"/>
    <n v="0"/>
    <n v="0"/>
    <n v="0"/>
    <n v="0"/>
    <s v="&gt;0"/>
    <n v="0"/>
    <n v="1"/>
    <x v="2"/>
    <x v="1"/>
    <m/>
  </r>
  <r>
    <n v="93390"/>
    <n v="0"/>
    <n v="5"/>
    <s v="&gt;0"/>
    <m/>
    <s v="93390"/>
    <n v="5"/>
    <n v="0"/>
    <n v="0"/>
    <n v="0"/>
    <n v="0"/>
    <n v="0"/>
    <s v="&gt;0"/>
    <n v="0"/>
    <n v="1"/>
    <x v="2"/>
    <x v="1"/>
    <m/>
  </r>
  <r>
    <n v="93401"/>
    <n v="109"/>
    <n v="163"/>
    <n v="272"/>
    <m/>
    <s v="93401"/>
    <n v="166"/>
    <n v="87"/>
    <n v="5"/>
    <n v="5"/>
    <n v="0"/>
    <n v="5"/>
    <s v="&gt;253"/>
    <n v="28751"/>
    <m/>
    <x v="222"/>
    <x v="14"/>
    <m/>
  </r>
  <r>
    <n v="93402"/>
    <n v="52"/>
    <n v="77"/>
    <n v="129"/>
    <m/>
    <s v="93402"/>
    <n v="95"/>
    <n v="19"/>
    <n v="15"/>
    <n v="0"/>
    <n v="0"/>
    <n v="0"/>
    <n v="129"/>
    <n v="16198"/>
    <m/>
    <x v="0"/>
    <x v="14"/>
    <m/>
  </r>
  <r>
    <n v="93403"/>
    <n v="5"/>
    <n v="0"/>
    <s v="&gt;0"/>
    <m/>
    <s v="93403"/>
    <n v="5"/>
    <n v="0"/>
    <n v="0"/>
    <n v="0"/>
    <n v="0"/>
    <n v="0"/>
    <s v="&gt;0"/>
    <n v="0"/>
    <n v="1"/>
    <x v="2"/>
    <x v="1"/>
    <m/>
  </r>
  <r>
    <n v="93405"/>
    <n v="55"/>
    <n v="111"/>
    <n v="166"/>
    <m/>
    <s v="93405"/>
    <n v="89"/>
    <n v="15"/>
    <n v="5"/>
    <n v="55"/>
    <n v="5"/>
    <n v="5"/>
    <s v="&gt;159"/>
    <n v="36285"/>
    <m/>
    <x v="222"/>
    <x v="14"/>
    <m/>
  </r>
  <r>
    <n v="93406"/>
    <n v="0"/>
    <n v="5"/>
    <s v="&gt;0"/>
    <m/>
    <s v="93406"/>
    <n v="5"/>
    <n v="0"/>
    <n v="0"/>
    <n v="0"/>
    <n v="0"/>
    <n v="0"/>
    <s v="&gt;0"/>
    <n v="0"/>
    <n v="1"/>
    <x v="2"/>
    <x v="1"/>
    <m/>
  </r>
  <r>
    <n v="93410"/>
    <n v="0"/>
    <n v="5"/>
    <s v="&gt;0"/>
    <m/>
    <s v="93410"/>
    <n v="5"/>
    <n v="0"/>
    <n v="0"/>
    <n v="0"/>
    <n v="0"/>
    <n v="0"/>
    <s v="&gt;0"/>
    <n v="0"/>
    <m/>
    <x v="0"/>
    <x v="14"/>
    <m/>
  </r>
  <r>
    <n v="93420"/>
    <n v="93"/>
    <n v="167"/>
    <n v="260"/>
    <m/>
    <s v="93420"/>
    <n v="204"/>
    <n v="21"/>
    <n v="12"/>
    <n v="20"/>
    <n v="5"/>
    <n v="5"/>
    <s v="&gt;257"/>
    <n v="29915"/>
    <m/>
    <x v="223"/>
    <x v="14"/>
    <m/>
  </r>
  <r>
    <n v="93422"/>
    <n v="176"/>
    <n v="192"/>
    <n v="368"/>
    <m/>
    <s v="93422"/>
    <n v="250"/>
    <n v="40"/>
    <n v="61"/>
    <n v="5"/>
    <n v="5"/>
    <n v="5"/>
    <s v="&gt;351"/>
    <n v="34005"/>
    <m/>
    <x v="224"/>
    <x v="14"/>
    <m/>
  </r>
  <r>
    <n v="93423"/>
    <n v="0"/>
    <n v="5"/>
    <s v="&gt;0"/>
    <m/>
    <s v="93423"/>
    <n v="5"/>
    <n v="5"/>
    <n v="0"/>
    <n v="0"/>
    <n v="0"/>
    <n v="0"/>
    <s v="&gt;0"/>
    <n v="0"/>
    <n v="1"/>
    <x v="2"/>
    <x v="1"/>
    <m/>
  </r>
  <r>
    <n v="93424"/>
    <n v="0"/>
    <n v="5"/>
    <s v="&gt;0"/>
    <m/>
    <s v="93424"/>
    <n v="0"/>
    <n v="5"/>
    <n v="0"/>
    <n v="0"/>
    <n v="0"/>
    <n v="0"/>
    <s v="&gt;0"/>
    <n v="955"/>
    <m/>
    <x v="0"/>
    <x v="14"/>
    <m/>
  </r>
  <r>
    <n v="93426"/>
    <n v="5"/>
    <n v="5"/>
    <s v="&gt;0"/>
    <m/>
    <s v="93426"/>
    <n v="5"/>
    <n v="0"/>
    <n v="0"/>
    <n v="0"/>
    <n v="0"/>
    <n v="5"/>
    <s v="&gt;0"/>
    <n v="1717"/>
    <m/>
    <x v="0"/>
    <x v="15"/>
    <m/>
  </r>
  <r>
    <n v="93427"/>
    <n v="39"/>
    <n v="17"/>
    <n v="56"/>
    <m/>
    <s v="93427"/>
    <n v="53"/>
    <n v="5"/>
    <n v="0"/>
    <n v="0"/>
    <n v="5"/>
    <n v="0"/>
    <s v="&gt;53"/>
    <n v="6195"/>
    <m/>
    <x v="225"/>
    <x v="9"/>
    <m/>
  </r>
  <r>
    <n v="93428"/>
    <n v="19"/>
    <n v="11"/>
    <n v="30"/>
    <m/>
    <s v="93428"/>
    <n v="27"/>
    <n v="5"/>
    <n v="0"/>
    <n v="0"/>
    <n v="0"/>
    <n v="5"/>
    <s v="&gt;27"/>
    <n v="5758"/>
    <m/>
    <x v="0"/>
    <x v="14"/>
    <m/>
  </r>
  <r>
    <n v="93429"/>
    <n v="5"/>
    <n v="5"/>
    <s v="&gt;0"/>
    <m/>
    <s v="93429"/>
    <n v="5"/>
    <n v="0"/>
    <n v="0"/>
    <n v="0"/>
    <n v="0"/>
    <n v="0"/>
    <s v="&gt;0"/>
    <n v="88"/>
    <m/>
    <x v="0"/>
    <x v="9"/>
    <m/>
  </r>
  <r>
    <n v="93430"/>
    <n v="5"/>
    <n v="5"/>
    <s v="&gt;0"/>
    <m/>
    <s v="93430"/>
    <n v="14"/>
    <n v="0"/>
    <n v="0"/>
    <n v="0"/>
    <n v="0"/>
    <n v="0"/>
    <n v="14"/>
    <n v="2681"/>
    <m/>
    <x v="0"/>
    <x v="14"/>
    <m/>
  </r>
  <r>
    <n v="93432"/>
    <n v="5"/>
    <n v="5"/>
    <s v="&gt;0"/>
    <m/>
    <s v="93432"/>
    <n v="5"/>
    <n v="0"/>
    <n v="5"/>
    <n v="0"/>
    <n v="0"/>
    <n v="0"/>
    <s v="&gt;0"/>
    <n v="1112"/>
    <m/>
    <x v="0"/>
    <x v="14"/>
    <m/>
  </r>
  <r>
    <n v="93433"/>
    <n v="60"/>
    <n v="59"/>
    <n v="119"/>
    <m/>
    <s v="93433"/>
    <n v="97"/>
    <n v="13"/>
    <n v="5"/>
    <n v="5"/>
    <n v="5"/>
    <n v="0"/>
    <s v="&gt;110"/>
    <n v="13481"/>
    <m/>
    <x v="226"/>
    <x v="14"/>
    <m/>
  </r>
  <r>
    <n v="93434"/>
    <n v="52"/>
    <n v="43"/>
    <n v="95"/>
    <m/>
    <s v="93434"/>
    <n v="90"/>
    <n v="5"/>
    <n v="0"/>
    <n v="0"/>
    <n v="0"/>
    <n v="0"/>
    <s v="&gt;90"/>
    <n v="7654"/>
    <m/>
    <x v="227"/>
    <x v="9"/>
    <m/>
  </r>
  <r>
    <n v="93436"/>
    <n v="340"/>
    <n v="284"/>
    <n v="624"/>
    <m/>
    <s v="93436"/>
    <n v="527"/>
    <n v="74"/>
    <n v="5"/>
    <n v="5"/>
    <n v="5"/>
    <n v="5"/>
    <s v="&gt;601"/>
    <n v="55727"/>
    <m/>
    <x v="228"/>
    <x v="9"/>
    <m/>
  </r>
  <r>
    <n v="93437"/>
    <n v="23"/>
    <n v="5"/>
    <s v="&gt;23"/>
    <m/>
    <s v="93437"/>
    <n v="26"/>
    <n v="0"/>
    <n v="0"/>
    <n v="0"/>
    <n v="0"/>
    <n v="0"/>
    <n v="26"/>
    <n v="3646"/>
    <m/>
    <x v="0"/>
    <x v="9"/>
    <m/>
  </r>
  <r>
    <n v="93438"/>
    <n v="5"/>
    <n v="0"/>
    <s v="&gt;0"/>
    <m/>
    <s v="93438"/>
    <n v="5"/>
    <n v="0"/>
    <n v="0"/>
    <n v="0"/>
    <n v="0"/>
    <n v="0"/>
    <s v="&gt;0"/>
    <n v="0"/>
    <n v="1"/>
    <x v="2"/>
    <x v="1"/>
    <m/>
  </r>
  <r>
    <n v="93440"/>
    <n v="5"/>
    <n v="12"/>
    <s v="&gt;12"/>
    <m/>
    <s v="93440"/>
    <n v="16"/>
    <n v="0"/>
    <n v="0"/>
    <n v="0"/>
    <n v="0"/>
    <n v="0"/>
    <n v="16"/>
    <n v="1355"/>
    <m/>
    <x v="0"/>
    <x v="9"/>
    <m/>
  </r>
  <r>
    <n v="93441"/>
    <n v="5"/>
    <n v="5"/>
    <s v="&gt;0"/>
    <m/>
    <s v="93441"/>
    <n v="5"/>
    <n v="0"/>
    <n v="0"/>
    <n v="0"/>
    <n v="0"/>
    <n v="0"/>
    <s v="&gt;0"/>
    <n v="861"/>
    <m/>
    <x v="0"/>
    <x v="9"/>
    <m/>
  </r>
  <r>
    <n v="93442"/>
    <n v="28"/>
    <n v="49"/>
    <n v="77"/>
    <m/>
    <s v="93442"/>
    <n v="53"/>
    <n v="18"/>
    <n v="0"/>
    <n v="5"/>
    <n v="0"/>
    <n v="5"/>
    <s v="&gt;71"/>
    <n v="10955"/>
    <m/>
    <x v="229"/>
    <x v="14"/>
    <m/>
  </r>
  <r>
    <n v="93443"/>
    <n v="5"/>
    <n v="5"/>
    <s v="&gt;0"/>
    <m/>
    <s v="93443"/>
    <n v="5"/>
    <n v="0"/>
    <n v="0"/>
    <n v="0"/>
    <n v="0"/>
    <n v="0"/>
    <s v="&gt;0"/>
    <n v="0"/>
    <n v="1"/>
    <x v="2"/>
    <x v="1"/>
    <m/>
  </r>
  <r>
    <n v="93444"/>
    <n v="93"/>
    <n v="108"/>
    <n v="201"/>
    <m/>
    <s v="93444"/>
    <n v="169"/>
    <n v="5"/>
    <n v="24"/>
    <n v="0"/>
    <n v="0"/>
    <n v="5"/>
    <s v="&gt;193"/>
    <n v="22383"/>
    <m/>
    <x v="0"/>
    <x v="14"/>
    <m/>
  </r>
  <r>
    <n v="93445"/>
    <n v="28"/>
    <n v="32"/>
    <n v="60"/>
    <m/>
    <s v="93445"/>
    <n v="43"/>
    <n v="14"/>
    <n v="5"/>
    <n v="5"/>
    <n v="0"/>
    <n v="5"/>
    <s v="&gt;57"/>
    <n v="7327"/>
    <m/>
    <x v="0"/>
    <x v="14"/>
    <m/>
  </r>
  <r>
    <n v="93446"/>
    <n v="294"/>
    <n v="304"/>
    <n v="598"/>
    <m/>
    <s v="93446"/>
    <n v="453"/>
    <n v="76"/>
    <n v="51"/>
    <n v="0"/>
    <n v="12"/>
    <n v="5"/>
    <s v="&gt;592"/>
    <n v="44960"/>
    <m/>
    <x v="230"/>
    <x v="14"/>
    <m/>
  </r>
  <r>
    <n v="93447"/>
    <n v="5"/>
    <n v="5"/>
    <s v="&gt;0"/>
    <m/>
    <s v="93447"/>
    <n v="5"/>
    <n v="0"/>
    <n v="5"/>
    <n v="0"/>
    <n v="5"/>
    <n v="0"/>
    <s v="&gt;0"/>
    <n v="0"/>
    <n v="1"/>
    <x v="2"/>
    <x v="1"/>
    <m/>
  </r>
  <r>
    <n v="93449"/>
    <n v="13"/>
    <n v="19"/>
    <n v="32"/>
    <m/>
    <s v="93449"/>
    <n v="28"/>
    <n v="5"/>
    <n v="5"/>
    <n v="0"/>
    <n v="0"/>
    <n v="0"/>
    <s v="&gt;28"/>
    <n v="8042"/>
    <m/>
    <x v="231"/>
    <x v="14"/>
    <m/>
  </r>
  <r>
    <n v="93450"/>
    <n v="5"/>
    <n v="5"/>
    <s v="&gt;0"/>
    <m/>
    <s v="93450"/>
    <n v="5"/>
    <n v="0"/>
    <n v="0"/>
    <n v="5"/>
    <n v="0"/>
    <n v="0"/>
    <s v="&gt;0"/>
    <n v="856"/>
    <m/>
    <x v="0"/>
    <x v="15"/>
    <m/>
  </r>
  <r>
    <n v="93451"/>
    <n v="31"/>
    <n v="15"/>
    <n v="46"/>
    <m/>
    <s v="93451"/>
    <n v="41"/>
    <n v="5"/>
    <n v="0"/>
    <n v="0"/>
    <n v="0"/>
    <n v="0"/>
    <s v="&gt;41"/>
    <n v="4233"/>
    <m/>
    <x v="0"/>
    <x v="15"/>
    <m/>
  </r>
  <r>
    <n v="93452"/>
    <n v="5"/>
    <n v="5"/>
    <s v="&gt;0"/>
    <m/>
    <s v="93452"/>
    <n v="5"/>
    <n v="0"/>
    <n v="0"/>
    <n v="0"/>
    <n v="0"/>
    <n v="0"/>
    <s v="&gt;0"/>
    <n v="550"/>
    <m/>
    <x v="0"/>
    <x v="14"/>
    <m/>
  </r>
  <r>
    <n v="93453"/>
    <n v="11"/>
    <n v="5"/>
    <s v="&gt;11"/>
    <m/>
    <s v="93453"/>
    <n v="16"/>
    <n v="5"/>
    <n v="0"/>
    <n v="0"/>
    <n v="5"/>
    <n v="0"/>
    <s v="&gt;16"/>
    <n v="2414"/>
    <m/>
    <x v="0"/>
    <x v="14"/>
    <m/>
  </r>
  <r>
    <n v="93454"/>
    <n v="241"/>
    <n v="285"/>
    <n v="526"/>
    <m/>
    <s v="93454"/>
    <n v="386"/>
    <n v="86"/>
    <n v="41"/>
    <n v="5"/>
    <n v="0"/>
    <n v="5"/>
    <s v="&gt;513"/>
    <n v="40600"/>
    <m/>
    <x v="232"/>
    <x v="9"/>
    <m/>
  </r>
  <r>
    <n v="93455"/>
    <n v="193"/>
    <n v="287"/>
    <n v="480"/>
    <m/>
    <s v="93455"/>
    <n v="358"/>
    <n v="57"/>
    <n v="51"/>
    <n v="5"/>
    <n v="5"/>
    <n v="5"/>
    <s v="&gt;466"/>
    <n v="45246"/>
    <m/>
    <x v="0"/>
    <x v="9"/>
    <m/>
  </r>
  <r>
    <n v="93456"/>
    <n v="5"/>
    <n v="5"/>
    <s v="&gt;0"/>
    <m/>
    <s v="93456"/>
    <n v="11"/>
    <n v="0"/>
    <n v="5"/>
    <n v="0"/>
    <n v="0"/>
    <n v="0"/>
    <s v="&gt;11"/>
    <n v="0"/>
    <n v="1"/>
    <x v="2"/>
    <x v="1"/>
    <m/>
  </r>
  <r>
    <n v="93457"/>
    <n v="5"/>
    <n v="0"/>
    <s v="&gt;0"/>
    <m/>
    <s v="93457"/>
    <n v="5"/>
    <n v="0"/>
    <n v="0"/>
    <n v="0"/>
    <n v="0"/>
    <n v="0"/>
    <s v="&gt;0"/>
    <n v="0"/>
    <n v="1"/>
    <x v="2"/>
    <x v="1"/>
    <m/>
  </r>
  <r>
    <n v="93458"/>
    <n v="402"/>
    <n v="258"/>
    <n v="660"/>
    <m/>
    <s v="93458"/>
    <n v="556"/>
    <n v="60"/>
    <n v="31"/>
    <n v="5"/>
    <n v="5"/>
    <n v="5"/>
    <s v="&gt;647"/>
    <n v="56572"/>
    <m/>
    <x v="232"/>
    <x v="9"/>
    <m/>
  </r>
  <r>
    <n v="93460"/>
    <n v="19"/>
    <n v="15"/>
    <n v="34"/>
    <m/>
    <s v="93460"/>
    <n v="27"/>
    <n v="5"/>
    <n v="0"/>
    <n v="0"/>
    <n v="0"/>
    <n v="5"/>
    <s v="&gt;27"/>
    <n v="6023"/>
    <m/>
    <x v="0"/>
    <x v="9"/>
    <m/>
  </r>
  <r>
    <n v="93461"/>
    <n v="20"/>
    <n v="12"/>
    <n v="32"/>
    <m/>
    <s v="93461"/>
    <n v="30"/>
    <n v="5"/>
    <n v="0"/>
    <n v="0"/>
    <n v="0"/>
    <n v="0"/>
    <s v="&gt;30"/>
    <n v="1437"/>
    <m/>
    <x v="0"/>
    <x v="14"/>
    <m/>
  </r>
  <r>
    <n v="93462"/>
    <n v="5"/>
    <n v="0"/>
    <s v="&gt;0"/>
    <m/>
    <s v="93462"/>
    <n v="5"/>
    <n v="0"/>
    <n v="0"/>
    <n v="0"/>
    <n v="0"/>
    <n v="0"/>
    <s v="&gt;0"/>
    <n v="0"/>
    <n v="1"/>
    <x v="2"/>
    <x v="1"/>
    <m/>
  </r>
  <r>
    <n v="93463"/>
    <n v="27"/>
    <n v="25"/>
    <n v="52"/>
    <m/>
    <s v="93463"/>
    <n v="44"/>
    <n v="5"/>
    <n v="5"/>
    <n v="0"/>
    <n v="0"/>
    <n v="5"/>
    <s v="&gt;44"/>
    <n v="7846"/>
    <m/>
    <x v="233"/>
    <x v="9"/>
    <m/>
  </r>
  <r>
    <n v="93464"/>
    <n v="5"/>
    <n v="0"/>
    <s v="&gt;0"/>
    <m/>
    <s v="93464"/>
    <n v="5"/>
    <n v="0"/>
    <n v="0"/>
    <n v="0"/>
    <n v="0"/>
    <n v="0"/>
    <s v="&gt;0"/>
    <n v="0"/>
    <n v="1"/>
    <x v="2"/>
    <x v="1"/>
    <m/>
  </r>
  <r>
    <n v="93465"/>
    <n v="57"/>
    <n v="33"/>
    <n v="90"/>
    <m/>
    <s v="93465"/>
    <n v="78"/>
    <n v="5"/>
    <n v="5"/>
    <n v="0"/>
    <n v="5"/>
    <n v="5"/>
    <s v="&gt;78"/>
    <n v="9465"/>
    <m/>
    <x v="0"/>
    <x v="14"/>
    <m/>
  </r>
  <r>
    <n v="93466"/>
    <n v="5"/>
    <n v="5"/>
    <s v="&gt;0"/>
    <m/>
    <s v="93466"/>
    <n v="5"/>
    <n v="5"/>
    <n v="0"/>
    <n v="0"/>
    <n v="0"/>
    <n v="0"/>
    <s v="&gt;0"/>
    <n v="0"/>
    <n v="1"/>
    <x v="2"/>
    <x v="1"/>
    <m/>
  </r>
  <r>
    <n v="93475"/>
    <n v="0"/>
    <n v="5"/>
    <s v="&gt;0"/>
    <m/>
    <s v="93475"/>
    <n v="0"/>
    <n v="5"/>
    <n v="0"/>
    <n v="0"/>
    <n v="0"/>
    <n v="0"/>
    <s v="&gt;0"/>
    <n v="0"/>
    <n v="1"/>
    <x v="2"/>
    <x v="1"/>
    <m/>
  </r>
  <r>
    <n v="93501"/>
    <n v="30"/>
    <n v="27"/>
    <n v="57"/>
    <m/>
    <s v="93501"/>
    <n v="48"/>
    <n v="5"/>
    <n v="0"/>
    <n v="0"/>
    <n v="5"/>
    <n v="0"/>
    <s v="&gt;48"/>
    <n v="4798"/>
    <m/>
    <x v="0"/>
    <x v="12"/>
    <m/>
  </r>
  <r>
    <n v="93502"/>
    <n v="5"/>
    <n v="0"/>
    <s v="&gt;0"/>
    <m/>
    <s v="93502"/>
    <n v="5"/>
    <n v="0"/>
    <n v="0"/>
    <n v="0"/>
    <n v="0"/>
    <n v="0"/>
    <s v="&gt;0"/>
    <n v="0"/>
    <n v="1"/>
    <x v="2"/>
    <x v="1"/>
    <m/>
  </r>
  <r>
    <n v="93504"/>
    <n v="0"/>
    <n v="5"/>
    <s v="&gt;0"/>
    <m/>
    <s v="93504"/>
    <n v="5"/>
    <n v="0"/>
    <n v="0"/>
    <n v="0"/>
    <n v="0"/>
    <n v="0"/>
    <s v="&gt;0"/>
    <n v="0"/>
    <n v="1"/>
    <x v="2"/>
    <x v="1"/>
    <m/>
  </r>
  <r>
    <n v="93505"/>
    <n v="98"/>
    <n v="70"/>
    <n v="168"/>
    <m/>
    <s v="93505"/>
    <n v="148"/>
    <n v="16"/>
    <n v="0"/>
    <n v="0"/>
    <n v="5"/>
    <n v="5"/>
    <s v="&gt;164"/>
    <n v="13993"/>
    <m/>
    <x v="234"/>
    <x v="12"/>
    <m/>
  </r>
  <r>
    <n v="93507"/>
    <n v="5"/>
    <n v="0"/>
    <s v="&gt;0"/>
    <m/>
    <s v="93507"/>
    <n v="5"/>
    <n v="0"/>
    <n v="0"/>
    <n v="0"/>
    <n v="0"/>
    <n v="0"/>
    <s v="&gt;0"/>
    <n v="0"/>
    <n v="1"/>
    <x v="2"/>
    <x v="1"/>
    <m/>
  </r>
  <r>
    <n v="93510"/>
    <n v="28"/>
    <n v="39"/>
    <n v="67"/>
    <m/>
    <s v="93510"/>
    <n v="51"/>
    <n v="5"/>
    <n v="5"/>
    <n v="0"/>
    <n v="5"/>
    <n v="0"/>
    <s v="&gt;51"/>
    <n v="7433"/>
    <m/>
    <x v="0"/>
    <x v="0"/>
    <m/>
  </r>
  <r>
    <n v="93512"/>
    <n v="5"/>
    <n v="5"/>
    <s v="&gt;0"/>
    <m/>
    <s v="93512"/>
    <n v="5"/>
    <n v="0"/>
    <n v="0"/>
    <n v="0"/>
    <n v="0"/>
    <n v="0"/>
    <s v="&gt;0"/>
    <n v="244"/>
    <m/>
    <x v="0"/>
    <x v="16"/>
    <m/>
  </r>
  <r>
    <n v="93513"/>
    <n v="11"/>
    <n v="5"/>
    <s v="&gt;11"/>
    <m/>
    <s v="93513"/>
    <n v="13"/>
    <n v="5"/>
    <n v="0"/>
    <n v="0"/>
    <n v="5"/>
    <n v="0"/>
    <s v="&gt;13"/>
    <n v="1461"/>
    <m/>
    <x v="0"/>
    <x v="8"/>
    <m/>
  </r>
  <r>
    <n v="93514"/>
    <n v="71"/>
    <n v="42"/>
    <n v="113"/>
    <m/>
    <s v="93514"/>
    <n v="93"/>
    <n v="16"/>
    <n v="0"/>
    <n v="0"/>
    <n v="5"/>
    <n v="5"/>
    <s v="&gt;109"/>
    <n v="14423"/>
    <m/>
    <x v="235"/>
    <x v="16"/>
    <m/>
  </r>
  <r>
    <n v="93515"/>
    <n v="5"/>
    <n v="0"/>
    <s v="&gt;0"/>
    <m/>
    <s v="93515"/>
    <n v="5"/>
    <n v="0"/>
    <n v="0"/>
    <n v="0"/>
    <n v="0"/>
    <n v="0"/>
    <s v="&gt;0"/>
    <n v="0"/>
    <n v="1"/>
    <x v="2"/>
    <x v="1"/>
    <m/>
  </r>
  <r>
    <n v="93516"/>
    <n v="16"/>
    <n v="16"/>
    <n v="32"/>
    <m/>
    <s v="93516"/>
    <n v="30"/>
    <n v="5"/>
    <n v="0"/>
    <n v="0"/>
    <n v="0"/>
    <n v="0"/>
    <s v="&gt;30"/>
    <n v="2406"/>
    <m/>
    <x v="0"/>
    <x v="4"/>
    <m/>
  </r>
  <r>
    <n v="93517"/>
    <n v="5"/>
    <n v="5"/>
    <s v="&gt;0"/>
    <m/>
    <s v="93517"/>
    <n v="5"/>
    <n v="0"/>
    <n v="0"/>
    <n v="0"/>
    <n v="0"/>
    <n v="0"/>
    <s v="&gt;0"/>
    <n v="627"/>
    <m/>
    <x v="0"/>
    <x v="16"/>
    <m/>
  </r>
  <r>
    <n v="93518"/>
    <n v="5"/>
    <n v="5"/>
    <s v="&gt;0"/>
    <m/>
    <s v="93518"/>
    <n v="5"/>
    <n v="0"/>
    <n v="0"/>
    <n v="0"/>
    <n v="0"/>
    <n v="0"/>
    <s v="&gt;0"/>
    <n v="833"/>
    <m/>
    <x v="0"/>
    <x v="12"/>
    <m/>
  </r>
  <r>
    <n v="93521"/>
    <n v="0"/>
    <n v="5"/>
    <s v="&gt;0"/>
    <m/>
    <s v="93521"/>
    <n v="5"/>
    <n v="0"/>
    <n v="0"/>
    <n v="0"/>
    <n v="0"/>
    <n v="0"/>
    <s v="&gt;0"/>
    <n v="0"/>
    <n v="1"/>
    <x v="2"/>
    <x v="1"/>
    <m/>
  </r>
  <r>
    <n v="93523"/>
    <n v="5"/>
    <n v="5"/>
    <s v="&gt;0"/>
    <m/>
    <s v="93523"/>
    <n v="11"/>
    <n v="5"/>
    <n v="0"/>
    <n v="0"/>
    <n v="0"/>
    <n v="0"/>
    <s v="&gt;11"/>
    <n v="3681"/>
    <m/>
    <x v="0"/>
    <x v="12"/>
    <m/>
  </r>
  <r>
    <n v="93526"/>
    <n v="5"/>
    <n v="5"/>
    <s v="&gt;0"/>
    <m/>
    <s v="93526"/>
    <n v="5"/>
    <n v="5"/>
    <n v="0"/>
    <n v="0"/>
    <n v="0"/>
    <n v="5"/>
    <s v="&gt;0"/>
    <n v="767"/>
    <m/>
    <x v="0"/>
    <x v="8"/>
    <m/>
  </r>
  <r>
    <n v="93527"/>
    <n v="5"/>
    <n v="15"/>
    <s v="&gt;15"/>
    <m/>
    <s v="93527"/>
    <n v="18"/>
    <n v="5"/>
    <n v="0"/>
    <n v="0"/>
    <n v="0"/>
    <n v="0"/>
    <s v="&gt;18"/>
    <n v="1690"/>
    <m/>
    <x v="0"/>
    <x v="10"/>
    <m/>
  </r>
  <r>
    <n v="93528"/>
    <n v="0"/>
    <n v="5"/>
    <s v="&gt;0"/>
    <m/>
    <s v="93528"/>
    <n v="5"/>
    <n v="5"/>
    <n v="0"/>
    <n v="0"/>
    <n v="0"/>
    <n v="0"/>
    <s v="&gt;0"/>
    <n v="48"/>
    <m/>
    <x v="0"/>
    <x v="12"/>
    <m/>
  </r>
  <r>
    <n v="93529"/>
    <n v="5"/>
    <n v="5"/>
    <s v="&gt;0"/>
    <m/>
    <s v="93529"/>
    <n v="5"/>
    <n v="0"/>
    <n v="0"/>
    <n v="0"/>
    <n v="0"/>
    <n v="0"/>
    <s v="&gt;0"/>
    <n v="413"/>
    <m/>
    <x v="0"/>
    <x v="16"/>
    <m/>
  </r>
  <r>
    <n v="93531"/>
    <n v="5"/>
    <n v="5"/>
    <s v="&gt;0"/>
    <m/>
    <s v="93531"/>
    <n v="5"/>
    <n v="0"/>
    <n v="0"/>
    <n v="0"/>
    <n v="0"/>
    <n v="0"/>
    <s v="&gt;0"/>
    <n v="371"/>
    <m/>
    <x v="0"/>
    <x v="12"/>
    <m/>
  </r>
  <r>
    <n v="93532"/>
    <n v="15"/>
    <n v="5"/>
    <s v="&gt;15"/>
    <m/>
    <s v="93532"/>
    <n v="22"/>
    <n v="5"/>
    <n v="0"/>
    <n v="0"/>
    <n v="5"/>
    <n v="0"/>
    <s v="&gt;22"/>
    <n v="2637"/>
    <m/>
    <x v="0"/>
    <x v="0"/>
    <m/>
  </r>
  <r>
    <n v="93534"/>
    <n v="403"/>
    <n v="466"/>
    <n v="869"/>
    <m/>
    <s v="93534"/>
    <n v="649"/>
    <n v="135"/>
    <n v="31"/>
    <n v="0"/>
    <n v="43"/>
    <n v="11"/>
    <n v="869"/>
    <n v="39798"/>
    <m/>
    <x v="236"/>
    <x v="0"/>
    <m/>
  </r>
  <r>
    <n v="93535"/>
    <n v="895"/>
    <n v="858"/>
    <n v="1753"/>
    <m/>
    <s v="93535"/>
    <n v="1396"/>
    <n v="161"/>
    <n v="89"/>
    <n v="0"/>
    <n v="103"/>
    <n v="5"/>
    <s v="&gt;1749"/>
    <n v="74944"/>
    <m/>
    <x v="236"/>
    <x v="0"/>
    <m/>
  </r>
  <r>
    <n v="93536"/>
    <n v="537"/>
    <n v="521"/>
    <n v="1058"/>
    <m/>
    <s v="93536"/>
    <n v="883"/>
    <n v="55"/>
    <n v="41"/>
    <n v="5"/>
    <n v="73"/>
    <n v="5"/>
    <s v="&gt;1052"/>
    <n v="68575"/>
    <m/>
    <x v="236"/>
    <x v="0"/>
    <m/>
  </r>
  <r>
    <n v="93537"/>
    <n v="0"/>
    <n v="5"/>
    <s v="&gt;0"/>
    <m/>
    <s v="93537"/>
    <n v="5"/>
    <n v="0"/>
    <n v="0"/>
    <n v="0"/>
    <n v="0"/>
    <n v="0"/>
    <s v="&gt;0"/>
    <n v="0"/>
    <n v="1"/>
    <x v="2"/>
    <x v="1"/>
    <m/>
  </r>
  <r>
    <n v="93539"/>
    <n v="5"/>
    <n v="5"/>
    <s v="&gt;0"/>
    <m/>
    <s v="93539"/>
    <n v="5"/>
    <n v="5"/>
    <n v="0"/>
    <n v="0"/>
    <n v="0"/>
    <n v="0"/>
    <s v="&gt;0"/>
    <n v="0"/>
    <n v="1"/>
    <x v="2"/>
    <x v="1"/>
    <m/>
  </r>
  <r>
    <n v="93540"/>
    <n v="0"/>
    <n v="5"/>
    <s v="&gt;0"/>
    <m/>
    <s v="93540"/>
    <n v="0"/>
    <n v="5"/>
    <n v="0"/>
    <n v="0"/>
    <n v="0"/>
    <n v="0"/>
    <s v="&gt;0"/>
    <n v="0"/>
    <n v="1"/>
    <x v="2"/>
    <x v="1"/>
    <m/>
  </r>
  <r>
    <n v="93541"/>
    <n v="5"/>
    <n v="5"/>
    <s v="&gt;0"/>
    <m/>
    <s v="93541"/>
    <n v="5"/>
    <n v="5"/>
    <n v="0"/>
    <n v="0"/>
    <n v="0"/>
    <n v="0"/>
    <s v="&gt;0"/>
    <n v="266"/>
    <m/>
    <x v="0"/>
    <x v="16"/>
    <m/>
  </r>
  <r>
    <n v="93543"/>
    <n v="104"/>
    <n v="84"/>
    <n v="188"/>
    <m/>
    <s v="93543"/>
    <n v="160"/>
    <n v="12"/>
    <n v="5"/>
    <n v="0"/>
    <n v="12"/>
    <n v="5"/>
    <s v="&gt;184"/>
    <n v="14605"/>
    <m/>
    <x v="0"/>
    <x v="0"/>
    <m/>
  </r>
  <r>
    <n v="93544"/>
    <n v="5"/>
    <n v="5"/>
    <s v="&gt;0"/>
    <m/>
    <s v="93544"/>
    <n v="5"/>
    <n v="5"/>
    <n v="0"/>
    <n v="0"/>
    <n v="0"/>
    <n v="0"/>
    <s v="&gt;0"/>
    <n v="1086"/>
    <m/>
    <x v="0"/>
    <x v="0"/>
    <m/>
  </r>
  <r>
    <n v="93545"/>
    <n v="5"/>
    <n v="5"/>
    <s v="&gt;0"/>
    <m/>
    <s v="93545"/>
    <n v="11"/>
    <n v="5"/>
    <n v="0"/>
    <n v="0"/>
    <n v="0"/>
    <n v="5"/>
    <s v="&gt;11"/>
    <n v="1522"/>
    <m/>
    <x v="0"/>
    <x v="8"/>
    <m/>
  </r>
  <r>
    <n v="93546"/>
    <n v="35"/>
    <n v="15"/>
    <n v="50"/>
    <m/>
    <s v="93546"/>
    <n v="48"/>
    <n v="5"/>
    <n v="0"/>
    <n v="0"/>
    <n v="0"/>
    <n v="5"/>
    <s v="&gt;48"/>
    <n v="9750"/>
    <m/>
    <x v="237"/>
    <x v="16"/>
    <m/>
  </r>
  <r>
    <n v="93549"/>
    <n v="5"/>
    <n v="0"/>
    <s v="&gt;0"/>
    <m/>
    <s v="93549"/>
    <n v="5"/>
    <n v="0"/>
    <n v="0"/>
    <n v="0"/>
    <n v="0"/>
    <n v="0"/>
    <s v="&gt;0"/>
    <n v="273"/>
    <m/>
    <x v="0"/>
    <x v="8"/>
    <m/>
  </r>
  <r>
    <n v="93550"/>
    <n v="816"/>
    <n v="643"/>
    <n v="1459"/>
    <m/>
    <s v="93550"/>
    <n v="1228"/>
    <n v="118"/>
    <n v="30"/>
    <n v="0"/>
    <n v="78"/>
    <n v="5"/>
    <s v="&gt;1454"/>
    <n v="75617"/>
    <m/>
    <x v="238"/>
    <x v="0"/>
    <m/>
  </r>
  <r>
    <n v="93551"/>
    <n v="408"/>
    <n v="381"/>
    <n v="789"/>
    <m/>
    <s v="93551"/>
    <n v="657"/>
    <n v="20"/>
    <n v="39"/>
    <n v="0"/>
    <n v="70"/>
    <n v="5"/>
    <s v="&gt;786"/>
    <n v="50978"/>
    <m/>
    <x v="238"/>
    <x v="0"/>
    <m/>
  </r>
  <r>
    <n v="93552"/>
    <n v="399"/>
    <n v="291"/>
    <n v="690"/>
    <m/>
    <s v="93552"/>
    <n v="577"/>
    <n v="21"/>
    <n v="32"/>
    <n v="0"/>
    <n v="59"/>
    <n v="5"/>
    <s v="&gt;689"/>
    <n v="39776"/>
    <m/>
    <x v="238"/>
    <x v="0"/>
    <m/>
  </r>
  <r>
    <n v="93553"/>
    <n v="13"/>
    <n v="13"/>
    <n v="26"/>
    <m/>
    <s v="93553"/>
    <n v="21"/>
    <n v="5"/>
    <n v="0"/>
    <n v="0"/>
    <n v="5"/>
    <n v="0"/>
    <s v="&gt;21"/>
    <n v="1513"/>
    <m/>
    <x v="0"/>
    <x v="0"/>
    <m/>
  </r>
  <r>
    <n v="93555"/>
    <n v="224"/>
    <n v="180"/>
    <n v="404"/>
    <m/>
    <s v="93555"/>
    <n v="322"/>
    <n v="69"/>
    <n v="5"/>
    <n v="0"/>
    <n v="5"/>
    <n v="5"/>
    <s v="&gt;391"/>
    <n v="33925"/>
    <m/>
    <x v="239"/>
    <x v="12"/>
    <m/>
  </r>
  <r>
    <n v="93556"/>
    <n v="0"/>
    <n v="5"/>
    <s v="&gt;0"/>
    <m/>
    <s v="93556"/>
    <n v="5"/>
    <n v="5"/>
    <n v="0"/>
    <n v="0"/>
    <n v="0"/>
    <n v="0"/>
    <s v="&gt;0"/>
    <n v="0"/>
    <n v="1"/>
    <x v="2"/>
    <x v="1"/>
    <m/>
  </r>
  <r>
    <n v="93560"/>
    <n v="115"/>
    <n v="92"/>
    <n v="207"/>
    <m/>
    <s v="93560"/>
    <n v="176"/>
    <n v="12"/>
    <n v="5"/>
    <n v="0"/>
    <n v="12"/>
    <n v="0"/>
    <s v="&gt;200"/>
    <n v="20988"/>
    <m/>
    <x v="0"/>
    <x v="12"/>
    <m/>
  </r>
  <r>
    <n v="93561"/>
    <n v="140"/>
    <n v="138"/>
    <n v="278"/>
    <m/>
    <s v="93561"/>
    <n v="242"/>
    <n v="16"/>
    <n v="0"/>
    <n v="0"/>
    <n v="17"/>
    <n v="5"/>
    <s v="&gt;275"/>
    <n v="35133"/>
    <m/>
    <x v="240"/>
    <x v="12"/>
    <m/>
  </r>
  <r>
    <n v="93562"/>
    <n v="5"/>
    <n v="12"/>
    <s v="&gt;12"/>
    <m/>
    <s v="93562"/>
    <n v="19"/>
    <n v="5"/>
    <n v="0"/>
    <n v="0"/>
    <n v="5"/>
    <n v="0"/>
    <s v="&gt;19"/>
    <n v="1757"/>
    <m/>
    <x v="0"/>
    <x v="4"/>
    <m/>
  </r>
  <r>
    <n v="93568"/>
    <n v="0"/>
    <n v="5"/>
    <s v="&gt;0"/>
    <m/>
    <s v="93568"/>
    <n v="0"/>
    <n v="5"/>
    <n v="0"/>
    <n v="0"/>
    <n v="0"/>
    <n v="0"/>
    <s v="&gt;0"/>
    <n v="0"/>
    <n v="1"/>
    <x v="2"/>
    <x v="1"/>
    <m/>
  </r>
  <r>
    <n v="93581"/>
    <n v="0"/>
    <n v="5"/>
    <s v="&gt;0"/>
    <m/>
    <s v="93581"/>
    <n v="5"/>
    <n v="0"/>
    <n v="0"/>
    <n v="0"/>
    <n v="0"/>
    <n v="0"/>
    <s v="&gt;0"/>
    <n v="0"/>
    <n v="1"/>
    <x v="2"/>
    <x v="1"/>
    <m/>
  </r>
  <r>
    <n v="93584"/>
    <n v="0"/>
    <n v="5"/>
    <s v="&gt;0"/>
    <m/>
    <s v="93584"/>
    <n v="5"/>
    <n v="5"/>
    <n v="0"/>
    <n v="0"/>
    <n v="0"/>
    <n v="0"/>
    <s v="&gt;0"/>
    <n v="0"/>
    <n v="1"/>
    <x v="2"/>
    <x v="1"/>
    <m/>
  </r>
  <r>
    <n v="93585"/>
    <n v="5"/>
    <n v="0"/>
    <s v="&gt;0"/>
    <m/>
    <s v="93585"/>
    <n v="5"/>
    <n v="0"/>
    <n v="0"/>
    <n v="0"/>
    <n v="0"/>
    <n v="0"/>
    <s v="&gt;0"/>
    <n v="0"/>
    <n v="1"/>
    <x v="2"/>
    <x v="1"/>
    <m/>
  </r>
  <r>
    <n v="93590"/>
    <n v="5"/>
    <n v="5"/>
    <s v="&gt;0"/>
    <m/>
    <s v="93590"/>
    <n v="5"/>
    <n v="0"/>
    <n v="0"/>
    <n v="0"/>
    <n v="0"/>
    <n v="0"/>
    <s v="&gt;0"/>
    <n v="0"/>
    <n v="1"/>
    <x v="2"/>
    <x v="1"/>
    <m/>
  </r>
  <r>
    <n v="93591"/>
    <n v="70"/>
    <n v="52"/>
    <n v="122"/>
    <m/>
    <s v="93591"/>
    <n v="107"/>
    <n v="5"/>
    <n v="5"/>
    <n v="0"/>
    <n v="5"/>
    <n v="0"/>
    <s v="&gt;107"/>
    <n v="6557"/>
    <m/>
    <x v="238"/>
    <x v="0"/>
    <m/>
  </r>
  <r>
    <n v="93592"/>
    <n v="0"/>
    <n v="5"/>
    <s v="&gt;0"/>
    <m/>
    <s v="93592"/>
    <n v="5"/>
    <n v="0"/>
    <n v="0"/>
    <n v="0"/>
    <n v="0"/>
    <n v="0"/>
    <s v="&gt;0"/>
    <n v="316"/>
    <m/>
    <x v="0"/>
    <x v="8"/>
    <m/>
  </r>
  <r>
    <n v="93601"/>
    <n v="5"/>
    <n v="5"/>
    <s v="&gt;0"/>
    <m/>
    <s v="93601"/>
    <n v="5"/>
    <n v="0"/>
    <n v="0"/>
    <n v="0"/>
    <n v="0"/>
    <n v="0"/>
    <s v="&gt;0"/>
    <n v="1418"/>
    <m/>
    <x v="0"/>
    <x v="17"/>
    <m/>
  </r>
  <r>
    <n v="93602"/>
    <n v="12"/>
    <n v="13"/>
    <n v="25"/>
    <m/>
    <s v="93602"/>
    <n v="24"/>
    <n v="0"/>
    <n v="0"/>
    <n v="0"/>
    <n v="5"/>
    <n v="0"/>
    <s v="&gt;24"/>
    <n v="3330"/>
    <m/>
    <x v="0"/>
    <x v="13"/>
    <m/>
  </r>
  <r>
    <n v="93603"/>
    <n v="5"/>
    <n v="5"/>
    <s v="&gt;0"/>
    <m/>
    <s v="93603"/>
    <n v="5"/>
    <n v="0"/>
    <n v="0"/>
    <n v="0"/>
    <n v="0"/>
    <n v="0"/>
    <s v="&gt;0"/>
    <n v="141"/>
    <m/>
    <x v="0"/>
    <x v="10"/>
    <m/>
  </r>
  <r>
    <n v="93604"/>
    <n v="0"/>
    <n v="5"/>
    <s v="&gt;0"/>
    <m/>
    <s v="93604"/>
    <n v="5"/>
    <n v="0"/>
    <n v="0"/>
    <n v="0"/>
    <n v="0"/>
    <n v="0"/>
    <s v="&gt;0"/>
    <n v="366"/>
    <m/>
    <x v="0"/>
    <x v="17"/>
    <m/>
  </r>
  <r>
    <n v="93605"/>
    <n v="5"/>
    <n v="5"/>
    <s v="&gt;0"/>
    <m/>
    <s v="93605"/>
    <n v="5"/>
    <n v="0"/>
    <n v="0"/>
    <n v="0"/>
    <n v="0"/>
    <n v="0"/>
    <s v="&gt;0"/>
    <n v="159"/>
    <m/>
    <x v="0"/>
    <x v="13"/>
    <m/>
  </r>
  <r>
    <n v="93606"/>
    <n v="5"/>
    <n v="5"/>
    <s v="&gt;0"/>
    <m/>
    <s v="93606"/>
    <n v="5"/>
    <n v="0"/>
    <n v="0"/>
    <n v="0"/>
    <n v="0"/>
    <n v="0"/>
    <s v="&gt;0"/>
    <n v="776"/>
    <m/>
    <x v="0"/>
    <x v="13"/>
    <m/>
  </r>
  <r>
    <n v="93608"/>
    <n v="5"/>
    <n v="5"/>
    <s v="&gt;0"/>
    <m/>
    <s v="93608"/>
    <n v="5"/>
    <n v="0"/>
    <n v="0"/>
    <n v="0"/>
    <n v="0"/>
    <n v="0"/>
    <s v="&gt;0"/>
    <n v="1057"/>
    <m/>
    <x v="0"/>
    <x v="13"/>
    <m/>
  </r>
  <r>
    <n v="93609"/>
    <n v="30"/>
    <n v="32"/>
    <n v="62"/>
    <m/>
    <s v="93609"/>
    <n v="59"/>
    <n v="5"/>
    <n v="0"/>
    <n v="0"/>
    <n v="5"/>
    <n v="0"/>
    <s v="&gt;59"/>
    <n v="5328"/>
    <m/>
    <x v="0"/>
    <x v="13"/>
    <m/>
  </r>
  <r>
    <n v="93610"/>
    <n v="81"/>
    <n v="55"/>
    <n v="136"/>
    <m/>
    <s v="93610"/>
    <n v="121"/>
    <n v="11"/>
    <n v="0"/>
    <n v="0"/>
    <n v="5"/>
    <n v="0"/>
    <s v="&gt;132"/>
    <n v="23279"/>
    <m/>
    <x v="241"/>
    <x v="17"/>
    <m/>
  </r>
  <r>
    <n v="93611"/>
    <n v="218"/>
    <n v="240"/>
    <n v="458"/>
    <m/>
    <s v="93611"/>
    <n v="361"/>
    <n v="14"/>
    <n v="49"/>
    <n v="14"/>
    <n v="14"/>
    <n v="5"/>
    <s v="&gt;452"/>
    <n v="48619"/>
    <m/>
    <x v="242"/>
    <x v="13"/>
    <m/>
  </r>
  <r>
    <n v="93612"/>
    <n v="179"/>
    <n v="255"/>
    <n v="434"/>
    <m/>
    <s v="93612"/>
    <n v="303"/>
    <n v="66"/>
    <n v="30"/>
    <n v="20"/>
    <n v="15"/>
    <n v="0"/>
    <n v="434"/>
    <n v="35475"/>
    <m/>
    <x v="242"/>
    <x v="13"/>
    <m/>
  </r>
  <r>
    <n v="93613"/>
    <n v="5"/>
    <n v="5"/>
    <s v="&gt;0"/>
    <m/>
    <s v="93613"/>
    <n v="5"/>
    <n v="0"/>
    <n v="5"/>
    <n v="0"/>
    <n v="0"/>
    <n v="0"/>
    <s v="&gt;0"/>
    <n v="0"/>
    <n v="1"/>
    <x v="2"/>
    <x v="1"/>
    <m/>
  </r>
  <r>
    <n v="93614"/>
    <n v="46"/>
    <n v="48"/>
    <n v="94"/>
    <m/>
    <s v="93614"/>
    <n v="91"/>
    <n v="5"/>
    <n v="5"/>
    <n v="0"/>
    <n v="0"/>
    <n v="0"/>
    <s v="&gt;91"/>
    <n v="12132"/>
    <m/>
    <x v="0"/>
    <x v="17"/>
    <m/>
  </r>
  <r>
    <n v="93615"/>
    <n v="38"/>
    <n v="24"/>
    <n v="62"/>
    <m/>
    <s v="93615"/>
    <n v="58"/>
    <n v="5"/>
    <n v="0"/>
    <n v="0"/>
    <n v="0"/>
    <n v="0"/>
    <s v="&gt;58"/>
    <n v="6335"/>
    <m/>
    <x v="0"/>
    <x v="10"/>
    <m/>
  </r>
  <r>
    <n v="93616"/>
    <n v="5"/>
    <n v="5"/>
    <s v="&gt;0"/>
    <m/>
    <s v="93616"/>
    <n v="5"/>
    <n v="0"/>
    <n v="0"/>
    <n v="0"/>
    <n v="0"/>
    <n v="0"/>
    <s v="&gt;0"/>
    <n v="2370"/>
    <m/>
    <x v="0"/>
    <x v="13"/>
    <m/>
  </r>
  <r>
    <n v="93618"/>
    <n v="194"/>
    <n v="132"/>
    <n v="326"/>
    <m/>
    <s v="93618"/>
    <n v="300"/>
    <n v="16"/>
    <n v="5"/>
    <n v="0"/>
    <n v="5"/>
    <n v="0"/>
    <s v="&gt;316"/>
    <n v="31971"/>
    <m/>
    <x v="243"/>
    <x v="10"/>
    <m/>
  </r>
  <r>
    <n v="93619"/>
    <n v="250"/>
    <n v="107"/>
    <n v="357"/>
    <m/>
    <s v="93619"/>
    <n v="333"/>
    <n v="5"/>
    <n v="5"/>
    <n v="0"/>
    <n v="11"/>
    <n v="0"/>
    <s v="&gt;344"/>
    <n v="43026"/>
    <m/>
    <x v="242"/>
    <x v="13"/>
    <m/>
  </r>
  <r>
    <n v="93620"/>
    <n v="56"/>
    <n v="46"/>
    <n v="102"/>
    <m/>
    <s v="93620"/>
    <n v="84"/>
    <n v="5"/>
    <n v="13"/>
    <n v="0"/>
    <n v="5"/>
    <n v="0"/>
    <s v="&gt;97"/>
    <n v="8452"/>
    <m/>
    <x v="244"/>
    <x v="18"/>
    <m/>
  </r>
  <r>
    <n v="93621"/>
    <n v="5"/>
    <n v="0"/>
    <s v="&gt;0"/>
    <m/>
    <s v="93621"/>
    <n v="5"/>
    <n v="0"/>
    <n v="0"/>
    <n v="0"/>
    <n v="0"/>
    <n v="0"/>
    <s v="&gt;0"/>
    <n v="118"/>
    <m/>
    <x v="0"/>
    <x v="13"/>
    <m/>
  </r>
  <r>
    <n v="93622"/>
    <n v="44"/>
    <n v="37"/>
    <n v="81"/>
    <m/>
    <s v="93622"/>
    <n v="78"/>
    <n v="5"/>
    <n v="0"/>
    <n v="0"/>
    <n v="5"/>
    <n v="0"/>
    <s v="&gt;78"/>
    <n v="9417"/>
    <m/>
    <x v="245"/>
    <x v="13"/>
    <m/>
  </r>
  <r>
    <n v="93624"/>
    <n v="5"/>
    <n v="5"/>
    <s v="&gt;0"/>
    <m/>
    <s v="93624"/>
    <n v="5"/>
    <n v="0"/>
    <n v="0"/>
    <n v="0"/>
    <n v="0"/>
    <n v="0"/>
    <s v="&gt;0"/>
    <n v="935"/>
    <m/>
    <x v="0"/>
    <x v="13"/>
    <m/>
  </r>
  <r>
    <n v="93625"/>
    <n v="28"/>
    <n v="32"/>
    <n v="60"/>
    <m/>
    <s v="93625"/>
    <n v="53"/>
    <n v="5"/>
    <n v="0"/>
    <n v="0"/>
    <n v="5"/>
    <n v="5"/>
    <s v="&gt;53"/>
    <n v="7695"/>
    <m/>
    <x v="246"/>
    <x v="13"/>
    <m/>
  </r>
  <r>
    <n v="93626"/>
    <n v="5"/>
    <n v="5"/>
    <s v="&gt;0"/>
    <m/>
    <s v="93626"/>
    <n v="14"/>
    <n v="0"/>
    <n v="0"/>
    <n v="0"/>
    <n v="0"/>
    <n v="0"/>
    <n v="14"/>
    <n v="2464"/>
    <m/>
    <x v="242"/>
    <x v="17"/>
    <m/>
  </r>
  <r>
    <n v="93628"/>
    <n v="5"/>
    <n v="5"/>
    <s v="&gt;0"/>
    <m/>
    <s v="93628"/>
    <n v="5"/>
    <n v="0"/>
    <n v="0"/>
    <n v="0"/>
    <n v="0"/>
    <n v="0"/>
    <s v="&gt;0"/>
    <n v="289"/>
    <m/>
    <x v="0"/>
    <x v="13"/>
    <m/>
  </r>
  <r>
    <n v="93630"/>
    <n v="122"/>
    <n v="98"/>
    <n v="220"/>
    <m/>
    <s v="93630"/>
    <n v="207"/>
    <n v="5"/>
    <n v="5"/>
    <n v="0"/>
    <n v="5"/>
    <n v="0"/>
    <s v="&gt;207"/>
    <n v="20727"/>
    <m/>
    <x v="247"/>
    <x v="13"/>
    <m/>
  </r>
  <r>
    <n v="93631"/>
    <n v="67"/>
    <n v="64"/>
    <n v="131"/>
    <m/>
    <s v="93631"/>
    <n v="116"/>
    <n v="5"/>
    <n v="5"/>
    <n v="0"/>
    <n v="0"/>
    <n v="5"/>
    <s v="&gt;116"/>
    <n v="16163"/>
    <m/>
    <x v="248"/>
    <x v="10"/>
    <m/>
  </r>
  <r>
    <n v="93634"/>
    <n v="5"/>
    <n v="0"/>
    <s v="&gt;0"/>
    <m/>
    <s v="93634"/>
    <n v="5"/>
    <n v="0"/>
    <n v="0"/>
    <n v="0"/>
    <n v="0"/>
    <n v="0"/>
    <s v="&gt;0"/>
    <n v="27"/>
    <m/>
    <x v="0"/>
    <x v="13"/>
    <m/>
  </r>
  <r>
    <n v="93635"/>
    <n v="244"/>
    <n v="158"/>
    <n v="402"/>
    <m/>
    <s v="93635"/>
    <n v="377"/>
    <n v="17"/>
    <n v="5"/>
    <n v="0"/>
    <n v="5"/>
    <n v="5"/>
    <s v="&gt;394"/>
    <n v="41563"/>
    <m/>
    <x v="249"/>
    <x v="18"/>
    <m/>
  </r>
  <r>
    <n v="93636"/>
    <n v="62"/>
    <n v="41"/>
    <n v="103"/>
    <m/>
    <s v="93636"/>
    <n v="90"/>
    <n v="5"/>
    <n v="5"/>
    <n v="0"/>
    <n v="5"/>
    <n v="0"/>
    <s v="&gt;90"/>
    <n v="12527"/>
    <m/>
    <x v="0"/>
    <x v="17"/>
    <m/>
  </r>
  <r>
    <n v="93637"/>
    <n v="250"/>
    <n v="248"/>
    <n v="498"/>
    <m/>
    <s v="93637"/>
    <n v="394"/>
    <n v="41"/>
    <n v="20"/>
    <n v="30"/>
    <n v="5"/>
    <n v="5"/>
    <s v="&gt;485"/>
    <n v="41100"/>
    <m/>
    <x v="250"/>
    <x v="17"/>
    <m/>
  </r>
  <r>
    <n v="93638"/>
    <n v="363"/>
    <n v="265"/>
    <n v="628"/>
    <m/>
    <s v="93638"/>
    <n v="563"/>
    <n v="36"/>
    <n v="19"/>
    <n v="5"/>
    <n v="5"/>
    <n v="5"/>
    <s v="&gt;618"/>
    <n v="51353"/>
    <m/>
    <x v="250"/>
    <x v="17"/>
    <m/>
  </r>
  <r>
    <n v="93639"/>
    <n v="0"/>
    <n v="5"/>
    <s v="&gt;0"/>
    <m/>
    <s v="93639"/>
    <n v="5"/>
    <n v="5"/>
    <n v="0"/>
    <n v="0"/>
    <n v="0"/>
    <n v="5"/>
    <s v="&gt;0"/>
    <n v="0"/>
    <n v="1"/>
    <x v="2"/>
    <x v="1"/>
    <m/>
  </r>
  <r>
    <n v="93640"/>
    <n v="70"/>
    <n v="32"/>
    <n v="102"/>
    <m/>
    <s v="93640"/>
    <n v="100"/>
    <n v="5"/>
    <n v="0"/>
    <n v="0"/>
    <n v="0"/>
    <n v="0"/>
    <s v="&gt;100"/>
    <n v="13578"/>
    <m/>
    <x v="251"/>
    <x v="13"/>
    <m/>
  </r>
  <r>
    <n v="93641"/>
    <n v="0"/>
    <n v="5"/>
    <s v="&gt;0"/>
    <m/>
    <s v="93641"/>
    <n v="5"/>
    <n v="0"/>
    <n v="0"/>
    <n v="0"/>
    <n v="0"/>
    <n v="0"/>
    <s v="&gt;0"/>
    <n v="261"/>
    <m/>
    <x v="0"/>
    <x v="13"/>
    <m/>
  </r>
  <r>
    <n v="93643"/>
    <n v="5"/>
    <n v="5"/>
    <s v="&gt;0"/>
    <m/>
    <s v="93643"/>
    <n v="5"/>
    <n v="5"/>
    <n v="0"/>
    <n v="0"/>
    <n v="0"/>
    <n v="0"/>
    <s v="&gt;0"/>
    <n v="3059"/>
    <m/>
    <x v="0"/>
    <x v="17"/>
    <m/>
  </r>
  <r>
    <n v="93644"/>
    <n v="28"/>
    <n v="28"/>
    <n v="56"/>
    <m/>
    <s v="93644"/>
    <n v="50"/>
    <n v="5"/>
    <n v="0"/>
    <n v="0"/>
    <n v="5"/>
    <n v="5"/>
    <s v="&gt;50"/>
    <n v="8272"/>
    <m/>
    <x v="0"/>
    <x v="17"/>
    <m/>
  </r>
  <r>
    <n v="93645"/>
    <n v="5"/>
    <n v="5"/>
    <s v="&gt;0"/>
    <m/>
    <s v="93645"/>
    <n v="5"/>
    <n v="0"/>
    <n v="0"/>
    <n v="0"/>
    <n v="0"/>
    <n v="0"/>
    <s v="&gt;0"/>
    <n v="222"/>
    <m/>
    <x v="0"/>
    <x v="17"/>
    <m/>
  </r>
  <r>
    <n v="93646"/>
    <n v="84"/>
    <n v="38"/>
    <n v="122"/>
    <m/>
    <s v="93646"/>
    <n v="119"/>
    <n v="5"/>
    <n v="0"/>
    <n v="0"/>
    <n v="0"/>
    <n v="0"/>
    <s v="&gt;119"/>
    <n v="11240"/>
    <m/>
    <x v="252"/>
    <x v="13"/>
    <m/>
  </r>
  <r>
    <n v="93647"/>
    <n v="61"/>
    <n v="59"/>
    <n v="120"/>
    <m/>
    <s v="93647"/>
    <n v="111"/>
    <n v="5"/>
    <n v="0"/>
    <n v="0"/>
    <n v="5"/>
    <n v="0"/>
    <s v="&gt;111"/>
    <n v="11485"/>
    <m/>
    <x v="0"/>
    <x v="10"/>
    <m/>
  </r>
  <r>
    <n v="93648"/>
    <n v="102"/>
    <n v="55"/>
    <n v="157"/>
    <m/>
    <s v="93648"/>
    <n v="149"/>
    <n v="5"/>
    <n v="0"/>
    <n v="0"/>
    <n v="0"/>
    <n v="5"/>
    <s v="&gt;149"/>
    <n v="16543"/>
    <m/>
    <x v="253"/>
    <x v="13"/>
    <m/>
  </r>
  <r>
    <n v="93650"/>
    <n v="22"/>
    <n v="18"/>
    <n v="40"/>
    <m/>
    <s v="93650"/>
    <n v="32"/>
    <n v="5"/>
    <n v="0"/>
    <n v="5"/>
    <n v="0"/>
    <n v="0"/>
    <s v="&gt;32"/>
    <n v="2885"/>
    <m/>
    <x v="254"/>
    <x v="13"/>
    <m/>
  </r>
  <r>
    <n v="93651"/>
    <n v="5"/>
    <n v="5"/>
    <s v="&gt;0"/>
    <m/>
    <s v="93651"/>
    <n v="5"/>
    <n v="5"/>
    <n v="0"/>
    <n v="0"/>
    <n v="0"/>
    <n v="0"/>
    <s v="&gt;0"/>
    <n v="2289"/>
    <m/>
    <x v="0"/>
    <x v="13"/>
    <m/>
  </r>
  <r>
    <n v="93652"/>
    <n v="5"/>
    <n v="5"/>
    <s v="&gt;0"/>
    <m/>
    <s v="93652"/>
    <n v="5"/>
    <n v="0"/>
    <n v="0"/>
    <n v="0"/>
    <n v="5"/>
    <n v="0"/>
    <s v="&gt;0"/>
    <n v="563"/>
    <m/>
    <x v="0"/>
    <x v="13"/>
    <m/>
  </r>
  <r>
    <n v="93653"/>
    <n v="5"/>
    <n v="5"/>
    <s v="&gt;0"/>
    <m/>
    <s v="93653"/>
    <n v="5"/>
    <n v="0"/>
    <n v="0"/>
    <n v="0"/>
    <n v="0"/>
    <n v="0"/>
    <s v="&gt;0"/>
    <n v="1304"/>
    <m/>
    <x v="0"/>
    <x v="17"/>
    <m/>
  </r>
  <r>
    <n v="93654"/>
    <n v="205"/>
    <n v="119"/>
    <n v="324"/>
    <m/>
    <s v="93654"/>
    <n v="284"/>
    <n v="5"/>
    <n v="22"/>
    <n v="5"/>
    <n v="5"/>
    <n v="0"/>
    <s v="&gt;306"/>
    <n v="30798"/>
    <m/>
    <x v="255"/>
    <x v="13"/>
    <m/>
  </r>
  <r>
    <n v="93656"/>
    <n v="41"/>
    <n v="18"/>
    <n v="59"/>
    <m/>
    <s v="93656"/>
    <n v="55"/>
    <n v="5"/>
    <n v="0"/>
    <n v="0"/>
    <n v="5"/>
    <n v="0"/>
    <s v="&gt;55"/>
    <n v="5806"/>
    <m/>
    <x v="0"/>
    <x v="13"/>
    <m/>
  </r>
  <r>
    <n v="93657"/>
    <n v="197"/>
    <n v="197"/>
    <n v="394"/>
    <m/>
    <s v="93657"/>
    <n v="325"/>
    <n v="15"/>
    <n v="24"/>
    <n v="5"/>
    <n v="11"/>
    <n v="13"/>
    <s v="&gt;388"/>
    <n v="36557"/>
    <m/>
    <x v="256"/>
    <x v="13"/>
    <m/>
  </r>
  <r>
    <n v="93660"/>
    <n v="21"/>
    <n v="11"/>
    <n v="32"/>
    <m/>
    <s v="93660"/>
    <n v="31"/>
    <n v="5"/>
    <n v="0"/>
    <n v="0"/>
    <n v="0"/>
    <n v="0"/>
    <s v="&gt;31"/>
    <n v="4082"/>
    <m/>
    <x v="257"/>
    <x v="13"/>
    <m/>
  </r>
  <r>
    <n v="93661"/>
    <n v="5"/>
    <n v="5"/>
    <s v="&gt;0"/>
    <m/>
    <s v="93661"/>
    <n v="5"/>
    <n v="0"/>
    <n v="0"/>
    <n v="0"/>
    <n v="0"/>
    <n v="5"/>
    <s v="&gt;0"/>
    <n v="0"/>
    <n v="1"/>
    <x v="2"/>
    <x v="1"/>
    <m/>
  </r>
  <r>
    <n v="93662"/>
    <n v="174"/>
    <n v="108"/>
    <n v="282"/>
    <m/>
    <s v="93662"/>
    <n v="263"/>
    <n v="11"/>
    <n v="5"/>
    <n v="0"/>
    <n v="5"/>
    <n v="0"/>
    <s v="&gt;274"/>
    <n v="30453"/>
    <m/>
    <x v="258"/>
    <x v="13"/>
    <m/>
  </r>
  <r>
    <n v="93664"/>
    <n v="5"/>
    <n v="5"/>
    <s v="&gt;0"/>
    <m/>
    <s v="93664"/>
    <n v="5"/>
    <n v="0"/>
    <n v="0"/>
    <n v="0"/>
    <n v="0"/>
    <n v="0"/>
    <s v="&gt;0"/>
    <n v="370"/>
    <m/>
    <x v="0"/>
    <x v="13"/>
    <m/>
  </r>
  <r>
    <n v="93665"/>
    <n v="5"/>
    <n v="5"/>
    <s v="&gt;0"/>
    <m/>
    <s v="93665"/>
    <n v="5"/>
    <n v="0"/>
    <n v="0"/>
    <n v="0"/>
    <n v="0"/>
    <n v="0"/>
    <s v="&gt;0"/>
    <n v="492"/>
    <m/>
    <x v="0"/>
    <x v="18"/>
    <m/>
  </r>
  <r>
    <n v="93666"/>
    <n v="5"/>
    <n v="5"/>
    <s v="&gt;0"/>
    <m/>
    <s v="93666"/>
    <n v="5"/>
    <n v="5"/>
    <n v="0"/>
    <n v="0"/>
    <n v="0"/>
    <n v="0"/>
    <s v="&gt;0"/>
    <n v="1029"/>
    <m/>
    <x v="0"/>
    <x v="10"/>
    <m/>
  </r>
  <r>
    <n v="93667"/>
    <n v="5"/>
    <n v="5"/>
    <s v="&gt;0"/>
    <m/>
    <s v="93667"/>
    <n v="14"/>
    <n v="5"/>
    <n v="0"/>
    <n v="0"/>
    <n v="0"/>
    <n v="0"/>
    <s v="&gt;14"/>
    <n v="2112"/>
    <m/>
    <x v="0"/>
    <x v="13"/>
    <m/>
  </r>
  <r>
    <n v="93668"/>
    <n v="5"/>
    <n v="5"/>
    <s v="&gt;0"/>
    <m/>
    <s v="93668"/>
    <n v="13"/>
    <n v="5"/>
    <n v="0"/>
    <n v="0"/>
    <n v="0"/>
    <n v="0"/>
    <s v="&gt;13"/>
    <n v="1200"/>
    <m/>
    <x v="0"/>
    <x v="13"/>
    <m/>
  </r>
  <r>
    <n v="93673"/>
    <n v="5"/>
    <n v="5"/>
    <s v="&gt;0"/>
    <m/>
    <s v="93673"/>
    <n v="5"/>
    <n v="5"/>
    <n v="0"/>
    <n v="0"/>
    <n v="0"/>
    <n v="0"/>
    <s v="&gt;0"/>
    <n v="702"/>
    <m/>
    <x v="0"/>
    <x v="10"/>
    <m/>
  </r>
  <r>
    <n v="93675"/>
    <n v="5"/>
    <n v="5"/>
    <s v="&gt;0"/>
    <m/>
    <s v="93675"/>
    <n v="15"/>
    <n v="0"/>
    <n v="0"/>
    <n v="0"/>
    <n v="5"/>
    <n v="0"/>
    <s v="&gt;15"/>
    <n v="3775"/>
    <m/>
    <x v="0"/>
    <x v="13"/>
    <m/>
  </r>
  <r>
    <n v="93688"/>
    <n v="5"/>
    <n v="0"/>
    <s v="&gt;0"/>
    <m/>
    <s v="93688"/>
    <n v="5"/>
    <n v="0"/>
    <n v="0"/>
    <n v="0"/>
    <n v="0"/>
    <n v="0"/>
    <s v="&gt;0"/>
    <n v="0"/>
    <n v="1"/>
    <x v="2"/>
    <x v="1"/>
    <m/>
  </r>
  <r>
    <n v="93701"/>
    <n v="72"/>
    <n v="79"/>
    <n v="151"/>
    <m/>
    <s v="93701"/>
    <n v="114"/>
    <n v="33"/>
    <n v="0"/>
    <n v="0"/>
    <n v="5"/>
    <n v="5"/>
    <s v="&gt;147"/>
    <n v="10398"/>
    <m/>
    <x v="254"/>
    <x v="13"/>
    <m/>
  </r>
  <r>
    <n v="93702"/>
    <n v="348"/>
    <n v="293"/>
    <n v="641"/>
    <m/>
    <s v="93702"/>
    <n v="562"/>
    <n v="61"/>
    <n v="5"/>
    <n v="0"/>
    <n v="5"/>
    <n v="5"/>
    <s v="&gt;623"/>
    <n v="43697"/>
    <m/>
    <x v="254"/>
    <x v="13"/>
    <m/>
  </r>
  <r>
    <n v="93703"/>
    <n v="230"/>
    <n v="228"/>
    <n v="458"/>
    <m/>
    <s v="93703"/>
    <n v="380"/>
    <n v="45"/>
    <n v="18"/>
    <n v="5"/>
    <n v="5"/>
    <n v="5"/>
    <s v="&gt;443"/>
    <n v="32102"/>
    <m/>
    <x v="254"/>
    <x v="13"/>
    <m/>
  </r>
  <r>
    <n v="93704"/>
    <n v="160"/>
    <n v="162"/>
    <n v="322"/>
    <m/>
    <s v="93704"/>
    <n v="218"/>
    <n v="30"/>
    <n v="21"/>
    <n v="37"/>
    <n v="5"/>
    <n v="11"/>
    <s v="&gt;317"/>
    <n v="29205"/>
    <m/>
    <x v="254"/>
    <x v="13"/>
    <m/>
  </r>
  <r>
    <n v="93705"/>
    <n v="260"/>
    <n v="257"/>
    <n v="517"/>
    <m/>
    <s v="93705"/>
    <n v="392"/>
    <n v="70"/>
    <n v="26"/>
    <n v="5"/>
    <n v="21"/>
    <n v="5"/>
    <s v="&gt;509"/>
    <n v="36370"/>
    <m/>
    <x v="254"/>
    <x v="13"/>
    <m/>
  </r>
  <r>
    <n v="93706"/>
    <n v="219"/>
    <n v="233"/>
    <n v="452"/>
    <m/>
    <s v="93706"/>
    <n v="360"/>
    <n v="52"/>
    <n v="22"/>
    <n v="0"/>
    <n v="14"/>
    <n v="5"/>
    <s v="&gt;448"/>
    <n v="41534"/>
    <m/>
    <x v="254"/>
    <x v="13"/>
    <m/>
  </r>
  <r>
    <n v="93707"/>
    <n v="0"/>
    <n v="5"/>
    <s v="&gt;0"/>
    <m/>
    <s v="93707"/>
    <n v="5"/>
    <n v="5"/>
    <n v="0"/>
    <n v="0"/>
    <n v="5"/>
    <n v="0"/>
    <s v="&gt;0"/>
    <n v="0"/>
    <n v="1"/>
    <x v="2"/>
    <x v="1"/>
    <m/>
  </r>
  <r>
    <n v="93708"/>
    <n v="5"/>
    <n v="0"/>
    <s v="&gt;0"/>
    <m/>
    <s v="93708"/>
    <n v="5"/>
    <n v="0"/>
    <n v="0"/>
    <n v="0"/>
    <n v="0"/>
    <n v="0"/>
    <s v="&gt;0"/>
    <n v="0"/>
    <n v="1"/>
    <x v="2"/>
    <x v="1"/>
    <m/>
  </r>
  <r>
    <n v="93709"/>
    <n v="5"/>
    <n v="0"/>
    <s v="&gt;0"/>
    <m/>
    <s v="93709"/>
    <n v="5"/>
    <n v="0"/>
    <n v="0"/>
    <n v="0"/>
    <n v="0"/>
    <n v="0"/>
    <s v="&gt;0"/>
    <n v="0"/>
    <n v="1"/>
    <x v="2"/>
    <x v="1"/>
    <m/>
  </r>
  <r>
    <n v="93710"/>
    <n v="162"/>
    <n v="264"/>
    <n v="426"/>
    <m/>
    <s v="93710"/>
    <n v="256"/>
    <n v="70"/>
    <n v="37"/>
    <n v="39"/>
    <n v="18"/>
    <n v="5"/>
    <s v="&gt;420"/>
    <n v="34123"/>
    <m/>
    <x v="254"/>
    <x v="13"/>
    <m/>
  </r>
  <r>
    <n v="93711"/>
    <n v="150"/>
    <n v="226"/>
    <n v="376"/>
    <m/>
    <s v="93711"/>
    <n v="226"/>
    <n v="25"/>
    <n v="64"/>
    <n v="41"/>
    <n v="18"/>
    <n v="5"/>
    <s v="&gt;374"/>
    <n v="38680"/>
    <m/>
    <x v="254"/>
    <x v="13"/>
    <m/>
  </r>
  <r>
    <n v="93712"/>
    <n v="0"/>
    <n v="5"/>
    <s v="&gt;0"/>
    <m/>
    <s v="93712"/>
    <n v="5"/>
    <n v="5"/>
    <n v="0"/>
    <n v="0"/>
    <n v="0"/>
    <n v="5"/>
    <s v="&gt;0"/>
    <n v="0"/>
    <n v="1"/>
    <x v="2"/>
    <x v="1"/>
    <m/>
  </r>
  <r>
    <n v="93720"/>
    <n v="204"/>
    <n v="175"/>
    <n v="379"/>
    <m/>
    <s v="93720"/>
    <n v="337"/>
    <n v="19"/>
    <n v="5"/>
    <n v="5"/>
    <n v="14"/>
    <n v="5"/>
    <s v="&gt;370"/>
    <n v="46725"/>
    <m/>
    <x v="254"/>
    <x v="13"/>
    <m/>
  </r>
  <r>
    <n v="93721"/>
    <n v="22"/>
    <n v="25"/>
    <n v="47"/>
    <m/>
    <s v="93721"/>
    <n v="28"/>
    <n v="17"/>
    <n v="0"/>
    <n v="0"/>
    <n v="0"/>
    <n v="5"/>
    <s v="&gt;45"/>
    <n v="8475"/>
    <m/>
    <x v="254"/>
    <x v="13"/>
    <m/>
  </r>
  <r>
    <n v="93722"/>
    <n v="566"/>
    <n v="632"/>
    <n v="1198"/>
    <m/>
    <s v="93722"/>
    <n v="873"/>
    <n v="71"/>
    <n v="153"/>
    <n v="27"/>
    <n v="67"/>
    <n v="5"/>
    <s v="&gt;1191"/>
    <n v="85811"/>
    <m/>
    <x v="254"/>
    <x v="13"/>
    <m/>
  </r>
  <r>
    <n v="93723"/>
    <n v="61"/>
    <n v="63"/>
    <n v="124"/>
    <m/>
    <s v="93723"/>
    <n v="97"/>
    <n v="5"/>
    <n v="13"/>
    <n v="0"/>
    <n v="13"/>
    <n v="0"/>
    <s v="&gt;123"/>
    <n v="13793"/>
    <m/>
    <x v="254"/>
    <x v="13"/>
    <m/>
  </r>
  <r>
    <n v="93725"/>
    <n v="126"/>
    <n v="182"/>
    <n v="308"/>
    <m/>
    <s v="93725"/>
    <n v="249"/>
    <n v="16"/>
    <n v="35"/>
    <n v="0"/>
    <n v="5"/>
    <n v="5"/>
    <s v="&gt;300"/>
    <n v="27167"/>
    <m/>
    <x v="254"/>
    <x v="13"/>
    <m/>
  </r>
  <r>
    <n v="93726"/>
    <n v="281"/>
    <n v="328"/>
    <n v="609"/>
    <m/>
    <s v="93726"/>
    <n v="419"/>
    <n v="110"/>
    <n v="52"/>
    <n v="0"/>
    <n v="25"/>
    <n v="5"/>
    <s v="&gt;606"/>
    <n v="42945"/>
    <m/>
    <x v="254"/>
    <x v="13"/>
    <m/>
  </r>
  <r>
    <n v="93727"/>
    <n v="529"/>
    <n v="557"/>
    <n v="1086"/>
    <m/>
    <s v="93727"/>
    <n v="869"/>
    <n v="82"/>
    <n v="70"/>
    <n v="22"/>
    <n v="38"/>
    <n v="5"/>
    <s v="&gt;1081"/>
    <n v="84656"/>
    <m/>
    <x v="254"/>
    <x v="13"/>
    <m/>
  </r>
  <r>
    <n v="93728"/>
    <n v="73"/>
    <n v="88"/>
    <n v="161"/>
    <m/>
    <s v="93728"/>
    <n v="120"/>
    <n v="29"/>
    <n v="5"/>
    <n v="0"/>
    <n v="5"/>
    <n v="5"/>
    <s v="&gt;149"/>
    <n v="16738"/>
    <m/>
    <x v="254"/>
    <x v="13"/>
    <m/>
  </r>
  <r>
    <n v="93729"/>
    <n v="5"/>
    <n v="5"/>
    <s v="&gt;0"/>
    <m/>
    <s v="93729"/>
    <n v="5"/>
    <n v="0"/>
    <n v="0"/>
    <n v="0"/>
    <n v="0"/>
    <n v="0"/>
    <s v="&gt;0"/>
    <n v="0"/>
    <n v="1"/>
    <x v="2"/>
    <x v="1"/>
    <m/>
  </r>
  <r>
    <n v="93730"/>
    <n v="40"/>
    <n v="28"/>
    <n v="68"/>
    <m/>
    <s v="93730"/>
    <n v="65"/>
    <n v="5"/>
    <n v="0"/>
    <n v="0"/>
    <n v="5"/>
    <n v="0"/>
    <s v="&gt;65"/>
    <n v="12571"/>
    <m/>
    <x v="254"/>
    <x v="13"/>
    <m/>
  </r>
  <r>
    <n v="93737"/>
    <n v="36"/>
    <n v="5"/>
    <s v="&gt;36"/>
    <m/>
    <s v="93737"/>
    <n v="42"/>
    <n v="5"/>
    <n v="0"/>
    <n v="0"/>
    <n v="5"/>
    <n v="0"/>
    <s v="&gt;42"/>
    <n v="0"/>
    <n v="1"/>
    <x v="2"/>
    <x v="1"/>
    <m/>
  </r>
  <r>
    <n v="93740"/>
    <n v="0"/>
    <n v="5"/>
    <s v="&gt;0"/>
    <m/>
    <s v="93740"/>
    <n v="0"/>
    <n v="5"/>
    <n v="0"/>
    <n v="0"/>
    <n v="0"/>
    <n v="0"/>
    <s v="&gt;0"/>
    <n v="0"/>
    <n v="1"/>
    <x v="2"/>
    <x v="1"/>
    <m/>
  </r>
  <r>
    <n v="93755"/>
    <n v="0"/>
    <n v="5"/>
    <s v="&gt;0"/>
    <m/>
    <s v="93755"/>
    <n v="5"/>
    <n v="0"/>
    <n v="0"/>
    <n v="0"/>
    <n v="0"/>
    <n v="0"/>
    <s v="&gt;0"/>
    <n v="0"/>
    <n v="1"/>
    <x v="2"/>
    <x v="1"/>
    <m/>
  </r>
  <r>
    <n v="93756"/>
    <n v="5"/>
    <n v="0"/>
    <s v="&gt;0"/>
    <m/>
    <s v="93756"/>
    <n v="5"/>
    <n v="0"/>
    <n v="0"/>
    <n v="0"/>
    <n v="0"/>
    <n v="0"/>
    <s v="&gt;0"/>
    <n v="0"/>
    <n v="1"/>
    <x v="2"/>
    <x v="1"/>
    <m/>
  </r>
  <r>
    <n v="93757"/>
    <n v="5"/>
    <n v="0"/>
    <s v="&gt;0"/>
    <m/>
    <s v="93757"/>
    <n v="5"/>
    <n v="0"/>
    <n v="0"/>
    <n v="0"/>
    <n v="0"/>
    <n v="0"/>
    <s v="&gt;0"/>
    <n v="0"/>
    <n v="1"/>
    <x v="2"/>
    <x v="1"/>
    <m/>
  </r>
  <r>
    <n v="93793"/>
    <n v="0"/>
    <n v="5"/>
    <s v="&gt;0"/>
    <m/>
    <s v="93793"/>
    <n v="0"/>
    <n v="5"/>
    <n v="0"/>
    <n v="0"/>
    <n v="0"/>
    <n v="0"/>
    <s v="&gt;0"/>
    <n v="0"/>
    <n v="1"/>
    <x v="2"/>
    <x v="1"/>
    <m/>
  </r>
  <r>
    <n v="93840"/>
    <n v="5"/>
    <n v="0"/>
    <s v="&gt;0"/>
    <m/>
    <s v="93840"/>
    <n v="5"/>
    <n v="0"/>
    <n v="0"/>
    <n v="0"/>
    <n v="0"/>
    <n v="0"/>
    <s v="&gt;0"/>
    <n v="0"/>
    <n v="1"/>
    <x v="2"/>
    <x v="1"/>
    <m/>
  </r>
  <r>
    <n v="93901"/>
    <n v="123"/>
    <n v="134"/>
    <n v="257"/>
    <m/>
    <s v="93901"/>
    <n v="214"/>
    <n v="23"/>
    <n v="5"/>
    <n v="0"/>
    <n v="5"/>
    <n v="5"/>
    <s v="&gt;237"/>
    <n v="28089"/>
    <m/>
    <x v="259"/>
    <x v="15"/>
    <m/>
  </r>
  <r>
    <n v="93902"/>
    <n v="5"/>
    <n v="0"/>
    <s v="&gt;0"/>
    <m/>
    <s v="93902"/>
    <n v="5"/>
    <n v="0"/>
    <n v="0"/>
    <n v="0"/>
    <n v="0"/>
    <n v="0"/>
    <s v="&gt;0"/>
    <n v="0"/>
    <n v="1"/>
    <x v="2"/>
    <x v="1"/>
    <m/>
  </r>
  <r>
    <n v="93903"/>
    <n v="0"/>
    <n v="5"/>
    <s v="&gt;0"/>
    <m/>
    <s v="93903"/>
    <n v="0"/>
    <n v="0"/>
    <n v="5"/>
    <n v="0"/>
    <n v="0"/>
    <n v="0"/>
    <s v="&gt;0"/>
    <n v="0"/>
    <n v="1"/>
    <x v="2"/>
    <x v="1"/>
    <m/>
  </r>
  <r>
    <n v="93905"/>
    <n v="349"/>
    <n v="254"/>
    <n v="603"/>
    <m/>
    <s v="93905"/>
    <n v="558"/>
    <n v="5"/>
    <n v="29"/>
    <n v="0"/>
    <n v="5"/>
    <n v="5"/>
    <s v="&gt;587"/>
    <n v="61633"/>
    <m/>
    <x v="259"/>
    <x v="15"/>
    <m/>
  </r>
  <r>
    <n v="93906"/>
    <n v="314"/>
    <n v="337"/>
    <n v="651"/>
    <m/>
    <s v="93906"/>
    <n v="573"/>
    <n v="23"/>
    <n v="46"/>
    <n v="0"/>
    <n v="5"/>
    <n v="5"/>
    <s v="&gt;642"/>
    <n v="63733"/>
    <m/>
    <x v="259"/>
    <x v="15"/>
    <m/>
  </r>
  <r>
    <n v="93907"/>
    <n v="76"/>
    <n v="91"/>
    <n v="167"/>
    <m/>
    <s v="93907"/>
    <n v="151"/>
    <n v="5"/>
    <n v="14"/>
    <n v="0"/>
    <n v="5"/>
    <n v="0"/>
    <s v="&gt;165"/>
    <n v="24337"/>
    <m/>
    <x v="0"/>
    <x v="15"/>
    <m/>
  </r>
  <r>
    <n v="93908"/>
    <n v="23"/>
    <n v="33"/>
    <n v="56"/>
    <m/>
    <s v="93908"/>
    <n v="54"/>
    <n v="5"/>
    <n v="0"/>
    <n v="0"/>
    <n v="5"/>
    <n v="0"/>
    <s v="&gt;54"/>
    <n v="12195"/>
    <m/>
    <x v="259"/>
    <x v="15"/>
    <m/>
  </r>
  <r>
    <n v="93912"/>
    <n v="5"/>
    <n v="5"/>
    <s v="&gt;0"/>
    <m/>
    <s v="93912"/>
    <n v="5"/>
    <n v="0"/>
    <n v="0"/>
    <n v="0"/>
    <n v="0"/>
    <n v="0"/>
    <s v="&gt;0"/>
    <n v="0"/>
    <n v="1"/>
    <x v="2"/>
    <x v="1"/>
    <m/>
  </r>
  <r>
    <n v="93915"/>
    <n v="5"/>
    <n v="0"/>
    <s v="&gt;0"/>
    <m/>
    <s v="93915"/>
    <n v="5"/>
    <n v="0"/>
    <n v="0"/>
    <n v="0"/>
    <n v="0"/>
    <n v="0"/>
    <s v="&gt;0"/>
    <n v="0"/>
    <n v="1"/>
    <x v="2"/>
    <x v="1"/>
    <m/>
  </r>
  <r>
    <n v="93920"/>
    <n v="5"/>
    <n v="0"/>
    <s v="&gt;0"/>
    <m/>
    <s v="93920"/>
    <n v="5"/>
    <n v="0"/>
    <n v="0"/>
    <n v="0"/>
    <n v="0"/>
    <n v="0"/>
    <s v="&gt;0"/>
    <n v="1430"/>
    <m/>
    <x v="0"/>
    <x v="15"/>
    <m/>
  </r>
  <r>
    <n v="93921"/>
    <n v="5"/>
    <n v="5"/>
    <s v="&gt;0"/>
    <m/>
    <s v="93921"/>
    <n v="5"/>
    <n v="0"/>
    <n v="0"/>
    <n v="0"/>
    <n v="0"/>
    <n v="0"/>
    <s v="&gt;0"/>
    <n v="2951"/>
    <m/>
    <x v="260"/>
    <x v="15"/>
    <m/>
  </r>
  <r>
    <n v="93922"/>
    <n v="5"/>
    <n v="5"/>
    <s v="&gt;0"/>
    <m/>
    <s v="93922"/>
    <n v="5"/>
    <n v="0"/>
    <n v="0"/>
    <n v="0"/>
    <n v="0"/>
    <n v="0"/>
    <s v="&gt;0"/>
    <n v="0"/>
    <n v="1"/>
    <x v="2"/>
    <x v="1"/>
    <m/>
  </r>
  <r>
    <n v="93923"/>
    <n v="5"/>
    <n v="15"/>
    <s v="&gt;15"/>
    <m/>
    <s v="93923"/>
    <n v="18"/>
    <n v="5"/>
    <n v="5"/>
    <n v="0"/>
    <n v="0"/>
    <n v="0"/>
    <s v="&gt;18"/>
    <n v="12922"/>
    <m/>
    <x v="260"/>
    <x v="15"/>
    <m/>
  </r>
  <r>
    <n v="93924"/>
    <n v="5"/>
    <n v="5"/>
    <s v="&gt;0"/>
    <m/>
    <s v="93924"/>
    <n v="17"/>
    <n v="5"/>
    <n v="0"/>
    <n v="0"/>
    <n v="0"/>
    <n v="0"/>
    <s v="&gt;17"/>
    <n v="6421"/>
    <m/>
    <x v="0"/>
    <x v="15"/>
    <m/>
  </r>
  <r>
    <n v="93925"/>
    <n v="5"/>
    <n v="5"/>
    <s v="&gt;0"/>
    <m/>
    <s v="93925"/>
    <n v="15"/>
    <n v="0"/>
    <n v="0"/>
    <n v="0"/>
    <n v="0"/>
    <n v="0"/>
    <n v="15"/>
    <n v="1794"/>
    <m/>
    <x v="0"/>
    <x v="15"/>
    <m/>
  </r>
  <r>
    <n v="93926"/>
    <n v="40"/>
    <n v="30"/>
    <n v="70"/>
    <m/>
    <s v="93926"/>
    <n v="68"/>
    <n v="5"/>
    <n v="0"/>
    <n v="0"/>
    <n v="0"/>
    <n v="0"/>
    <s v="&gt;68"/>
    <n v="8893"/>
    <m/>
    <x v="261"/>
    <x v="15"/>
    <m/>
  </r>
  <r>
    <n v="93927"/>
    <n v="112"/>
    <n v="65"/>
    <n v="177"/>
    <m/>
    <s v="93927"/>
    <n v="171"/>
    <n v="5"/>
    <n v="0"/>
    <n v="0"/>
    <n v="5"/>
    <n v="0"/>
    <s v="&gt;171"/>
    <n v="18344"/>
    <m/>
    <x v="262"/>
    <x v="15"/>
    <m/>
  </r>
  <r>
    <n v="93928"/>
    <n v="5"/>
    <n v="0"/>
    <s v="&gt;0"/>
    <m/>
    <s v="93928"/>
    <n v="5"/>
    <n v="0"/>
    <n v="0"/>
    <n v="0"/>
    <n v="0"/>
    <n v="0"/>
    <s v="&gt;0"/>
    <n v="1019"/>
    <m/>
    <x v="0"/>
    <x v="15"/>
    <m/>
  </r>
  <r>
    <n v="93930"/>
    <n v="79"/>
    <n v="56"/>
    <n v="135"/>
    <m/>
    <s v="93930"/>
    <n v="129"/>
    <n v="5"/>
    <n v="0"/>
    <n v="0"/>
    <n v="0"/>
    <n v="5"/>
    <s v="&gt;129"/>
    <n v="17599"/>
    <m/>
    <x v="263"/>
    <x v="15"/>
    <m/>
  </r>
  <r>
    <n v="93932"/>
    <n v="5"/>
    <n v="0"/>
    <s v="&gt;0"/>
    <m/>
    <s v="93932"/>
    <n v="5"/>
    <n v="0"/>
    <n v="0"/>
    <n v="0"/>
    <n v="0"/>
    <n v="0"/>
    <s v="&gt;0"/>
    <n v="502"/>
    <m/>
    <x v="0"/>
    <x v="15"/>
    <m/>
  </r>
  <r>
    <n v="93933"/>
    <n v="95"/>
    <n v="98"/>
    <n v="193"/>
    <m/>
    <s v="93933"/>
    <n v="171"/>
    <n v="5"/>
    <n v="5"/>
    <n v="5"/>
    <n v="5"/>
    <n v="5"/>
    <s v="&gt;171"/>
    <n v="25056"/>
    <m/>
    <x v="264"/>
    <x v="15"/>
    <m/>
  </r>
  <r>
    <n v="93935"/>
    <n v="5"/>
    <n v="0"/>
    <s v="&gt;0"/>
    <m/>
    <s v="93935"/>
    <n v="5"/>
    <n v="0"/>
    <n v="0"/>
    <n v="0"/>
    <n v="0"/>
    <n v="0"/>
    <s v="&gt;0"/>
    <n v="0"/>
    <n v="1"/>
    <x v="2"/>
    <x v="1"/>
    <m/>
  </r>
  <r>
    <n v="93940"/>
    <n v="38"/>
    <n v="76"/>
    <n v="114"/>
    <m/>
    <s v="93940"/>
    <n v="77"/>
    <n v="35"/>
    <n v="0"/>
    <n v="0"/>
    <n v="0"/>
    <n v="5"/>
    <s v="&gt;112"/>
    <n v="32699"/>
    <m/>
    <x v="265"/>
    <x v="15"/>
    <m/>
  </r>
  <r>
    <n v="93950"/>
    <n v="35"/>
    <n v="69"/>
    <n v="104"/>
    <m/>
    <s v="93950"/>
    <n v="68"/>
    <n v="5"/>
    <n v="0"/>
    <n v="27"/>
    <n v="5"/>
    <n v="5"/>
    <s v="&gt;95"/>
    <n v="15471"/>
    <m/>
    <x v="266"/>
    <x v="15"/>
    <m/>
  </r>
  <r>
    <n v="93953"/>
    <n v="5"/>
    <n v="5"/>
    <s v="&gt;0"/>
    <m/>
    <s v="93953"/>
    <n v="11"/>
    <n v="0"/>
    <n v="0"/>
    <n v="0"/>
    <n v="0"/>
    <n v="0"/>
    <n v="11"/>
    <n v="3783"/>
    <m/>
    <x v="0"/>
    <x v="15"/>
    <m/>
  </r>
  <r>
    <n v="93954"/>
    <n v="5"/>
    <n v="5"/>
    <s v="&gt;0"/>
    <m/>
    <s v="93954"/>
    <n v="5"/>
    <n v="0"/>
    <n v="0"/>
    <n v="0"/>
    <n v="0"/>
    <n v="0"/>
    <s v="&gt;0"/>
    <n v="438"/>
    <m/>
    <x v="0"/>
    <x v="15"/>
    <m/>
  </r>
  <r>
    <n v="93955"/>
    <n v="92"/>
    <n v="79"/>
    <n v="171"/>
    <m/>
    <s v="93955"/>
    <n v="154"/>
    <n v="12"/>
    <n v="0"/>
    <n v="0"/>
    <n v="5"/>
    <n v="5"/>
    <s v="&gt;166"/>
    <n v="34757"/>
    <m/>
    <x v="267"/>
    <x v="15"/>
    <m/>
  </r>
  <r>
    <n v="93960"/>
    <n v="101"/>
    <n v="90"/>
    <n v="191"/>
    <m/>
    <s v="93960"/>
    <n v="184"/>
    <n v="5"/>
    <n v="0"/>
    <n v="0"/>
    <n v="0"/>
    <n v="0"/>
    <s v="&gt;184"/>
    <n v="27009"/>
    <m/>
    <x v="268"/>
    <x v="15"/>
    <m/>
  </r>
  <r>
    <n v="93962"/>
    <n v="5"/>
    <n v="5"/>
    <s v="&gt;0"/>
    <m/>
    <s v="93962"/>
    <n v="5"/>
    <n v="0"/>
    <n v="0"/>
    <n v="0"/>
    <n v="0"/>
    <n v="0"/>
    <s v="&gt;0"/>
    <n v="373"/>
    <m/>
    <x v="0"/>
    <x v="15"/>
    <m/>
  </r>
  <r>
    <n v="93982"/>
    <n v="0"/>
    <n v="5"/>
    <s v="&gt;0"/>
    <m/>
    <s v="93982"/>
    <n v="5"/>
    <n v="0"/>
    <n v="0"/>
    <n v="0"/>
    <n v="0"/>
    <n v="0"/>
    <s v="&gt;0"/>
    <n v="0"/>
    <n v="1"/>
    <x v="2"/>
    <x v="1"/>
    <m/>
  </r>
  <r>
    <n v="93995"/>
    <n v="0"/>
    <n v="5"/>
    <s v="&gt;0"/>
    <m/>
    <s v="93995"/>
    <n v="5"/>
    <n v="0"/>
    <n v="0"/>
    <n v="0"/>
    <n v="0"/>
    <n v="0"/>
    <s v="&gt;0"/>
    <n v="0"/>
    <n v="1"/>
    <x v="2"/>
    <x v="1"/>
    <m/>
  </r>
  <r>
    <n v="94001"/>
    <n v="0"/>
    <n v="5"/>
    <s v="&gt;0"/>
    <m/>
    <s v="94001"/>
    <n v="0"/>
    <n v="0"/>
    <n v="5"/>
    <n v="0"/>
    <n v="0"/>
    <n v="0"/>
    <s v="&gt;0"/>
    <n v="0"/>
    <n v="1"/>
    <x v="2"/>
    <x v="1"/>
    <m/>
  </r>
  <r>
    <n v="94002"/>
    <n v="48"/>
    <n v="117"/>
    <n v="165"/>
    <m/>
    <s v="94002"/>
    <n v="91"/>
    <n v="37"/>
    <n v="29"/>
    <n v="5"/>
    <n v="5"/>
    <n v="5"/>
    <s v="&gt;157"/>
    <n v="27001"/>
    <m/>
    <x v="269"/>
    <x v="19"/>
    <m/>
  </r>
  <r>
    <n v="94005"/>
    <n v="12"/>
    <n v="13"/>
    <n v="25"/>
    <m/>
    <s v="94005"/>
    <n v="25"/>
    <n v="0"/>
    <n v="0"/>
    <n v="0"/>
    <n v="0"/>
    <n v="0"/>
    <n v="25"/>
    <n v="4645"/>
    <m/>
    <x v="270"/>
    <x v="19"/>
    <m/>
  </r>
  <r>
    <n v="94010"/>
    <n v="75"/>
    <n v="100"/>
    <n v="175"/>
    <m/>
    <s v="94010"/>
    <n v="145"/>
    <n v="11"/>
    <n v="14"/>
    <n v="5"/>
    <n v="5"/>
    <n v="5"/>
    <s v="&gt;170"/>
    <n v="42466"/>
    <m/>
    <x v="271"/>
    <x v="19"/>
    <m/>
  </r>
  <r>
    <n v="94012"/>
    <n v="5"/>
    <n v="5"/>
    <s v="&gt;0"/>
    <m/>
    <s v="94012"/>
    <n v="5"/>
    <n v="0"/>
    <n v="5"/>
    <n v="0"/>
    <n v="0"/>
    <n v="0"/>
    <s v="&gt;0"/>
    <n v="0"/>
    <n v="1"/>
    <x v="2"/>
    <x v="1"/>
    <m/>
  </r>
  <r>
    <n v="94013"/>
    <n v="5"/>
    <n v="5"/>
    <s v="&gt;0"/>
    <m/>
    <s v="94013"/>
    <n v="5"/>
    <n v="5"/>
    <n v="0"/>
    <n v="0"/>
    <n v="0"/>
    <n v="0"/>
    <s v="&gt;0"/>
    <n v="0"/>
    <n v="1"/>
    <x v="2"/>
    <x v="1"/>
    <m/>
  </r>
  <r>
    <n v="94014"/>
    <n v="109"/>
    <n v="143"/>
    <n v="252"/>
    <m/>
    <s v="94014"/>
    <n v="233"/>
    <n v="5"/>
    <n v="5"/>
    <n v="0"/>
    <n v="5"/>
    <n v="5"/>
    <s v="&gt;233"/>
    <n v="49565"/>
    <m/>
    <x v="272"/>
    <x v="19"/>
    <m/>
  </r>
  <r>
    <n v="94015"/>
    <n v="158"/>
    <n v="279"/>
    <n v="437"/>
    <m/>
    <s v="94015"/>
    <n v="338"/>
    <n v="20"/>
    <n v="45"/>
    <n v="13"/>
    <n v="19"/>
    <n v="5"/>
    <s v="&gt;435"/>
    <n v="65199"/>
    <m/>
    <x v="272"/>
    <x v="19"/>
    <m/>
  </r>
  <r>
    <n v="94018"/>
    <n v="5"/>
    <n v="5"/>
    <s v="&gt;0"/>
    <m/>
    <s v="94018"/>
    <n v="11"/>
    <n v="0"/>
    <n v="5"/>
    <n v="0"/>
    <n v="0"/>
    <n v="0"/>
    <s v="&gt;11"/>
    <n v="0"/>
    <n v="1"/>
    <x v="2"/>
    <x v="1"/>
    <m/>
  </r>
  <r>
    <n v="94019"/>
    <n v="40"/>
    <n v="46"/>
    <n v="86"/>
    <m/>
    <s v="94019"/>
    <n v="81"/>
    <n v="5"/>
    <n v="0"/>
    <n v="0"/>
    <n v="5"/>
    <n v="0"/>
    <s v="&gt;81"/>
    <n v="20207"/>
    <m/>
    <x v="273"/>
    <x v="19"/>
    <m/>
  </r>
  <r>
    <n v="94020"/>
    <n v="5"/>
    <n v="5"/>
    <s v="&gt;0"/>
    <m/>
    <s v="94020"/>
    <n v="5"/>
    <n v="0"/>
    <n v="0"/>
    <n v="0"/>
    <n v="0"/>
    <n v="0"/>
    <s v="&gt;0"/>
    <n v="1979"/>
    <m/>
    <x v="0"/>
    <x v="19"/>
    <m/>
  </r>
  <r>
    <n v="94021"/>
    <n v="0"/>
    <n v="5"/>
    <s v="&gt;0"/>
    <m/>
    <s v="94021"/>
    <n v="5"/>
    <n v="0"/>
    <n v="0"/>
    <n v="0"/>
    <n v="0"/>
    <n v="0"/>
    <s v="&gt;0"/>
    <n v="574"/>
    <m/>
    <x v="0"/>
    <x v="19"/>
    <m/>
  </r>
  <r>
    <n v="94022"/>
    <n v="28"/>
    <n v="28"/>
    <n v="56"/>
    <m/>
    <s v="94022"/>
    <n v="55"/>
    <n v="0"/>
    <n v="0"/>
    <n v="0"/>
    <n v="0"/>
    <n v="5"/>
    <s v="&gt;55"/>
    <n v="19701"/>
    <m/>
    <x v="274"/>
    <x v="20"/>
    <m/>
  </r>
  <r>
    <n v="94024"/>
    <n v="37"/>
    <n v="39"/>
    <n v="76"/>
    <m/>
    <s v="94024"/>
    <n v="75"/>
    <n v="5"/>
    <n v="0"/>
    <n v="0"/>
    <n v="0"/>
    <n v="0"/>
    <s v="&gt;75"/>
    <n v="23704"/>
    <m/>
    <x v="275"/>
    <x v="20"/>
    <m/>
  </r>
  <r>
    <n v="94025"/>
    <n v="89"/>
    <n v="77"/>
    <n v="166"/>
    <m/>
    <s v="94025"/>
    <n v="149"/>
    <n v="15"/>
    <n v="0"/>
    <n v="0"/>
    <n v="5"/>
    <n v="5"/>
    <s v="&gt;164"/>
    <n v="43996"/>
    <m/>
    <x v="276"/>
    <x v="19"/>
    <m/>
  </r>
  <r>
    <n v="94026"/>
    <n v="0"/>
    <n v="5"/>
    <s v="&gt;0"/>
    <m/>
    <s v="94026"/>
    <n v="5"/>
    <n v="0"/>
    <n v="0"/>
    <n v="0"/>
    <n v="0"/>
    <n v="0"/>
    <s v="&gt;0"/>
    <n v="0"/>
    <n v="1"/>
    <x v="2"/>
    <x v="1"/>
    <m/>
  </r>
  <r>
    <n v="94027"/>
    <n v="5"/>
    <n v="15"/>
    <s v="&gt;15"/>
    <m/>
    <s v="94027"/>
    <n v="22"/>
    <n v="0"/>
    <n v="0"/>
    <n v="0"/>
    <n v="0"/>
    <n v="0"/>
    <n v="22"/>
    <n v="7193"/>
    <m/>
    <x v="277"/>
    <x v="19"/>
    <m/>
  </r>
  <r>
    <n v="94028"/>
    <n v="5"/>
    <n v="5"/>
    <s v="&gt;0"/>
    <m/>
    <s v="94028"/>
    <n v="5"/>
    <n v="0"/>
    <n v="0"/>
    <n v="0"/>
    <n v="0"/>
    <n v="0"/>
    <s v="&gt;0"/>
    <n v="6718"/>
    <m/>
    <x v="278"/>
    <x v="19"/>
    <m/>
  </r>
  <r>
    <n v="94030"/>
    <n v="56"/>
    <n v="49"/>
    <n v="105"/>
    <m/>
    <s v="94030"/>
    <n v="99"/>
    <n v="5"/>
    <n v="5"/>
    <n v="0"/>
    <n v="0"/>
    <n v="5"/>
    <s v="&gt;99"/>
    <n v="22998"/>
    <m/>
    <x v="279"/>
    <x v="19"/>
    <m/>
  </r>
  <r>
    <n v="94031"/>
    <n v="0"/>
    <n v="5"/>
    <s v="&gt;0"/>
    <m/>
    <s v="94031"/>
    <n v="0"/>
    <n v="5"/>
    <n v="0"/>
    <n v="0"/>
    <n v="0"/>
    <n v="0"/>
    <s v="&gt;0"/>
    <n v="0"/>
    <n v="1"/>
    <x v="2"/>
    <x v="1"/>
    <m/>
  </r>
  <r>
    <n v="94035"/>
    <n v="0"/>
    <n v="5"/>
    <s v="&gt;0"/>
    <m/>
    <s v="94035"/>
    <n v="5"/>
    <n v="0"/>
    <n v="5"/>
    <n v="0"/>
    <n v="0"/>
    <n v="0"/>
    <s v="&gt;0"/>
    <n v="0"/>
    <n v="1"/>
    <x v="2"/>
    <x v="1"/>
    <m/>
  </r>
  <r>
    <n v="94037"/>
    <n v="5"/>
    <n v="5"/>
    <s v="&gt;0"/>
    <m/>
    <s v="94037"/>
    <n v="5"/>
    <n v="0"/>
    <n v="0"/>
    <n v="0"/>
    <n v="0"/>
    <n v="0"/>
    <s v="&gt;0"/>
    <n v="2833"/>
    <m/>
    <x v="0"/>
    <x v="19"/>
    <m/>
  </r>
  <r>
    <n v="94038"/>
    <n v="5"/>
    <n v="15"/>
    <s v="&gt;15"/>
    <m/>
    <s v="94038"/>
    <n v="12"/>
    <n v="0"/>
    <n v="0"/>
    <n v="0"/>
    <n v="0"/>
    <n v="5"/>
    <s v="&gt;12"/>
    <n v="3350"/>
    <m/>
    <x v="0"/>
    <x v="19"/>
    <m/>
  </r>
  <r>
    <n v="94039"/>
    <n v="5"/>
    <n v="0"/>
    <s v="&gt;0"/>
    <m/>
    <s v="94039"/>
    <n v="5"/>
    <n v="0"/>
    <n v="0"/>
    <n v="0"/>
    <n v="0"/>
    <n v="0"/>
    <s v="&gt;0"/>
    <n v="0"/>
    <n v="1"/>
    <x v="2"/>
    <x v="1"/>
    <m/>
  </r>
  <r>
    <n v="94040"/>
    <n v="80"/>
    <n v="92"/>
    <n v="172"/>
    <m/>
    <s v="94040"/>
    <n v="130"/>
    <n v="41"/>
    <n v="0"/>
    <n v="0"/>
    <n v="0"/>
    <n v="5"/>
    <s v="&gt;171"/>
    <n v="34804"/>
    <m/>
    <x v="280"/>
    <x v="20"/>
    <m/>
  </r>
  <r>
    <n v="94041"/>
    <n v="31"/>
    <n v="24"/>
    <n v="55"/>
    <m/>
    <s v="94041"/>
    <n v="54"/>
    <n v="0"/>
    <n v="5"/>
    <n v="0"/>
    <n v="0"/>
    <n v="0"/>
    <s v="&gt;54"/>
    <n v="13996"/>
    <m/>
    <x v="280"/>
    <x v="20"/>
    <m/>
  </r>
  <r>
    <n v="94043"/>
    <n v="62"/>
    <n v="36"/>
    <n v="98"/>
    <m/>
    <s v="94043"/>
    <n v="92"/>
    <n v="5"/>
    <n v="0"/>
    <n v="0"/>
    <n v="0"/>
    <n v="0"/>
    <s v="&gt;92"/>
    <n v="31999"/>
    <m/>
    <x v="280"/>
    <x v="20"/>
    <m/>
  </r>
  <r>
    <n v="94044"/>
    <n v="77"/>
    <n v="111"/>
    <n v="188"/>
    <m/>
    <s v="94044"/>
    <n v="156"/>
    <n v="5"/>
    <n v="19"/>
    <n v="0"/>
    <n v="5"/>
    <n v="0"/>
    <s v="&gt;175"/>
    <n v="38677"/>
    <m/>
    <x v="281"/>
    <x v="19"/>
    <m/>
  </r>
  <r>
    <n v="94045"/>
    <n v="5"/>
    <n v="5"/>
    <s v="&gt;0"/>
    <m/>
    <s v="94045"/>
    <n v="5"/>
    <n v="5"/>
    <n v="0"/>
    <n v="0"/>
    <n v="0"/>
    <n v="0"/>
    <s v="&gt;0"/>
    <n v="0"/>
    <n v="1"/>
    <x v="2"/>
    <x v="1"/>
    <m/>
  </r>
  <r>
    <n v="94046"/>
    <n v="0"/>
    <n v="5"/>
    <s v="&gt;0"/>
    <m/>
    <s v="94046"/>
    <n v="5"/>
    <n v="0"/>
    <n v="0"/>
    <n v="0"/>
    <n v="0"/>
    <n v="0"/>
    <s v="&gt;0"/>
    <n v="0"/>
    <n v="1"/>
    <x v="2"/>
    <x v="1"/>
    <m/>
  </r>
  <r>
    <n v="94051"/>
    <n v="5"/>
    <n v="5"/>
    <s v="&gt;0"/>
    <m/>
    <s v="94051"/>
    <n v="5"/>
    <n v="5"/>
    <n v="0"/>
    <n v="0"/>
    <n v="0"/>
    <n v="0"/>
    <s v="&gt;0"/>
    <n v="0"/>
    <n v="1"/>
    <x v="2"/>
    <x v="1"/>
    <m/>
  </r>
  <r>
    <n v="94060"/>
    <n v="5"/>
    <n v="5"/>
    <s v="&gt;0"/>
    <m/>
    <s v="94060"/>
    <n v="5"/>
    <n v="0"/>
    <n v="0"/>
    <n v="0"/>
    <n v="0"/>
    <n v="0"/>
    <s v="&gt;0"/>
    <n v="1098"/>
    <m/>
    <x v="0"/>
    <x v="19"/>
    <m/>
  </r>
  <r>
    <n v="94061"/>
    <n v="81"/>
    <n v="170"/>
    <n v="251"/>
    <m/>
    <s v="94061"/>
    <n v="146"/>
    <n v="37"/>
    <n v="60"/>
    <n v="5"/>
    <n v="0"/>
    <n v="5"/>
    <s v="&gt;243"/>
    <n v="38158"/>
    <m/>
    <x v="282"/>
    <x v="19"/>
    <m/>
  </r>
  <r>
    <n v="94062"/>
    <n v="34"/>
    <n v="101"/>
    <n v="135"/>
    <m/>
    <s v="94062"/>
    <n v="68"/>
    <n v="18"/>
    <n v="46"/>
    <n v="0"/>
    <n v="5"/>
    <n v="5"/>
    <s v="&gt;132"/>
    <n v="27871"/>
    <m/>
    <x v="283"/>
    <x v="19"/>
    <m/>
  </r>
  <r>
    <n v="94063"/>
    <n v="117"/>
    <n v="130"/>
    <n v="247"/>
    <m/>
    <s v="94063"/>
    <n v="195"/>
    <n v="25"/>
    <n v="20"/>
    <n v="0"/>
    <n v="5"/>
    <n v="5"/>
    <s v="&gt;240"/>
    <n v="36110"/>
    <m/>
    <x v="282"/>
    <x v="19"/>
    <m/>
  </r>
  <r>
    <n v="94064"/>
    <n v="5"/>
    <n v="0"/>
    <s v="&gt;0"/>
    <m/>
    <s v="94064"/>
    <n v="5"/>
    <n v="0"/>
    <n v="0"/>
    <n v="0"/>
    <n v="0"/>
    <n v="0"/>
    <s v="&gt;0"/>
    <n v="0"/>
    <n v="1"/>
    <x v="2"/>
    <x v="1"/>
    <m/>
  </r>
  <r>
    <n v="94065"/>
    <n v="29"/>
    <n v="19"/>
    <n v="48"/>
    <m/>
    <s v="94065"/>
    <n v="46"/>
    <n v="5"/>
    <n v="5"/>
    <n v="0"/>
    <n v="0"/>
    <n v="0"/>
    <s v="&gt;46"/>
    <n v="11603"/>
    <m/>
    <x v="282"/>
    <x v="19"/>
    <m/>
  </r>
  <r>
    <n v="94066"/>
    <n v="130"/>
    <n v="221"/>
    <n v="351"/>
    <m/>
    <s v="94066"/>
    <n v="240"/>
    <n v="13"/>
    <n v="67"/>
    <n v="22"/>
    <n v="5"/>
    <n v="5"/>
    <s v="&gt;342"/>
    <n v="44538"/>
    <m/>
    <x v="284"/>
    <x v="19"/>
    <m/>
  </r>
  <r>
    <n v="94070"/>
    <n v="52"/>
    <n v="71"/>
    <n v="123"/>
    <m/>
    <s v="94070"/>
    <n v="98"/>
    <n v="14"/>
    <n v="5"/>
    <n v="0"/>
    <n v="5"/>
    <n v="0"/>
    <s v="&gt;112"/>
    <n v="30420"/>
    <m/>
    <x v="285"/>
    <x v="19"/>
    <m/>
  </r>
  <r>
    <n v="94080"/>
    <n v="177"/>
    <n v="349"/>
    <n v="526"/>
    <m/>
    <s v="94080"/>
    <n v="355"/>
    <n v="19"/>
    <n v="83"/>
    <n v="54"/>
    <n v="11"/>
    <n v="5"/>
    <s v="&gt;522"/>
    <n v="67263"/>
    <m/>
    <x v="286"/>
    <x v="19"/>
    <m/>
  </r>
  <r>
    <n v="94083"/>
    <n v="0"/>
    <n v="5"/>
    <s v="&gt;0"/>
    <m/>
    <s v="94083"/>
    <n v="5"/>
    <n v="0"/>
    <n v="0"/>
    <n v="0"/>
    <n v="0"/>
    <n v="0"/>
    <s v="&gt;0"/>
    <n v="0"/>
    <n v="1"/>
    <x v="2"/>
    <x v="1"/>
    <m/>
  </r>
  <r>
    <n v="94085"/>
    <n v="64"/>
    <n v="27"/>
    <n v="91"/>
    <m/>
    <s v="94085"/>
    <n v="88"/>
    <n v="5"/>
    <n v="0"/>
    <n v="0"/>
    <n v="0"/>
    <n v="5"/>
    <s v="&gt;88"/>
    <n v="23592"/>
    <m/>
    <x v="287"/>
    <x v="20"/>
    <m/>
  </r>
  <r>
    <n v="94086"/>
    <n v="140"/>
    <n v="128"/>
    <n v="268"/>
    <m/>
    <s v="94086"/>
    <n v="224"/>
    <n v="34"/>
    <n v="5"/>
    <n v="0"/>
    <n v="0"/>
    <n v="5"/>
    <s v="&gt;258"/>
    <n v="49190"/>
    <m/>
    <x v="287"/>
    <x v="20"/>
    <m/>
  </r>
  <r>
    <n v="94087"/>
    <n v="149"/>
    <n v="100"/>
    <n v="249"/>
    <m/>
    <s v="94087"/>
    <n v="230"/>
    <n v="5"/>
    <n v="5"/>
    <n v="0"/>
    <n v="0"/>
    <n v="5"/>
    <s v="&gt;230"/>
    <n v="57015"/>
    <m/>
    <x v="287"/>
    <x v="20"/>
    <m/>
  </r>
  <r>
    <n v="94088"/>
    <n v="0"/>
    <n v="5"/>
    <s v="&gt;0"/>
    <m/>
    <s v="94088"/>
    <n v="5"/>
    <n v="0"/>
    <n v="0"/>
    <n v="0"/>
    <n v="0"/>
    <n v="0"/>
    <s v="&gt;0"/>
    <n v="0"/>
    <n v="1"/>
    <x v="2"/>
    <x v="1"/>
    <m/>
  </r>
  <r>
    <n v="94089"/>
    <n v="65"/>
    <n v="63"/>
    <n v="128"/>
    <m/>
    <s v="94089"/>
    <n v="119"/>
    <n v="5"/>
    <n v="5"/>
    <n v="0"/>
    <n v="0"/>
    <n v="0"/>
    <s v="&gt;119"/>
    <n v="23049"/>
    <m/>
    <x v="287"/>
    <x v="20"/>
    <m/>
  </r>
  <r>
    <n v="94093"/>
    <n v="5"/>
    <n v="0"/>
    <s v="&gt;0"/>
    <m/>
    <s v="94093"/>
    <n v="5"/>
    <n v="0"/>
    <n v="0"/>
    <n v="0"/>
    <n v="0"/>
    <n v="0"/>
    <s v="&gt;0"/>
    <n v="0"/>
    <n v="1"/>
    <x v="2"/>
    <x v="1"/>
    <m/>
  </r>
  <r>
    <n v="94100"/>
    <n v="0"/>
    <n v="5"/>
    <s v="&gt;0"/>
    <m/>
    <s v="94100"/>
    <n v="5"/>
    <n v="0"/>
    <n v="0"/>
    <n v="0"/>
    <n v="0"/>
    <n v="0"/>
    <s v="&gt;0"/>
    <n v="0"/>
    <n v="1"/>
    <x v="2"/>
    <x v="1"/>
    <m/>
  </r>
  <r>
    <n v="94101"/>
    <n v="5"/>
    <n v="0"/>
    <s v="&gt;0"/>
    <m/>
    <s v="94101"/>
    <n v="5"/>
    <n v="0"/>
    <n v="0"/>
    <n v="0"/>
    <n v="0"/>
    <n v="0"/>
    <s v="&gt;0"/>
    <n v="0"/>
    <n v="1"/>
    <x v="2"/>
    <x v="1"/>
    <m/>
  </r>
  <r>
    <n v="94102"/>
    <n v="75"/>
    <n v="101"/>
    <n v="176"/>
    <m/>
    <s v="94102"/>
    <n v="134"/>
    <n v="37"/>
    <n v="0"/>
    <n v="0"/>
    <n v="5"/>
    <n v="5"/>
    <s v="&gt;171"/>
    <n v="33264"/>
    <m/>
    <x v="288"/>
    <x v="21"/>
    <m/>
  </r>
  <r>
    <n v="94103"/>
    <n v="76"/>
    <n v="81"/>
    <n v="157"/>
    <m/>
    <s v="94103"/>
    <n v="129"/>
    <n v="23"/>
    <n v="0"/>
    <n v="0"/>
    <n v="5"/>
    <n v="5"/>
    <s v="&gt;152"/>
    <n v="31585"/>
    <m/>
    <x v="288"/>
    <x v="21"/>
    <m/>
  </r>
  <r>
    <n v="94104"/>
    <n v="5"/>
    <n v="5"/>
    <s v="&gt;0"/>
    <m/>
    <s v="94104"/>
    <n v="5"/>
    <n v="0"/>
    <n v="0"/>
    <n v="0"/>
    <n v="0"/>
    <n v="0"/>
    <s v="&gt;0"/>
    <n v="438"/>
    <m/>
    <x v="288"/>
    <x v="21"/>
    <m/>
  </r>
  <r>
    <n v="94105"/>
    <n v="26"/>
    <n v="14"/>
    <n v="40"/>
    <m/>
    <s v="94105"/>
    <n v="34"/>
    <n v="5"/>
    <n v="0"/>
    <n v="0"/>
    <n v="5"/>
    <n v="0"/>
    <s v="&gt;34"/>
    <n v="12944"/>
    <m/>
    <x v="288"/>
    <x v="21"/>
    <m/>
  </r>
  <r>
    <n v="94106"/>
    <n v="5"/>
    <n v="0"/>
    <s v="&gt;0"/>
    <m/>
    <s v="94106"/>
    <n v="5"/>
    <n v="0"/>
    <n v="0"/>
    <n v="0"/>
    <n v="0"/>
    <n v="0"/>
    <s v="&gt;0"/>
    <n v="0"/>
    <n v="1"/>
    <x v="2"/>
    <x v="1"/>
    <m/>
  </r>
  <r>
    <n v="94107"/>
    <n v="53"/>
    <n v="28"/>
    <n v="81"/>
    <m/>
    <s v="94107"/>
    <n v="72"/>
    <n v="5"/>
    <n v="0"/>
    <n v="0"/>
    <n v="5"/>
    <n v="5"/>
    <s v="&gt;72"/>
    <n v="29708"/>
    <m/>
    <x v="288"/>
    <x v="21"/>
    <m/>
  </r>
  <r>
    <n v="94108"/>
    <n v="5"/>
    <n v="5"/>
    <s v="&gt;0"/>
    <m/>
    <s v="94108"/>
    <n v="14"/>
    <n v="5"/>
    <n v="0"/>
    <n v="0"/>
    <n v="0"/>
    <n v="0"/>
    <s v="&gt;14"/>
    <n v="13535"/>
    <m/>
    <x v="288"/>
    <x v="21"/>
    <m/>
  </r>
  <r>
    <n v="94109"/>
    <n v="57"/>
    <n v="57"/>
    <n v="114"/>
    <m/>
    <s v="94109"/>
    <n v="99"/>
    <n v="12"/>
    <n v="0"/>
    <n v="0"/>
    <n v="5"/>
    <n v="5"/>
    <s v="&gt;111"/>
    <n v="55797"/>
    <m/>
    <x v="288"/>
    <x v="21"/>
    <m/>
  </r>
  <r>
    <n v="94110"/>
    <n v="126"/>
    <n v="156"/>
    <n v="282"/>
    <m/>
    <s v="94110"/>
    <n v="254"/>
    <n v="19"/>
    <n v="5"/>
    <n v="0"/>
    <n v="5"/>
    <n v="5"/>
    <s v="&gt;273"/>
    <n v="72765"/>
    <m/>
    <x v="288"/>
    <x v="21"/>
    <m/>
  </r>
  <r>
    <n v="94111"/>
    <n v="5"/>
    <n v="5"/>
    <s v="&gt;0"/>
    <m/>
    <s v="94111"/>
    <n v="11"/>
    <n v="5"/>
    <n v="0"/>
    <n v="0"/>
    <n v="0"/>
    <n v="0"/>
    <s v="&gt;11"/>
    <n v="4023"/>
    <m/>
    <x v="288"/>
    <x v="21"/>
    <m/>
  </r>
  <r>
    <n v="94112"/>
    <n v="210"/>
    <n v="304"/>
    <n v="514"/>
    <m/>
    <s v="94112"/>
    <n v="452"/>
    <n v="5"/>
    <n v="29"/>
    <n v="0"/>
    <n v="20"/>
    <n v="5"/>
    <s v="&gt;501"/>
    <n v="85053"/>
    <m/>
    <x v="288"/>
    <x v="21"/>
    <m/>
  </r>
  <r>
    <n v="94114"/>
    <n v="27"/>
    <n v="29"/>
    <n v="56"/>
    <m/>
    <s v="94114"/>
    <n v="47"/>
    <n v="5"/>
    <n v="5"/>
    <n v="0"/>
    <n v="0"/>
    <n v="5"/>
    <s v="&gt;47"/>
    <n v="35077"/>
    <m/>
    <x v="288"/>
    <x v="21"/>
    <m/>
  </r>
  <r>
    <n v="94115"/>
    <n v="42"/>
    <n v="60"/>
    <n v="102"/>
    <m/>
    <s v="94115"/>
    <n v="84"/>
    <n v="5"/>
    <n v="5"/>
    <n v="0"/>
    <n v="5"/>
    <n v="5"/>
    <s v="&gt;84"/>
    <n v="33841"/>
    <m/>
    <x v="288"/>
    <x v="21"/>
    <m/>
  </r>
  <r>
    <n v="94116"/>
    <n v="76"/>
    <n v="130"/>
    <n v="206"/>
    <m/>
    <s v="94116"/>
    <n v="187"/>
    <n v="5"/>
    <n v="5"/>
    <n v="0"/>
    <n v="5"/>
    <n v="5"/>
    <s v="&gt;187"/>
    <n v="46594"/>
    <m/>
    <x v="288"/>
    <x v="21"/>
    <m/>
  </r>
  <r>
    <n v="94117"/>
    <n v="36"/>
    <n v="45"/>
    <n v="81"/>
    <m/>
    <s v="94117"/>
    <n v="63"/>
    <n v="13"/>
    <n v="5"/>
    <n v="0"/>
    <n v="5"/>
    <n v="5"/>
    <s v="&gt;76"/>
    <n v="43526"/>
    <m/>
    <x v="288"/>
    <x v="21"/>
    <m/>
  </r>
  <r>
    <n v="94118"/>
    <n v="50"/>
    <n v="58"/>
    <n v="108"/>
    <m/>
    <s v="94118"/>
    <n v="89"/>
    <n v="5"/>
    <n v="5"/>
    <n v="0"/>
    <n v="5"/>
    <n v="5"/>
    <s v="&gt;89"/>
    <n v="41241"/>
    <m/>
    <x v="288"/>
    <x v="21"/>
    <m/>
  </r>
  <r>
    <n v="94120"/>
    <n v="5"/>
    <n v="5"/>
    <s v="&gt;0"/>
    <m/>
    <s v="94120"/>
    <n v="5"/>
    <n v="0"/>
    <n v="0"/>
    <n v="0"/>
    <n v="0"/>
    <n v="0"/>
    <s v="&gt;0"/>
    <n v="0"/>
    <n v="1"/>
    <x v="2"/>
    <x v="1"/>
    <m/>
  </r>
  <r>
    <n v="94121"/>
    <n v="80"/>
    <n v="112"/>
    <n v="192"/>
    <m/>
    <s v="94121"/>
    <n v="173"/>
    <n v="17"/>
    <n v="0"/>
    <n v="0"/>
    <n v="5"/>
    <n v="0"/>
    <s v="&gt;190"/>
    <n v="43843"/>
    <m/>
    <x v="288"/>
    <x v="21"/>
    <m/>
  </r>
  <r>
    <n v="94122"/>
    <n v="94"/>
    <n v="119"/>
    <n v="213"/>
    <m/>
    <s v="94122"/>
    <n v="200"/>
    <n v="5"/>
    <n v="5"/>
    <n v="0"/>
    <n v="5"/>
    <n v="5"/>
    <s v="&gt;200"/>
    <n v="61248"/>
    <m/>
    <x v="288"/>
    <x v="21"/>
    <m/>
  </r>
  <r>
    <n v="94123"/>
    <n v="15"/>
    <n v="5"/>
    <s v="&gt;15"/>
    <m/>
    <s v="94123"/>
    <n v="22"/>
    <n v="5"/>
    <n v="0"/>
    <n v="0"/>
    <n v="0"/>
    <n v="0"/>
    <s v="&gt;22"/>
    <n v="26074"/>
    <m/>
    <x v="288"/>
    <x v="21"/>
    <m/>
  </r>
  <r>
    <n v="94124"/>
    <n v="137"/>
    <n v="198"/>
    <n v="335"/>
    <m/>
    <s v="94124"/>
    <n v="276"/>
    <n v="18"/>
    <n v="5"/>
    <n v="0"/>
    <n v="30"/>
    <n v="5"/>
    <s v="&gt;324"/>
    <n v="36278"/>
    <m/>
    <x v="288"/>
    <x v="21"/>
    <m/>
  </r>
  <r>
    <n v="94125"/>
    <n v="5"/>
    <n v="0"/>
    <s v="&gt;0"/>
    <m/>
    <s v="94125"/>
    <n v="5"/>
    <n v="0"/>
    <n v="0"/>
    <n v="0"/>
    <n v="0"/>
    <n v="0"/>
    <s v="&gt;0"/>
    <n v="0"/>
    <n v="1"/>
    <x v="2"/>
    <x v="1"/>
    <m/>
  </r>
  <r>
    <n v="94127"/>
    <n v="51"/>
    <n v="44"/>
    <n v="95"/>
    <m/>
    <s v="94127"/>
    <n v="85"/>
    <n v="5"/>
    <n v="5"/>
    <n v="0"/>
    <n v="0"/>
    <n v="0"/>
    <s v="&gt;85"/>
    <n v="20413"/>
    <m/>
    <x v="288"/>
    <x v="21"/>
    <m/>
  </r>
  <r>
    <n v="94129"/>
    <n v="5"/>
    <n v="5"/>
    <s v="&gt;0"/>
    <m/>
    <s v="94129"/>
    <n v="5"/>
    <n v="0"/>
    <n v="0"/>
    <n v="0"/>
    <n v="0"/>
    <n v="0"/>
    <s v="&gt;0"/>
    <n v="4011"/>
    <m/>
    <x v="288"/>
    <x v="21"/>
    <m/>
  </r>
  <r>
    <n v="94130"/>
    <n v="12"/>
    <n v="36"/>
    <n v="48"/>
    <m/>
    <s v="94130"/>
    <n v="19"/>
    <n v="27"/>
    <n v="5"/>
    <n v="0"/>
    <n v="0"/>
    <n v="5"/>
    <s v="&gt;46"/>
    <n v="3184"/>
    <m/>
    <x v="288"/>
    <x v="21"/>
    <m/>
  </r>
  <r>
    <n v="94131"/>
    <n v="44"/>
    <n v="40"/>
    <n v="84"/>
    <m/>
    <s v="94131"/>
    <n v="72"/>
    <n v="5"/>
    <n v="5"/>
    <n v="0"/>
    <n v="5"/>
    <n v="5"/>
    <s v="&gt;72"/>
    <n v="30458"/>
    <m/>
    <x v="288"/>
    <x v="21"/>
    <m/>
  </r>
  <r>
    <n v="94132"/>
    <n v="82"/>
    <n v="85"/>
    <n v="167"/>
    <m/>
    <s v="94132"/>
    <n v="142"/>
    <n v="5"/>
    <n v="14"/>
    <n v="0"/>
    <n v="5"/>
    <n v="0"/>
    <s v="&gt;156"/>
    <n v="30437"/>
    <m/>
    <x v="288"/>
    <x v="21"/>
    <m/>
  </r>
  <r>
    <n v="94133"/>
    <n v="40"/>
    <n v="60"/>
    <n v="100"/>
    <m/>
    <s v="94133"/>
    <n v="77"/>
    <n v="23"/>
    <n v="0"/>
    <n v="0"/>
    <n v="0"/>
    <n v="0"/>
    <n v="100"/>
    <n v="26930"/>
    <m/>
    <x v="288"/>
    <x v="21"/>
    <m/>
  </r>
  <r>
    <n v="94134"/>
    <n v="139"/>
    <n v="185"/>
    <n v="324"/>
    <m/>
    <s v="94134"/>
    <n v="299"/>
    <n v="5"/>
    <n v="15"/>
    <n v="0"/>
    <n v="5"/>
    <n v="5"/>
    <s v="&gt;314"/>
    <n v="43286"/>
    <m/>
    <x v="288"/>
    <x v="21"/>
    <m/>
  </r>
  <r>
    <n v="94137"/>
    <n v="5"/>
    <n v="0"/>
    <s v="&gt;0"/>
    <m/>
    <s v="94137"/>
    <n v="5"/>
    <n v="0"/>
    <n v="0"/>
    <n v="0"/>
    <n v="0"/>
    <n v="0"/>
    <s v="&gt;0"/>
    <n v="0"/>
    <n v="1"/>
    <x v="2"/>
    <x v="1"/>
    <m/>
  </r>
  <r>
    <n v="94142"/>
    <n v="0"/>
    <n v="5"/>
    <s v="&gt;0"/>
    <m/>
    <s v="94142"/>
    <n v="0"/>
    <n v="0"/>
    <n v="0"/>
    <n v="0"/>
    <n v="0"/>
    <n v="5"/>
    <s v="&gt;0"/>
    <n v="0"/>
    <n v="1"/>
    <x v="2"/>
    <x v="1"/>
    <m/>
  </r>
  <r>
    <n v="94143"/>
    <n v="5"/>
    <n v="0"/>
    <s v="&gt;0"/>
    <m/>
    <s v="94143"/>
    <n v="5"/>
    <n v="0"/>
    <n v="0"/>
    <n v="0"/>
    <n v="0"/>
    <n v="0"/>
    <s v="&gt;0"/>
    <n v="0"/>
    <n v="1"/>
    <x v="2"/>
    <x v="1"/>
    <m/>
  </r>
  <r>
    <n v="94148"/>
    <n v="0"/>
    <n v="5"/>
    <s v="&gt;0"/>
    <m/>
    <s v="94148"/>
    <n v="0"/>
    <n v="0"/>
    <n v="5"/>
    <n v="0"/>
    <n v="0"/>
    <n v="0"/>
    <s v="&gt;0"/>
    <n v="0"/>
    <n v="1"/>
    <x v="2"/>
    <x v="1"/>
    <m/>
  </r>
  <r>
    <n v="94158"/>
    <n v="36"/>
    <n v="19"/>
    <n v="55"/>
    <m/>
    <s v="94158"/>
    <n v="53"/>
    <n v="5"/>
    <n v="0"/>
    <n v="0"/>
    <n v="0"/>
    <n v="0"/>
    <s v="&gt;53"/>
    <n v="9231"/>
    <m/>
    <x v="288"/>
    <x v="21"/>
    <m/>
  </r>
  <r>
    <n v="94161"/>
    <n v="5"/>
    <n v="0"/>
    <s v="&gt;0"/>
    <m/>
    <s v="94161"/>
    <n v="5"/>
    <n v="0"/>
    <n v="0"/>
    <n v="0"/>
    <n v="0"/>
    <n v="0"/>
    <s v="&gt;0"/>
    <n v="0"/>
    <n v="1"/>
    <x v="2"/>
    <x v="1"/>
    <m/>
  </r>
  <r>
    <n v="94206"/>
    <n v="5"/>
    <n v="0"/>
    <s v="&gt;0"/>
    <m/>
    <s v="94206"/>
    <n v="5"/>
    <n v="0"/>
    <n v="0"/>
    <n v="0"/>
    <n v="0"/>
    <n v="0"/>
    <s v="&gt;0"/>
    <n v="0"/>
    <n v="1"/>
    <x v="2"/>
    <x v="1"/>
    <m/>
  </r>
  <r>
    <n v="94290"/>
    <n v="5"/>
    <n v="0"/>
    <s v="&gt;0"/>
    <m/>
    <s v="94290"/>
    <n v="5"/>
    <n v="0"/>
    <n v="0"/>
    <n v="0"/>
    <n v="0"/>
    <n v="0"/>
    <s v="&gt;0"/>
    <n v="0"/>
    <n v="1"/>
    <x v="2"/>
    <x v="1"/>
    <m/>
  </r>
  <r>
    <n v="94301"/>
    <n v="28"/>
    <n v="25"/>
    <n v="53"/>
    <m/>
    <s v="94301"/>
    <n v="48"/>
    <n v="5"/>
    <n v="0"/>
    <n v="5"/>
    <n v="0"/>
    <n v="5"/>
    <s v="&gt;48"/>
    <n v="17470"/>
    <m/>
    <x v="289"/>
    <x v="20"/>
    <m/>
  </r>
  <r>
    <n v="94302"/>
    <n v="5"/>
    <n v="0"/>
    <s v="&gt;0"/>
    <m/>
    <s v="94302"/>
    <n v="5"/>
    <n v="0"/>
    <n v="0"/>
    <n v="0"/>
    <n v="0"/>
    <n v="0"/>
    <s v="&gt;0"/>
    <n v="0"/>
    <n v="1"/>
    <x v="2"/>
    <x v="1"/>
    <m/>
  </r>
  <r>
    <n v="94303"/>
    <n v="160"/>
    <n v="160"/>
    <n v="320"/>
    <m/>
    <s v="94303"/>
    <n v="300"/>
    <n v="19"/>
    <n v="0"/>
    <n v="0"/>
    <n v="0"/>
    <n v="5"/>
    <s v="&gt;319"/>
    <n v="47828"/>
    <m/>
    <x v="289"/>
    <x v="20"/>
    <m/>
  </r>
  <r>
    <n v="94304"/>
    <n v="11"/>
    <n v="5"/>
    <s v="&gt;11"/>
    <m/>
    <s v="94304"/>
    <n v="12"/>
    <n v="0"/>
    <n v="0"/>
    <n v="0"/>
    <n v="0"/>
    <n v="0"/>
    <n v="12"/>
    <n v="4391"/>
    <m/>
    <x v="289"/>
    <x v="20"/>
    <m/>
  </r>
  <r>
    <n v="94305"/>
    <n v="5"/>
    <n v="5"/>
    <s v="&gt;0"/>
    <m/>
    <s v="94305"/>
    <n v="5"/>
    <n v="0"/>
    <n v="0"/>
    <n v="0"/>
    <n v="0"/>
    <n v="0"/>
    <s v="&gt;0"/>
    <n v="16283"/>
    <m/>
    <x v="0"/>
    <x v="20"/>
    <m/>
  </r>
  <r>
    <n v="94306"/>
    <n v="74"/>
    <n v="76"/>
    <n v="150"/>
    <m/>
    <s v="94306"/>
    <n v="125"/>
    <n v="25"/>
    <n v="0"/>
    <n v="0"/>
    <n v="0"/>
    <n v="0"/>
    <n v="150"/>
    <n v="27650"/>
    <m/>
    <x v="289"/>
    <x v="20"/>
    <m/>
  </r>
  <r>
    <n v="94311"/>
    <n v="0"/>
    <n v="5"/>
    <s v="&gt;0"/>
    <m/>
    <s v="94311"/>
    <n v="5"/>
    <n v="0"/>
    <n v="0"/>
    <n v="0"/>
    <n v="0"/>
    <n v="0"/>
    <s v="&gt;0"/>
    <n v="0"/>
    <n v="1"/>
    <x v="2"/>
    <x v="1"/>
    <m/>
  </r>
  <r>
    <n v="94393"/>
    <n v="5"/>
    <n v="0"/>
    <s v="&gt;0"/>
    <m/>
    <s v="94393"/>
    <n v="5"/>
    <n v="0"/>
    <n v="0"/>
    <n v="0"/>
    <n v="0"/>
    <n v="0"/>
    <s v="&gt;0"/>
    <n v="0"/>
    <n v="1"/>
    <x v="2"/>
    <x v="1"/>
    <m/>
  </r>
  <r>
    <n v="94401"/>
    <n v="135"/>
    <n v="239"/>
    <n v="374"/>
    <m/>
    <s v="94401"/>
    <n v="201"/>
    <n v="13"/>
    <n v="122"/>
    <n v="36"/>
    <n v="5"/>
    <n v="5"/>
    <s v="&gt;372"/>
    <n v="35013"/>
    <m/>
    <x v="290"/>
    <x v="19"/>
    <m/>
  </r>
  <r>
    <n v="94402"/>
    <n v="49"/>
    <n v="101"/>
    <n v="150"/>
    <m/>
    <s v="94402"/>
    <n v="100"/>
    <n v="13"/>
    <n v="26"/>
    <n v="5"/>
    <n v="5"/>
    <n v="5"/>
    <s v="&gt;139"/>
    <n v="25966"/>
    <m/>
    <x v="290"/>
    <x v="19"/>
    <m/>
  </r>
  <r>
    <n v="94403"/>
    <n v="121"/>
    <n v="198"/>
    <n v="319"/>
    <m/>
    <s v="94403"/>
    <n v="209"/>
    <n v="22"/>
    <n v="47"/>
    <n v="33"/>
    <n v="5"/>
    <n v="5"/>
    <s v="&gt;311"/>
    <n v="44361"/>
    <m/>
    <x v="290"/>
    <x v="19"/>
    <m/>
  </r>
  <r>
    <n v="94404"/>
    <n v="72"/>
    <n v="96"/>
    <n v="168"/>
    <m/>
    <s v="94404"/>
    <n v="133"/>
    <n v="5"/>
    <n v="29"/>
    <n v="5"/>
    <n v="5"/>
    <n v="0"/>
    <s v="&gt;162"/>
    <n v="36086"/>
    <m/>
    <x v="291"/>
    <x v="19"/>
    <m/>
  </r>
  <r>
    <n v="94406"/>
    <n v="0"/>
    <n v="5"/>
    <s v="&gt;0"/>
    <m/>
    <s v="94406"/>
    <n v="0"/>
    <n v="0"/>
    <n v="5"/>
    <n v="0"/>
    <n v="0"/>
    <n v="0"/>
    <s v="&gt;0"/>
    <n v="0"/>
    <n v="1"/>
    <x v="2"/>
    <x v="1"/>
    <m/>
  </r>
  <r>
    <n v="94407"/>
    <n v="0"/>
    <n v="5"/>
    <s v="&gt;0"/>
    <m/>
    <s v="94407"/>
    <n v="0"/>
    <n v="0"/>
    <n v="5"/>
    <n v="0"/>
    <n v="0"/>
    <n v="0"/>
    <s v="&gt;0"/>
    <n v="0"/>
    <n v="1"/>
    <x v="2"/>
    <x v="1"/>
    <m/>
  </r>
  <r>
    <n v="94409"/>
    <n v="0"/>
    <n v="5"/>
    <s v="&gt;0"/>
    <m/>
    <s v="94409"/>
    <n v="0"/>
    <n v="0"/>
    <n v="5"/>
    <n v="0"/>
    <n v="0"/>
    <n v="0"/>
    <s v="&gt;0"/>
    <n v="0"/>
    <n v="1"/>
    <x v="2"/>
    <x v="1"/>
    <m/>
  </r>
  <r>
    <n v="94448"/>
    <n v="0"/>
    <n v="5"/>
    <s v="&gt;0"/>
    <m/>
    <s v="94448"/>
    <n v="0"/>
    <n v="5"/>
    <n v="0"/>
    <n v="0"/>
    <n v="0"/>
    <n v="0"/>
    <s v="&gt;0"/>
    <n v="0"/>
    <n v="1"/>
    <x v="2"/>
    <x v="1"/>
    <m/>
  </r>
  <r>
    <n v="94451"/>
    <n v="0"/>
    <n v="5"/>
    <s v="&gt;0"/>
    <m/>
    <s v="94451"/>
    <n v="5"/>
    <n v="0"/>
    <n v="0"/>
    <n v="0"/>
    <n v="0"/>
    <n v="0"/>
    <s v="&gt;0"/>
    <n v="0"/>
    <n v="1"/>
    <x v="2"/>
    <x v="1"/>
    <m/>
  </r>
  <r>
    <n v="94461"/>
    <n v="0"/>
    <n v="5"/>
    <s v="&gt;0"/>
    <m/>
    <s v="94461"/>
    <n v="5"/>
    <n v="0"/>
    <n v="0"/>
    <n v="0"/>
    <n v="0"/>
    <n v="0"/>
    <s v="&gt;0"/>
    <n v="0"/>
    <n v="1"/>
    <x v="2"/>
    <x v="1"/>
    <m/>
  </r>
  <r>
    <n v="94500"/>
    <n v="0"/>
    <n v="5"/>
    <s v="&gt;0"/>
    <m/>
    <s v="94500"/>
    <n v="0"/>
    <n v="5"/>
    <n v="0"/>
    <n v="0"/>
    <n v="0"/>
    <n v="0"/>
    <s v="&gt;0"/>
    <n v="0"/>
    <n v="1"/>
    <x v="2"/>
    <x v="1"/>
    <m/>
  </r>
  <r>
    <n v="94501"/>
    <n v="219"/>
    <n v="250"/>
    <n v="469"/>
    <m/>
    <s v="94501"/>
    <n v="400"/>
    <n v="51"/>
    <n v="5"/>
    <n v="0"/>
    <n v="5"/>
    <n v="5"/>
    <s v="&gt;451"/>
    <n v="64487"/>
    <m/>
    <x v="292"/>
    <x v="22"/>
    <m/>
  </r>
  <r>
    <n v="94502"/>
    <n v="53"/>
    <n v="50"/>
    <n v="103"/>
    <m/>
    <s v="94502"/>
    <n v="102"/>
    <n v="0"/>
    <n v="5"/>
    <n v="0"/>
    <n v="0"/>
    <n v="0"/>
    <s v="&gt;102"/>
    <n v="15340"/>
    <m/>
    <x v="292"/>
    <x v="22"/>
    <m/>
  </r>
  <r>
    <n v="94503"/>
    <n v="104"/>
    <n v="110"/>
    <n v="214"/>
    <m/>
    <s v="94503"/>
    <n v="188"/>
    <n v="14"/>
    <n v="5"/>
    <n v="0"/>
    <n v="5"/>
    <n v="0"/>
    <s v="&gt;202"/>
    <n v="20295"/>
    <m/>
    <x v="293"/>
    <x v="23"/>
    <m/>
  </r>
  <r>
    <n v="94504"/>
    <n v="5"/>
    <n v="5"/>
    <s v="&gt;0"/>
    <m/>
    <s v="94504"/>
    <n v="5"/>
    <n v="0"/>
    <n v="0"/>
    <n v="0"/>
    <n v="0"/>
    <n v="0"/>
    <s v="&gt;0"/>
    <n v="0"/>
    <n v="1"/>
    <x v="2"/>
    <x v="1"/>
    <m/>
  </r>
  <r>
    <n v="94505"/>
    <n v="56"/>
    <n v="46"/>
    <n v="102"/>
    <m/>
    <s v="94505"/>
    <n v="97"/>
    <n v="5"/>
    <n v="0"/>
    <n v="0"/>
    <n v="5"/>
    <n v="0"/>
    <s v="&gt;97"/>
    <n v="15974"/>
    <m/>
    <x v="0"/>
    <x v="24"/>
    <m/>
  </r>
  <r>
    <n v="94506"/>
    <n v="71"/>
    <n v="38"/>
    <n v="109"/>
    <m/>
    <s v="94506"/>
    <n v="109"/>
    <n v="0"/>
    <n v="0"/>
    <n v="0"/>
    <n v="0"/>
    <n v="0"/>
    <n v="109"/>
    <n v="27143"/>
    <m/>
    <x v="0"/>
    <x v="24"/>
    <m/>
  </r>
  <r>
    <n v="94507"/>
    <n v="26"/>
    <n v="47"/>
    <n v="73"/>
    <m/>
    <s v="94507"/>
    <n v="69"/>
    <n v="5"/>
    <n v="0"/>
    <n v="0"/>
    <n v="0"/>
    <n v="5"/>
    <s v="&gt;69"/>
    <n v="14059"/>
    <m/>
    <x v="0"/>
    <x v="24"/>
    <m/>
  </r>
  <r>
    <n v="94508"/>
    <n v="5"/>
    <n v="5"/>
    <s v="&gt;0"/>
    <m/>
    <s v="94508"/>
    <n v="13"/>
    <n v="0"/>
    <n v="0"/>
    <n v="0"/>
    <n v="5"/>
    <n v="0"/>
    <s v="&gt;13"/>
    <n v="4083"/>
    <m/>
    <x v="0"/>
    <x v="23"/>
    <m/>
  </r>
  <r>
    <n v="94509"/>
    <n v="377"/>
    <n v="531"/>
    <n v="908"/>
    <m/>
    <s v="94509"/>
    <n v="639"/>
    <n v="71"/>
    <n v="130"/>
    <n v="47"/>
    <n v="15"/>
    <n v="5"/>
    <s v="&gt;902"/>
    <n v="69295"/>
    <m/>
    <x v="294"/>
    <x v="24"/>
    <m/>
  </r>
  <r>
    <n v="94510"/>
    <n v="75"/>
    <n v="97"/>
    <n v="172"/>
    <m/>
    <s v="94510"/>
    <n v="147"/>
    <n v="21"/>
    <n v="0"/>
    <n v="0"/>
    <n v="5"/>
    <n v="5"/>
    <s v="&gt;168"/>
    <n v="28297"/>
    <m/>
    <x v="295"/>
    <x v="25"/>
    <m/>
  </r>
  <r>
    <n v="94511"/>
    <n v="5"/>
    <n v="5"/>
    <s v="&gt;0"/>
    <m/>
    <s v="94511"/>
    <n v="5"/>
    <n v="0"/>
    <n v="0"/>
    <n v="0"/>
    <n v="0"/>
    <n v="0"/>
    <s v="&gt;0"/>
    <n v="2015"/>
    <m/>
    <x v="0"/>
    <x v="24"/>
    <m/>
  </r>
  <r>
    <n v="94512"/>
    <n v="5"/>
    <n v="5"/>
    <s v="&gt;0"/>
    <m/>
    <s v="94512"/>
    <n v="5"/>
    <n v="5"/>
    <n v="0"/>
    <n v="0"/>
    <n v="0"/>
    <n v="0"/>
    <s v="&gt;0"/>
    <n v="18"/>
    <m/>
    <x v="0"/>
    <x v="25"/>
    <m/>
  </r>
  <r>
    <n v="94513"/>
    <n v="373"/>
    <n v="285"/>
    <n v="658"/>
    <m/>
    <s v="94513"/>
    <n v="584"/>
    <n v="5"/>
    <n v="57"/>
    <n v="0"/>
    <n v="5"/>
    <n v="0"/>
    <s v="&gt;641"/>
    <n v="65454"/>
    <m/>
    <x v="296"/>
    <x v="24"/>
    <m/>
  </r>
  <r>
    <n v="94514"/>
    <n v="5"/>
    <n v="5"/>
    <s v="&gt;0"/>
    <m/>
    <s v="94514"/>
    <n v="16"/>
    <n v="0"/>
    <n v="0"/>
    <n v="0"/>
    <n v="0"/>
    <n v="0"/>
    <n v="16"/>
    <n v="2081"/>
    <m/>
    <x v="0"/>
    <x v="24"/>
    <m/>
  </r>
  <r>
    <n v="94515"/>
    <n v="19"/>
    <n v="11"/>
    <n v="30"/>
    <m/>
    <s v="94515"/>
    <n v="29"/>
    <n v="5"/>
    <n v="0"/>
    <n v="0"/>
    <n v="0"/>
    <n v="0"/>
    <s v="&gt;29"/>
    <n v="7525"/>
    <m/>
    <x v="297"/>
    <x v="23"/>
    <m/>
  </r>
  <r>
    <n v="94516"/>
    <n v="5"/>
    <n v="0"/>
    <s v="&gt;0"/>
    <m/>
    <s v="94516"/>
    <n v="5"/>
    <n v="0"/>
    <n v="0"/>
    <n v="0"/>
    <n v="0"/>
    <n v="0"/>
    <s v="&gt;0"/>
    <n v="233"/>
    <m/>
    <x v="0"/>
    <x v="24"/>
    <m/>
  </r>
  <r>
    <n v="94517"/>
    <n v="36"/>
    <n v="41"/>
    <n v="77"/>
    <m/>
    <s v="94517"/>
    <n v="66"/>
    <n v="0"/>
    <n v="5"/>
    <n v="5"/>
    <n v="0"/>
    <n v="5"/>
    <s v="&gt;66"/>
    <n v="12970"/>
    <m/>
    <x v="298"/>
    <x v="24"/>
    <m/>
  </r>
  <r>
    <n v="94518"/>
    <n v="83"/>
    <n v="144"/>
    <n v="227"/>
    <m/>
    <s v="94518"/>
    <n v="159"/>
    <n v="28"/>
    <n v="24"/>
    <n v="15"/>
    <n v="5"/>
    <n v="0"/>
    <s v="&gt;226"/>
    <n v="28846"/>
    <m/>
    <x v="299"/>
    <x v="24"/>
    <m/>
  </r>
  <r>
    <n v="94519"/>
    <n v="89"/>
    <n v="124"/>
    <n v="213"/>
    <m/>
    <s v="94519"/>
    <n v="131"/>
    <n v="46"/>
    <n v="23"/>
    <n v="5"/>
    <n v="5"/>
    <n v="5"/>
    <s v="&gt;200"/>
    <n v="20317"/>
    <m/>
    <x v="299"/>
    <x v="24"/>
    <m/>
  </r>
  <r>
    <n v="94520"/>
    <n v="195"/>
    <n v="215"/>
    <n v="410"/>
    <m/>
    <s v="94520"/>
    <n v="281"/>
    <n v="70"/>
    <n v="52"/>
    <n v="5"/>
    <n v="5"/>
    <n v="5"/>
    <s v="&gt;403"/>
    <n v="38709"/>
    <m/>
    <x v="299"/>
    <x v="24"/>
    <m/>
  </r>
  <r>
    <n v="94521"/>
    <n v="166"/>
    <n v="280"/>
    <n v="446"/>
    <m/>
    <s v="94521"/>
    <n v="285"/>
    <n v="61"/>
    <n v="75"/>
    <n v="17"/>
    <n v="5"/>
    <n v="5"/>
    <s v="&gt;438"/>
    <n v="42891"/>
    <m/>
    <x v="299"/>
    <x v="24"/>
    <m/>
  </r>
  <r>
    <n v="94522"/>
    <n v="0"/>
    <n v="5"/>
    <s v="&gt;0"/>
    <m/>
    <s v="94522"/>
    <n v="5"/>
    <n v="0"/>
    <n v="0"/>
    <n v="0"/>
    <n v="0"/>
    <n v="0"/>
    <s v="&gt;0"/>
    <n v="0"/>
    <n v="1"/>
    <x v="2"/>
    <x v="1"/>
    <m/>
  </r>
  <r>
    <n v="94523"/>
    <n v="115"/>
    <n v="142"/>
    <n v="257"/>
    <m/>
    <s v="94523"/>
    <n v="192"/>
    <n v="49"/>
    <n v="5"/>
    <n v="0"/>
    <n v="0"/>
    <n v="5"/>
    <s v="&gt;241"/>
    <n v="34929"/>
    <m/>
    <x v="300"/>
    <x v="24"/>
    <m/>
  </r>
  <r>
    <n v="94525"/>
    <n v="5"/>
    <n v="5"/>
    <s v="&gt;0"/>
    <m/>
    <s v="94525"/>
    <n v="14"/>
    <n v="0"/>
    <n v="5"/>
    <n v="0"/>
    <n v="0"/>
    <n v="0"/>
    <s v="&gt;14"/>
    <n v="3231"/>
    <m/>
    <x v="0"/>
    <x v="24"/>
    <m/>
  </r>
  <r>
    <n v="94526"/>
    <n v="78"/>
    <n v="86"/>
    <n v="164"/>
    <m/>
    <s v="94526"/>
    <n v="147"/>
    <n v="5"/>
    <n v="5"/>
    <n v="0"/>
    <n v="5"/>
    <n v="0"/>
    <s v="&gt;147"/>
    <n v="33738"/>
    <m/>
    <x v="301"/>
    <x v="24"/>
    <m/>
  </r>
  <r>
    <n v="94528"/>
    <n v="5"/>
    <n v="5"/>
    <s v="&gt;0"/>
    <m/>
    <s v="94528"/>
    <n v="5"/>
    <n v="0"/>
    <n v="0"/>
    <n v="0"/>
    <n v="0"/>
    <n v="0"/>
    <s v="&gt;0"/>
    <n v="804"/>
    <m/>
    <x v="0"/>
    <x v="24"/>
    <m/>
  </r>
  <r>
    <n v="94529"/>
    <n v="5"/>
    <n v="0"/>
    <s v="&gt;0"/>
    <m/>
    <s v="94529"/>
    <n v="5"/>
    <n v="0"/>
    <n v="0"/>
    <n v="0"/>
    <n v="0"/>
    <n v="0"/>
    <s v="&gt;0"/>
    <n v="0"/>
    <n v="1"/>
    <x v="2"/>
    <x v="1"/>
    <m/>
  </r>
  <r>
    <n v="94530"/>
    <n v="64"/>
    <n v="55"/>
    <n v="119"/>
    <m/>
    <s v="94530"/>
    <n v="108"/>
    <n v="5"/>
    <n v="0"/>
    <n v="0"/>
    <n v="0"/>
    <n v="5"/>
    <s v="&gt;108"/>
    <n v="25925"/>
    <m/>
    <x v="302"/>
    <x v="24"/>
    <m/>
  </r>
  <r>
    <n v="94531"/>
    <n v="228"/>
    <n v="342"/>
    <n v="570"/>
    <m/>
    <s v="94531"/>
    <n v="390"/>
    <n v="5"/>
    <n v="137"/>
    <n v="17"/>
    <n v="14"/>
    <n v="5"/>
    <s v="&gt;558"/>
    <n v="42163"/>
    <m/>
    <x v="294"/>
    <x v="24"/>
    <m/>
  </r>
  <r>
    <n v="94532"/>
    <n v="5"/>
    <n v="5"/>
    <s v="&gt;0"/>
    <m/>
    <s v="94532"/>
    <n v="5"/>
    <n v="5"/>
    <n v="0"/>
    <n v="0"/>
    <n v="0"/>
    <n v="0"/>
    <s v="&gt;0"/>
    <n v="0"/>
    <n v="1"/>
    <x v="2"/>
    <x v="1"/>
    <m/>
  </r>
  <r>
    <n v="94533"/>
    <n v="344"/>
    <n v="594"/>
    <n v="938"/>
    <m/>
    <s v="94533"/>
    <n v="637"/>
    <n v="103"/>
    <n v="152"/>
    <n v="27"/>
    <n v="5"/>
    <n v="5"/>
    <s v="&gt;919"/>
    <n v="78695"/>
    <m/>
    <x v="303"/>
    <x v="25"/>
    <m/>
  </r>
  <r>
    <n v="94534"/>
    <n v="126"/>
    <n v="168"/>
    <n v="294"/>
    <m/>
    <s v="94534"/>
    <n v="224"/>
    <n v="20"/>
    <n v="37"/>
    <n v="0"/>
    <n v="5"/>
    <n v="5"/>
    <s v="&gt;281"/>
    <n v="38471"/>
    <m/>
    <x v="303"/>
    <x v="25"/>
    <m/>
  </r>
  <r>
    <n v="94535"/>
    <n v="31"/>
    <n v="5"/>
    <s v="&gt;31"/>
    <m/>
    <s v="94535"/>
    <n v="34"/>
    <n v="5"/>
    <n v="5"/>
    <n v="0"/>
    <n v="0"/>
    <n v="0"/>
    <s v="&gt;34"/>
    <n v="3407"/>
    <m/>
    <x v="303"/>
    <x v="25"/>
    <m/>
  </r>
  <r>
    <n v="94536"/>
    <n v="261"/>
    <n v="281"/>
    <n v="542"/>
    <m/>
    <s v="94536"/>
    <n v="420"/>
    <n v="73"/>
    <n v="42"/>
    <n v="5"/>
    <n v="0"/>
    <n v="5"/>
    <s v="&gt;535"/>
    <n v="74544"/>
    <m/>
    <x v="304"/>
    <x v="22"/>
    <m/>
  </r>
  <r>
    <n v="94537"/>
    <n v="0"/>
    <n v="5"/>
    <s v="&gt;0"/>
    <m/>
    <s v="94537"/>
    <n v="5"/>
    <n v="0"/>
    <n v="0"/>
    <n v="0"/>
    <n v="0"/>
    <n v="0"/>
    <s v="&gt;0"/>
    <n v="0"/>
    <n v="1"/>
    <x v="2"/>
    <x v="1"/>
    <m/>
  </r>
  <r>
    <n v="94538"/>
    <n v="268"/>
    <n v="322"/>
    <n v="590"/>
    <m/>
    <s v="94538"/>
    <n v="425"/>
    <n v="54"/>
    <n v="88"/>
    <n v="17"/>
    <n v="0"/>
    <n v="5"/>
    <s v="&gt;584"/>
    <n v="67283"/>
    <m/>
    <x v="304"/>
    <x v="22"/>
    <m/>
  </r>
  <r>
    <n v="94539"/>
    <n v="121"/>
    <n v="133"/>
    <n v="254"/>
    <m/>
    <s v="94539"/>
    <n v="227"/>
    <n v="5"/>
    <n v="13"/>
    <n v="5"/>
    <n v="0"/>
    <n v="0"/>
    <s v="&gt;240"/>
    <n v="55006"/>
    <m/>
    <x v="304"/>
    <x v="22"/>
    <m/>
  </r>
  <r>
    <n v="94540"/>
    <n v="5"/>
    <n v="5"/>
    <s v="&gt;0"/>
    <m/>
    <s v="94540"/>
    <n v="5"/>
    <n v="0"/>
    <n v="5"/>
    <n v="0"/>
    <n v="0"/>
    <n v="0"/>
    <s v="&gt;0"/>
    <n v="0"/>
    <n v="1"/>
    <x v="2"/>
    <x v="1"/>
    <m/>
  </r>
  <r>
    <n v="94541"/>
    <n v="327"/>
    <n v="464"/>
    <n v="791"/>
    <m/>
    <s v="94541"/>
    <n v="540"/>
    <n v="43"/>
    <n v="160"/>
    <n v="28"/>
    <n v="5"/>
    <n v="14"/>
    <s v="&gt;785"/>
    <n v="66182"/>
    <m/>
    <x v="305"/>
    <x v="22"/>
    <m/>
  </r>
  <r>
    <n v="94542"/>
    <n v="35"/>
    <n v="55"/>
    <n v="90"/>
    <m/>
    <s v="94542"/>
    <n v="66"/>
    <n v="5"/>
    <n v="14"/>
    <n v="0"/>
    <n v="5"/>
    <n v="5"/>
    <s v="&gt;80"/>
    <n v="15149"/>
    <m/>
    <x v="305"/>
    <x v="22"/>
    <m/>
  </r>
  <r>
    <n v="94543"/>
    <n v="5"/>
    <n v="0"/>
    <s v="&gt;0"/>
    <m/>
    <s v="94543"/>
    <n v="5"/>
    <n v="0"/>
    <n v="0"/>
    <n v="0"/>
    <n v="0"/>
    <n v="0"/>
    <s v="&gt;0"/>
    <n v="0"/>
    <n v="1"/>
    <x v="2"/>
    <x v="1"/>
    <m/>
  </r>
  <r>
    <n v="94544"/>
    <n v="362"/>
    <n v="362"/>
    <n v="724"/>
    <m/>
    <s v="94544"/>
    <n v="594"/>
    <n v="31"/>
    <n v="84"/>
    <n v="5"/>
    <n v="5"/>
    <n v="5"/>
    <s v="&gt;709"/>
    <n v="78333"/>
    <m/>
    <x v="305"/>
    <x v="22"/>
    <m/>
  </r>
  <r>
    <n v="94545"/>
    <n v="140"/>
    <n v="253"/>
    <n v="393"/>
    <m/>
    <s v="94545"/>
    <n v="248"/>
    <n v="5"/>
    <n v="81"/>
    <n v="58"/>
    <n v="0"/>
    <n v="0"/>
    <s v="&gt;387"/>
    <n v="32552"/>
    <m/>
    <x v="305"/>
    <x v="22"/>
    <m/>
  </r>
  <r>
    <n v="94546"/>
    <n v="203"/>
    <n v="195"/>
    <n v="398"/>
    <m/>
    <s v="94546"/>
    <n v="341"/>
    <n v="12"/>
    <n v="21"/>
    <n v="5"/>
    <n v="5"/>
    <n v="19"/>
    <s v="&gt;393"/>
    <n v="45085"/>
    <m/>
    <x v="0"/>
    <x v="22"/>
    <m/>
  </r>
  <r>
    <n v="94547"/>
    <n v="98"/>
    <n v="122"/>
    <n v="220"/>
    <m/>
    <s v="94547"/>
    <n v="181"/>
    <n v="5"/>
    <n v="29"/>
    <n v="0"/>
    <n v="5"/>
    <n v="0"/>
    <s v="&gt;210"/>
    <n v="26090"/>
    <m/>
    <x v="306"/>
    <x v="24"/>
    <m/>
  </r>
  <r>
    <n v="94548"/>
    <n v="5"/>
    <n v="0"/>
    <s v="&gt;0"/>
    <m/>
    <s v="94548"/>
    <n v="5"/>
    <n v="0"/>
    <n v="0"/>
    <n v="0"/>
    <n v="0"/>
    <n v="0"/>
    <s v="&gt;0"/>
    <n v="248"/>
    <m/>
    <x v="0"/>
    <x v="24"/>
    <m/>
  </r>
  <r>
    <n v="94549"/>
    <n v="99"/>
    <n v="90"/>
    <n v="189"/>
    <m/>
    <s v="94549"/>
    <n v="153"/>
    <n v="35"/>
    <n v="5"/>
    <n v="0"/>
    <n v="0"/>
    <n v="0"/>
    <s v="&gt;188"/>
    <n v="29344"/>
    <m/>
    <x v="307"/>
    <x v="24"/>
    <m/>
  </r>
  <r>
    <n v="94550"/>
    <n v="176"/>
    <n v="212"/>
    <n v="388"/>
    <m/>
    <s v="94550"/>
    <n v="306"/>
    <n v="44"/>
    <n v="34"/>
    <n v="0"/>
    <n v="0"/>
    <n v="5"/>
    <s v="&gt;384"/>
    <n v="52617"/>
    <m/>
    <x v="308"/>
    <x v="22"/>
    <m/>
  </r>
  <r>
    <n v="94551"/>
    <n v="183"/>
    <n v="99"/>
    <n v="282"/>
    <m/>
    <s v="94551"/>
    <n v="251"/>
    <n v="20"/>
    <n v="5"/>
    <n v="0"/>
    <n v="5"/>
    <n v="5"/>
    <s v="&gt;271"/>
    <n v="48151"/>
    <m/>
    <x v="308"/>
    <x v="22"/>
    <m/>
  </r>
  <r>
    <n v="94552"/>
    <n v="44"/>
    <n v="36"/>
    <n v="80"/>
    <m/>
    <s v="94552"/>
    <n v="74"/>
    <n v="0"/>
    <n v="5"/>
    <n v="0"/>
    <n v="5"/>
    <n v="0"/>
    <s v="&gt;74"/>
    <n v="15220"/>
    <m/>
    <x v="0"/>
    <x v="22"/>
    <m/>
  </r>
  <r>
    <n v="94553"/>
    <n v="157"/>
    <n v="181"/>
    <n v="338"/>
    <m/>
    <s v="94553"/>
    <n v="284"/>
    <n v="33"/>
    <n v="14"/>
    <n v="0"/>
    <n v="0"/>
    <n v="5"/>
    <s v="&gt;331"/>
    <n v="49801"/>
    <m/>
    <x v="309"/>
    <x v="24"/>
    <m/>
  </r>
  <r>
    <n v="94554"/>
    <n v="0"/>
    <n v="5"/>
    <s v="&gt;0"/>
    <m/>
    <s v="94554"/>
    <n v="5"/>
    <n v="0"/>
    <n v="0"/>
    <n v="0"/>
    <n v="0"/>
    <n v="0"/>
    <s v="&gt;0"/>
    <n v="0"/>
    <n v="1"/>
    <x v="2"/>
    <x v="1"/>
    <m/>
  </r>
  <r>
    <n v="94555"/>
    <n v="141"/>
    <n v="104"/>
    <n v="245"/>
    <m/>
    <s v="94555"/>
    <n v="225"/>
    <n v="5"/>
    <n v="16"/>
    <n v="0"/>
    <n v="5"/>
    <n v="0"/>
    <s v="&gt;241"/>
    <n v="38017"/>
    <m/>
    <x v="304"/>
    <x v="22"/>
    <m/>
  </r>
  <r>
    <n v="94556"/>
    <n v="44"/>
    <n v="32"/>
    <n v="76"/>
    <m/>
    <s v="94556"/>
    <n v="73"/>
    <n v="5"/>
    <n v="0"/>
    <n v="0"/>
    <n v="0"/>
    <n v="0"/>
    <s v="&gt;73"/>
    <n v="15776"/>
    <m/>
    <x v="310"/>
    <x v="24"/>
    <m/>
  </r>
  <r>
    <n v="94558"/>
    <n v="271"/>
    <n v="348"/>
    <n v="619"/>
    <m/>
    <s v="94558"/>
    <n v="441"/>
    <n v="150"/>
    <n v="5"/>
    <n v="5"/>
    <n v="5"/>
    <n v="5"/>
    <s v="&gt;591"/>
    <n v="66854"/>
    <m/>
    <x v="311"/>
    <x v="23"/>
    <m/>
  </r>
  <r>
    <n v="94559"/>
    <n v="76"/>
    <n v="155"/>
    <n v="231"/>
    <m/>
    <s v="94559"/>
    <n v="135"/>
    <n v="84"/>
    <n v="5"/>
    <n v="5"/>
    <n v="0"/>
    <n v="5"/>
    <s v="&gt;219"/>
    <n v="27564"/>
    <m/>
    <x v="311"/>
    <x v="23"/>
    <m/>
  </r>
  <r>
    <n v="94560"/>
    <n v="169"/>
    <n v="134"/>
    <n v="303"/>
    <m/>
    <s v="94560"/>
    <n v="270"/>
    <n v="14"/>
    <n v="19"/>
    <n v="0"/>
    <n v="0"/>
    <n v="0"/>
    <n v="303"/>
    <n v="48148"/>
    <m/>
    <x v="312"/>
    <x v="22"/>
    <m/>
  </r>
  <r>
    <n v="94561"/>
    <n v="260"/>
    <n v="319"/>
    <n v="579"/>
    <m/>
    <s v="94561"/>
    <n v="406"/>
    <n v="31"/>
    <n v="97"/>
    <n v="26"/>
    <n v="17"/>
    <n v="5"/>
    <s v="&gt;577"/>
    <n v="43031"/>
    <m/>
    <x v="313"/>
    <x v="24"/>
    <m/>
  </r>
  <r>
    <n v="94562"/>
    <n v="0"/>
    <n v="5"/>
    <s v="&gt;0"/>
    <m/>
    <s v="94562"/>
    <n v="5"/>
    <n v="0"/>
    <n v="0"/>
    <n v="0"/>
    <n v="0"/>
    <n v="0"/>
    <s v="&gt;0"/>
    <n v="0"/>
    <n v="1"/>
    <x v="2"/>
    <x v="1"/>
    <m/>
  </r>
  <r>
    <n v="94563"/>
    <n v="45"/>
    <n v="30"/>
    <n v="75"/>
    <m/>
    <s v="94563"/>
    <n v="72"/>
    <n v="5"/>
    <n v="0"/>
    <n v="0"/>
    <n v="0"/>
    <n v="0"/>
    <s v="&gt;72"/>
    <n v="19351"/>
    <m/>
    <x v="314"/>
    <x v="24"/>
    <m/>
  </r>
  <r>
    <n v="94564"/>
    <n v="71"/>
    <n v="91"/>
    <n v="162"/>
    <m/>
    <s v="94564"/>
    <n v="135"/>
    <n v="12"/>
    <n v="13"/>
    <n v="0"/>
    <n v="5"/>
    <n v="0"/>
    <s v="&gt;160"/>
    <n v="19201"/>
    <m/>
    <x v="315"/>
    <x v="24"/>
    <m/>
  </r>
  <r>
    <n v="94565"/>
    <n v="549"/>
    <n v="483"/>
    <n v="1032"/>
    <m/>
    <s v="94565"/>
    <n v="862"/>
    <n v="65"/>
    <n v="68"/>
    <n v="11"/>
    <n v="19"/>
    <n v="5"/>
    <s v="&gt;1025"/>
    <n v="97249"/>
    <m/>
    <x v="316"/>
    <x v="24"/>
    <m/>
  </r>
  <r>
    <n v="94566"/>
    <n v="142"/>
    <n v="152"/>
    <n v="294"/>
    <m/>
    <s v="94566"/>
    <n v="232"/>
    <n v="58"/>
    <n v="5"/>
    <n v="0"/>
    <n v="0"/>
    <n v="5"/>
    <s v="&gt;290"/>
    <n v="45050"/>
    <m/>
    <x v="317"/>
    <x v="22"/>
    <m/>
  </r>
  <r>
    <n v="94567"/>
    <n v="5"/>
    <n v="5"/>
    <s v="&gt;0"/>
    <m/>
    <s v="94567"/>
    <n v="5"/>
    <n v="0"/>
    <n v="0"/>
    <n v="0"/>
    <n v="0"/>
    <n v="0"/>
    <s v="&gt;0"/>
    <n v="869"/>
    <m/>
    <x v="0"/>
    <x v="23"/>
    <m/>
  </r>
  <r>
    <n v="94568"/>
    <n v="277"/>
    <n v="203"/>
    <n v="480"/>
    <m/>
    <s v="94568"/>
    <n v="380"/>
    <n v="36"/>
    <n v="38"/>
    <n v="21"/>
    <n v="5"/>
    <n v="5"/>
    <s v="&gt;475"/>
    <n v="57395"/>
    <m/>
    <x v="318"/>
    <x v="22"/>
    <m/>
  </r>
  <r>
    <n v="94569"/>
    <n v="0"/>
    <n v="5"/>
    <s v="&gt;0"/>
    <m/>
    <s v="94569"/>
    <n v="0"/>
    <n v="5"/>
    <n v="0"/>
    <n v="0"/>
    <n v="0"/>
    <n v="0"/>
    <s v="&gt;0"/>
    <n v="242"/>
    <m/>
    <x v="0"/>
    <x v="24"/>
    <m/>
  </r>
  <r>
    <n v="94570"/>
    <n v="0"/>
    <n v="5"/>
    <s v="&gt;0"/>
    <m/>
    <s v="94570"/>
    <n v="0"/>
    <n v="0"/>
    <n v="0"/>
    <n v="0"/>
    <n v="5"/>
    <n v="0"/>
    <s v="&gt;0"/>
    <n v="0"/>
    <n v="1"/>
    <x v="2"/>
    <x v="1"/>
    <m/>
  </r>
  <r>
    <n v="94571"/>
    <n v="18"/>
    <n v="23"/>
    <n v="41"/>
    <m/>
    <s v="94571"/>
    <n v="36"/>
    <n v="5"/>
    <n v="5"/>
    <n v="0"/>
    <n v="5"/>
    <n v="0"/>
    <s v="&gt;36"/>
    <n v="10330"/>
    <m/>
    <x v="319"/>
    <x v="25"/>
    <m/>
  </r>
  <r>
    <n v="94572"/>
    <n v="29"/>
    <n v="61"/>
    <n v="90"/>
    <m/>
    <s v="94572"/>
    <n v="65"/>
    <n v="5"/>
    <n v="20"/>
    <n v="0"/>
    <n v="5"/>
    <n v="0"/>
    <s v="&gt;85"/>
    <n v="9997"/>
    <m/>
    <x v="0"/>
    <x v="24"/>
    <m/>
  </r>
  <r>
    <n v="94573"/>
    <n v="5"/>
    <n v="5"/>
    <s v="&gt;0"/>
    <m/>
    <s v="94573"/>
    <n v="5"/>
    <n v="0"/>
    <n v="0"/>
    <n v="0"/>
    <n v="0"/>
    <n v="0"/>
    <s v="&gt;0"/>
    <n v="70"/>
    <m/>
    <x v="0"/>
    <x v="23"/>
    <m/>
  </r>
  <r>
    <n v="94574"/>
    <n v="12"/>
    <n v="20"/>
    <n v="32"/>
    <m/>
    <s v="94574"/>
    <n v="31"/>
    <n v="5"/>
    <n v="0"/>
    <n v="0"/>
    <n v="0"/>
    <n v="0"/>
    <s v="&gt;31"/>
    <n v="8527"/>
    <m/>
    <x v="320"/>
    <x v="23"/>
    <m/>
  </r>
  <r>
    <n v="94575"/>
    <n v="5"/>
    <n v="0"/>
    <s v="&gt;0"/>
    <m/>
    <s v="94575"/>
    <n v="5"/>
    <n v="0"/>
    <n v="0"/>
    <n v="0"/>
    <n v="0"/>
    <n v="0"/>
    <s v="&gt;0"/>
    <n v="1176"/>
    <m/>
    <x v="310"/>
    <x v="24"/>
    <m/>
  </r>
  <r>
    <n v="94576"/>
    <n v="0"/>
    <n v="5"/>
    <s v="&gt;0"/>
    <m/>
    <s v="94576"/>
    <n v="5"/>
    <n v="0"/>
    <n v="0"/>
    <n v="0"/>
    <n v="0"/>
    <n v="0"/>
    <s v="&gt;0"/>
    <n v="123"/>
    <m/>
    <x v="0"/>
    <x v="23"/>
    <m/>
  </r>
  <r>
    <n v="94577"/>
    <n v="219"/>
    <n v="296"/>
    <n v="515"/>
    <m/>
    <s v="94577"/>
    <n v="368"/>
    <n v="96"/>
    <n v="32"/>
    <n v="5"/>
    <n v="5"/>
    <n v="5"/>
    <s v="&gt;496"/>
    <n v="48520"/>
    <m/>
    <x v="321"/>
    <x v="22"/>
    <m/>
  </r>
  <r>
    <n v="94578"/>
    <n v="217"/>
    <n v="180"/>
    <n v="397"/>
    <m/>
    <s v="94578"/>
    <n v="332"/>
    <n v="36"/>
    <n v="14"/>
    <n v="5"/>
    <n v="5"/>
    <n v="5"/>
    <s v="&gt;382"/>
    <n v="42468"/>
    <m/>
    <x v="321"/>
    <x v="22"/>
    <m/>
  </r>
  <r>
    <n v="94579"/>
    <n v="105"/>
    <n v="81"/>
    <n v="186"/>
    <m/>
    <s v="94579"/>
    <n v="169"/>
    <n v="5"/>
    <n v="5"/>
    <n v="0"/>
    <n v="0"/>
    <n v="5"/>
    <s v="&gt;169"/>
    <n v="21541"/>
    <m/>
    <x v="321"/>
    <x v="22"/>
    <m/>
  </r>
  <r>
    <n v="94580"/>
    <n v="128"/>
    <n v="146"/>
    <n v="274"/>
    <m/>
    <s v="94580"/>
    <n v="232"/>
    <n v="5"/>
    <n v="18"/>
    <n v="5"/>
    <n v="5"/>
    <n v="5"/>
    <s v="&gt;250"/>
    <n v="29661"/>
    <m/>
    <x v="0"/>
    <x v="22"/>
    <m/>
  </r>
  <r>
    <n v="94581"/>
    <n v="0"/>
    <n v="5"/>
    <s v="&gt;0"/>
    <m/>
    <s v="94581"/>
    <n v="5"/>
    <n v="0"/>
    <n v="5"/>
    <n v="0"/>
    <n v="0"/>
    <n v="5"/>
    <s v="&gt;0"/>
    <n v="0"/>
    <n v="1"/>
    <x v="2"/>
    <x v="1"/>
    <m/>
  </r>
  <r>
    <n v="94582"/>
    <n v="164"/>
    <n v="106"/>
    <n v="270"/>
    <m/>
    <s v="94582"/>
    <n v="259"/>
    <n v="5"/>
    <n v="0"/>
    <n v="5"/>
    <n v="5"/>
    <n v="0"/>
    <s v="&gt;259"/>
    <n v="44721"/>
    <m/>
    <x v="322"/>
    <x v="24"/>
    <m/>
  </r>
  <r>
    <n v="94583"/>
    <n v="138"/>
    <n v="139"/>
    <n v="277"/>
    <m/>
    <s v="94583"/>
    <n v="233"/>
    <n v="5"/>
    <n v="24"/>
    <n v="5"/>
    <n v="0"/>
    <n v="0"/>
    <s v="&gt;257"/>
    <n v="38527"/>
    <m/>
    <x v="322"/>
    <x v="24"/>
    <m/>
  </r>
  <r>
    <n v="94584"/>
    <n v="0"/>
    <n v="5"/>
    <s v="&gt;0"/>
    <m/>
    <s v="94584"/>
    <n v="0"/>
    <n v="5"/>
    <n v="0"/>
    <n v="0"/>
    <n v="0"/>
    <n v="0"/>
    <s v="&gt;0"/>
    <n v="0"/>
    <n v="1"/>
    <x v="2"/>
    <x v="1"/>
    <m/>
  </r>
  <r>
    <n v="94585"/>
    <n v="152"/>
    <n v="219"/>
    <n v="371"/>
    <m/>
    <s v="94585"/>
    <n v="283"/>
    <n v="26"/>
    <n v="35"/>
    <n v="0"/>
    <n v="26"/>
    <n v="5"/>
    <s v="&gt;370"/>
    <n v="29351"/>
    <m/>
    <x v="303"/>
    <x v="25"/>
    <m/>
  </r>
  <r>
    <n v="94586"/>
    <n v="5"/>
    <n v="5"/>
    <s v="&gt;0"/>
    <m/>
    <s v="94586"/>
    <n v="5"/>
    <n v="5"/>
    <n v="5"/>
    <n v="0"/>
    <n v="0"/>
    <n v="0"/>
    <s v="&gt;0"/>
    <n v="817"/>
    <m/>
    <x v="0"/>
    <x v="22"/>
    <m/>
  </r>
  <r>
    <n v="94587"/>
    <n v="263"/>
    <n v="476"/>
    <n v="739"/>
    <m/>
    <s v="94587"/>
    <n v="494"/>
    <n v="21"/>
    <n v="212"/>
    <n v="5"/>
    <n v="5"/>
    <n v="5"/>
    <s v="&gt;727"/>
    <n v="75067"/>
    <m/>
    <x v="323"/>
    <x v="22"/>
    <m/>
  </r>
  <r>
    <n v="94588"/>
    <n v="134"/>
    <n v="77"/>
    <n v="211"/>
    <m/>
    <s v="94588"/>
    <n v="205"/>
    <n v="5"/>
    <n v="5"/>
    <n v="0"/>
    <n v="0"/>
    <n v="0"/>
    <s v="&gt;205"/>
    <n v="36324"/>
    <m/>
    <x v="317"/>
    <x v="22"/>
    <m/>
  </r>
  <r>
    <n v="94589"/>
    <n v="104"/>
    <n v="219"/>
    <n v="323"/>
    <m/>
    <s v="94589"/>
    <n v="210"/>
    <n v="35"/>
    <n v="50"/>
    <n v="14"/>
    <n v="5"/>
    <n v="5"/>
    <s v="&gt;309"/>
    <n v="30206"/>
    <m/>
    <x v="324"/>
    <x v="25"/>
    <m/>
  </r>
  <r>
    <n v="94590"/>
    <n v="125"/>
    <n v="221"/>
    <n v="346"/>
    <m/>
    <s v="94590"/>
    <n v="242"/>
    <n v="59"/>
    <n v="29"/>
    <n v="5"/>
    <n v="5"/>
    <n v="5"/>
    <s v="&gt;330"/>
    <n v="37378"/>
    <m/>
    <x v="324"/>
    <x v="25"/>
    <m/>
  </r>
  <r>
    <n v="94591"/>
    <n v="165"/>
    <n v="278"/>
    <n v="443"/>
    <m/>
    <s v="94591"/>
    <n v="320"/>
    <n v="21"/>
    <n v="48"/>
    <n v="34"/>
    <n v="15"/>
    <n v="5"/>
    <s v="&gt;438"/>
    <n v="56333"/>
    <m/>
    <x v="324"/>
    <x v="25"/>
    <m/>
  </r>
  <r>
    <n v="94592"/>
    <n v="5"/>
    <n v="5"/>
    <s v="&gt;0"/>
    <m/>
    <s v="94592"/>
    <n v="5"/>
    <n v="0"/>
    <n v="0"/>
    <n v="0"/>
    <n v="0"/>
    <n v="0"/>
    <s v="&gt;0"/>
    <n v="1038"/>
    <m/>
    <x v="324"/>
    <x v="25"/>
    <m/>
  </r>
  <r>
    <n v="94594"/>
    <n v="0"/>
    <n v="5"/>
    <s v="&gt;0"/>
    <m/>
    <s v="94594"/>
    <n v="5"/>
    <n v="0"/>
    <n v="0"/>
    <n v="0"/>
    <n v="0"/>
    <n v="0"/>
    <s v="&gt;0"/>
    <n v="0"/>
    <n v="1"/>
    <x v="2"/>
    <x v="1"/>
    <m/>
  </r>
  <r>
    <n v="94595"/>
    <n v="32"/>
    <n v="39"/>
    <n v="71"/>
    <m/>
    <s v="94595"/>
    <n v="60"/>
    <n v="5"/>
    <n v="0"/>
    <n v="0"/>
    <n v="0"/>
    <n v="5"/>
    <s v="&gt;60"/>
    <n v="17730"/>
    <m/>
    <x v="325"/>
    <x v="24"/>
    <m/>
  </r>
  <r>
    <n v="94596"/>
    <n v="65"/>
    <n v="87"/>
    <n v="152"/>
    <m/>
    <s v="94596"/>
    <n v="115"/>
    <n v="33"/>
    <n v="0"/>
    <n v="5"/>
    <n v="5"/>
    <n v="0"/>
    <s v="&gt;148"/>
    <n v="22247"/>
    <m/>
    <x v="325"/>
    <x v="24"/>
    <m/>
  </r>
  <r>
    <n v="94597"/>
    <n v="69"/>
    <n v="76"/>
    <n v="145"/>
    <m/>
    <s v="94597"/>
    <n v="98"/>
    <n v="40"/>
    <n v="5"/>
    <n v="5"/>
    <n v="0"/>
    <n v="0"/>
    <s v="&gt;138"/>
    <n v="23263"/>
    <m/>
    <x v="325"/>
    <x v="24"/>
    <m/>
  </r>
  <r>
    <n v="94598"/>
    <n v="90"/>
    <n v="85"/>
    <n v="175"/>
    <m/>
    <s v="94598"/>
    <n v="142"/>
    <n v="5"/>
    <n v="22"/>
    <n v="5"/>
    <n v="5"/>
    <n v="5"/>
    <s v="&gt;164"/>
    <n v="26666"/>
    <m/>
    <x v="325"/>
    <x v="24"/>
    <m/>
  </r>
  <r>
    <n v="94599"/>
    <n v="5"/>
    <n v="5"/>
    <s v="&gt;0"/>
    <m/>
    <s v="94599"/>
    <n v="5"/>
    <n v="0"/>
    <n v="0"/>
    <n v="0"/>
    <n v="0"/>
    <n v="0"/>
    <s v="&gt;0"/>
    <n v="3070"/>
    <m/>
    <x v="326"/>
    <x v="23"/>
    <m/>
  </r>
  <r>
    <n v="94600"/>
    <n v="0"/>
    <n v="5"/>
    <s v="&gt;0"/>
    <m/>
    <s v="94600"/>
    <n v="0"/>
    <n v="0"/>
    <n v="0"/>
    <n v="5"/>
    <n v="0"/>
    <n v="0"/>
    <s v="&gt;0"/>
    <n v="0"/>
    <n v="1"/>
    <x v="2"/>
    <x v="1"/>
    <m/>
  </r>
  <r>
    <n v="94601"/>
    <n v="328"/>
    <n v="204"/>
    <n v="532"/>
    <m/>
    <s v="94601"/>
    <n v="498"/>
    <n v="23"/>
    <n v="5"/>
    <n v="0"/>
    <n v="5"/>
    <n v="5"/>
    <s v="&gt;521"/>
    <n v="53104"/>
    <m/>
    <x v="327"/>
    <x v="22"/>
    <m/>
  </r>
  <r>
    <n v="94602"/>
    <n v="84"/>
    <n v="87"/>
    <n v="171"/>
    <m/>
    <s v="94602"/>
    <n v="149"/>
    <n v="11"/>
    <n v="5"/>
    <n v="0"/>
    <n v="5"/>
    <n v="5"/>
    <s v="&gt;160"/>
    <n v="29593"/>
    <m/>
    <x v="327"/>
    <x v="22"/>
    <m/>
  </r>
  <r>
    <n v="94603"/>
    <n v="252"/>
    <n v="209"/>
    <n v="461"/>
    <m/>
    <s v="94603"/>
    <n v="411"/>
    <n v="25"/>
    <n v="16"/>
    <n v="0"/>
    <n v="5"/>
    <n v="5"/>
    <s v="&gt;452"/>
    <n v="35486"/>
    <m/>
    <x v="327"/>
    <x v="22"/>
    <m/>
  </r>
  <r>
    <n v="94604"/>
    <n v="0"/>
    <n v="5"/>
    <s v="&gt;0"/>
    <m/>
    <s v="94604"/>
    <n v="0"/>
    <n v="5"/>
    <n v="0"/>
    <n v="0"/>
    <n v="0"/>
    <n v="0"/>
    <s v="&gt;0"/>
    <n v="0"/>
    <n v="1"/>
    <x v="2"/>
    <x v="1"/>
    <m/>
  </r>
  <r>
    <n v="94605"/>
    <n v="235"/>
    <n v="252"/>
    <n v="487"/>
    <m/>
    <s v="94605"/>
    <n v="376"/>
    <n v="38"/>
    <n v="65"/>
    <n v="0"/>
    <n v="5"/>
    <n v="5"/>
    <s v="&gt;479"/>
    <n v="43167"/>
    <m/>
    <x v="327"/>
    <x v="22"/>
    <m/>
  </r>
  <r>
    <n v="94606"/>
    <n v="136"/>
    <n v="147"/>
    <n v="283"/>
    <m/>
    <s v="94606"/>
    <n v="253"/>
    <n v="20"/>
    <n v="5"/>
    <n v="0"/>
    <n v="0"/>
    <n v="5"/>
    <s v="&gt;273"/>
    <n v="37640"/>
    <m/>
    <x v="327"/>
    <x v="22"/>
    <m/>
  </r>
  <r>
    <n v="94607"/>
    <n v="95"/>
    <n v="93"/>
    <n v="188"/>
    <m/>
    <s v="94607"/>
    <n v="147"/>
    <n v="35"/>
    <n v="0"/>
    <n v="0"/>
    <n v="0"/>
    <n v="5"/>
    <s v="&gt;182"/>
    <n v="25723"/>
    <m/>
    <x v="327"/>
    <x v="22"/>
    <m/>
  </r>
  <r>
    <n v="94608"/>
    <n v="77"/>
    <n v="112"/>
    <n v="189"/>
    <m/>
    <s v="94608"/>
    <n v="143"/>
    <n v="38"/>
    <n v="5"/>
    <n v="0"/>
    <n v="5"/>
    <n v="5"/>
    <s v="&gt;181"/>
    <n v="31572"/>
    <m/>
    <x v="328"/>
    <x v="22"/>
    <m/>
  </r>
  <r>
    <n v="94609"/>
    <n v="44"/>
    <n v="50"/>
    <n v="94"/>
    <m/>
    <s v="94609"/>
    <n v="73"/>
    <n v="13"/>
    <n v="5"/>
    <n v="0"/>
    <n v="5"/>
    <n v="5"/>
    <s v="&gt;86"/>
    <n v="23729"/>
    <m/>
    <x v="327"/>
    <x v="22"/>
    <m/>
  </r>
  <r>
    <n v="94610"/>
    <n v="62"/>
    <n v="99"/>
    <n v="161"/>
    <m/>
    <s v="94610"/>
    <n v="96"/>
    <n v="25"/>
    <n v="39"/>
    <n v="0"/>
    <n v="5"/>
    <n v="0"/>
    <s v="&gt;160"/>
    <n v="31553"/>
    <m/>
    <x v="327"/>
    <x v="22"/>
    <m/>
  </r>
  <r>
    <n v="94611"/>
    <n v="75"/>
    <n v="59"/>
    <n v="134"/>
    <m/>
    <s v="94611"/>
    <n v="121"/>
    <n v="11"/>
    <n v="0"/>
    <n v="0"/>
    <n v="5"/>
    <n v="0"/>
    <s v="&gt;132"/>
    <n v="39042"/>
    <m/>
    <x v="327"/>
    <x v="22"/>
    <m/>
  </r>
  <r>
    <n v="94612"/>
    <n v="36"/>
    <n v="48"/>
    <n v="84"/>
    <m/>
    <s v="94612"/>
    <n v="50"/>
    <n v="29"/>
    <n v="5"/>
    <n v="0"/>
    <n v="5"/>
    <n v="5"/>
    <s v="&gt;79"/>
    <n v="16203"/>
    <m/>
    <x v="327"/>
    <x v="22"/>
    <m/>
  </r>
  <r>
    <n v="94614"/>
    <n v="0"/>
    <n v="5"/>
    <s v="&gt;0"/>
    <m/>
    <s v="94614"/>
    <n v="0"/>
    <n v="0"/>
    <n v="0"/>
    <n v="0"/>
    <n v="0"/>
    <n v="5"/>
    <s v="&gt;0"/>
    <n v="0"/>
    <n v="1"/>
    <x v="2"/>
    <x v="1"/>
    <m/>
  </r>
  <r>
    <n v="94615"/>
    <n v="0"/>
    <n v="5"/>
    <s v="&gt;0"/>
    <m/>
    <s v="94615"/>
    <n v="5"/>
    <n v="0"/>
    <n v="0"/>
    <n v="0"/>
    <n v="0"/>
    <n v="0"/>
    <s v="&gt;0"/>
    <n v="0"/>
    <n v="1"/>
    <x v="2"/>
    <x v="1"/>
    <m/>
  </r>
  <r>
    <n v="94617"/>
    <n v="0"/>
    <n v="5"/>
    <s v="&gt;0"/>
    <m/>
    <s v="94617"/>
    <n v="0"/>
    <n v="0"/>
    <n v="0"/>
    <n v="0"/>
    <n v="0"/>
    <n v="5"/>
    <s v="&gt;0"/>
    <n v="0"/>
    <n v="1"/>
    <x v="2"/>
    <x v="1"/>
    <m/>
  </r>
  <r>
    <n v="94618"/>
    <n v="29"/>
    <n v="23"/>
    <n v="52"/>
    <m/>
    <s v="94618"/>
    <n v="45"/>
    <n v="5"/>
    <n v="0"/>
    <n v="0"/>
    <n v="5"/>
    <n v="0"/>
    <s v="&gt;45"/>
    <n v="17110"/>
    <m/>
    <x v="327"/>
    <x v="22"/>
    <m/>
  </r>
  <r>
    <n v="94619"/>
    <n v="88"/>
    <n v="86"/>
    <n v="174"/>
    <m/>
    <s v="94619"/>
    <n v="149"/>
    <n v="11"/>
    <n v="5"/>
    <n v="0"/>
    <n v="5"/>
    <n v="5"/>
    <s v="&gt;160"/>
    <n v="24833"/>
    <m/>
    <x v="327"/>
    <x v="22"/>
    <m/>
  </r>
  <r>
    <n v="94620"/>
    <n v="5"/>
    <n v="0"/>
    <s v="&gt;0"/>
    <m/>
    <s v="94620"/>
    <n v="5"/>
    <n v="0"/>
    <n v="0"/>
    <n v="0"/>
    <n v="0"/>
    <n v="0"/>
    <s v="&gt;0"/>
    <n v="0"/>
    <n v="1"/>
    <x v="2"/>
    <x v="1"/>
    <m/>
  </r>
  <r>
    <n v="94621"/>
    <n v="266"/>
    <n v="196"/>
    <n v="462"/>
    <m/>
    <s v="94621"/>
    <n v="407"/>
    <n v="36"/>
    <n v="11"/>
    <n v="0"/>
    <n v="5"/>
    <n v="5"/>
    <s v="&gt;454"/>
    <n v="33820"/>
    <m/>
    <x v="327"/>
    <x v="22"/>
    <m/>
  </r>
  <r>
    <n v="94622"/>
    <n v="0"/>
    <n v="5"/>
    <s v="&gt;0"/>
    <m/>
    <s v="94622"/>
    <n v="0"/>
    <n v="5"/>
    <n v="0"/>
    <n v="0"/>
    <n v="0"/>
    <n v="0"/>
    <s v="&gt;0"/>
    <n v="0"/>
    <n v="1"/>
    <x v="2"/>
    <x v="1"/>
    <m/>
  </r>
  <r>
    <n v="94623"/>
    <n v="0"/>
    <n v="5"/>
    <s v="&gt;0"/>
    <m/>
    <s v="94623"/>
    <n v="5"/>
    <n v="0"/>
    <n v="0"/>
    <n v="0"/>
    <n v="0"/>
    <n v="0"/>
    <s v="&gt;0"/>
    <n v="0"/>
    <n v="1"/>
    <x v="2"/>
    <x v="1"/>
    <m/>
  </r>
  <r>
    <n v="94624"/>
    <n v="5"/>
    <n v="0"/>
    <s v="&gt;0"/>
    <m/>
    <s v="94624"/>
    <n v="5"/>
    <n v="0"/>
    <n v="0"/>
    <n v="0"/>
    <n v="0"/>
    <n v="0"/>
    <s v="&gt;0"/>
    <n v="0"/>
    <n v="1"/>
    <x v="2"/>
    <x v="1"/>
    <m/>
  </r>
  <r>
    <n v="94644"/>
    <n v="5"/>
    <n v="5"/>
    <s v="&gt;0"/>
    <m/>
    <s v="94644"/>
    <n v="5"/>
    <n v="0"/>
    <n v="0"/>
    <n v="0"/>
    <n v="0"/>
    <n v="0"/>
    <s v="&gt;0"/>
    <n v="0"/>
    <n v="1"/>
    <x v="2"/>
    <x v="1"/>
    <m/>
  </r>
  <r>
    <n v="94648"/>
    <n v="5"/>
    <n v="0"/>
    <s v="&gt;0"/>
    <m/>
    <s v="94648"/>
    <n v="5"/>
    <n v="0"/>
    <n v="0"/>
    <n v="0"/>
    <n v="0"/>
    <n v="0"/>
    <s v="&gt;0"/>
    <n v="0"/>
    <n v="1"/>
    <x v="2"/>
    <x v="1"/>
    <m/>
  </r>
  <r>
    <n v="94654"/>
    <n v="5"/>
    <n v="0"/>
    <s v="&gt;0"/>
    <m/>
    <s v="94654"/>
    <n v="5"/>
    <n v="0"/>
    <n v="0"/>
    <n v="0"/>
    <n v="0"/>
    <n v="0"/>
    <s v="&gt;0"/>
    <n v="0"/>
    <n v="1"/>
    <x v="2"/>
    <x v="1"/>
    <m/>
  </r>
  <r>
    <n v="94668"/>
    <n v="0"/>
    <n v="5"/>
    <s v="&gt;0"/>
    <m/>
    <s v="94668"/>
    <n v="0"/>
    <n v="5"/>
    <n v="0"/>
    <n v="0"/>
    <n v="0"/>
    <n v="0"/>
    <s v="&gt;0"/>
    <n v="0"/>
    <n v="1"/>
    <x v="2"/>
    <x v="1"/>
    <m/>
  </r>
  <r>
    <n v="94687"/>
    <n v="0"/>
    <n v="5"/>
    <s v="&gt;0"/>
    <m/>
    <s v="94687"/>
    <n v="5"/>
    <n v="0"/>
    <n v="0"/>
    <n v="0"/>
    <n v="0"/>
    <n v="0"/>
    <s v="&gt;0"/>
    <n v="0"/>
    <n v="1"/>
    <x v="2"/>
    <x v="1"/>
    <m/>
  </r>
  <r>
    <n v="94695"/>
    <n v="5"/>
    <n v="0"/>
    <s v="&gt;0"/>
    <m/>
    <s v="94695"/>
    <n v="5"/>
    <n v="0"/>
    <n v="0"/>
    <n v="0"/>
    <n v="0"/>
    <n v="0"/>
    <s v="&gt;0"/>
    <n v="0"/>
    <n v="1"/>
    <x v="2"/>
    <x v="1"/>
    <m/>
  </r>
  <r>
    <n v="94701"/>
    <n v="0"/>
    <n v="5"/>
    <s v="&gt;0"/>
    <m/>
    <s v="94701"/>
    <n v="5"/>
    <n v="0"/>
    <n v="0"/>
    <n v="0"/>
    <n v="0"/>
    <n v="0"/>
    <s v="&gt;0"/>
    <n v="0"/>
    <n v="1"/>
    <x v="2"/>
    <x v="1"/>
    <m/>
  </r>
  <r>
    <n v="94702"/>
    <n v="46"/>
    <n v="60"/>
    <n v="106"/>
    <m/>
    <s v="94702"/>
    <n v="85"/>
    <n v="15"/>
    <n v="5"/>
    <n v="0"/>
    <n v="0"/>
    <n v="5"/>
    <s v="&gt;100"/>
    <n v="17000"/>
    <m/>
    <x v="329"/>
    <x v="22"/>
    <m/>
  </r>
  <r>
    <n v="94703"/>
    <n v="40"/>
    <n v="63"/>
    <n v="103"/>
    <m/>
    <s v="94703"/>
    <n v="76"/>
    <n v="22"/>
    <n v="5"/>
    <n v="0"/>
    <n v="5"/>
    <n v="5"/>
    <s v="&gt;98"/>
    <n v="21942"/>
    <m/>
    <x v="329"/>
    <x v="22"/>
    <m/>
  </r>
  <r>
    <n v="94704"/>
    <n v="16"/>
    <n v="59"/>
    <n v="75"/>
    <m/>
    <s v="94704"/>
    <n v="39"/>
    <n v="35"/>
    <n v="0"/>
    <n v="0"/>
    <n v="0"/>
    <n v="5"/>
    <s v="&gt;74"/>
    <n v="29509"/>
    <m/>
    <x v="329"/>
    <x v="22"/>
    <m/>
  </r>
  <r>
    <n v="94705"/>
    <n v="19"/>
    <n v="32"/>
    <n v="51"/>
    <m/>
    <s v="94705"/>
    <n v="33"/>
    <n v="5"/>
    <n v="5"/>
    <n v="5"/>
    <n v="0"/>
    <n v="5"/>
    <s v="&gt;33"/>
    <n v="13612"/>
    <m/>
    <x v="327"/>
    <x v="22"/>
    <m/>
  </r>
  <r>
    <n v="94706"/>
    <n v="65"/>
    <n v="38"/>
    <n v="103"/>
    <m/>
    <s v="94706"/>
    <n v="95"/>
    <n v="5"/>
    <n v="0"/>
    <n v="0"/>
    <n v="0"/>
    <n v="5"/>
    <s v="&gt;95"/>
    <n v="21404"/>
    <m/>
    <x v="330"/>
    <x v="22"/>
    <m/>
  </r>
  <r>
    <n v="94707"/>
    <n v="18"/>
    <n v="21"/>
    <n v="39"/>
    <m/>
    <s v="94707"/>
    <n v="36"/>
    <n v="5"/>
    <n v="0"/>
    <n v="0"/>
    <n v="0"/>
    <n v="0"/>
    <s v="&gt;36"/>
    <n v="11887"/>
    <m/>
    <x v="329"/>
    <x v="22"/>
    <m/>
  </r>
  <r>
    <n v="94708"/>
    <n v="11"/>
    <n v="16"/>
    <n v="27"/>
    <m/>
    <s v="94708"/>
    <n v="26"/>
    <n v="5"/>
    <n v="0"/>
    <n v="0"/>
    <n v="0"/>
    <n v="0"/>
    <s v="&gt;26"/>
    <n v="11899"/>
    <m/>
    <x v="329"/>
    <x v="24"/>
    <m/>
  </r>
  <r>
    <n v="94709"/>
    <n v="5"/>
    <n v="21"/>
    <s v="&gt;21"/>
    <m/>
    <s v="94709"/>
    <n v="16"/>
    <n v="13"/>
    <n v="0"/>
    <n v="0"/>
    <n v="0"/>
    <n v="0"/>
    <n v="29"/>
    <n v="12411"/>
    <m/>
    <x v="329"/>
    <x v="22"/>
    <m/>
  </r>
  <r>
    <n v="94710"/>
    <n v="17"/>
    <n v="30"/>
    <n v="47"/>
    <m/>
    <s v="94710"/>
    <n v="33"/>
    <n v="5"/>
    <n v="0"/>
    <n v="5"/>
    <n v="0"/>
    <n v="5"/>
    <s v="&gt;33"/>
    <n v="8123"/>
    <m/>
    <x v="329"/>
    <x v="22"/>
    <m/>
  </r>
  <r>
    <n v="94712"/>
    <n v="0"/>
    <n v="5"/>
    <s v="&gt;0"/>
    <m/>
    <s v="94712"/>
    <n v="0"/>
    <n v="0"/>
    <n v="0"/>
    <n v="0"/>
    <n v="0"/>
    <n v="5"/>
    <s v="&gt;0"/>
    <n v="0"/>
    <n v="1"/>
    <x v="2"/>
    <x v="1"/>
    <m/>
  </r>
  <r>
    <n v="94757"/>
    <n v="0"/>
    <n v="5"/>
    <s v="&gt;0"/>
    <m/>
    <s v="94757"/>
    <n v="5"/>
    <n v="0"/>
    <n v="0"/>
    <n v="0"/>
    <n v="0"/>
    <n v="0"/>
    <s v="&gt;0"/>
    <n v="0"/>
    <n v="1"/>
    <x v="2"/>
    <x v="1"/>
    <m/>
  </r>
  <r>
    <n v="94801"/>
    <n v="154"/>
    <n v="127"/>
    <n v="281"/>
    <m/>
    <s v="94801"/>
    <n v="252"/>
    <n v="24"/>
    <n v="5"/>
    <n v="0"/>
    <n v="5"/>
    <n v="5"/>
    <s v="&gt;276"/>
    <n v="31443"/>
    <m/>
    <x v="331"/>
    <x v="24"/>
    <m/>
  </r>
  <r>
    <n v="94802"/>
    <n v="0"/>
    <n v="5"/>
    <s v="&gt;0"/>
    <m/>
    <s v="94802"/>
    <n v="5"/>
    <n v="0"/>
    <n v="0"/>
    <n v="0"/>
    <n v="0"/>
    <n v="5"/>
    <s v="&gt;0"/>
    <n v="0"/>
    <n v="1"/>
    <x v="2"/>
    <x v="1"/>
    <m/>
  </r>
  <r>
    <n v="94803"/>
    <n v="85"/>
    <n v="103"/>
    <n v="188"/>
    <m/>
    <s v="94803"/>
    <n v="139"/>
    <n v="25"/>
    <n v="22"/>
    <n v="0"/>
    <n v="5"/>
    <n v="0"/>
    <s v="&gt;186"/>
    <n v="26062"/>
    <m/>
    <x v="331"/>
    <x v="24"/>
    <m/>
  </r>
  <r>
    <n v="94804"/>
    <n v="183"/>
    <n v="193"/>
    <n v="376"/>
    <m/>
    <s v="94804"/>
    <n v="314"/>
    <n v="41"/>
    <n v="14"/>
    <n v="0"/>
    <n v="5"/>
    <n v="5"/>
    <s v="&gt;369"/>
    <n v="41440"/>
    <m/>
    <x v="331"/>
    <x v="24"/>
    <m/>
  </r>
  <r>
    <n v="94805"/>
    <n v="47"/>
    <n v="44"/>
    <n v="91"/>
    <m/>
    <s v="94805"/>
    <n v="86"/>
    <n v="5"/>
    <n v="0"/>
    <n v="0"/>
    <n v="0"/>
    <n v="0"/>
    <s v="&gt;86"/>
    <n v="14292"/>
    <m/>
    <x v="331"/>
    <x v="24"/>
    <m/>
  </r>
  <r>
    <n v="94806"/>
    <n v="279"/>
    <n v="322"/>
    <n v="601"/>
    <m/>
    <s v="94806"/>
    <n v="500"/>
    <n v="48"/>
    <n v="45"/>
    <n v="0"/>
    <n v="5"/>
    <n v="5"/>
    <s v="&gt;593"/>
    <n v="63603"/>
    <m/>
    <x v="331"/>
    <x v="24"/>
    <m/>
  </r>
  <r>
    <n v="94828"/>
    <n v="0"/>
    <n v="5"/>
    <s v="&gt;0"/>
    <m/>
    <s v="94828"/>
    <n v="0"/>
    <n v="5"/>
    <n v="0"/>
    <n v="0"/>
    <n v="0"/>
    <n v="0"/>
    <s v="&gt;0"/>
    <n v="0"/>
    <n v="1"/>
    <x v="2"/>
    <x v="1"/>
    <m/>
  </r>
  <r>
    <n v="94829"/>
    <n v="0"/>
    <n v="5"/>
    <s v="&gt;0"/>
    <m/>
    <s v="94829"/>
    <n v="5"/>
    <n v="0"/>
    <n v="0"/>
    <n v="0"/>
    <n v="0"/>
    <n v="0"/>
    <s v="&gt;0"/>
    <n v="0"/>
    <n v="1"/>
    <x v="2"/>
    <x v="1"/>
    <m/>
  </r>
  <r>
    <n v="94852"/>
    <n v="5"/>
    <n v="0"/>
    <s v="&gt;0"/>
    <m/>
    <s v="94852"/>
    <n v="5"/>
    <n v="0"/>
    <n v="0"/>
    <n v="0"/>
    <n v="0"/>
    <n v="0"/>
    <s v="&gt;0"/>
    <n v="0"/>
    <n v="1"/>
    <x v="2"/>
    <x v="1"/>
    <m/>
  </r>
  <r>
    <n v="94857"/>
    <n v="5"/>
    <n v="0"/>
    <s v="&gt;0"/>
    <m/>
    <s v="94857"/>
    <n v="5"/>
    <n v="0"/>
    <n v="0"/>
    <n v="0"/>
    <n v="0"/>
    <n v="0"/>
    <s v="&gt;0"/>
    <n v="0"/>
    <n v="1"/>
    <x v="2"/>
    <x v="1"/>
    <m/>
  </r>
  <r>
    <n v="94877"/>
    <n v="0"/>
    <n v="5"/>
    <s v="&gt;0"/>
    <m/>
    <s v="94877"/>
    <n v="0"/>
    <n v="0"/>
    <n v="5"/>
    <n v="0"/>
    <n v="0"/>
    <n v="0"/>
    <s v="&gt;0"/>
    <n v="0"/>
    <n v="1"/>
    <x v="2"/>
    <x v="1"/>
    <m/>
  </r>
  <r>
    <n v="94882"/>
    <n v="0"/>
    <n v="5"/>
    <s v="&gt;0"/>
    <m/>
    <s v="94882"/>
    <n v="5"/>
    <n v="0"/>
    <n v="0"/>
    <n v="0"/>
    <n v="0"/>
    <n v="0"/>
    <s v="&gt;0"/>
    <n v="0"/>
    <n v="1"/>
    <x v="2"/>
    <x v="1"/>
    <m/>
  </r>
  <r>
    <n v="94901"/>
    <n v="111"/>
    <n v="95"/>
    <n v="206"/>
    <m/>
    <s v="94901"/>
    <n v="160"/>
    <n v="32"/>
    <n v="11"/>
    <n v="5"/>
    <n v="5"/>
    <n v="5"/>
    <s v="&gt;203"/>
    <n v="41235"/>
    <m/>
    <x v="332"/>
    <x v="26"/>
    <m/>
  </r>
  <r>
    <n v="94902"/>
    <n v="5"/>
    <n v="0"/>
    <s v="&gt;0"/>
    <m/>
    <s v="94902"/>
    <n v="5"/>
    <n v="0"/>
    <n v="0"/>
    <n v="0"/>
    <n v="0"/>
    <n v="0"/>
    <s v="&gt;0"/>
    <n v="0"/>
    <n v="1"/>
    <x v="2"/>
    <x v="1"/>
    <m/>
  </r>
  <r>
    <n v="94903"/>
    <n v="69"/>
    <n v="229"/>
    <n v="298"/>
    <m/>
    <s v="94903"/>
    <n v="136"/>
    <n v="65"/>
    <n v="71"/>
    <n v="22"/>
    <n v="5"/>
    <n v="5"/>
    <s v="&gt;294"/>
    <n v="30198"/>
    <m/>
    <x v="332"/>
    <x v="26"/>
    <m/>
  </r>
  <r>
    <n v="94904"/>
    <n v="17"/>
    <n v="16"/>
    <n v="33"/>
    <m/>
    <s v="94904"/>
    <n v="20"/>
    <n v="5"/>
    <n v="5"/>
    <n v="0"/>
    <n v="5"/>
    <n v="5"/>
    <s v="&gt;20"/>
    <n v="13319"/>
    <m/>
    <x v="0"/>
    <x v="26"/>
    <m/>
  </r>
  <r>
    <n v="94907"/>
    <n v="5"/>
    <n v="5"/>
    <s v="&gt;0"/>
    <m/>
    <s v="94907"/>
    <n v="5"/>
    <n v="0"/>
    <n v="0"/>
    <n v="5"/>
    <n v="0"/>
    <n v="0"/>
    <s v="&gt;0"/>
    <n v="0"/>
    <n v="1"/>
    <x v="2"/>
    <x v="1"/>
    <m/>
  </r>
  <r>
    <n v="94912"/>
    <n v="0"/>
    <n v="5"/>
    <s v="&gt;0"/>
    <m/>
    <s v="94912"/>
    <n v="0"/>
    <n v="0"/>
    <n v="0"/>
    <n v="0"/>
    <n v="0"/>
    <n v="5"/>
    <s v="&gt;0"/>
    <n v="0"/>
    <n v="1"/>
    <x v="2"/>
    <x v="1"/>
    <m/>
  </r>
  <r>
    <n v="94920"/>
    <n v="18"/>
    <n v="20"/>
    <n v="38"/>
    <m/>
    <s v="94920"/>
    <n v="36"/>
    <n v="5"/>
    <n v="0"/>
    <n v="0"/>
    <n v="0"/>
    <n v="0"/>
    <s v="&gt;36"/>
    <n v="12592"/>
    <m/>
    <x v="333"/>
    <x v="26"/>
    <m/>
  </r>
  <r>
    <n v="94924"/>
    <n v="5"/>
    <n v="5"/>
    <s v="&gt;0"/>
    <m/>
    <s v="94924"/>
    <n v="5"/>
    <n v="0"/>
    <n v="0"/>
    <n v="0"/>
    <n v="0"/>
    <n v="0"/>
    <s v="&gt;0"/>
    <n v="1273"/>
    <m/>
    <x v="0"/>
    <x v="26"/>
    <m/>
  </r>
  <r>
    <n v="94925"/>
    <n v="29"/>
    <n v="31"/>
    <n v="60"/>
    <m/>
    <s v="94925"/>
    <n v="42"/>
    <n v="18"/>
    <n v="0"/>
    <n v="0"/>
    <n v="0"/>
    <n v="0"/>
    <n v="60"/>
    <n v="9793"/>
    <m/>
    <x v="334"/>
    <x v="26"/>
    <m/>
  </r>
  <r>
    <n v="94928"/>
    <n v="175"/>
    <n v="263"/>
    <n v="438"/>
    <m/>
    <s v="94928"/>
    <n v="302"/>
    <n v="103"/>
    <n v="23"/>
    <n v="0"/>
    <n v="5"/>
    <n v="5"/>
    <s v="&gt;428"/>
    <n v="43908"/>
    <m/>
    <x v="335"/>
    <x v="27"/>
    <m/>
  </r>
  <r>
    <n v="94929"/>
    <n v="0"/>
    <n v="5"/>
    <s v="&gt;0"/>
    <m/>
    <s v="94929"/>
    <n v="0"/>
    <n v="5"/>
    <n v="0"/>
    <n v="0"/>
    <n v="0"/>
    <n v="0"/>
    <s v="&gt;0"/>
    <n v="309"/>
    <m/>
    <x v="0"/>
    <x v="26"/>
    <m/>
  </r>
  <r>
    <n v="94930"/>
    <n v="15"/>
    <n v="21"/>
    <n v="36"/>
    <m/>
    <s v="94930"/>
    <n v="26"/>
    <n v="5"/>
    <n v="5"/>
    <n v="0"/>
    <n v="0"/>
    <n v="0"/>
    <s v="&gt;26"/>
    <n v="8794"/>
    <m/>
    <x v="336"/>
    <x v="26"/>
    <m/>
  </r>
  <r>
    <n v="94931"/>
    <n v="23"/>
    <n v="33"/>
    <n v="56"/>
    <m/>
    <s v="94931"/>
    <n v="40"/>
    <n v="15"/>
    <n v="0"/>
    <n v="0"/>
    <n v="5"/>
    <n v="0"/>
    <s v="&gt;55"/>
    <n v="9097"/>
    <m/>
    <x v="337"/>
    <x v="27"/>
    <m/>
  </r>
  <r>
    <n v="94933"/>
    <n v="5"/>
    <n v="5"/>
    <s v="&gt;0"/>
    <m/>
    <s v="94933"/>
    <n v="5"/>
    <n v="0"/>
    <n v="0"/>
    <n v="0"/>
    <n v="0"/>
    <n v="0"/>
    <s v="&gt;0"/>
    <n v="880"/>
    <m/>
    <x v="0"/>
    <x v="26"/>
    <m/>
  </r>
  <r>
    <n v="94937"/>
    <n v="0"/>
    <n v="5"/>
    <s v="&gt;0"/>
    <m/>
    <s v="94937"/>
    <n v="5"/>
    <n v="0"/>
    <n v="0"/>
    <n v="0"/>
    <n v="0"/>
    <n v="0"/>
    <s v="&gt;0"/>
    <n v="920"/>
    <m/>
    <x v="0"/>
    <x v="26"/>
    <m/>
  </r>
  <r>
    <n v="94939"/>
    <n v="5"/>
    <n v="13"/>
    <s v="&gt;13"/>
    <m/>
    <s v="94939"/>
    <n v="5"/>
    <n v="5"/>
    <n v="0"/>
    <n v="0"/>
    <n v="0"/>
    <n v="0"/>
    <s v="&gt;0"/>
    <n v="6910"/>
    <m/>
    <x v="338"/>
    <x v="26"/>
    <m/>
  </r>
  <r>
    <n v="94940"/>
    <n v="0"/>
    <n v="5"/>
    <s v="&gt;0"/>
    <m/>
    <s v="94940"/>
    <n v="5"/>
    <n v="0"/>
    <n v="0"/>
    <n v="0"/>
    <n v="0"/>
    <n v="0"/>
    <s v="&gt;0"/>
    <n v="244"/>
    <m/>
    <x v="0"/>
    <x v="26"/>
    <m/>
  </r>
  <r>
    <n v="94941"/>
    <n v="36"/>
    <n v="67"/>
    <n v="103"/>
    <m/>
    <s v="94941"/>
    <n v="74"/>
    <n v="21"/>
    <n v="5"/>
    <n v="0"/>
    <n v="0"/>
    <n v="0"/>
    <s v="&gt;95"/>
    <n v="32707"/>
    <m/>
    <x v="339"/>
    <x v="26"/>
    <m/>
  </r>
  <r>
    <n v="94943"/>
    <n v="0"/>
    <n v="5"/>
    <s v="&gt;0"/>
    <m/>
    <s v="94943"/>
    <n v="0"/>
    <n v="5"/>
    <n v="0"/>
    <n v="0"/>
    <n v="0"/>
    <n v="0"/>
    <s v="&gt;0"/>
    <n v="0"/>
    <n v="1"/>
    <x v="2"/>
    <x v="1"/>
    <m/>
  </r>
  <r>
    <n v="94944"/>
    <n v="0"/>
    <n v="5"/>
    <s v="&gt;0"/>
    <m/>
    <s v="94944"/>
    <n v="5"/>
    <n v="0"/>
    <n v="5"/>
    <n v="0"/>
    <n v="0"/>
    <n v="0"/>
    <s v="&gt;0"/>
    <n v="0"/>
    <n v="1"/>
    <x v="2"/>
    <x v="1"/>
    <m/>
  </r>
  <r>
    <n v="94945"/>
    <n v="37"/>
    <n v="92"/>
    <n v="129"/>
    <m/>
    <s v="94945"/>
    <n v="72"/>
    <n v="24"/>
    <n v="32"/>
    <n v="0"/>
    <n v="0"/>
    <n v="5"/>
    <s v="&gt;128"/>
    <n v="18084"/>
    <m/>
    <x v="340"/>
    <x v="26"/>
    <m/>
  </r>
  <r>
    <n v="94946"/>
    <n v="0"/>
    <n v="5"/>
    <s v="&gt;0"/>
    <m/>
    <s v="94946"/>
    <n v="5"/>
    <n v="0"/>
    <n v="5"/>
    <n v="0"/>
    <n v="0"/>
    <n v="0"/>
    <s v="&gt;0"/>
    <n v="723"/>
    <m/>
    <x v="0"/>
    <x v="26"/>
    <m/>
  </r>
  <r>
    <n v="94947"/>
    <n v="50"/>
    <n v="181"/>
    <n v="231"/>
    <m/>
    <s v="94947"/>
    <n v="96"/>
    <n v="38"/>
    <n v="83"/>
    <n v="5"/>
    <n v="5"/>
    <n v="5"/>
    <s v="&gt;217"/>
    <n v="25809"/>
    <m/>
    <x v="340"/>
    <x v="26"/>
    <m/>
  </r>
  <r>
    <n v="94948"/>
    <n v="5"/>
    <n v="5"/>
    <s v="&gt;0"/>
    <m/>
    <s v="94948"/>
    <n v="5"/>
    <n v="0"/>
    <n v="0"/>
    <n v="0"/>
    <n v="0"/>
    <n v="5"/>
    <s v="&gt;0"/>
    <n v="0"/>
    <n v="1"/>
    <x v="2"/>
    <x v="1"/>
    <m/>
  </r>
  <r>
    <n v="94949"/>
    <n v="65"/>
    <n v="109"/>
    <n v="174"/>
    <m/>
    <s v="94949"/>
    <n v="110"/>
    <n v="58"/>
    <n v="5"/>
    <n v="0"/>
    <n v="0"/>
    <n v="0"/>
    <s v="&gt;168"/>
    <n v="17942"/>
    <m/>
    <x v="340"/>
    <x v="26"/>
    <m/>
  </r>
  <r>
    <n v="94950"/>
    <n v="0"/>
    <n v="5"/>
    <s v="&gt;0"/>
    <m/>
    <s v="94950"/>
    <n v="5"/>
    <n v="0"/>
    <n v="0"/>
    <n v="0"/>
    <n v="0"/>
    <n v="0"/>
    <s v="&gt;0"/>
    <n v="118"/>
    <m/>
    <x v="0"/>
    <x v="26"/>
    <m/>
  </r>
  <r>
    <n v="94951"/>
    <n v="21"/>
    <n v="20"/>
    <n v="41"/>
    <m/>
    <s v="94951"/>
    <n v="36"/>
    <n v="5"/>
    <n v="5"/>
    <n v="0"/>
    <n v="0"/>
    <n v="0"/>
    <s v="&gt;36"/>
    <n v="3672"/>
    <m/>
    <x v="0"/>
    <x v="27"/>
    <m/>
  </r>
  <r>
    <n v="94952"/>
    <n v="81"/>
    <n v="106"/>
    <n v="187"/>
    <m/>
    <s v="94952"/>
    <n v="143"/>
    <n v="37"/>
    <n v="0"/>
    <n v="0"/>
    <n v="5"/>
    <n v="5"/>
    <s v="&gt;180"/>
    <n v="35198"/>
    <m/>
    <x v="341"/>
    <x v="27"/>
    <m/>
  </r>
  <r>
    <n v="94953"/>
    <n v="0"/>
    <n v="5"/>
    <s v="&gt;0"/>
    <m/>
    <s v="94953"/>
    <n v="0"/>
    <n v="5"/>
    <n v="0"/>
    <n v="0"/>
    <n v="0"/>
    <n v="0"/>
    <s v="&gt;0"/>
    <n v="0"/>
    <n v="1"/>
    <x v="2"/>
    <x v="1"/>
    <m/>
  </r>
  <r>
    <n v="94954"/>
    <n v="112"/>
    <n v="129"/>
    <n v="241"/>
    <m/>
    <s v="94954"/>
    <n v="217"/>
    <n v="15"/>
    <n v="5"/>
    <n v="0"/>
    <n v="5"/>
    <n v="5"/>
    <s v="&gt;232"/>
    <n v="39018"/>
    <m/>
    <x v="341"/>
    <x v="27"/>
    <m/>
  </r>
  <r>
    <n v="94956"/>
    <n v="5"/>
    <n v="5"/>
    <s v="&gt;0"/>
    <m/>
    <s v="94956"/>
    <n v="5"/>
    <n v="5"/>
    <n v="5"/>
    <n v="0"/>
    <n v="0"/>
    <n v="0"/>
    <s v="&gt;0"/>
    <n v="1181"/>
    <m/>
    <x v="0"/>
    <x v="26"/>
    <m/>
  </r>
  <r>
    <n v="94957"/>
    <n v="5"/>
    <n v="36"/>
    <s v="&gt;36"/>
    <m/>
    <s v="94957"/>
    <n v="5"/>
    <n v="0"/>
    <n v="36"/>
    <n v="0"/>
    <n v="0"/>
    <n v="0"/>
    <s v="&gt;36"/>
    <n v="1185"/>
    <m/>
    <x v="342"/>
    <x v="26"/>
    <m/>
  </r>
  <r>
    <n v="94960"/>
    <n v="21"/>
    <n v="43"/>
    <n v="64"/>
    <m/>
    <s v="94960"/>
    <n v="43"/>
    <n v="19"/>
    <n v="5"/>
    <n v="0"/>
    <n v="0"/>
    <n v="0"/>
    <s v="&gt;62"/>
    <n v="16199"/>
    <m/>
    <x v="343"/>
    <x v="26"/>
    <m/>
  </r>
  <r>
    <n v="94963"/>
    <n v="0"/>
    <n v="5"/>
    <s v="&gt;0"/>
    <m/>
    <s v="94963"/>
    <n v="5"/>
    <n v="0"/>
    <n v="0"/>
    <n v="0"/>
    <n v="0"/>
    <n v="0"/>
    <s v="&gt;0"/>
    <n v="195"/>
    <m/>
    <x v="0"/>
    <x v="26"/>
    <m/>
  </r>
  <r>
    <n v="94965"/>
    <n v="15"/>
    <n v="26"/>
    <n v="41"/>
    <m/>
    <s v="94965"/>
    <n v="32"/>
    <n v="5"/>
    <n v="5"/>
    <n v="0"/>
    <n v="0"/>
    <n v="0"/>
    <s v="&gt;32"/>
    <n v="11438"/>
    <m/>
    <x v="344"/>
    <x v="26"/>
    <m/>
  </r>
  <r>
    <n v="94973"/>
    <n v="5"/>
    <n v="5"/>
    <s v="&gt;0"/>
    <m/>
    <s v="94973"/>
    <n v="5"/>
    <n v="0"/>
    <n v="0"/>
    <n v="0"/>
    <n v="0"/>
    <n v="0"/>
    <s v="&gt;0"/>
    <n v="1515"/>
    <m/>
    <x v="0"/>
    <x v="26"/>
    <m/>
  </r>
  <r>
    <n v="94979"/>
    <n v="0"/>
    <n v="5"/>
    <s v="&gt;0"/>
    <m/>
    <s v="94979"/>
    <n v="0"/>
    <n v="0"/>
    <n v="5"/>
    <n v="0"/>
    <n v="0"/>
    <n v="0"/>
    <s v="&gt;0"/>
    <n v="0"/>
    <n v="1"/>
    <x v="2"/>
    <x v="1"/>
    <m/>
  </r>
  <r>
    <n v="95000"/>
    <n v="0"/>
    <n v="5"/>
    <s v="&gt;0"/>
    <m/>
    <s v="95000"/>
    <n v="0"/>
    <n v="5"/>
    <n v="5"/>
    <n v="0"/>
    <n v="0"/>
    <n v="0"/>
    <s v="&gt;0"/>
    <n v="0"/>
    <n v="1"/>
    <x v="2"/>
    <x v="1"/>
    <m/>
  </r>
  <r>
    <n v="95001"/>
    <n v="0"/>
    <n v="5"/>
    <s v="&gt;0"/>
    <m/>
    <s v="95001"/>
    <n v="5"/>
    <n v="0"/>
    <n v="0"/>
    <n v="0"/>
    <n v="0"/>
    <n v="0"/>
    <s v="&gt;0"/>
    <n v="0"/>
    <n v="1"/>
    <x v="2"/>
    <x v="1"/>
    <m/>
  </r>
  <r>
    <n v="95002"/>
    <n v="5"/>
    <n v="5"/>
    <s v="&gt;0"/>
    <m/>
    <s v="95002"/>
    <n v="13"/>
    <n v="5"/>
    <n v="0"/>
    <n v="0"/>
    <n v="0"/>
    <n v="0"/>
    <s v="&gt;13"/>
    <n v="2251"/>
    <m/>
    <x v="345"/>
    <x v="20"/>
    <m/>
  </r>
  <r>
    <n v="95003"/>
    <n v="43"/>
    <n v="87"/>
    <n v="130"/>
    <m/>
    <s v="95003"/>
    <n v="101"/>
    <n v="22"/>
    <n v="5"/>
    <n v="0"/>
    <n v="0"/>
    <n v="5"/>
    <s v="&gt;123"/>
    <n v="25230"/>
    <m/>
    <x v="0"/>
    <x v="28"/>
    <m/>
  </r>
  <r>
    <n v="95004"/>
    <n v="15"/>
    <n v="5"/>
    <s v="&gt;15"/>
    <m/>
    <s v="95004"/>
    <n v="22"/>
    <n v="0"/>
    <n v="5"/>
    <n v="0"/>
    <n v="0"/>
    <n v="0"/>
    <s v="&gt;22"/>
    <n v="4295"/>
    <m/>
    <x v="0"/>
    <x v="29"/>
    <m/>
  </r>
  <r>
    <n v="95005"/>
    <n v="23"/>
    <n v="22"/>
    <n v="45"/>
    <m/>
    <s v="95005"/>
    <n v="41"/>
    <n v="5"/>
    <n v="0"/>
    <n v="0"/>
    <n v="0"/>
    <n v="5"/>
    <s v="&gt;41"/>
    <n v="7731"/>
    <m/>
    <x v="0"/>
    <x v="28"/>
    <m/>
  </r>
  <r>
    <n v="95006"/>
    <n v="16"/>
    <n v="18"/>
    <n v="34"/>
    <m/>
    <s v="95006"/>
    <n v="33"/>
    <n v="5"/>
    <n v="0"/>
    <n v="0"/>
    <n v="0"/>
    <n v="0"/>
    <s v="&gt;33"/>
    <n v="9457"/>
    <m/>
    <x v="0"/>
    <x v="28"/>
    <m/>
  </r>
  <r>
    <n v="95007"/>
    <n v="5"/>
    <n v="5"/>
    <s v="&gt;0"/>
    <m/>
    <s v="95007"/>
    <n v="5"/>
    <n v="0"/>
    <n v="0"/>
    <n v="0"/>
    <n v="0"/>
    <n v="0"/>
    <s v="&gt;0"/>
    <n v="395"/>
    <m/>
    <x v="0"/>
    <x v="28"/>
    <m/>
  </r>
  <r>
    <n v="95008"/>
    <n v="135"/>
    <n v="138"/>
    <n v="273"/>
    <m/>
    <s v="95008"/>
    <n v="206"/>
    <n v="18"/>
    <n v="27"/>
    <n v="5"/>
    <n v="0"/>
    <n v="16"/>
    <s v="&gt;267"/>
    <n v="47886"/>
    <m/>
    <x v="346"/>
    <x v="20"/>
    <m/>
  </r>
  <r>
    <n v="95009"/>
    <n v="0"/>
    <n v="5"/>
    <s v="&gt;0"/>
    <m/>
    <s v="95009"/>
    <n v="0"/>
    <n v="5"/>
    <n v="0"/>
    <n v="0"/>
    <n v="0"/>
    <n v="0"/>
    <s v="&gt;0"/>
    <n v="0"/>
    <n v="1"/>
    <x v="2"/>
    <x v="1"/>
    <m/>
  </r>
  <r>
    <n v="95010"/>
    <n v="15"/>
    <n v="71"/>
    <n v="86"/>
    <m/>
    <s v="95010"/>
    <n v="41"/>
    <n v="31"/>
    <n v="14"/>
    <n v="0"/>
    <n v="0"/>
    <n v="0"/>
    <n v="86"/>
    <n v="8908"/>
    <m/>
    <x v="347"/>
    <x v="28"/>
    <m/>
  </r>
  <r>
    <n v="95011"/>
    <n v="5"/>
    <n v="0"/>
    <s v="&gt;0"/>
    <m/>
    <s v="95011"/>
    <n v="5"/>
    <n v="0"/>
    <n v="0"/>
    <n v="0"/>
    <n v="0"/>
    <n v="0"/>
    <s v="&gt;0"/>
    <n v="0"/>
    <n v="1"/>
    <x v="2"/>
    <x v="1"/>
    <m/>
  </r>
  <r>
    <n v="95012"/>
    <n v="46"/>
    <n v="42"/>
    <n v="88"/>
    <m/>
    <s v="95012"/>
    <n v="85"/>
    <n v="5"/>
    <n v="0"/>
    <n v="0"/>
    <n v="0"/>
    <n v="0"/>
    <s v="&gt;85"/>
    <n v="10083"/>
    <m/>
    <x v="0"/>
    <x v="15"/>
    <m/>
  </r>
  <r>
    <n v="95014"/>
    <n v="142"/>
    <n v="158"/>
    <n v="300"/>
    <m/>
    <s v="95014"/>
    <n v="260"/>
    <n v="5"/>
    <n v="19"/>
    <n v="0"/>
    <n v="5"/>
    <n v="5"/>
    <s v="&gt;279"/>
    <n v="61480"/>
    <m/>
    <x v="348"/>
    <x v="20"/>
    <m/>
  </r>
  <r>
    <n v="95017"/>
    <n v="5"/>
    <n v="5"/>
    <s v="&gt;0"/>
    <m/>
    <s v="95017"/>
    <n v="5"/>
    <n v="0"/>
    <n v="0"/>
    <n v="0"/>
    <n v="0"/>
    <n v="0"/>
    <s v="&gt;0"/>
    <n v="831"/>
    <m/>
    <x v="0"/>
    <x v="28"/>
    <m/>
  </r>
  <r>
    <n v="95018"/>
    <n v="15"/>
    <n v="13"/>
    <n v="28"/>
    <m/>
    <s v="95018"/>
    <n v="27"/>
    <n v="0"/>
    <n v="0"/>
    <n v="0"/>
    <n v="5"/>
    <n v="0"/>
    <s v="&gt;27"/>
    <n v="6348"/>
    <m/>
    <x v="0"/>
    <x v="28"/>
    <m/>
  </r>
  <r>
    <n v="95019"/>
    <n v="40"/>
    <n v="39"/>
    <n v="79"/>
    <m/>
    <s v="95019"/>
    <n v="67"/>
    <n v="5"/>
    <n v="5"/>
    <n v="0"/>
    <n v="0"/>
    <n v="0"/>
    <s v="&gt;67"/>
    <n v="8743"/>
    <m/>
    <x v="349"/>
    <x v="28"/>
    <m/>
  </r>
  <r>
    <n v="95020"/>
    <n v="276"/>
    <n v="311"/>
    <n v="587"/>
    <m/>
    <s v="95020"/>
    <n v="467"/>
    <n v="26"/>
    <n v="70"/>
    <n v="14"/>
    <n v="5"/>
    <n v="5"/>
    <s v="&gt;577"/>
    <n v="63522"/>
    <m/>
    <x v="350"/>
    <x v="20"/>
    <m/>
  </r>
  <r>
    <n v="95021"/>
    <n v="5"/>
    <n v="5"/>
    <s v="&gt;0"/>
    <m/>
    <s v="95021"/>
    <n v="5"/>
    <n v="0"/>
    <n v="0"/>
    <n v="0"/>
    <n v="0"/>
    <n v="0"/>
    <s v="&gt;0"/>
    <n v="0"/>
    <n v="1"/>
    <x v="2"/>
    <x v="1"/>
    <m/>
  </r>
  <r>
    <n v="95022"/>
    <n v="0"/>
    <n v="5"/>
    <s v="&gt;0"/>
    <m/>
    <s v="95022"/>
    <n v="0"/>
    <n v="5"/>
    <n v="0"/>
    <n v="0"/>
    <n v="0"/>
    <n v="0"/>
    <s v="&gt;0"/>
    <n v="0"/>
    <n v="1"/>
    <x v="2"/>
    <x v="1"/>
    <m/>
  </r>
  <r>
    <n v="95023"/>
    <n v="228"/>
    <n v="226"/>
    <n v="454"/>
    <m/>
    <s v="95023"/>
    <n v="395"/>
    <n v="23"/>
    <n v="20"/>
    <n v="0"/>
    <n v="5"/>
    <n v="5"/>
    <s v="&gt;438"/>
    <n v="54197"/>
    <m/>
    <x v="351"/>
    <x v="29"/>
    <m/>
  </r>
  <r>
    <n v="95024"/>
    <n v="0"/>
    <n v="5"/>
    <s v="&gt;0"/>
    <m/>
    <s v="95024"/>
    <n v="5"/>
    <n v="0"/>
    <n v="0"/>
    <n v="0"/>
    <n v="0"/>
    <n v="0"/>
    <s v="&gt;0"/>
    <n v="0"/>
    <n v="1"/>
    <x v="2"/>
    <x v="1"/>
    <m/>
  </r>
  <r>
    <n v="95026"/>
    <n v="0"/>
    <n v="5"/>
    <s v="&gt;0"/>
    <m/>
    <s v="95026"/>
    <n v="5"/>
    <n v="0"/>
    <n v="0"/>
    <n v="0"/>
    <n v="0"/>
    <n v="0"/>
    <s v="&gt;0"/>
    <n v="0"/>
    <n v="1"/>
    <x v="2"/>
    <x v="1"/>
    <m/>
  </r>
  <r>
    <n v="95027"/>
    <n v="0"/>
    <n v="5"/>
    <s v="&gt;0"/>
    <m/>
    <s v="95027"/>
    <n v="0"/>
    <n v="0"/>
    <n v="5"/>
    <n v="0"/>
    <n v="0"/>
    <n v="0"/>
    <s v="&gt;0"/>
    <n v="0"/>
    <n v="1"/>
    <x v="2"/>
    <x v="1"/>
    <m/>
  </r>
  <r>
    <n v="95030"/>
    <n v="15"/>
    <n v="27"/>
    <n v="42"/>
    <m/>
    <s v="95030"/>
    <n v="40"/>
    <n v="5"/>
    <n v="0"/>
    <n v="0"/>
    <n v="0"/>
    <n v="0"/>
    <s v="&gt;40"/>
    <n v="13631"/>
    <m/>
    <x v="352"/>
    <x v="20"/>
    <m/>
  </r>
  <r>
    <n v="95031"/>
    <n v="5"/>
    <n v="0"/>
    <s v="&gt;0"/>
    <m/>
    <s v="95031"/>
    <n v="5"/>
    <n v="0"/>
    <n v="0"/>
    <n v="0"/>
    <n v="0"/>
    <n v="0"/>
    <s v="&gt;0"/>
    <n v="0"/>
    <n v="1"/>
    <x v="2"/>
    <x v="1"/>
    <m/>
  </r>
  <r>
    <n v="95032"/>
    <n v="56"/>
    <n v="64"/>
    <n v="120"/>
    <m/>
    <s v="95032"/>
    <n v="100"/>
    <n v="5"/>
    <n v="5"/>
    <n v="0"/>
    <n v="5"/>
    <n v="5"/>
    <s v="&gt;100"/>
    <n v="25865"/>
    <m/>
    <x v="352"/>
    <x v="20"/>
    <m/>
  </r>
  <r>
    <n v="95033"/>
    <n v="15"/>
    <n v="5"/>
    <s v="&gt;15"/>
    <m/>
    <s v="95033"/>
    <n v="19"/>
    <n v="0"/>
    <n v="0"/>
    <n v="0"/>
    <n v="0"/>
    <n v="0"/>
    <n v="19"/>
    <n v="9910"/>
    <m/>
    <x v="0"/>
    <x v="28"/>
    <m/>
  </r>
  <r>
    <n v="95035"/>
    <n v="258"/>
    <n v="269"/>
    <n v="527"/>
    <m/>
    <s v="95035"/>
    <n v="451"/>
    <n v="5"/>
    <n v="48"/>
    <n v="12"/>
    <n v="5"/>
    <n v="5"/>
    <s v="&gt;511"/>
    <n v="75367"/>
    <m/>
    <x v="353"/>
    <x v="20"/>
    <m/>
  </r>
  <r>
    <n v="95036"/>
    <n v="0"/>
    <n v="5"/>
    <s v="&gt;0"/>
    <m/>
    <s v="95036"/>
    <n v="0"/>
    <n v="0"/>
    <n v="5"/>
    <n v="0"/>
    <n v="0"/>
    <n v="0"/>
    <s v="&gt;0"/>
    <n v="0"/>
    <n v="1"/>
    <x v="2"/>
    <x v="1"/>
    <m/>
  </r>
  <r>
    <n v="95037"/>
    <n v="140"/>
    <n v="215"/>
    <n v="355"/>
    <m/>
    <s v="95037"/>
    <n v="295"/>
    <n v="20"/>
    <n v="37"/>
    <n v="0"/>
    <n v="0"/>
    <n v="5"/>
    <s v="&gt;352"/>
    <n v="51968"/>
    <m/>
    <x v="345"/>
    <x v="20"/>
    <m/>
  </r>
  <r>
    <n v="95038"/>
    <n v="5"/>
    <n v="0"/>
    <s v="&gt;0"/>
    <m/>
    <s v="95038"/>
    <n v="5"/>
    <n v="0"/>
    <n v="0"/>
    <n v="0"/>
    <n v="0"/>
    <n v="0"/>
    <s v="&gt;0"/>
    <n v="0"/>
    <n v="1"/>
    <x v="2"/>
    <x v="1"/>
    <m/>
  </r>
  <r>
    <n v="95039"/>
    <n v="5"/>
    <n v="5"/>
    <s v="&gt;0"/>
    <m/>
    <s v="95039"/>
    <n v="5"/>
    <n v="5"/>
    <n v="0"/>
    <n v="0"/>
    <n v="0"/>
    <n v="0"/>
    <s v="&gt;0"/>
    <n v="1209"/>
    <m/>
    <x v="0"/>
    <x v="15"/>
    <m/>
  </r>
  <r>
    <n v="95040"/>
    <n v="0"/>
    <n v="5"/>
    <s v="&gt;0"/>
    <m/>
    <s v="95040"/>
    <n v="5"/>
    <n v="5"/>
    <n v="0"/>
    <n v="0"/>
    <n v="0"/>
    <n v="0"/>
    <s v="&gt;0"/>
    <n v="0"/>
    <n v="1"/>
    <x v="2"/>
    <x v="1"/>
    <m/>
  </r>
  <r>
    <n v="95041"/>
    <n v="5"/>
    <n v="5"/>
    <s v="&gt;0"/>
    <m/>
    <s v="95041"/>
    <n v="5"/>
    <n v="5"/>
    <n v="0"/>
    <n v="0"/>
    <n v="0"/>
    <n v="0"/>
    <s v="&gt;0"/>
    <n v="349"/>
    <m/>
    <x v="0"/>
    <x v="28"/>
    <m/>
  </r>
  <r>
    <n v="95043"/>
    <n v="5"/>
    <n v="5"/>
    <s v="&gt;0"/>
    <m/>
    <s v="95043"/>
    <n v="5"/>
    <n v="5"/>
    <n v="0"/>
    <n v="0"/>
    <n v="0"/>
    <n v="0"/>
    <s v="&gt;0"/>
    <n v="727"/>
    <m/>
    <x v="0"/>
    <x v="29"/>
    <m/>
  </r>
  <r>
    <n v="95045"/>
    <n v="5"/>
    <n v="16"/>
    <s v="&gt;16"/>
    <m/>
    <s v="95045"/>
    <n v="20"/>
    <n v="0"/>
    <n v="5"/>
    <n v="0"/>
    <n v="5"/>
    <n v="0"/>
    <s v="&gt;20"/>
    <n v="4340"/>
    <m/>
    <x v="354"/>
    <x v="29"/>
    <m/>
  </r>
  <r>
    <n v="95046"/>
    <n v="15"/>
    <n v="56"/>
    <n v="71"/>
    <m/>
    <s v="95046"/>
    <n v="37"/>
    <n v="5"/>
    <n v="31"/>
    <n v="0"/>
    <n v="0"/>
    <n v="5"/>
    <s v="&gt;68"/>
    <n v="5905"/>
    <m/>
    <x v="0"/>
    <x v="20"/>
    <m/>
  </r>
  <r>
    <n v="95050"/>
    <n v="92"/>
    <n v="102"/>
    <n v="194"/>
    <m/>
    <s v="95050"/>
    <n v="168"/>
    <n v="5"/>
    <n v="15"/>
    <n v="0"/>
    <n v="0"/>
    <n v="5"/>
    <s v="&gt;183"/>
    <n v="38884"/>
    <m/>
    <x v="355"/>
    <x v="20"/>
    <m/>
  </r>
  <r>
    <n v="95051"/>
    <n v="156"/>
    <n v="165"/>
    <n v="321"/>
    <m/>
    <s v="95051"/>
    <n v="284"/>
    <n v="16"/>
    <n v="19"/>
    <n v="0"/>
    <n v="0"/>
    <n v="5"/>
    <s v="&gt;319"/>
    <n v="59209"/>
    <m/>
    <x v="355"/>
    <x v="20"/>
    <m/>
  </r>
  <r>
    <n v="95053"/>
    <n v="5"/>
    <n v="0"/>
    <s v="&gt;0"/>
    <m/>
    <s v="95053"/>
    <n v="5"/>
    <n v="0"/>
    <n v="0"/>
    <n v="0"/>
    <n v="0"/>
    <n v="0"/>
    <s v="&gt;0"/>
    <n v="3835"/>
    <m/>
    <x v="355"/>
    <x v="20"/>
    <m/>
  </r>
  <r>
    <n v="95054"/>
    <n v="76"/>
    <n v="131"/>
    <n v="207"/>
    <m/>
    <s v="95054"/>
    <n v="137"/>
    <n v="35"/>
    <n v="33"/>
    <n v="0"/>
    <n v="0"/>
    <n v="5"/>
    <s v="&gt;205"/>
    <n v="23959"/>
    <m/>
    <x v="355"/>
    <x v="20"/>
    <m/>
  </r>
  <r>
    <n v="95055"/>
    <n v="0"/>
    <n v="5"/>
    <s v="&gt;0"/>
    <m/>
    <s v="95055"/>
    <n v="0"/>
    <n v="5"/>
    <n v="0"/>
    <n v="0"/>
    <n v="0"/>
    <n v="0"/>
    <s v="&gt;0"/>
    <n v="0"/>
    <n v="1"/>
    <x v="2"/>
    <x v="1"/>
    <m/>
  </r>
  <r>
    <n v="95057"/>
    <n v="0"/>
    <n v="5"/>
    <s v="&gt;0"/>
    <m/>
    <s v="95057"/>
    <n v="5"/>
    <n v="0"/>
    <n v="0"/>
    <n v="0"/>
    <n v="0"/>
    <n v="0"/>
    <s v="&gt;0"/>
    <n v="0"/>
    <n v="1"/>
    <x v="2"/>
    <x v="1"/>
    <m/>
  </r>
  <r>
    <n v="95060"/>
    <n v="64"/>
    <n v="125"/>
    <n v="189"/>
    <m/>
    <s v="95060"/>
    <n v="135"/>
    <n v="46"/>
    <n v="5"/>
    <n v="0"/>
    <n v="5"/>
    <n v="5"/>
    <s v="&gt;181"/>
    <n v="48910"/>
    <m/>
    <x v="356"/>
    <x v="28"/>
    <m/>
  </r>
  <r>
    <n v="95062"/>
    <n v="57"/>
    <n v="131"/>
    <n v="188"/>
    <m/>
    <s v="95062"/>
    <n v="117"/>
    <n v="50"/>
    <n v="19"/>
    <n v="0"/>
    <n v="0"/>
    <n v="5"/>
    <s v="&gt;186"/>
    <n v="36413"/>
    <m/>
    <x v="356"/>
    <x v="28"/>
    <m/>
  </r>
  <r>
    <n v="95063"/>
    <n v="5"/>
    <n v="5"/>
    <s v="&gt;0"/>
    <m/>
    <s v="95063"/>
    <n v="5"/>
    <n v="5"/>
    <n v="0"/>
    <n v="0"/>
    <n v="0"/>
    <n v="0"/>
    <s v="&gt;0"/>
    <n v="0"/>
    <n v="1"/>
    <x v="2"/>
    <x v="1"/>
    <m/>
  </r>
  <r>
    <n v="95064"/>
    <n v="5"/>
    <n v="5"/>
    <s v="&gt;0"/>
    <m/>
    <s v="95064"/>
    <n v="5"/>
    <n v="5"/>
    <n v="0"/>
    <n v="0"/>
    <n v="0"/>
    <n v="0"/>
    <s v="&gt;0"/>
    <n v="10622"/>
    <m/>
    <x v="356"/>
    <x v="28"/>
    <m/>
  </r>
  <r>
    <n v="95065"/>
    <n v="22"/>
    <n v="25"/>
    <n v="47"/>
    <m/>
    <s v="95065"/>
    <n v="42"/>
    <n v="5"/>
    <n v="0"/>
    <n v="0"/>
    <n v="0"/>
    <n v="0"/>
    <s v="&gt;42"/>
    <n v="8164"/>
    <m/>
    <x v="0"/>
    <x v="28"/>
    <m/>
  </r>
  <r>
    <n v="95066"/>
    <n v="32"/>
    <n v="37"/>
    <n v="69"/>
    <m/>
    <s v="95066"/>
    <n v="59"/>
    <n v="5"/>
    <n v="5"/>
    <n v="0"/>
    <n v="0"/>
    <n v="0"/>
    <s v="&gt;59"/>
    <n v="15275"/>
    <m/>
    <x v="357"/>
    <x v="28"/>
    <m/>
  </r>
  <r>
    <n v="95070"/>
    <n v="59"/>
    <n v="117"/>
    <n v="176"/>
    <m/>
    <s v="95070"/>
    <n v="147"/>
    <n v="5"/>
    <n v="5"/>
    <n v="5"/>
    <n v="0"/>
    <n v="15"/>
    <s v="&gt;162"/>
    <n v="31442"/>
    <m/>
    <x v="358"/>
    <x v="20"/>
    <m/>
  </r>
  <r>
    <n v="95073"/>
    <n v="16"/>
    <n v="59"/>
    <n v="75"/>
    <m/>
    <s v="95073"/>
    <n v="37"/>
    <n v="29"/>
    <n v="5"/>
    <n v="0"/>
    <n v="0"/>
    <n v="0"/>
    <s v="&gt;66"/>
    <n v="11289"/>
    <m/>
    <x v="0"/>
    <x v="28"/>
    <m/>
  </r>
  <r>
    <n v="95075"/>
    <n v="0"/>
    <n v="5"/>
    <s v="&gt;0"/>
    <m/>
    <s v="95075"/>
    <n v="5"/>
    <n v="0"/>
    <n v="0"/>
    <n v="0"/>
    <n v="0"/>
    <n v="0"/>
    <s v="&gt;0"/>
    <n v="429"/>
    <m/>
    <x v="0"/>
    <x v="29"/>
    <m/>
  </r>
  <r>
    <n v="95076"/>
    <n v="362"/>
    <n v="383"/>
    <n v="745"/>
    <m/>
    <s v="95076"/>
    <n v="640"/>
    <n v="48"/>
    <n v="48"/>
    <n v="0"/>
    <n v="5"/>
    <n v="5"/>
    <s v="&gt;736"/>
    <n v="84281"/>
    <m/>
    <x v="349"/>
    <x v="28"/>
    <m/>
  </r>
  <r>
    <n v="95080"/>
    <n v="5"/>
    <n v="0"/>
    <s v="&gt;0"/>
    <m/>
    <s v="95080"/>
    <n v="5"/>
    <n v="0"/>
    <n v="0"/>
    <n v="0"/>
    <n v="0"/>
    <n v="0"/>
    <s v="&gt;0"/>
    <n v="0"/>
    <n v="1"/>
    <x v="2"/>
    <x v="1"/>
    <m/>
  </r>
  <r>
    <n v="95086"/>
    <n v="5"/>
    <n v="0"/>
    <s v="&gt;0"/>
    <m/>
    <s v="95086"/>
    <n v="5"/>
    <n v="0"/>
    <n v="0"/>
    <n v="0"/>
    <n v="0"/>
    <n v="0"/>
    <s v="&gt;0"/>
    <n v="0"/>
    <n v="1"/>
    <x v="2"/>
    <x v="1"/>
    <m/>
  </r>
  <r>
    <n v="95102"/>
    <n v="0"/>
    <n v="5"/>
    <s v="&gt;0"/>
    <m/>
    <s v="95102"/>
    <n v="5"/>
    <n v="0"/>
    <n v="0"/>
    <n v="0"/>
    <n v="0"/>
    <n v="0"/>
    <s v="&gt;0"/>
    <n v="0"/>
    <n v="1"/>
    <x v="2"/>
    <x v="1"/>
    <m/>
  </r>
  <r>
    <n v="95109"/>
    <n v="0"/>
    <n v="5"/>
    <s v="&gt;0"/>
    <m/>
    <s v="95109"/>
    <n v="5"/>
    <n v="0"/>
    <n v="0"/>
    <n v="0"/>
    <n v="0"/>
    <n v="0"/>
    <s v="&gt;0"/>
    <n v="0"/>
    <n v="1"/>
    <x v="2"/>
    <x v="1"/>
    <m/>
  </r>
  <r>
    <n v="95110"/>
    <n v="93"/>
    <n v="39"/>
    <n v="132"/>
    <m/>
    <s v="95110"/>
    <n v="91"/>
    <n v="5"/>
    <n v="5"/>
    <n v="0"/>
    <n v="31"/>
    <n v="5"/>
    <s v="&gt;122"/>
    <n v="20004"/>
    <m/>
    <x v="345"/>
    <x v="20"/>
    <m/>
  </r>
  <r>
    <n v="95111"/>
    <n v="244"/>
    <n v="259"/>
    <n v="503"/>
    <m/>
    <s v="95111"/>
    <n v="455"/>
    <n v="26"/>
    <n v="20"/>
    <n v="0"/>
    <n v="5"/>
    <n v="5"/>
    <s v="&gt;501"/>
    <n v="61183"/>
    <m/>
    <x v="345"/>
    <x v="20"/>
    <m/>
  </r>
  <r>
    <n v="95112"/>
    <n v="179"/>
    <n v="233"/>
    <n v="412"/>
    <m/>
    <s v="95112"/>
    <n v="304"/>
    <n v="87"/>
    <n v="17"/>
    <n v="0"/>
    <n v="5"/>
    <n v="5"/>
    <s v="&gt;408"/>
    <n v="59959"/>
    <m/>
    <x v="345"/>
    <x v="20"/>
    <m/>
  </r>
  <r>
    <n v="95113"/>
    <n v="0"/>
    <n v="5"/>
    <s v="&gt;0"/>
    <m/>
    <s v="95113"/>
    <n v="5"/>
    <n v="5"/>
    <n v="5"/>
    <n v="0"/>
    <n v="0"/>
    <n v="0"/>
    <s v="&gt;0"/>
    <n v="2550"/>
    <m/>
    <x v="345"/>
    <x v="20"/>
    <m/>
  </r>
  <r>
    <n v="95115"/>
    <n v="0"/>
    <n v="5"/>
    <s v="&gt;0"/>
    <m/>
    <s v="95115"/>
    <n v="5"/>
    <n v="5"/>
    <n v="0"/>
    <n v="0"/>
    <n v="0"/>
    <n v="0"/>
    <s v="&gt;0"/>
    <n v="0"/>
    <n v="1"/>
    <x v="2"/>
    <x v="1"/>
    <m/>
  </r>
  <r>
    <n v="95116"/>
    <n v="194"/>
    <n v="220"/>
    <n v="414"/>
    <m/>
    <s v="95116"/>
    <n v="347"/>
    <n v="18"/>
    <n v="48"/>
    <n v="0"/>
    <n v="0"/>
    <n v="5"/>
    <s v="&gt;413"/>
    <n v="54758"/>
    <m/>
    <x v="345"/>
    <x v="20"/>
    <m/>
  </r>
  <r>
    <n v="95117"/>
    <n v="101"/>
    <n v="90"/>
    <n v="191"/>
    <m/>
    <s v="95117"/>
    <n v="155"/>
    <n v="13"/>
    <n v="12"/>
    <n v="0"/>
    <n v="5"/>
    <n v="5"/>
    <s v="&gt;180"/>
    <n v="31702"/>
    <m/>
    <x v="345"/>
    <x v="20"/>
    <m/>
  </r>
  <r>
    <n v="95118"/>
    <n v="98"/>
    <n v="183"/>
    <n v="281"/>
    <m/>
    <s v="95118"/>
    <n v="174"/>
    <n v="44"/>
    <n v="57"/>
    <n v="5"/>
    <n v="0"/>
    <n v="5"/>
    <s v="&gt;275"/>
    <n v="32768"/>
    <m/>
    <x v="345"/>
    <x v="20"/>
    <m/>
  </r>
  <r>
    <n v="95119"/>
    <n v="30"/>
    <n v="51"/>
    <n v="81"/>
    <m/>
    <s v="95119"/>
    <n v="54"/>
    <n v="5"/>
    <n v="14"/>
    <n v="5"/>
    <n v="0"/>
    <n v="5"/>
    <s v="&gt;68"/>
    <n v="10450"/>
    <m/>
    <x v="345"/>
    <x v="20"/>
    <m/>
  </r>
  <r>
    <n v="95120"/>
    <n v="56"/>
    <n v="106"/>
    <n v="162"/>
    <m/>
    <s v="95120"/>
    <n v="150"/>
    <n v="5"/>
    <n v="5"/>
    <n v="0"/>
    <n v="0"/>
    <n v="0"/>
    <s v="&gt;150"/>
    <n v="38177"/>
    <m/>
    <x v="345"/>
    <x v="20"/>
    <m/>
  </r>
  <r>
    <n v="95121"/>
    <n v="128"/>
    <n v="331"/>
    <n v="459"/>
    <m/>
    <s v="95121"/>
    <n v="286"/>
    <n v="5"/>
    <n v="150"/>
    <n v="5"/>
    <n v="5"/>
    <n v="5"/>
    <s v="&gt;436"/>
    <n v="38258"/>
    <m/>
    <x v="345"/>
    <x v="20"/>
    <m/>
  </r>
  <r>
    <n v="95122"/>
    <n v="212"/>
    <n v="263"/>
    <n v="475"/>
    <m/>
    <s v="95122"/>
    <n v="427"/>
    <n v="14"/>
    <n v="33"/>
    <n v="0"/>
    <n v="5"/>
    <n v="0"/>
    <s v="&gt;474"/>
    <n v="55619"/>
    <m/>
    <x v="345"/>
    <x v="20"/>
    <m/>
  </r>
  <r>
    <n v="95123"/>
    <n v="212"/>
    <n v="341"/>
    <n v="553"/>
    <m/>
    <s v="95123"/>
    <n v="432"/>
    <n v="23"/>
    <n v="91"/>
    <n v="5"/>
    <n v="5"/>
    <n v="5"/>
    <s v="&gt;546"/>
    <n v="70005"/>
    <m/>
    <x v="345"/>
    <x v="20"/>
    <m/>
  </r>
  <r>
    <n v="95124"/>
    <n v="137"/>
    <n v="216"/>
    <n v="353"/>
    <m/>
    <s v="95124"/>
    <n v="248"/>
    <n v="31"/>
    <n v="32"/>
    <n v="38"/>
    <n v="0"/>
    <n v="5"/>
    <s v="&gt;349"/>
    <n v="52049"/>
    <m/>
    <x v="345"/>
    <x v="20"/>
    <m/>
  </r>
  <r>
    <n v="95125"/>
    <n v="130"/>
    <n v="149"/>
    <n v="279"/>
    <m/>
    <s v="95125"/>
    <n v="234"/>
    <n v="18"/>
    <n v="20"/>
    <n v="5"/>
    <n v="0"/>
    <n v="5"/>
    <s v="&gt;272"/>
    <n v="54076"/>
    <m/>
    <x v="345"/>
    <x v="20"/>
    <m/>
  </r>
  <r>
    <n v="95126"/>
    <n v="115"/>
    <n v="95"/>
    <n v="210"/>
    <m/>
    <s v="95126"/>
    <n v="172"/>
    <n v="26"/>
    <n v="5"/>
    <n v="0"/>
    <n v="5"/>
    <n v="5"/>
    <s v="&gt;198"/>
    <n v="37063"/>
    <m/>
    <x v="345"/>
    <x v="20"/>
    <m/>
  </r>
  <r>
    <n v="95127"/>
    <n v="242"/>
    <n v="292"/>
    <n v="534"/>
    <m/>
    <s v="95127"/>
    <n v="439"/>
    <n v="23"/>
    <n v="56"/>
    <n v="11"/>
    <n v="5"/>
    <n v="5"/>
    <s v="&gt;529"/>
    <n v="63220"/>
    <m/>
    <x v="345"/>
    <x v="20"/>
    <m/>
  </r>
  <r>
    <n v="95128"/>
    <n v="107"/>
    <n v="113"/>
    <n v="220"/>
    <m/>
    <s v="95128"/>
    <n v="168"/>
    <n v="15"/>
    <n v="25"/>
    <n v="5"/>
    <n v="0"/>
    <n v="5"/>
    <s v="&gt;208"/>
    <n v="35986"/>
    <m/>
    <x v="345"/>
    <x v="20"/>
    <m/>
  </r>
  <r>
    <n v="95129"/>
    <n v="109"/>
    <n v="87"/>
    <n v="196"/>
    <m/>
    <s v="95129"/>
    <n v="186"/>
    <n v="5"/>
    <n v="5"/>
    <n v="0"/>
    <n v="0"/>
    <n v="5"/>
    <s v="&gt;186"/>
    <n v="40277"/>
    <m/>
    <x v="345"/>
    <x v="20"/>
    <m/>
  </r>
  <r>
    <n v="95130"/>
    <n v="44"/>
    <n v="54"/>
    <n v="98"/>
    <m/>
    <s v="95130"/>
    <n v="78"/>
    <n v="5"/>
    <n v="5"/>
    <n v="0"/>
    <n v="0"/>
    <n v="0"/>
    <s v="&gt;78"/>
    <n v="14051"/>
    <m/>
    <x v="345"/>
    <x v="20"/>
    <m/>
  </r>
  <r>
    <n v="95131"/>
    <n v="91"/>
    <n v="139"/>
    <n v="230"/>
    <m/>
    <s v="95131"/>
    <n v="183"/>
    <n v="21"/>
    <n v="26"/>
    <n v="0"/>
    <n v="0"/>
    <n v="0"/>
    <n v="230"/>
    <n v="32096"/>
    <m/>
    <x v="345"/>
    <x v="20"/>
    <m/>
  </r>
  <r>
    <n v="95132"/>
    <n v="119"/>
    <n v="213"/>
    <n v="332"/>
    <m/>
    <s v="95132"/>
    <n v="249"/>
    <n v="5"/>
    <n v="62"/>
    <n v="5"/>
    <n v="5"/>
    <n v="5"/>
    <s v="&gt;311"/>
    <n v="42726"/>
    <m/>
    <x v="345"/>
    <x v="20"/>
    <m/>
  </r>
  <r>
    <n v="95133"/>
    <n v="84"/>
    <n v="131"/>
    <n v="215"/>
    <m/>
    <s v="95133"/>
    <n v="172"/>
    <n v="5"/>
    <n v="34"/>
    <n v="0"/>
    <n v="0"/>
    <n v="0"/>
    <s v="&gt;206"/>
    <n v="28158"/>
    <m/>
    <x v="345"/>
    <x v="20"/>
    <m/>
  </r>
  <r>
    <n v="95134"/>
    <n v="65"/>
    <n v="39"/>
    <n v="104"/>
    <m/>
    <s v="95134"/>
    <n v="93"/>
    <n v="5"/>
    <n v="5"/>
    <n v="0"/>
    <n v="0"/>
    <n v="0"/>
    <s v="&gt;93"/>
    <n v="30499"/>
    <m/>
    <x v="345"/>
    <x v="20"/>
    <m/>
  </r>
  <r>
    <n v="95135"/>
    <n v="47"/>
    <n v="73"/>
    <n v="120"/>
    <m/>
    <s v="95135"/>
    <n v="90"/>
    <n v="5"/>
    <n v="21"/>
    <n v="5"/>
    <n v="0"/>
    <n v="0"/>
    <s v="&gt;111"/>
    <n v="22509"/>
    <m/>
    <x v="345"/>
    <x v="20"/>
    <m/>
  </r>
  <r>
    <n v="95136"/>
    <n v="140"/>
    <n v="231"/>
    <n v="371"/>
    <m/>
    <s v="95136"/>
    <n v="266"/>
    <n v="14"/>
    <n v="79"/>
    <n v="5"/>
    <n v="5"/>
    <n v="5"/>
    <s v="&gt;359"/>
    <n v="48492"/>
    <m/>
    <x v="345"/>
    <x v="20"/>
    <m/>
  </r>
  <r>
    <n v="95137"/>
    <n v="5"/>
    <n v="5"/>
    <s v="&gt;0"/>
    <m/>
    <s v="95137"/>
    <n v="5"/>
    <n v="5"/>
    <n v="0"/>
    <n v="0"/>
    <n v="0"/>
    <n v="0"/>
    <s v="&gt;0"/>
    <n v="0"/>
    <n v="1"/>
    <x v="2"/>
    <x v="1"/>
    <m/>
  </r>
  <r>
    <n v="95138"/>
    <n v="48"/>
    <n v="63"/>
    <n v="111"/>
    <m/>
    <s v="95138"/>
    <n v="87"/>
    <n v="20"/>
    <n v="5"/>
    <n v="0"/>
    <n v="5"/>
    <n v="0"/>
    <s v="&gt;107"/>
    <n v="20597"/>
    <m/>
    <x v="345"/>
    <x v="20"/>
    <m/>
  </r>
  <r>
    <n v="95139"/>
    <n v="21"/>
    <n v="19"/>
    <n v="40"/>
    <m/>
    <s v="95139"/>
    <n v="30"/>
    <n v="5"/>
    <n v="5"/>
    <n v="0"/>
    <n v="5"/>
    <n v="5"/>
    <s v="&gt;30"/>
    <n v="7262"/>
    <m/>
    <x v="345"/>
    <x v="20"/>
    <m/>
  </r>
  <r>
    <n v="95147"/>
    <n v="0"/>
    <n v="5"/>
    <s v="&gt;0"/>
    <m/>
    <s v="95147"/>
    <n v="0"/>
    <n v="0"/>
    <n v="5"/>
    <n v="0"/>
    <n v="0"/>
    <n v="0"/>
    <s v="&gt;0"/>
    <n v="0"/>
    <n v="1"/>
    <x v="2"/>
    <x v="1"/>
    <m/>
  </r>
  <r>
    <n v="95148"/>
    <n v="167"/>
    <n v="284"/>
    <n v="451"/>
    <m/>
    <s v="95148"/>
    <n v="324"/>
    <n v="5"/>
    <n v="105"/>
    <n v="15"/>
    <n v="5"/>
    <n v="5"/>
    <s v="&gt;444"/>
    <n v="48629"/>
    <m/>
    <x v="345"/>
    <x v="20"/>
    <m/>
  </r>
  <r>
    <n v="95150"/>
    <n v="5"/>
    <n v="0"/>
    <s v="&gt;0"/>
    <m/>
    <s v="95150"/>
    <n v="5"/>
    <n v="0"/>
    <n v="0"/>
    <n v="0"/>
    <n v="0"/>
    <n v="0"/>
    <s v="&gt;0"/>
    <n v="0"/>
    <n v="1"/>
    <x v="2"/>
    <x v="1"/>
    <m/>
  </r>
  <r>
    <n v="95151"/>
    <n v="5"/>
    <n v="5"/>
    <s v="&gt;0"/>
    <m/>
    <s v="95151"/>
    <n v="5"/>
    <n v="0"/>
    <n v="0"/>
    <n v="0"/>
    <n v="0"/>
    <n v="0"/>
    <s v="&gt;0"/>
    <n v="0"/>
    <n v="1"/>
    <x v="2"/>
    <x v="1"/>
    <m/>
  </r>
  <r>
    <n v="95156"/>
    <n v="0"/>
    <n v="5"/>
    <s v="&gt;0"/>
    <m/>
    <s v="95156"/>
    <n v="5"/>
    <n v="0"/>
    <n v="0"/>
    <n v="0"/>
    <n v="0"/>
    <n v="0"/>
    <s v="&gt;0"/>
    <n v="0"/>
    <n v="1"/>
    <x v="2"/>
    <x v="1"/>
    <m/>
  </r>
  <r>
    <n v="95161"/>
    <n v="5"/>
    <n v="0"/>
    <s v="&gt;0"/>
    <m/>
    <s v="95161"/>
    <n v="5"/>
    <n v="0"/>
    <n v="0"/>
    <n v="0"/>
    <n v="0"/>
    <n v="0"/>
    <s v="&gt;0"/>
    <n v="0"/>
    <n v="1"/>
    <x v="2"/>
    <x v="1"/>
    <m/>
  </r>
  <r>
    <n v="95166"/>
    <n v="5"/>
    <n v="0"/>
    <s v="&gt;0"/>
    <m/>
    <s v="95166"/>
    <n v="5"/>
    <n v="0"/>
    <n v="0"/>
    <n v="0"/>
    <n v="0"/>
    <n v="0"/>
    <s v="&gt;0"/>
    <n v="0"/>
    <n v="1"/>
    <x v="2"/>
    <x v="1"/>
    <m/>
  </r>
  <r>
    <n v="95177"/>
    <n v="0"/>
    <n v="5"/>
    <s v="&gt;0"/>
    <m/>
    <s v="95177"/>
    <n v="0"/>
    <n v="0"/>
    <n v="0"/>
    <n v="0"/>
    <n v="5"/>
    <n v="0"/>
    <s v="&gt;0"/>
    <n v="0"/>
    <n v="1"/>
    <x v="2"/>
    <x v="1"/>
    <m/>
  </r>
  <r>
    <n v="95201"/>
    <n v="0"/>
    <n v="5"/>
    <s v="&gt;0"/>
    <m/>
    <s v="95201"/>
    <n v="0"/>
    <n v="0"/>
    <n v="5"/>
    <n v="0"/>
    <n v="0"/>
    <n v="0"/>
    <s v="&gt;0"/>
    <n v="0"/>
    <n v="1"/>
    <x v="2"/>
    <x v="1"/>
    <m/>
  </r>
  <r>
    <n v="95202"/>
    <n v="59"/>
    <n v="59"/>
    <n v="118"/>
    <m/>
    <s v="95202"/>
    <n v="79"/>
    <n v="32"/>
    <n v="5"/>
    <n v="0"/>
    <n v="5"/>
    <n v="5"/>
    <s v="&gt;111"/>
    <n v="6607"/>
    <m/>
    <x v="359"/>
    <x v="30"/>
    <m/>
  </r>
  <r>
    <n v="95203"/>
    <n v="141"/>
    <n v="103"/>
    <n v="244"/>
    <m/>
    <s v="95203"/>
    <n v="195"/>
    <n v="32"/>
    <n v="5"/>
    <n v="0"/>
    <n v="5"/>
    <n v="5"/>
    <s v="&gt;227"/>
    <n v="15561"/>
    <m/>
    <x v="359"/>
    <x v="30"/>
    <m/>
  </r>
  <r>
    <n v="95204"/>
    <n v="233"/>
    <n v="141"/>
    <n v="374"/>
    <m/>
    <s v="95204"/>
    <n v="312"/>
    <n v="25"/>
    <n v="25"/>
    <n v="0"/>
    <n v="5"/>
    <n v="5"/>
    <s v="&gt;362"/>
    <n v="28860"/>
    <m/>
    <x v="359"/>
    <x v="30"/>
    <m/>
  </r>
  <r>
    <n v="95205"/>
    <n v="374"/>
    <n v="237"/>
    <n v="611"/>
    <m/>
    <s v="95205"/>
    <n v="517"/>
    <n v="40"/>
    <n v="40"/>
    <n v="5"/>
    <n v="5"/>
    <n v="0"/>
    <s v="&gt;597"/>
    <n v="37133"/>
    <m/>
    <x v="359"/>
    <x v="30"/>
    <m/>
  </r>
  <r>
    <n v="95206"/>
    <n v="612"/>
    <n v="434"/>
    <n v="1046"/>
    <m/>
    <s v="95206"/>
    <n v="869"/>
    <n v="42"/>
    <n v="95"/>
    <n v="0"/>
    <n v="34"/>
    <n v="5"/>
    <s v="&gt;1040"/>
    <n v="65643"/>
    <m/>
    <x v="359"/>
    <x v="30"/>
    <m/>
  </r>
  <r>
    <n v="95207"/>
    <n v="414"/>
    <n v="404"/>
    <n v="818"/>
    <m/>
    <s v="95207"/>
    <n v="564"/>
    <n v="140"/>
    <n v="64"/>
    <n v="31"/>
    <n v="13"/>
    <n v="5"/>
    <s v="&gt;812"/>
    <n v="51652"/>
    <m/>
    <x v="359"/>
    <x v="30"/>
    <m/>
  </r>
  <r>
    <n v="95209"/>
    <n v="314"/>
    <n v="457"/>
    <n v="771"/>
    <m/>
    <s v="95209"/>
    <n v="485"/>
    <n v="19"/>
    <n v="169"/>
    <n v="76"/>
    <n v="14"/>
    <n v="5"/>
    <s v="&gt;763"/>
    <n v="44325"/>
    <m/>
    <x v="359"/>
    <x v="30"/>
    <m/>
  </r>
  <r>
    <n v="95210"/>
    <n v="361"/>
    <n v="344"/>
    <n v="705"/>
    <m/>
    <s v="95210"/>
    <n v="532"/>
    <n v="52"/>
    <n v="86"/>
    <n v="17"/>
    <n v="14"/>
    <n v="5"/>
    <s v="&gt;701"/>
    <n v="41641"/>
    <m/>
    <x v="359"/>
    <x v="30"/>
    <m/>
  </r>
  <r>
    <n v="95211"/>
    <n v="0"/>
    <n v="5"/>
    <s v="&gt;0"/>
    <m/>
    <s v="95211"/>
    <n v="0"/>
    <n v="5"/>
    <n v="0"/>
    <n v="0"/>
    <n v="0"/>
    <n v="0"/>
    <s v="&gt;0"/>
    <n v="2343"/>
    <m/>
    <x v="359"/>
    <x v="30"/>
    <m/>
  </r>
  <r>
    <n v="95212"/>
    <n v="239"/>
    <n v="165"/>
    <n v="404"/>
    <m/>
    <s v="95212"/>
    <n v="317"/>
    <n v="5"/>
    <n v="58"/>
    <n v="5"/>
    <n v="15"/>
    <n v="5"/>
    <s v="&gt;390"/>
    <n v="28281"/>
    <m/>
    <x v="359"/>
    <x v="30"/>
    <m/>
  </r>
  <r>
    <n v="95213"/>
    <n v="5"/>
    <n v="0"/>
    <s v="&gt;0"/>
    <m/>
    <s v="95213"/>
    <n v="5"/>
    <n v="0"/>
    <n v="0"/>
    <n v="0"/>
    <n v="0"/>
    <n v="0"/>
    <s v="&gt;0"/>
    <n v="0"/>
    <n v="1"/>
    <x v="2"/>
    <x v="1"/>
    <m/>
  </r>
  <r>
    <n v="95215"/>
    <n v="173"/>
    <n v="113"/>
    <n v="286"/>
    <m/>
    <s v="95215"/>
    <n v="255"/>
    <n v="5"/>
    <n v="11"/>
    <n v="11"/>
    <n v="5"/>
    <n v="5"/>
    <s v="&gt;277"/>
    <n v="25473"/>
    <m/>
    <x v="0"/>
    <x v="30"/>
    <m/>
  </r>
  <r>
    <n v="95219"/>
    <n v="199"/>
    <n v="92"/>
    <n v="291"/>
    <m/>
    <s v="95219"/>
    <n v="265"/>
    <n v="15"/>
    <n v="5"/>
    <n v="0"/>
    <n v="5"/>
    <n v="0"/>
    <s v="&gt;280"/>
    <n v="29117"/>
    <m/>
    <x v="359"/>
    <x v="30"/>
    <m/>
  </r>
  <r>
    <n v="95220"/>
    <n v="46"/>
    <n v="16"/>
    <n v="62"/>
    <m/>
    <s v="95220"/>
    <n v="59"/>
    <n v="0"/>
    <n v="0"/>
    <n v="0"/>
    <n v="5"/>
    <n v="0"/>
    <s v="&gt;59"/>
    <n v="8228"/>
    <m/>
    <x v="0"/>
    <x v="30"/>
    <m/>
  </r>
  <r>
    <n v="95221"/>
    <n v="5"/>
    <n v="0"/>
    <s v="&gt;0"/>
    <m/>
    <s v="95221"/>
    <n v="5"/>
    <n v="0"/>
    <n v="0"/>
    <n v="0"/>
    <n v="0"/>
    <n v="0"/>
    <s v="&gt;0"/>
    <n v="0"/>
    <n v="1"/>
    <x v="2"/>
    <x v="1"/>
    <m/>
  </r>
  <r>
    <n v="95222"/>
    <n v="22"/>
    <n v="19"/>
    <n v="41"/>
    <m/>
    <s v="95222"/>
    <n v="35"/>
    <n v="5"/>
    <n v="0"/>
    <n v="0"/>
    <n v="0"/>
    <n v="0"/>
    <s v="&gt;35"/>
    <n v="5418"/>
    <m/>
    <x v="360"/>
    <x v="31"/>
    <m/>
  </r>
  <r>
    <n v="95223"/>
    <n v="5"/>
    <n v="5"/>
    <s v="&gt;0"/>
    <m/>
    <s v="95223"/>
    <n v="12"/>
    <n v="5"/>
    <n v="0"/>
    <n v="0"/>
    <n v="0"/>
    <n v="0"/>
    <s v="&gt;12"/>
    <n v="2602"/>
    <m/>
    <x v="0"/>
    <x v="32"/>
    <m/>
  </r>
  <r>
    <n v="95224"/>
    <n v="5"/>
    <n v="5"/>
    <s v="&gt;0"/>
    <m/>
    <s v="95224"/>
    <n v="5"/>
    <n v="0"/>
    <n v="0"/>
    <n v="0"/>
    <n v="0"/>
    <n v="0"/>
    <s v="&gt;0"/>
    <n v="195"/>
    <m/>
    <x v="0"/>
    <x v="31"/>
    <m/>
  </r>
  <r>
    <n v="95225"/>
    <n v="5"/>
    <n v="5"/>
    <s v="&gt;0"/>
    <m/>
    <s v="95225"/>
    <n v="5"/>
    <n v="0"/>
    <n v="0"/>
    <n v="0"/>
    <n v="0"/>
    <n v="0"/>
    <s v="&gt;0"/>
    <n v="618"/>
    <m/>
    <x v="0"/>
    <x v="31"/>
    <m/>
  </r>
  <r>
    <n v="95227"/>
    <n v="5"/>
    <n v="5"/>
    <s v="&gt;0"/>
    <m/>
    <s v="95227"/>
    <n v="5"/>
    <n v="0"/>
    <n v="0"/>
    <n v="0"/>
    <n v="0"/>
    <n v="0"/>
    <s v="&gt;0"/>
    <n v="734"/>
    <m/>
    <x v="0"/>
    <x v="30"/>
    <m/>
  </r>
  <r>
    <n v="95228"/>
    <n v="11"/>
    <n v="22"/>
    <n v="33"/>
    <m/>
    <s v="95228"/>
    <n v="29"/>
    <n v="5"/>
    <n v="0"/>
    <n v="0"/>
    <n v="5"/>
    <n v="0"/>
    <s v="&gt;29"/>
    <n v="4486"/>
    <m/>
    <x v="0"/>
    <x v="31"/>
    <m/>
  </r>
  <r>
    <n v="95231"/>
    <n v="19"/>
    <n v="15"/>
    <n v="34"/>
    <m/>
    <s v="95231"/>
    <n v="25"/>
    <n v="5"/>
    <n v="5"/>
    <n v="0"/>
    <n v="5"/>
    <n v="5"/>
    <s v="&gt;25"/>
    <n v="5520"/>
    <m/>
    <x v="0"/>
    <x v="30"/>
    <m/>
  </r>
  <r>
    <n v="95232"/>
    <n v="0"/>
    <n v="5"/>
    <s v="&gt;0"/>
    <m/>
    <s v="95232"/>
    <n v="0"/>
    <n v="5"/>
    <n v="0"/>
    <n v="0"/>
    <n v="0"/>
    <n v="0"/>
    <s v="&gt;0"/>
    <n v="203"/>
    <m/>
    <x v="0"/>
    <x v="31"/>
    <m/>
  </r>
  <r>
    <n v="95234"/>
    <n v="0"/>
    <n v="5"/>
    <s v="&gt;0"/>
    <m/>
    <s v="95234"/>
    <n v="5"/>
    <n v="0"/>
    <n v="0"/>
    <n v="0"/>
    <n v="0"/>
    <n v="0"/>
    <s v="&gt;0"/>
    <n v="0"/>
    <m/>
    <x v="0"/>
    <x v="30"/>
    <m/>
  </r>
  <r>
    <n v="95236"/>
    <n v="22"/>
    <n v="18"/>
    <n v="40"/>
    <m/>
    <s v="95236"/>
    <n v="28"/>
    <n v="5"/>
    <n v="5"/>
    <n v="0"/>
    <n v="5"/>
    <n v="0"/>
    <s v="&gt;28"/>
    <n v="4458"/>
    <m/>
    <x v="0"/>
    <x v="30"/>
    <m/>
  </r>
  <r>
    <n v="95237"/>
    <n v="15"/>
    <n v="22"/>
    <n v="37"/>
    <m/>
    <s v="95237"/>
    <n v="23"/>
    <n v="5"/>
    <n v="11"/>
    <n v="0"/>
    <n v="5"/>
    <n v="0"/>
    <s v="&gt;34"/>
    <n v="3655"/>
    <m/>
    <x v="0"/>
    <x v="30"/>
    <m/>
  </r>
  <r>
    <n v="95240"/>
    <n v="366"/>
    <n v="267"/>
    <n v="633"/>
    <m/>
    <s v="95240"/>
    <n v="499"/>
    <n v="32"/>
    <n v="81"/>
    <n v="5"/>
    <n v="5"/>
    <n v="5"/>
    <s v="&gt;612"/>
    <n v="49439"/>
    <m/>
    <x v="361"/>
    <x v="30"/>
    <m/>
  </r>
  <r>
    <n v="95242"/>
    <n v="178"/>
    <n v="111"/>
    <n v="289"/>
    <m/>
    <s v="95242"/>
    <n v="234"/>
    <n v="11"/>
    <n v="22"/>
    <n v="13"/>
    <n v="5"/>
    <n v="5"/>
    <s v="&gt;280"/>
    <n v="27340"/>
    <m/>
    <x v="361"/>
    <x v="30"/>
    <m/>
  </r>
  <r>
    <n v="95243"/>
    <n v="5"/>
    <n v="0"/>
    <s v="&gt;0"/>
    <m/>
    <s v="95243"/>
    <n v="5"/>
    <n v="0"/>
    <n v="0"/>
    <n v="0"/>
    <n v="0"/>
    <n v="0"/>
    <s v="&gt;0"/>
    <n v="0"/>
    <n v="1"/>
    <x v="2"/>
    <x v="1"/>
    <m/>
  </r>
  <r>
    <n v="95245"/>
    <n v="5"/>
    <n v="5"/>
    <s v="&gt;0"/>
    <m/>
    <s v="95245"/>
    <n v="5"/>
    <n v="0"/>
    <n v="0"/>
    <n v="0"/>
    <n v="0"/>
    <n v="0"/>
    <s v="&gt;0"/>
    <n v="1650"/>
    <m/>
    <x v="0"/>
    <x v="31"/>
    <m/>
  </r>
  <r>
    <n v="95246"/>
    <n v="5"/>
    <n v="5"/>
    <s v="&gt;0"/>
    <m/>
    <s v="95246"/>
    <n v="5"/>
    <n v="0"/>
    <n v="0"/>
    <n v="0"/>
    <n v="0"/>
    <n v="0"/>
    <s v="&gt;0"/>
    <n v="1234"/>
    <m/>
    <x v="0"/>
    <x v="31"/>
    <m/>
  </r>
  <r>
    <n v="95247"/>
    <n v="5"/>
    <n v="17"/>
    <s v="&gt;17"/>
    <m/>
    <s v="95247"/>
    <n v="24"/>
    <n v="5"/>
    <n v="0"/>
    <n v="0"/>
    <n v="0"/>
    <n v="0"/>
    <s v="&gt;24"/>
    <n v="3853"/>
    <m/>
    <x v="0"/>
    <x v="31"/>
    <m/>
  </r>
  <r>
    <n v="95248"/>
    <n v="5"/>
    <n v="0"/>
    <s v="&gt;0"/>
    <m/>
    <s v="95248"/>
    <n v="5"/>
    <n v="0"/>
    <n v="0"/>
    <n v="0"/>
    <n v="0"/>
    <n v="0"/>
    <s v="&gt;0"/>
    <n v="108"/>
    <m/>
    <x v="0"/>
    <x v="31"/>
    <m/>
  </r>
  <r>
    <n v="95249"/>
    <n v="26"/>
    <n v="28"/>
    <n v="54"/>
    <m/>
    <s v="95249"/>
    <n v="35"/>
    <n v="11"/>
    <n v="5"/>
    <n v="0"/>
    <n v="0"/>
    <n v="5"/>
    <s v="&gt;46"/>
    <n v="5988"/>
    <m/>
    <x v="0"/>
    <x v="31"/>
    <m/>
  </r>
  <r>
    <n v="95251"/>
    <n v="5"/>
    <n v="5"/>
    <s v="&gt;0"/>
    <m/>
    <s v="95251"/>
    <n v="5"/>
    <n v="0"/>
    <n v="0"/>
    <n v="0"/>
    <n v="0"/>
    <n v="0"/>
    <s v="&gt;0"/>
    <n v="496"/>
    <m/>
    <x v="0"/>
    <x v="31"/>
    <m/>
  </r>
  <r>
    <n v="95252"/>
    <n v="67"/>
    <n v="70"/>
    <n v="137"/>
    <m/>
    <s v="95252"/>
    <n v="110"/>
    <n v="15"/>
    <n v="5"/>
    <n v="0"/>
    <n v="5"/>
    <n v="5"/>
    <s v="&gt;125"/>
    <n v="15779"/>
    <m/>
    <x v="0"/>
    <x v="31"/>
    <m/>
  </r>
  <r>
    <n v="95253"/>
    <n v="5"/>
    <n v="0"/>
    <s v="&gt;0"/>
    <m/>
    <s v="95253"/>
    <n v="5"/>
    <n v="0"/>
    <n v="0"/>
    <n v="0"/>
    <n v="0"/>
    <n v="0"/>
    <s v="&gt;0"/>
    <n v="0"/>
    <n v="1"/>
    <x v="2"/>
    <x v="1"/>
    <m/>
  </r>
  <r>
    <n v="95254"/>
    <n v="5"/>
    <n v="0"/>
    <s v="&gt;0"/>
    <m/>
    <s v="95254"/>
    <n v="5"/>
    <n v="0"/>
    <n v="0"/>
    <n v="0"/>
    <n v="0"/>
    <n v="0"/>
    <s v="&gt;0"/>
    <n v="721"/>
    <m/>
    <x v="0"/>
    <x v="31"/>
    <m/>
  </r>
  <r>
    <n v="95255"/>
    <n v="5"/>
    <n v="5"/>
    <s v="&gt;0"/>
    <m/>
    <s v="95255"/>
    <n v="11"/>
    <n v="5"/>
    <n v="0"/>
    <n v="0"/>
    <n v="0"/>
    <n v="0"/>
    <s v="&gt;11"/>
    <n v="1591"/>
    <m/>
    <x v="0"/>
    <x v="31"/>
    <m/>
  </r>
  <r>
    <n v="95257"/>
    <n v="5"/>
    <n v="5"/>
    <s v="&gt;0"/>
    <m/>
    <s v="95257"/>
    <n v="5"/>
    <n v="0"/>
    <n v="0"/>
    <n v="0"/>
    <n v="0"/>
    <n v="5"/>
    <s v="&gt;0"/>
    <n v="386"/>
    <m/>
    <x v="0"/>
    <x v="31"/>
    <m/>
  </r>
  <r>
    <n v="95258"/>
    <n v="27"/>
    <n v="16"/>
    <n v="43"/>
    <m/>
    <s v="95258"/>
    <n v="37"/>
    <n v="0"/>
    <n v="0"/>
    <n v="5"/>
    <n v="5"/>
    <n v="5"/>
    <s v="&gt;37"/>
    <n v="3820"/>
    <m/>
    <x v="0"/>
    <x v="30"/>
    <m/>
  </r>
  <r>
    <n v="95259"/>
    <n v="0"/>
    <n v="5"/>
    <s v="&gt;0"/>
    <m/>
    <s v="95259"/>
    <n v="5"/>
    <n v="0"/>
    <n v="0"/>
    <n v="0"/>
    <n v="0"/>
    <n v="0"/>
    <s v="&gt;0"/>
    <n v="0"/>
    <n v="1"/>
    <x v="2"/>
    <x v="1"/>
    <m/>
  </r>
  <r>
    <n v="95269"/>
    <n v="5"/>
    <n v="5"/>
    <s v="&gt;0"/>
    <m/>
    <s v="95269"/>
    <n v="5"/>
    <n v="0"/>
    <n v="0"/>
    <n v="0"/>
    <n v="0"/>
    <n v="5"/>
    <s v="&gt;0"/>
    <n v="0"/>
    <n v="1"/>
    <x v="2"/>
    <x v="1"/>
    <m/>
  </r>
  <r>
    <n v="95291"/>
    <n v="0"/>
    <n v="5"/>
    <s v="&gt;0"/>
    <m/>
    <s v="95291"/>
    <n v="5"/>
    <n v="0"/>
    <n v="0"/>
    <n v="0"/>
    <n v="0"/>
    <n v="0"/>
    <s v="&gt;0"/>
    <n v="0"/>
    <n v="1"/>
    <x v="2"/>
    <x v="1"/>
    <m/>
  </r>
  <r>
    <n v="95295"/>
    <n v="5"/>
    <n v="5"/>
    <s v="&gt;0"/>
    <m/>
    <s v="95295"/>
    <n v="5"/>
    <n v="0"/>
    <n v="5"/>
    <n v="0"/>
    <n v="0"/>
    <n v="0"/>
    <s v="&gt;0"/>
    <n v="0"/>
    <n v="1"/>
    <x v="2"/>
    <x v="1"/>
    <m/>
  </r>
  <r>
    <n v="95301"/>
    <n v="232"/>
    <n v="246"/>
    <n v="478"/>
    <m/>
    <s v="95301"/>
    <n v="385"/>
    <n v="47"/>
    <n v="29"/>
    <n v="11"/>
    <n v="5"/>
    <n v="5"/>
    <s v="&gt;472"/>
    <n v="39922"/>
    <m/>
    <x v="362"/>
    <x v="18"/>
    <m/>
  </r>
  <r>
    <n v="95303"/>
    <n v="5"/>
    <n v="5"/>
    <s v="&gt;0"/>
    <m/>
    <s v="95303"/>
    <n v="5"/>
    <n v="0"/>
    <n v="0"/>
    <n v="0"/>
    <n v="0"/>
    <n v="0"/>
    <s v="&gt;0"/>
    <n v="1019"/>
    <m/>
    <x v="0"/>
    <x v="18"/>
    <m/>
  </r>
  <r>
    <n v="95304"/>
    <n v="77"/>
    <n v="35"/>
    <n v="112"/>
    <m/>
    <s v="95304"/>
    <n v="105"/>
    <n v="5"/>
    <n v="0"/>
    <n v="0"/>
    <n v="5"/>
    <n v="5"/>
    <s v="&gt;105"/>
    <n v="15533"/>
    <m/>
    <x v="363"/>
    <x v="30"/>
    <m/>
  </r>
  <r>
    <n v="95306"/>
    <n v="5"/>
    <n v="5"/>
    <s v="&gt;0"/>
    <m/>
    <s v="95306"/>
    <n v="5"/>
    <n v="5"/>
    <n v="0"/>
    <n v="0"/>
    <n v="0"/>
    <n v="0"/>
    <s v="&gt;0"/>
    <n v="841"/>
    <m/>
    <x v="0"/>
    <x v="33"/>
    <m/>
  </r>
  <r>
    <n v="95307"/>
    <n v="324"/>
    <n v="184"/>
    <n v="508"/>
    <m/>
    <s v="95307"/>
    <n v="463"/>
    <n v="27"/>
    <n v="5"/>
    <n v="0"/>
    <n v="11"/>
    <n v="5"/>
    <s v="&gt;501"/>
    <n v="47130"/>
    <m/>
    <x v="364"/>
    <x v="34"/>
    <m/>
  </r>
  <r>
    <n v="95309"/>
    <n v="0"/>
    <n v="5"/>
    <s v="&gt;0"/>
    <m/>
    <s v="95309"/>
    <n v="5"/>
    <n v="0"/>
    <n v="0"/>
    <n v="0"/>
    <n v="0"/>
    <n v="0"/>
    <s v="&gt;0"/>
    <n v="0"/>
    <n v="1"/>
    <x v="2"/>
    <x v="1"/>
    <m/>
  </r>
  <r>
    <n v="95310"/>
    <n v="5"/>
    <n v="5"/>
    <s v="&gt;0"/>
    <m/>
    <s v="95310"/>
    <n v="5"/>
    <n v="5"/>
    <n v="5"/>
    <n v="0"/>
    <n v="0"/>
    <n v="0"/>
    <s v="&gt;0"/>
    <n v="1654"/>
    <m/>
    <x v="0"/>
    <x v="35"/>
    <m/>
  </r>
  <r>
    <n v="95311"/>
    <n v="5"/>
    <n v="5"/>
    <s v="&gt;0"/>
    <m/>
    <s v="95311"/>
    <n v="5"/>
    <n v="0"/>
    <n v="0"/>
    <n v="0"/>
    <n v="0"/>
    <n v="0"/>
    <s v="&gt;0"/>
    <n v="1976"/>
    <m/>
    <x v="0"/>
    <x v="33"/>
    <m/>
  </r>
  <r>
    <n v="95312"/>
    <n v="5"/>
    <n v="5"/>
    <s v="&gt;0"/>
    <m/>
    <s v="95312"/>
    <n v="5"/>
    <n v="5"/>
    <n v="0"/>
    <n v="0"/>
    <n v="0"/>
    <n v="0"/>
    <s v="&gt;0"/>
    <n v="206"/>
    <m/>
    <x v="0"/>
    <x v="18"/>
    <m/>
  </r>
  <r>
    <n v="95313"/>
    <n v="5"/>
    <n v="5"/>
    <s v="&gt;0"/>
    <m/>
    <s v="95313"/>
    <n v="5"/>
    <n v="0"/>
    <n v="0"/>
    <n v="0"/>
    <n v="0"/>
    <n v="0"/>
    <s v="&gt;0"/>
    <n v="1166"/>
    <m/>
    <x v="365"/>
    <x v="34"/>
    <m/>
  </r>
  <r>
    <n v="95315"/>
    <n v="55"/>
    <n v="35"/>
    <n v="90"/>
    <m/>
    <s v="95315"/>
    <n v="88"/>
    <n v="5"/>
    <n v="0"/>
    <n v="0"/>
    <n v="0"/>
    <n v="5"/>
    <s v="&gt;88"/>
    <n v="14434"/>
    <m/>
    <x v="0"/>
    <x v="18"/>
    <m/>
  </r>
  <r>
    <n v="95316"/>
    <n v="22"/>
    <n v="32"/>
    <n v="54"/>
    <m/>
    <s v="95316"/>
    <n v="53"/>
    <n v="5"/>
    <n v="0"/>
    <n v="0"/>
    <n v="0"/>
    <n v="0"/>
    <s v="&gt;53"/>
    <n v="8090"/>
    <m/>
    <x v="0"/>
    <x v="34"/>
    <m/>
  </r>
  <r>
    <n v="95317"/>
    <n v="5"/>
    <n v="5"/>
    <s v="&gt;0"/>
    <m/>
    <s v="95317"/>
    <n v="5"/>
    <n v="0"/>
    <n v="0"/>
    <n v="0"/>
    <n v="0"/>
    <n v="0"/>
    <s v="&gt;0"/>
    <n v="1085"/>
    <m/>
    <x v="0"/>
    <x v="18"/>
    <m/>
  </r>
  <r>
    <n v="95318"/>
    <n v="5"/>
    <n v="0"/>
    <s v="&gt;0"/>
    <m/>
    <s v="95318"/>
    <n v="5"/>
    <n v="0"/>
    <n v="0"/>
    <n v="0"/>
    <n v="0"/>
    <n v="0"/>
    <s v="&gt;0"/>
    <n v="271"/>
    <m/>
    <x v="0"/>
    <x v="33"/>
    <m/>
  </r>
  <r>
    <n v="95319"/>
    <n v="5"/>
    <n v="63"/>
    <s v="&gt;63"/>
    <m/>
    <s v="95319"/>
    <n v="19"/>
    <n v="5"/>
    <n v="46"/>
    <n v="0"/>
    <n v="0"/>
    <n v="5"/>
    <s v="&gt;65"/>
    <n v="1548"/>
    <m/>
    <x v="365"/>
    <x v="34"/>
    <m/>
  </r>
  <r>
    <n v="95320"/>
    <n v="44"/>
    <n v="38"/>
    <n v="82"/>
    <m/>
    <s v="95320"/>
    <n v="77"/>
    <n v="5"/>
    <n v="0"/>
    <n v="0"/>
    <n v="0"/>
    <n v="5"/>
    <s v="&gt;77"/>
    <n v="12990"/>
    <m/>
    <x v="366"/>
    <x v="30"/>
    <m/>
  </r>
  <r>
    <n v="95321"/>
    <n v="5"/>
    <n v="5"/>
    <s v="&gt;0"/>
    <m/>
    <s v="95321"/>
    <n v="5"/>
    <n v="0"/>
    <n v="5"/>
    <n v="0"/>
    <n v="0"/>
    <n v="0"/>
    <s v="&gt;0"/>
    <n v="3544"/>
    <m/>
    <x v="0"/>
    <x v="35"/>
    <m/>
  </r>
  <r>
    <n v="95322"/>
    <n v="48"/>
    <n v="28"/>
    <n v="76"/>
    <m/>
    <s v="95322"/>
    <n v="75"/>
    <n v="5"/>
    <n v="0"/>
    <n v="0"/>
    <n v="0"/>
    <n v="0"/>
    <s v="&gt;75"/>
    <n v="10016"/>
    <m/>
    <x v="367"/>
    <x v="18"/>
    <m/>
  </r>
  <r>
    <n v="95323"/>
    <n v="5"/>
    <n v="5"/>
    <s v="&gt;0"/>
    <m/>
    <s v="95323"/>
    <n v="5"/>
    <n v="0"/>
    <n v="0"/>
    <n v="0"/>
    <n v="0"/>
    <n v="0"/>
    <s v="&gt;0"/>
    <n v="1484"/>
    <m/>
    <x v="0"/>
    <x v="34"/>
    <m/>
  </r>
  <r>
    <n v="95324"/>
    <n v="18"/>
    <n v="22"/>
    <n v="40"/>
    <m/>
    <s v="95324"/>
    <n v="38"/>
    <n v="0"/>
    <n v="5"/>
    <n v="0"/>
    <n v="0"/>
    <n v="0"/>
    <s v="&gt;38"/>
    <n v="8738"/>
    <m/>
    <x v="0"/>
    <x v="18"/>
    <m/>
  </r>
  <r>
    <n v="95326"/>
    <n v="55"/>
    <n v="33"/>
    <n v="88"/>
    <m/>
    <s v="95326"/>
    <n v="78"/>
    <n v="5"/>
    <n v="0"/>
    <n v="0"/>
    <n v="5"/>
    <n v="5"/>
    <s v="&gt;78"/>
    <n v="10669"/>
    <m/>
    <x v="368"/>
    <x v="34"/>
    <m/>
  </r>
  <r>
    <n v="95327"/>
    <n v="32"/>
    <n v="26"/>
    <n v="58"/>
    <m/>
    <s v="95327"/>
    <n v="41"/>
    <n v="15"/>
    <n v="5"/>
    <n v="0"/>
    <n v="5"/>
    <n v="0"/>
    <s v="&gt;56"/>
    <n v="8542"/>
    <m/>
    <x v="0"/>
    <x v="35"/>
    <m/>
  </r>
  <r>
    <n v="95328"/>
    <n v="29"/>
    <n v="20"/>
    <n v="49"/>
    <m/>
    <s v="95328"/>
    <n v="46"/>
    <n v="5"/>
    <n v="0"/>
    <n v="0"/>
    <n v="5"/>
    <n v="0"/>
    <s v="&gt;46"/>
    <n v="3680"/>
    <m/>
    <x v="0"/>
    <x v="34"/>
    <m/>
  </r>
  <r>
    <n v="95329"/>
    <n v="5"/>
    <n v="5"/>
    <s v="&gt;0"/>
    <m/>
    <s v="95329"/>
    <n v="11"/>
    <n v="5"/>
    <n v="0"/>
    <n v="0"/>
    <n v="0"/>
    <n v="0"/>
    <s v="&gt;11"/>
    <n v="2318"/>
    <m/>
    <x v="0"/>
    <x v="35"/>
    <m/>
  </r>
  <r>
    <n v="95330"/>
    <n v="201"/>
    <n v="113"/>
    <n v="314"/>
    <m/>
    <s v="95330"/>
    <n v="278"/>
    <n v="5"/>
    <n v="24"/>
    <n v="0"/>
    <n v="5"/>
    <n v="0"/>
    <s v="&gt;302"/>
    <n v="24096"/>
    <m/>
    <x v="369"/>
    <x v="30"/>
    <m/>
  </r>
  <r>
    <n v="95331"/>
    <n v="0"/>
    <n v="5"/>
    <s v="&gt;0"/>
    <m/>
    <s v="95331"/>
    <n v="5"/>
    <n v="0"/>
    <n v="0"/>
    <n v="0"/>
    <n v="0"/>
    <n v="0"/>
    <s v="&gt;0"/>
    <n v="0"/>
    <n v="1"/>
    <x v="2"/>
    <x v="1"/>
    <m/>
  </r>
  <r>
    <n v="95333"/>
    <n v="15"/>
    <n v="11"/>
    <n v="26"/>
    <m/>
    <s v="95333"/>
    <n v="25"/>
    <n v="5"/>
    <n v="0"/>
    <n v="0"/>
    <n v="0"/>
    <n v="0"/>
    <s v="&gt;25"/>
    <n v="3012"/>
    <m/>
    <x v="0"/>
    <x v="18"/>
    <m/>
  </r>
  <r>
    <n v="95334"/>
    <n v="77"/>
    <n v="52"/>
    <n v="129"/>
    <m/>
    <s v="95334"/>
    <n v="125"/>
    <n v="5"/>
    <n v="0"/>
    <n v="0"/>
    <n v="5"/>
    <n v="5"/>
    <s v="&gt;125"/>
    <n v="17624"/>
    <m/>
    <x v="370"/>
    <x v="18"/>
    <m/>
  </r>
  <r>
    <n v="95335"/>
    <n v="5"/>
    <n v="5"/>
    <s v="&gt;0"/>
    <m/>
    <s v="95335"/>
    <n v="5"/>
    <n v="0"/>
    <n v="5"/>
    <n v="0"/>
    <n v="0"/>
    <n v="0"/>
    <s v="&gt;0"/>
    <n v="88"/>
    <m/>
    <x v="0"/>
    <x v="35"/>
    <m/>
  </r>
  <r>
    <n v="95336"/>
    <n v="293"/>
    <n v="206"/>
    <n v="499"/>
    <m/>
    <s v="95336"/>
    <n v="443"/>
    <n v="15"/>
    <n v="24"/>
    <n v="5"/>
    <n v="5"/>
    <n v="5"/>
    <s v="&gt;482"/>
    <n v="47243"/>
    <m/>
    <x v="371"/>
    <x v="30"/>
    <m/>
  </r>
  <r>
    <n v="95337"/>
    <n v="329"/>
    <n v="158"/>
    <n v="487"/>
    <m/>
    <s v="95337"/>
    <n v="450"/>
    <n v="5"/>
    <n v="5"/>
    <n v="14"/>
    <n v="5"/>
    <n v="5"/>
    <s v="&gt;464"/>
    <n v="40657"/>
    <m/>
    <x v="371"/>
    <x v="30"/>
    <m/>
  </r>
  <r>
    <n v="95338"/>
    <n v="27"/>
    <n v="30"/>
    <n v="57"/>
    <m/>
    <s v="95338"/>
    <n v="49"/>
    <n v="5"/>
    <n v="5"/>
    <n v="0"/>
    <n v="5"/>
    <n v="0"/>
    <s v="&gt;49"/>
    <n v="10633"/>
    <m/>
    <x v="0"/>
    <x v="33"/>
    <m/>
  </r>
  <r>
    <n v="95339"/>
    <n v="0"/>
    <n v="5"/>
    <s v="&gt;0"/>
    <m/>
    <s v="95339"/>
    <n v="0"/>
    <n v="5"/>
    <n v="0"/>
    <n v="0"/>
    <n v="0"/>
    <n v="0"/>
    <s v="&gt;0"/>
    <n v="0"/>
    <n v="1"/>
    <x v="2"/>
    <x v="1"/>
    <m/>
  </r>
  <r>
    <n v="95340"/>
    <n v="183"/>
    <n v="267"/>
    <n v="450"/>
    <m/>
    <s v="95340"/>
    <n v="352"/>
    <n v="44"/>
    <n v="17"/>
    <n v="28"/>
    <n v="5"/>
    <n v="5"/>
    <s v="&gt;441"/>
    <n v="36402"/>
    <m/>
    <x v="372"/>
    <x v="18"/>
    <m/>
  </r>
  <r>
    <n v="95341"/>
    <n v="214"/>
    <n v="110"/>
    <n v="324"/>
    <m/>
    <s v="95341"/>
    <n v="297"/>
    <n v="20"/>
    <n v="5"/>
    <n v="0"/>
    <n v="5"/>
    <n v="5"/>
    <s v="&gt;317"/>
    <n v="34047"/>
    <m/>
    <x v="372"/>
    <x v="18"/>
    <m/>
  </r>
  <r>
    <n v="95343"/>
    <n v="0"/>
    <n v="5"/>
    <s v="&gt;0"/>
    <m/>
    <s v="95343"/>
    <n v="5"/>
    <n v="0"/>
    <n v="0"/>
    <n v="0"/>
    <n v="0"/>
    <n v="0"/>
    <s v="&gt;0"/>
    <n v="0"/>
    <n v="1"/>
    <x v="2"/>
    <x v="1"/>
    <m/>
  </r>
  <r>
    <n v="95344"/>
    <n v="5"/>
    <n v="0"/>
    <s v="&gt;0"/>
    <m/>
    <s v="95344"/>
    <n v="5"/>
    <n v="0"/>
    <n v="0"/>
    <n v="0"/>
    <n v="0"/>
    <n v="0"/>
    <s v="&gt;0"/>
    <n v="0"/>
    <n v="1"/>
    <x v="2"/>
    <x v="1"/>
    <m/>
  </r>
  <r>
    <n v="95345"/>
    <n v="0"/>
    <n v="5"/>
    <s v="&gt;0"/>
    <m/>
    <s v="95345"/>
    <n v="5"/>
    <n v="5"/>
    <n v="0"/>
    <n v="0"/>
    <n v="0"/>
    <n v="0"/>
    <s v="&gt;0"/>
    <n v="715"/>
    <m/>
    <x v="0"/>
    <x v="33"/>
    <m/>
  </r>
  <r>
    <n v="95346"/>
    <n v="5"/>
    <n v="5"/>
    <s v="&gt;0"/>
    <m/>
    <s v="95346"/>
    <n v="5"/>
    <n v="5"/>
    <n v="5"/>
    <n v="0"/>
    <n v="0"/>
    <n v="0"/>
    <s v="&gt;0"/>
    <n v="1159"/>
    <m/>
    <x v="0"/>
    <x v="35"/>
    <m/>
  </r>
  <r>
    <n v="95348"/>
    <n v="210"/>
    <n v="201"/>
    <n v="411"/>
    <m/>
    <s v="95348"/>
    <n v="327"/>
    <n v="45"/>
    <n v="5"/>
    <n v="21"/>
    <n v="5"/>
    <n v="5"/>
    <s v="&gt;393"/>
    <n v="34302"/>
    <m/>
    <x v="372"/>
    <x v="18"/>
    <m/>
  </r>
  <r>
    <n v="95350"/>
    <n v="366"/>
    <n v="302"/>
    <n v="668"/>
    <m/>
    <s v="95350"/>
    <n v="538"/>
    <n v="64"/>
    <n v="51"/>
    <n v="0"/>
    <n v="5"/>
    <n v="5"/>
    <s v="&gt;653"/>
    <n v="54044"/>
    <m/>
    <x v="365"/>
    <x v="34"/>
    <m/>
  </r>
  <r>
    <n v="95351"/>
    <n v="402"/>
    <n v="246"/>
    <n v="648"/>
    <m/>
    <s v="95351"/>
    <n v="574"/>
    <n v="54"/>
    <n v="11"/>
    <n v="0"/>
    <n v="5"/>
    <n v="5"/>
    <s v="&gt;639"/>
    <n v="48844"/>
    <m/>
    <x v="365"/>
    <x v="34"/>
    <m/>
  </r>
  <r>
    <n v="95352"/>
    <n v="0"/>
    <n v="5"/>
    <s v="&gt;0"/>
    <m/>
    <s v="95352"/>
    <n v="5"/>
    <n v="0"/>
    <n v="0"/>
    <n v="0"/>
    <n v="0"/>
    <n v="0"/>
    <s v="&gt;0"/>
    <n v="0"/>
    <n v="1"/>
    <x v="2"/>
    <x v="1"/>
    <m/>
  </r>
  <r>
    <n v="95354"/>
    <n v="166"/>
    <n v="123"/>
    <n v="289"/>
    <m/>
    <s v="95354"/>
    <n v="238"/>
    <n v="41"/>
    <n v="5"/>
    <n v="0"/>
    <n v="5"/>
    <n v="0"/>
    <s v="&gt;279"/>
    <n v="24481"/>
    <m/>
    <x v="365"/>
    <x v="34"/>
    <m/>
  </r>
  <r>
    <n v="95355"/>
    <n v="387"/>
    <n v="315"/>
    <n v="702"/>
    <m/>
    <s v="95355"/>
    <n v="578"/>
    <n v="59"/>
    <n v="43"/>
    <n v="5"/>
    <n v="17"/>
    <n v="5"/>
    <s v="&gt;697"/>
    <n v="59272"/>
    <m/>
    <x v="365"/>
    <x v="34"/>
    <m/>
  </r>
  <r>
    <n v="95356"/>
    <n v="164"/>
    <n v="175"/>
    <n v="339"/>
    <m/>
    <s v="95356"/>
    <n v="261"/>
    <n v="24"/>
    <n v="46"/>
    <n v="0"/>
    <n v="5"/>
    <n v="5"/>
    <s v="&gt;331"/>
    <n v="32387"/>
    <m/>
    <x v="365"/>
    <x v="34"/>
    <m/>
  </r>
  <r>
    <n v="95357"/>
    <n v="73"/>
    <n v="80"/>
    <n v="153"/>
    <m/>
    <s v="95357"/>
    <n v="118"/>
    <n v="5"/>
    <n v="21"/>
    <n v="0"/>
    <n v="5"/>
    <n v="0"/>
    <s v="&gt;139"/>
    <n v="13011"/>
    <m/>
    <x v="365"/>
    <x v="34"/>
    <m/>
  </r>
  <r>
    <n v="95358"/>
    <n v="187"/>
    <n v="124"/>
    <n v="311"/>
    <m/>
    <s v="95358"/>
    <n v="281"/>
    <n v="14"/>
    <n v="13"/>
    <n v="0"/>
    <n v="5"/>
    <n v="5"/>
    <s v="&gt;308"/>
    <n v="32583"/>
    <m/>
    <x v="365"/>
    <x v="34"/>
    <m/>
  </r>
  <r>
    <n v="95360"/>
    <n v="80"/>
    <n v="48"/>
    <n v="128"/>
    <m/>
    <s v="95360"/>
    <n v="124"/>
    <n v="5"/>
    <n v="0"/>
    <n v="0"/>
    <n v="5"/>
    <n v="0"/>
    <s v="&gt;124"/>
    <n v="13571"/>
    <m/>
    <x v="373"/>
    <x v="34"/>
    <m/>
  </r>
  <r>
    <n v="95361"/>
    <n v="132"/>
    <n v="112"/>
    <n v="244"/>
    <m/>
    <s v="95361"/>
    <n v="228"/>
    <n v="14"/>
    <n v="0"/>
    <n v="0"/>
    <n v="5"/>
    <n v="5"/>
    <s v="&gt;242"/>
    <n v="34624"/>
    <m/>
    <x v="374"/>
    <x v="34"/>
    <m/>
  </r>
  <r>
    <n v="95363"/>
    <n v="195"/>
    <n v="113"/>
    <n v="308"/>
    <m/>
    <s v="95363"/>
    <n v="289"/>
    <n v="5"/>
    <n v="5"/>
    <n v="0"/>
    <n v="5"/>
    <n v="0"/>
    <s v="&gt;289"/>
    <n v="28333"/>
    <m/>
    <x v="375"/>
    <x v="34"/>
    <m/>
  </r>
  <r>
    <n v="95365"/>
    <n v="33"/>
    <n v="26"/>
    <n v="59"/>
    <m/>
    <s v="95365"/>
    <n v="57"/>
    <n v="5"/>
    <n v="5"/>
    <n v="0"/>
    <n v="0"/>
    <n v="0"/>
    <s v="&gt;57"/>
    <n v="4292"/>
    <m/>
    <x v="0"/>
    <x v="18"/>
    <m/>
  </r>
  <r>
    <n v="95366"/>
    <n v="95"/>
    <n v="45"/>
    <n v="140"/>
    <m/>
    <s v="95366"/>
    <n v="131"/>
    <n v="5"/>
    <n v="0"/>
    <n v="0"/>
    <n v="5"/>
    <n v="0"/>
    <s v="&gt;131"/>
    <n v="18728"/>
    <m/>
    <x v="376"/>
    <x v="30"/>
    <m/>
  </r>
  <r>
    <n v="95367"/>
    <n v="167"/>
    <n v="130"/>
    <n v="297"/>
    <m/>
    <s v="95367"/>
    <n v="250"/>
    <n v="12"/>
    <n v="24"/>
    <n v="0"/>
    <n v="5"/>
    <n v="5"/>
    <s v="&gt;286"/>
    <n v="24976"/>
    <m/>
    <x v="377"/>
    <x v="34"/>
    <m/>
  </r>
  <r>
    <n v="95368"/>
    <n v="66"/>
    <n v="49"/>
    <n v="115"/>
    <m/>
    <s v="95368"/>
    <n v="98"/>
    <n v="5"/>
    <n v="5"/>
    <n v="0"/>
    <n v="5"/>
    <n v="0"/>
    <s v="&gt;98"/>
    <n v="15251"/>
    <m/>
    <x v="0"/>
    <x v="34"/>
    <m/>
  </r>
  <r>
    <n v="95369"/>
    <n v="5"/>
    <n v="0"/>
    <s v="&gt;0"/>
    <m/>
    <s v="95369"/>
    <n v="5"/>
    <n v="0"/>
    <n v="0"/>
    <n v="0"/>
    <n v="5"/>
    <n v="0"/>
    <s v="&gt;0"/>
    <n v="978"/>
    <m/>
    <x v="0"/>
    <x v="18"/>
    <m/>
  </r>
  <r>
    <n v="95370"/>
    <n v="102"/>
    <n v="181"/>
    <n v="283"/>
    <m/>
    <s v="95370"/>
    <n v="179"/>
    <n v="73"/>
    <n v="26"/>
    <n v="0"/>
    <n v="0"/>
    <n v="5"/>
    <s v="&gt;278"/>
    <n v="28301"/>
    <m/>
    <x v="378"/>
    <x v="35"/>
    <m/>
  </r>
  <r>
    <n v="95372"/>
    <n v="5"/>
    <n v="5"/>
    <s v="&gt;0"/>
    <m/>
    <s v="95372"/>
    <n v="5"/>
    <n v="5"/>
    <n v="5"/>
    <n v="0"/>
    <n v="0"/>
    <n v="0"/>
    <s v="&gt;0"/>
    <n v="1761"/>
    <m/>
    <x v="0"/>
    <x v="35"/>
    <m/>
  </r>
  <r>
    <n v="95374"/>
    <n v="5"/>
    <n v="5"/>
    <s v="&gt;0"/>
    <m/>
    <s v="95374"/>
    <n v="16"/>
    <n v="0"/>
    <n v="0"/>
    <n v="0"/>
    <n v="0"/>
    <n v="0"/>
    <n v="16"/>
    <n v="1714"/>
    <m/>
    <x v="0"/>
    <x v="18"/>
    <m/>
  </r>
  <r>
    <n v="95376"/>
    <n v="352"/>
    <n v="210"/>
    <n v="562"/>
    <m/>
    <s v="95376"/>
    <n v="503"/>
    <n v="13"/>
    <n v="33"/>
    <n v="5"/>
    <n v="5"/>
    <n v="5"/>
    <s v="&gt;549"/>
    <n v="55296"/>
    <m/>
    <x v="363"/>
    <x v="30"/>
    <m/>
  </r>
  <r>
    <n v="95377"/>
    <n v="203"/>
    <n v="114"/>
    <n v="317"/>
    <m/>
    <s v="95377"/>
    <n v="297"/>
    <n v="5"/>
    <n v="5"/>
    <n v="0"/>
    <n v="5"/>
    <n v="0"/>
    <s v="&gt;297"/>
    <n v="32599"/>
    <m/>
    <x v="363"/>
    <x v="30"/>
    <m/>
  </r>
  <r>
    <n v="95378"/>
    <n v="5"/>
    <n v="5"/>
    <s v="&gt;0"/>
    <m/>
    <s v="95378"/>
    <n v="5"/>
    <n v="5"/>
    <n v="0"/>
    <n v="0"/>
    <n v="0"/>
    <n v="0"/>
    <s v="&gt;0"/>
    <n v="0"/>
    <n v="1"/>
    <x v="2"/>
    <x v="1"/>
    <m/>
  </r>
  <r>
    <n v="95379"/>
    <n v="17"/>
    <n v="11"/>
    <n v="28"/>
    <m/>
    <s v="95379"/>
    <n v="22"/>
    <n v="5"/>
    <n v="0"/>
    <n v="0"/>
    <n v="5"/>
    <n v="0"/>
    <s v="&gt;22"/>
    <n v="3856"/>
    <m/>
    <x v="0"/>
    <x v="35"/>
    <m/>
  </r>
  <r>
    <n v="95380"/>
    <n v="291"/>
    <n v="174"/>
    <n v="465"/>
    <m/>
    <s v="95380"/>
    <n v="415"/>
    <n v="25"/>
    <n v="14"/>
    <n v="0"/>
    <n v="5"/>
    <n v="5"/>
    <s v="&gt;454"/>
    <n v="43973"/>
    <m/>
    <x v="379"/>
    <x v="34"/>
    <m/>
  </r>
  <r>
    <n v="95381"/>
    <n v="5"/>
    <n v="5"/>
    <s v="&gt;0"/>
    <m/>
    <s v="95381"/>
    <n v="5"/>
    <n v="0"/>
    <n v="0"/>
    <n v="0"/>
    <n v="0"/>
    <n v="0"/>
    <s v="&gt;0"/>
    <n v="0"/>
    <n v="1"/>
    <x v="2"/>
    <x v="1"/>
    <m/>
  </r>
  <r>
    <n v="95382"/>
    <n v="173"/>
    <n v="146"/>
    <n v="319"/>
    <m/>
    <s v="95382"/>
    <n v="279"/>
    <n v="15"/>
    <n v="14"/>
    <n v="5"/>
    <n v="5"/>
    <n v="5"/>
    <s v="&gt;308"/>
    <n v="38029"/>
    <m/>
    <x v="379"/>
    <x v="34"/>
    <m/>
  </r>
  <r>
    <n v="95383"/>
    <n v="5"/>
    <n v="12"/>
    <s v="&gt;12"/>
    <m/>
    <s v="95383"/>
    <n v="17"/>
    <n v="5"/>
    <n v="5"/>
    <n v="0"/>
    <n v="0"/>
    <n v="0"/>
    <s v="&gt;17"/>
    <n v="3816"/>
    <m/>
    <x v="0"/>
    <x v="35"/>
    <m/>
  </r>
  <r>
    <n v="95385"/>
    <n v="5"/>
    <n v="5"/>
    <s v="&gt;0"/>
    <m/>
    <s v="95385"/>
    <n v="5"/>
    <n v="0"/>
    <n v="0"/>
    <n v="0"/>
    <n v="0"/>
    <n v="0"/>
    <s v="&gt;0"/>
    <n v="430"/>
    <m/>
    <x v="0"/>
    <x v="34"/>
    <m/>
  </r>
  <r>
    <n v="95386"/>
    <n v="71"/>
    <n v="40"/>
    <n v="111"/>
    <m/>
    <s v="95386"/>
    <n v="99"/>
    <n v="5"/>
    <n v="0"/>
    <n v="0"/>
    <n v="5"/>
    <n v="0"/>
    <s v="&gt;99"/>
    <n v="10493"/>
    <m/>
    <x v="380"/>
    <x v="34"/>
    <m/>
  </r>
  <r>
    <n v="95387"/>
    <n v="5"/>
    <n v="5"/>
    <s v="&gt;0"/>
    <m/>
    <s v="95387"/>
    <n v="5"/>
    <n v="0"/>
    <n v="0"/>
    <n v="0"/>
    <n v="0"/>
    <n v="0"/>
    <s v="&gt;0"/>
    <n v="600"/>
    <m/>
    <x v="0"/>
    <x v="34"/>
    <m/>
  </r>
  <r>
    <n v="95388"/>
    <n v="92"/>
    <n v="60"/>
    <n v="152"/>
    <m/>
    <s v="95388"/>
    <n v="143"/>
    <n v="5"/>
    <n v="0"/>
    <n v="0"/>
    <n v="0"/>
    <n v="0"/>
    <s v="&gt;143"/>
    <n v="13805"/>
    <m/>
    <x v="0"/>
    <x v="18"/>
    <m/>
  </r>
  <r>
    <n v="95389"/>
    <n v="5"/>
    <n v="0"/>
    <s v="&gt;0"/>
    <m/>
    <s v="95389"/>
    <n v="5"/>
    <n v="0"/>
    <n v="0"/>
    <n v="0"/>
    <n v="0"/>
    <n v="0"/>
    <s v="&gt;0"/>
    <n v="1464"/>
    <m/>
    <x v="0"/>
    <x v="33"/>
    <m/>
  </r>
  <r>
    <n v="95391"/>
    <n v="130"/>
    <n v="42"/>
    <n v="172"/>
    <m/>
    <s v="95391"/>
    <n v="168"/>
    <n v="5"/>
    <n v="0"/>
    <n v="0"/>
    <n v="5"/>
    <n v="0"/>
    <s v="&gt;168"/>
    <n v="21488"/>
    <m/>
    <x v="0"/>
    <x v="22"/>
    <m/>
  </r>
  <r>
    <n v="95401"/>
    <n v="202"/>
    <n v="199"/>
    <n v="401"/>
    <m/>
    <s v="95401"/>
    <n v="315"/>
    <n v="49"/>
    <n v="29"/>
    <n v="0"/>
    <n v="5"/>
    <n v="5"/>
    <s v="&gt;393"/>
    <n v="38872"/>
    <m/>
    <x v="381"/>
    <x v="27"/>
    <m/>
  </r>
  <r>
    <n v="95402"/>
    <n v="0"/>
    <n v="5"/>
    <s v="&gt;0"/>
    <m/>
    <s v="95402"/>
    <n v="0"/>
    <n v="0"/>
    <n v="5"/>
    <n v="0"/>
    <n v="0"/>
    <n v="0"/>
    <s v="&gt;0"/>
    <n v="0"/>
    <n v="1"/>
    <x v="2"/>
    <x v="1"/>
    <m/>
  </r>
  <r>
    <n v="95403"/>
    <n v="204"/>
    <n v="297"/>
    <n v="501"/>
    <m/>
    <s v="95403"/>
    <n v="324"/>
    <n v="98"/>
    <n v="48"/>
    <n v="16"/>
    <n v="5"/>
    <n v="5"/>
    <s v="&gt;486"/>
    <n v="44716"/>
    <m/>
    <x v="381"/>
    <x v="27"/>
    <m/>
  </r>
  <r>
    <n v="95404"/>
    <n v="160"/>
    <n v="200"/>
    <n v="360"/>
    <m/>
    <s v="95404"/>
    <n v="248"/>
    <n v="56"/>
    <n v="36"/>
    <n v="5"/>
    <n v="11"/>
    <n v="5"/>
    <s v="&gt;351"/>
    <n v="38462"/>
    <m/>
    <x v="381"/>
    <x v="27"/>
    <m/>
  </r>
  <r>
    <n v="95405"/>
    <n v="90"/>
    <n v="125"/>
    <n v="215"/>
    <m/>
    <s v="95405"/>
    <n v="146"/>
    <n v="23"/>
    <n v="18"/>
    <n v="24"/>
    <n v="5"/>
    <n v="5"/>
    <s v="&gt;211"/>
    <n v="22875"/>
    <m/>
    <x v="381"/>
    <x v="27"/>
    <m/>
  </r>
  <r>
    <n v="95406"/>
    <n v="0"/>
    <n v="5"/>
    <s v="&gt;0"/>
    <m/>
    <s v="95406"/>
    <n v="0"/>
    <n v="5"/>
    <n v="0"/>
    <n v="0"/>
    <n v="0"/>
    <n v="0"/>
    <s v="&gt;0"/>
    <n v="0"/>
    <n v="1"/>
    <x v="2"/>
    <x v="1"/>
    <m/>
  </r>
  <r>
    <n v="95407"/>
    <n v="275"/>
    <n v="243"/>
    <n v="518"/>
    <m/>
    <s v="95407"/>
    <n v="405"/>
    <n v="60"/>
    <n v="36"/>
    <n v="5"/>
    <n v="5"/>
    <n v="5"/>
    <s v="&gt;501"/>
    <n v="42815"/>
    <m/>
    <x v="381"/>
    <x v="27"/>
    <m/>
  </r>
  <r>
    <n v="95409"/>
    <n v="88"/>
    <n v="116"/>
    <n v="204"/>
    <m/>
    <s v="95409"/>
    <n v="134"/>
    <n v="21"/>
    <n v="23"/>
    <n v="20"/>
    <n v="5"/>
    <n v="5"/>
    <s v="&gt;198"/>
    <n v="26739"/>
    <m/>
    <x v="381"/>
    <x v="27"/>
    <m/>
  </r>
  <r>
    <n v="95410"/>
    <n v="5"/>
    <n v="5"/>
    <s v="&gt;0"/>
    <m/>
    <s v="95410"/>
    <n v="5"/>
    <n v="0"/>
    <n v="0"/>
    <n v="0"/>
    <n v="0"/>
    <n v="0"/>
    <s v="&gt;0"/>
    <n v="970"/>
    <m/>
    <x v="0"/>
    <x v="36"/>
    <m/>
  </r>
  <r>
    <n v="95413"/>
    <n v="0"/>
    <n v="5"/>
    <s v="&gt;0"/>
    <m/>
    <s v="95413"/>
    <n v="0"/>
    <n v="0"/>
    <n v="0"/>
    <n v="0"/>
    <n v="0"/>
    <n v="5"/>
    <s v="&gt;0"/>
    <n v="0"/>
    <n v="1"/>
    <x v="2"/>
    <x v="1"/>
    <m/>
  </r>
  <r>
    <n v="95415"/>
    <n v="5"/>
    <n v="5"/>
    <s v="&gt;0"/>
    <m/>
    <s v="95415"/>
    <n v="5"/>
    <n v="0"/>
    <n v="0"/>
    <n v="0"/>
    <n v="0"/>
    <n v="0"/>
    <s v="&gt;0"/>
    <n v="1273"/>
    <m/>
    <x v="0"/>
    <x v="36"/>
    <m/>
  </r>
  <r>
    <n v="95416"/>
    <n v="5"/>
    <n v="5"/>
    <s v="&gt;0"/>
    <m/>
    <s v="95416"/>
    <n v="5"/>
    <n v="5"/>
    <n v="0"/>
    <n v="0"/>
    <n v="0"/>
    <n v="0"/>
    <s v="&gt;0"/>
    <n v="0"/>
    <n v="1"/>
    <x v="2"/>
    <x v="1"/>
    <m/>
  </r>
  <r>
    <n v="95419"/>
    <n v="5"/>
    <n v="5"/>
    <s v="&gt;0"/>
    <m/>
    <s v="95419"/>
    <n v="5"/>
    <n v="0"/>
    <n v="0"/>
    <n v="0"/>
    <n v="0"/>
    <n v="0"/>
    <s v="&gt;0"/>
    <n v="0"/>
    <n v="1"/>
    <x v="2"/>
    <x v="1"/>
    <m/>
  </r>
  <r>
    <n v="95420"/>
    <n v="5"/>
    <n v="5"/>
    <s v="&gt;0"/>
    <m/>
    <s v="95420"/>
    <n v="5"/>
    <n v="0"/>
    <n v="0"/>
    <n v="0"/>
    <n v="0"/>
    <n v="0"/>
    <s v="&gt;0"/>
    <n v="235"/>
    <m/>
    <x v="0"/>
    <x v="36"/>
    <m/>
  </r>
  <r>
    <n v="95421"/>
    <n v="5"/>
    <n v="5"/>
    <s v="&gt;0"/>
    <m/>
    <s v="95421"/>
    <n v="5"/>
    <n v="0"/>
    <n v="0"/>
    <n v="0"/>
    <n v="0"/>
    <n v="0"/>
    <s v="&gt;0"/>
    <n v="1662"/>
    <m/>
    <x v="0"/>
    <x v="27"/>
    <m/>
  </r>
  <r>
    <n v="95422"/>
    <n v="116"/>
    <n v="153"/>
    <n v="269"/>
    <m/>
    <s v="95422"/>
    <n v="170"/>
    <n v="91"/>
    <n v="5"/>
    <n v="0"/>
    <n v="5"/>
    <n v="5"/>
    <s v="&gt;261"/>
    <n v="15644"/>
    <m/>
    <x v="382"/>
    <x v="37"/>
    <m/>
  </r>
  <r>
    <n v="95423"/>
    <n v="5"/>
    <n v="26"/>
    <s v="&gt;26"/>
    <m/>
    <s v="95423"/>
    <n v="22"/>
    <n v="5"/>
    <n v="5"/>
    <n v="0"/>
    <n v="5"/>
    <n v="5"/>
    <s v="&gt;22"/>
    <n v="3597"/>
    <m/>
    <x v="0"/>
    <x v="37"/>
    <m/>
  </r>
  <r>
    <n v="95424"/>
    <n v="5"/>
    <n v="5"/>
    <s v="&gt;0"/>
    <m/>
    <s v="95424"/>
    <n v="5"/>
    <n v="0"/>
    <n v="0"/>
    <n v="0"/>
    <n v="0"/>
    <n v="0"/>
    <s v="&gt;0"/>
    <n v="0"/>
    <n v="1"/>
    <x v="2"/>
    <x v="1"/>
    <m/>
  </r>
  <r>
    <n v="95425"/>
    <n v="31"/>
    <n v="60"/>
    <n v="91"/>
    <m/>
    <s v="95425"/>
    <n v="78"/>
    <n v="12"/>
    <n v="0"/>
    <n v="0"/>
    <n v="5"/>
    <n v="0"/>
    <s v="&gt;90"/>
    <n v="11144"/>
    <m/>
    <x v="383"/>
    <x v="27"/>
    <m/>
  </r>
  <r>
    <n v="95426"/>
    <n v="5"/>
    <n v="5"/>
    <s v="&gt;0"/>
    <m/>
    <s v="95426"/>
    <n v="5"/>
    <n v="0"/>
    <n v="0"/>
    <n v="0"/>
    <n v="0"/>
    <n v="0"/>
    <s v="&gt;0"/>
    <n v="1124"/>
    <m/>
    <x v="0"/>
    <x v="37"/>
    <m/>
  </r>
  <r>
    <n v="95427"/>
    <n v="5"/>
    <n v="5"/>
    <s v="&gt;0"/>
    <m/>
    <s v="95427"/>
    <n v="5"/>
    <n v="0"/>
    <n v="0"/>
    <n v="0"/>
    <n v="0"/>
    <n v="0"/>
    <s v="&gt;0"/>
    <n v="548"/>
    <m/>
    <x v="0"/>
    <x v="36"/>
    <m/>
  </r>
  <r>
    <n v="95428"/>
    <n v="12"/>
    <n v="5"/>
    <s v="&gt;12"/>
    <m/>
    <s v="95428"/>
    <n v="13"/>
    <n v="5"/>
    <n v="0"/>
    <n v="0"/>
    <n v="5"/>
    <n v="0"/>
    <s v="&gt;13"/>
    <n v="2821"/>
    <m/>
    <x v="0"/>
    <x v="36"/>
    <m/>
  </r>
  <r>
    <n v="95430"/>
    <n v="0"/>
    <n v="5"/>
    <s v="&gt;0"/>
    <m/>
    <s v="95430"/>
    <n v="5"/>
    <n v="5"/>
    <n v="0"/>
    <n v="0"/>
    <n v="0"/>
    <n v="0"/>
    <s v="&gt;0"/>
    <n v="13"/>
    <m/>
    <x v="0"/>
    <x v="27"/>
    <m/>
  </r>
  <r>
    <n v="95431"/>
    <n v="0"/>
    <n v="5"/>
    <s v="&gt;0"/>
    <m/>
    <s v="95431"/>
    <n v="0"/>
    <n v="0"/>
    <n v="5"/>
    <n v="0"/>
    <n v="0"/>
    <n v="0"/>
    <s v="&gt;0"/>
    <n v="121"/>
    <m/>
    <x v="0"/>
    <x v="27"/>
    <m/>
  </r>
  <r>
    <n v="95432"/>
    <n v="0"/>
    <n v="5"/>
    <s v="&gt;0"/>
    <m/>
    <s v="95432"/>
    <n v="5"/>
    <n v="0"/>
    <n v="0"/>
    <n v="0"/>
    <n v="0"/>
    <n v="0"/>
    <s v="&gt;0"/>
    <n v="596"/>
    <m/>
    <x v="0"/>
    <x v="36"/>
    <m/>
  </r>
  <r>
    <n v="95433"/>
    <n v="0"/>
    <n v="5"/>
    <s v="&gt;0"/>
    <m/>
    <s v="95433"/>
    <n v="5"/>
    <n v="5"/>
    <n v="5"/>
    <n v="0"/>
    <n v="0"/>
    <n v="0"/>
    <s v="&gt;0"/>
    <n v="0"/>
    <n v="1"/>
    <x v="2"/>
    <x v="1"/>
    <m/>
  </r>
  <r>
    <n v="95434"/>
    <n v="5"/>
    <n v="0"/>
    <s v="&gt;0"/>
    <m/>
    <s v="95434"/>
    <n v="5"/>
    <n v="0"/>
    <n v="0"/>
    <n v="0"/>
    <n v="5"/>
    <n v="0"/>
    <s v="&gt;0"/>
    <n v="0"/>
    <n v="1"/>
    <x v="2"/>
    <x v="1"/>
    <m/>
  </r>
  <r>
    <n v="95435"/>
    <n v="5"/>
    <n v="0"/>
    <s v="&gt;0"/>
    <m/>
    <s v="95435"/>
    <n v="5"/>
    <n v="0"/>
    <n v="0"/>
    <n v="0"/>
    <n v="0"/>
    <n v="0"/>
    <s v="&gt;0"/>
    <n v="313"/>
    <m/>
    <x v="0"/>
    <x v="37"/>
    <m/>
  </r>
  <r>
    <n v="95436"/>
    <n v="11"/>
    <n v="5"/>
    <s v="&gt;11"/>
    <m/>
    <s v="95436"/>
    <n v="15"/>
    <n v="5"/>
    <n v="0"/>
    <n v="0"/>
    <n v="0"/>
    <n v="0"/>
    <s v="&gt;15"/>
    <n v="6602"/>
    <m/>
    <x v="384"/>
    <x v="27"/>
    <m/>
  </r>
  <r>
    <n v="95437"/>
    <n v="46"/>
    <n v="127"/>
    <n v="173"/>
    <m/>
    <s v="95437"/>
    <n v="113"/>
    <n v="54"/>
    <n v="5"/>
    <n v="0"/>
    <n v="0"/>
    <n v="5"/>
    <s v="&gt;167"/>
    <n v="15098"/>
    <m/>
    <x v="385"/>
    <x v="36"/>
    <m/>
  </r>
  <r>
    <n v="95439"/>
    <n v="5"/>
    <n v="5"/>
    <s v="&gt;0"/>
    <m/>
    <s v="95439"/>
    <n v="5"/>
    <n v="0"/>
    <n v="0"/>
    <n v="0"/>
    <n v="5"/>
    <n v="0"/>
    <s v="&gt;0"/>
    <n v="444"/>
    <m/>
    <x v="0"/>
    <x v="27"/>
    <m/>
  </r>
  <r>
    <n v="95441"/>
    <n v="5"/>
    <n v="5"/>
    <s v="&gt;0"/>
    <m/>
    <s v="95441"/>
    <n v="13"/>
    <n v="0"/>
    <n v="0"/>
    <n v="0"/>
    <n v="0"/>
    <n v="0"/>
    <n v="13"/>
    <n v="1696"/>
    <m/>
    <x v="0"/>
    <x v="27"/>
    <m/>
  </r>
  <r>
    <n v="95442"/>
    <n v="5"/>
    <n v="5"/>
    <s v="&gt;0"/>
    <m/>
    <s v="95442"/>
    <n v="11"/>
    <n v="0"/>
    <n v="0"/>
    <n v="0"/>
    <n v="5"/>
    <n v="0"/>
    <s v="&gt;11"/>
    <n v="3143"/>
    <m/>
    <x v="0"/>
    <x v="27"/>
    <m/>
  </r>
  <r>
    <n v="95443"/>
    <n v="5"/>
    <n v="5"/>
    <s v="&gt;0"/>
    <m/>
    <s v="95443"/>
    <n v="5"/>
    <n v="5"/>
    <n v="0"/>
    <n v="0"/>
    <n v="0"/>
    <n v="0"/>
    <s v="&gt;0"/>
    <n v="183"/>
    <m/>
    <x v="0"/>
    <x v="37"/>
    <m/>
  </r>
  <r>
    <n v="95444"/>
    <n v="5"/>
    <n v="5"/>
    <s v="&gt;0"/>
    <m/>
    <s v="95444"/>
    <n v="5"/>
    <n v="0"/>
    <n v="0"/>
    <n v="0"/>
    <n v="5"/>
    <n v="0"/>
    <s v="&gt;0"/>
    <n v="357"/>
    <m/>
    <x v="0"/>
    <x v="27"/>
    <m/>
  </r>
  <r>
    <n v="95445"/>
    <n v="5"/>
    <n v="5"/>
    <s v="&gt;0"/>
    <m/>
    <s v="95445"/>
    <n v="5"/>
    <n v="0"/>
    <n v="0"/>
    <n v="0"/>
    <n v="0"/>
    <n v="0"/>
    <s v="&gt;0"/>
    <n v="1989"/>
    <m/>
    <x v="0"/>
    <x v="36"/>
    <m/>
  </r>
  <r>
    <n v="95446"/>
    <n v="5"/>
    <n v="14"/>
    <s v="&gt;14"/>
    <m/>
    <s v="95446"/>
    <n v="21"/>
    <n v="5"/>
    <n v="0"/>
    <n v="0"/>
    <n v="5"/>
    <n v="0"/>
    <s v="&gt;21"/>
    <n v="4951"/>
    <m/>
    <x v="0"/>
    <x v="27"/>
    <m/>
  </r>
  <r>
    <n v="95448"/>
    <n v="38"/>
    <n v="55"/>
    <n v="93"/>
    <m/>
    <s v="95448"/>
    <n v="82"/>
    <n v="5"/>
    <n v="5"/>
    <n v="0"/>
    <n v="0"/>
    <n v="5"/>
    <s v="&gt;82"/>
    <n v="17353"/>
    <m/>
    <x v="386"/>
    <x v="27"/>
    <m/>
  </r>
  <r>
    <n v="95449"/>
    <n v="5"/>
    <n v="5"/>
    <s v="&gt;0"/>
    <m/>
    <s v="95449"/>
    <n v="5"/>
    <n v="5"/>
    <n v="0"/>
    <n v="0"/>
    <n v="0"/>
    <n v="0"/>
    <s v="&gt;0"/>
    <n v="1393"/>
    <m/>
    <x v="0"/>
    <x v="36"/>
    <m/>
  </r>
  <r>
    <n v="95450"/>
    <n v="5"/>
    <n v="5"/>
    <s v="&gt;0"/>
    <m/>
    <s v="95450"/>
    <n v="5"/>
    <n v="0"/>
    <n v="0"/>
    <n v="0"/>
    <n v="0"/>
    <n v="0"/>
    <s v="&gt;0"/>
    <n v="223"/>
    <m/>
    <x v="0"/>
    <x v="27"/>
    <m/>
  </r>
  <r>
    <n v="95451"/>
    <n v="75"/>
    <n v="57"/>
    <n v="132"/>
    <m/>
    <s v="95451"/>
    <n v="109"/>
    <n v="12"/>
    <n v="5"/>
    <n v="0"/>
    <n v="5"/>
    <n v="5"/>
    <s v="&gt;121"/>
    <n v="12031"/>
    <m/>
    <x v="0"/>
    <x v="37"/>
    <m/>
  </r>
  <r>
    <n v="95452"/>
    <n v="5"/>
    <n v="5"/>
    <s v="&gt;0"/>
    <m/>
    <s v="95452"/>
    <n v="5"/>
    <n v="0"/>
    <n v="0"/>
    <n v="0"/>
    <n v="0"/>
    <n v="0"/>
    <s v="&gt;0"/>
    <n v="740"/>
    <m/>
    <x v="0"/>
    <x v="27"/>
    <m/>
  </r>
  <r>
    <n v="95453"/>
    <n v="51"/>
    <n v="109"/>
    <n v="160"/>
    <m/>
    <s v="95453"/>
    <n v="95"/>
    <n v="58"/>
    <n v="5"/>
    <n v="0"/>
    <n v="5"/>
    <n v="5"/>
    <s v="&gt;153"/>
    <n v="11209"/>
    <m/>
    <x v="387"/>
    <x v="37"/>
    <m/>
  </r>
  <r>
    <n v="95454"/>
    <n v="13"/>
    <n v="5"/>
    <s v="&gt;13"/>
    <m/>
    <s v="95454"/>
    <n v="17"/>
    <n v="5"/>
    <n v="0"/>
    <n v="0"/>
    <n v="0"/>
    <n v="0"/>
    <s v="&gt;17"/>
    <n v="2165"/>
    <m/>
    <x v="0"/>
    <x v="36"/>
    <m/>
  </r>
  <r>
    <n v="95456"/>
    <n v="5"/>
    <n v="5"/>
    <s v="&gt;0"/>
    <m/>
    <s v="95456"/>
    <n v="5"/>
    <n v="0"/>
    <n v="0"/>
    <n v="0"/>
    <n v="0"/>
    <n v="0"/>
    <s v="&gt;0"/>
    <n v="682"/>
    <m/>
    <x v="0"/>
    <x v="36"/>
    <m/>
  </r>
  <r>
    <n v="95457"/>
    <n v="5"/>
    <n v="14"/>
    <s v="&gt;14"/>
    <m/>
    <s v="95457"/>
    <n v="18"/>
    <n v="5"/>
    <n v="0"/>
    <n v="0"/>
    <n v="0"/>
    <n v="0"/>
    <s v="&gt;18"/>
    <n v="3061"/>
    <m/>
    <x v="0"/>
    <x v="37"/>
    <m/>
  </r>
  <r>
    <n v="95458"/>
    <n v="26"/>
    <n v="27"/>
    <n v="53"/>
    <m/>
    <s v="95458"/>
    <n v="38"/>
    <n v="15"/>
    <n v="0"/>
    <n v="0"/>
    <n v="0"/>
    <n v="0"/>
    <n v="53"/>
    <n v="2825"/>
    <m/>
    <x v="0"/>
    <x v="37"/>
    <m/>
  </r>
  <r>
    <n v="95459"/>
    <n v="5"/>
    <n v="5"/>
    <s v="&gt;0"/>
    <m/>
    <s v="95459"/>
    <n v="5"/>
    <n v="0"/>
    <n v="0"/>
    <n v="0"/>
    <n v="0"/>
    <n v="0"/>
    <s v="&gt;0"/>
    <n v="838"/>
    <m/>
    <x v="0"/>
    <x v="36"/>
    <m/>
  </r>
  <r>
    <n v="95460"/>
    <n v="5"/>
    <n v="5"/>
    <s v="&gt;0"/>
    <m/>
    <s v="95460"/>
    <n v="5"/>
    <n v="5"/>
    <n v="0"/>
    <n v="0"/>
    <n v="0"/>
    <n v="0"/>
    <s v="&gt;0"/>
    <n v="2106"/>
    <m/>
    <x v="0"/>
    <x v="36"/>
    <m/>
  </r>
  <r>
    <n v="95461"/>
    <n v="15"/>
    <n v="13"/>
    <n v="28"/>
    <m/>
    <s v="95461"/>
    <n v="20"/>
    <n v="5"/>
    <n v="0"/>
    <n v="0"/>
    <n v="5"/>
    <n v="0"/>
    <s v="&gt;20"/>
    <n v="2714"/>
    <m/>
    <x v="0"/>
    <x v="37"/>
    <m/>
  </r>
  <r>
    <n v="95462"/>
    <n v="5"/>
    <n v="0"/>
    <s v="&gt;0"/>
    <m/>
    <s v="95462"/>
    <n v="5"/>
    <n v="0"/>
    <n v="0"/>
    <n v="0"/>
    <n v="0"/>
    <n v="0"/>
    <s v="&gt;0"/>
    <n v="1224"/>
    <m/>
    <x v="0"/>
    <x v="27"/>
    <m/>
  </r>
  <r>
    <n v="95464"/>
    <n v="16"/>
    <n v="18"/>
    <n v="34"/>
    <m/>
    <s v="95464"/>
    <n v="23"/>
    <n v="5"/>
    <n v="0"/>
    <n v="0"/>
    <n v="5"/>
    <n v="0"/>
    <s v="&gt;23"/>
    <n v="2715"/>
    <m/>
    <x v="0"/>
    <x v="37"/>
    <m/>
  </r>
  <r>
    <n v="95465"/>
    <n v="5"/>
    <n v="5"/>
    <s v="&gt;0"/>
    <m/>
    <s v="95465"/>
    <n v="5"/>
    <n v="0"/>
    <n v="0"/>
    <n v="0"/>
    <n v="0"/>
    <n v="0"/>
    <s v="&gt;0"/>
    <n v="1908"/>
    <m/>
    <x v="0"/>
    <x v="27"/>
    <m/>
  </r>
  <r>
    <n v="95466"/>
    <n v="5"/>
    <n v="5"/>
    <s v="&gt;0"/>
    <m/>
    <s v="95466"/>
    <n v="5"/>
    <n v="5"/>
    <n v="0"/>
    <n v="0"/>
    <n v="0"/>
    <n v="0"/>
    <s v="&gt;0"/>
    <n v="943"/>
    <m/>
    <x v="0"/>
    <x v="36"/>
    <m/>
  </r>
  <r>
    <n v="95467"/>
    <n v="23"/>
    <n v="15"/>
    <n v="38"/>
    <m/>
    <s v="95467"/>
    <n v="33"/>
    <n v="5"/>
    <n v="0"/>
    <n v="0"/>
    <n v="5"/>
    <n v="0"/>
    <s v="&gt;33"/>
    <n v="5909"/>
    <m/>
    <x v="0"/>
    <x v="37"/>
    <m/>
  </r>
  <r>
    <n v="95468"/>
    <n v="5"/>
    <n v="5"/>
    <s v="&gt;0"/>
    <m/>
    <s v="95468"/>
    <n v="15"/>
    <n v="5"/>
    <n v="0"/>
    <n v="0"/>
    <n v="0"/>
    <n v="0"/>
    <s v="&gt;15"/>
    <n v="1369"/>
    <m/>
    <x v="388"/>
    <x v="36"/>
    <m/>
  </r>
  <r>
    <n v="95469"/>
    <n v="5"/>
    <n v="5"/>
    <s v="&gt;0"/>
    <m/>
    <s v="95469"/>
    <n v="5"/>
    <n v="5"/>
    <n v="0"/>
    <n v="0"/>
    <n v="0"/>
    <n v="0"/>
    <s v="&gt;0"/>
    <n v="1499"/>
    <m/>
    <x v="0"/>
    <x v="36"/>
    <m/>
  </r>
  <r>
    <n v="95470"/>
    <n v="22"/>
    <n v="29"/>
    <n v="51"/>
    <m/>
    <s v="95470"/>
    <n v="40"/>
    <n v="5"/>
    <n v="5"/>
    <n v="0"/>
    <n v="5"/>
    <n v="0"/>
    <s v="&gt;40"/>
    <n v="5359"/>
    <m/>
    <x v="0"/>
    <x v="36"/>
    <m/>
  </r>
  <r>
    <n v="95471"/>
    <n v="0"/>
    <n v="5"/>
    <s v="&gt;0"/>
    <m/>
    <s v="95471"/>
    <n v="5"/>
    <n v="5"/>
    <n v="0"/>
    <n v="0"/>
    <n v="5"/>
    <n v="0"/>
    <s v="&gt;0"/>
    <n v="569"/>
    <m/>
    <x v="0"/>
    <x v="27"/>
    <m/>
  </r>
  <r>
    <n v="95472"/>
    <n v="69"/>
    <n v="101"/>
    <n v="170"/>
    <m/>
    <s v="95472"/>
    <n v="136"/>
    <n v="18"/>
    <n v="5"/>
    <n v="0"/>
    <n v="5"/>
    <n v="5"/>
    <s v="&gt;154"/>
    <n v="29690"/>
    <m/>
    <x v="389"/>
    <x v="27"/>
    <m/>
  </r>
  <r>
    <n v="95474"/>
    <n v="0"/>
    <n v="5"/>
    <s v="&gt;0"/>
    <m/>
    <s v="95474"/>
    <n v="5"/>
    <n v="0"/>
    <n v="0"/>
    <n v="0"/>
    <n v="0"/>
    <n v="0"/>
    <s v="&gt;0"/>
    <n v="0"/>
    <n v="1"/>
    <x v="2"/>
    <x v="1"/>
    <m/>
  </r>
  <r>
    <n v="95476"/>
    <n v="96"/>
    <n v="135"/>
    <n v="231"/>
    <m/>
    <s v="95476"/>
    <n v="172"/>
    <n v="38"/>
    <n v="5"/>
    <n v="5"/>
    <n v="5"/>
    <n v="5"/>
    <s v="&gt;210"/>
    <n v="37150"/>
    <m/>
    <x v="390"/>
    <x v="27"/>
    <m/>
  </r>
  <r>
    <n v="95478"/>
    <n v="5"/>
    <n v="0"/>
    <s v="&gt;0"/>
    <m/>
    <s v="95478"/>
    <n v="5"/>
    <n v="0"/>
    <n v="0"/>
    <n v="0"/>
    <n v="0"/>
    <n v="0"/>
    <s v="&gt;0"/>
    <n v="0"/>
    <n v="1"/>
    <x v="2"/>
    <x v="1"/>
    <m/>
  </r>
  <r>
    <n v="95479"/>
    <n v="0"/>
    <n v="5"/>
    <s v="&gt;0"/>
    <m/>
    <s v="95479"/>
    <n v="0"/>
    <n v="0"/>
    <n v="0"/>
    <n v="0"/>
    <n v="5"/>
    <n v="0"/>
    <s v="&gt;0"/>
    <n v="0"/>
    <n v="1"/>
    <x v="2"/>
    <x v="1"/>
    <m/>
  </r>
  <r>
    <n v="95480"/>
    <n v="0"/>
    <n v="5"/>
    <s v="&gt;0"/>
    <m/>
    <s v="95480"/>
    <n v="5"/>
    <n v="0"/>
    <n v="0"/>
    <n v="0"/>
    <n v="0"/>
    <n v="0"/>
    <s v="&gt;0"/>
    <n v="0"/>
    <n v="1"/>
    <x v="2"/>
    <x v="1"/>
    <m/>
  </r>
  <r>
    <n v="95481"/>
    <n v="0"/>
    <n v="5"/>
    <s v="&gt;0"/>
    <m/>
    <s v="95481"/>
    <n v="0"/>
    <n v="5"/>
    <n v="0"/>
    <n v="0"/>
    <n v="0"/>
    <n v="0"/>
    <s v="&gt;0"/>
    <n v="0"/>
    <n v="1"/>
    <x v="2"/>
    <x v="1"/>
    <m/>
  </r>
  <r>
    <n v="95482"/>
    <n v="215"/>
    <n v="264"/>
    <n v="479"/>
    <m/>
    <s v="95482"/>
    <n v="322"/>
    <n v="123"/>
    <n v="21"/>
    <n v="0"/>
    <n v="5"/>
    <n v="5"/>
    <s v="&gt;466"/>
    <n v="31714"/>
    <m/>
    <x v="391"/>
    <x v="36"/>
    <m/>
  </r>
  <r>
    <n v="95483"/>
    <n v="5"/>
    <n v="0"/>
    <s v="&gt;0"/>
    <m/>
    <s v="95483"/>
    <n v="5"/>
    <n v="0"/>
    <n v="0"/>
    <n v="0"/>
    <n v="0"/>
    <n v="0"/>
    <s v="&gt;0"/>
    <n v="0"/>
    <n v="1"/>
    <x v="2"/>
    <x v="1"/>
    <m/>
  </r>
  <r>
    <n v="95485"/>
    <n v="5"/>
    <n v="11"/>
    <s v="&gt;11"/>
    <m/>
    <s v="95485"/>
    <n v="12"/>
    <n v="5"/>
    <n v="0"/>
    <n v="0"/>
    <n v="0"/>
    <n v="0"/>
    <s v="&gt;12"/>
    <n v="2804"/>
    <m/>
    <x v="0"/>
    <x v="37"/>
    <m/>
  </r>
  <r>
    <n v="95487"/>
    <n v="5"/>
    <n v="5"/>
    <s v="&gt;0"/>
    <m/>
    <s v="95487"/>
    <n v="5"/>
    <n v="5"/>
    <n v="0"/>
    <n v="0"/>
    <n v="0"/>
    <n v="0"/>
    <s v="&gt;0"/>
    <n v="0"/>
    <n v="1"/>
    <x v="2"/>
    <x v="1"/>
    <m/>
  </r>
  <r>
    <n v="95489"/>
    <n v="5"/>
    <n v="5"/>
    <s v="&gt;0"/>
    <m/>
    <s v="95489"/>
    <n v="5"/>
    <n v="0"/>
    <n v="5"/>
    <n v="0"/>
    <n v="0"/>
    <n v="0"/>
    <s v="&gt;0"/>
    <n v="0"/>
    <n v="1"/>
    <x v="2"/>
    <x v="1"/>
    <m/>
  </r>
  <r>
    <n v="95490"/>
    <n v="70"/>
    <n v="71"/>
    <n v="141"/>
    <m/>
    <s v="95490"/>
    <n v="111"/>
    <n v="21"/>
    <n v="5"/>
    <n v="0"/>
    <n v="5"/>
    <n v="5"/>
    <s v="&gt;132"/>
    <n v="13731"/>
    <m/>
    <x v="392"/>
    <x v="36"/>
    <m/>
  </r>
  <r>
    <n v="95491"/>
    <n v="5"/>
    <n v="5"/>
    <s v="&gt;0"/>
    <m/>
    <s v="95491"/>
    <n v="5"/>
    <n v="0"/>
    <n v="5"/>
    <n v="0"/>
    <n v="0"/>
    <n v="0"/>
    <s v="&gt;0"/>
    <n v="0"/>
    <n v="1"/>
    <x v="2"/>
    <x v="1"/>
    <m/>
  </r>
  <r>
    <n v="95492"/>
    <n v="98"/>
    <n v="141"/>
    <n v="239"/>
    <m/>
    <s v="95492"/>
    <n v="182"/>
    <n v="16"/>
    <n v="32"/>
    <n v="5"/>
    <n v="5"/>
    <n v="5"/>
    <s v="&gt;230"/>
    <n v="29502"/>
    <m/>
    <x v="384"/>
    <x v="27"/>
    <m/>
  </r>
  <r>
    <n v="95494"/>
    <n v="5"/>
    <n v="5"/>
    <s v="&gt;0"/>
    <m/>
    <s v="95494"/>
    <n v="5"/>
    <n v="0"/>
    <n v="0"/>
    <n v="0"/>
    <n v="0"/>
    <n v="0"/>
    <s v="&gt;0"/>
    <n v="181"/>
    <m/>
    <x v="0"/>
    <x v="36"/>
    <m/>
  </r>
  <r>
    <n v="95497"/>
    <n v="5"/>
    <n v="5"/>
    <s v="&gt;0"/>
    <m/>
    <s v="95497"/>
    <n v="5"/>
    <n v="0"/>
    <n v="0"/>
    <n v="0"/>
    <n v="0"/>
    <n v="0"/>
    <s v="&gt;0"/>
    <n v="1156"/>
    <m/>
    <x v="0"/>
    <x v="27"/>
    <m/>
  </r>
  <r>
    <n v="95501"/>
    <n v="161"/>
    <n v="260"/>
    <n v="421"/>
    <m/>
    <s v="95501"/>
    <n v="228"/>
    <n v="150"/>
    <n v="15"/>
    <n v="0"/>
    <n v="16"/>
    <n v="12"/>
    <n v="421"/>
    <n v="23948"/>
    <m/>
    <x v="393"/>
    <x v="38"/>
    <m/>
  </r>
  <r>
    <n v="95502"/>
    <n v="5"/>
    <n v="5"/>
    <s v="&gt;0"/>
    <m/>
    <s v="95502"/>
    <n v="5"/>
    <n v="5"/>
    <n v="0"/>
    <n v="0"/>
    <n v="0"/>
    <n v="0"/>
    <s v="&gt;0"/>
    <n v="0"/>
    <n v="1"/>
    <x v="2"/>
    <x v="1"/>
    <m/>
  </r>
  <r>
    <n v="95503"/>
    <n v="169"/>
    <n v="225"/>
    <n v="394"/>
    <m/>
    <s v="95503"/>
    <n v="261"/>
    <n v="74"/>
    <n v="23"/>
    <n v="5"/>
    <n v="25"/>
    <n v="5"/>
    <s v="&gt;383"/>
    <n v="24631"/>
    <m/>
    <x v="0"/>
    <x v="38"/>
    <m/>
  </r>
  <r>
    <n v="95508"/>
    <n v="5"/>
    <n v="0"/>
    <s v="&gt;0"/>
    <m/>
    <s v="95508"/>
    <n v="0"/>
    <n v="0"/>
    <n v="0"/>
    <n v="0"/>
    <n v="0"/>
    <n v="5"/>
    <s v="&gt;0"/>
    <n v="0"/>
    <n v="1"/>
    <x v="2"/>
    <x v="1"/>
    <m/>
  </r>
  <r>
    <n v="95510"/>
    <n v="5"/>
    <n v="0"/>
    <s v="&gt;0"/>
    <m/>
    <s v="95510"/>
    <n v="0"/>
    <n v="0"/>
    <n v="0"/>
    <n v="0"/>
    <n v="5"/>
    <n v="0"/>
    <s v="&gt;0"/>
    <n v="0"/>
    <n v="1"/>
    <x v="2"/>
    <x v="1"/>
    <m/>
  </r>
  <r>
    <n v="95511"/>
    <n v="0"/>
    <n v="5"/>
    <s v="&gt;0"/>
    <m/>
    <s v="95511"/>
    <n v="5"/>
    <n v="0"/>
    <n v="0"/>
    <n v="0"/>
    <n v="0"/>
    <n v="0"/>
    <s v="&gt;0"/>
    <n v="138"/>
    <m/>
    <x v="0"/>
    <x v="38"/>
    <m/>
  </r>
  <r>
    <n v="95515"/>
    <n v="0"/>
    <n v="5"/>
    <s v="&gt;0"/>
    <m/>
    <s v="95515"/>
    <n v="5"/>
    <n v="0"/>
    <n v="0"/>
    <n v="0"/>
    <n v="0"/>
    <n v="0"/>
    <s v="&gt;0"/>
    <n v="0"/>
    <n v="1"/>
    <x v="2"/>
    <x v="1"/>
    <m/>
  </r>
  <r>
    <n v="95518"/>
    <n v="5"/>
    <n v="0"/>
    <s v="&gt;0"/>
    <m/>
    <s v="95518"/>
    <n v="5"/>
    <n v="0"/>
    <n v="0"/>
    <n v="0"/>
    <n v="0"/>
    <n v="0"/>
    <s v="&gt;0"/>
    <n v="0"/>
    <n v="1"/>
    <x v="2"/>
    <x v="1"/>
    <m/>
  </r>
  <r>
    <n v="95519"/>
    <n v="112"/>
    <n v="129"/>
    <n v="241"/>
    <m/>
    <s v="95519"/>
    <n v="181"/>
    <n v="51"/>
    <n v="0"/>
    <n v="0"/>
    <n v="5"/>
    <n v="5"/>
    <s v="&gt;232"/>
    <n v="18831"/>
    <m/>
    <x v="0"/>
    <x v="38"/>
    <m/>
  </r>
  <r>
    <n v="95521"/>
    <n v="93"/>
    <n v="140"/>
    <n v="233"/>
    <m/>
    <s v="95521"/>
    <n v="137"/>
    <n v="79"/>
    <n v="0"/>
    <n v="5"/>
    <n v="5"/>
    <n v="5"/>
    <s v="&gt;216"/>
    <n v="21193"/>
    <m/>
    <x v="394"/>
    <x v="38"/>
    <m/>
  </r>
  <r>
    <n v="95524"/>
    <n v="5"/>
    <n v="5"/>
    <s v="&gt;0"/>
    <m/>
    <s v="95524"/>
    <n v="5"/>
    <n v="5"/>
    <n v="0"/>
    <n v="0"/>
    <n v="0"/>
    <n v="0"/>
    <s v="&gt;0"/>
    <n v="1764"/>
    <m/>
    <x v="394"/>
    <x v="38"/>
    <m/>
  </r>
  <r>
    <n v="95525"/>
    <n v="5"/>
    <n v="5"/>
    <s v="&gt;0"/>
    <m/>
    <s v="95525"/>
    <n v="15"/>
    <n v="5"/>
    <n v="0"/>
    <n v="0"/>
    <n v="0"/>
    <n v="0"/>
    <s v="&gt;15"/>
    <n v="1403"/>
    <m/>
    <x v="395"/>
    <x v="38"/>
    <m/>
  </r>
  <r>
    <n v="95526"/>
    <n v="5"/>
    <n v="5"/>
    <s v="&gt;0"/>
    <m/>
    <s v="95526"/>
    <n v="5"/>
    <n v="0"/>
    <n v="0"/>
    <n v="0"/>
    <n v="0"/>
    <n v="0"/>
    <s v="&gt;0"/>
    <n v="210"/>
    <m/>
    <x v="0"/>
    <x v="38"/>
    <m/>
  </r>
  <r>
    <n v="95527"/>
    <n v="0"/>
    <n v="5"/>
    <s v="&gt;0"/>
    <m/>
    <s v="95527"/>
    <n v="5"/>
    <n v="0"/>
    <n v="0"/>
    <n v="0"/>
    <n v="0"/>
    <n v="0"/>
    <s v="&gt;0"/>
    <n v="437"/>
    <m/>
    <x v="0"/>
    <x v="39"/>
    <m/>
  </r>
  <r>
    <n v="95528"/>
    <n v="5"/>
    <n v="5"/>
    <s v="&gt;0"/>
    <m/>
    <s v="95528"/>
    <n v="11"/>
    <n v="0"/>
    <n v="0"/>
    <n v="0"/>
    <n v="5"/>
    <n v="0"/>
    <s v="&gt;11"/>
    <n v="1745"/>
    <m/>
    <x v="0"/>
    <x v="38"/>
    <m/>
  </r>
  <r>
    <n v="95531"/>
    <n v="205"/>
    <n v="256"/>
    <n v="461"/>
    <m/>
    <s v="95531"/>
    <n v="316"/>
    <n v="121"/>
    <n v="5"/>
    <n v="0"/>
    <n v="12"/>
    <n v="5"/>
    <s v="&gt;449"/>
    <n v="24052"/>
    <m/>
    <x v="396"/>
    <x v="40"/>
    <m/>
  </r>
  <r>
    <n v="95532"/>
    <n v="0"/>
    <n v="5"/>
    <s v="&gt;0"/>
    <m/>
    <s v="95532"/>
    <n v="5"/>
    <n v="0"/>
    <n v="0"/>
    <n v="0"/>
    <n v="0"/>
    <n v="0"/>
    <s v="&gt;0"/>
    <n v="0"/>
    <n v="1"/>
    <x v="2"/>
    <x v="1"/>
    <m/>
  </r>
  <r>
    <n v="95534"/>
    <n v="0"/>
    <n v="5"/>
    <s v="&gt;0"/>
    <m/>
    <s v="95534"/>
    <n v="5"/>
    <n v="0"/>
    <n v="0"/>
    <n v="0"/>
    <n v="0"/>
    <n v="0"/>
    <s v="&gt;0"/>
    <n v="0"/>
    <n v="1"/>
    <x v="2"/>
    <x v="1"/>
    <m/>
  </r>
  <r>
    <n v="95536"/>
    <n v="14"/>
    <n v="12"/>
    <n v="26"/>
    <m/>
    <s v="95536"/>
    <n v="24"/>
    <n v="5"/>
    <n v="0"/>
    <n v="0"/>
    <n v="0"/>
    <n v="0"/>
    <s v="&gt;24"/>
    <n v="3081"/>
    <m/>
    <x v="397"/>
    <x v="38"/>
    <m/>
  </r>
  <r>
    <n v="95537"/>
    <n v="0"/>
    <n v="5"/>
    <s v="&gt;0"/>
    <m/>
    <s v="95537"/>
    <n v="5"/>
    <n v="5"/>
    <n v="0"/>
    <n v="0"/>
    <n v="0"/>
    <n v="0"/>
    <s v="&gt;0"/>
    <n v="577"/>
    <m/>
    <x v="0"/>
    <x v="38"/>
    <m/>
  </r>
  <r>
    <n v="95538"/>
    <n v="0"/>
    <n v="5"/>
    <s v="&gt;0"/>
    <m/>
    <s v="95538"/>
    <n v="5"/>
    <n v="0"/>
    <n v="0"/>
    <n v="0"/>
    <n v="0"/>
    <n v="0"/>
    <s v="&gt;0"/>
    <n v="0"/>
    <n v="1"/>
    <x v="2"/>
    <x v="1"/>
    <m/>
  </r>
  <r>
    <n v="95540"/>
    <n v="98"/>
    <n v="126"/>
    <n v="224"/>
    <m/>
    <s v="95540"/>
    <n v="162"/>
    <n v="48"/>
    <n v="5"/>
    <n v="0"/>
    <n v="5"/>
    <n v="5"/>
    <s v="&gt;210"/>
    <n v="14316"/>
    <m/>
    <x v="398"/>
    <x v="38"/>
    <m/>
  </r>
  <r>
    <n v="95541"/>
    <n v="5"/>
    <n v="0"/>
    <s v="&gt;0"/>
    <m/>
    <s v="95541"/>
    <n v="5"/>
    <n v="0"/>
    <n v="0"/>
    <n v="0"/>
    <n v="0"/>
    <n v="0"/>
    <s v="&gt;0"/>
    <n v="0"/>
    <n v="1"/>
    <x v="2"/>
    <x v="1"/>
    <m/>
  </r>
  <r>
    <n v="95542"/>
    <n v="5"/>
    <n v="5"/>
    <s v="&gt;0"/>
    <m/>
    <s v="95542"/>
    <n v="5"/>
    <n v="5"/>
    <n v="0"/>
    <n v="0"/>
    <n v="0"/>
    <n v="5"/>
    <s v="&gt;0"/>
    <n v="2262"/>
    <m/>
    <x v="0"/>
    <x v="38"/>
    <m/>
  </r>
  <r>
    <n v="95543"/>
    <n v="5"/>
    <n v="5"/>
    <s v="&gt;0"/>
    <m/>
    <s v="95543"/>
    <n v="11"/>
    <n v="0"/>
    <n v="0"/>
    <n v="0"/>
    <n v="0"/>
    <n v="0"/>
    <n v="11"/>
    <n v="629"/>
    <m/>
    <x v="0"/>
    <x v="40"/>
    <m/>
  </r>
  <r>
    <n v="95545"/>
    <n v="5"/>
    <n v="0"/>
    <s v="&gt;0"/>
    <m/>
    <s v="95545"/>
    <n v="5"/>
    <n v="0"/>
    <n v="0"/>
    <n v="0"/>
    <n v="0"/>
    <n v="0"/>
    <s v="&gt;0"/>
    <n v="110"/>
    <m/>
    <x v="0"/>
    <x v="38"/>
    <m/>
  </r>
  <r>
    <n v="95546"/>
    <n v="18"/>
    <n v="11"/>
    <n v="29"/>
    <m/>
    <s v="95546"/>
    <n v="22"/>
    <n v="5"/>
    <n v="0"/>
    <n v="0"/>
    <n v="5"/>
    <n v="0"/>
    <s v="&gt;22"/>
    <n v="3507"/>
    <m/>
    <x v="0"/>
    <x v="38"/>
    <m/>
  </r>
  <r>
    <n v="95547"/>
    <n v="5"/>
    <n v="5"/>
    <s v="&gt;0"/>
    <m/>
    <s v="95547"/>
    <n v="11"/>
    <n v="0"/>
    <n v="0"/>
    <n v="0"/>
    <n v="0"/>
    <n v="0"/>
    <n v="11"/>
    <n v="1051"/>
    <m/>
    <x v="0"/>
    <x v="38"/>
    <m/>
  </r>
  <r>
    <n v="95548"/>
    <n v="5"/>
    <n v="5"/>
    <s v="&gt;0"/>
    <m/>
    <s v="95548"/>
    <n v="5"/>
    <n v="5"/>
    <n v="5"/>
    <n v="0"/>
    <n v="0"/>
    <n v="0"/>
    <s v="&gt;0"/>
    <n v="1123"/>
    <m/>
    <x v="0"/>
    <x v="40"/>
    <m/>
  </r>
  <r>
    <n v="95549"/>
    <n v="5"/>
    <n v="5"/>
    <s v="&gt;0"/>
    <m/>
    <s v="95549"/>
    <n v="5"/>
    <n v="0"/>
    <n v="0"/>
    <n v="0"/>
    <n v="0"/>
    <n v="0"/>
    <s v="&gt;0"/>
    <n v="1088"/>
    <m/>
    <x v="394"/>
    <x v="38"/>
    <m/>
  </r>
  <r>
    <n v="95550"/>
    <n v="5"/>
    <n v="5"/>
    <s v="&gt;0"/>
    <m/>
    <s v="95550"/>
    <n v="5"/>
    <n v="0"/>
    <n v="0"/>
    <n v="0"/>
    <n v="0"/>
    <n v="0"/>
    <s v="&gt;0"/>
    <n v="172"/>
    <m/>
    <x v="0"/>
    <x v="38"/>
    <m/>
  </r>
  <r>
    <n v="95551"/>
    <n v="15"/>
    <n v="5"/>
    <s v="&gt;15"/>
    <m/>
    <s v="95551"/>
    <n v="21"/>
    <n v="5"/>
    <n v="0"/>
    <n v="0"/>
    <n v="5"/>
    <n v="0"/>
    <s v="&gt;21"/>
    <n v="1601"/>
    <m/>
    <x v="0"/>
    <x v="38"/>
    <m/>
  </r>
  <r>
    <n v="95552"/>
    <n v="5"/>
    <n v="5"/>
    <s v="&gt;0"/>
    <m/>
    <s v="95552"/>
    <n v="5"/>
    <n v="0"/>
    <n v="0"/>
    <n v="0"/>
    <n v="0"/>
    <n v="0"/>
    <s v="&gt;0"/>
    <n v="699"/>
    <m/>
    <x v="0"/>
    <x v="39"/>
    <m/>
  </r>
  <r>
    <n v="95553"/>
    <n v="5"/>
    <n v="5"/>
    <s v="&gt;0"/>
    <m/>
    <s v="95553"/>
    <n v="5"/>
    <n v="5"/>
    <n v="0"/>
    <n v="0"/>
    <n v="5"/>
    <n v="0"/>
    <s v="&gt;0"/>
    <n v="783"/>
    <m/>
    <x v="0"/>
    <x v="38"/>
    <m/>
  </r>
  <r>
    <n v="95554"/>
    <n v="5"/>
    <n v="5"/>
    <s v="&gt;0"/>
    <m/>
    <s v="95554"/>
    <n v="5"/>
    <n v="5"/>
    <n v="0"/>
    <n v="0"/>
    <n v="5"/>
    <n v="0"/>
    <s v="&gt;0"/>
    <n v="419"/>
    <m/>
    <x v="0"/>
    <x v="38"/>
    <m/>
  </r>
  <r>
    <n v="95555"/>
    <n v="0"/>
    <n v="5"/>
    <s v="&gt;0"/>
    <m/>
    <s v="95555"/>
    <n v="0"/>
    <n v="5"/>
    <n v="5"/>
    <n v="0"/>
    <n v="0"/>
    <n v="0"/>
    <s v="&gt;0"/>
    <n v="390"/>
    <m/>
    <x v="0"/>
    <x v="38"/>
    <m/>
  </r>
  <r>
    <n v="95556"/>
    <n v="5"/>
    <n v="0"/>
    <s v="&gt;0"/>
    <m/>
    <s v="95556"/>
    <n v="5"/>
    <n v="0"/>
    <n v="0"/>
    <n v="0"/>
    <n v="0"/>
    <n v="0"/>
    <s v="&gt;0"/>
    <n v="910"/>
    <m/>
    <x v="0"/>
    <x v="38"/>
    <m/>
  </r>
  <r>
    <n v="95558"/>
    <n v="5"/>
    <n v="5"/>
    <s v="&gt;0"/>
    <m/>
    <s v="95558"/>
    <n v="5"/>
    <n v="5"/>
    <n v="0"/>
    <n v="0"/>
    <n v="0"/>
    <n v="0"/>
    <s v="&gt;0"/>
    <n v="409"/>
    <m/>
    <x v="0"/>
    <x v="38"/>
    <m/>
  </r>
  <r>
    <n v="95559"/>
    <n v="5"/>
    <n v="5"/>
    <s v="&gt;0"/>
    <m/>
    <s v="95559"/>
    <n v="5"/>
    <n v="5"/>
    <n v="0"/>
    <n v="0"/>
    <n v="0"/>
    <n v="0"/>
    <s v="&gt;0"/>
    <n v="102"/>
    <m/>
    <x v="0"/>
    <x v="38"/>
    <m/>
  </r>
  <r>
    <n v="95560"/>
    <n v="5"/>
    <n v="5"/>
    <s v="&gt;0"/>
    <m/>
    <s v="95560"/>
    <n v="5"/>
    <n v="5"/>
    <n v="0"/>
    <n v="0"/>
    <n v="5"/>
    <n v="0"/>
    <s v="&gt;0"/>
    <n v="1534"/>
    <m/>
    <x v="0"/>
    <x v="38"/>
    <m/>
  </r>
  <r>
    <n v="95562"/>
    <n v="29"/>
    <n v="41"/>
    <n v="70"/>
    <m/>
    <s v="95562"/>
    <n v="50"/>
    <n v="18"/>
    <n v="0"/>
    <n v="0"/>
    <n v="5"/>
    <n v="5"/>
    <s v="&gt;68"/>
    <n v="3412"/>
    <m/>
    <x v="399"/>
    <x v="38"/>
    <m/>
  </r>
  <r>
    <n v="95563"/>
    <n v="0"/>
    <n v="5"/>
    <s v="&gt;0"/>
    <m/>
    <s v="95563"/>
    <n v="5"/>
    <n v="5"/>
    <n v="0"/>
    <n v="0"/>
    <n v="0"/>
    <n v="0"/>
    <s v="&gt;0"/>
    <n v="591"/>
    <m/>
    <x v="0"/>
    <x v="39"/>
    <m/>
  </r>
  <r>
    <n v="95564"/>
    <n v="5"/>
    <n v="5"/>
    <s v="&gt;0"/>
    <m/>
    <s v="95564"/>
    <n v="5"/>
    <n v="0"/>
    <n v="0"/>
    <n v="0"/>
    <n v="0"/>
    <n v="0"/>
    <s v="&gt;0"/>
    <n v="465"/>
    <m/>
    <x v="0"/>
    <x v="38"/>
    <m/>
  </r>
  <r>
    <n v="95565"/>
    <n v="5"/>
    <n v="5"/>
    <s v="&gt;0"/>
    <m/>
    <s v="95565"/>
    <n v="5"/>
    <n v="5"/>
    <n v="0"/>
    <n v="0"/>
    <n v="0"/>
    <n v="0"/>
    <s v="&gt;0"/>
    <n v="662"/>
    <m/>
    <x v="0"/>
    <x v="38"/>
    <m/>
  </r>
  <r>
    <n v="95567"/>
    <n v="13"/>
    <n v="12"/>
    <n v="25"/>
    <m/>
    <s v="95567"/>
    <n v="21"/>
    <n v="5"/>
    <n v="0"/>
    <n v="0"/>
    <n v="5"/>
    <n v="0"/>
    <s v="&gt;21"/>
    <n v="1888"/>
    <m/>
    <x v="0"/>
    <x v="40"/>
    <m/>
  </r>
  <r>
    <n v="95569"/>
    <n v="5"/>
    <n v="5"/>
    <s v="&gt;0"/>
    <m/>
    <s v="95569"/>
    <n v="5"/>
    <n v="0"/>
    <n v="0"/>
    <n v="0"/>
    <n v="0"/>
    <n v="0"/>
    <s v="&gt;0"/>
    <n v="244"/>
    <m/>
    <x v="0"/>
    <x v="38"/>
    <m/>
  </r>
  <r>
    <n v="95570"/>
    <n v="5"/>
    <n v="11"/>
    <s v="&gt;11"/>
    <m/>
    <s v="95570"/>
    <n v="15"/>
    <n v="5"/>
    <n v="0"/>
    <n v="0"/>
    <n v="5"/>
    <n v="0"/>
    <s v="&gt;15"/>
    <n v="2599"/>
    <m/>
    <x v="400"/>
    <x v="38"/>
    <m/>
  </r>
  <r>
    <n v="95571"/>
    <n v="5"/>
    <n v="5"/>
    <s v="&gt;0"/>
    <m/>
    <s v="95571"/>
    <n v="5"/>
    <n v="0"/>
    <n v="0"/>
    <n v="0"/>
    <n v="0"/>
    <n v="0"/>
    <s v="&gt;0"/>
    <n v="124"/>
    <m/>
    <x v="0"/>
    <x v="38"/>
    <m/>
  </r>
  <r>
    <n v="95573"/>
    <n v="12"/>
    <n v="11"/>
    <n v="23"/>
    <m/>
    <s v="95573"/>
    <n v="19"/>
    <n v="5"/>
    <n v="0"/>
    <n v="0"/>
    <n v="0"/>
    <n v="0"/>
    <s v="&gt;19"/>
    <n v="1285"/>
    <m/>
    <x v="0"/>
    <x v="38"/>
    <m/>
  </r>
  <r>
    <n v="95585"/>
    <n v="5"/>
    <n v="5"/>
    <s v="&gt;0"/>
    <m/>
    <s v="95585"/>
    <n v="5"/>
    <n v="5"/>
    <n v="0"/>
    <n v="0"/>
    <n v="0"/>
    <n v="0"/>
    <s v="&gt;0"/>
    <n v="420"/>
    <m/>
    <x v="0"/>
    <x v="36"/>
    <m/>
  </r>
  <r>
    <n v="95588"/>
    <n v="5"/>
    <n v="0"/>
    <s v="&gt;0"/>
    <m/>
    <s v="95588"/>
    <n v="5"/>
    <n v="0"/>
    <n v="0"/>
    <n v="0"/>
    <n v="0"/>
    <n v="0"/>
    <s v="&gt;0"/>
    <n v="0"/>
    <n v="1"/>
    <x v="2"/>
    <x v="1"/>
    <m/>
  </r>
  <r>
    <n v="95589"/>
    <n v="5"/>
    <n v="0"/>
    <s v="&gt;0"/>
    <m/>
    <s v="95589"/>
    <n v="5"/>
    <n v="0"/>
    <n v="0"/>
    <n v="0"/>
    <n v="0"/>
    <n v="0"/>
    <s v="&gt;0"/>
    <n v="1140"/>
    <m/>
    <x v="0"/>
    <x v="38"/>
    <m/>
  </r>
  <r>
    <n v="95601"/>
    <n v="0"/>
    <n v="5"/>
    <s v="&gt;0"/>
    <m/>
    <s v="95601"/>
    <n v="5"/>
    <n v="0"/>
    <n v="0"/>
    <n v="0"/>
    <n v="0"/>
    <n v="0"/>
    <s v="&gt;0"/>
    <n v="136"/>
    <m/>
    <x v="401"/>
    <x v="41"/>
    <m/>
  </r>
  <r>
    <n v="95602"/>
    <n v="54"/>
    <n v="84"/>
    <n v="138"/>
    <m/>
    <s v="95602"/>
    <n v="95"/>
    <n v="5"/>
    <n v="24"/>
    <n v="0"/>
    <n v="5"/>
    <n v="5"/>
    <s v="&gt;119"/>
    <n v="18588"/>
    <m/>
    <x v="402"/>
    <x v="42"/>
    <m/>
  </r>
  <r>
    <n v="95603"/>
    <n v="113"/>
    <n v="227"/>
    <n v="340"/>
    <m/>
    <s v="95603"/>
    <n v="208"/>
    <n v="60"/>
    <n v="62"/>
    <n v="5"/>
    <n v="5"/>
    <n v="5"/>
    <s v="&gt;330"/>
    <n v="29930"/>
    <m/>
    <x v="402"/>
    <x v="42"/>
    <m/>
  </r>
  <r>
    <n v="95604"/>
    <n v="0"/>
    <n v="5"/>
    <s v="&gt;0"/>
    <m/>
    <s v="95604"/>
    <n v="5"/>
    <n v="0"/>
    <n v="0"/>
    <n v="0"/>
    <n v="0"/>
    <n v="0"/>
    <s v="&gt;0"/>
    <n v="62"/>
    <m/>
    <x v="0"/>
    <x v="42"/>
    <m/>
  </r>
  <r>
    <n v="95605"/>
    <n v="61"/>
    <n v="72"/>
    <n v="133"/>
    <m/>
    <s v="95605"/>
    <n v="101"/>
    <n v="31"/>
    <n v="0"/>
    <n v="0"/>
    <n v="5"/>
    <n v="0"/>
    <s v="&gt;132"/>
    <n v="14468"/>
    <m/>
    <x v="403"/>
    <x v="43"/>
    <m/>
  </r>
  <r>
    <n v="95606"/>
    <n v="5"/>
    <n v="0"/>
    <s v="&gt;0"/>
    <m/>
    <s v="95606"/>
    <n v="5"/>
    <n v="0"/>
    <n v="0"/>
    <n v="0"/>
    <n v="0"/>
    <n v="0"/>
    <s v="&gt;0"/>
    <n v="303"/>
    <m/>
    <x v="0"/>
    <x v="43"/>
    <m/>
  </r>
  <r>
    <n v="95607"/>
    <n v="0"/>
    <n v="5"/>
    <s v="&gt;0"/>
    <m/>
    <s v="95607"/>
    <n v="0"/>
    <n v="0"/>
    <n v="0"/>
    <n v="0"/>
    <n v="0"/>
    <n v="5"/>
    <s v="&gt;0"/>
    <n v="303"/>
    <m/>
    <x v="0"/>
    <x v="43"/>
    <m/>
  </r>
  <r>
    <n v="95608"/>
    <n v="261"/>
    <n v="432"/>
    <n v="693"/>
    <m/>
    <s v="95608"/>
    <n v="475"/>
    <n v="142"/>
    <n v="49"/>
    <n v="11"/>
    <n v="5"/>
    <n v="5"/>
    <s v="&gt;677"/>
    <n v="62330"/>
    <m/>
    <x v="0"/>
    <x v="44"/>
    <m/>
  </r>
  <r>
    <n v="95609"/>
    <n v="0"/>
    <n v="5"/>
    <s v="&gt;0"/>
    <m/>
    <s v="95609"/>
    <n v="0"/>
    <n v="0"/>
    <n v="0"/>
    <n v="0"/>
    <n v="5"/>
    <n v="5"/>
    <s v="&gt;0"/>
    <n v="0"/>
    <n v="1"/>
    <x v="2"/>
    <x v="1"/>
    <m/>
  </r>
  <r>
    <n v="95610"/>
    <n v="207"/>
    <n v="310"/>
    <n v="517"/>
    <m/>
    <s v="95610"/>
    <n v="364"/>
    <n v="85"/>
    <n v="58"/>
    <n v="5"/>
    <n v="5"/>
    <n v="0"/>
    <s v="&gt;507"/>
    <n v="46924"/>
    <m/>
    <x v="404"/>
    <x v="44"/>
    <m/>
  </r>
  <r>
    <n v="95612"/>
    <n v="5"/>
    <n v="5"/>
    <s v="&gt;0"/>
    <m/>
    <s v="95612"/>
    <n v="5"/>
    <n v="0"/>
    <n v="5"/>
    <n v="0"/>
    <n v="0"/>
    <n v="0"/>
    <s v="&gt;0"/>
    <n v="1465"/>
    <m/>
    <x v="0"/>
    <x v="43"/>
    <m/>
  </r>
  <r>
    <n v="95614"/>
    <n v="26"/>
    <n v="5"/>
    <s v="&gt;26"/>
    <m/>
    <s v="95614"/>
    <n v="33"/>
    <n v="5"/>
    <n v="0"/>
    <n v="0"/>
    <n v="5"/>
    <n v="0"/>
    <s v="&gt;33"/>
    <n v="4446"/>
    <m/>
    <x v="0"/>
    <x v="45"/>
    <m/>
  </r>
  <r>
    <n v="95615"/>
    <n v="5"/>
    <n v="5"/>
    <s v="&gt;0"/>
    <m/>
    <s v="95615"/>
    <n v="5"/>
    <n v="0"/>
    <n v="0"/>
    <n v="0"/>
    <n v="0"/>
    <n v="0"/>
    <s v="&gt;0"/>
    <n v="877"/>
    <m/>
    <x v="0"/>
    <x v="44"/>
    <m/>
  </r>
  <r>
    <n v="95616"/>
    <n v="112"/>
    <n v="144"/>
    <n v="256"/>
    <m/>
    <s v="95616"/>
    <n v="170"/>
    <n v="77"/>
    <n v="5"/>
    <n v="0"/>
    <n v="5"/>
    <n v="5"/>
    <s v="&gt;247"/>
    <n v="53805"/>
    <m/>
    <x v="405"/>
    <x v="43"/>
    <m/>
  </r>
  <r>
    <n v="95618"/>
    <n v="98"/>
    <n v="109"/>
    <n v="207"/>
    <m/>
    <s v="95618"/>
    <n v="165"/>
    <n v="32"/>
    <n v="5"/>
    <n v="0"/>
    <n v="0"/>
    <n v="5"/>
    <s v="&gt;197"/>
    <n v="27238"/>
    <m/>
    <x v="405"/>
    <x v="43"/>
    <m/>
  </r>
  <r>
    <n v="95619"/>
    <n v="19"/>
    <n v="29"/>
    <n v="48"/>
    <m/>
    <s v="95619"/>
    <n v="35"/>
    <n v="13"/>
    <n v="0"/>
    <n v="0"/>
    <n v="0"/>
    <n v="0"/>
    <n v="48"/>
    <n v="6504"/>
    <m/>
    <x v="0"/>
    <x v="45"/>
    <m/>
  </r>
  <r>
    <n v="95620"/>
    <n v="100"/>
    <n v="90"/>
    <n v="190"/>
    <m/>
    <s v="95620"/>
    <n v="160"/>
    <n v="14"/>
    <n v="5"/>
    <n v="5"/>
    <n v="5"/>
    <n v="0"/>
    <s v="&gt;174"/>
    <n v="22312"/>
    <m/>
    <x v="406"/>
    <x v="25"/>
    <m/>
  </r>
  <r>
    <n v="95621"/>
    <n v="187"/>
    <n v="260"/>
    <n v="447"/>
    <m/>
    <s v="95621"/>
    <n v="354"/>
    <n v="51"/>
    <n v="17"/>
    <n v="5"/>
    <n v="12"/>
    <n v="5"/>
    <s v="&gt;434"/>
    <n v="41755"/>
    <m/>
    <x v="404"/>
    <x v="44"/>
    <m/>
  </r>
  <r>
    <n v="95622"/>
    <n v="0"/>
    <n v="5"/>
    <s v="&gt;0"/>
    <m/>
    <s v="95622"/>
    <n v="0"/>
    <n v="5"/>
    <n v="0"/>
    <n v="0"/>
    <n v="0"/>
    <n v="0"/>
    <s v="&gt;0"/>
    <n v="0"/>
    <n v="1"/>
    <x v="2"/>
    <x v="1"/>
    <m/>
  </r>
  <r>
    <n v="95623"/>
    <n v="12"/>
    <n v="22"/>
    <n v="34"/>
    <m/>
    <s v="95623"/>
    <n v="27"/>
    <n v="5"/>
    <n v="5"/>
    <n v="0"/>
    <n v="0"/>
    <n v="5"/>
    <s v="&gt;27"/>
    <n v="3949"/>
    <m/>
    <x v="0"/>
    <x v="45"/>
    <m/>
  </r>
  <r>
    <n v="95624"/>
    <n v="399"/>
    <n v="453"/>
    <n v="852"/>
    <m/>
    <s v="95624"/>
    <n v="666"/>
    <n v="39"/>
    <n v="126"/>
    <n v="0"/>
    <n v="18"/>
    <n v="5"/>
    <s v="&gt;849"/>
    <n v="67017"/>
    <m/>
    <x v="407"/>
    <x v="44"/>
    <m/>
  </r>
  <r>
    <n v="95625"/>
    <n v="5"/>
    <n v="5"/>
    <s v="&gt;0"/>
    <m/>
    <s v="95625"/>
    <n v="5"/>
    <n v="0"/>
    <n v="0"/>
    <n v="0"/>
    <n v="0"/>
    <n v="0"/>
    <s v="&gt;0"/>
    <n v="175"/>
    <m/>
    <x v="0"/>
    <x v="25"/>
    <m/>
  </r>
  <r>
    <n v="95626"/>
    <n v="32"/>
    <n v="40"/>
    <n v="72"/>
    <m/>
    <s v="95626"/>
    <n v="56"/>
    <n v="5"/>
    <n v="5"/>
    <n v="5"/>
    <n v="0"/>
    <n v="5"/>
    <s v="&gt;56"/>
    <n v="5879"/>
    <m/>
    <x v="0"/>
    <x v="44"/>
    <m/>
  </r>
  <r>
    <n v="95627"/>
    <n v="11"/>
    <n v="16"/>
    <n v="27"/>
    <m/>
    <s v="95627"/>
    <n v="27"/>
    <n v="0"/>
    <n v="0"/>
    <n v="0"/>
    <n v="0"/>
    <n v="0"/>
    <n v="27"/>
    <n v="4516"/>
    <m/>
    <x v="0"/>
    <x v="43"/>
    <m/>
  </r>
  <r>
    <n v="95628"/>
    <n v="157"/>
    <n v="190"/>
    <n v="347"/>
    <m/>
    <s v="95628"/>
    <n v="291"/>
    <n v="30"/>
    <n v="25"/>
    <n v="0"/>
    <n v="5"/>
    <n v="0"/>
    <s v="&gt;346"/>
    <n v="40922"/>
    <m/>
    <x v="0"/>
    <x v="44"/>
    <m/>
  </r>
  <r>
    <n v="95629"/>
    <n v="5"/>
    <n v="5"/>
    <s v="&gt;0"/>
    <m/>
    <s v="95629"/>
    <n v="5"/>
    <n v="5"/>
    <n v="0"/>
    <n v="0"/>
    <n v="0"/>
    <n v="0"/>
    <s v="&gt;0"/>
    <n v="511"/>
    <m/>
    <x v="0"/>
    <x v="41"/>
    <m/>
  </r>
  <r>
    <n v="95630"/>
    <n v="375"/>
    <n v="273"/>
    <n v="648"/>
    <m/>
    <s v="95630"/>
    <n v="615"/>
    <n v="29"/>
    <n v="0"/>
    <n v="0"/>
    <n v="5"/>
    <n v="0"/>
    <s v="&gt;644"/>
    <n v="79584"/>
    <m/>
    <x v="408"/>
    <x v="44"/>
    <m/>
  </r>
  <r>
    <n v="95631"/>
    <n v="24"/>
    <n v="26"/>
    <n v="50"/>
    <m/>
    <s v="95631"/>
    <n v="47"/>
    <n v="5"/>
    <n v="0"/>
    <n v="0"/>
    <n v="5"/>
    <n v="0"/>
    <s v="&gt;47"/>
    <n v="6604"/>
    <m/>
    <x v="0"/>
    <x v="42"/>
    <m/>
  </r>
  <r>
    <n v="95632"/>
    <n v="149"/>
    <n v="165"/>
    <n v="314"/>
    <m/>
    <s v="95632"/>
    <n v="259"/>
    <n v="12"/>
    <n v="35"/>
    <n v="0"/>
    <n v="5"/>
    <n v="5"/>
    <s v="&gt;306"/>
    <n v="32039"/>
    <m/>
    <x v="409"/>
    <x v="44"/>
    <m/>
  </r>
  <r>
    <n v="95633"/>
    <n v="5"/>
    <n v="18"/>
    <s v="&gt;18"/>
    <m/>
    <s v="95633"/>
    <n v="22"/>
    <n v="5"/>
    <n v="5"/>
    <n v="0"/>
    <n v="5"/>
    <n v="0"/>
    <s v="&gt;22"/>
    <n v="4482"/>
    <m/>
    <x v="0"/>
    <x v="45"/>
    <m/>
  </r>
  <r>
    <n v="95634"/>
    <n v="15"/>
    <n v="5"/>
    <s v="&gt;15"/>
    <m/>
    <s v="95634"/>
    <n v="19"/>
    <n v="5"/>
    <n v="0"/>
    <n v="0"/>
    <n v="0"/>
    <n v="0"/>
    <s v="&gt;19"/>
    <n v="3921"/>
    <m/>
    <x v="0"/>
    <x v="45"/>
    <m/>
  </r>
  <r>
    <n v="95635"/>
    <n v="5"/>
    <n v="5"/>
    <s v="&gt;0"/>
    <m/>
    <s v="95635"/>
    <n v="12"/>
    <n v="5"/>
    <n v="0"/>
    <n v="0"/>
    <n v="5"/>
    <n v="0"/>
    <s v="&gt;12"/>
    <n v="801"/>
    <m/>
    <x v="0"/>
    <x v="45"/>
    <m/>
  </r>
  <r>
    <n v="95636"/>
    <n v="5"/>
    <n v="5"/>
    <s v="&gt;0"/>
    <m/>
    <s v="95636"/>
    <n v="5"/>
    <n v="0"/>
    <n v="0"/>
    <n v="0"/>
    <n v="0"/>
    <n v="0"/>
    <s v="&gt;0"/>
    <n v="1382"/>
    <m/>
    <x v="0"/>
    <x v="45"/>
    <m/>
  </r>
  <r>
    <n v="95637"/>
    <n v="5"/>
    <n v="0"/>
    <s v="&gt;0"/>
    <m/>
    <s v="95637"/>
    <n v="5"/>
    <n v="0"/>
    <n v="0"/>
    <n v="0"/>
    <n v="0"/>
    <n v="0"/>
    <s v="&gt;0"/>
    <n v="140"/>
    <m/>
    <x v="0"/>
    <x v="43"/>
    <m/>
  </r>
  <r>
    <n v="95638"/>
    <n v="5"/>
    <n v="18"/>
    <s v="&gt;18"/>
    <m/>
    <s v="95638"/>
    <n v="19"/>
    <n v="5"/>
    <n v="5"/>
    <n v="0"/>
    <n v="5"/>
    <n v="0"/>
    <s v="&gt;19"/>
    <n v="2142"/>
    <m/>
    <x v="0"/>
    <x v="44"/>
    <m/>
  </r>
  <r>
    <n v="95639"/>
    <n v="5"/>
    <n v="0"/>
    <s v="&gt;0"/>
    <m/>
    <s v="95639"/>
    <n v="5"/>
    <n v="0"/>
    <n v="0"/>
    <n v="0"/>
    <n v="0"/>
    <n v="0"/>
    <s v="&gt;0"/>
    <n v="309"/>
    <m/>
    <x v="0"/>
    <x v="44"/>
    <m/>
  </r>
  <r>
    <n v="95640"/>
    <n v="46"/>
    <n v="45"/>
    <n v="91"/>
    <m/>
    <s v="95640"/>
    <n v="61"/>
    <n v="15"/>
    <n v="5"/>
    <n v="0"/>
    <n v="5"/>
    <n v="5"/>
    <s v="&gt;76"/>
    <n v="11872"/>
    <m/>
    <x v="410"/>
    <x v="41"/>
    <m/>
  </r>
  <r>
    <n v="95641"/>
    <n v="13"/>
    <n v="5"/>
    <s v="&gt;13"/>
    <m/>
    <s v="95641"/>
    <n v="17"/>
    <n v="0"/>
    <n v="0"/>
    <n v="0"/>
    <n v="0"/>
    <n v="5"/>
    <s v="&gt;17"/>
    <n v="1459"/>
    <m/>
    <x v="411"/>
    <x v="44"/>
    <m/>
  </r>
  <r>
    <n v="95642"/>
    <n v="44"/>
    <n v="54"/>
    <n v="98"/>
    <m/>
    <s v="95642"/>
    <n v="72"/>
    <n v="25"/>
    <n v="0"/>
    <n v="0"/>
    <n v="5"/>
    <n v="0"/>
    <s v="&gt;97"/>
    <n v="6547"/>
    <m/>
    <x v="412"/>
    <x v="41"/>
    <m/>
  </r>
  <r>
    <n v="95643"/>
    <n v="0"/>
    <n v="5"/>
    <s v="&gt;0"/>
    <m/>
    <s v="95643"/>
    <n v="5"/>
    <n v="0"/>
    <n v="0"/>
    <n v="0"/>
    <n v="0"/>
    <n v="0"/>
    <s v="&gt;0"/>
    <n v="0"/>
    <n v="1"/>
    <x v="2"/>
    <x v="1"/>
    <m/>
  </r>
  <r>
    <n v="95645"/>
    <n v="5"/>
    <n v="5"/>
    <s v="&gt;0"/>
    <m/>
    <s v="95645"/>
    <n v="13"/>
    <n v="5"/>
    <n v="0"/>
    <n v="0"/>
    <n v="0"/>
    <n v="0"/>
    <s v="&gt;13"/>
    <n v="1704"/>
    <m/>
    <x v="0"/>
    <x v="46"/>
    <m/>
  </r>
  <r>
    <n v="95646"/>
    <n v="5"/>
    <n v="5"/>
    <s v="&gt;0"/>
    <m/>
    <s v="95646"/>
    <n v="5"/>
    <n v="0"/>
    <n v="0"/>
    <n v="0"/>
    <n v="0"/>
    <n v="0"/>
    <s v="&gt;0"/>
    <n v="156"/>
    <m/>
    <x v="0"/>
    <x v="32"/>
    <m/>
  </r>
  <r>
    <n v="95648"/>
    <n v="291"/>
    <n v="193"/>
    <n v="484"/>
    <m/>
    <s v="95648"/>
    <n v="449"/>
    <n v="14"/>
    <n v="12"/>
    <n v="0"/>
    <n v="5"/>
    <n v="5"/>
    <s v="&gt;475"/>
    <n v="52777"/>
    <m/>
    <x v="413"/>
    <x v="42"/>
    <m/>
  </r>
  <r>
    <n v="95650"/>
    <n v="42"/>
    <n v="52"/>
    <n v="94"/>
    <m/>
    <s v="95650"/>
    <n v="86"/>
    <n v="5"/>
    <n v="5"/>
    <n v="0"/>
    <n v="5"/>
    <n v="0"/>
    <s v="&gt;86"/>
    <n v="15172"/>
    <m/>
    <x v="414"/>
    <x v="42"/>
    <m/>
  </r>
  <r>
    <n v="95651"/>
    <n v="5"/>
    <n v="5"/>
    <s v="&gt;0"/>
    <m/>
    <s v="95651"/>
    <n v="5"/>
    <n v="5"/>
    <n v="0"/>
    <n v="0"/>
    <n v="0"/>
    <n v="0"/>
    <s v="&gt;0"/>
    <n v="480"/>
    <m/>
    <x v="0"/>
    <x v="45"/>
    <m/>
  </r>
  <r>
    <n v="95652"/>
    <n v="11"/>
    <n v="5"/>
    <s v="&gt;11"/>
    <m/>
    <s v="95652"/>
    <n v="17"/>
    <n v="5"/>
    <n v="0"/>
    <n v="0"/>
    <n v="0"/>
    <n v="0"/>
    <s v="&gt;17"/>
    <n v="635"/>
    <m/>
    <x v="0"/>
    <x v="44"/>
    <m/>
  </r>
  <r>
    <n v="95653"/>
    <n v="5"/>
    <n v="5"/>
    <s v="&gt;0"/>
    <m/>
    <s v="95653"/>
    <n v="5"/>
    <n v="0"/>
    <n v="5"/>
    <n v="0"/>
    <n v="0"/>
    <n v="0"/>
    <s v="&gt;0"/>
    <n v="502"/>
    <m/>
    <x v="0"/>
    <x v="43"/>
    <m/>
  </r>
  <r>
    <n v="95655"/>
    <n v="25"/>
    <n v="17"/>
    <n v="42"/>
    <m/>
    <s v="95655"/>
    <n v="37"/>
    <n v="5"/>
    <n v="0"/>
    <n v="0"/>
    <n v="5"/>
    <n v="0"/>
    <s v="&gt;37"/>
    <n v="4334"/>
    <m/>
    <x v="0"/>
    <x v="44"/>
    <m/>
  </r>
  <r>
    <n v="95656"/>
    <n v="5"/>
    <n v="5"/>
    <s v="&gt;0"/>
    <m/>
    <s v="95656"/>
    <n v="5"/>
    <n v="0"/>
    <n v="0"/>
    <n v="0"/>
    <n v="0"/>
    <n v="0"/>
    <s v="&gt;0"/>
    <n v="0"/>
    <n v="1"/>
    <x v="2"/>
    <x v="1"/>
    <m/>
  </r>
  <r>
    <n v="95657"/>
    <n v="5"/>
    <n v="0"/>
    <s v="&gt;0"/>
    <m/>
    <s v="95657"/>
    <n v="5"/>
    <n v="0"/>
    <n v="0"/>
    <n v="0"/>
    <n v="0"/>
    <n v="0"/>
    <s v="&gt;0"/>
    <n v="0"/>
    <n v="1"/>
    <x v="2"/>
    <x v="1"/>
    <m/>
  </r>
  <r>
    <n v="95658"/>
    <n v="20"/>
    <n v="15"/>
    <n v="35"/>
    <m/>
    <s v="95658"/>
    <n v="34"/>
    <n v="5"/>
    <n v="0"/>
    <n v="0"/>
    <n v="0"/>
    <n v="0"/>
    <s v="&gt;34"/>
    <n v="6491"/>
    <m/>
    <x v="0"/>
    <x v="42"/>
    <m/>
  </r>
  <r>
    <n v="95659"/>
    <n v="0"/>
    <n v="5"/>
    <s v="&gt;0"/>
    <m/>
    <s v="95659"/>
    <n v="5"/>
    <n v="0"/>
    <n v="0"/>
    <n v="0"/>
    <n v="0"/>
    <n v="0"/>
    <s v="&gt;0"/>
    <n v="748"/>
    <m/>
    <x v="0"/>
    <x v="46"/>
    <m/>
  </r>
  <r>
    <n v="95660"/>
    <n v="218"/>
    <n v="294"/>
    <n v="512"/>
    <m/>
    <s v="95660"/>
    <n v="365"/>
    <n v="66"/>
    <n v="58"/>
    <n v="14"/>
    <n v="5"/>
    <n v="0"/>
    <s v="&gt;503"/>
    <n v="36820"/>
    <m/>
    <x v="0"/>
    <x v="44"/>
    <m/>
  </r>
  <r>
    <n v="95661"/>
    <n v="138"/>
    <n v="137"/>
    <n v="275"/>
    <m/>
    <s v="95661"/>
    <n v="223"/>
    <n v="31"/>
    <n v="14"/>
    <n v="0"/>
    <n v="0"/>
    <n v="5"/>
    <s v="&gt;268"/>
    <n v="31851"/>
    <m/>
    <x v="415"/>
    <x v="42"/>
    <m/>
  </r>
  <r>
    <n v="95662"/>
    <n v="118"/>
    <n v="156"/>
    <n v="274"/>
    <m/>
    <s v="95662"/>
    <n v="237"/>
    <n v="5"/>
    <n v="23"/>
    <n v="0"/>
    <n v="5"/>
    <n v="5"/>
    <s v="&gt;260"/>
    <n v="32363"/>
    <m/>
    <x v="0"/>
    <x v="44"/>
    <m/>
  </r>
  <r>
    <n v="95663"/>
    <n v="15"/>
    <n v="26"/>
    <n v="41"/>
    <m/>
    <s v="95663"/>
    <n v="24"/>
    <n v="5"/>
    <n v="0"/>
    <n v="16"/>
    <n v="0"/>
    <n v="0"/>
    <s v="&gt;40"/>
    <n v="2787"/>
    <m/>
    <x v="0"/>
    <x v="42"/>
    <m/>
  </r>
  <r>
    <n v="95664"/>
    <n v="5"/>
    <n v="5"/>
    <s v="&gt;0"/>
    <m/>
    <s v="95664"/>
    <n v="5"/>
    <n v="0"/>
    <n v="5"/>
    <n v="0"/>
    <n v="0"/>
    <n v="0"/>
    <s v="&gt;0"/>
    <n v="1280"/>
    <m/>
    <x v="0"/>
    <x v="45"/>
    <m/>
  </r>
  <r>
    <n v="95665"/>
    <n v="17"/>
    <n v="20"/>
    <n v="37"/>
    <m/>
    <s v="95665"/>
    <n v="30"/>
    <n v="0"/>
    <n v="5"/>
    <n v="0"/>
    <n v="5"/>
    <n v="5"/>
    <s v="&gt;30"/>
    <n v="3729"/>
    <m/>
    <x v="0"/>
    <x v="41"/>
    <m/>
  </r>
  <r>
    <n v="95666"/>
    <n v="22"/>
    <n v="19"/>
    <n v="41"/>
    <m/>
    <s v="95666"/>
    <n v="37"/>
    <n v="5"/>
    <n v="0"/>
    <n v="0"/>
    <n v="5"/>
    <n v="0"/>
    <s v="&gt;37"/>
    <n v="4692"/>
    <m/>
    <x v="0"/>
    <x v="41"/>
    <m/>
  </r>
  <r>
    <n v="95667"/>
    <n v="108"/>
    <n v="199"/>
    <n v="307"/>
    <m/>
    <s v="95667"/>
    <n v="226"/>
    <n v="53"/>
    <n v="19"/>
    <n v="0"/>
    <n v="5"/>
    <n v="5"/>
    <s v="&gt;298"/>
    <n v="35452"/>
    <m/>
    <x v="416"/>
    <x v="45"/>
    <m/>
  </r>
  <r>
    <n v="95668"/>
    <n v="5"/>
    <n v="5"/>
    <s v="&gt;0"/>
    <m/>
    <s v="95668"/>
    <n v="5"/>
    <n v="0"/>
    <n v="0"/>
    <n v="0"/>
    <n v="0"/>
    <n v="0"/>
    <s v="&gt;0"/>
    <n v="588"/>
    <m/>
    <x v="415"/>
    <x v="46"/>
    <m/>
  </r>
  <r>
    <n v="95669"/>
    <n v="12"/>
    <n v="5"/>
    <s v="&gt;12"/>
    <m/>
    <s v="95669"/>
    <n v="15"/>
    <n v="0"/>
    <n v="5"/>
    <n v="0"/>
    <n v="0"/>
    <n v="0"/>
    <s v="&gt;15"/>
    <n v="4899"/>
    <m/>
    <x v="417"/>
    <x v="41"/>
    <m/>
  </r>
  <r>
    <n v="95670"/>
    <n v="331"/>
    <n v="260"/>
    <n v="591"/>
    <m/>
    <s v="95670"/>
    <n v="489"/>
    <n v="64"/>
    <n v="24"/>
    <n v="0"/>
    <n v="12"/>
    <n v="5"/>
    <s v="&gt;589"/>
    <n v="57222"/>
    <m/>
    <x v="418"/>
    <x v="44"/>
    <m/>
  </r>
  <r>
    <n v="95672"/>
    <n v="21"/>
    <n v="19"/>
    <n v="40"/>
    <m/>
    <s v="95672"/>
    <n v="37"/>
    <n v="5"/>
    <n v="0"/>
    <n v="0"/>
    <n v="5"/>
    <n v="0"/>
    <s v="&gt;37"/>
    <n v="6543"/>
    <m/>
    <x v="0"/>
    <x v="45"/>
    <m/>
  </r>
  <r>
    <n v="95673"/>
    <n v="76"/>
    <n v="126"/>
    <n v="202"/>
    <m/>
    <s v="95673"/>
    <n v="150"/>
    <n v="18"/>
    <n v="26"/>
    <n v="5"/>
    <n v="5"/>
    <n v="5"/>
    <s v="&gt;194"/>
    <n v="16337"/>
    <m/>
    <x v="0"/>
    <x v="44"/>
    <m/>
  </r>
  <r>
    <n v="95674"/>
    <n v="0"/>
    <n v="5"/>
    <s v="&gt;0"/>
    <m/>
    <s v="95674"/>
    <n v="5"/>
    <n v="0"/>
    <n v="0"/>
    <n v="0"/>
    <n v="0"/>
    <n v="0"/>
    <s v="&gt;0"/>
    <n v="910"/>
    <m/>
    <x v="0"/>
    <x v="46"/>
    <m/>
  </r>
  <r>
    <n v="95675"/>
    <n v="5"/>
    <n v="5"/>
    <s v="&gt;0"/>
    <m/>
    <s v="95675"/>
    <n v="5"/>
    <n v="0"/>
    <n v="0"/>
    <n v="0"/>
    <n v="0"/>
    <n v="0"/>
    <s v="&gt;0"/>
    <n v="420"/>
    <m/>
    <x v="0"/>
    <x v="41"/>
    <m/>
  </r>
  <r>
    <n v="95676"/>
    <n v="5"/>
    <n v="0"/>
    <s v="&gt;0"/>
    <m/>
    <s v="95676"/>
    <n v="5"/>
    <n v="0"/>
    <n v="0"/>
    <n v="0"/>
    <n v="0"/>
    <n v="0"/>
    <s v="&gt;0"/>
    <n v="0"/>
    <n v="1"/>
    <x v="2"/>
    <x v="1"/>
    <m/>
  </r>
  <r>
    <n v="95677"/>
    <n v="151"/>
    <n v="136"/>
    <n v="287"/>
    <m/>
    <s v="95677"/>
    <n v="257"/>
    <n v="21"/>
    <n v="5"/>
    <n v="0"/>
    <n v="5"/>
    <n v="5"/>
    <s v="&gt;278"/>
    <n v="26872"/>
    <m/>
    <x v="419"/>
    <x v="42"/>
    <m/>
  </r>
  <r>
    <n v="95678"/>
    <n v="260"/>
    <n v="211"/>
    <n v="471"/>
    <m/>
    <s v="95678"/>
    <n v="385"/>
    <n v="62"/>
    <n v="18"/>
    <n v="0"/>
    <n v="5"/>
    <n v="5"/>
    <s v="&gt;465"/>
    <n v="43078"/>
    <m/>
    <x v="415"/>
    <x v="42"/>
    <m/>
  </r>
  <r>
    <n v="95680"/>
    <n v="5"/>
    <n v="5"/>
    <s v="&gt;0"/>
    <m/>
    <s v="95680"/>
    <n v="5"/>
    <n v="0"/>
    <n v="0"/>
    <n v="0"/>
    <n v="0"/>
    <n v="0"/>
    <s v="&gt;0"/>
    <n v="0"/>
    <m/>
    <x v="0"/>
    <x v="44"/>
    <m/>
  </r>
  <r>
    <n v="95681"/>
    <n v="5"/>
    <n v="5"/>
    <s v="&gt;0"/>
    <m/>
    <s v="95681"/>
    <n v="5"/>
    <n v="0"/>
    <n v="0"/>
    <n v="0"/>
    <n v="0"/>
    <n v="0"/>
    <s v="&gt;0"/>
    <n v="1023"/>
    <m/>
    <x v="0"/>
    <x v="42"/>
    <m/>
  </r>
  <r>
    <n v="95682"/>
    <n v="100"/>
    <n v="167"/>
    <n v="267"/>
    <m/>
    <s v="95682"/>
    <n v="200"/>
    <n v="55"/>
    <n v="5"/>
    <n v="0"/>
    <n v="5"/>
    <n v="5"/>
    <s v="&gt;255"/>
    <n v="29556"/>
    <m/>
    <x v="0"/>
    <x v="45"/>
    <m/>
  </r>
  <r>
    <n v="95683"/>
    <n v="28"/>
    <n v="18"/>
    <n v="46"/>
    <m/>
    <s v="95683"/>
    <n v="46"/>
    <n v="0"/>
    <n v="0"/>
    <n v="0"/>
    <n v="0"/>
    <n v="0"/>
    <n v="46"/>
    <n v="6084"/>
    <m/>
    <x v="0"/>
    <x v="44"/>
    <m/>
  </r>
  <r>
    <n v="95684"/>
    <n v="5"/>
    <n v="13"/>
    <s v="&gt;13"/>
    <m/>
    <s v="95684"/>
    <n v="20"/>
    <n v="5"/>
    <n v="0"/>
    <n v="0"/>
    <n v="0"/>
    <n v="0"/>
    <s v="&gt;20"/>
    <n v="2857"/>
    <m/>
    <x v="0"/>
    <x v="45"/>
    <m/>
  </r>
  <r>
    <n v="95685"/>
    <n v="12"/>
    <n v="27"/>
    <n v="39"/>
    <m/>
    <s v="95685"/>
    <n v="30"/>
    <n v="5"/>
    <n v="5"/>
    <n v="0"/>
    <n v="0"/>
    <n v="0"/>
    <s v="&gt;30"/>
    <n v="4796"/>
    <m/>
    <x v="420"/>
    <x v="41"/>
    <m/>
  </r>
  <r>
    <n v="95686"/>
    <n v="14"/>
    <n v="5"/>
    <s v="&gt;14"/>
    <m/>
    <s v="95686"/>
    <n v="15"/>
    <n v="0"/>
    <n v="0"/>
    <n v="0"/>
    <n v="5"/>
    <n v="0"/>
    <s v="&gt;15"/>
    <n v="1133"/>
    <m/>
    <x v="0"/>
    <x v="30"/>
    <m/>
  </r>
  <r>
    <n v="95687"/>
    <n v="258"/>
    <n v="295"/>
    <n v="553"/>
    <m/>
    <s v="95687"/>
    <n v="455"/>
    <n v="65"/>
    <n v="24"/>
    <n v="0"/>
    <n v="5"/>
    <n v="5"/>
    <s v="&gt;544"/>
    <n v="69073"/>
    <m/>
    <x v="421"/>
    <x v="25"/>
    <m/>
  </r>
  <r>
    <n v="95688"/>
    <n v="163"/>
    <n v="205"/>
    <n v="368"/>
    <m/>
    <s v="95688"/>
    <n v="269"/>
    <n v="36"/>
    <n v="49"/>
    <n v="5"/>
    <n v="5"/>
    <n v="0"/>
    <s v="&gt;354"/>
    <n v="38114"/>
    <m/>
    <x v="421"/>
    <x v="25"/>
    <m/>
  </r>
  <r>
    <n v="95689"/>
    <n v="5"/>
    <n v="5"/>
    <s v="&gt;0"/>
    <m/>
    <s v="95689"/>
    <n v="13"/>
    <n v="0"/>
    <n v="0"/>
    <n v="0"/>
    <n v="0"/>
    <n v="0"/>
    <n v="13"/>
    <n v="1454"/>
    <m/>
    <x v="0"/>
    <x v="41"/>
    <m/>
  </r>
  <r>
    <n v="95690"/>
    <n v="5"/>
    <n v="5"/>
    <s v="&gt;0"/>
    <m/>
    <s v="95690"/>
    <n v="14"/>
    <n v="5"/>
    <n v="0"/>
    <n v="0"/>
    <n v="0"/>
    <n v="0"/>
    <s v="&gt;14"/>
    <n v="2060"/>
    <m/>
    <x v="0"/>
    <x v="44"/>
    <m/>
  </r>
  <r>
    <n v="95691"/>
    <n v="222"/>
    <n v="167"/>
    <n v="389"/>
    <m/>
    <s v="95691"/>
    <n v="336"/>
    <n v="36"/>
    <n v="5"/>
    <n v="0"/>
    <n v="5"/>
    <n v="5"/>
    <s v="&gt;372"/>
    <n v="39198"/>
    <m/>
    <x v="403"/>
    <x v="43"/>
    <m/>
  </r>
  <r>
    <n v="95692"/>
    <n v="27"/>
    <n v="18"/>
    <n v="45"/>
    <m/>
    <s v="95692"/>
    <n v="41"/>
    <n v="5"/>
    <n v="0"/>
    <n v="0"/>
    <n v="0"/>
    <n v="5"/>
    <s v="&gt;41"/>
    <n v="4924"/>
    <m/>
    <x v="422"/>
    <x v="47"/>
    <m/>
  </r>
  <r>
    <n v="95693"/>
    <n v="26"/>
    <n v="30"/>
    <n v="56"/>
    <m/>
    <s v="95693"/>
    <n v="46"/>
    <n v="5"/>
    <n v="5"/>
    <n v="5"/>
    <n v="0"/>
    <n v="5"/>
    <s v="&gt;46"/>
    <n v="6404"/>
    <m/>
    <x v="0"/>
    <x v="44"/>
    <m/>
  </r>
  <r>
    <n v="95694"/>
    <n v="47"/>
    <n v="28"/>
    <n v="75"/>
    <m/>
    <s v="95694"/>
    <n v="68"/>
    <n v="5"/>
    <n v="5"/>
    <n v="0"/>
    <n v="0"/>
    <n v="0"/>
    <s v="&gt;68"/>
    <n v="10549"/>
    <m/>
    <x v="423"/>
    <x v="43"/>
    <m/>
  </r>
  <r>
    <n v="95695"/>
    <n v="228"/>
    <n v="242"/>
    <n v="470"/>
    <m/>
    <s v="95695"/>
    <n v="387"/>
    <n v="45"/>
    <n v="18"/>
    <n v="17"/>
    <n v="5"/>
    <n v="5"/>
    <s v="&gt;467"/>
    <n v="40340"/>
    <m/>
    <x v="424"/>
    <x v="43"/>
    <m/>
  </r>
  <r>
    <n v="95696"/>
    <n v="5"/>
    <n v="5"/>
    <s v="&gt;0"/>
    <m/>
    <s v="95696"/>
    <n v="5"/>
    <n v="0"/>
    <n v="0"/>
    <n v="0"/>
    <n v="0"/>
    <n v="5"/>
    <s v="&gt;0"/>
    <n v="0"/>
    <n v="1"/>
    <x v="2"/>
    <x v="1"/>
    <m/>
  </r>
  <r>
    <n v="95697"/>
    <n v="5"/>
    <n v="0"/>
    <s v="&gt;0"/>
    <m/>
    <s v="95697"/>
    <n v="5"/>
    <n v="0"/>
    <n v="0"/>
    <n v="0"/>
    <n v="0"/>
    <n v="0"/>
    <s v="&gt;0"/>
    <n v="188"/>
    <m/>
    <x v="0"/>
    <x v="43"/>
    <m/>
  </r>
  <r>
    <n v="95698"/>
    <n v="5"/>
    <n v="5"/>
    <s v="&gt;0"/>
    <m/>
    <s v="95698"/>
    <n v="5"/>
    <n v="0"/>
    <n v="0"/>
    <n v="0"/>
    <n v="0"/>
    <n v="0"/>
    <s v="&gt;0"/>
    <n v="193"/>
    <m/>
    <x v="0"/>
    <x v="43"/>
    <m/>
  </r>
  <r>
    <n v="95699"/>
    <n v="0"/>
    <n v="5"/>
    <s v="&gt;0"/>
    <m/>
    <s v="95699"/>
    <n v="0"/>
    <n v="5"/>
    <n v="0"/>
    <n v="0"/>
    <n v="0"/>
    <n v="0"/>
    <s v="&gt;0"/>
    <n v="13"/>
    <m/>
    <x v="0"/>
    <x v="41"/>
    <m/>
  </r>
  <r>
    <n v="95701"/>
    <n v="5"/>
    <n v="5"/>
    <s v="&gt;0"/>
    <m/>
    <s v="95701"/>
    <n v="5"/>
    <n v="0"/>
    <n v="0"/>
    <n v="0"/>
    <n v="0"/>
    <n v="0"/>
    <s v="&gt;0"/>
    <n v="1064"/>
    <m/>
    <x v="0"/>
    <x v="42"/>
    <m/>
  </r>
  <r>
    <n v="95703"/>
    <n v="5"/>
    <n v="5"/>
    <s v="&gt;0"/>
    <m/>
    <s v="95703"/>
    <n v="5"/>
    <n v="0"/>
    <n v="5"/>
    <n v="0"/>
    <n v="5"/>
    <n v="0"/>
    <s v="&gt;0"/>
    <n v="910"/>
    <m/>
    <x v="0"/>
    <x v="42"/>
    <m/>
  </r>
  <r>
    <n v="95709"/>
    <n v="20"/>
    <n v="13"/>
    <n v="33"/>
    <m/>
    <s v="95709"/>
    <n v="30"/>
    <n v="5"/>
    <n v="0"/>
    <n v="0"/>
    <n v="5"/>
    <n v="0"/>
    <s v="&gt;30"/>
    <n v="5634"/>
    <m/>
    <x v="0"/>
    <x v="45"/>
    <m/>
  </r>
  <r>
    <n v="95712"/>
    <n v="5"/>
    <n v="0"/>
    <s v="&gt;0"/>
    <m/>
    <s v="95712"/>
    <n v="5"/>
    <n v="0"/>
    <n v="0"/>
    <n v="0"/>
    <n v="0"/>
    <n v="0"/>
    <s v="&gt;0"/>
    <n v="0"/>
    <n v="1"/>
    <x v="2"/>
    <x v="1"/>
    <m/>
  </r>
  <r>
    <n v="95713"/>
    <n v="26"/>
    <n v="46"/>
    <n v="72"/>
    <m/>
    <s v="95713"/>
    <n v="63"/>
    <n v="5"/>
    <n v="5"/>
    <n v="0"/>
    <n v="5"/>
    <n v="5"/>
    <s v="&gt;63"/>
    <n v="10545"/>
    <m/>
    <x v="425"/>
    <x v="42"/>
    <m/>
  </r>
  <r>
    <n v="95714"/>
    <n v="5"/>
    <n v="5"/>
    <s v="&gt;0"/>
    <m/>
    <s v="95714"/>
    <n v="5"/>
    <n v="0"/>
    <n v="0"/>
    <n v="0"/>
    <n v="0"/>
    <n v="0"/>
    <s v="&gt;0"/>
    <n v="445"/>
    <m/>
    <x v="0"/>
    <x v="42"/>
    <m/>
  </r>
  <r>
    <n v="95717"/>
    <n v="5"/>
    <n v="5"/>
    <s v="&gt;0"/>
    <m/>
    <s v="95717"/>
    <n v="5"/>
    <n v="0"/>
    <n v="0"/>
    <n v="0"/>
    <n v="0"/>
    <n v="0"/>
    <s v="&gt;0"/>
    <n v="150"/>
    <m/>
    <x v="0"/>
    <x v="42"/>
    <m/>
  </r>
  <r>
    <n v="95720"/>
    <n v="5"/>
    <n v="0"/>
    <s v="&gt;0"/>
    <m/>
    <s v="95720"/>
    <n v="5"/>
    <n v="0"/>
    <n v="0"/>
    <n v="0"/>
    <n v="0"/>
    <n v="0"/>
    <s v="&gt;0"/>
    <n v="108"/>
    <m/>
    <x v="0"/>
    <x v="45"/>
    <m/>
  </r>
  <r>
    <n v="95722"/>
    <n v="15"/>
    <n v="25"/>
    <n v="40"/>
    <m/>
    <s v="95722"/>
    <n v="32"/>
    <n v="0"/>
    <n v="5"/>
    <n v="0"/>
    <n v="0"/>
    <n v="0"/>
    <s v="&gt;32"/>
    <n v="4969"/>
    <m/>
    <x v="0"/>
    <x v="42"/>
    <m/>
  </r>
  <r>
    <n v="95726"/>
    <n v="31"/>
    <n v="48"/>
    <n v="79"/>
    <m/>
    <s v="95726"/>
    <n v="68"/>
    <n v="5"/>
    <n v="0"/>
    <n v="0"/>
    <n v="5"/>
    <n v="5"/>
    <s v="&gt;68"/>
    <n v="8207"/>
    <m/>
    <x v="0"/>
    <x v="45"/>
    <m/>
  </r>
  <r>
    <n v="95727"/>
    <n v="0"/>
    <n v="5"/>
    <s v="&gt;0"/>
    <m/>
    <s v="95727"/>
    <n v="5"/>
    <n v="0"/>
    <n v="0"/>
    <n v="0"/>
    <n v="0"/>
    <n v="0"/>
    <s v="&gt;0"/>
    <n v="0"/>
    <n v="1"/>
    <x v="2"/>
    <x v="1"/>
    <m/>
  </r>
  <r>
    <n v="95735"/>
    <n v="5"/>
    <n v="0"/>
    <s v="&gt;0"/>
    <m/>
    <s v="95735"/>
    <n v="5"/>
    <n v="0"/>
    <n v="0"/>
    <n v="0"/>
    <n v="0"/>
    <n v="0"/>
    <s v="&gt;0"/>
    <n v="33"/>
    <m/>
    <x v="0"/>
    <x v="45"/>
    <m/>
  </r>
  <r>
    <n v="95736"/>
    <n v="5"/>
    <n v="5"/>
    <s v="&gt;0"/>
    <m/>
    <s v="95736"/>
    <n v="11"/>
    <n v="0"/>
    <n v="5"/>
    <n v="0"/>
    <n v="0"/>
    <n v="0"/>
    <s v="&gt;11"/>
    <n v="277"/>
    <m/>
    <x v="0"/>
    <x v="42"/>
    <m/>
  </r>
  <r>
    <n v="95742"/>
    <n v="120"/>
    <n v="69"/>
    <n v="189"/>
    <m/>
    <s v="95742"/>
    <n v="170"/>
    <n v="5"/>
    <n v="12"/>
    <n v="0"/>
    <n v="5"/>
    <n v="0"/>
    <s v="&gt;182"/>
    <n v="12643"/>
    <m/>
    <x v="418"/>
    <x v="44"/>
    <m/>
  </r>
  <r>
    <n v="95745"/>
    <n v="5"/>
    <n v="0"/>
    <s v="&gt;0"/>
    <m/>
    <s v="95745"/>
    <n v="5"/>
    <n v="0"/>
    <n v="0"/>
    <n v="0"/>
    <n v="0"/>
    <n v="0"/>
    <s v="&gt;0"/>
    <n v="0"/>
    <n v="1"/>
    <x v="2"/>
    <x v="1"/>
    <m/>
  </r>
  <r>
    <n v="95746"/>
    <n v="86"/>
    <n v="79"/>
    <n v="165"/>
    <m/>
    <s v="95746"/>
    <n v="158"/>
    <n v="5"/>
    <n v="5"/>
    <n v="0"/>
    <n v="0"/>
    <n v="0"/>
    <s v="&gt;158"/>
    <n v="23208"/>
    <m/>
    <x v="415"/>
    <x v="42"/>
    <m/>
  </r>
  <r>
    <n v="95747"/>
    <n v="477"/>
    <n v="351"/>
    <n v="828"/>
    <m/>
    <s v="95747"/>
    <n v="744"/>
    <n v="49"/>
    <n v="27"/>
    <n v="0"/>
    <n v="5"/>
    <n v="0"/>
    <s v="&gt;820"/>
    <n v="68541"/>
    <m/>
    <x v="415"/>
    <x v="42"/>
    <m/>
  </r>
  <r>
    <n v="95755"/>
    <n v="0"/>
    <n v="5"/>
    <s v="&gt;0"/>
    <m/>
    <s v="95755"/>
    <n v="5"/>
    <n v="0"/>
    <n v="0"/>
    <n v="0"/>
    <n v="0"/>
    <n v="0"/>
    <s v="&gt;0"/>
    <n v="0"/>
    <n v="1"/>
    <x v="2"/>
    <x v="1"/>
    <m/>
  </r>
  <r>
    <n v="95757"/>
    <n v="355"/>
    <n v="247"/>
    <n v="602"/>
    <m/>
    <s v="95757"/>
    <n v="523"/>
    <n v="17"/>
    <n v="52"/>
    <n v="0"/>
    <n v="5"/>
    <n v="5"/>
    <s v="&gt;592"/>
    <n v="51676"/>
    <m/>
    <x v="407"/>
    <x v="44"/>
    <m/>
  </r>
  <r>
    <n v="95758"/>
    <n v="369"/>
    <n v="419"/>
    <n v="788"/>
    <m/>
    <s v="95758"/>
    <n v="670"/>
    <n v="43"/>
    <n v="62"/>
    <n v="5"/>
    <n v="11"/>
    <n v="5"/>
    <s v="&gt;786"/>
    <n v="65952"/>
    <m/>
    <x v="407"/>
    <x v="44"/>
    <m/>
  </r>
  <r>
    <n v="95762"/>
    <n v="173"/>
    <n v="135"/>
    <n v="308"/>
    <m/>
    <s v="95762"/>
    <n v="290"/>
    <n v="12"/>
    <n v="5"/>
    <n v="0"/>
    <n v="5"/>
    <n v="0"/>
    <s v="&gt;302"/>
    <n v="43396"/>
    <m/>
    <x v="0"/>
    <x v="45"/>
    <m/>
  </r>
  <r>
    <n v="95764"/>
    <n v="5"/>
    <n v="0"/>
    <s v="&gt;0"/>
    <m/>
    <s v="95764"/>
    <n v="5"/>
    <n v="0"/>
    <n v="0"/>
    <n v="0"/>
    <n v="0"/>
    <n v="0"/>
    <s v="&gt;0"/>
    <n v="0"/>
    <n v="1"/>
    <x v="2"/>
    <x v="1"/>
    <m/>
  </r>
  <r>
    <n v="95765"/>
    <n v="242"/>
    <n v="137"/>
    <n v="379"/>
    <m/>
    <s v="95765"/>
    <n v="362"/>
    <n v="15"/>
    <n v="0"/>
    <n v="0"/>
    <n v="5"/>
    <n v="0"/>
    <s v="&gt;377"/>
    <n v="39992"/>
    <m/>
    <x v="419"/>
    <x v="42"/>
    <m/>
  </r>
  <r>
    <n v="95767"/>
    <n v="5"/>
    <n v="5"/>
    <s v="&gt;0"/>
    <m/>
    <s v="95767"/>
    <n v="5"/>
    <n v="5"/>
    <n v="0"/>
    <n v="0"/>
    <n v="0"/>
    <n v="0"/>
    <s v="&gt;0"/>
    <n v="0"/>
    <n v="1"/>
    <x v="2"/>
    <x v="1"/>
    <m/>
  </r>
  <r>
    <n v="95776"/>
    <n v="179"/>
    <n v="131"/>
    <n v="310"/>
    <m/>
    <s v="95776"/>
    <n v="273"/>
    <n v="16"/>
    <n v="0"/>
    <n v="16"/>
    <n v="5"/>
    <n v="5"/>
    <s v="&gt;305"/>
    <n v="24311"/>
    <m/>
    <x v="424"/>
    <x v="43"/>
    <m/>
  </r>
  <r>
    <n v="95778"/>
    <n v="5"/>
    <n v="0"/>
    <s v="&gt;0"/>
    <m/>
    <s v="95778"/>
    <n v="5"/>
    <n v="0"/>
    <n v="0"/>
    <n v="0"/>
    <n v="0"/>
    <n v="0"/>
    <s v="&gt;0"/>
    <n v="0"/>
    <n v="1"/>
    <x v="2"/>
    <x v="1"/>
    <m/>
  </r>
  <r>
    <n v="95782"/>
    <n v="0"/>
    <n v="5"/>
    <s v="&gt;0"/>
    <m/>
    <s v="95782"/>
    <n v="5"/>
    <n v="0"/>
    <n v="0"/>
    <n v="0"/>
    <n v="0"/>
    <n v="0"/>
    <s v="&gt;0"/>
    <n v="0"/>
    <n v="1"/>
    <x v="2"/>
    <x v="1"/>
    <m/>
  </r>
  <r>
    <n v="95805"/>
    <n v="5"/>
    <n v="0"/>
    <s v="&gt;0"/>
    <m/>
    <s v="95805"/>
    <n v="5"/>
    <n v="0"/>
    <n v="0"/>
    <n v="0"/>
    <n v="0"/>
    <n v="0"/>
    <s v="&gt;0"/>
    <n v="0"/>
    <n v="1"/>
    <x v="2"/>
    <x v="1"/>
    <m/>
  </r>
  <r>
    <n v="95811"/>
    <n v="14"/>
    <n v="30"/>
    <n v="44"/>
    <m/>
    <s v="95811"/>
    <n v="16"/>
    <n v="25"/>
    <n v="0"/>
    <n v="0"/>
    <n v="0"/>
    <n v="5"/>
    <s v="&gt;41"/>
    <n v="6878"/>
    <m/>
    <x v="426"/>
    <x v="44"/>
    <m/>
  </r>
  <r>
    <n v="95812"/>
    <n v="0"/>
    <n v="5"/>
    <s v="&gt;0"/>
    <m/>
    <s v="95812"/>
    <n v="0"/>
    <n v="5"/>
    <n v="0"/>
    <n v="0"/>
    <n v="0"/>
    <n v="5"/>
    <s v="&gt;0"/>
    <n v="0"/>
    <n v="1"/>
    <x v="2"/>
    <x v="1"/>
    <m/>
  </r>
  <r>
    <n v="95814"/>
    <n v="12"/>
    <n v="53"/>
    <n v="65"/>
    <m/>
    <s v="95814"/>
    <n v="19"/>
    <n v="38"/>
    <n v="0"/>
    <n v="0"/>
    <n v="0"/>
    <n v="5"/>
    <s v="&gt;57"/>
    <n v="12551"/>
    <m/>
    <x v="426"/>
    <x v="44"/>
    <m/>
  </r>
  <r>
    <n v="95815"/>
    <n v="179"/>
    <n v="187"/>
    <n v="366"/>
    <m/>
    <s v="95815"/>
    <n v="259"/>
    <n v="94"/>
    <n v="5"/>
    <n v="0"/>
    <n v="5"/>
    <n v="5"/>
    <s v="&gt;353"/>
    <n v="25966"/>
    <m/>
    <x v="426"/>
    <x v="44"/>
    <m/>
  </r>
  <r>
    <n v="95816"/>
    <n v="23"/>
    <n v="33"/>
    <n v="56"/>
    <m/>
    <s v="95816"/>
    <n v="38"/>
    <n v="17"/>
    <n v="0"/>
    <n v="0"/>
    <n v="5"/>
    <n v="0"/>
    <s v="&gt;55"/>
    <n v="16913"/>
    <m/>
    <x v="426"/>
    <x v="44"/>
    <m/>
  </r>
  <r>
    <n v="95817"/>
    <n v="39"/>
    <n v="64"/>
    <n v="103"/>
    <m/>
    <s v="95817"/>
    <n v="68"/>
    <n v="25"/>
    <n v="5"/>
    <n v="5"/>
    <n v="5"/>
    <n v="5"/>
    <s v="&gt;93"/>
    <n v="13966"/>
    <m/>
    <x v="426"/>
    <x v="44"/>
    <m/>
  </r>
  <r>
    <n v="95818"/>
    <n v="67"/>
    <n v="50"/>
    <n v="117"/>
    <m/>
    <s v="95818"/>
    <n v="94"/>
    <n v="22"/>
    <n v="5"/>
    <n v="0"/>
    <n v="0"/>
    <n v="0"/>
    <s v="&gt;116"/>
    <n v="21437"/>
    <m/>
    <x v="426"/>
    <x v="44"/>
    <m/>
  </r>
  <r>
    <n v="95819"/>
    <n v="47"/>
    <n v="51"/>
    <n v="98"/>
    <m/>
    <s v="95819"/>
    <n v="84"/>
    <n v="13"/>
    <n v="0"/>
    <n v="0"/>
    <n v="5"/>
    <n v="0"/>
    <s v="&gt;97"/>
    <n v="20379"/>
    <m/>
    <x v="426"/>
    <x v="44"/>
    <m/>
  </r>
  <r>
    <n v="95820"/>
    <n v="174"/>
    <n v="192"/>
    <n v="366"/>
    <m/>
    <s v="95820"/>
    <n v="285"/>
    <n v="49"/>
    <n v="15"/>
    <n v="5"/>
    <n v="5"/>
    <n v="5"/>
    <s v="&gt;349"/>
    <n v="35145"/>
    <m/>
    <x v="426"/>
    <x v="44"/>
    <m/>
  </r>
  <r>
    <n v="95821"/>
    <n v="218"/>
    <n v="232"/>
    <n v="450"/>
    <m/>
    <s v="95821"/>
    <n v="314"/>
    <n v="115"/>
    <n v="16"/>
    <n v="0"/>
    <n v="5"/>
    <n v="5"/>
    <s v="&gt;445"/>
    <n v="36434"/>
    <m/>
    <x v="0"/>
    <x v="44"/>
    <m/>
  </r>
  <r>
    <n v="95822"/>
    <n v="246"/>
    <n v="289"/>
    <n v="535"/>
    <m/>
    <s v="95822"/>
    <n v="400"/>
    <n v="70"/>
    <n v="55"/>
    <n v="0"/>
    <n v="5"/>
    <n v="5"/>
    <s v="&gt;525"/>
    <n v="45123"/>
    <m/>
    <x v="426"/>
    <x v="44"/>
    <m/>
  </r>
  <r>
    <n v="95823"/>
    <n v="508"/>
    <n v="754"/>
    <n v="1262"/>
    <m/>
    <s v="95823"/>
    <n v="853"/>
    <n v="171"/>
    <n v="181"/>
    <n v="20"/>
    <n v="25"/>
    <n v="12"/>
    <n v="1262"/>
    <n v="80842"/>
    <m/>
    <x v="426"/>
    <x v="44"/>
    <m/>
  </r>
  <r>
    <n v="95824"/>
    <n v="192"/>
    <n v="200"/>
    <n v="392"/>
    <m/>
    <s v="95824"/>
    <n v="283"/>
    <n v="43"/>
    <n v="46"/>
    <n v="14"/>
    <n v="5"/>
    <n v="5"/>
    <s v="&gt;386"/>
    <n v="30213"/>
    <m/>
    <x v="426"/>
    <x v="44"/>
    <m/>
  </r>
  <r>
    <n v="95825"/>
    <n v="179"/>
    <n v="203"/>
    <n v="382"/>
    <m/>
    <s v="95825"/>
    <n v="240"/>
    <n v="104"/>
    <n v="25"/>
    <n v="5"/>
    <n v="0"/>
    <n v="12"/>
    <s v="&gt;381"/>
    <n v="37268"/>
    <m/>
    <x v="0"/>
    <x v="44"/>
    <m/>
  </r>
  <r>
    <n v="95826"/>
    <n v="168"/>
    <n v="191"/>
    <n v="359"/>
    <m/>
    <s v="95826"/>
    <n v="282"/>
    <n v="50"/>
    <n v="21"/>
    <n v="0"/>
    <n v="5"/>
    <n v="5"/>
    <s v="&gt;353"/>
    <n v="39210"/>
    <m/>
    <x v="426"/>
    <x v="44"/>
    <m/>
  </r>
  <r>
    <n v="95827"/>
    <n v="105"/>
    <n v="136"/>
    <n v="241"/>
    <m/>
    <s v="95827"/>
    <n v="187"/>
    <n v="32"/>
    <n v="17"/>
    <n v="0"/>
    <n v="5"/>
    <n v="5"/>
    <s v="&gt;236"/>
    <n v="21325"/>
    <m/>
    <x v="418"/>
    <x v="44"/>
    <m/>
  </r>
  <r>
    <n v="95828"/>
    <n v="342"/>
    <n v="486"/>
    <n v="828"/>
    <m/>
    <s v="95828"/>
    <n v="626"/>
    <n v="81"/>
    <n v="102"/>
    <n v="0"/>
    <n v="17"/>
    <n v="5"/>
    <s v="&gt;826"/>
    <n v="59139"/>
    <m/>
    <x v="0"/>
    <x v="44"/>
    <m/>
  </r>
  <r>
    <n v="95829"/>
    <n v="192"/>
    <n v="198"/>
    <n v="390"/>
    <m/>
    <s v="95829"/>
    <n v="329"/>
    <n v="11"/>
    <n v="36"/>
    <n v="5"/>
    <n v="5"/>
    <n v="5"/>
    <s v="&gt;376"/>
    <n v="29014"/>
    <m/>
    <x v="0"/>
    <x v="44"/>
    <m/>
  </r>
  <r>
    <n v="95830"/>
    <n v="5"/>
    <n v="5"/>
    <s v="&gt;0"/>
    <m/>
    <s v="95830"/>
    <n v="5"/>
    <n v="0"/>
    <n v="5"/>
    <n v="0"/>
    <n v="0"/>
    <n v="0"/>
    <s v="&gt;0"/>
    <n v="670"/>
    <m/>
    <x v="0"/>
    <x v="44"/>
    <m/>
  </r>
  <r>
    <n v="95831"/>
    <n v="154"/>
    <n v="226"/>
    <n v="380"/>
    <m/>
    <s v="95831"/>
    <n v="312"/>
    <n v="43"/>
    <n v="19"/>
    <n v="0"/>
    <n v="5"/>
    <n v="5"/>
    <s v="&gt;374"/>
    <n v="43141"/>
    <m/>
    <x v="426"/>
    <x v="44"/>
    <m/>
  </r>
  <r>
    <n v="95832"/>
    <n v="66"/>
    <n v="85"/>
    <n v="151"/>
    <m/>
    <s v="95832"/>
    <n v="121"/>
    <n v="15"/>
    <n v="14"/>
    <n v="0"/>
    <n v="5"/>
    <n v="0"/>
    <s v="&gt;150"/>
    <n v="12695"/>
    <m/>
    <x v="426"/>
    <x v="44"/>
    <m/>
  </r>
  <r>
    <n v="95833"/>
    <n v="220"/>
    <n v="174"/>
    <n v="394"/>
    <m/>
    <s v="95833"/>
    <n v="328"/>
    <n v="46"/>
    <n v="13"/>
    <n v="0"/>
    <n v="5"/>
    <n v="5"/>
    <s v="&gt;387"/>
    <n v="40380"/>
    <m/>
    <x v="426"/>
    <x v="44"/>
    <m/>
  </r>
  <r>
    <n v="95834"/>
    <n v="216"/>
    <n v="148"/>
    <n v="364"/>
    <m/>
    <s v="95834"/>
    <n v="319"/>
    <n v="31"/>
    <n v="5"/>
    <n v="5"/>
    <n v="5"/>
    <n v="0"/>
    <s v="&gt;350"/>
    <n v="31077"/>
    <m/>
    <x v="426"/>
    <x v="44"/>
    <m/>
  </r>
  <r>
    <n v="95835"/>
    <n v="228"/>
    <n v="145"/>
    <n v="373"/>
    <m/>
    <s v="95835"/>
    <n v="342"/>
    <n v="11"/>
    <n v="14"/>
    <n v="0"/>
    <n v="5"/>
    <n v="0"/>
    <s v="&gt;367"/>
    <n v="39444"/>
    <m/>
    <x v="426"/>
    <x v="44"/>
    <m/>
  </r>
  <r>
    <n v="95837"/>
    <n v="5"/>
    <n v="5"/>
    <s v="&gt;0"/>
    <m/>
    <s v="95837"/>
    <n v="5"/>
    <n v="0"/>
    <n v="0"/>
    <n v="0"/>
    <n v="0"/>
    <n v="0"/>
    <s v="&gt;0"/>
    <n v="265"/>
    <m/>
    <x v="426"/>
    <x v="44"/>
    <m/>
  </r>
  <r>
    <n v="95838"/>
    <n v="265"/>
    <n v="278"/>
    <n v="543"/>
    <m/>
    <s v="95838"/>
    <n v="448"/>
    <n v="77"/>
    <n v="14"/>
    <n v="0"/>
    <n v="5"/>
    <n v="5"/>
    <s v="&gt;539"/>
    <n v="40068"/>
    <m/>
    <x v="426"/>
    <x v="44"/>
    <m/>
  </r>
  <r>
    <n v="95841"/>
    <n v="100"/>
    <n v="118"/>
    <n v="218"/>
    <m/>
    <s v="95841"/>
    <n v="158"/>
    <n v="45"/>
    <n v="5"/>
    <n v="0"/>
    <n v="5"/>
    <n v="5"/>
    <s v="&gt;203"/>
    <n v="20063"/>
    <m/>
    <x v="0"/>
    <x v="44"/>
    <m/>
  </r>
  <r>
    <n v="95842"/>
    <n v="194"/>
    <n v="249"/>
    <n v="443"/>
    <m/>
    <s v="95842"/>
    <n v="310"/>
    <n v="109"/>
    <n v="12"/>
    <n v="5"/>
    <n v="5"/>
    <n v="5"/>
    <s v="&gt;431"/>
    <n v="33287"/>
    <m/>
    <x v="0"/>
    <x v="44"/>
    <m/>
  </r>
  <r>
    <n v="95843"/>
    <n v="273"/>
    <n v="281"/>
    <n v="554"/>
    <m/>
    <s v="95843"/>
    <n v="479"/>
    <n v="24"/>
    <n v="17"/>
    <n v="19"/>
    <n v="14"/>
    <n v="5"/>
    <s v="&gt;553"/>
    <n v="47928"/>
    <m/>
    <x v="0"/>
    <x v="44"/>
    <m/>
  </r>
  <r>
    <n v="95847"/>
    <n v="5"/>
    <n v="0"/>
    <s v="&gt;0"/>
    <m/>
    <s v="95847"/>
    <n v="5"/>
    <n v="0"/>
    <n v="0"/>
    <n v="0"/>
    <n v="0"/>
    <n v="0"/>
    <s v="&gt;0"/>
    <n v="0"/>
    <n v="1"/>
    <x v="2"/>
    <x v="1"/>
    <m/>
  </r>
  <r>
    <n v="95857"/>
    <n v="0"/>
    <n v="5"/>
    <s v="&gt;0"/>
    <m/>
    <s v="95857"/>
    <n v="0"/>
    <n v="0"/>
    <n v="5"/>
    <n v="0"/>
    <n v="0"/>
    <n v="0"/>
    <s v="&gt;0"/>
    <n v="0"/>
    <n v="1"/>
    <x v="2"/>
    <x v="1"/>
    <m/>
  </r>
  <r>
    <n v="95861"/>
    <n v="0"/>
    <n v="5"/>
    <s v="&gt;0"/>
    <m/>
    <s v="95861"/>
    <n v="0"/>
    <n v="0"/>
    <n v="0"/>
    <n v="0"/>
    <n v="5"/>
    <n v="0"/>
    <s v="&gt;0"/>
    <n v="0"/>
    <n v="1"/>
    <x v="2"/>
    <x v="1"/>
    <m/>
  </r>
  <r>
    <n v="95863"/>
    <n v="0"/>
    <n v="5"/>
    <s v="&gt;0"/>
    <m/>
    <s v="95863"/>
    <n v="5"/>
    <n v="0"/>
    <n v="0"/>
    <n v="0"/>
    <n v="0"/>
    <n v="0"/>
    <s v="&gt;0"/>
    <n v="0"/>
    <n v="1"/>
    <x v="2"/>
    <x v="1"/>
    <m/>
  </r>
  <r>
    <n v="95864"/>
    <n v="87"/>
    <n v="92"/>
    <n v="179"/>
    <m/>
    <s v="95864"/>
    <n v="149"/>
    <n v="27"/>
    <n v="0"/>
    <n v="0"/>
    <n v="5"/>
    <n v="0"/>
    <s v="&gt;176"/>
    <n v="25001"/>
    <m/>
    <x v="0"/>
    <x v="44"/>
    <m/>
  </r>
  <r>
    <n v="95865"/>
    <n v="0"/>
    <n v="5"/>
    <s v="&gt;0"/>
    <m/>
    <s v="95865"/>
    <n v="0"/>
    <n v="0"/>
    <n v="0"/>
    <n v="5"/>
    <n v="0"/>
    <n v="0"/>
    <s v="&gt;0"/>
    <n v="0"/>
    <n v="1"/>
    <x v="2"/>
    <x v="1"/>
    <m/>
  </r>
  <r>
    <n v="95867"/>
    <n v="5"/>
    <n v="5"/>
    <s v="&gt;0"/>
    <m/>
    <s v="95867"/>
    <n v="5"/>
    <n v="0"/>
    <n v="0"/>
    <n v="0"/>
    <n v="0"/>
    <n v="0"/>
    <s v="&gt;0"/>
    <n v="0"/>
    <n v="1"/>
    <x v="2"/>
    <x v="1"/>
    <m/>
  </r>
  <r>
    <n v="95870"/>
    <n v="0"/>
    <n v="5"/>
    <s v="&gt;0"/>
    <m/>
    <s v="95870"/>
    <n v="0"/>
    <n v="5"/>
    <n v="0"/>
    <n v="0"/>
    <n v="0"/>
    <n v="0"/>
    <s v="&gt;0"/>
    <n v="0"/>
    <n v="1"/>
    <x v="2"/>
    <x v="1"/>
    <m/>
  </r>
  <r>
    <n v="95901"/>
    <n v="194"/>
    <n v="256"/>
    <n v="450"/>
    <m/>
    <s v="95901"/>
    <n v="316"/>
    <n v="75"/>
    <n v="56"/>
    <n v="0"/>
    <n v="5"/>
    <n v="5"/>
    <s v="&gt;447"/>
    <n v="35181"/>
    <m/>
    <x v="427"/>
    <x v="47"/>
    <m/>
  </r>
  <r>
    <n v="95903"/>
    <n v="5"/>
    <n v="0"/>
    <s v="&gt;0"/>
    <m/>
    <s v="95903"/>
    <n v="5"/>
    <n v="0"/>
    <n v="0"/>
    <n v="0"/>
    <n v="0"/>
    <n v="0"/>
    <s v="&gt;0"/>
    <n v="1601"/>
    <m/>
    <x v="0"/>
    <x v="47"/>
    <m/>
  </r>
  <r>
    <n v="95912"/>
    <n v="24"/>
    <n v="11"/>
    <n v="35"/>
    <m/>
    <s v="95912"/>
    <n v="34"/>
    <n v="5"/>
    <n v="0"/>
    <n v="0"/>
    <n v="0"/>
    <n v="0"/>
    <s v="&gt;34"/>
    <n v="5112"/>
    <m/>
    <x v="0"/>
    <x v="48"/>
    <m/>
  </r>
  <r>
    <n v="95914"/>
    <n v="5"/>
    <n v="5"/>
    <s v="&gt;0"/>
    <m/>
    <s v="95914"/>
    <n v="5"/>
    <n v="0"/>
    <n v="0"/>
    <n v="0"/>
    <n v="0"/>
    <n v="5"/>
    <s v="&gt;0"/>
    <n v="660"/>
    <m/>
    <x v="0"/>
    <x v="49"/>
    <m/>
  </r>
  <r>
    <n v="95916"/>
    <n v="5"/>
    <n v="5"/>
    <s v="&gt;0"/>
    <m/>
    <s v="95916"/>
    <n v="5"/>
    <n v="5"/>
    <n v="0"/>
    <n v="0"/>
    <n v="0"/>
    <n v="0"/>
    <s v="&gt;0"/>
    <n v="1206"/>
    <m/>
    <x v="0"/>
    <x v="49"/>
    <m/>
  </r>
  <r>
    <n v="95917"/>
    <n v="32"/>
    <n v="24"/>
    <n v="56"/>
    <m/>
    <s v="95917"/>
    <n v="51"/>
    <n v="5"/>
    <n v="0"/>
    <n v="0"/>
    <n v="5"/>
    <n v="0"/>
    <s v="&gt;51"/>
    <n v="3881"/>
    <m/>
    <x v="428"/>
    <x v="49"/>
    <m/>
  </r>
  <r>
    <n v="95918"/>
    <n v="5"/>
    <n v="5"/>
    <s v="&gt;0"/>
    <m/>
    <s v="95918"/>
    <n v="12"/>
    <n v="0"/>
    <n v="5"/>
    <n v="0"/>
    <n v="0"/>
    <n v="0"/>
    <s v="&gt;12"/>
    <n v="2613"/>
    <m/>
    <x v="0"/>
    <x v="47"/>
    <m/>
  </r>
  <r>
    <n v="95919"/>
    <n v="5"/>
    <n v="5"/>
    <s v="&gt;0"/>
    <m/>
    <s v="95919"/>
    <n v="5"/>
    <n v="5"/>
    <n v="0"/>
    <n v="0"/>
    <n v="0"/>
    <n v="0"/>
    <s v="&gt;0"/>
    <n v="1306"/>
    <m/>
    <x v="0"/>
    <x v="47"/>
    <m/>
  </r>
  <r>
    <n v="95920"/>
    <n v="0"/>
    <n v="5"/>
    <s v="&gt;0"/>
    <m/>
    <s v="95920"/>
    <n v="5"/>
    <n v="5"/>
    <n v="0"/>
    <n v="0"/>
    <n v="0"/>
    <n v="0"/>
    <s v="&gt;0"/>
    <n v="304"/>
    <m/>
    <x v="0"/>
    <x v="50"/>
    <m/>
  </r>
  <r>
    <n v="95922"/>
    <n v="5"/>
    <n v="5"/>
    <s v="&gt;0"/>
    <m/>
    <s v="95922"/>
    <n v="5"/>
    <n v="0"/>
    <n v="0"/>
    <n v="0"/>
    <n v="0"/>
    <n v="0"/>
    <s v="&gt;0"/>
    <n v="512"/>
    <m/>
    <x v="0"/>
    <x v="47"/>
    <m/>
  </r>
  <r>
    <n v="95924"/>
    <n v="5"/>
    <n v="5"/>
    <s v="&gt;0"/>
    <m/>
    <s v="95924"/>
    <n v="5"/>
    <n v="0"/>
    <n v="0"/>
    <n v="0"/>
    <n v="0"/>
    <n v="0"/>
    <s v="&gt;0"/>
    <n v="0"/>
    <n v="1"/>
    <x v="2"/>
    <x v="1"/>
    <m/>
  </r>
  <r>
    <n v="95925"/>
    <n v="5"/>
    <n v="0"/>
    <s v="&gt;0"/>
    <m/>
    <s v="95925"/>
    <n v="5"/>
    <n v="0"/>
    <n v="0"/>
    <n v="0"/>
    <n v="0"/>
    <n v="0"/>
    <s v="&gt;0"/>
    <n v="261"/>
    <m/>
    <x v="0"/>
    <x v="47"/>
    <m/>
  </r>
  <r>
    <n v="95926"/>
    <n v="217"/>
    <n v="321"/>
    <n v="538"/>
    <m/>
    <s v="95926"/>
    <n v="339"/>
    <n v="170"/>
    <n v="15"/>
    <n v="0"/>
    <n v="5"/>
    <n v="5"/>
    <s v="&gt;524"/>
    <n v="41390"/>
    <m/>
    <x v="429"/>
    <x v="49"/>
    <m/>
  </r>
  <r>
    <n v="95927"/>
    <n v="5"/>
    <n v="5"/>
    <s v="&gt;0"/>
    <m/>
    <s v="95927"/>
    <n v="5"/>
    <n v="0"/>
    <n v="0"/>
    <n v="0"/>
    <n v="0"/>
    <n v="5"/>
    <s v="&gt;0"/>
    <n v="0"/>
    <n v="1"/>
    <x v="2"/>
    <x v="1"/>
    <m/>
  </r>
  <r>
    <n v="95928"/>
    <n v="197"/>
    <n v="274"/>
    <n v="471"/>
    <m/>
    <s v="95928"/>
    <n v="315"/>
    <n v="132"/>
    <n v="15"/>
    <n v="0"/>
    <n v="5"/>
    <n v="5"/>
    <s v="&gt;462"/>
    <n v="38655"/>
    <m/>
    <x v="429"/>
    <x v="49"/>
    <m/>
  </r>
  <r>
    <n v="95930"/>
    <n v="5"/>
    <n v="0"/>
    <s v="&gt;0"/>
    <m/>
    <s v="95930"/>
    <n v="0"/>
    <n v="0"/>
    <n v="0"/>
    <n v="0"/>
    <n v="5"/>
    <n v="0"/>
    <s v="&gt;0"/>
    <n v="115"/>
    <m/>
    <x v="0"/>
    <x v="49"/>
    <m/>
  </r>
  <r>
    <n v="95932"/>
    <n v="48"/>
    <n v="25"/>
    <n v="73"/>
    <m/>
    <s v="95932"/>
    <n v="61"/>
    <n v="5"/>
    <n v="5"/>
    <n v="0"/>
    <n v="5"/>
    <n v="5"/>
    <s v="&gt;61"/>
    <n v="7573"/>
    <m/>
    <x v="430"/>
    <x v="48"/>
    <m/>
  </r>
  <r>
    <n v="95934"/>
    <n v="0"/>
    <n v="5"/>
    <s v="&gt;0"/>
    <m/>
    <s v="95934"/>
    <n v="5"/>
    <n v="0"/>
    <n v="0"/>
    <n v="0"/>
    <n v="0"/>
    <n v="0"/>
    <s v="&gt;0"/>
    <n v="80"/>
    <m/>
    <x v="0"/>
    <x v="51"/>
    <m/>
  </r>
  <r>
    <n v="95935"/>
    <n v="0"/>
    <n v="5"/>
    <s v="&gt;0"/>
    <m/>
    <s v="95935"/>
    <n v="5"/>
    <n v="0"/>
    <n v="0"/>
    <n v="0"/>
    <n v="0"/>
    <n v="0"/>
    <s v="&gt;0"/>
    <n v="113"/>
    <m/>
    <x v="0"/>
    <x v="47"/>
    <m/>
  </r>
  <r>
    <n v="95936"/>
    <n v="5"/>
    <n v="0"/>
    <s v="&gt;0"/>
    <m/>
    <s v="95936"/>
    <n v="5"/>
    <n v="0"/>
    <n v="0"/>
    <n v="0"/>
    <n v="0"/>
    <n v="0"/>
    <s v="&gt;0"/>
    <n v="99"/>
    <m/>
    <x v="0"/>
    <x v="52"/>
    <m/>
  </r>
  <r>
    <n v="95937"/>
    <n v="5"/>
    <n v="5"/>
    <s v="&gt;0"/>
    <m/>
    <s v="95937"/>
    <n v="15"/>
    <n v="0"/>
    <n v="0"/>
    <n v="0"/>
    <n v="0"/>
    <n v="0"/>
    <n v="15"/>
    <n v="1542"/>
    <m/>
    <x v="0"/>
    <x v="43"/>
    <m/>
  </r>
  <r>
    <n v="95938"/>
    <n v="24"/>
    <n v="12"/>
    <n v="36"/>
    <m/>
    <s v="95938"/>
    <n v="33"/>
    <n v="5"/>
    <n v="0"/>
    <n v="0"/>
    <n v="0"/>
    <n v="0"/>
    <s v="&gt;33"/>
    <n v="4202"/>
    <m/>
    <x v="0"/>
    <x v="49"/>
    <m/>
  </r>
  <r>
    <n v="95939"/>
    <n v="5"/>
    <n v="5"/>
    <s v="&gt;0"/>
    <m/>
    <s v="95939"/>
    <n v="5"/>
    <n v="0"/>
    <n v="0"/>
    <n v="0"/>
    <n v="0"/>
    <n v="0"/>
    <s v="&gt;0"/>
    <n v="592"/>
    <m/>
    <x v="0"/>
    <x v="50"/>
    <m/>
  </r>
  <r>
    <n v="95941"/>
    <n v="5"/>
    <n v="5"/>
    <s v="&gt;0"/>
    <m/>
    <s v="95941"/>
    <n v="5"/>
    <n v="0"/>
    <n v="0"/>
    <n v="0"/>
    <n v="0"/>
    <n v="0"/>
    <s v="&gt;0"/>
    <n v="848"/>
    <m/>
    <x v="0"/>
    <x v="49"/>
    <m/>
  </r>
  <r>
    <n v="95942"/>
    <n v="5"/>
    <n v="5"/>
    <s v="&gt;0"/>
    <m/>
    <s v="95942"/>
    <n v="5"/>
    <n v="0"/>
    <n v="5"/>
    <n v="0"/>
    <n v="0"/>
    <n v="0"/>
    <s v="&gt;0"/>
    <n v="1605"/>
    <m/>
    <x v="0"/>
    <x v="49"/>
    <m/>
  </r>
  <r>
    <n v="95943"/>
    <n v="5"/>
    <n v="5"/>
    <s v="&gt;0"/>
    <m/>
    <s v="95943"/>
    <n v="5"/>
    <n v="0"/>
    <n v="0"/>
    <n v="0"/>
    <n v="0"/>
    <n v="0"/>
    <s v="&gt;0"/>
    <n v="731"/>
    <m/>
    <x v="0"/>
    <x v="50"/>
    <m/>
  </r>
  <r>
    <n v="95945"/>
    <n v="63"/>
    <n v="180"/>
    <n v="243"/>
    <m/>
    <s v="95945"/>
    <n v="145"/>
    <n v="80"/>
    <n v="11"/>
    <n v="0"/>
    <n v="5"/>
    <n v="5"/>
    <s v="&gt;236"/>
    <n v="26281"/>
    <m/>
    <x v="431"/>
    <x v="53"/>
    <m/>
  </r>
  <r>
    <n v="95946"/>
    <n v="29"/>
    <n v="40"/>
    <n v="69"/>
    <m/>
    <s v="95946"/>
    <n v="61"/>
    <n v="5"/>
    <n v="5"/>
    <n v="0"/>
    <n v="0"/>
    <n v="0"/>
    <s v="&gt;61"/>
    <n v="8335"/>
    <m/>
    <x v="0"/>
    <x v="53"/>
    <m/>
  </r>
  <r>
    <n v="95947"/>
    <n v="5"/>
    <n v="5"/>
    <s v="&gt;0"/>
    <m/>
    <s v="95947"/>
    <n v="5"/>
    <n v="0"/>
    <n v="0"/>
    <n v="0"/>
    <n v="0"/>
    <n v="0"/>
    <s v="&gt;0"/>
    <n v="1676"/>
    <m/>
    <x v="0"/>
    <x v="51"/>
    <m/>
  </r>
  <r>
    <n v="95948"/>
    <n v="130"/>
    <n v="78"/>
    <n v="208"/>
    <m/>
    <s v="95948"/>
    <n v="169"/>
    <n v="26"/>
    <n v="5"/>
    <n v="0"/>
    <n v="5"/>
    <n v="0"/>
    <s v="&gt;195"/>
    <n v="12122"/>
    <m/>
    <x v="432"/>
    <x v="49"/>
    <m/>
  </r>
  <r>
    <n v="95949"/>
    <n v="65"/>
    <n v="91"/>
    <n v="156"/>
    <m/>
    <s v="95949"/>
    <n v="140"/>
    <n v="5"/>
    <n v="5"/>
    <n v="0"/>
    <n v="5"/>
    <n v="0"/>
    <s v="&gt;140"/>
    <n v="20763"/>
    <m/>
    <x v="0"/>
    <x v="53"/>
    <m/>
  </r>
  <r>
    <n v="95950"/>
    <n v="0"/>
    <n v="5"/>
    <s v="&gt;0"/>
    <m/>
    <s v="95950"/>
    <n v="5"/>
    <n v="0"/>
    <n v="0"/>
    <n v="0"/>
    <n v="0"/>
    <n v="0"/>
    <s v="&gt;0"/>
    <n v="494"/>
    <m/>
    <x v="0"/>
    <x v="48"/>
    <m/>
  </r>
  <r>
    <n v="95951"/>
    <n v="21"/>
    <n v="5"/>
    <s v="&gt;21"/>
    <m/>
    <s v="95951"/>
    <n v="30"/>
    <n v="5"/>
    <n v="0"/>
    <n v="0"/>
    <n v="0"/>
    <n v="0"/>
    <s v="&gt;30"/>
    <n v="2603"/>
    <m/>
    <x v="0"/>
    <x v="50"/>
    <m/>
  </r>
  <r>
    <n v="95952"/>
    <n v="5"/>
    <n v="0"/>
    <s v="&gt;0"/>
    <m/>
    <s v="95952"/>
    <n v="5"/>
    <n v="0"/>
    <n v="0"/>
    <n v="0"/>
    <n v="0"/>
    <n v="0"/>
    <s v="&gt;0"/>
    <n v="0"/>
    <n v="1"/>
    <x v="2"/>
    <x v="1"/>
    <m/>
  </r>
  <r>
    <n v="95953"/>
    <n v="63"/>
    <n v="49"/>
    <n v="112"/>
    <m/>
    <s v="95953"/>
    <n v="100"/>
    <n v="5"/>
    <n v="5"/>
    <n v="0"/>
    <n v="5"/>
    <n v="0"/>
    <s v="&gt;100"/>
    <n v="11073"/>
    <m/>
    <x v="433"/>
    <x v="46"/>
    <m/>
  </r>
  <r>
    <n v="95954"/>
    <n v="56"/>
    <n v="52"/>
    <n v="108"/>
    <m/>
    <s v="95954"/>
    <n v="88"/>
    <n v="14"/>
    <n v="0"/>
    <n v="0"/>
    <n v="5"/>
    <n v="5"/>
    <s v="&gt;102"/>
    <n v="12221"/>
    <m/>
    <x v="0"/>
    <x v="49"/>
    <m/>
  </r>
  <r>
    <n v="95955"/>
    <n v="5"/>
    <n v="0"/>
    <s v="&gt;0"/>
    <m/>
    <s v="95955"/>
    <n v="5"/>
    <n v="0"/>
    <n v="0"/>
    <n v="0"/>
    <n v="0"/>
    <n v="0"/>
    <s v="&gt;0"/>
    <n v="1513"/>
    <m/>
    <x v="0"/>
    <x v="48"/>
    <m/>
  </r>
  <r>
    <n v="95956"/>
    <n v="5"/>
    <n v="5"/>
    <s v="&gt;0"/>
    <m/>
    <s v="95956"/>
    <n v="5"/>
    <n v="5"/>
    <n v="0"/>
    <n v="0"/>
    <n v="0"/>
    <n v="0"/>
    <s v="&gt;0"/>
    <n v="399"/>
    <m/>
    <x v="0"/>
    <x v="51"/>
    <m/>
  </r>
  <r>
    <n v="95957"/>
    <n v="5"/>
    <n v="5"/>
    <s v="&gt;0"/>
    <m/>
    <s v="95957"/>
    <n v="5"/>
    <n v="5"/>
    <n v="0"/>
    <n v="0"/>
    <n v="0"/>
    <n v="0"/>
    <s v="&gt;0"/>
    <n v="723"/>
    <m/>
    <x v="0"/>
    <x v="46"/>
    <m/>
  </r>
  <r>
    <n v="95958"/>
    <n v="5"/>
    <n v="0"/>
    <s v="&gt;0"/>
    <m/>
    <s v="95958"/>
    <n v="5"/>
    <n v="0"/>
    <n v="0"/>
    <n v="0"/>
    <n v="0"/>
    <n v="0"/>
    <s v="&gt;0"/>
    <n v="0"/>
    <n v="1"/>
    <x v="2"/>
    <x v="1"/>
    <m/>
  </r>
  <r>
    <n v="95959"/>
    <n v="39"/>
    <n v="43"/>
    <n v="82"/>
    <m/>
    <s v="95959"/>
    <n v="75"/>
    <n v="5"/>
    <n v="0"/>
    <n v="0"/>
    <n v="5"/>
    <n v="0"/>
    <s v="&gt;75"/>
    <n v="17838"/>
    <m/>
    <x v="434"/>
    <x v="53"/>
    <m/>
  </r>
  <r>
    <n v="95960"/>
    <n v="5"/>
    <n v="5"/>
    <s v="&gt;0"/>
    <m/>
    <s v="95960"/>
    <n v="5"/>
    <n v="5"/>
    <n v="0"/>
    <n v="0"/>
    <n v="0"/>
    <n v="0"/>
    <s v="&gt;0"/>
    <n v="592"/>
    <m/>
    <x v="0"/>
    <x v="52"/>
    <m/>
  </r>
  <r>
    <n v="95961"/>
    <n v="165"/>
    <n v="141"/>
    <n v="306"/>
    <m/>
    <s v="95961"/>
    <n v="254"/>
    <n v="32"/>
    <n v="19"/>
    <n v="0"/>
    <n v="5"/>
    <n v="0"/>
    <s v="&gt;305"/>
    <n v="28929"/>
    <m/>
    <x v="0"/>
    <x v="47"/>
    <m/>
  </r>
  <r>
    <n v="95962"/>
    <n v="5"/>
    <n v="5"/>
    <s v="&gt;0"/>
    <m/>
    <s v="95962"/>
    <n v="5"/>
    <n v="0"/>
    <n v="0"/>
    <n v="0"/>
    <n v="5"/>
    <n v="0"/>
    <s v="&gt;0"/>
    <n v="1053"/>
    <m/>
    <x v="0"/>
    <x v="47"/>
    <m/>
  </r>
  <r>
    <n v="95963"/>
    <n v="147"/>
    <n v="96"/>
    <n v="243"/>
    <m/>
    <s v="95963"/>
    <n v="204"/>
    <n v="13"/>
    <n v="20"/>
    <n v="0"/>
    <n v="5"/>
    <n v="5"/>
    <s v="&gt;237"/>
    <n v="15904"/>
    <m/>
    <x v="435"/>
    <x v="50"/>
    <m/>
  </r>
  <r>
    <n v="95965"/>
    <n v="176"/>
    <n v="245"/>
    <n v="421"/>
    <m/>
    <s v="95965"/>
    <n v="272"/>
    <n v="92"/>
    <n v="43"/>
    <n v="0"/>
    <n v="5"/>
    <n v="5"/>
    <s v="&gt;407"/>
    <n v="20681"/>
    <m/>
    <x v="436"/>
    <x v="49"/>
    <m/>
  </r>
  <r>
    <n v="95966"/>
    <n v="213"/>
    <n v="277"/>
    <n v="490"/>
    <m/>
    <s v="95966"/>
    <n v="342"/>
    <n v="112"/>
    <n v="21"/>
    <n v="0"/>
    <n v="5"/>
    <n v="5"/>
    <s v="&gt;475"/>
    <n v="29444"/>
    <m/>
    <x v="436"/>
    <x v="49"/>
    <m/>
  </r>
  <r>
    <n v="95967"/>
    <n v="0"/>
    <n v="5"/>
    <s v="&gt;0"/>
    <m/>
    <s v="95967"/>
    <n v="5"/>
    <n v="5"/>
    <n v="0"/>
    <n v="0"/>
    <n v="0"/>
    <n v="0"/>
    <s v="&gt;0"/>
    <n v="0"/>
    <n v="1"/>
    <x v="2"/>
    <x v="1"/>
    <m/>
  </r>
  <r>
    <n v="95968"/>
    <n v="5"/>
    <n v="17"/>
    <s v="&gt;17"/>
    <m/>
    <s v="95968"/>
    <n v="18"/>
    <n v="5"/>
    <n v="0"/>
    <n v="0"/>
    <n v="0"/>
    <n v="0"/>
    <s v="&gt;18"/>
    <n v="1172"/>
    <m/>
    <x v="0"/>
    <x v="49"/>
    <m/>
  </r>
  <r>
    <n v="95969"/>
    <n v="41"/>
    <n v="59"/>
    <n v="100"/>
    <m/>
    <s v="95969"/>
    <n v="71"/>
    <n v="12"/>
    <n v="0"/>
    <n v="17"/>
    <n v="0"/>
    <n v="0"/>
    <n v="100"/>
    <n v="19112"/>
    <m/>
    <x v="437"/>
    <x v="49"/>
    <m/>
  </r>
  <r>
    <n v="95970"/>
    <n v="0"/>
    <n v="5"/>
    <s v="&gt;0"/>
    <m/>
    <s v="95970"/>
    <n v="5"/>
    <n v="0"/>
    <n v="0"/>
    <n v="0"/>
    <n v="0"/>
    <n v="0"/>
    <s v="&gt;0"/>
    <n v="533"/>
    <m/>
    <x v="0"/>
    <x v="48"/>
    <m/>
  </r>
  <r>
    <n v="95971"/>
    <n v="26"/>
    <n v="26"/>
    <n v="52"/>
    <m/>
    <s v="95971"/>
    <n v="39"/>
    <n v="13"/>
    <n v="0"/>
    <n v="0"/>
    <n v="0"/>
    <n v="0"/>
    <n v="52"/>
    <n v="5948"/>
    <m/>
    <x v="0"/>
    <x v="51"/>
    <m/>
  </r>
  <r>
    <n v="95973"/>
    <n v="297"/>
    <n v="284"/>
    <n v="581"/>
    <m/>
    <s v="95973"/>
    <n v="443"/>
    <n v="81"/>
    <n v="29"/>
    <n v="18"/>
    <n v="5"/>
    <n v="5"/>
    <s v="&gt;571"/>
    <n v="36223"/>
    <m/>
    <x v="0"/>
    <x v="49"/>
    <m/>
  </r>
  <r>
    <n v="95974"/>
    <n v="5"/>
    <n v="5"/>
    <s v="&gt;0"/>
    <m/>
    <s v="95974"/>
    <n v="5"/>
    <n v="0"/>
    <n v="5"/>
    <n v="0"/>
    <n v="5"/>
    <n v="0"/>
    <s v="&gt;0"/>
    <n v="0"/>
    <m/>
    <x v="0"/>
    <x v="49"/>
    <m/>
  </r>
  <r>
    <n v="95975"/>
    <n v="5"/>
    <n v="5"/>
    <s v="&gt;0"/>
    <m/>
    <s v="95975"/>
    <n v="5"/>
    <n v="5"/>
    <n v="0"/>
    <n v="0"/>
    <n v="0"/>
    <n v="0"/>
    <s v="&gt;0"/>
    <n v="1736"/>
    <m/>
    <x v="0"/>
    <x v="53"/>
    <m/>
  </r>
  <r>
    <n v="95977"/>
    <n v="5"/>
    <n v="13"/>
    <s v="&gt;13"/>
    <m/>
    <s v="95977"/>
    <n v="16"/>
    <n v="5"/>
    <n v="5"/>
    <n v="0"/>
    <n v="0"/>
    <n v="0"/>
    <s v="&gt;16"/>
    <n v="1586"/>
    <m/>
    <x v="0"/>
    <x v="47"/>
    <m/>
  </r>
  <r>
    <n v="95978"/>
    <n v="5"/>
    <n v="5"/>
    <s v="&gt;0"/>
    <m/>
    <s v="95978"/>
    <n v="5"/>
    <n v="5"/>
    <n v="0"/>
    <n v="0"/>
    <n v="0"/>
    <n v="0"/>
    <s v="&gt;0"/>
    <n v="153"/>
    <m/>
    <x v="0"/>
    <x v="49"/>
    <m/>
  </r>
  <r>
    <n v="95980"/>
    <n v="5"/>
    <n v="0"/>
    <s v="&gt;0"/>
    <m/>
    <s v="95980"/>
    <n v="5"/>
    <n v="0"/>
    <n v="0"/>
    <n v="0"/>
    <n v="0"/>
    <n v="0"/>
    <s v="&gt;0"/>
    <n v="0"/>
    <n v="1"/>
    <x v="2"/>
    <x v="1"/>
    <m/>
  </r>
  <r>
    <n v="95981"/>
    <n v="5"/>
    <n v="0"/>
    <s v="&gt;0"/>
    <m/>
    <s v="95981"/>
    <n v="5"/>
    <n v="0"/>
    <n v="0"/>
    <n v="0"/>
    <n v="0"/>
    <n v="0"/>
    <s v="&gt;0"/>
    <n v="35"/>
    <m/>
    <x v="0"/>
    <x v="51"/>
    <m/>
  </r>
  <r>
    <n v="95982"/>
    <n v="5"/>
    <n v="5"/>
    <s v="&gt;0"/>
    <m/>
    <s v="95982"/>
    <n v="17"/>
    <n v="5"/>
    <n v="0"/>
    <n v="0"/>
    <n v="0"/>
    <n v="0"/>
    <s v="&gt;17"/>
    <n v="3097"/>
    <m/>
    <x v="0"/>
    <x v="46"/>
    <m/>
  </r>
  <r>
    <n v="95983"/>
    <n v="0"/>
    <n v="5"/>
    <s v="&gt;0"/>
    <m/>
    <s v="95983"/>
    <n v="5"/>
    <n v="0"/>
    <n v="0"/>
    <n v="0"/>
    <n v="0"/>
    <n v="0"/>
    <s v="&gt;0"/>
    <n v="306"/>
    <m/>
    <x v="0"/>
    <x v="51"/>
    <m/>
  </r>
  <r>
    <n v="95984"/>
    <n v="5"/>
    <n v="5"/>
    <s v="&gt;0"/>
    <m/>
    <s v="95984"/>
    <n v="5"/>
    <n v="0"/>
    <n v="0"/>
    <n v="0"/>
    <n v="0"/>
    <n v="0"/>
    <s v="&gt;0"/>
    <n v="303"/>
    <m/>
    <x v="0"/>
    <x v="51"/>
    <m/>
  </r>
  <r>
    <n v="95986"/>
    <n v="5"/>
    <n v="0"/>
    <s v="&gt;0"/>
    <m/>
    <s v="95986"/>
    <n v="5"/>
    <n v="0"/>
    <n v="0"/>
    <n v="0"/>
    <n v="0"/>
    <n v="0"/>
    <s v="&gt;0"/>
    <n v="123"/>
    <m/>
    <x v="0"/>
    <x v="53"/>
    <m/>
  </r>
  <r>
    <n v="95987"/>
    <n v="31"/>
    <n v="21"/>
    <n v="52"/>
    <m/>
    <s v="95987"/>
    <n v="48"/>
    <n v="5"/>
    <n v="0"/>
    <n v="0"/>
    <n v="0"/>
    <n v="0"/>
    <s v="&gt;48"/>
    <n v="6040"/>
    <m/>
    <x v="438"/>
    <x v="48"/>
    <m/>
  </r>
  <r>
    <n v="95988"/>
    <n v="64"/>
    <n v="54"/>
    <n v="118"/>
    <m/>
    <s v="95988"/>
    <n v="94"/>
    <n v="23"/>
    <n v="0"/>
    <n v="0"/>
    <n v="0"/>
    <n v="5"/>
    <s v="&gt;117"/>
    <n v="8460"/>
    <m/>
    <x v="439"/>
    <x v="50"/>
    <m/>
  </r>
  <r>
    <n v="95991"/>
    <n v="272"/>
    <n v="298"/>
    <n v="570"/>
    <m/>
    <s v="95991"/>
    <n v="408"/>
    <n v="108"/>
    <n v="32"/>
    <n v="12"/>
    <n v="5"/>
    <n v="5"/>
    <s v="&gt;560"/>
    <n v="40749"/>
    <m/>
    <x v="440"/>
    <x v="46"/>
    <m/>
  </r>
  <r>
    <n v="95993"/>
    <n v="145"/>
    <n v="155"/>
    <n v="300"/>
    <m/>
    <s v="95993"/>
    <n v="242"/>
    <n v="27"/>
    <n v="15"/>
    <n v="12"/>
    <n v="5"/>
    <n v="5"/>
    <s v="&gt;296"/>
    <n v="37713"/>
    <m/>
    <x v="440"/>
    <x v="46"/>
    <m/>
  </r>
  <r>
    <n v="96001"/>
    <n v="214"/>
    <n v="312"/>
    <n v="526"/>
    <m/>
    <s v="96001"/>
    <n v="299"/>
    <n v="120"/>
    <n v="78"/>
    <n v="5"/>
    <n v="15"/>
    <n v="5"/>
    <s v="&gt;512"/>
    <n v="34008"/>
    <m/>
    <x v="441"/>
    <x v="54"/>
    <m/>
  </r>
  <r>
    <n v="96002"/>
    <n v="264"/>
    <n v="477"/>
    <n v="741"/>
    <m/>
    <s v="96002"/>
    <n v="388"/>
    <n v="131"/>
    <n v="178"/>
    <n v="21"/>
    <n v="20"/>
    <n v="5"/>
    <s v="&gt;738"/>
    <n v="33943"/>
    <m/>
    <x v="441"/>
    <x v="54"/>
    <m/>
  </r>
  <r>
    <n v="96003"/>
    <n v="294"/>
    <n v="424"/>
    <n v="718"/>
    <m/>
    <s v="96003"/>
    <n v="421"/>
    <n v="131"/>
    <n v="98"/>
    <n v="47"/>
    <n v="17"/>
    <n v="5"/>
    <s v="&gt;714"/>
    <n v="44171"/>
    <m/>
    <x v="441"/>
    <x v="54"/>
    <m/>
  </r>
  <r>
    <n v="96007"/>
    <n v="194"/>
    <n v="206"/>
    <n v="400"/>
    <m/>
    <s v="96007"/>
    <n v="319"/>
    <n v="53"/>
    <n v="18"/>
    <n v="0"/>
    <n v="5"/>
    <n v="0"/>
    <s v="&gt;390"/>
    <n v="23670"/>
    <m/>
    <x v="442"/>
    <x v="54"/>
    <m/>
  </r>
  <r>
    <n v="96008"/>
    <n v="5"/>
    <n v="5"/>
    <s v="&gt;0"/>
    <m/>
    <s v="96008"/>
    <n v="11"/>
    <n v="0"/>
    <n v="0"/>
    <n v="0"/>
    <n v="0"/>
    <n v="0"/>
    <n v="11"/>
    <n v="1343"/>
    <m/>
    <x v="0"/>
    <x v="54"/>
    <m/>
  </r>
  <r>
    <n v="96009"/>
    <n v="5"/>
    <n v="0"/>
    <s v="&gt;0"/>
    <m/>
    <s v="96009"/>
    <n v="5"/>
    <n v="0"/>
    <n v="0"/>
    <n v="0"/>
    <n v="0"/>
    <n v="0"/>
    <s v="&gt;0"/>
    <n v="291"/>
    <m/>
    <x v="0"/>
    <x v="55"/>
    <m/>
  </r>
  <r>
    <n v="96010"/>
    <n v="0"/>
    <n v="5"/>
    <s v="&gt;0"/>
    <m/>
    <s v="96010"/>
    <n v="5"/>
    <n v="0"/>
    <n v="0"/>
    <n v="0"/>
    <n v="0"/>
    <n v="0"/>
    <s v="&gt;0"/>
    <n v="96"/>
    <m/>
    <x v="0"/>
    <x v="39"/>
    <m/>
  </r>
  <r>
    <n v="96011"/>
    <n v="5"/>
    <n v="0"/>
    <s v="&gt;0"/>
    <m/>
    <s v="96011"/>
    <n v="5"/>
    <n v="0"/>
    <n v="0"/>
    <n v="0"/>
    <n v="0"/>
    <n v="0"/>
    <s v="&gt;0"/>
    <n v="260"/>
    <m/>
    <x v="0"/>
    <x v="54"/>
    <m/>
  </r>
  <r>
    <n v="96013"/>
    <n v="20"/>
    <n v="19"/>
    <n v="39"/>
    <m/>
    <s v="96013"/>
    <n v="32"/>
    <n v="5"/>
    <n v="0"/>
    <n v="0"/>
    <n v="0"/>
    <n v="0"/>
    <s v="&gt;32"/>
    <n v="4883"/>
    <m/>
    <x v="0"/>
    <x v="54"/>
    <m/>
  </r>
  <r>
    <n v="96014"/>
    <n v="0"/>
    <n v="5"/>
    <s v="&gt;0"/>
    <m/>
    <s v="96014"/>
    <n v="5"/>
    <n v="0"/>
    <n v="0"/>
    <n v="0"/>
    <n v="0"/>
    <n v="0"/>
    <s v="&gt;0"/>
    <n v="160"/>
    <m/>
    <x v="0"/>
    <x v="56"/>
    <m/>
  </r>
  <r>
    <n v="96015"/>
    <n v="5"/>
    <n v="0"/>
    <s v="&gt;0"/>
    <m/>
    <s v="96015"/>
    <n v="5"/>
    <n v="0"/>
    <n v="0"/>
    <n v="0"/>
    <n v="0"/>
    <n v="0"/>
    <s v="&gt;0"/>
    <n v="334"/>
    <m/>
    <x v="0"/>
    <x v="57"/>
    <m/>
  </r>
  <r>
    <n v="96016"/>
    <n v="5"/>
    <n v="5"/>
    <s v="&gt;0"/>
    <m/>
    <s v="96016"/>
    <n v="5"/>
    <n v="5"/>
    <n v="0"/>
    <n v="0"/>
    <n v="0"/>
    <n v="0"/>
    <s v="&gt;0"/>
    <n v="366"/>
    <m/>
    <x v="0"/>
    <x v="54"/>
    <m/>
  </r>
  <r>
    <n v="96017"/>
    <n v="5"/>
    <n v="0"/>
    <s v="&gt;0"/>
    <m/>
    <s v="96017"/>
    <n v="5"/>
    <n v="0"/>
    <n v="0"/>
    <n v="0"/>
    <n v="0"/>
    <n v="0"/>
    <s v="&gt;0"/>
    <n v="202"/>
    <m/>
    <x v="0"/>
    <x v="54"/>
    <m/>
  </r>
  <r>
    <n v="96019"/>
    <n v="93"/>
    <n v="80"/>
    <n v="173"/>
    <m/>
    <s v="96019"/>
    <n v="140"/>
    <n v="20"/>
    <n v="5"/>
    <n v="0"/>
    <n v="5"/>
    <n v="5"/>
    <s v="&gt;160"/>
    <n v="10216"/>
    <m/>
    <x v="443"/>
    <x v="54"/>
    <m/>
  </r>
  <r>
    <n v="96020"/>
    <n v="5"/>
    <n v="16"/>
    <s v="&gt;16"/>
    <m/>
    <s v="96020"/>
    <n v="15"/>
    <n v="5"/>
    <n v="5"/>
    <n v="0"/>
    <n v="0"/>
    <n v="5"/>
    <s v="&gt;15"/>
    <n v="2417"/>
    <m/>
    <x v="0"/>
    <x v="51"/>
    <m/>
  </r>
  <r>
    <n v="96021"/>
    <n v="136"/>
    <n v="93"/>
    <n v="229"/>
    <m/>
    <s v="96021"/>
    <n v="197"/>
    <n v="25"/>
    <n v="5"/>
    <n v="0"/>
    <n v="5"/>
    <n v="0"/>
    <s v="&gt;222"/>
    <n v="14970"/>
    <m/>
    <x v="444"/>
    <x v="58"/>
    <m/>
  </r>
  <r>
    <n v="96022"/>
    <n v="131"/>
    <n v="104"/>
    <n v="235"/>
    <m/>
    <s v="96022"/>
    <n v="198"/>
    <n v="15"/>
    <n v="5"/>
    <n v="0"/>
    <n v="12"/>
    <n v="5"/>
    <s v="&gt;225"/>
    <n v="14624"/>
    <m/>
    <x v="0"/>
    <x v="58"/>
    <m/>
  </r>
  <r>
    <n v="96023"/>
    <n v="13"/>
    <n v="5"/>
    <s v="&gt;13"/>
    <m/>
    <s v="96023"/>
    <n v="18"/>
    <n v="5"/>
    <n v="0"/>
    <n v="0"/>
    <n v="0"/>
    <n v="0"/>
    <s v="&gt;18"/>
    <n v="1188"/>
    <m/>
    <x v="445"/>
    <x v="56"/>
    <m/>
  </r>
  <r>
    <n v="96024"/>
    <n v="5"/>
    <n v="5"/>
    <s v="&gt;0"/>
    <m/>
    <s v="96024"/>
    <n v="5"/>
    <n v="0"/>
    <n v="0"/>
    <n v="0"/>
    <n v="0"/>
    <n v="0"/>
    <s v="&gt;0"/>
    <n v="825"/>
    <m/>
    <x v="0"/>
    <x v="39"/>
    <m/>
  </r>
  <r>
    <n v="96025"/>
    <n v="5"/>
    <n v="5"/>
    <s v="&gt;0"/>
    <m/>
    <s v="96025"/>
    <n v="13"/>
    <n v="5"/>
    <n v="0"/>
    <n v="0"/>
    <n v="0"/>
    <n v="0"/>
    <s v="&gt;13"/>
    <n v="2232"/>
    <m/>
    <x v="446"/>
    <x v="56"/>
    <m/>
  </r>
  <r>
    <n v="96027"/>
    <n v="5"/>
    <n v="14"/>
    <s v="&gt;14"/>
    <m/>
    <s v="96027"/>
    <n v="17"/>
    <n v="5"/>
    <n v="0"/>
    <n v="0"/>
    <n v="0"/>
    <n v="0"/>
    <s v="&gt;17"/>
    <n v="2273"/>
    <m/>
    <x v="447"/>
    <x v="56"/>
    <m/>
  </r>
  <r>
    <n v="96028"/>
    <n v="5"/>
    <n v="5"/>
    <s v="&gt;0"/>
    <m/>
    <s v="96028"/>
    <n v="5"/>
    <n v="5"/>
    <n v="0"/>
    <n v="0"/>
    <n v="0"/>
    <n v="5"/>
    <s v="&gt;0"/>
    <n v="1000"/>
    <m/>
    <x v="0"/>
    <x v="54"/>
    <m/>
  </r>
  <r>
    <n v="96029"/>
    <n v="5"/>
    <n v="0"/>
    <s v="&gt;0"/>
    <m/>
    <s v="96029"/>
    <n v="5"/>
    <n v="0"/>
    <n v="0"/>
    <n v="0"/>
    <n v="0"/>
    <n v="0"/>
    <s v="&gt;0"/>
    <n v="190"/>
    <m/>
    <x v="0"/>
    <x v="58"/>
    <m/>
  </r>
  <r>
    <n v="96032"/>
    <n v="5"/>
    <n v="5"/>
    <s v="&gt;0"/>
    <m/>
    <s v="96032"/>
    <n v="14"/>
    <n v="5"/>
    <n v="0"/>
    <n v="0"/>
    <n v="0"/>
    <n v="0"/>
    <s v="&gt;14"/>
    <n v="2732"/>
    <m/>
    <x v="448"/>
    <x v="56"/>
    <m/>
  </r>
  <r>
    <n v="96033"/>
    <n v="5"/>
    <n v="5"/>
    <s v="&gt;0"/>
    <m/>
    <s v="96033"/>
    <n v="5"/>
    <n v="5"/>
    <n v="0"/>
    <n v="0"/>
    <n v="0"/>
    <n v="0"/>
    <s v="&gt;0"/>
    <n v="484"/>
    <m/>
    <x v="0"/>
    <x v="54"/>
    <m/>
  </r>
  <r>
    <n v="96035"/>
    <n v="22"/>
    <n v="19"/>
    <n v="41"/>
    <m/>
    <s v="96035"/>
    <n v="37"/>
    <n v="5"/>
    <n v="0"/>
    <n v="0"/>
    <n v="5"/>
    <n v="0"/>
    <s v="&gt;37"/>
    <n v="3341"/>
    <m/>
    <x v="0"/>
    <x v="58"/>
    <m/>
  </r>
  <r>
    <n v="96036"/>
    <n v="0"/>
    <n v="5"/>
    <s v="&gt;0"/>
    <m/>
    <s v="96036"/>
    <n v="5"/>
    <n v="0"/>
    <n v="0"/>
    <n v="0"/>
    <n v="0"/>
    <n v="0"/>
    <s v="&gt;0"/>
    <n v="0"/>
    <n v="1"/>
    <x v="2"/>
    <x v="1"/>
    <m/>
  </r>
  <r>
    <n v="96038"/>
    <n v="5"/>
    <n v="5"/>
    <s v="&gt;0"/>
    <m/>
    <s v="96038"/>
    <n v="5"/>
    <n v="5"/>
    <n v="0"/>
    <n v="0"/>
    <n v="5"/>
    <n v="0"/>
    <s v="&gt;0"/>
    <n v="717"/>
    <m/>
    <x v="0"/>
    <x v="56"/>
    <m/>
  </r>
  <r>
    <n v="96039"/>
    <n v="5"/>
    <n v="5"/>
    <s v="&gt;0"/>
    <m/>
    <s v="96039"/>
    <n v="5"/>
    <n v="0"/>
    <n v="0"/>
    <n v="0"/>
    <n v="5"/>
    <n v="0"/>
    <s v="&gt;0"/>
    <n v="896"/>
    <m/>
    <x v="0"/>
    <x v="56"/>
    <m/>
  </r>
  <r>
    <n v="96040"/>
    <n v="5"/>
    <n v="0"/>
    <s v="&gt;0"/>
    <m/>
    <s v="96040"/>
    <n v="5"/>
    <n v="0"/>
    <n v="0"/>
    <n v="0"/>
    <n v="0"/>
    <n v="0"/>
    <s v="&gt;0"/>
    <n v="68"/>
    <m/>
    <x v="0"/>
    <x v="54"/>
    <m/>
  </r>
  <r>
    <n v="96041"/>
    <n v="5"/>
    <n v="5"/>
    <s v="&gt;0"/>
    <m/>
    <s v="96041"/>
    <n v="11"/>
    <n v="5"/>
    <n v="0"/>
    <n v="0"/>
    <n v="0"/>
    <n v="0"/>
    <s v="&gt;11"/>
    <n v="2871"/>
    <m/>
    <x v="0"/>
    <x v="39"/>
    <m/>
  </r>
  <r>
    <n v="96044"/>
    <n v="5"/>
    <n v="5"/>
    <s v="&gt;0"/>
    <m/>
    <s v="96044"/>
    <n v="5"/>
    <n v="5"/>
    <n v="0"/>
    <n v="0"/>
    <n v="0"/>
    <n v="0"/>
    <s v="&gt;0"/>
    <n v="1125"/>
    <m/>
    <x v="0"/>
    <x v="56"/>
    <m/>
  </r>
  <r>
    <n v="96046"/>
    <n v="0"/>
    <n v="5"/>
    <s v="&gt;0"/>
    <m/>
    <s v="96046"/>
    <n v="5"/>
    <n v="0"/>
    <n v="0"/>
    <n v="0"/>
    <n v="0"/>
    <n v="0"/>
    <s v="&gt;0"/>
    <n v="124"/>
    <m/>
    <x v="0"/>
    <x v="39"/>
    <m/>
  </r>
  <r>
    <n v="96047"/>
    <n v="5"/>
    <n v="5"/>
    <s v="&gt;0"/>
    <m/>
    <s v="96047"/>
    <n v="5"/>
    <n v="5"/>
    <n v="0"/>
    <n v="0"/>
    <n v="0"/>
    <n v="0"/>
    <s v="&gt;0"/>
    <n v="939"/>
    <m/>
    <x v="0"/>
    <x v="54"/>
    <m/>
  </r>
  <r>
    <n v="96048"/>
    <n v="5"/>
    <n v="5"/>
    <s v="&gt;0"/>
    <m/>
    <s v="96048"/>
    <n v="5"/>
    <n v="0"/>
    <n v="0"/>
    <n v="0"/>
    <n v="0"/>
    <n v="0"/>
    <s v="&gt;0"/>
    <n v="795"/>
    <m/>
    <x v="0"/>
    <x v="39"/>
    <m/>
  </r>
  <r>
    <n v="96050"/>
    <n v="5"/>
    <n v="0"/>
    <s v="&gt;0"/>
    <m/>
    <s v="96050"/>
    <n v="5"/>
    <n v="0"/>
    <n v="0"/>
    <n v="0"/>
    <n v="0"/>
    <n v="0"/>
    <s v="&gt;0"/>
    <n v="414"/>
    <m/>
    <x v="0"/>
    <x v="56"/>
    <m/>
  </r>
  <r>
    <n v="96051"/>
    <n v="5"/>
    <n v="5"/>
    <s v="&gt;0"/>
    <m/>
    <s v="96051"/>
    <n v="5"/>
    <n v="0"/>
    <n v="0"/>
    <n v="0"/>
    <n v="0"/>
    <n v="0"/>
    <s v="&gt;0"/>
    <n v="1193"/>
    <m/>
    <x v="0"/>
    <x v="54"/>
    <m/>
  </r>
  <r>
    <n v="96052"/>
    <n v="5"/>
    <n v="5"/>
    <s v="&gt;0"/>
    <m/>
    <s v="96052"/>
    <n v="5"/>
    <n v="5"/>
    <n v="0"/>
    <n v="0"/>
    <n v="0"/>
    <n v="0"/>
    <s v="&gt;0"/>
    <n v="1724"/>
    <m/>
    <x v="0"/>
    <x v="39"/>
    <m/>
  </r>
  <r>
    <n v="96054"/>
    <n v="5"/>
    <n v="5"/>
    <s v="&gt;0"/>
    <m/>
    <s v="96054"/>
    <n v="5"/>
    <n v="0"/>
    <n v="0"/>
    <n v="0"/>
    <n v="0"/>
    <n v="0"/>
    <s v="&gt;0"/>
    <n v="265"/>
    <m/>
    <x v="0"/>
    <x v="57"/>
    <m/>
  </r>
  <r>
    <n v="96055"/>
    <n v="23"/>
    <n v="28"/>
    <n v="51"/>
    <m/>
    <s v="96055"/>
    <n v="35"/>
    <n v="5"/>
    <n v="11"/>
    <n v="0"/>
    <n v="0"/>
    <n v="0"/>
    <s v="&gt;46"/>
    <n v="4194"/>
    <m/>
    <x v="0"/>
    <x v="58"/>
    <m/>
  </r>
  <r>
    <n v="96056"/>
    <n v="5"/>
    <n v="5"/>
    <s v="&gt;0"/>
    <m/>
    <s v="96056"/>
    <n v="11"/>
    <n v="5"/>
    <n v="0"/>
    <n v="0"/>
    <n v="0"/>
    <n v="0"/>
    <s v="&gt;11"/>
    <n v="1730"/>
    <m/>
    <x v="0"/>
    <x v="55"/>
    <m/>
  </r>
  <r>
    <n v="96057"/>
    <n v="5"/>
    <n v="5"/>
    <s v="&gt;0"/>
    <m/>
    <s v="96057"/>
    <n v="5"/>
    <n v="5"/>
    <n v="0"/>
    <n v="0"/>
    <n v="0"/>
    <n v="0"/>
    <s v="&gt;0"/>
    <n v="1089"/>
    <m/>
    <x v="0"/>
    <x v="56"/>
    <m/>
  </r>
  <r>
    <n v="96058"/>
    <n v="5"/>
    <n v="5"/>
    <s v="&gt;0"/>
    <m/>
    <s v="96058"/>
    <n v="5"/>
    <n v="0"/>
    <n v="0"/>
    <n v="0"/>
    <n v="0"/>
    <n v="0"/>
    <s v="&gt;0"/>
    <n v="507"/>
    <m/>
    <x v="0"/>
    <x v="56"/>
    <m/>
  </r>
  <r>
    <n v="96059"/>
    <n v="5"/>
    <n v="5"/>
    <s v="&gt;0"/>
    <m/>
    <s v="96059"/>
    <n v="5"/>
    <n v="0"/>
    <n v="0"/>
    <n v="0"/>
    <n v="0"/>
    <n v="0"/>
    <s v="&gt;0"/>
    <n v="478"/>
    <m/>
    <x v="0"/>
    <x v="54"/>
    <m/>
  </r>
  <r>
    <n v="96062"/>
    <n v="11"/>
    <n v="5"/>
    <s v="&gt;11"/>
    <m/>
    <s v="96062"/>
    <n v="12"/>
    <n v="0"/>
    <n v="0"/>
    <n v="0"/>
    <n v="0"/>
    <n v="0"/>
    <n v="12"/>
    <n v="1217"/>
    <m/>
    <x v="0"/>
    <x v="54"/>
    <m/>
  </r>
  <r>
    <n v="96064"/>
    <n v="19"/>
    <n v="25"/>
    <n v="44"/>
    <m/>
    <s v="96064"/>
    <n v="37"/>
    <n v="5"/>
    <n v="0"/>
    <n v="0"/>
    <n v="5"/>
    <n v="0"/>
    <s v="&gt;37"/>
    <n v="4368"/>
    <m/>
    <x v="449"/>
    <x v="56"/>
    <m/>
  </r>
  <r>
    <n v="96065"/>
    <n v="5"/>
    <n v="5"/>
    <s v="&gt;0"/>
    <m/>
    <s v="96065"/>
    <n v="5"/>
    <n v="0"/>
    <n v="0"/>
    <n v="0"/>
    <n v="0"/>
    <n v="0"/>
    <s v="&gt;0"/>
    <n v="286"/>
    <m/>
    <x v="0"/>
    <x v="54"/>
    <m/>
  </r>
  <r>
    <n v="96067"/>
    <n v="19"/>
    <n v="28"/>
    <n v="47"/>
    <m/>
    <s v="96067"/>
    <n v="36"/>
    <n v="5"/>
    <n v="0"/>
    <n v="0"/>
    <n v="0"/>
    <n v="5"/>
    <s v="&gt;36"/>
    <n v="7050"/>
    <m/>
    <x v="450"/>
    <x v="56"/>
    <m/>
  </r>
  <r>
    <n v="96069"/>
    <n v="5"/>
    <n v="5"/>
    <s v="&gt;0"/>
    <m/>
    <s v="96069"/>
    <n v="5"/>
    <n v="5"/>
    <n v="0"/>
    <n v="0"/>
    <n v="0"/>
    <n v="0"/>
    <s v="&gt;0"/>
    <n v="1167"/>
    <m/>
    <x v="0"/>
    <x v="54"/>
    <m/>
  </r>
  <r>
    <n v="96073"/>
    <n v="24"/>
    <n v="20"/>
    <n v="44"/>
    <m/>
    <s v="96073"/>
    <n v="42"/>
    <n v="5"/>
    <n v="0"/>
    <n v="0"/>
    <n v="0"/>
    <n v="0"/>
    <s v="&gt;42"/>
    <n v="4538"/>
    <m/>
    <x v="0"/>
    <x v="54"/>
    <m/>
  </r>
  <r>
    <n v="96075"/>
    <n v="5"/>
    <n v="5"/>
    <s v="&gt;0"/>
    <m/>
    <s v="96075"/>
    <n v="5"/>
    <n v="0"/>
    <n v="0"/>
    <n v="0"/>
    <n v="0"/>
    <n v="0"/>
    <s v="&gt;0"/>
    <n v="353"/>
    <m/>
    <x v="0"/>
    <x v="58"/>
    <m/>
  </r>
  <r>
    <n v="96080"/>
    <n v="225"/>
    <n v="325"/>
    <n v="550"/>
    <m/>
    <s v="96080"/>
    <n v="314"/>
    <n v="99"/>
    <n v="108"/>
    <n v="0"/>
    <n v="24"/>
    <n v="5"/>
    <s v="&gt;545"/>
    <n v="31009"/>
    <m/>
    <x v="451"/>
    <x v="58"/>
    <m/>
  </r>
  <r>
    <n v="96084"/>
    <n v="5"/>
    <n v="5"/>
    <s v="&gt;0"/>
    <m/>
    <s v="96084"/>
    <n v="5"/>
    <n v="5"/>
    <n v="0"/>
    <n v="0"/>
    <n v="0"/>
    <n v="0"/>
    <s v="&gt;0"/>
    <n v="514"/>
    <m/>
    <x v="0"/>
    <x v="54"/>
    <m/>
  </r>
  <r>
    <n v="96085"/>
    <n v="5"/>
    <n v="0"/>
    <s v="&gt;0"/>
    <m/>
    <s v="96085"/>
    <n v="5"/>
    <n v="0"/>
    <n v="0"/>
    <n v="0"/>
    <n v="0"/>
    <n v="0"/>
    <s v="&gt;0"/>
    <n v="66"/>
    <m/>
    <x v="0"/>
    <x v="56"/>
    <m/>
  </r>
  <r>
    <n v="96087"/>
    <n v="5"/>
    <n v="5"/>
    <s v="&gt;0"/>
    <m/>
    <s v="96087"/>
    <n v="5"/>
    <n v="0"/>
    <n v="0"/>
    <n v="0"/>
    <n v="0"/>
    <n v="0"/>
    <s v="&gt;0"/>
    <n v="699"/>
    <m/>
    <x v="0"/>
    <x v="54"/>
    <m/>
  </r>
  <r>
    <n v="96088"/>
    <n v="5"/>
    <n v="24"/>
    <s v="&gt;24"/>
    <m/>
    <s v="96088"/>
    <n v="29"/>
    <n v="0"/>
    <n v="0"/>
    <n v="0"/>
    <n v="5"/>
    <n v="5"/>
    <s v="&gt;29"/>
    <n v="5022"/>
    <m/>
    <x v="0"/>
    <x v="54"/>
    <m/>
  </r>
  <r>
    <n v="96089"/>
    <n v="5"/>
    <n v="0"/>
    <s v="&gt;0"/>
    <m/>
    <s v="96089"/>
    <n v="5"/>
    <n v="0"/>
    <n v="0"/>
    <n v="0"/>
    <n v="0"/>
    <n v="0"/>
    <s v="&gt;0"/>
    <n v="0"/>
    <n v="1"/>
    <x v="2"/>
    <x v="1"/>
    <m/>
  </r>
  <r>
    <n v="96090"/>
    <n v="5"/>
    <n v="0"/>
    <s v="&gt;0"/>
    <m/>
    <s v="96090"/>
    <n v="5"/>
    <n v="0"/>
    <n v="0"/>
    <n v="0"/>
    <n v="0"/>
    <n v="0"/>
    <s v="&gt;0"/>
    <n v="503"/>
    <m/>
    <x v="452"/>
    <x v="58"/>
    <m/>
  </r>
  <r>
    <n v="96091"/>
    <n v="0"/>
    <n v="5"/>
    <s v="&gt;0"/>
    <m/>
    <s v="96091"/>
    <n v="5"/>
    <n v="5"/>
    <n v="0"/>
    <n v="0"/>
    <n v="0"/>
    <n v="0"/>
    <s v="&gt;0"/>
    <n v="678"/>
    <m/>
    <x v="0"/>
    <x v="39"/>
    <m/>
  </r>
  <r>
    <n v="96093"/>
    <n v="15"/>
    <n v="11"/>
    <n v="26"/>
    <m/>
    <s v="96093"/>
    <n v="22"/>
    <n v="5"/>
    <n v="0"/>
    <n v="0"/>
    <n v="0"/>
    <n v="0"/>
    <s v="&gt;22"/>
    <n v="3469"/>
    <m/>
    <x v="0"/>
    <x v="39"/>
    <m/>
  </r>
  <r>
    <n v="96094"/>
    <n v="18"/>
    <n v="29"/>
    <n v="47"/>
    <m/>
    <s v="96094"/>
    <n v="34"/>
    <n v="13"/>
    <n v="0"/>
    <n v="0"/>
    <n v="0"/>
    <n v="0"/>
    <n v="47"/>
    <n v="7104"/>
    <m/>
    <x v="453"/>
    <x v="56"/>
    <m/>
  </r>
  <r>
    <n v="96096"/>
    <n v="5"/>
    <n v="5"/>
    <s v="&gt;0"/>
    <m/>
    <s v="96096"/>
    <n v="5"/>
    <n v="0"/>
    <n v="0"/>
    <n v="0"/>
    <n v="0"/>
    <n v="0"/>
    <s v="&gt;0"/>
    <n v="718"/>
    <m/>
    <x v="0"/>
    <x v="54"/>
    <m/>
  </r>
  <r>
    <n v="96097"/>
    <n v="61"/>
    <n v="97"/>
    <n v="158"/>
    <m/>
    <s v="96097"/>
    <n v="97"/>
    <n v="59"/>
    <n v="0"/>
    <n v="0"/>
    <n v="5"/>
    <n v="5"/>
    <s v="&gt;156"/>
    <n v="9468"/>
    <m/>
    <x v="454"/>
    <x v="56"/>
    <m/>
  </r>
  <r>
    <n v="96099"/>
    <n v="0"/>
    <n v="5"/>
    <s v="&gt;0"/>
    <m/>
    <s v="96099"/>
    <n v="0"/>
    <n v="5"/>
    <n v="0"/>
    <n v="0"/>
    <n v="0"/>
    <n v="0"/>
    <s v="&gt;0"/>
    <n v="0"/>
    <n v="1"/>
    <x v="2"/>
    <x v="1"/>
    <m/>
  </r>
  <r>
    <n v="96101"/>
    <n v="18"/>
    <n v="29"/>
    <n v="47"/>
    <m/>
    <s v="96101"/>
    <n v="33"/>
    <n v="5"/>
    <n v="0"/>
    <n v="0"/>
    <n v="5"/>
    <n v="5"/>
    <s v="&gt;33"/>
    <n v="5152"/>
    <m/>
    <x v="455"/>
    <x v="57"/>
    <m/>
  </r>
  <r>
    <n v="96103"/>
    <n v="5"/>
    <n v="5"/>
    <s v="&gt;0"/>
    <m/>
    <s v="96103"/>
    <n v="5"/>
    <n v="0"/>
    <n v="0"/>
    <n v="0"/>
    <n v="0"/>
    <n v="0"/>
    <s v="&gt;0"/>
    <n v="1343"/>
    <m/>
    <x v="0"/>
    <x v="51"/>
    <m/>
  </r>
  <r>
    <n v="96104"/>
    <n v="0"/>
    <n v="5"/>
    <s v="&gt;0"/>
    <m/>
    <s v="96104"/>
    <n v="5"/>
    <n v="5"/>
    <n v="0"/>
    <n v="0"/>
    <n v="0"/>
    <n v="0"/>
    <s v="&gt;0"/>
    <n v="920"/>
    <m/>
    <x v="0"/>
    <x v="57"/>
    <m/>
  </r>
  <r>
    <n v="96105"/>
    <n v="5"/>
    <n v="5"/>
    <s v="&gt;0"/>
    <m/>
    <s v="96105"/>
    <n v="5"/>
    <n v="0"/>
    <n v="0"/>
    <n v="0"/>
    <n v="0"/>
    <n v="0"/>
    <s v="&gt;0"/>
    <n v="351"/>
    <m/>
    <x v="0"/>
    <x v="51"/>
    <m/>
  </r>
  <r>
    <n v="96107"/>
    <n v="5"/>
    <n v="5"/>
    <s v="&gt;0"/>
    <m/>
    <s v="96107"/>
    <n v="5"/>
    <n v="5"/>
    <n v="0"/>
    <n v="0"/>
    <n v="0"/>
    <n v="0"/>
    <s v="&gt;0"/>
    <n v="1057"/>
    <m/>
    <x v="0"/>
    <x v="16"/>
    <m/>
  </r>
  <r>
    <n v="96109"/>
    <n v="5"/>
    <n v="5"/>
    <s v="&gt;0"/>
    <m/>
    <s v="96109"/>
    <n v="5"/>
    <n v="5"/>
    <n v="0"/>
    <n v="0"/>
    <n v="0"/>
    <n v="0"/>
    <s v="&gt;0"/>
    <n v="914"/>
    <m/>
    <x v="0"/>
    <x v="55"/>
    <m/>
  </r>
  <r>
    <n v="96112"/>
    <n v="0"/>
    <n v="5"/>
    <s v="&gt;0"/>
    <m/>
    <s v="96112"/>
    <n v="5"/>
    <n v="0"/>
    <n v="0"/>
    <n v="0"/>
    <n v="0"/>
    <n v="0"/>
    <s v="&gt;0"/>
    <n v="210"/>
    <m/>
    <x v="0"/>
    <x v="57"/>
    <m/>
  </r>
  <r>
    <n v="96113"/>
    <n v="5"/>
    <n v="12"/>
    <s v="&gt;12"/>
    <m/>
    <s v="96113"/>
    <n v="5"/>
    <n v="5"/>
    <n v="0"/>
    <n v="0"/>
    <n v="0"/>
    <n v="0"/>
    <s v="&gt;0"/>
    <n v="1916"/>
    <m/>
    <x v="0"/>
    <x v="55"/>
    <m/>
  </r>
  <r>
    <n v="96114"/>
    <n v="11"/>
    <n v="15"/>
    <n v="26"/>
    <m/>
    <s v="96114"/>
    <n v="20"/>
    <n v="5"/>
    <n v="5"/>
    <n v="0"/>
    <n v="5"/>
    <n v="0"/>
    <s v="&gt;20"/>
    <n v="3129"/>
    <m/>
    <x v="0"/>
    <x v="55"/>
    <m/>
  </r>
  <r>
    <n v="96116"/>
    <n v="5"/>
    <n v="5"/>
    <s v="&gt;0"/>
    <m/>
    <s v="96116"/>
    <n v="5"/>
    <n v="5"/>
    <n v="0"/>
    <n v="0"/>
    <n v="0"/>
    <n v="0"/>
    <s v="&gt;0"/>
    <n v="149"/>
    <m/>
    <x v="0"/>
    <x v="57"/>
    <m/>
  </r>
  <r>
    <n v="96117"/>
    <n v="5"/>
    <n v="5"/>
    <s v="&gt;0"/>
    <m/>
    <s v="96117"/>
    <n v="5"/>
    <n v="0"/>
    <n v="0"/>
    <n v="0"/>
    <n v="0"/>
    <n v="0"/>
    <s v="&gt;0"/>
    <n v="304"/>
    <m/>
    <x v="456"/>
    <x v="55"/>
    <m/>
  </r>
  <r>
    <n v="96118"/>
    <n v="0"/>
    <n v="5"/>
    <s v="&gt;0"/>
    <m/>
    <s v="96118"/>
    <n v="5"/>
    <n v="0"/>
    <n v="0"/>
    <n v="0"/>
    <n v="0"/>
    <n v="5"/>
    <s v="&gt;0"/>
    <n v="1671"/>
    <m/>
    <x v="457"/>
    <x v="52"/>
    <m/>
  </r>
  <r>
    <n v="96120"/>
    <n v="5"/>
    <n v="5"/>
    <s v="&gt;0"/>
    <m/>
    <s v="96120"/>
    <n v="5"/>
    <n v="0"/>
    <n v="0"/>
    <n v="0"/>
    <n v="0"/>
    <n v="0"/>
    <s v="&gt;0"/>
    <n v="927"/>
    <m/>
    <x v="0"/>
    <x v="32"/>
    <m/>
  </r>
  <r>
    <n v="96121"/>
    <n v="0"/>
    <n v="5"/>
    <s v="&gt;0"/>
    <m/>
    <s v="96121"/>
    <n v="5"/>
    <n v="5"/>
    <n v="0"/>
    <n v="0"/>
    <n v="0"/>
    <n v="0"/>
    <s v="&gt;0"/>
    <n v="298"/>
    <m/>
    <x v="0"/>
    <x v="55"/>
    <m/>
  </r>
  <r>
    <n v="96122"/>
    <n v="16"/>
    <n v="14"/>
    <n v="30"/>
    <m/>
    <s v="96122"/>
    <n v="28"/>
    <n v="5"/>
    <n v="0"/>
    <n v="0"/>
    <n v="0"/>
    <n v="0"/>
    <s v="&gt;28"/>
    <n v="3594"/>
    <m/>
    <x v="458"/>
    <x v="51"/>
    <m/>
  </r>
  <r>
    <n v="96123"/>
    <n v="5"/>
    <n v="5"/>
    <s v="&gt;0"/>
    <m/>
    <s v="96123"/>
    <n v="5"/>
    <n v="5"/>
    <n v="0"/>
    <n v="0"/>
    <n v="0"/>
    <n v="0"/>
    <s v="&gt;0"/>
    <n v="45"/>
    <m/>
    <x v="0"/>
    <x v="55"/>
    <m/>
  </r>
  <r>
    <n v="96125"/>
    <n v="0"/>
    <n v="5"/>
    <s v="&gt;0"/>
    <m/>
    <s v="96125"/>
    <n v="5"/>
    <n v="0"/>
    <n v="0"/>
    <n v="0"/>
    <n v="0"/>
    <n v="0"/>
    <s v="&gt;0"/>
    <n v="84"/>
    <m/>
    <x v="0"/>
    <x v="52"/>
    <m/>
  </r>
  <r>
    <n v="96126"/>
    <n v="5"/>
    <n v="0"/>
    <s v="&gt;0"/>
    <m/>
    <s v="96126"/>
    <n v="5"/>
    <n v="0"/>
    <n v="0"/>
    <n v="0"/>
    <n v="0"/>
    <n v="0"/>
    <s v="&gt;0"/>
    <n v="166"/>
    <m/>
    <x v="0"/>
    <x v="52"/>
    <m/>
  </r>
  <r>
    <n v="96128"/>
    <n v="5"/>
    <n v="5"/>
    <s v="&gt;0"/>
    <m/>
    <s v="96128"/>
    <n v="5"/>
    <n v="0"/>
    <n v="0"/>
    <n v="0"/>
    <n v="0"/>
    <n v="0"/>
    <s v="&gt;0"/>
    <n v="823"/>
    <m/>
    <x v="0"/>
    <x v="55"/>
    <m/>
  </r>
  <r>
    <n v="96130"/>
    <n v="53"/>
    <n v="79"/>
    <n v="132"/>
    <m/>
    <s v="96130"/>
    <n v="92"/>
    <n v="24"/>
    <n v="13"/>
    <n v="0"/>
    <n v="5"/>
    <n v="0"/>
    <s v="&gt;129"/>
    <n v="19859"/>
    <m/>
    <x v="456"/>
    <x v="55"/>
    <m/>
  </r>
  <r>
    <n v="96133"/>
    <n v="0"/>
    <n v="5"/>
    <s v="&gt;0"/>
    <m/>
    <s v="96133"/>
    <n v="5"/>
    <n v="0"/>
    <n v="0"/>
    <n v="0"/>
    <n v="0"/>
    <n v="0"/>
    <s v="&gt;0"/>
    <n v="136"/>
    <m/>
    <x v="0"/>
    <x v="16"/>
    <m/>
  </r>
  <r>
    <n v="96134"/>
    <n v="5"/>
    <n v="5"/>
    <s v="&gt;0"/>
    <m/>
    <s v="96134"/>
    <n v="12"/>
    <n v="5"/>
    <n v="0"/>
    <n v="0"/>
    <n v="0"/>
    <n v="0"/>
    <s v="&gt;12"/>
    <n v="2075"/>
    <m/>
    <x v="459"/>
    <x v="57"/>
    <m/>
  </r>
  <r>
    <n v="96135"/>
    <n v="0"/>
    <n v="5"/>
    <s v="&gt;0"/>
    <m/>
    <s v="96135"/>
    <n v="5"/>
    <n v="0"/>
    <n v="0"/>
    <n v="0"/>
    <n v="0"/>
    <n v="0"/>
    <s v="&gt;0"/>
    <n v="280"/>
    <m/>
    <x v="0"/>
    <x v="51"/>
    <m/>
  </r>
  <r>
    <n v="96136"/>
    <n v="5"/>
    <n v="5"/>
    <s v="&gt;0"/>
    <m/>
    <s v="96136"/>
    <n v="5"/>
    <n v="5"/>
    <n v="0"/>
    <n v="0"/>
    <n v="0"/>
    <n v="0"/>
    <s v="&gt;0"/>
    <n v="24"/>
    <m/>
    <x v="0"/>
    <x v="55"/>
    <m/>
  </r>
  <r>
    <n v="96137"/>
    <n v="5"/>
    <n v="15"/>
    <s v="&gt;15"/>
    <m/>
    <s v="96137"/>
    <n v="12"/>
    <n v="5"/>
    <n v="0"/>
    <n v="0"/>
    <n v="0"/>
    <n v="0"/>
    <s v="&gt;12"/>
    <n v="3076"/>
    <m/>
    <x v="0"/>
    <x v="55"/>
    <m/>
  </r>
  <r>
    <n v="96140"/>
    <n v="5"/>
    <n v="5"/>
    <s v="&gt;0"/>
    <m/>
    <s v="96140"/>
    <n v="5"/>
    <n v="0"/>
    <n v="0"/>
    <n v="0"/>
    <n v="0"/>
    <n v="0"/>
    <s v="&gt;0"/>
    <n v="1345"/>
    <m/>
    <x v="0"/>
    <x v="42"/>
    <m/>
  </r>
  <r>
    <n v="96141"/>
    <n v="5"/>
    <n v="5"/>
    <s v="&gt;0"/>
    <m/>
    <s v="96141"/>
    <n v="5"/>
    <n v="5"/>
    <n v="0"/>
    <n v="0"/>
    <n v="0"/>
    <n v="0"/>
    <s v="&gt;0"/>
    <n v="463"/>
    <m/>
    <x v="0"/>
    <x v="42"/>
    <m/>
  </r>
  <r>
    <n v="96142"/>
    <n v="5"/>
    <n v="5"/>
    <s v="&gt;0"/>
    <m/>
    <s v="96142"/>
    <n v="5"/>
    <n v="0"/>
    <n v="0"/>
    <n v="0"/>
    <n v="0"/>
    <n v="0"/>
    <s v="&gt;0"/>
    <n v="934"/>
    <m/>
    <x v="0"/>
    <x v="45"/>
    <m/>
  </r>
  <r>
    <n v="96143"/>
    <n v="13"/>
    <n v="5"/>
    <s v="&gt;13"/>
    <m/>
    <s v="96143"/>
    <n v="20"/>
    <n v="0"/>
    <n v="0"/>
    <n v="0"/>
    <n v="0"/>
    <n v="0"/>
    <n v="20"/>
    <n v="3356"/>
    <m/>
    <x v="0"/>
    <x v="42"/>
    <m/>
  </r>
  <r>
    <n v="96145"/>
    <n v="5"/>
    <n v="5"/>
    <s v="&gt;0"/>
    <m/>
    <s v="96145"/>
    <n v="12"/>
    <n v="0"/>
    <n v="0"/>
    <n v="0"/>
    <n v="0"/>
    <n v="0"/>
    <n v="12"/>
    <n v="2664"/>
    <m/>
    <x v="0"/>
    <x v="42"/>
    <m/>
  </r>
  <r>
    <n v="96146"/>
    <n v="5"/>
    <n v="5"/>
    <s v="&gt;0"/>
    <m/>
    <s v="96146"/>
    <n v="5"/>
    <n v="0"/>
    <n v="0"/>
    <n v="0"/>
    <n v="0"/>
    <n v="0"/>
    <s v="&gt;0"/>
    <n v="1096"/>
    <m/>
    <x v="0"/>
    <x v="42"/>
    <m/>
  </r>
  <r>
    <n v="96148"/>
    <n v="5"/>
    <n v="5"/>
    <s v="&gt;0"/>
    <m/>
    <s v="96148"/>
    <n v="5"/>
    <n v="0"/>
    <n v="0"/>
    <n v="0"/>
    <n v="0"/>
    <n v="0"/>
    <s v="&gt;0"/>
    <n v="679"/>
    <m/>
    <x v="0"/>
    <x v="42"/>
    <m/>
  </r>
  <r>
    <n v="96150"/>
    <n v="66"/>
    <n v="51"/>
    <n v="117"/>
    <m/>
    <s v="96150"/>
    <n v="100"/>
    <n v="15"/>
    <n v="0"/>
    <n v="0"/>
    <n v="0"/>
    <n v="5"/>
    <s v="&gt;115"/>
    <n v="30369"/>
    <m/>
    <x v="460"/>
    <x v="45"/>
    <m/>
  </r>
  <r>
    <n v="96151"/>
    <n v="5"/>
    <n v="5"/>
    <s v="&gt;0"/>
    <m/>
    <s v="96151"/>
    <n v="11"/>
    <n v="0"/>
    <n v="0"/>
    <n v="0"/>
    <n v="0"/>
    <n v="0"/>
    <n v="11"/>
    <n v="0"/>
    <n v="1"/>
    <x v="2"/>
    <x v="1"/>
    <m/>
  </r>
  <r>
    <n v="96155"/>
    <n v="0"/>
    <n v="5"/>
    <s v="&gt;0"/>
    <m/>
    <s v="96155"/>
    <n v="5"/>
    <n v="0"/>
    <n v="0"/>
    <n v="0"/>
    <n v="0"/>
    <n v="0"/>
    <s v="&gt;0"/>
    <n v="0"/>
    <m/>
    <x v="0"/>
    <x v="45"/>
    <m/>
  </r>
  <r>
    <n v="96156"/>
    <n v="5"/>
    <n v="0"/>
    <s v="&gt;0"/>
    <m/>
    <s v="96156"/>
    <n v="5"/>
    <n v="0"/>
    <n v="0"/>
    <n v="0"/>
    <n v="0"/>
    <n v="0"/>
    <s v="&gt;0"/>
    <n v="0"/>
    <n v="1"/>
    <x v="2"/>
    <x v="1"/>
    <m/>
  </r>
  <r>
    <n v="96158"/>
    <n v="5"/>
    <n v="5"/>
    <s v="&gt;0"/>
    <m/>
    <s v="96158"/>
    <n v="5"/>
    <n v="0"/>
    <n v="0"/>
    <n v="0"/>
    <n v="0"/>
    <n v="0"/>
    <s v="&gt;0"/>
    <n v="0"/>
    <n v="1"/>
    <x v="2"/>
    <x v="1"/>
    <m/>
  </r>
  <r>
    <n v="96160"/>
    <n v="5"/>
    <n v="5"/>
    <s v="&gt;0"/>
    <m/>
    <s v="96160"/>
    <n v="5"/>
    <n v="0"/>
    <n v="0"/>
    <n v="0"/>
    <n v="0"/>
    <n v="5"/>
    <s v="&gt;0"/>
    <n v="0"/>
    <n v="1"/>
    <x v="2"/>
    <x v="1"/>
    <m/>
  </r>
  <r>
    <n v="96161"/>
    <n v="56"/>
    <n v="17"/>
    <n v="73"/>
    <m/>
    <s v="96161"/>
    <n v="67"/>
    <n v="5"/>
    <n v="0"/>
    <n v="0"/>
    <n v="0"/>
    <n v="5"/>
    <s v="&gt;67"/>
    <n v="18782"/>
    <m/>
    <x v="461"/>
    <x v="42"/>
    <m/>
  </r>
  <r>
    <n v="96162"/>
    <n v="5"/>
    <n v="5"/>
    <s v="&gt;0"/>
    <m/>
    <s v="96162"/>
    <n v="5"/>
    <n v="0"/>
    <n v="0"/>
    <n v="0"/>
    <n v="0"/>
    <n v="0"/>
    <s v="&gt;0"/>
    <n v="0"/>
    <n v="1"/>
    <x v="2"/>
    <x v="1"/>
    <m/>
  </r>
  <r>
    <s v="INVLD"/>
    <n v="40"/>
    <n v="281"/>
    <n v="321"/>
    <m/>
    <s v="INVLD"/>
    <n v="63"/>
    <n v="14"/>
    <n v="5"/>
    <n v="5"/>
    <n v="5"/>
    <n v="236"/>
    <s v="&gt;313"/>
    <n v="0"/>
    <n v="1"/>
    <x v="2"/>
    <x v="1"/>
    <m/>
  </r>
  <r>
    <s v="NonCA"/>
    <n v="91"/>
    <n v="144"/>
    <n v="235"/>
    <m/>
    <s v="NonCA"/>
    <n v="135"/>
    <n v="24"/>
    <n v="15"/>
    <n v="5"/>
    <n v="5"/>
    <n v="56"/>
    <s v="&gt;230"/>
    <n v="0"/>
    <n v="1"/>
    <x v="2"/>
    <x v="1"/>
    <m/>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219">
  <r>
    <n v="90001"/>
    <n v="473"/>
    <n v="303"/>
    <n v="776"/>
    <m/>
    <s v="90001"/>
    <n v="684"/>
    <n v="45"/>
    <n v="23"/>
    <n v="0"/>
    <n v="24"/>
    <n v="0"/>
    <n v="776"/>
    <n v="58974"/>
    <m/>
    <x v="0"/>
    <x v="0"/>
    <m/>
  </r>
  <r>
    <n v="90002"/>
    <n v="492"/>
    <n v="317"/>
    <n v="809"/>
    <m/>
    <s v="90002"/>
    <n v="735"/>
    <n v="27"/>
    <n v="13"/>
    <n v="0"/>
    <n v="31"/>
    <n v="5"/>
    <s v="&gt;806"/>
    <n v="53402"/>
    <m/>
    <x v="1"/>
    <x v="0"/>
    <m/>
  </r>
  <r>
    <n v="90003"/>
    <n v="630"/>
    <n v="344"/>
    <n v="974"/>
    <m/>
    <s v="90003"/>
    <n v="873"/>
    <n v="49"/>
    <n v="5"/>
    <n v="0"/>
    <n v="39"/>
    <n v="5"/>
    <s v="&gt;961"/>
    <n v="74117"/>
    <m/>
    <x v="1"/>
    <x v="0"/>
    <m/>
  </r>
  <r>
    <n v="90004"/>
    <n v="374"/>
    <n v="243"/>
    <n v="617"/>
    <m/>
    <s v="90004"/>
    <n v="562"/>
    <n v="18"/>
    <n v="34"/>
    <n v="0"/>
    <n v="5"/>
    <n v="0"/>
    <s v="&gt;614"/>
    <n v="61105"/>
    <m/>
    <x v="1"/>
    <x v="0"/>
    <m/>
  </r>
  <r>
    <n v="90005"/>
    <n v="220"/>
    <n v="119"/>
    <n v="339"/>
    <m/>
    <s v="90005"/>
    <n v="319"/>
    <n v="12"/>
    <n v="5"/>
    <n v="0"/>
    <n v="5"/>
    <n v="0"/>
    <s v="&gt;331"/>
    <n v="38885"/>
    <m/>
    <x v="1"/>
    <x v="0"/>
    <m/>
  </r>
  <r>
    <n v="90006"/>
    <n v="468"/>
    <n v="246"/>
    <n v="714"/>
    <m/>
    <s v="90006"/>
    <n v="678"/>
    <n v="22"/>
    <n v="5"/>
    <n v="0"/>
    <n v="5"/>
    <n v="5"/>
    <s v="&gt;700"/>
    <n v="58560"/>
    <m/>
    <x v="1"/>
    <x v="0"/>
    <m/>
  </r>
  <r>
    <n v="90007"/>
    <n v="156"/>
    <n v="120"/>
    <n v="276"/>
    <m/>
    <s v="90007"/>
    <n v="230"/>
    <n v="26"/>
    <n v="16"/>
    <n v="0"/>
    <n v="5"/>
    <n v="0"/>
    <s v="&gt;272"/>
    <n v="42380"/>
    <m/>
    <x v="1"/>
    <x v="0"/>
    <m/>
  </r>
  <r>
    <n v="90008"/>
    <n v="193"/>
    <n v="210"/>
    <n v="403"/>
    <m/>
    <s v="90008"/>
    <n v="308"/>
    <n v="41"/>
    <n v="36"/>
    <n v="0"/>
    <n v="13"/>
    <n v="5"/>
    <s v="&gt;398"/>
    <n v="31900"/>
    <m/>
    <x v="1"/>
    <x v="0"/>
    <m/>
  </r>
  <r>
    <n v="90009"/>
    <n v="0"/>
    <n v="5"/>
    <s v="&gt;0"/>
    <m/>
    <s v="90009"/>
    <n v="5"/>
    <n v="5"/>
    <n v="0"/>
    <n v="0"/>
    <n v="0"/>
    <n v="0"/>
    <s v="&gt;0"/>
    <n v="0"/>
    <n v="1"/>
    <x v="2"/>
    <x v="1"/>
    <s v="this is LAX"/>
  </r>
  <r>
    <n v="90010"/>
    <n v="13"/>
    <n v="5"/>
    <s v="&gt;13"/>
    <m/>
    <s v="90010"/>
    <n v="17"/>
    <n v="5"/>
    <n v="5"/>
    <n v="0"/>
    <n v="0"/>
    <n v="0"/>
    <s v="&gt;17"/>
    <n v="4108"/>
    <m/>
    <x v="1"/>
    <x v="0"/>
    <m/>
  </r>
  <r>
    <n v="90011"/>
    <n v="849"/>
    <n v="494"/>
    <n v="1343"/>
    <m/>
    <s v="90011"/>
    <n v="1266"/>
    <n v="38"/>
    <n v="0"/>
    <n v="0"/>
    <n v="30"/>
    <n v="5"/>
    <s v="&gt;1334"/>
    <n v="110750"/>
    <m/>
    <x v="1"/>
    <x v="0"/>
    <m/>
  </r>
  <r>
    <n v="90012"/>
    <n v="71"/>
    <n v="106"/>
    <n v="177"/>
    <m/>
    <s v="90012"/>
    <n v="127"/>
    <n v="5"/>
    <n v="5"/>
    <n v="0"/>
    <n v="5"/>
    <n v="42"/>
    <s v="&gt;169"/>
    <n v="37268"/>
    <m/>
    <x v="1"/>
    <x v="0"/>
    <m/>
  </r>
  <r>
    <n v="90013"/>
    <n v="11"/>
    <n v="17"/>
    <n v="28"/>
    <m/>
    <s v="90013"/>
    <n v="17"/>
    <n v="5"/>
    <n v="0"/>
    <n v="0"/>
    <n v="0"/>
    <n v="5"/>
    <s v="&gt;17"/>
    <n v="13009"/>
    <m/>
    <x v="1"/>
    <x v="0"/>
    <m/>
  </r>
  <r>
    <n v="90014"/>
    <n v="5"/>
    <n v="5"/>
    <s v="&gt;0"/>
    <m/>
    <s v="90014"/>
    <n v="11"/>
    <n v="5"/>
    <n v="0"/>
    <n v="0"/>
    <n v="0"/>
    <n v="0"/>
    <s v="&gt;11"/>
    <n v="9126"/>
    <m/>
    <x v="1"/>
    <x v="0"/>
    <m/>
  </r>
  <r>
    <n v="90015"/>
    <n v="104"/>
    <n v="75"/>
    <n v="179"/>
    <m/>
    <s v="90015"/>
    <n v="160"/>
    <n v="13"/>
    <n v="0"/>
    <n v="0"/>
    <n v="5"/>
    <n v="5"/>
    <s v="&gt;173"/>
    <n v="23900"/>
    <m/>
    <x v="1"/>
    <x v="0"/>
    <m/>
  </r>
  <r>
    <n v="90016"/>
    <n v="265"/>
    <n v="239"/>
    <n v="504"/>
    <m/>
    <s v="90016"/>
    <n v="408"/>
    <n v="57"/>
    <n v="21"/>
    <n v="0"/>
    <n v="13"/>
    <n v="5"/>
    <s v="&gt;499"/>
    <n v="46340"/>
    <m/>
    <x v="1"/>
    <x v="0"/>
    <m/>
  </r>
  <r>
    <n v="90017"/>
    <n v="172"/>
    <n v="81"/>
    <n v="253"/>
    <m/>
    <s v="90017"/>
    <n v="241"/>
    <n v="5"/>
    <n v="0"/>
    <n v="0"/>
    <n v="5"/>
    <n v="0"/>
    <s v="&gt;241"/>
    <n v="27832"/>
    <m/>
    <x v="1"/>
    <x v="0"/>
    <m/>
  </r>
  <r>
    <n v="90018"/>
    <n v="269"/>
    <n v="292"/>
    <n v="561"/>
    <m/>
    <s v="90018"/>
    <n v="455"/>
    <n v="50"/>
    <n v="25"/>
    <n v="0"/>
    <n v="18"/>
    <n v="13"/>
    <n v="561"/>
    <n v="52444"/>
    <m/>
    <x v="1"/>
    <x v="0"/>
    <m/>
  </r>
  <r>
    <n v="90019"/>
    <n v="384"/>
    <n v="310"/>
    <n v="694"/>
    <m/>
    <s v="90019"/>
    <n v="595"/>
    <n v="29"/>
    <n v="54"/>
    <n v="5"/>
    <n v="5"/>
    <n v="5"/>
    <s v="&gt;678"/>
    <n v="62816"/>
    <m/>
    <x v="1"/>
    <x v="0"/>
    <m/>
  </r>
  <r>
    <n v="90020"/>
    <n v="217"/>
    <n v="107"/>
    <n v="324"/>
    <m/>
    <s v="90020"/>
    <n v="298"/>
    <n v="5"/>
    <n v="20"/>
    <n v="0"/>
    <n v="0"/>
    <n v="0"/>
    <s v="&gt;318"/>
    <n v="39366"/>
    <m/>
    <x v="1"/>
    <x v="0"/>
    <m/>
  </r>
  <r>
    <n v="90021"/>
    <n v="5"/>
    <n v="5"/>
    <s v="&gt;0"/>
    <m/>
    <s v="90021"/>
    <n v="5"/>
    <n v="5"/>
    <n v="0"/>
    <n v="0"/>
    <n v="5"/>
    <n v="0"/>
    <s v="&gt;0"/>
    <n v="3285"/>
    <m/>
    <x v="1"/>
    <x v="0"/>
    <m/>
  </r>
  <r>
    <n v="90022"/>
    <n v="524"/>
    <n v="368"/>
    <n v="892"/>
    <m/>
    <s v="90022"/>
    <n v="863"/>
    <n v="23"/>
    <n v="0"/>
    <n v="0"/>
    <n v="5"/>
    <n v="5"/>
    <s v="&gt;886"/>
    <n v="66168"/>
    <m/>
    <x v="0"/>
    <x v="0"/>
    <m/>
  </r>
  <r>
    <n v="90023"/>
    <n v="409"/>
    <n v="249"/>
    <n v="658"/>
    <m/>
    <s v="90023"/>
    <n v="636"/>
    <n v="5"/>
    <n v="0"/>
    <n v="0"/>
    <n v="5"/>
    <n v="5"/>
    <s v="&gt;636"/>
    <n v="46517"/>
    <m/>
    <x v="1"/>
    <x v="0"/>
    <m/>
  </r>
  <r>
    <n v="90024"/>
    <n v="71"/>
    <n v="81"/>
    <n v="152"/>
    <m/>
    <s v="90024"/>
    <n v="107"/>
    <n v="45"/>
    <n v="0"/>
    <n v="0"/>
    <n v="0"/>
    <n v="0"/>
    <n v="152"/>
    <n v="52069"/>
    <m/>
    <x v="1"/>
    <x v="0"/>
    <m/>
  </r>
  <r>
    <n v="90025"/>
    <n v="137"/>
    <n v="82"/>
    <n v="219"/>
    <m/>
    <s v="90025"/>
    <n v="190"/>
    <n v="22"/>
    <n v="0"/>
    <n v="0"/>
    <n v="5"/>
    <n v="5"/>
    <s v="&gt;212"/>
    <n v="47438"/>
    <m/>
    <x v="1"/>
    <x v="0"/>
    <m/>
  </r>
  <r>
    <n v="90026"/>
    <n v="329"/>
    <n v="245"/>
    <n v="574"/>
    <m/>
    <s v="90026"/>
    <n v="546"/>
    <n v="16"/>
    <n v="5"/>
    <n v="0"/>
    <n v="5"/>
    <n v="5"/>
    <s v="&gt;562"/>
    <n v="67657"/>
    <m/>
    <x v="1"/>
    <x v="0"/>
    <m/>
  </r>
  <r>
    <n v="90027"/>
    <n v="133"/>
    <n v="81"/>
    <n v="214"/>
    <m/>
    <s v="90027"/>
    <n v="193"/>
    <n v="5"/>
    <n v="11"/>
    <n v="5"/>
    <n v="5"/>
    <n v="5"/>
    <s v="&gt;204"/>
    <n v="45996"/>
    <m/>
    <x v="1"/>
    <x v="0"/>
    <m/>
  </r>
  <r>
    <n v="90028"/>
    <n v="86"/>
    <n v="82"/>
    <n v="168"/>
    <m/>
    <s v="90028"/>
    <n v="130"/>
    <n v="11"/>
    <n v="26"/>
    <n v="0"/>
    <n v="5"/>
    <n v="0"/>
    <s v="&gt;167"/>
    <n v="31385"/>
    <m/>
    <x v="1"/>
    <x v="0"/>
    <m/>
  </r>
  <r>
    <n v="90029"/>
    <n v="190"/>
    <n v="160"/>
    <n v="350"/>
    <m/>
    <s v="90029"/>
    <n v="314"/>
    <n v="5"/>
    <n v="16"/>
    <n v="0"/>
    <n v="5"/>
    <n v="5"/>
    <s v="&gt;330"/>
    <n v="36126"/>
    <m/>
    <x v="1"/>
    <x v="0"/>
    <m/>
  </r>
  <r>
    <n v="90031"/>
    <n v="204"/>
    <n v="169"/>
    <n v="373"/>
    <m/>
    <s v="90031"/>
    <n v="357"/>
    <n v="5"/>
    <n v="5"/>
    <n v="0"/>
    <n v="5"/>
    <n v="5"/>
    <s v="&gt;357"/>
    <n v="39497"/>
    <m/>
    <x v="1"/>
    <x v="0"/>
    <m/>
  </r>
  <r>
    <n v="90032"/>
    <n v="254"/>
    <n v="249"/>
    <n v="503"/>
    <m/>
    <s v="90032"/>
    <n v="469"/>
    <n v="16"/>
    <n v="5"/>
    <n v="0"/>
    <n v="5"/>
    <n v="5"/>
    <s v="&gt;485"/>
    <n v="47857"/>
    <m/>
    <x v="1"/>
    <x v="0"/>
    <m/>
  </r>
  <r>
    <n v="90033"/>
    <n v="433"/>
    <n v="264"/>
    <n v="697"/>
    <m/>
    <s v="90033"/>
    <n v="650"/>
    <n v="23"/>
    <n v="5"/>
    <n v="0"/>
    <n v="5"/>
    <n v="12"/>
    <s v="&gt;685"/>
    <n v="49695"/>
    <m/>
    <x v="1"/>
    <x v="0"/>
    <m/>
  </r>
  <r>
    <n v="90034"/>
    <n v="182"/>
    <n v="198"/>
    <n v="380"/>
    <m/>
    <s v="90034"/>
    <n v="299"/>
    <n v="63"/>
    <n v="11"/>
    <n v="0"/>
    <n v="5"/>
    <n v="5"/>
    <s v="&gt;373"/>
    <n v="56416"/>
    <m/>
    <x v="1"/>
    <x v="0"/>
    <m/>
  </r>
  <r>
    <n v="90035"/>
    <n v="183"/>
    <n v="116"/>
    <n v="299"/>
    <m/>
    <s v="90035"/>
    <n v="255"/>
    <n v="28"/>
    <n v="5"/>
    <n v="5"/>
    <n v="5"/>
    <n v="5"/>
    <s v="&gt;283"/>
    <n v="27725"/>
    <m/>
    <x v="1"/>
    <x v="0"/>
    <m/>
  </r>
  <r>
    <n v="90036"/>
    <n v="225"/>
    <n v="72"/>
    <n v="297"/>
    <m/>
    <s v="90036"/>
    <n v="278"/>
    <n v="5"/>
    <n v="5"/>
    <n v="0"/>
    <n v="5"/>
    <n v="5"/>
    <s v="&gt;278"/>
    <n v="38111"/>
    <m/>
    <x v="1"/>
    <x v="0"/>
    <m/>
  </r>
  <r>
    <n v="90037"/>
    <n v="515"/>
    <n v="302"/>
    <n v="817"/>
    <m/>
    <s v="90037"/>
    <n v="716"/>
    <n v="40"/>
    <n v="43"/>
    <n v="0"/>
    <n v="12"/>
    <n v="5"/>
    <s v="&gt;811"/>
    <n v="67377"/>
    <m/>
    <x v="1"/>
    <x v="0"/>
    <m/>
  </r>
  <r>
    <n v="90038"/>
    <n v="123"/>
    <n v="81"/>
    <n v="204"/>
    <m/>
    <s v="90038"/>
    <n v="198"/>
    <n v="5"/>
    <n v="0"/>
    <n v="0"/>
    <n v="0"/>
    <n v="0"/>
    <s v="&gt;198"/>
    <n v="28592"/>
    <m/>
    <x v="1"/>
    <x v="0"/>
    <m/>
  </r>
  <r>
    <n v="90039"/>
    <n v="108"/>
    <n v="90"/>
    <n v="198"/>
    <m/>
    <s v="90039"/>
    <n v="178"/>
    <n v="5"/>
    <n v="5"/>
    <n v="0"/>
    <n v="5"/>
    <n v="5"/>
    <s v="&gt;178"/>
    <n v="29966"/>
    <m/>
    <x v="1"/>
    <x v="0"/>
    <m/>
  </r>
  <r>
    <n v="90040"/>
    <n v="116"/>
    <n v="54"/>
    <n v="170"/>
    <m/>
    <s v="90040"/>
    <n v="166"/>
    <n v="0"/>
    <n v="5"/>
    <n v="0"/>
    <n v="5"/>
    <n v="5"/>
    <s v="&gt;166"/>
    <n v="12363"/>
    <m/>
    <x v="3"/>
    <x v="0"/>
    <m/>
  </r>
  <r>
    <n v="90041"/>
    <n v="112"/>
    <n v="128"/>
    <n v="240"/>
    <m/>
    <s v="90041"/>
    <n v="201"/>
    <n v="5"/>
    <n v="12"/>
    <n v="16"/>
    <n v="5"/>
    <n v="5"/>
    <s v="&gt;229"/>
    <n v="29888"/>
    <m/>
    <x v="1"/>
    <x v="0"/>
    <m/>
  </r>
  <r>
    <n v="90042"/>
    <n v="275"/>
    <n v="216"/>
    <n v="491"/>
    <m/>
    <s v="90042"/>
    <n v="454"/>
    <n v="19"/>
    <n v="5"/>
    <n v="5"/>
    <n v="5"/>
    <n v="5"/>
    <s v="&gt;473"/>
    <n v="60509"/>
    <m/>
    <x v="1"/>
    <x v="0"/>
    <m/>
  </r>
  <r>
    <n v="90043"/>
    <n v="286"/>
    <n v="387"/>
    <n v="673"/>
    <m/>
    <s v="90043"/>
    <n v="457"/>
    <n v="63"/>
    <n v="114"/>
    <n v="5"/>
    <n v="27"/>
    <n v="5"/>
    <s v="&gt;661"/>
    <n v="46358"/>
    <m/>
    <x v="1"/>
    <x v="0"/>
    <m/>
  </r>
  <r>
    <n v="90044"/>
    <n v="784"/>
    <n v="631"/>
    <n v="1415"/>
    <m/>
    <s v="90044"/>
    <n v="1150"/>
    <n v="111"/>
    <n v="81"/>
    <n v="5"/>
    <n v="61"/>
    <n v="5"/>
    <s v="&gt;1403"/>
    <n v="99980"/>
    <m/>
    <x v="1"/>
    <x v="0"/>
    <m/>
  </r>
  <r>
    <n v="90045"/>
    <n v="134"/>
    <n v="160"/>
    <n v="294"/>
    <m/>
    <s v="90045"/>
    <n v="235"/>
    <n v="26"/>
    <n v="23"/>
    <n v="0"/>
    <n v="5"/>
    <n v="0"/>
    <s v="&gt;284"/>
    <n v="39795"/>
    <m/>
    <x v="1"/>
    <x v="0"/>
    <m/>
  </r>
  <r>
    <n v="90046"/>
    <n v="103"/>
    <n v="68"/>
    <n v="171"/>
    <m/>
    <s v="90046"/>
    <n v="142"/>
    <n v="5"/>
    <n v="14"/>
    <n v="0"/>
    <n v="5"/>
    <n v="5"/>
    <s v="&gt;156"/>
    <n v="49828"/>
    <m/>
    <x v="1"/>
    <x v="0"/>
    <m/>
  </r>
  <r>
    <n v="90047"/>
    <n v="323"/>
    <n v="540"/>
    <n v="863"/>
    <m/>
    <s v="90047"/>
    <n v="571"/>
    <n v="93"/>
    <n v="144"/>
    <n v="14"/>
    <n v="35"/>
    <n v="5"/>
    <s v="&gt;857"/>
    <n v="51057"/>
    <m/>
    <x v="1"/>
    <x v="0"/>
    <m/>
  </r>
  <r>
    <n v="90048"/>
    <n v="69"/>
    <n v="44"/>
    <n v="113"/>
    <m/>
    <s v="90048"/>
    <n v="99"/>
    <n v="12"/>
    <n v="0"/>
    <n v="0"/>
    <n v="5"/>
    <n v="0"/>
    <s v="&gt;111"/>
    <n v="21766"/>
    <m/>
    <x v="1"/>
    <x v="0"/>
    <m/>
  </r>
  <r>
    <n v="90049"/>
    <n v="70"/>
    <n v="63"/>
    <n v="133"/>
    <m/>
    <s v="90049"/>
    <n v="124"/>
    <n v="5"/>
    <n v="0"/>
    <n v="0"/>
    <n v="0"/>
    <n v="0"/>
    <s v="&gt;124"/>
    <n v="36610"/>
    <m/>
    <x v="1"/>
    <x v="0"/>
    <m/>
  </r>
  <r>
    <n v="90052"/>
    <n v="0"/>
    <n v="5"/>
    <s v="&gt;0"/>
    <m/>
    <s v="90052"/>
    <n v="0"/>
    <n v="5"/>
    <n v="0"/>
    <n v="0"/>
    <n v="0"/>
    <n v="0"/>
    <s v="&gt;0"/>
    <n v="0"/>
    <n v="1"/>
    <x v="2"/>
    <x v="1"/>
    <m/>
  </r>
  <r>
    <n v="90054"/>
    <n v="0"/>
    <n v="5"/>
    <s v="&gt;0"/>
    <m/>
    <s v="90054"/>
    <n v="5"/>
    <n v="0"/>
    <n v="0"/>
    <n v="0"/>
    <n v="0"/>
    <n v="0"/>
    <s v="&gt;0"/>
    <n v="0"/>
    <n v="1"/>
    <x v="2"/>
    <x v="1"/>
    <m/>
  </r>
  <r>
    <n v="90055"/>
    <n v="0"/>
    <n v="5"/>
    <s v="&gt;0"/>
    <m/>
    <s v="90055"/>
    <n v="0"/>
    <n v="5"/>
    <n v="0"/>
    <n v="0"/>
    <n v="0"/>
    <n v="0"/>
    <s v="&gt;0"/>
    <n v="0"/>
    <n v="1"/>
    <x v="2"/>
    <x v="1"/>
    <m/>
  </r>
  <r>
    <n v="90056"/>
    <n v="43"/>
    <n v="89"/>
    <n v="132"/>
    <m/>
    <s v="90056"/>
    <n v="78"/>
    <n v="5"/>
    <n v="41"/>
    <n v="5"/>
    <n v="5"/>
    <n v="5"/>
    <s v="&gt;119"/>
    <n v="8058"/>
    <m/>
    <x v="0"/>
    <x v="0"/>
    <m/>
  </r>
  <r>
    <n v="90057"/>
    <n v="299"/>
    <n v="181"/>
    <n v="480"/>
    <m/>
    <s v="90057"/>
    <n v="440"/>
    <n v="21"/>
    <n v="5"/>
    <n v="5"/>
    <n v="5"/>
    <n v="5"/>
    <s v="&gt;461"/>
    <n v="49771"/>
    <m/>
    <x v="1"/>
    <x v="0"/>
    <m/>
  </r>
  <r>
    <n v="90058"/>
    <n v="32"/>
    <n v="20"/>
    <n v="52"/>
    <m/>
    <s v="90058"/>
    <n v="46"/>
    <n v="5"/>
    <n v="0"/>
    <n v="0"/>
    <n v="5"/>
    <n v="0"/>
    <s v="&gt;46"/>
    <n v="3003"/>
    <m/>
    <x v="4"/>
    <x v="0"/>
    <m/>
  </r>
  <r>
    <n v="90059"/>
    <n v="383"/>
    <n v="287"/>
    <n v="670"/>
    <m/>
    <s v="90059"/>
    <n v="568"/>
    <n v="29"/>
    <n v="30"/>
    <n v="0"/>
    <n v="30"/>
    <n v="13"/>
    <n v="670"/>
    <n v="42311"/>
    <m/>
    <x v="1"/>
    <x v="0"/>
    <m/>
  </r>
  <r>
    <n v="90060"/>
    <n v="5"/>
    <n v="0"/>
    <s v="&gt;0"/>
    <m/>
    <s v="90060"/>
    <n v="5"/>
    <n v="0"/>
    <n v="0"/>
    <n v="0"/>
    <n v="0"/>
    <n v="0"/>
    <s v="&gt;0"/>
    <n v="0"/>
    <n v="1"/>
    <x v="2"/>
    <x v="1"/>
    <m/>
  </r>
  <r>
    <n v="90061"/>
    <n v="239"/>
    <n v="181"/>
    <n v="420"/>
    <m/>
    <s v="90061"/>
    <n v="374"/>
    <n v="13"/>
    <n v="24"/>
    <n v="0"/>
    <n v="5"/>
    <n v="5"/>
    <s v="&gt;411"/>
    <n v="28755"/>
    <m/>
    <x v="0"/>
    <x v="0"/>
    <m/>
  </r>
  <r>
    <n v="90062"/>
    <n v="225"/>
    <n v="260"/>
    <n v="485"/>
    <m/>
    <s v="90062"/>
    <n v="365"/>
    <n v="32"/>
    <n v="63"/>
    <n v="0"/>
    <n v="22"/>
    <n v="5"/>
    <s v="&gt;482"/>
    <n v="35908"/>
    <m/>
    <x v="1"/>
    <x v="0"/>
    <m/>
  </r>
  <r>
    <n v="90063"/>
    <n v="427"/>
    <n v="308"/>
    <n v="735"/>
    <m/>
    <s v="90063"/>
    <n v="705"/>
    <n v="15"/>
    <n v="5"/>
    <n v="0"/>
    <n v="5"/>
    <n v="5"/>
    <s v="&gt;720"/>
    <n v="53846"/>
    <m/>
    <x v="0"/>
    <x v="0"/>
    <m/>
  </r>
  <r>
    <n v="90064"/>
    <n v="98"/>
    <n v="81"/>
    <n v="179"/>
    <m/>
    <s v="90064"/>
    <n v="160"/>
    <n v="15"/>
    <n v="5"/>
    <n v="0"/>
    <n v="5"/>
    <n v="0"/>
    <s v="&gt;175"/>
    <n v="25988"/>
    <m/>
    <x v="1"/>
    <x v="0"/>
    <m/>
  </r>
  <r>
    <n v="90065"/>
    <n v="181"/>
    <n v="216"/>
    <n v="397"/>
    <m/>
    <s v="90065"/>
    <n v="359"/>
    <n v="34"/>
    <n v="5"/>
    <n v="0"/>
    <n v="0"/>
    <n v="5"/>
    <s v="&gt;393"/>
    <n v="47389"/>
    <m/>
    <x v="1"/>
    <x v="0"/>
    <m/>
  </r>
  <r>
    <n v="90066"/>
    <n v="188"/>
    <n v="176"/>
    <n v="364"/>
    <m/>
    <s v="90066"/>
    <n v="311"/>
    <n v="32"/>
    <n v="5"/>
    <n v="0"/>
    <n v="5"/>
    <n v="5"/>
    <s v="&gt;343"/>
    <n v="58851"/>
    <m/>
    <x v="1"/>
    <x v="0"/>
    <m/>
  </r>
  <r>
    <n v="90067"/>
    <n v="5"/>
    <n v="5"/>
    <s v="&gt;0"/>
    <m/>
    <s v="90067"/>
    <n v="5"/>
    <n v="5"/>
    <n v="0"/>
    <n v="0"/>
    <n v="0"/>
    <n v="0"/>
    <s v="&gt;0"/>
    <n v="2560"/>
    <m/>
    <x v="1"/>
    <x v="0"/>
    <m/>
  </r>
  <r>
    <n v="90068"/>
    <n v="53"/>
    <n v="27"/>
    <n v="80"/>
    <m/>
    <s v="90068"/>
    <n v="73"/>
    <n v="5"/>
    <n v="0"/>
    <n v="0"/>
    <n v="5"/>
    <n v="5"/>
    <s v="&gt;73"/>
    <n v="21590"/>
    <m/>
    <x v="1"/>
    <x v="0"/>
    <m/>
  </r>
  <r>
    <n v="90069"/>
    <n v="29"/>
    <n v="16"/>
    <n v="45"/>
    <m/>
    <s v="90069"/>
    <n v="40"/>
    <n v="5"/>
    <n v="0"/>
    <n v="0"/>
    <n v="5"/>
    <n v="0"/>
    <s v="&gt;40"/>
    <n v="20035"/>
    <m/>
    <x v="1"/>
    <x v="0"/>
    <m/>
  </r>
  <r>
    <n v="90072"/>
    <n v="0"/>
    <n v="5"/>
    <s v="&gt;0"/>
    <m/>
    <s v="90072"/>
    <n v="5"/>
    <n v="0"/>
    <n v="0"/>
    <n v="5"/>
    <n v="0"/>
    <n v="0"/>
    <s v="&gt;0"/>
    <n v="0"/>
    <n v="1"/>
    <x v="2"/>
    <x v="1"/>
    <m/>
  </r>
  <r>
    <n v="90077"/>
    <n v="22"/>
    <n v="11"/>
    <n v="33"/>
    <m/>
    <s v="90077"/>
    <n v="32"/>
    <n v="0"/>
    <n v="0"/>
    <n v="0"/>
    <n v="5"/>
    <n v="0"/>
    <s v="&gt;32"/>
    <n v="8328"/>
    <m/>
    <x v="1"/>
    <x v="0"/>
    <m/>
  </r>
  <r>
    <n v="90081"/>
    <n v="0"/>
    <n v="5"/>
    <s v="&gt;0"/>
    <m/>
    <s v="90081"/>
    <n v="5"/>
    <n v="0"/>
    <n v="0"/>
    <n v="0"/>
    <n v="0"/>
    <n v="0"/>
    <s v="&gt;0"/>
    <n v="0"/>
    <n v="1"/>
    <x v="2"/>
    <x v="1"/>
    <m/>
  </r>
  <r>
    <n v="90086"/>
    <n v="0"/>
    <n v="5"/>
    <s v="&gt;0"/>
    <m/>
    <s v="90086"/>
    <n v="0"/>
    <n v="0"/>
    <n v="0"/>
    <n v="0"/>
    <n v="0"/>
    <n v="5"/>
    <s v="&gt;0"/>
    <n v="0"/>
    <n v="1"/>
    <x v="2"/>
    <x v="1"/>
    <m/>
  </r>
  <r>
    <n v="90089"/>
    <n v="0"/>
    <n v="5"/>
    <s v="&gt;0"/>
    <m/>
    <s v="90089"/>
    <n v="5"/>
    <n v="0"/>
    <n v="0"/>
    <n v="0"/>
    <n v="0"/>
    <n v="0"/>
    <s v="&gt;0"/>
    <n v="3740"/>
    <m/>
    <x v="1"/>
    <x v="0"/>
    <m/>
  </r>
  <r>
    <n v="90093"/>
    <n v="0"/>
    <n v="5"/>
    <s v="&gt;0"/>
    <m/>
    <s v="90093"/>
    <n v="5"/>
    <n v="0"/>
    <n v="0"/>
    <n v="0"/>
    <n v="0"/>
    <n v="0"/>
    <s v="&gt;0"/>
    <n v="0"/>
    <n v="1"/>
    <x v="2"/>
    <x v="1"/>
    <m/>
  </r>
  <r>
    <n v="90094"/>
    <n v="36"/>
    <n v="5"/>
    <s v="&gt;36"/>
    <m/>
    <s v="90094"/>
    <n v="39"/>
    <n v="0"/>
    <n v="0"/>
    <n v="0"/>
    <n v="5"/>
    <n v="0"/>
    <s v="&gt;39"/>
    <n v="9065"/>
    <m/>
    <x v="1"/>
    <x v="0"/>
    <m/>
  </r>
  <r>
    <n v="90101"/>
    <n v="0"/>
    <n v="5"/>
    <s v="&gt;0"/>
    <m/>
    <s v="90101"/>
    <n v="0"/>
    <n v="0"/>
    <n v="0"/>
    <n v="0"/>
    <n v="0"/>
    <n v="5"/>
    <s v="&gt;0"/>
    <n v="0"/>
    <n v="1"/>
    <x v="2"/>
    <x v="1"/>
    <m/>
  </r>
  <r>
    <n v="90103"/>
    <n v="5"/>
    <n v="5"/>
    <s v="&gt;0"/>
    <m/>
    <s v="90103"/>
    <n v="0"/>
    <n v="0"/>
    <n v="0"/>
    <n v="0"/>
    <n v="0"/>
    <n v="5"/>
    <s v="&gt;0"/>
    <n v="0"/>
    <n v="1"/>
    <x v="2"/>
    <x v="1"/>
    <m/>
  </r>
  <r>
    <n v="90190"/>
    <n v="5"/>
    <n v="0"/>
    <s v="&gt;0"/>
    <m/>
    <s v="90190"/>
    <n v="5"/>
    <n v="0"/>
    <n v="0"/>
    <n v="0"/>
    <n v="0"/>
    <n v="0"/>
    <s v="&gt;0"/>
    <n v="0"/>
    <n v="1"/>
    <x v="2"/>
    <x v="1"/>
    <m/>
  </r>
  <r>
    <n v="90201"/>
    <n v="743"/>
    <n v="470"/>
    <n v="1213"/>
    <m/>
    <s v="90201"/>
    <n v="1129"/>
    <n v="27"/>
    <n v="29"/>
    <n v="0"/>
    <n v="25"/>
    <n v="5"/>
    <s v="&gt;1210"/>
    <n v="100512"/>
    <m/>
    <x v="5"/>
    <x v="0"/>
    <m/>
  </r>
  <r>
    <n v="90202"/>
    <n v="5"/>
    <n v="5"/>
    <s v="&gt;0"/>
    <m/>
    <s v="90202"/>
    <n v="5"/>
    <n v="0"/>
    <n v="0"/>
    <n v="5"/>
    <n v="0"/>
    <n v="0"/>
    <s v="&gt;0"/>
    <n v="0"/>
    <n v="1"/>
    <x v="2"/>
    <x v="1"/>
    <m/>
  </r>
  <r>
    <n v="90205"/>
    <n v="0"/>
    <n v="5"/>
    <s v="&gt;0"/>
    <m/>
    <s v="90205"/>
    <n v="5"/>
    <n v="5"/>
    <n v="0"/>
    <n v="0"/>
    <n v="0"/>
    <n v="0"/>
    <s v="&gt;0"/>
    <n v="0"/>
    <n v="1"/>
    <x v="2"/>
    <x v="1"/>
    <m/>
  </r>
  <r>
    <n v="90208"/>
    <n v="5"/>
    <n v="5"/>
    <s v="&gt;0"/>
    <m/>
    <s v="90208"/>
    <n v="5"/>
    <n v="0"/>
    <n v="5"/>
    <n v="0"/>
    <n v="0"/>
    <n v="0"/>
    <s v="&gt;0"/>
    <n v="0"/>
    <n v="1"/>
    <x v="2"/>
    <x v="1"/>
    <m/>
  </r>
  <r>
    <n v="90210"/>
    <n v="53"/>
    <n v="42"/>
    <n v="95"/>
    <m/>
    <s v="90210"/>
    <n v="92"/>
    <n v="5"/>
    <n v="0"/>
    <n v="0"/>
    <n v="0"/>
    <n v="0"/>
    <s v="&gt;92"/>
    <n v="19229"/>
    <m/>
    <x v="1"/>
    <x v="0"/>
    <m/>
  </r>
  <r>
    <n v="90211"/>
    <n v="35"/>
    <n v="21"/>
    <n v="56"/>
    <m/>
    <s v="90211"/>
    <n v="53"/>
    <n v="5"/>
    <n v="0"/>
    <n v="0"/>
    <n v="0"/>
    <n v="0"/>
    <s v="&gt;53"/>
    <n v="9211"/>
    <m/>
    <x v="6"/>
    <x v="0"/>
    <m/>
  </r>
  <r>
    <n v="90212"/>
    <n v="42"/>
    <n v="17"/>
    <n v="59"/>
    <m/>
    <s v="90212"/>
    <n v="58"/>
    <n v="5"/>
    <n v="0"/>
    <n v="0"/>
    <n v="0"/>
    <n v="0"/>
    <s v="&gt;58"/>
    <n v="11878"/>
    <m/>
    <x v="6"/>
    <x v="0"/>
    <m/>
  </r>
  <r>
    <n v="90218"/>
    <n v="0"/>
    <n v="5"/>
    <s v="&gt;0"/>
    <m/>
    <s v="90218"/>
    <n v="5"/>
    <n v="0"/>
    <n v="0"/>
    <n v="0"/>
    <n v="0"/>
    <n v="0"/>
    <s v="&gt;0"/>
    <n v="0"/>
    <n v="1"/>
    <x v="2"/>
    <x v="1"/>
    <m/>
  </r>
  <r>
    <n v="90219"/>
    <n v="0"/>
    <n v="5"/>
    <s v="&gt;0"/>
    <m/>
    <s v="90219"/>
    <n v="0"/>
    <n v="5"/>
    <n v="0"/>
    <n v="0"/>
    <n v="0"/>
    <n v="0"/>
    <s v="&gt;0"/>
    <n v="0"/>
    <n v="1"/>
    <x v="2"/>
    <x v="1"/>
    <m/>
  </r>
  <r>
    <n v="90220"/>
    <n v="355"/>
    <n v="342"/>
    <n v="697"/>
    <m/>
    <s v="90220"/>
    <n v="542"/>
    <n v="33"/>
    <n v="68"/>
    <n v="5"/>
    <n v="48"/>
    <n v="5"/>
    <s v="&gt;691"/>
    <n v="51042"/>
    <m/>
    <x v="7"/>
    <x v="0"/>
    <m/>
  </r>
  <r>
    <n v="90221"/>
    <n v="375"/>
    <n v="319"/>
    <n v="694"/>
    <m/>
    <s v="90221"/>
    <n v="565"/>
    <n v="40"/>
    <n v="48"/>
    <n v="5"/>
    <n v="32"/>
    <n v="5"/>
    <s v="&gt;685"/>
    <n v="50928"/>
    <m/>
    <x v="7"/>
    <x v="0"/>
    <m/>
  </r>
  <r>
    <n v="90222"/>
    <n v="242"/>
    <n v="145"/>
    <n v="387"/>
    <m/>
    <s v="90222"/>
    <n v="343"/>
    <n v="13"/>
    <n v="14"/>
    <n v="0"/>
    <n v="17"/>
    <n v="0"/>
    <n v="387"/>
    <n v="34547"/>
    <m/>
    <x v="7"/>
    <x v="0"/>
    <m/>
  </r>
  <r>
    <n v="90224"/>
    <n v="5"/>
    <n v="0"/>
    <s v="&gt;0"/>
    <m/>
    <s v="90224"/>
    <n v="5"/>
    <n v="0"/>
    <n v="0"/>
    <n v="0"/>
    <n v="0"/>
    <n v="0"/>
    <s v="&gt;0"/>
    <n v="0"/>
    <n v="1"/>
    <x v="2"/>
    <x v="1"/>
    <m/>
  </r>
  <r>
    <n v="90227"/>
    <n v="0"/>
    <n v="5"/>
    <s v="&gt;0"/>
    <m/>
    <s v="90227"/>
    <n v="5"/>
    <n v="0"/>
    <n v="0"/>
    <n v="0"/>
    <n v="0"/>
    <n v="0"/>
    <s v="&gt;0"/>
    <n v="0"/>
    <n v="1"/>
    <x v="2"/>
    <x v="1"/>
    <m/>
  </r>
  <r>
    <n v="90230"/>
    <n v="156"/>
    <n v="206"/>
    <n v="362"/>
    <m/>
    <s v="90230"/>
    <n v="281"/>
    <n v="61"/>
    <n v="5"/>
    <n v="5"/>
    <n v="5"/>
    <n v="5"/>
    <s v="&gt;342"/>
    <n v="33135"/>
    <m/>
    <x v="8"/>
    <x v="0"/>
    <m/>
  </r>
  <r>
    <n v="90232"/>
    <n v="56"/>
    <n v="59"/>
    <n v="115"/>
    <m/>
    <s v="90232"/>
    <n v="87"/>
    <n v="20"/>
    <n v="5"/>
    <n v="0"/>
    <n v="0"/>
    <n v="5"/>
    <s v="&gt;107"/>
    <n v="14921"/>
    <m/>
    <x v="8"/>
    <x v="0"/>
    <m/>
  </r>
  <r>
    <n v="90240"/>
    <n v="154"/>
    <n v="133"/>
    <n v="287"/>
    <m/>
    <s v="90240"/>
    <n v="250"/>
    <n v="5"/>
    <n v="22"/>
    <n v="0"/>
    <n v="11"/>
    <n v="5"/>
    <s v="&gt;283"/>
    <n v="26801"/>
    <m/>
    <x v="9"/>
    <x v="0"/>
    <m/>
  </r>
  <r>
    <n v="90241"/>
    <n v="271"/>
    <n v="222"/>
    <n v="493"/>
    <m/>
    <s v="90241"/>
    <n v="416"/>
    <n v="14"/>
    <n v="43"/>
    <n v="5"/>
    <n v="5"/>
    <n v="5"/>
    <s v="&gt;473"/>
    <n v="42759"/>
    <m/>
    <x v="9"/>
    <x v="0"/>
    <m/>
  </r>
  <r>
    <n v="90242"/>
    <n v="244"/>
    <n v="208"/>
    <n v="452"/>
    <m/>
    <s v="90242"/>
    <n v="383"/>
    <n v="5"/>
    <n v="45"/>
    <n v="5"/>
    <n v="5"/>
    <n v="5"/>
    <s v="&gt;428"/>
    <n v="41703"/>
    <m/>
    <x v="9"/>
    <x v="0"/>
    <m/>
  </r>
  <r>
    <n v="90243"/>
    <n v="0"/>
    <n v="5"/>
    <s v="&gt;0"/>
    <m/>
    <s v="90243"/>
    <n v="0"/>
    <n v="0"/>
    <n v="0"/>
    <n v="0"/>
    <n v="0"/>
    <n v="5"/>
    <s v="&gt;0"/>
    <n v="0"/>
    <n v="1"/>
    <x v="2"/>
    <x v="1"/>
    <m/>
  </r>
  <r>
    <n v="90245"/>
    <n v="66"/>
    <n v="53"/>
    <n v="119"/>
    <m/>
    <s v="90245"/>
    <n v="107"/>
    <n v="5"/>
    <n v="5"/>
    <n v="0"/>
    <n v="5"/>
    <n v="0"/>
    <s v="&gt;107"/>
    <n v="16575"/>
    <m/>
    <x v="10"/>
    <x v="0"/>
    <m/>
  </r>
  <r>
    <n v="90246"/>
    <n v="0"/>
    <n v="5"/>
    <s v="&gt;0"/>
    <m/>
    <s v="90246"/>
    <n v="5"/>
    <n v="0"/>
    <n v="0"/>
    <n v="0"/>
    <n v="0"/>
    <n v="0"/>
    <s v="&gt;0"/>
    <n v="0"/>
    <n v="1"/>
    <x v="2"/>
    <x v="1"/>
    <m/>
  </r>
  <r>
    <n v="90247"/>
    <n v="285"/>
    <n v="264"/>
    <n v="549"/>
    <m/>
    <s v="90247"/>
    <n v="444"/>
    <n v="31"/>
    <n v="22"/>
    <n v="22"/>
    <n v="22"/>
    <n v="5"/>
    <s v="&gt;541"/>
    <n v="47507"/>
    <m/>
    <x v="11"/>
    <x v="0"/>
    <m/>
  </r>
  <r>
    <n v="90248"/>
    <n v="60"/>
    <n v="60"/>
    <n v="120"/>
    <m/>
    <s v="90248"/>
    <n v="93"/>
    <n v="5"/>
    <n v="5"/>
    <n v="12"/>
    <n v="5"/>
    <n v="0"/>
    <s v="&gt;105"/>
    <n v="11425"/>
    <m/>
    <x v="1"/>
    <x v="0"/>
    <m/>
  </r>
  <r>
    <n v="90249"/>
    <n v="174"/>
    <n v="220"/>
    <n v="394"/>
    <m/>
    <s v="90249"/>
    <n v="295"/>
    <n v="20"/>
    <n v="56"/>
    <n v="5"/>
    <n v="13"/>
    <n v="5"/>
    <s v="&gt;384"/>
    <n v="26192"/>
    <m/>
    <x v="11"/>
    <x v="0"/>
    <m/>
  </r>
  <r>
    <n v="90250"/>
    <n v="644"/>
    <n v="549"/>
    <n v="1193"/>
    <m/>
    <s v="90250"/>
    <n v="1007"/>
    <n v="96"/>
    <n v="48"/>
    <n v="5"/>
    <n v="28"/>
    <n v="5"/>
    <s v="&gt;1179"/>
    <n v="95115"/>
    <m/>
    <x v="12"/>
    <x v="0"/>
    <m/>
  </r>
  <r>
    <n v="90254"/>
    <n v="45"/>
    <n v="28"/>
    <n v="73"/>
    <m/>
    <s v="90254"/>
    <n v="68"/>
    <n v="5"/>
    <n v="0"/>
    <n v="0"/>
    <n v="5"/>
    <n v="5"/>
    <s v="&gt;68"/>
    <n v="19147"/>
    <m/>
    <x v="13"/>
    <x v="0"/>
    <m/>
  </r>
  <r>
    <n v="90255"/>
    <n v="467"/>
    <n v="353"/>
    <n v="820"/>
    <m/>
    <s v="90255"/>
    <n v="775"/>
    <n v="21"/>
    <n v="5"/>
    <n v="0"/>
    <n v="14"/>
    <n v="5"/>
    <s v="&gt;810"/>
    <n v="74390"/>
    <m/>
    <x v="14"/>
    <x v="0"/>
    <m/>
  </r>
  <r>
    <n v="90257"/>
    <n v="5"/>
    <n v="0"/>
    <s v="&gt;0"/>
    <m/>
    <s v="90257"/>
    <n v="5"/>
    <n v="0"/>
    <n v="0"/>
    <n v="0"/>
    <n v="0"/>
    <n v="0"/>
    <s v="&gt;0"/>
    <n v="0"/>
    <n v="1"/>
    <x v="2"/>
    <x v="1"/>
    <m/>
  </r>
  <r>
    <n v="90258"/>
    <n v="5"/>
    <n v="0"/>
    <s v="&gt;0"/>
    <m/>
    <s v="90258"/>
    <n v="5"/>
    <n v="0"/>
    <n v="0"/>
    <n v="0"/>
    <n v="0"/>
    <n v="0"/>
    <s v="&gt;0"/>
    <n v="0"/>
    <n v="1"/>
    <x v="2"/>
    <x v="1"/>
    <m/>
  </r>
  <r>
    <n v="90260"/>
    <n v="217"/>
    <n v="208"/>
    <n v="425"/>
    <m/>
    <s v="90260"/>
    <n v="350"/>
    <n v="12"/>
    <n v="43"/>
    <n v="5"/>
    <n v="11"/>
    <n v="0"/>
    <s v="&gt;416"/>
    <n v="34540"/>
    <m/>
    <x v="15"/>
    <x v="0"/>
    <m/>
  </r>
  <r>
    <n v="90262"/>
    <n v="487"/>
    <n v="398"/>
    <n v="885"/>
    <m/>
    <s v="90262"/>
    <n v="737"/>
    <n v="14"/>
    <n v="40"/>
    <n v="58"/>
    <n v="26"/>
    <n v="5"/>
    <s v="&gt;875"/>
    <n v="69369"/>
    <m/>
    <x v="16"/>
    <x v="0"/>
    <m/>
  </r>
  <r>
    <n v="90263"/>
    <n v="5"/>
    <n v="0"/>
    <s v="&gt;0"/>
    <m/>
    <s v="90263"/>
    <n v="5"/>
    <n v="0"/>
    <n v="0"/>
    <n v="0"/>
    <n v="0"/>
    <n v="0"/>
    <s v="&gt;0"/>
    <n v="1813"/>
    <m/>
    <x v="17"/>
    <x v="0"/>
    <m/>
  </r>
  <r>
    <n v="90265"/>
    <n v="27"/>
    <n v="32"/>
    <n v="59"/>
    <m/>
    <s v="90265"/>
    <n v="48"/>
    <n v="5"/>
    <n v="5"/>
    <n v="0"/>
    <n v="5"/>
    <n v="0"/>
    <s v="&gt;48"/>
    <n v="18028"/>
    <m/>
    <x v="17"/>
    <x v="0"/>
    <m/>
  </r>
  <r>
    <n v="90266"/>
    <n v="113"/>
    <n v="86"/>
    <n v="199"/>
    <m/>
    <s v="90266"/>
    <n v="195"/>
    <n v="5"/>
    <n v="0"/>
    <n v="0"/>
    <n v="5"/>
    <n v="5"/>
    <s v="&gt;195"/>
    <n v="35064"/>
    <m/>
    <x v="18"/>
    <x v="0"/>
    <m/>
  </r>
  <r>
    <n v="90267"/>
    <n v="0"/>
    <n v="5"/>
    <s v="&gt;0"/>
    <m/>
    <s v="90267"/>
    <n v="5"/>
    <n v="0"/>
    <n v="0"/>
    <n v="0"/>
    <n v="0"/>
    <n v="0"/>
    <s v="&gt;0"/>
    <n v="0"/>
    <n v="1"/>
    <x v="2"/>
    <x v="1"/>
    <m/>
  </r>
  <r>
    <n v="90268"/>
    <n v="0"/>
    <n v="5"/>
    <s v="&gt;0"/>
    <m/>
    <s v="90268"/>
    <n v="5"/>
    <n v="0"/>
    <n v="0"/>
    <n v="0"/>
    <n v="0"/>
    <n v="0"/>
    <s v="&gt;0"/>
    <n v="0"/>
    <n v="1"/>
    <x v="2"/>
    <x v="1"/>
    <m/>
  </r>
  <r>
    <n v="90270"/>
    <n v="163"/>
    <n v="97"/>
    <n v="260"/>
    <m/>
    <s v="90270"/>
    <n v="259"/>
    <n v="5"/>
    <n v="0"/>
    <n v="0"/>
    <n v="0"/>
    <n v="0"/>
    <s v="&gt;259"/>
    <n v="27127"/>
    <m/>
    <x v="19"/>
    <x v="0"/>
    <m/>
  </r>
  <r>
    <n v="90272"/>
    <n v="45"/>
    <n v="49"/>
    <n v="94"/>
    <m/>
    <s v="90272"/>
    <n v="94"/>
    <n v="0"/>
    <n v="0"/>
    <n v="0"/>
    <n v="0"/>
    <n v="0"/>
    <n v="94"/>
    <n v="21848"/>
    <m/>
    <x v="1"/>
    <x v="0"/>
    <m/>
  </r>
  <r>
    <n v="90274"/>
    <n v="67"/>
    <n v="91"/>
    <n v="158"/>
    <m/>
    <s v="90274"/>
    <n v="154"/>
    <n v="5"/>
    <n v="5"/>
    <n v="0"/>
    <n v="5"/>
    <n v="0"/>
    <s v="&gt;154"/>
    <n v="24541"/>
    <m/>
    <x v="20"/>
    <x v="0"/>
    <m/>
  </r>
  <r>
    <n v="90275"/>
    <n v="149"/>
    <n v="165"/>
    <n v="314"/>
    <m/>
    <s v="90275"/>
    <n v="291"/>
    <n v="5"/>
    <n v="5"/>
    <n v="0"/>
    <n v="5"/>
    <n v="0"/>
    <s v="&gt;291"/>
    <n v="41731"/>
    <m/>
    <x v="21"/>
    <x v="0"/>
    <m/>
  </r>
  <r>
    <n v="90277"/>
    <n v="114"/>
    <n v="76"/>
    <n v="190"/>
    <m/>
    <s v="90277"/>
    <n v="185"/>
    <n v="5"/>
    <n v="0"/>
    <n v="0"/>
    <n v="5"/>
    <n v="0"/>
    <s v="&gt;185"/>
    <n v="34494"/>
    <m/>
    <x v="22"/>
    <x v="0"/>
    <m/>
  </r>
  <r>
    <n v="90278"/>
    <n v="207"/>
    <n v="126"/>
    <n v="333"/>
    <m/>
    <s v="90278"/>
    <n v="304"/>
    <n v="22"/>
    <n v="0"/>
    <n v="0"/>
    <n v="5"/>
    <n v="5"/>
    <s v="&gt;326"/>
    <n v="40090"/>
    <m/>
    <x v="22"/>
    <x v="0"/>
    <m/>
  </r>
  <r>
    <n v="90280"/>
    <n v="642"/>
    <n v="463"/>
    <n v="1105"/>
    <m/>
    <s v="90280"/>
    <n v="1013"/>
    <n v="38"/>
    <n v="16"/>
    <n v="0"/>
    <n v="37"/>
    <n v="5"/>
    <s v="&gt;1104"/>
    <n v="94905"/>
    <m/>
    <x v="23"/>
    <x v="0"/>
    <m/>
  </r>
  <r>
    <n v="90282"/>
    <n v="5"/>
    <n v="0"/>
    <s v="&gt;0"/>
    <m/>
    <s v="90282"/>
    <n v="5"/>
    <n v="0"/>
    <n v="0"/>
    <n v="0"/>
    <n v="0"/>
    <n v="0"/>
    <s v="&gt;0"/>
    <n v="0"/>
    <n v="1"/>
    <x v="2"/>
    <x v="1"/>
    <m/>
  </r>
  <r>
    <n v="90290"/>
    <n v="14"/>
    <n v="5"/>
    <s v="&gt;14"/>
    <m/>
    <s v="90290"/>
    <n v="17"/>
    <n v="0"/>
    <n v="0"/>
    <n v="0"/>
    <n v="0"/>
    <n v="0"/>
    <n v="17"/>
    <n v="5200"/>
    <m/>
    <x v="0"/>
    <x v="0"/>
    <m/>
  </r>
  <r>
    <n v="90291"/>
    <n v="41"/>
    <n v="49"/>
    <n v="90"/>
    <m/>
    <s v="90291"/>
    <n v="77"/>
    <n v="5"/>
    <n v="0"/>
    <n v="0"/>
    <n v="5"/>
    <n v="5"/>
    <s v="&gt;77"/>
    <n v="27556"/>
    <m/>
    <x v="1"/>
    <x v="0"/>
    <m/>
  </r>
  <r>
    <n v="90292"/>
    <n v="48"/>
    <n v="29"/>
    <n v="77"/>
    <m/>
    <s v="90292"/>
    <n v="67"/>
    <n v="5"/>
    <n v="0"/>
    <n v="0"/>
    <n v="5"/>
    <n v="0"/>
    <s v="&gt;67"/>
    <n v="23931"/>
    <m/>
    <x v="1"/>
    <x v="0"/>
    <m/>
  </r>
  <r>
    <n v="90293"/>
    <n v="32"/>
    <n v="16"/>
    <n v="48"/>
    <m/>
    <s v="90293"/>
    <n v="45"/>
    <n v="5"/>
    <n v="0"/>
    <n v="0"/>
    <n v="5"/>
    <n v="0"/>
    <s v="&gt;45"/>
    <n v="12915"/>
    <m/>
    <x v="1"/>
    <x v="0"/>
    <m/>
  </r>
  <r>
    <n v="90294"/>
    <n v="5"/>
    <n v="0"/>
    <s v="&gt;0"/>
    <m/>
    <s v="90294"/>
    <n v="0"/>
    <n v="0"/>
    <n v="0"/>
    <n v="0"/>
    <n v="0"/>
    <n v="5"/>
    <s v="&gt;0"/>
    <n v="0"/>
    <n v="1"/>
    <x v="2"/>
    <x v="1"/>
    <m/>
  </r>
  <r>
    <n v="90298"/>
    <n v="5"/>
    <n v="0"/>
    <s v="&gt;0"/>
    <m/>
    <s v="90298"/>
    <n v="5"/>
    <n v="0"/>
    <n v="0"/>
    <n v="0"/>
    <n v="0"/>
    <n v="0"/>
    <s v="&gt;0"/>
    <n v="0"/>
    <n v="1"/>
    <x v="2"/>
    <x v="1"/>
    <m/>
  </r>
  <r>
    <n v="90301"/>
    <n v="239"/>
    <n v="215"/>
    <n v="454"/>
    <m/>
    <s v="90301"/>
    <n v="369"/>
    <n v="58"/>
    <n v="5"/>
    <n v="5"/>
    <n v="12"/>
    <n v="5"/>
    <s v="&gt;439"/>
    <n v="39320"/>
    <m/>
    <x v="24"/>
    <x v="0"/>
    <m/>
  </r>
  <r>
    <n v="90302"/>
    <n v="194"/>
    <n v="173"/>
    <n v="367"/>
    <m/>
    <s v="90302"/>
    <n v="312"/>
    <n v="39"/>
    <n v="5"/>
    <n v="0"/>
    <n v="5"/>
    <n v="5"/>
    <s v="&gt;351"/>
    <n v="29367"/>
    <m/>
    <x v="24"/>
    <x v="0"/>
    <m/>
  </r>
  <r>
    <n v="90303"/>
    <n v="160"/>
    <n v="215"/>
    <n v="375"/>
    <m/>
    <s v="90303"/>
    <n v="287"/>
    <n v="56"/>
    <n v="24"/>
    <n v="0"/>
    <n v="5"/>
    <n v="0"/>
    <s v="&gt;367"/>
    <n v="23961"/>
    <m/>
    <x v="24"/>
    <x v="0"/>
    <m/>
  </r>
  <r>
    <n v="90304"/>
    <n v="218"/>
    <n v="166"/>
    <n v="384"/>
    <m/>
    <s v="90304"/>
    <n v="353"/>
    <n v="13"/>
    <n v="13"/>
    <n v="0"/>
    <n v="5"/>
    <n v="5"/>
    <s v="&gt;379"/>
    <n v="26584"/>
    <m/>
    <x v="0"/>
    <x v="0"/>
    <m/>
  </r>
  <r>
    <n v="90305"/>
    <n v="93"/>
    <n v="120"/>
    <n v="213"/>
    <m/>
    <s v="90305"/>
    <n v="160"/>
    <n v="16"/>
    <n v="20"/>
    <n v="5"/>
    <n v="12"/>
    <n v="5"/>
    <s v="&gt;208"/>
    <n v="15373"/>
    <m/>
    <x v="24"/>
    <x v="0"/>
    <m/>
  </r>
  <r>
    <n v="90320"/>
    <n v="5"/>
    <n v="0"/>
    <s v="&gt;0"/>
    <m/>
    <s v="90320"/>
    <n v="5"/>
    <n v="0"/>
    <n v="0"/>
    <n v="0"/>
    <n v="0"/>
    <n v="0"/>
    <s v="&gt;0"/>
    <n v="0"/>
    <n v="1"/>
    <x v="2"/>
    <x v="1"/>
    <m/>
  </r>
  <r>
    <n v="90345"/>
    <n v="5"/>
    <n v="0"/>
    <s v="&gt;0"/>
    <m/>
    <s v="90345"/>
    <n v="5"/>
    <n v="0"/>
    <n v="0"/>
    <n v="0"/>
    <n v="0"/>
    <n v="0"/>
    <s v="&gt;0"/>
    <n v="0"/>
    <n v="1"/>
    <x v="2"/>
    <x v="1"/>
    <m/>
  </r>
  <r>
    <n v="90401"/>
    <n v="15"/>
    <n v="26"/>
    <n v="41"/>
    <m/>
    <s v="90401"/>
    <n v="22"/>
    <n v="17"/>
    <n v="0"/>
    <n v="0"/>
    <n v="5"/>
    <n v="5"/>
    <s v="&gt;39"/>
    <n v="7079"/>
    <m/>
    <x v="25"/>
    <x v="0"/>
    <m/>
  </r>
  <r>
    <n v="90402"/>
    <n v="23"/>
    <n v="30"/>
    <n v="53"/>
    <m/>
    <s v="90402"/>
    <n v="51"/>
    <n v="5"/>
    <n v="0"/>
    <n v="0"/>
    <n v="0"/>
    <n v="0"/>
    <s v="&gt;51"/>
    <n v="11637"/>
    <m/>
    <x v="25"/>
    <x v="0"/>
    <m/>
  </r>
  <r>
    <n v="90403"/>
    <n v="57"/>
    <n v="46"/>
    <n v="103"/>
    <m/>
    <s v="90403"/>
    <n v="92"/>
    <n v="5"/>
    <n v="0"/>
    <n v="0"/>
    <n v="5"/>
    <n v="0"/>
    <s v="&gt;92"/>
    <n v="24359"/>
    <m/>
    <x v="25"/>
    <x v="0"/>
    <m/>
  </r>
  <r>
    <n v="90404"/>
    <n v="69"/>
    <n v="89"/>
    <n v="158"/>
    <m/>
    <s v="90404"/>
    <n v="118"/>
    <n v="27"/>
    <n v="0"/>
    <n v="0"/>
    <n v="5"/>
    <n v="11"/>
    <s v="&gt;156"/>
    <n v="23107"/>
    <m/>
    <x v="25"/>
    <x v="0"/>
    <m/>
  </r>
  <r>
    <n v="90405"/>
    <n v="69"/>
    <n v="62"/>
    <n v="131"/>
    <m/>
    <s v="90405"/>
    <n v="119"/>
    <n v="5"/>
    <n v="5"/>
    <n v="0"/>
    <n v="5"/>
    <n v="0"/>
    <s v="&gt;119"/>
    <n v="27509"/>
    <m/>
    <x v="25"/>
    <x v="0"/>
    <m/>
  </r>
  <r>
    <n v="90406"/>
    <n v="0"/>
    <n v="5"/>
    <s v="&gt;0"/>
    <m/>
    <s v="90406"/>
    <n v="0"/>
    <n v="5"/>
    <n v="0"/>
    <n v="0"/>
    <n v="0"/>
    <n v="0"/>
    <s v="&gt;0"/>
    <n v="0"/>
    <n v="1"/>
    <x v="2"/>
    <x v="1"/>
    <m/>
  </r>
  <r>
    <n v="90421"/>
    <n v="0"/>
    <n v="5"/>
    <s v="&gt;0"/>
    <m/>
    <s v="90421"/>
    <n v="5"/>
    <n v="0"/>
    <n v="0"/>
    <n v="0"/>
    <n v="0"/>
    <n v="0"/>
    <s v="&gt;0"/>
    <n v="0"/>
    <n v="1"/>
    <x v="2"/>
    <x v="1"/>
    <m/>
  </r>
  <r>
    <n v="90444"/>
    <n v="0"/>
    <n v="5"/>
    <s v="&gt;0"/>
    <m/>
    <s v="90444"/>
    <n v="5"/>
    <n v="0"/>
    <n v="0"/>
    <n v="0"/>
    <n v="0"/>
    <n v="0"/>
    <s v="&gt;0"/>
    <n v="0"/>
    <n v="1"/>
    <x v="2"/>
    <x v="1"/>
    <m/>
  </r>
  <r>
    <n v="90501"/>
    <n v="291"/>
    <n v="253"/>
    <n v="544"/>
    <m/>
    <s v="90501"/>
    <n v="466"/>
    <n v="33"/>
    <n v="36"/>
    <n v="0"/>
    <n v="5"/>
    <n v="0"/>
    <s v="&gt;535"/>
    <n v="42298"/>
    <m/>
    <x v="26"/>
    <x v="0"/>
    <m/>
  </r>
  <r>
    <n v="90502"/>
    <n v="98"/>
    <n v="95"/>
    <n v="193"/>
    <m/>
    <s v="90502"/>
    <n v="159"/>
    <n v="12"/>
    <n v="12"/>
    <n v="0"/>
    <n v="5"/>
    <n v="5"/>
    <s v="&gt;183"/>
    <n v="18527"/>
    <m/>
    <x v="0"/>
    <x v="0"/>
    <m/>
  </r>
  <r>
    <n v="90503"/>
    <n v="245"/>
    <n v="175"/>
    <n v="420"/>
    <m/>
    <s v="90503"/>
    <n v="373"/>
    <n v="27"/>
    <n v="14"/>
    <n v="5"/>
    <n v="5"/>
    <n v="0"/>
    <s v="&gt;414"/>
    <n v="44354"/>
    <m/>
    <x v="26"/>
    <x v="0"/>
    <m/>
  </r>
  <r>
    <n v="90504"/>
    <n v="198"/>
    <n v="223"/>
    <n v="421"/>
    <m/>
    <s v="90504"/>
    <n v="334"/>
    <n v="23"/>
    <n v="60"/>
    <n v="0"/>
    <n v="5"/>
    <n v="5"/>
    <s v="&gt;417"/>
    <n v="32703"/>
    <m/>
    <x v="26"/>
    <x v="0"/>
    <m/>
  </r>
  <r>
    <n v="90505"/>
    <n v="208"/>
    <n v="152"/>
    <n v="360"/>
    <m/>
    <s v="90505"/>
    <n v="310"/>
    <n v="16"/>
    <n v="17"/>
    <n v="5"/>
    <n v="5"/>
    <n v="5"/>
    <s v="&gt;343"/>
    <n v="36820"/>
    <m/>
    <x v="26"/>
    <x v="0"/>
    <m/>
  </r>
  <r>
    <n v="90508"/>
    <n v="0"/>
    <n v="5"/>
    <s v="&gt;0"/>
    <m/>
    <s v="90508"/>
    <n v="5"/>
    <n v="0"/>
    <n v="0"/>
    <n v="0"/>
    <n v="0"/>
    <n v="0"/>
    <s v="&gt;0"/>
    <n v="0"/>
    <n v="1"/>
    <x v="2"/>
    <x v="1"/>
    <m/>
  </r>
  <r>
    <n v="90551"/>
    <n v="0"/>
    <n v="5"/>
    <s v="&gt;0"/>
    <m/>
    <s v="90551"/>
    <n v="5"/>
    <n v="0"/>
    <n v="0"/>
    <n v="0"/>
    <n v="0"/>
    <n v="0"/>
    <s v="&gt;0"/>
    <n v="0"/>
    <n v="1"/>
    <x v="2"/>
    <x v="1"/>
    <m/>
  </r>
  <r>
    <n v="90555"/>
    <n v="0"/>
    <n v="5"/>
    <s v="&gt;0"/>
    <m/>
    <s v="90555"/>
    <n v="5"/>
    <n v="0"/>
    <n v="0"/>
    <n v="0"/>
    <n v="0"/>
    <n v="0"/>
    <s v="&gt;0"/>
    <n v="0"/>
    <n v="1"/>
    <x v="2"/>
    <x v="1"/>
    <m/>
  </r>
  <r>
    <n v="90601"/>
    <n v="214"/>
    <n v="227"/>
    <n v="441"/>
    <m/>
    <s v="90601"/>
    <n v="369"/>
    <n v="50"/>
    <n v="5"/>
    <n v="0"/>
    <n v="5"/>
    <n v="5"/>
    <s v="&gt;419"/>
    <n v="30623"/>
    <m/>
    <x v="27"/>
    <x v="0"/>
    <m/>
  </r>
  <r>
    <n v="90602"/>
    <n v="161"/>
    <n v="248"/>
    <n v="409"/>
    <m/>
    <s v="90602"/>
    <n v="286"/>
    <n v="84"/>
    <n v="30"/>
    <n v="0"/>
    <n v="5"/>
    <n v="5"/>
    <s v="&gt;400"/>
    <n v="25426"/>
    <m/>
    <x v="27"/>
    <x v="0"/>
    <m/>
  </r>
  <r>
    <n v="90603"/>
    <n v="117"/>
    <n v="164"/>
    <n v="281"/>
    <m/>
    <s v="90603"/>
    <n v="219"/>
    <n v="21"/>
    <n v="32"/>
    <n v="0"/>
    <n v="5"/>
    <n v="5"/>
    <s v="&gt;272"/>
    <n v="20780"/>
    <m/>
    <x v="27"/>
    <x v="0"/>
    <m/>
  </r>
  <r>
    <n v="90604"/>
    <n v="249"/>
    <n v="240"/>
    <n v="489"/>
    <m/>
    <s v="90604"/>
    <n v="435"/>
    <n v="17"/>
    <n v="24"/>
    <n v="5"/>
    <n v="5"/>
    <n v="5"/>
    <s v="&gt;476"/>
    <n v="40545"/>
    <m/>
    <x v="0"/>
    <x v="0"/>
    <m/>
  </r>
  <r>
    <n v="90605"/>
    <n v="264"/>
    <n v="333"/>
    <n v="597"/>
    <m/>
    <s v="90605"/>
    <n v="458"/>
    <n v="28"/>
    <n v="96"/>
    <n v="0"/>
    <n v="5"/>
    <n v="5"/>
    <s v="&gt;582"/>
    <n v="41162"/>
    <m/>
    <x v="27"/>
    <x v="0"/>
    <m/>
  </r>
  <r>
    <n v="90606"/>
    <n v="218"/>
    <n v="266"/>
    <n v="484"/>
    <m/>
    <s v="90606"/>
    <n v="414"/>
    <n v="30"/>
    <n v="24"/>
    <n v="0"/>
    <n v="12"/>
    <n v="5"/>
    <s v="&gt;480"/>
    <n v="32631"/>
    <m/>
    <x v="0"/>
    <x v="0"/>
    <m/>
  </r>
  <r>
    <n v="90607"/>
    <n v="0"/>
    <n v="5"/>
    <s v="&gt;0"/>
    <m/>
    <s v="90607"/>
    <n v="5"/>
    <n v="0"/>
    <n v="0"/>
    <n v="0"/>
    <n v="0"/>
    <n v="0"/>
    <s v="&gt;0"/>
    <n v="0"/>
    <n v="1"/>
    <x v="2"/>
    <x v="1"/>
    <m/>
  </r>
  <r>
    <n v="90608"/>
    <n v="0"/>
    <n v="5"/>
    <s v="&gt;0"/>
    <m/>
    <s v="90608"/>
    <n v="0"/>
    <n v="0"/>
    <n v="0"/>
    <n v="0"/>
    <n v="0"/>
    <n v="5"/>
    <s v="&gt;0"/>
    <n v="0"/>
    <n v="1"/>
    <x v="2"/>
    <x v="1"/>
    <m/>
  </r>
  <r>
    <n v="90609"/>
    <n v="0"/>
    <n v="5"/>
    <s v="&gt;0"/>
    <m/>
    <s v="90609"/>
    <n v="5"/>
    <n v="0"/>
    <n v="0"/>
    <n v="0"/>
    <n v="0"/>
    <n v="0"/>
    <s v="&gt;0"/>
    <n v="0"/>
    <n v="1"/>
    <x v="2"/>
    <x v="1"/>
    <m/>
  </r>
  <r>
    <n v="90613"/>
    <n v="5"/>
    <n v="5"/>
    <s v="&gt;0"/>
    <m/>
    <s v="90613"/>
    <n v="5"/>
    <n v="0"/>
    <n v="0"/>
    <n v="0"/>
    <n v="0"/>
    <n v="5"/>
    <s v="&gt;0"/>
    <n v="0"/>
    <n v="1"/>
    <x v="2"/>
    <x v="1"/>
    <m/>
  </r>
  <r>
    <n v="90620"/>
    <n v="181"/>
    <n v="457"/>
    <n v="638"/>
    <m/>
    <s v="90620"/>
    <n v="324"/>
    <n v="5"/>
    <n v="161"/>
    <n v="125"/>
    <n v="5"/>
    <n v="12"/>
    <s v="&gt;622"/>
    <n v="46228"/>
    <m/>
    <x v="28"/>
    <x v="2"/>
    <m/>
  </r>
  <r>
    <n v="90621"/>
    <n v="138"/>
    <n v="203"/>
    <n v="341"/>
    <m/>
    <s v="90621"/>
    <n v="241"/>
    <n v="11"/>
    <n v="60"/>
    <n v="21"/>
    <n v="5"/>
    <n v="0"/>
    <s v="&gt;333"/>
    <n v="35448"/>
    <m/>
    <x v="28"/>
    <x v="2"/>
    <m/>
  </r>
  <r>
    <n v="90623"/>
    <n v="44"/>
    <n v="58"/>
    <n v="102"/>
    <m/>
    <s v="90623"/>
    <n v="95"/>
    <n v="0"/>
    <n v="0"/>
    <n v="5"/>
    <n v="5"/>
    <n v="0"/>
    <s v="&gt;95"/>
    <n v="15624"/>
    <m/>
    <x v="29"/>
    <x v="2"/>
    <m/>
  </r>
  <r>
    <n v="90626"/>
    <n v="0"/>
    <n v="5"/>
    <s v="&gt;0"/>
    <m/>
    <s v="90626"/>
    <n v="5"/>
    <n v="0"/>
    <n v="0"/>
    <n v="0"/>
    <n v="0"/>
    <n v="0"/>
    <s v="&gt;0"/>
    <n v="0"/>
    <n v="1"/>
    <x v="2"/>
    <x v="1"/>
    <m/>
  </r>
  <r>
    <n v="90630"/>
    <n v="158"/>
    <n v="191"/>
    <n v="349"/>
    <m/>
    <s v="90630"/>
    <n v="296"/>
    <n v="5"/>
    <n v="25"/>
    <n v="15"/>
    <n v="5"/>
    <n v="0"/>
    <s v="&gt;336"/>
    <n v="49378"/>
    <m/>
    <x v="30"/>
    <x v="2"/>
    <m/>
  </r>
  <r>
    <n v="90631"/>
    <n v="272"/>
    <n v="248"/>
    <n v="520"/>
    <m/>
    <s v="90631"/>
    <n v="469"/>
    <n v="11"/>
    <n v="27"/>
    <n v="0"/>
    <n v="11"/>
    <n v="5"/>
    <s v="&gt;518"/>
    <n v="68748"/>
    <m/>
    <x v="31"/>
    <x v="2"/>
    <m/>
  </r>
  <r>
    <n v="90637"/>
    <n v="0"/>
    <n v="5"/>
    <s v="&gt;0"/>
    <m/>
    <s v="90637"/>
    <n v="0"/>
    <n v="0"/>
    <n v="5"/>
    <n v="0"/>
    <n v="0"/>
    <n v="0"/>
    <s v="&gt;0"/>
    <n v="0"/>
    <n v="1"/>
    <x v="2"/>
    <x v="1"/>
    <m/>
  </r>
  <r>
    <n v="90638"/>
    <n v="208"/>
    <n v="291"/>
    <n v="499"/>
    <m/>
    <s v="90638"/>
    <n v="396"/>
    <n v="5"/>
    <n v="47"/>
    <n v="37"/>
    <n v="5"/>
    <n v="5"/>
    <s v="&gt;480"/>
    <n v="48704"/>
    <m/>
    <x v="32"/>
    <x v="0"/>
    <m/>
  </r>
  <r>
    <n v="90640"/>
    <n v="446"/>
    <n v="322"/>
    <n v="768"/>
    <m/>
    <s v="90640"/>
    <n v="690"/>
    <n v="29"/>
    <n v="30"/>
    <n v="0"/>
    <n v="15"/>
    <n v="5"/>
    <s v="&gt;764"/>
    <n v="62873"/>
    <m/>
    <x v="33"/>
    <x v="0"/>
    <m/>
  </r>
  <r>
    <n v="90641"/>
    <n v="0"/>
    <n v="5"/>
    <s v="&gt;0"/>
    <m/>
    <s v="90641"/>
    <n v="5"/>
    <n v="0"/>
    <n v="0"/>
    <n v="0"/>
    <n v="0"/>
    <n v="0"/>
    <s v="&gt;0"/>
    <n v="0"/>
    <n v="1"/>
    <x v="2"/>
    <x v="1"/>
    <m/>
  </r>
  <r>
    <n v="90650"/>
    <n v="698"/>
    <n v="701"/>
    <n v="1399"/>
    <m/>
    <s v="90650"/>
    <n v="1141"/>
    <n v="59"/>
    <n v="124"/>
    <n v="5"/>
    <n v="42"/>
    <n v="25"/>
    <s v="&gt;1391"/>
    <n v="104524"/>
    <m/>
    <x v="34"/>
    <x v="0"/>
    <m/>
  </r>
  <r>
    <n v="90660"/>
    <n v="357"/>
    <n v="431"/>
    <n v="788"/>
    <m/>
    <s v="90660"/>
    <n v="705"/>
    <n v="29"/>
    <n v="35"/>
    <n v="0"/>
    <n v="5"/>
    <n v="5"/>
    <s v="&gt;769"/>
    <n v="62507"/>
    <m/>
    <x v="35"/>
    <x v="0"/>
    <m/>
  </r>
  <r>
    <n v="90666"/>
    <n v="5"/>
    <n v="0"/>
    <s v="&gt;0"/>
    <m/>
    <s v="90666"/>
    <n v="5"/>
    <n v="0"/>
    <n v="0"/>
    <n v="0"/>
    <n v="0"/>
    <n v="0"/>
    <s v="&gt;0"/>
    <n v="0"/>
    <n v="1"/>
    <x v="2"/>
    <x v="1"/>
    <m/>
  </r>
  <r>
    <n v="90670"/>
    <n v="98"/>
    <n v="87"/>
    <n v="185"/>
    <m/>
    <s v="90670"/>
    <n v="169"/>
    <n v="5"/>
    <n v="5"/>
    <n v="0"/>
    <n v="5"/>
    <n v="5"/>
    <s v="&gt;169"/>
    <n v="16410"/>
    <m/>
    <x v="36"/>
    <x v="0"/>
    <m/>
  </r>
  <r>
    <n v="90680"/>
    <n v="126"/>
    <n v="146"/>
    <n v="272"/>
    <m/>
    <s v="90680"/>
    <n v="232"/>
    <n v="18"/>
    <n v="11"/>
    <n v="5"/>
    <n v="5"/>
    <n v="0"/>
    <s v="&gt;261"/>
    <n v="30807"/>
    <m/>
    <x v="37"/>
    <x v="2"/>
    <m/>
  </r>
  <r>
    <n v="90692"/>
    <n v="5"/>
    <n v="0"/>
    <s v="&gt;0"/>
    <m/>
    <s v="90692"/>
    <n v="5"/>
    <n v="0"/>
    <n v="0"/>
    <n v="0"/>
    <n v="0"/>
    <n v="0"/>
    <s v="&gt;0"/>
    <n v="0"/>
    <n v="1"/>
    <x v="2"/>
    <x v="1"/>
    <m/>
  </r>
  <r>
    <n v="90701"/>
    <n v="91"/>
    <n v="140"/>
    <n v="231"/>
    <m/>
    <s v="90701"/>
    <n v="169"/>
    <n v="5"/>
    <n v="33"/>
    <n v="19"/>
    <n v="5"/>
    <n v="5"/>
    <s v="&gt;221"/>
    <n v="16500"/>
    <m/>
    <x v="38"/>
    <x v="0"/>
    <m/>
  </r>
  <r>
    <n v="90702"/>
    <n v="0"/>
    <n v="5"/>
    <s v="&gt;0"/>
    <m/>
    <s v="90702"/>
    <n v="0"/>
    <n v="0"/>
    <n v="5"/>
    <n v="0"/>
    <n v="0"/>
    <n v="0"/>
    <s v="&gt;0"/>
    <n v="0"/>
    <n v="1"/>
    <x v="2"/>
    <x v="1"/>
    <m/>
  </r>
  <r>
    <n v="90703"/>
    <n v="188"/>
    <n v="286"/>
    <n v="474"/>
    <m/>
    <s v="90703"/>
    <n v="358"/>
    <n v="5"/>
    <n v="59"/>
    <n v="5"/>
    <n v="5"/>
    <n v="40"/>
    <s v="&gt;457"/>
    <n v="49633"/>
    <m/>
    <x v="39"/>
    <x v="0"/>
    <m/>
  </r>
  <r>
    <n v="90704"/>
    <n v="18"/>
    <n v="5"/>
    <s v="&gt;18"/>
    <m/>
    <s v="90704"/>
    <n v="23"/>
    <n v="5"/>
    <n v="0"/>
    <n v="0"/>
    <n v="0"/>
    <n v="0"/>
    <s v="&gt;23"/>
    <n v="4201"/>
    <m/>
    <x v="40"/>
    <x v="0"/>
    <m/>
  </r>
  <r>
    <n v="90706"/>
    <n v="533"/>
    <n v="504"/>
    <n v="1037"/>
    <m/>
    <s v="90706"/>
    <n v="842"/>
    <n v="47"/>
    <n v="85"/>
    <n v="24"/>
    <n v="31"/>
    <n v="5"/>
    <s v="&gt;1029"/>
    <n v="76339"/>
    <m/>
    <x v="41"/>
    <x v="0"/>
    <m/>
  </r>
  <r>
    <n v="90707"/>
    <n v="5"/>
    <n v="5"/>
    <s v="&gt;0"/>
    <m/>
    <s v="90707"/>
    <n v="5"/>
    <n v="0"/>
    <n v="0"/>
    <n v="0"/>
    <n v="0"/>
    <n v="5"/>
    <s v="&gt;0"/>
    <n v="0"/>
    <n v="1"/>
    <x v="2"/>
    <x v="1"/>
    <m/>
  </r>
  <r>
    <n v="90710"/>
    <n v="172"/>
    <n v="144"/>
    <n v="316"/>
    <m/>
    <s v="90710"/>
    <n v="274"/>
    <n v="14"/>
    <n v="21"/>
    <n v="0"/>
    <n v="5"/>
    <n v="5"/>
    <s v="&gt;309"/>
    <n v="28566"/>
    <m/>
    <x v="1"/>
    <x v="0"/>
    <m/>
  </r>
  <r>
    <n v="90711"/>
    <n v="0"/>
    <n v="5"/>
    <s v="&gt;0"/>
    <m/>
    <s v="90711"/>
    <n v="5"/>
    <n v="0"/>
    <n v="0"/>
    <n v="0"/>
    <n v="0"/>
    <n v="0"/>
    <s v="&gt;0"/>
    <n v="0"/>
    <n v="1"/>
    <x v="2"/>
    <x v="1"/>
    <m/>
  </r>
  <r>
    <n v="90712"/>
    <n v="210"/>
    <n v="180"/>
    <n v="390"/>
    <m/>
    <s v="90712"/>
    <n v="326"/>
    <n v="11"/>
    <n v="43"/>
    <n v="0"/>
    <n v="5"/>
    <n v="0"/>
    <s v="&gt;380"/>
    <n v="30773"/>
    <m/>
    <x v="42"/>
    <x v="0"/>
    <m/>
  </r>
  <r>
    <n v="90713"/>
    <n v="164"/>
    <n v="141"/>
    <n v="305"/>
    <m/>
    <s v="90713"/>
    <n v="261"/>
    <n v="5"/>
    <n v="21"/>
    <n v="5"/>
    <n v="5"/>
    <n v="0"/>
    <s v="&gt;282"/>
    <n v="27905"/>
    <m/>
    <x v="42"/>
    <x v="0"/>
    <m/>
  </r>
  <r>
    <n v="90714"/>
    <n v="5"/>
    <n v="0"/>
    <s v="&gt;0"/>
    <m/>
    <s v="90714"/>
    <n v="5"/>
    <n v="0"/>
    <n v="0"/>
    <n v="0"/>
    <n v="0"/>
    <n v="0"/>
    <s v="&gt;0"/>
    <n v="0"/>
    <n v="1"/>
    <x v="2"/>
    <x v="1"/>
    <m/>
  </r>
  <r>
    <n v="90715"/>
    <n v="141"/>
    <n v="122"/>
    <n v="263"/>
    <m/>
    <s v="90715"/>
    <n v="225"/>
    <n v="5"/>
    <n v="29"/>
    <n v="0"/>
    <n v="5"/>
    <n v="0"/>
    <s v="&gt;254"/>
    <n v="20505"/>
    <m/>
    <x v="42"/>
    <x v="0"/>
    <m/>
  </r>
  <r>
    <n v="90716"/>
    <n v="103"/>
    <n v="71"/>
    <n v="174"/>
    <m/>
    <s v="90716"/>
    <n v="168"/>
    <n v="5"/>
    <n v="0"/>
    <n v="0"/>
    <n v="5"/>
    <n v="0"/>
    <s v="&gt;168"/>
    <n v="14170"/>
    <m/>
    <x v="43"/>
    <x v="0"/>
    <m/>
  </r>
  <r>
    <n v="90717"/>
    <n v="106"/>
    <n v="138"/>
    <n v="244"/>
    <m/>
    <s v="90717"/>
    <n v="181"/>
    <n v="22"/>
    <n v="24"/>
    <n v="15"/>
    <n v="5"/>
    <n v="0"/>
    <s v="&gt;242"/>
    <n v="20919"/>
    <m/>
    <x v="44"/>
    <x v="0"/>
    <m/>
  </r>
  <r>
    <n v="90720"/>
    <n v="96"/>
    <n v="81"/>
    <n v="177"/>
    <m/>
    <s v="90720"/>
    <n v="165"/>
    <n v="5"/>
    <n v="5"/>
    <n v="0"/>
    <n v="5"/>
    <n v="5"/>
    <s v="&gt;165"/>
    <n v="22998"/>
    <m/>
    <x v="45"/>
    <x v="2"/>
    <m/>
  </r>
  <r>
    <n v="90721"/>
    <n v="0"/>
    <n v="5"/>
    <s v="&gt;0"/>
    <m/>
    <s v="90721"/>
    <n v="0"/>
    <n v="5"/>
    <n v="0"/>
    <n v="0"/>
    <n v="0"/>
    <n v="0"/>
    <s v="&gt;0"/>
    <n v="0"/>
    <n v="1"/>
    <x v="2"/>
    <x v="1"/>
    <m/>
  </r>
  <r>
    <n v="90723"/>
    <n v="363"/>
    <n v="239"/>
    <n v="602"/>
    <m/>
    <s v="90723"/>
    <n v="543"/>
    <n v="20"/>
    <n v="5"/>
    <n v="0"/>
    <n v="27"/>
    <n v="5"/>
    <s v="&gt;590"/>
    <n v="53949"/>
    <m/>
    <x v="46"/>
    <x v="0"/>
    <m/>
  </r>
  <r>
    <n v="90724"/>
    <n v="5"/>
    <n v="0"/>
    <s v="&gt;0"/>
    <m/>
    <s v="90724"/>
    <n v="5"/>
    <n v="0"/>
    <n v="0"/>
    <n v="0"/>
    <n v="0"/>
    <n v="0"/>
    <s v="&gt;0"/>
    <n v="0"/>
    <n v="1"/>
    <x v="2"/>
    <x v="1"/>
    <m/>
  </r>
  <r>
    <n v="90731"/>
    <n v="420"/>
    <n v="283"/>
    <n v="703"/>
    <m/>
    <s v="90731"/>
    <n v="639"/>
    <n v="46"/>
    <n v="0"/>
    <n v="0"/>
    <n v="16"/>
    <n v="5"/>
    <s v="&gt;701"/>
    <n v="60813"/>
    <m/>
    <x v="1"/>
    <x v="0"/>
    <m/>
  </r>
  <r>
    <n v="90732"/>
    <n v="97"/>
    <n v="72"/>
    <n v="169"/>
    <m/>
    <s v="90732"/>
    <n v="158"/>
    <n v="11"/>
    <n v="0"/>
    <n v="0"/>
    <n v="0"/>
    <n v="0"/>
    <n v="169"/>
    <n v="22561"/>
    <m/>
    <x v="1"/>
    <x v="0"/>
    <m/>
  </r>
  <r>
    <n v="90740"/>
    <n v="48"/>
    <n v="49"/>
    <n v="97"/>
    <m/>
    <s v="90740"/>
    <n v="92"/>
    <n v="5"/>
    <n v="0"/>
    <n v="0"/>
    <n v="5"/>
    <n v="5"/>
    <s v="&gt;92"/>
    <n v="24288"/>
    <m/>
    <x v="47"/>
    <x v="2"/>
    <m/>
  </r>
  <r>
    <n v="90741"/>
    <n v="5"/>
    <n v="0"/>
    <s v="&gt;0"/>
    <m/>
    <s v="90741"/>
    <n v="5"/>
    <n v="0"/>
    <n v="0"/>
    <n v="0"/>
    <n v="0"/>
    <n v="0"/>
    <s v="&gt;0"/>
    <n v="0"/>
    <n v="1"/>
    <x v="2"/>
    <x v="1"/>
    <m/>
  </r>
  <r>
    <n v="90742"/>
    <n v="0"/>
    <n v="5"/>
    <s v="&gt;0"/>
    <m/>
    <s v="90742"/>
    <n v="5"/>
    <n v="0"/>
    <n v="0"/>
    <n v="0"/>
    <n v="0"/>
    <n v="0"/>
    <s v="&gt;0"/>
    <n v="617"/>
    <m/>
    <x v="48"/>
    <x v="2"/>
    <m/>
  </r>
  <r>
    <n v="90743"/>
    <n v="5"/>
    <n v="0"/>
    <s v="&gt;0"/>
    <m/>
    <s v="90743"/>
    <n v="5"/>
    <n v="0"/>
    <n v="0"/>
    <n v="0"/>
    <n v="0"/>
    <n v="0"/>
    <s v="&gt;0"/>
    <n v="256"/>
    <m/>
    <x v="47"/>
    <x v="2"/>
    <m/>
  </r>
  <r>
    <n v="90744"/>
    <n v="454"/>
    <n v="291"/>
    <n v="745"/>
    <m/>
    <s v="90744"/>
    <n v="688"/>
    <n v="36"/>
    <n v="5"/>
    <n v="0"/>
    <n v="12"/>
    <n v="5"/>
    <s v="&gt;736"/>
    <n v="56450"/>
    <m/>
    <x v="1"/>
    <x v="0"/>
    <m/>
  </r>
  <r>
    <n v="90745"/>
    <n v="339"/>
    <n v="404"/>
    <n v="743"/>
    <m/>
    <s v="90745"/>
    <n v="589"/>
    <n v="30"/>
    <n v="82"/>
    <n v="19"/>
    <n v="19"/>
    <n v="5"/>
    <s v="&gt;739"/>
    <n v="55567"/>
    <m/>
    <x v="49"/>
    <x v="0"/>
    <m/>
  </r>
  <r>
    <n v="90746"/>
    <n v="110"/>
    <n v="247"/>
    <n v="357"/>
    <m/>
    <s v="90746"/>
    <n v="229"/>
    <n v="5"/>
    <n v="97"/>
    <n v="5"/>
    <n v="21"/>
    <n v="5"/>
    <s v="&gt;347"/>
    <n v="27458"/>
    <m/>
    <x v="49"/>
    <x v="0"/>
    <m/>
  </r>
  <r>
    <n v="90747"/>
    <n v="0"/>
    <n v="5"/>
    <s v="&gt;0"/>
    <m/>
    <s v="90747"/>
    <n v="5"/>
    <n v="0"/>
    <n v="0"/>
    <n v="0"/>
    <n v="0"/>
    <n v="0"/>
    <s v="&gt;0"/>
    <n v="0"/>
    <m/>
    <x v="49"/>
    <x v="0"/>
    <m/>
  </r>
  <r>
    <n v="90748"/>
    <n v="0"/>
    <n v="5"/>
    <s v="&gt;0"/>
    <m/>
    <s v="90748"/>
    <n v="5"/>
    <n v="0"/>
    <n v="0"/>
    <n v="0"/>
    <n v="0"/>
    <n v="0"/>
    <s v="&gt;0"/>
    <n v="0"/>
    <n v="1"/>
    <x v="2"/>
    <x v="1"/>
    <m/>
  </r>
  <r>
    <n v="90755"/>
    <n v="63"/>
    <n v="42"/>
    <n v="105"/>
    <m/>
    <s v="90755"/>
    <n v="89"/>
    <n v="5"/>
    <n v="0"/>
    <n v="0"/>
    <n v="5"/>
    <n v="0"/>
    <s v="&gt;89"/>
    <n v="11458"/>
    <m/>
    <x v="50"/>
    <x v="0"/>
    <m/>
  </r>
  <r>
    <n v="90760"/>
    <n v="5"/>
    <n v="0"/>
    <s v="&gt;0"/>
    <m/>
    <s v="90760"/>
    <n v="5"/>
    <n v="0"/>
    <n v="0"/>
    <n v="0"/>
    <n v="0"/>
    <n v="0"/>
    <s v="&gt;0"/>
    <n v="0"/>
    <n v="1"/>
    <x v="2"/>
    <x v="1"/>
    <m/>
  </r>
  <r>
    <n v="90763"/>
    <n v="5"/>
    <n v="0"/>
    <s v="&gt;0"/>
    <m/>
    <s v="90763"/>
    <n v="5"/>
    <n v="0"/>
    <n v="0"/>
    <n v="0"/>
    <n v="0"/>
    <n v="0"/>
    <s v="&gt;0"/>
    <n v="0"/>
    <n v="1"/>
    <x v="2"/>
    <x v="1"/>
    <m/>
  </r>
  <r>
    <n v="90764"/>
    <n v="0"/>
    <n v="5"/>
    <s v="&gt;0"/>
    <m/>
    <s v="90764"/>
    <n v="5"/>
    <n v="0"/>
    <n v="0"/>
    <n v="0"/>
    <n v="0"/>
    <n v="0"/>
    <s v="&gt;0"/>
    <n v="0"/>
    <n v="1"/>
    <x v="2"/>
    <x v="1"/>
    <m/>
  </r>
  <r>
    <n v="90790"/>
    <n v="5"/>
    <n v="0"/>
    <s v="&gt;0"/>
    <m/>
    <s v="90790"/>
    <n v="5"/>
    <n v="0"/>
    <n v="0"/>
    <n v="0"/>
    <n v="0"/>
    <n v="0"/>
    <s v="&gt;0"/>
    <n v="0"/>
    <n v="1"/>
    <x v="2"/>
    <x v="1"/>
    <m/>
  </r>
  <r>
    <n v="90791"/>
    <n v="0"/>
    <n v="5"/>
    <s v="&gt;0"/>
    <m/>
    <s v="90791"/>
    <n v="0"/>
    <n v="5"/>
    <n v="0"/>
    <n v="0"/>
    <n v="0"/>
    <n v="0"/>
    <s v="&gt;0"/>
    <n v="0"/>
    <n v="1"/>
    <x v="2"/>
    <x v="1"/>
    <m/>
  </r>
  <r>
    <n v="90801"/>
    <n v="5"/>
    <n v="5"/>
    <s v="&gt;0"/>
    <m/>
    <s v="90801"/>
    <n v="5"/>
    <n v="5"/>
    <n v="5"/>
    <n v="0"/>
    <n v="0"/>
    <n v="0"/>
    <s v="&gt;0"/>
    <n v="0"/>
    <n v="1"/>
    <x v="2"/>
    <x v="1"/>
    <m/>
  </r>
  <r>
    <n v="90802"/>
    <n v="171"/>
    <n v="132"/>
    <n v="303"/>
    <m/>
    <s v="90802"/>
    <n v="233"/>
    <n v="53"/>
    <n v="5"/>
    <n v="0"/>
    <n v="12"/>
    <n v="5"/>
    <s v="&gt;298"/>
    <n v="39165"/>
    <m/>
    <x v="51"/>
    <x v="0"/>
    <m/>
  </r>
  <r>
    <n v="90803"/>
    <n v="69"/>
    <n v="61"/>
    <n v="130"/>
    <m/>
    <s v="90803"/>
    <n v="108"/>
    <n v="17"/>
    <n v="0"/>
    <n v="0"/>
    <n v="5"/>
    <n v="0"/>
    <s v="&gt;125"/>
    <n v="32241"/>
    <m/>
    <x v="51"/>
    <x v="0"/>
    <m/>
  </r>
  <r>
    <n v="90804"/>
    <n v="269"/>
    <n v="202"/>
    <n v="471"/>
    <m/>
    <s v="90804"/>
    <n v="389"/>
    <n v="56"/>
    <n v="0"/>
    <n v="0"/>
    <n v="21"/>
    <n v="5"/>
    <s v="&gt;466"/>
    <n v="38151"/>
    <m/>
    <x v="51"/>
    <x v="0"/>
    <m/>
  </r>
  <r>
    <n v="90805"/>
    <n v="837"/>
    <n v="561"/>
    <n v="1398"/>
    <m/>
    <s v="90805"/>
    <n v="1218"/>
    <n v="62"/>
    <n v="26"/>
    <n v="11"/>
    <n v="73"/>
    <n v="5"/>
    <s v="&gt;1390"/>
    <n v="95094"/>
    <m/>
    <x v="51"/>
    <x v="0"/>
    <m/>
  </r>
  <r>
    <n v="90806"/>
    <n v="349"/>
    <n v="246"/>
    <n v="595"/>
    <m/>
    <s v="90806"/>
    <n v="515"/>
    <n v="44"/>
    <n v="13"/>
    <n v="0"/>
    <n v="19"/>
    <n v="5"/>
    <s v="&gt;591"/>
    <n v="41280"/>
    <m/>
    <x v="51"/>
    <x v="0"/>
    <m/>
  </r>
  <r>
    <n v="90807"/>
    <n v="171"/>
    <n v="146"/>
    <n v="317"/>
    <m/>
    <s v="90807"/>
    <n v="249"/>
    <n v="22"/>
    <n v="24"/>
    <n v="5"/>
    <n v="14"/>
    <n v="5"/>
    <s v="&gt;309"/>
    <n v="32699"/>
    <m/>
    <x v="51"/>
    <x v="0"/>
    <m/>
  </r>
  <r>
    <n v="90808"/>
    <n v="177"/>
    <n v="259"/>
    <n v="436"/>
    <m/>
    <s v="90808"/>
    <n v="336"/>
    <n v="44"/>
    <n v="48"/>
    <n v="0"/>
    <n v="5"/>
    <n v="5"/>
    <s v="&gt;428"/>
    <n v="39602"/>
    <m/>
    <x v="51"/>
    <x v="0"/>
    <m/>
  </r>
  <r>
    <n v="90809"/>
    <n v="5"/>
    <n v="5"/>
    <s v="&gt;0"/>
    <m/>
    <s v="90809"/>
    <n v="5"/>
    <n v="0"/>
    <n v="5"/>
    <n v="0"/>
    <n v="0"/>
    <n v="0"/>
    <s v="&gt;0"/>
    <n v="0"/>
    <n v="1"/>
    <x v="2"/>
    <x v="1"/>
    <m/>
  </r>
  <r>
    <n v="90810"/>
    <n v="269"/>
    <n v="223"/>
    <n v="492"/>
    <m/>
    <s v="90810"/>
    <n v="422"/>
    <n v="22"/>
    <n v="32"/>
    <n v="0"/>
    <n v="14"/>
    <n v="5"/>
    <s v="&gt;490"/>
    <n v="36657"/>
    <m/>
    <x v="49"/>
    <x v="0"/>
    <m/>
  </r>
  <r>
    <n v="90812"/>
    <n v="0"/>
    <n v="5"/>
    <s v="&gt;0"/>
    <m/>
    <s v="90812"/>
    <n v="0"/>
    <n v="5"/>
    <n v="0"/>
    <n v="0"/>
    <n v="0"/>
    <n v="0"/>
    <s v="&gt;0"/>
    <n v="0"/>
    <n v="1"/>
    <x v="2"/>
    <x v="1"/>
    <m/>
  </r>
  <r>
    <n v="90813"/>
    <n v="521"/>
    <n v="314"/>
    <n v="835"/>
    <m/>
    <s v="90813"/>
    <n v="730"/>
    <n v="79"/>
    <n v="5"/>
    <n v="0"/>
    <n v="17"/>
    <n v="5"/>
    <s v="&gt;826"/>
    <n v="56726"/>
    <m/>
    <x v="51"/>
    <x v="0"/>
    <m/>
  </r>
  <r>
    <n v="90814"/>
    <n v="63"/>
    <n v="46"/>
    <n v="109"/>
    <m/>
    <s v="90814"/>
    <n v="97"/>
    <n v="5"/>
    <n v="0"/>
    <n v="0"/>
    <n v="5"/>
    <n v="0"/>
    <s v="&gt;97"/>
    <n v="18714"/>
    <m/>
    <x v="51"/>
    <x v="0"/>
    <m/>
  </r>
  <r>
    <n v="90815"/>
    <n v="179"/>
    <n v="210"/>
    <n v="389"/>
    <m/>
    <s v="90815"/>
    <n v="288"/>
    <n v="57"/>
    <n v="31"/>
    <n v="0"/>
    <n v="11"/>
    <n v="5"/>
    <s v="&gt;387"/>
    <n v="41854"/>
    <m/>
    <x v="51"/>
    <x v="0"/>
    <m/>
  </r>
  <r>
    <n v="90831"/>
    <n v="0"/>
    <n v="5"/>
    <s v="&gt;0"/>
    <m/>
    <s v="90831"/>
    <n v="0"/>
    <n v="5"/>
    <n v="0"/>
    <n v="0"/>
    <n v="0"/>
    <n v="0"/>
    <s v="&gt;0"/>
    <n v="0"/>
    <m/>
    <x v="51"/>
    <x v="0"/>
    <m/>
  </r>
  <r>
    <n v="90840"/>
    <n v="0"/>
    <n v="5"/>
    <s v="&gt;0"/>
    <m/>
    <s v="90840"/>
    <n v="5"/>
    <n v="0"/>
    <n v="0"/>
    <n v="0"/>
    <n v="0"/>
    <n v="0"/>
    <s v="&gt;0"/>
    <n v="0"/>
    <n v="1"/>
    <x v="2"/>
    <x v="1"/>
    <m/>
  </r>
  <r>
    <n v="90902"/>
    <n v="5"/>
    <n v="0"/>
    <s v="&gt;0"/>
    <m/>
    <s v="90902"/>
    <n v="5"/>
    <n v="0"/>
    <n v="0"/>
    <n v="0"/>
    <n v="0"/>
    <n v="0"/>
    <s v="&gt;0"/>
    <n v="0"/>
    <n v="1"/>
    <x v="2"/>
    <x v="1"/>
    <m/>
  </r>
  <r>
    <n v="91001"/>
    <n v="180"/>
    <n v="225"/>
    <n v="405"/>
    <m/>
    <s v="91001"/>
    <n v="274"/>
    <n v="5"/>
    <n v="93"/>
    <n v="5"/>
    <n v="26"/>
    <n v="5"/>
    <s v="&gt;393"/>
    <n v="36697"/>
    <m/>
    <x v="0"/>
    <x v="0"/>
    <m/>
  </r>
  <r>
    <n v="91002"/>
    <n v="5"/>
    <n v="5"/>
    <s v="&gt;0"/>
    <m/>
    <s v="91002"/>
    <n v="5"/>
    <n v="0"/>
    <n v="5"/>
    <n v="0"/>
    <n v="0"/>
    <n v="0"/>
    <s v="&gt;0"/>
    <n v="0"/>
    <n v="1"/>
    <x v="2"/>
    <x v="1"/>
    <m/>
  </r>
  <r>
    <n v="91003"/>
    <n v="0"/>
    <n v="5"/>
    <s v="&gt;0"/>
    <m/>
    <s v="91003"/>
    <n v="0"/>
    <n v="0"/>
    <n v="5"/>
    <n v="0"/>
    <n v="0"/>
    <n v="0"/>
    <s v="&gt;0"/>
    <n v="0"/>
    <n v="1"/>
    <x v="2"/>
    <x v="1"/>
    <m/>
  </r>
  <r>
    <n v="91004"/>
    <n v="5"/>
    <n v="0"/>
    <s v="&gt;0"/>
    <m/>
    <s v="91004"/>
    <n v="5"/>
    <n v="0"/>
    <n v="0"/>
    <n v="0"/>
    <n v="0"/>
    <n v="0"/>
    <s v="&gt;0"/>
    <n v="0"/>
    <n v="1"/>
    <x v="2"/>
    <x v="1"/>
    <m/>
  </r>
  <r>
    <n v="91006"/>
    <n v="125"/>
    <n v="91"/>
    <n v="216"/>
    <m/>
    <s v="91006"/>
    <n v="207"/>
    <n v="5"/>
    <n v="0"/>
    <n v="0"/>
    <n v="5"/>
    <n v="0"/>
    <s v="&gt;207"/>
    <n v="32526"/>
    <m/>
    <x v="52"/>
    <x v="0"/>
    <m/>
  </r>
  <r>
    <n v="91007"/>
    <n v="144"/>
    <n v="94"/>
    <n v="238"/>
    <m/>
    <s v="91007"/>
    <n v="216"/>
    <n v="5"/>
    <n v="5"/>
    <n v="0"/>
    <n v="5"/>
    <n v="5"/>
    <s v="&gt;216"/>
    <n v="33827"/>
    <m/>
    <x v="52"/>
    <x v="0"/>
    <m/>
  </r>
  <r>
    <n v="91008"/>
    <n v="5"/>
    <n v="5"/>
    <s v="&gt;0"/>
    <m/>
    <s v="91008"/>
    <n v="5"/>
    <n v="0"/>
    <n v="0"/>
    <n v="0"/>
    <n v="5"/>
    <n v="0"/>
    <s v="&gt;0"/>
    <n v="1079"/>
    <m/>
    <x v="53"/>
    <x v="0"/>
    <m/>
  </r>
  <r>
    <n v="91009"/>
    <n v="5"/>
    <n v="5"/>
    <s v="&gt;0"/>
    <m/>
    <s v="91009"/>
    <n v="5"/>
    <n v="0"/>
    <n v="0"/>
    <n v="0"/>
    <n v="0"/>
    <n v="0"/>
    <s v="&gt;0"/>
    <n v="0"/>
    <n v="1"/>
    <x v="2"/>
    <x v="1"/>
    <m/>
  </r>
  <r>
    <n v="91010"/>
    <n v="147"/>
    <n v="152"/>
    <n v="299"/>
    <m/>
    <s v="91010"/>
    <n v="255"/>
    <n v="14"/>
    <n v="5"/>
    <n v="0"/>
    <n v="5"/>
    <n v="17"/>
    <s v="&gt;286"/>
    <n v="26516"/>
    <m/>
    <x v="54"/>
    <x v="0"/>
    <m/>
  </r>
  <r>
    <n v="91011"/>
    <n v="97"/>
    <n v="66"/>
    <n v="163"/>
    <m/>
    <s v="91011"/>
    <n v="159"/>
    <n v="5"/>
    <n v="0"/>
    <n v="0"/>
    <n v="5"/>
    <n v="0"/>
    <s v="&gt;159"/>
    <n v="20174"/>
    <m/>
    <x v="55"/>
    <x v="0"/>
    <m/>
  </r>
  <r>
    <n v="91016"/>
    <n v="224"/>
    <n v="179"/>
    <n v="403"/>
    <m/>
    <s v="91016"/>
    <n v="346"/>
    <n v="24"/>
    <n v="21"/>
    <n v="0"/>
    <n v="5"/>
    <n v="5"/>
    <s v="&gt;391"/>
    <n v="41582"/>
    <m/>
    <x v="56"/>
    <x v="0"/>
    <m/>
  </r>
  <r>
    <n v="91017"/>
    <n v="0"/>
    <n v="5"/>
    <s v="&gt;0"/>
    <m/>
    <s v="91017"/>
    <n v="5"/>
    <n v="0"/>
    <n v="0"/>
    <n v="0"/>
    <n v="0"/>
    <n v="0"/>
    <s v="&gt;0"/>
    <n v="0"/>
    <n v="1"/>
    <x v="2"/>
    <x v="1"/>
    <m/>
  </r>
  <r>
    <n v="91020"/>
    <n v="39"/>
    <n v="25"/>
    <n v="64"/>
    <m/>
    <s v="91020"/>
    <n v="58"/>
    <n v="5"/>
    <n v="0"/>
    <n v="0"/>
    <n v="0"/>
    <n v="5"/>
    <s v="&gt;58"/>
    <n v="8785"/>
    <m/>
    <x v="0"/>
    <x v="0"/>
    <m/>
  </r>
  <r>
    <n v="91021"/>
    <n v="5"/>
    <n v="0"/>
    <s v="&gt;0"/>
    <m/>
    <s v="91021"/>
    <n v="5"/>
    <n v="0"/>
    <n v="0"/>
    <n v="0"/>
    <n v="0"/>
    <n v="0"/>
    <s v="&gt;0"/>
    <n v="0"/>
    <n v="1"/>
    <x v="2"/>
    <x v="1"/>
    <m/>
  </r>
  <r>
    <n v="91024"/>
    <n v="41"/>
    <n v="81"/>
    <n v="122"/>
    <m/>
    <s v="91024"/>
    <n v="65"/>
    <n v="12"/>
    <n v="43"/>
    <n v="5"/>
    <n v="5"/>
    <n v="0"/>
    <s v="&gt;120"/>
    <n v="10829"/>
    <m/>
    <x v="57"/>
    <x v="0"/>
    <m/>
  </r>
  <r>
    <n v="91030"/>
    <n v="149"/>
    <n v="57"/>
    <n v="206"/>
    <m/>
    <s v="91030"/>
    <n v="197"/>
    <n v="5"/>
    <n v="0"/>
    <n v="0"/>
    <n v="5"/>
    <n v="5"/>
    <s v="&gt;197"/>
    <n v="25478"/>
    <m/>
    <x v="58"/>
    <x v="0"/>
    <m/>
  </r>
  <r>
    <n v="91031"/>
    <n v="0"/>
    <n v="5"/>
    <s v="&gt;0"/>
    <m/>
    <s v="91031"/>
    <n v="0"/>
    <n v="5"/>
    <n v="0"/>
    <n v="0"/>
    <n v="0"/>
    <n v="0"/>
    <s v="&gt;0"/>
    <n v="0"/>
    <n v="1"/>
    <x v="2"/>
    <x v="1"/>
    <m/>
  </r>
  <r>
    <n v="91040"/>
    <n v="82"/>
    <n v="76"/>
    <n v="158"/>
    <m/>
    <s v="91040"/>
    <n v="128"/>
    <n v="5"/>
    <n v="5"/>
    <n v="11"/>
    <n v="5"/>
    <n v="5"/>
    <s v="&gt;139"/>
    <n v="20606"/>
    <m/>
    <x v="1"/>
    <x v="0"/>
    <m/>
  </r>
  <r>
    <n v="91042"/>
    <n v="109"/>
    <n v="92"/>
    <n v="201"/>
    <m/>
    <s v="91042"/>
    <n v="178"/>
    <n v="5"/>
    <n v="5"/>
    <n v="5"/>
    <n v="5"/>
    <n v="5"/>
    <s v="&gt;178"/>
    <n v="26617"/>
    <m/>
    <x v="1"/>
    <x v="0"/>
    <m/>
  </r>
  <r>
    <n v="91071"/>
    <n v="5"/>
    <n v="0"/>
    <s v="&gt;0"/>
    <m/>
    <s v="91071"/>
    <n v="5"/>
    <n v="0"/>
    <n v="0"/>
    <n v="0"/>
    <n v="0"/>
    <n v="0"/>
    <s v="&gt;0"/>
    <n v="0"/>
    <n v="1"/>
    <x v="2"/>
    <x v="1"/>
    <m/>
  </r>
  <r>
    <n v="91076"/>
    <n v="0"/>
    <n v="5"/>
    <s v="&gt;0"/>
    <m/>
    <s v="91076"/>
    <n v="0"/>
    <n v="0"/>
    <n v="5"/>
    <n v="0"/>
    <n v="0"/>
    <n v="0"/>
    <s v="&gt;0"/>
    <n v="0"/>
    <n v="1"/>
    <x v="2"/>
    <x v="1"/>
    <m/>
  </r>
  <r>
    <n v="91101"/>
    <n v="96"/>
    <n v="52"/>
    <n v="148"/>
    <m/>
    <s v="91101"/>
    <n v="120"/>
    <n v="5"/>
    <n v="14"/>
    <n v="0"/>
    <n v="5"/>
    <n v="5"/>
    <s v="&gt;134"/>
    <n v="21920"/>
    <m/>
    <x v="59"/>
    <x v="0"/>
    <m/>
  </r>
  <r>
    <n v="91103"/>
    <n v="153"/>
    <n v="284"/>
    <n v="437"/>
    <m/>
    <s v="91103"/>
    <n v="274"/>
    <n v="24"/>
    <n v="105"/>
    <n v="5"/>
    <n v="5"/>
    <n v="27"/>
    <s v="&gt;430"/>
    <n v="26837"/>
    <m/>
    <x v="59"/>
    <x v="0"/>
    <m/>
  </r>
  <r>
    <n v="91104"/>
    <n v="171"/>
    <n v="252"/>
    <n v="423"/>
    <m/>
    <s v="91104"/>
    <n v="301"/>
    <n v="35"/>
    <n v="73"/>
    <n v="5"/>
    <n v="5"/>
    <n v="5"/>
    <s v="&gt;409"/>
    <n v="37784"/>
    <m/>
    <x v="59"/>
    <x v="0"/>
    <m/>
  </r>
  <r>
    <n v="91105"/>
    <n v="44"/>
    <n v="22"/>
    <n v="66"/>
    <m/>
    <s v="91105"/>
    <n v="54"/>
    <n v="5"/>
    <n v="0"/>
    <n v="0"/>
    <n v="5"/>
    <n v="5"/>
    <s v="&gt;54"/>
    <n v="12648"/>
    <m/>
    <x v="59"/>
    <x v="0"/>
    <m/>
  </r>
  <r>
    <n v="91106"/>
    <n v="93"/>
    <n v="82"/>
    <n v="175"/>
    <m/>
    <s v="91106"/>
    <n v="152"/>
    <n v="11"/>
    <n v="5"/>
    <n v="0"/>
    <n v="5"/>
    <n v="5"/>
    <s v="&gt;163"/>
    <n v="25205"/>
    <m/>
    <x v="59"/>
    <x v="0"/>
    <m/>
  </r>
  <r>
    <n v="91107"/>
    <n v="139"/>
    <n v="179"/>
    <n v="318"/>
    <m/>
    <s v="91107"/>
    <n v="232"/>
    <n v="23"/>
    <n v="49"/>
    <n v="5"/>
    <n v="5"/>
    <n v="5"/>
    <s v="&gt;304"/>
    <n v="33481"/>
    <m/>
    <x v="59"/>
    <x v="0"/>
    <m/>
  </r>
  <r>
    <n v="91108"/>
    <n v="36"/>
    <n v="45"/>
    <n v="81"/>
    <m/>
    <s v="91108"/>
    <n v="79"/>
    <n v="0"/>
    <n v="0"/>
    <n v="0"/>
    <n v="0"/>
    <n v="5"/>
    <s v="&gt;79"/>
    <n v="13175"/>
    <m/>
    <x v="60"/>
    <x v="0"/>
    <m/>
  </r>
  <r>
    <n v="91109"/>
    <n v="0"/>
    <n v="5"/>
    <s v="&gt;0"/>
    <m/>
    <s v="91109"/>
    <n v="5"/>
    <n v="0"/>
    <n v="5"/>
    <n v="0"/>
    <n v="0"/>
    <n v="0"/>
    <s v="&gt;0"/>
    <n v="0"/>
    <n v="1"/>
    <x v="2"/>
    <x v="1"/>
    <m/>
  </r>
  <r>
    <n v="91110"/>
    <n v="0"/>
    <n v="5"/>
    <s v="&gt;0"/>
    <m/>
    <s v="91110"/>
    <n v="5"/>
    <n v="0"/>
    <n v="0"/>
    <n v="0"/>
    <n v="0"/>
    <n v="0"/>
    <s v="&gt;0"/>
    <n v="0"/>
    <n v="1"/>
    <x v="2"/>
    <x v="1"/>
    <m/>
  </r>
  <r>
    <n v="91160"/>
    <n v="5"/>
    <n v="0"/>
    <s v="&gt;0"/>
    <m/>
    <s v="91160"/>
    <n v="5"/>
    <n v="0"/>
    <n v="0"/>
    <n v="0"/>
    <n v="0"/>
    <n v="0"/>
    <s v="&gt;0"/>
    <n v="0"/>
    <n v="1"/>
    <x v="2"/>
    <x v="1"/>
    <m/>
  </r>
  <r>
    <n v="91176"/>
    <n v="5"/>
    <n v="0"/>
    <s v="&gt;0"/>
    <m/>
    <s v="91176"/>
    <n v="5"/>
    <n v="0"/>
    <n v="0"/>
    <n v="0"/>
    <n v="0"/>
    <n v="0"/>
    <s v="&gt;0"/>
    <n v="0"/>
    <n v="1"/>
    <x v="2"/>
    <x v="1"/>
    <m/>
  </r>
  <r>
    <n v="91177"/>
    <n v="0"/>
    <n v="5"/>
    <s v="&gt;0"/>
    <m/>
    <s v="91177"/>
    <n v="0"/>
    <n v="0"/>
    <n v="0"/>
    <n v="5"/>
    <n v="0"/>
    <n v="0"/>
    <s v="&gt;0"/>
    <n v="0"/>
    <n v="1"/>
    <x v="2"/>
    <x v="1"/>
    <m/>
  </r>
  <r>
    <n v="91190"/>
    <n v="0"/>
    <n v="5"/>
    <s v="&gt;0"/>
    <m/>
    <s v="91190"/>
    <n v="0"/>
    <n v="0"/>
    <n v="5"/>
    <n v="0"/>
    <n v="0"/>
    <n v="0"/>
    <s v="&gt;0"/>
    <n v="0"/>
    <n v="1"/>
    <x v="2"/>
    <x v="1"/>
    <m/>
  </r>
  <r>
    <n v="91191"/>
    <n v="0"/>
    <n v="5"/>
    <s v="&gt;0"/>
    <m/>
    <s v="91191"/>
    <n v="5"/>
    <n v="0"/>
    <n v="0"/>
    <n v="0"/>
    <n v="0"/>
    <n v="0"/>
    <s v="&gt;0"/>
    <n v="0"/>
    <n v="1"/>
    <x v="2"/>
    <x v="1"/>
    <m/>
  </r>
  <r>
    <n v="91201"/>
    <n v="101"/>
    <n v="103"/>
    <n v="204"/>
    <m/>
    <s v="91201"/>
    <n v="173"/>
    <n v="30"/>
    <n v="0"/>
    <n v="0"/>
    <n v="5"/>
    <n v="0"/>
    <s v="&gt;203"/>
    <n v="22786"/>
    <m/>
    <x v="61"/>
    <x v="0"/>
    <m/>
  </r>
  <r>
    <n v="91202"/>
    <n v="119"/>
    <n v="97"/>
    <n v="216"/>
    <m/>
    <s v="91202"/>
    <n v="182"/>
    <n v="5"/>
    <n v="25"/>
    <n v="5"/>
    <n v="0"/>
    <n v="5"/>
    <s v="&gt;207"/>
    <n v="23399"/>
    <m/>
    <x v="61"/>
    <x v="0"/>
    <m/>
  </r>
  <r>
    <n v="91203"/>
    <n v="76"/>
    <n v="44"/>
    <n v="120"/>
    <m/>
    <s v="91203"/>
    <n v="115"/>
    <n v="5"/>
    <n v="5"/>
    <n v="0"/>
    <n v="5"/>
    <n v="0"/>
    <s v="&gt;115"/>
    <n v="15794"/>
    <m/>
    <x v="61"/>
    <x v="0"/>
    <m/>
  </r>
  <r>
    <n v="91204"/>
    <n v="72"/>
    <n v="153"/>
    <n v="225"/>
    <m/>
    <s v="91204"/>
    <n v="128"/>
    <n v="5"/>
    <n v="19"/>
    <n v="61"/>
    <n v="0"/>
    <n v="5"/>
    <s v="&gt;208"/>
    <n v="18950"/>
    <m/>
    <x v="61"/>
    <x v="0"/>
    <m/>
  </r>
  <r>
    <n v="91205"/>
    <n v="174"/>
    <n v="183"/>
    <n v="357"/>
    <m/>
    <s v="91205"/>
    <n v="288"/>
    <n v="19"/>
    <n v="43"/>
    <n v="5"/>
    <n v="5"/>
    <n v="5"/>
    <s v="&gt;350"/>
    <n v="37549"/>
    <m/>
    <x v="61"/>
    <x v="0"/>
    <m/>
  </r>
  <r>
    <n v="91206"/>
    <n v="170"/>
    <n v="107"/>
    <n v="277"/>
    <m/>
    <s v="91206"/>
    <n v="257"/>
    <n v="14"/>
    <n v="5"/>
    <n v="0"/>
    <n v="5"/>
    <n v="5"/>
    <s v="&gt;271"/>
    <n v="33781"/>
    <m/>
    <x v="61"/>
    <x v="0"/>
    <m/>
  </r>
  <r>
    <n v="91207"/>
    <n v="35"/>
    <n v="46"/>
    <n v="81"/>
    <m/>
    <s v="91207"/>
    <n v="75"/>
    <n v="0"/>
    <n v="5"/>
    <n v="0"/>
    <n v="5"/>
    <n v="0"/>
    <s v="&gt;75"/>
    <n v="11318"/>
    <m/>
    <x v="61"/>
    <x v="0"/>
    <m/>
  </r>
  <r>
    <n v="91208"/>
    <n v="78"/>
    <n v="62"/>
    <n v="140"/>
    <m/>
    <s v="91208"/>
    <n v="135"/>
    <n v="5"/>
    <n v="0"/>
    <n v="0"/>
    <n v="5"/>
    <n v="0"/>
    <s v="&gt;135"/>
    <n v="15146"/>
    <m/>
    <x v="61"/>
    <x v="0"/>
    <m/>
  </r>
  <r>
    <n v="91210"/>
    <n v="5"/>
    <n v="5"/>
    <s v="&gt;0"/>
    <m/>
    <s v="91210"/>
    <n v="5"/>
    <n v="0"/>
    <n v="0"/>
    <n v="0"/>
    <n v="0"/>
    <n v="0"/>
    <s v="&gt;0"/>
    <n v="352"/>
    <m/>
    <x v="61"/>
    <x v="0"/>
    <m/>
  </r>
  <r>
    <n v="91214"/>
    <n v="181"/>
    <n v="128"/>
    <n v="309"/>
    <m/>
    <s v="91214"/>
    <n v="291"/>
    <n v="5"/>
    <n v="5"/>
    <n v="5"/>
    <n v="5"/>
    <n v="5"/>
    <s v="&gt;291"/>
    <n v="31668"/>
    <m/>
    <x v="61"/>
    <x v="0"/>
    <m/>
  </r>
  <r>
    <n v="91233"/>
    <n v="0"/>
    <n v="5"/>
    <s v="&gt;0"/>
    <m/>
    <s v="91233"/>
    <n v="5"/>
    <n v="0"/>
    <n v="0"/>
    <n v="0"/>
    <n v="0"/>
    <n v="0"/>
    <s v="&gt;0"/>
    <n v="0"/>
    <n v="1"/>
    <x v="2"/>
    <x v="1"/>
    <m/>
  </r>
  <r>
    <n v="91250"/>
    <n v="0"/>
    <n v="5"/>
    <s v="&gt;0"/>
    <m/>
    <s v="91250"/>
    <n v="5"/>
    <n v="0"/>
    <n v="0"/>
    <n v="0"/>
    <n v="0"/>
    <n v="0"/>
    <s v="&gt;0"/>
    <n v="0"/>
    <n v="1"/>
    <x v="2"/>
    <x v="1"/>
    <m/>
  </r>
  <r>
    <n v="91301"/>
    <n v="123"/>
    <n v="101"/>
    <n v="224"/>
    <m/>
    <s v="91301"/>
    <n v="221"/>
    <n v="5"/>
    <n v="0"/>
    <n v="0"/>
    <n v="0"/>
    <n v="0"/>
    <s v="&gt;221"/>
    <n v="26021"/>
    <m/>
    <x v="62"/>
    <x v="0"/>
    <m/>
  </r>
  <r>
    <n v="91302"/>
    <n v="97"/>
    <n v="71"/>
    <n v="168"/>
    <m/>
    <s v="91302"/>
    <n v="162"/>
    <n v="5"/>
    <n v="0"/>
    <n v="0"/>
    <n v="0"/>
    <n v="0"/>
    <s v="&gt;162"/>
    <n v="26961"/>
    <m/>
    <x v="63"/>
    <x v="0"/>
    <m/>
  </r>
  <r>
    <n v="91303"/>
    <n v="224"/>
    <n v="137"/>
    <n v="361"/>
    <m/>
    <s v="91303"/>
    <n v="316"/>
    <n v="37"/>
    <n v="5"/>
    <n v="5"/>
    <n v="0"/>
    <n v="0"/>
    <s v="&gt;353"/>
    <n v="31024"/>
    <m/>
    <x v="1"/>
    <x v="0"/>
    <m/>
  </r>
  <r>
    <n v="91304"/>
    <n v="357"/>
    <n v="251"/>
    <n v="608"/>
    <m/>
    <s v="91304"/>
    <n v="526"/>
    <n v="37"/>
    <n v="14"/>
    <n v="12"/>
    <n v="17"/>
    <n v="5"/>
    <s v="&gt;606"/>
    <n v="53637"/>
    <m/>
    <x v="1"/>
    <x v="0"/>
    <m/>
  </r>
  <r>
    <n v="91305"/>
    <n v="5"/>
    <n v="0"/>
    <s v="&gt;0"/>
    <m/>
    <s v="91305"/>
    <n v="5"/>
    <n v="0"/>
    <n v="0"/>
    <n v="0"/>
    <n v="0"/>
    <n v="0"/>
    <s v="&gt;0"/>
    <n v="0"/>
    <n v="1"/>
    <x v="2"/>
    <x v="1"/>
    <m/>
  </r>
  <r>
    <n v="91306"/>
    <n v="347"/>
    <n v="298"/>
    <n v="645"/>
    <m/>
    <s v="91306"/>
    <n v="529"/>
    <n v="43"/>
    <n v="44"/>
    <n v="13"/>
    <n v="15"/>
    <n v="5"/>
    <s v="&gt;644"/>
    <n v="50319"/>
    <m/>
    <x v="1"/>
    <x v="0"/>
    <m/>
  </r>
  <r>
    <n v="91307"/>
    <n v="145"/>
    <n v="138"/>
    <n v="283"/>
    <m/>
    <s v="91307"/>
    <n v="244"/>
    <n v="5"/>
    <n v="14"/>
    <n v="14"/>
    <n v="5"/>
    <n v="0"/>
    <s v="&gt;272"/>
    <n v="25794"/>
    <m/>
    <x v="1"/>
    <x v="0"/>
    <m/>
  </r>
  <r>
    <n v="91308"/>
    <n v="0"/>
    <n v="5"/>
    <s v="&gt;0"/>
    <m/>
    <s v="91308"/>
    <n v="0"/>
    <n v="5"/>
    <n v="0"/>
    <n v="0"/>
    <n v="0"/>
    <n v="0"/>
    <s v="&gt;0"/>
    <n v="0"/>
    <n v="1"/>
    <x v="2"/>
    <x v="1"/>
    <m/>
  </r>
  <r>
    <n v="91309"/>
    <n v="5"/>
    <n v="0"/>
    <s v="&gt;0"/>
    <m/>
    <s v="91309"/>
    <n v="5"/>
    <n v="0"/>
    <n v="0"/>
    <n v="0"/>
    <n v="0"/>
    <n v="0"/>
    <s v="&gt;0"/>
    <n v="0"/>
    <n v="1"/>
    <x v="2"/>
    <x v="1"/>
    <m/>
  </r>
  <r>
    <n v="91310"/>
    <n v="0"/>
    <n v="5"/>
    <s v="&gt;0"/>
    <m/>
    <s v="91310"/>
    <n v="5"/>
    <n v="0"/>
    <n v="0"/>
    <n v="0"/>
    <n v="0"/>
    <n v="0"/>
    <s v="&gt;0"/>
    <n v="0"/>
    <n v="1"/>
    <x v="2"/>
    <x v="1"/>
    <m/>
  </r>
  <r>
    <n v="91311"/>
    <n v="218"/>
    <n v="270"/>
    <n v="488"/>
    <m/>
    <s v="91311"/>
    <n v="369"/>
    <n v="26"/>
    <n v="18"/>
    <n v="64"/>
    <n v="5"/>
    <n v="5"/>
    <s v="&gt;477"/>
    <n v="41811"/>
    <m/>
    <x v="1"/>
    <x v="0"/>
    <m/>
  </r>
  <r>
    <n v="91316"/>
    <n v="174"/>
    <n v="102"/>
    <n v="276"/>
    <m/>
    <s v="91316"/>
    <n v="248"/>
    <n v="21"/>
    <n v="5"/>
    <n v="0"/>
    <n v="5"/>
    <n v="0"/>
    <s v="&gt;269"/>
    <n v="30412"/>
    <m/>
    <x v="1"/>
    <x v="0"/>
    <m/>
  </r>
  <r>
    <n v="91320"/>
    <n v="209"/>
    <n v="126"/>
    <n v="335"/>
    <m/>
    <s v="91320"/>
    <n v="318"/>
    <n v="12"/>
    <n v="0"/>
    <n v="0"/>
    <n v="5"/>
    <n v="0"/>
    <s v="&gt;330"/>
    <n v="44667"/>
    <m/>
    <x v="64"/>
    <x v="3"/>
    <m/>
  </r>
  <r>
    <n v="91321"/>
    <n v="274"/>
    <n v="133"/>
    <n v="407"/>
    <m/>
    <s v="91321"/>
    <n v="358"/>
    <n v="28"/>
    <n v="5"/>
    <n v="0"/>
    <n v="14"/>
    <n v="5"/>
    <s v="&gt;400"/>
    <n v="34340"/>
    <m/>
    <x v="65"/>
    <x v="0"/>
    <m/>
  </r>
  <r>
    <n v="91322"/>
    <n v="5"/>
    <n v="0"/>
    <s v="&gt;0"/>
    <m/>
    <s v="91322"/>
    <n v="5"/>
    <n v="0"/>
    <n v="0"/>
    <n v="0"/>
    <n v="0"/>
    <n v="0"/>
    <s v="&gt;0"/>
    <n v="0"/>
    <n v="1"/>
    <x v="2"/>
    <x v="1"/>
    <m/>
  </r>
  <r>
    <n v="91324"/>
    <n v="183"/>
    <n v="184"/>
    <n v="367"/>
    <m/>
    <s v="91324"/>
    <n v="287"/>
    <n v="26"/>
    <n v="35"/>
    <n v="5"/>
    <n v="5"/>
    <n v="5"/>
    <s v="&gt;348"/>
    <n v="30995"/>
    <m/>
    <x v="1"/>
    <x v="0"/>
    <m/>
  </r>
  <r>
    <n v="91325"/>
    <n v="212"/>
    <n v="177"/>
    <n v="389"/>
    <m/>
    <s v="91325"/>
    <n v="332"/>
    <n v="20"/>
    <n v="23"/>
    <n v="5"/>
    <n v="5"/>
    <n v="5"/>
    <s v="&gt;375"/>
    <n v="34637"/>
    <m/>
    <x v="1"/>
    <x v="0"/>
    <m/>
  </r>
  <r>
    <n v="91326"/>
    <n v="226"/>
    <n v="135"/>
    <n v="361"/>
    <m/>
    <s v="91326"/>
    <n v="338"/>
    <n v="11"/>
    <n v="5"/>
    <n v="5"/>
    <n v="5"/>
    <n v="5"/>
    <s v="&gt;349"/>
    <n v="36126"/>
    <m/>
    <x v="1"/>
    <x v="0"/>
    <m/>
  </r>
  <r>
    <n v="91330"/>
    <n v="5"/>
    <n v="0"/>
    <s v="&gt;0"/>
    <m/>
    <s v="91330"/>
    <n v="5"/>
    <n v="0"/>
    <n v="0"/>
    <n v="0"/>
    <n v="0"/>
    <n v="0"/>
    <s v="&gt;0"/>
    <n v="3136"/>
    <m/>
    <x v="1"/>
    <x v="0"/>
    <m/>
  </r>
  <r>
    <n v="91331"/>
    <n v="831"/>
    <n v="500"/>
    <n v="1331"/>
    <m/>
    <s v="91331"/>
    <n v="1246"/>
    <n v="31"/>
    <n v="28"/>
    <n v="5"/>
    <n v="17"/>
    <n v="5"/>
    <s v="&gt;1322"/>
    <n v="103683"/>
    <m/>
    <x v="1"/>
    <x v="0"/>
    <m/>
  </r>
  <r>
    <n v="91333"/>
    <n v="0"/>
    <n v="5"/>
    <s v="&gt;0"/>
    <m/>
    <s v="91333"/>
    <n v="5"/>
    <n v="0"/>
    <n v="0"/>
    <n v="0"/>
    <n v="0"/>
    <n v="0"/>
    <s v="&gt;0"/>
    <n v="0"/>
    <n v="1"/>
    <x v="2"/>
    <x v="1"/>
    <m/>
  </r>
  <r>
    <n v="91334"/>
    <n v="0"/>
    <n v="5"/>
    <s v="&gt;0"/>
    <m/>
    <s v="91334"/>
    <n v="5"/>
    <n v="0"/>
    <n v="0"/>
    <n v="0"/>
    <n v="0"/>
    <n v="0"/>
    <s v="&gt;0"/>
    <n v="0"/>
    <n v="1"/>
    <x v="2"/>
    <x v="1"/>
    <m/>
  </r>
  <r>
    <n v="91335"/>
    <n v="538"/>
    <n v="507"/>
    <n v="1045"/>
    <m/>
    <s v="91335"/>
    <n v="836"/>
    <n v="64"/>
    <n v="62"/>
    <n v="62"/>
    <n v="15"/>
    <n v="5"/>
    <s v="&gt;1039"/>
    <n v="80937"/>
    <m/>
    <x v="1"/>
    <x v="0"/>
    <m/>
  </r>
  <r>
    <n v="91339"/>
    <n v="5"/>
    <n v="0"/>
    <s v="&gt;0"/>
    <m/>
    <s v="91339"/>
    <n v="5"/>
    <n v="0"/>
    <n v="0"/>
    <n v="0"/>
    <n v="0"/>
    <n v="0"/>
    <s v="&gt;0"/>
    <n v="0"/>
    <n v="1"/>
    <x v="2"/>
    <x v="1"/>
    <m/>
  </r>
  <r>
    <n v="91340"/>
    <n v="282"/>
    <n v="174"/>
    <n v="456"/>
    <m/>
    <s v="91340"/>
    <n v="431"/>
    <n v="14"/>
    <n v="0"/>
    <n v="0"/>
    <n v="11"/>
    <n v="0"/>
    <n v="456"/>
    <n v="37221"/>
    <m/>
    <x v="66"/>
    <x v="0"/>
    <m/>
  </r>
  <r>
    <n v="91342"/>
    <n v="749"/>
    <n v="628"/>
    <n v="1377"/>
    <m/>
    <s v="91342"/>
    <n v="1171"/>
    <n v="30"/>
    <n v="47"/>
    <n v="73"/>
    <n v="27"/>
    <n v="29"/>
    <n v="1377"/>
    <n v="94432"/>
    <m/>
    <x v="1"/>
    <x v="0"/>
    <m/>
  </r>
  <r>
    <n v="91343"/>
    <n v="487"/>
    <n v="529"/>
    <n v="1016"/>
    <m/>
    <s v="91343"/>
    <n v="746"/>
    <n v="35"/>
    <n v="141"/>
    <n v="67"/>
    <n v="17"/>
    <n v="5"/>
    <s v="&gt;1006"/>
    <n v="65344"/>
    <m/>
    <x v="1"/>
    <x v="0"/>
    <m/>
  </r>
  <r>
    <n v="91344"/>
    <n v="308"/>
    <n v="375"/>
    <n v="683"/>
    <m/>
    <s v="91344"/>
    <n v="522"/>
    <n v="24"/>
    <n v="83"/>
    <n v="34"/>
    <n v="5"/>
    <n v="5"/>
    <s v="&gt;663"/>
    <n v="55694"/>
    <m/>
    <x v="1"/>
    <x v="0"/>
    <m/>
  </r>
  <r>
    <n v="91345"/>
    <n v="129"/>
    <n v="142"/>
    <n v="271"/>
    <m/>
    <s v="91345"/>
    <n v="231"/>
    <n v="11"/>
    <n v="16"/>
    <n v="5"/>
    <n v="5"/>
    <n v="5"/>
    <s v="&gt;258"/>
    <n v="18825"/>
    <m/>
    <x v="1"/>
    <x v="0"/>
    <m/>
  </r>
  <r>
    <n v="91346"/>
    <n v="5"/>
    <n v="0"/>
    <s v="&gt;0"/>
    <m/>
    <s v="91346"/>
    <n v="5"/>
    <n v="0"/>
    <n v="0"/>
    <n v="0"/>
    <n v="0"/>
    <n v="0"/>
    <s v="&gt;0"/>
    <n v="0"/>
    <n v="1"/>
    <x v="2"/>
    <x v="1"/>
    <m/>
  </r>
  <r>
    <n v="91350"/>
    <n v="342"/>
    <n v="200"/>
    <n v="542"/>
    <m/>
    <s v="91350"/>
    <n v="478"/>
    <n v="14"/>
    <n v="31"/>
    <n v="0"/>
    <n v="19"/>
    <n v="0"/>
    <n v="542"/>
    <n v="38611"/>
    <m/>
    <x v="65"/>
    <x v="0"/>
    <m/>
  </r>
  <r>
    <n v="91351"/>
    <n v="286"/>
    <n v="185"/>
    <n v="471"/>
    <m/>
    <s v="91351"/>
    <n v="409"/>
    <n v="34"/>
    <n v="5"/>
    <n v="0"/>
    <n v="17"/>
    <n v="5"/>
    <s v="&gt;460"/>
    <n v="30746"/>
    <m/>
    <x v="65"/>
    <x v="0"/>
    <m/>
  </r>
  <r>
    <n v="91352"/>
    <n v="349"/>
    <n v="274"/>
    <n v="623"/>
    <m/>
    <s v="91352"/>
    <n v="524"/>
    <n v="13"/>
    <n v="5"/>
    <n v="51"/>
    <n v="5"/>
    <n v="20"/>
    <s v="&gt;608"/>
    <n v="46027"/>
    <m/>
    <x v="1"/>
    <x v="0"/>
    <m/>
  </r>
  <r>
    <n v="91353"/>
    <n v="5"/>
    <n v="0"/>
    <s v="&gt;0"/>
    <m/>
    <s v="91353"/>
    <n v="5"/>
    <n v="0"/>
    <n v="0"/>
    <n v="0"/>
    <n v="0"/>
    <n v="0"/>
    <s v="&gt;0"/>
    <n v="0"/>
    <n v="1"/>
    <x v="2"/>
    <x v="1"/>
    <m/>
  </r>
  <r>
    <n v="91354"/>
    <n v="253"/>
    <n v="131"/>
    <n v="384"/>
    <m/>
    <s v="91354"/>
    <n v="374"/>
    <n v="5"/>
    <n v="5"/>
    <n v="0"/>
    <n v="5"/>
    <n v="0"/>
    <s v="&gt;374"/>
    <n v="33039"/>
    <m/>
    <x v="65"/>
    <x v="0"/>
    <m/>
  </r>
  <r>
    <n v="91355"/>
    <n v="188"/>
    <n v="127"/>
    <n v="315"/>
    <m/>
    <s v="91355"/>
    <n v="290"/>
    <n v="20"/>
    <n v="0"/>
    <n v="0"/>
    <n v="5"/>
    <n v="0"/>
    <s v="&gt;310"/>
    <n v="29371"/>
    <m/>
    <x v="65"/>
    <x v="0"/>
    <m/>
  </r>
  <r>
    <n v="91356"/>
    <n v="150"/>
    <n v="104"/>
    <n v="254"/>
    <m/>
    <s v="91356"/>
    <n v="236"/>
    <n v="15"/>
    <n v="0"/>
    <n v="0"/>
    <n v="5"/>
    <n v="5"/>
    <s v="&gt;251"/>
    <n v="30700"/>
    <m/>
    <x v="1"/>
    <x v="0"/>
    <m/>
  </r>
  <r>
    <n v="91360"/>
    <n v="188"/>
    <n v="169"/>
    <n v="357"/>
    <m/>
    <s v="91360"/>
    <n v="311"/>
    <n v="35"/>
    <n v="5"/>
    <n v="5"/>
    <n v="5"/>
    <n v="0"/>
    <s v="&gt;346"/>
    <n v="42663"/>
    <m/>
    <x v="64"/>
    <x v="3"/>
    <m/>
  </r>
  <r>
    <n v="91361"/>
    <n v="49"/>
    <n v="60"/>
    <n v="109"/>
    <m/>
    <s v="91361"/>
    <n v="102"/>
    <n v="5"/>
    <n v="0"/>
    <n v="0"/>
    <n v="5"/>
    <n v="0"/>
    <s v="&gt;102"/>
    <n v="19953"/>
    <m/>
    <x v="64"/>
    <x v="3"/>
    <m/>
  </r>
  <r>
    <n v="91362"/>
    <n v="137"/>
    <n v="189"/>
    <n v="326"/>
    <m/>
    <s v="91362"/>
    <n v="250"/>
    <n v="46"/>
    <n v="5"/>
    <n v="23"/>
    <n v="5"/>
    <n v="0"/>
    <s v="&gt;319"/>
    <n v="37085"/>
    <m/>
    <x v="64"/>
    <x v="3"/>
    <m/>
  </r>
  <r>
    <n v="91364"/>
    <n v="138"/>
    <n v="79"/>
    <n v="217"/>
    <m/>
    <s v="91364"/>
    <n v="206"/>
    <n v="5"/>
    <n v="0"/>
    <n v="0"/>
    <n v="5"/>
    <n v="0"/>
    <s v="&gt;206"/>
    <n v="28395"/>
    <m/>
    <x v="1"/>
    <x v="0"/>
    <m/>
  </r>
  <r>
    <n v="91365"/>
    <n v="5"/>
    <n v="0"/>
    <s v="&gt;0"/>
    <m/>
    <s v="91365"/>
    <n v="5"/>
    <n v="0"/>
    <n v="0"/>
    <n v="0"/>
    <n v="0"/>
    <n v="0"/>
    <s v="&gt;0"/>
    <n v="0"/>
    <n v="1"/>
    <x v="2"/>
    <x v="1"/>
    <m/>
  </r>
  <r>
    <n v="91367"/>
    <n v="241"/>
    <n v="222"/>
    <n v="463"/>
    <m/>
    <s v="91367"/>
    <n v="357"/>
    <n v="90"/>
    <n v="14"/>
    <n v="0"/>
    <n v="5"/>
    <n v="5"/>
    <s v="&gt;461"/>
    <n v="45074"/>
    <m/>
    <x v="1"/>
    <x v="0"/>
    <m/>
  </r>
  <r>
    <n v="91372"/>
    <n v="5"/>
    <n v="0"/>
    <s v="&gt;0"/>
    <m/>
    <s v="91372"/>
    <n v="5"/>
    <n v="0"/>
    <n v="0"/>
    <n v="0"/>
    <n v="0"/>
    <n v="0"/>
    <s v="&gt;0"/>
    <n v="0"/>
    <n v="1"/>
    <x v="2"/>
    <x v="1"/>
    <m/>
  </r>
  <r>
    <n v="91377"/>
    <n v="43"/>
    <n v="25"/>
    <n v="68"/>
    <m/>
    <s v="91377"/>
    <n v="65"/>
    <n v="5"/>
    <n v="0"/>
    <n v="0"/>
    <n v="0"/>
    <n v="5"/>
    <s v="&gt;65"/>
    <n v="13987"/>
    <m/>
    <x v="0"/>
    <x v="3"/>
    <m/>
  </r>
  <r>
    <n v="91380"/>
    <n v="0"/>
    <n v="5"/>
    <s v="&gt;0"/>
    <m/>
    <s v="91380"/>
    <n v="5"/>
    <n v="0"/>
    <n v="0"/>
    <n v="0"/>
    <n v="0"/>
    <n v="0"/>
    <s v="&gt;0"/>
    <n v="0"/>
    <n v="1"/>
    <x v="2"/>
    <x v="1"/>
    <m/>
  </r>
  <r>
    <n v="91381"/>
    <n v="136"/>
    <n v="65"/>
    <n v="201"/>
    <m/>
    <s v="91381"/>
    <n v="193"/>
    <n v="5"/>
    <n v="0"/>
    <n v="0"/>
    <n v="5"/>
    <n v="0"/>
    <s v="&gt;193"/>
    <n v="19675"/>
    <m/>
    <x v="65"/>
    <x v="0"/>
    <m/>
  </r>
  <r>
    <n v="91384"/>
    <n v="160"/>
    <n v="94"/>
    <n v="254"/>
    <m/>
    <s v="91384"/>
    <n v="240"/>
    <n v="5"/>
    <n v="0"/>
    <n v="0"/>
    <n v="5"/>
    <n v="5"/>
    <s v="&gt;240"/>
    <n v="28833"/>
    <m/>
    <x v="0"/>
    <x v="0"/>
    <m/>
  </r>
  <r>
    <n v="91386"/>
    <n v="5"/>
    <n v="0"/>
    <s v="&gt;0"/>
    <m/>
    <s v="91386"/>
    <n v="5"/>
    <n v="0"/>
    <n v="0"/>
    <n v="0"/>
    <n v="0"/>
    <n v="0"/>
    <s v="&gt;0"/>
    <n v="0"/>
    <n v="1"/>
    <x v="2"/>
    <x v="1"/>
    <m/>
  </r>
  <r>
    <n v="91387"/>
    <n v="408"/>
    <n v="181"/>
    <n v="589"/>
    <m/>
    <s v="91387"/>
    <n v="559"/>
    <n v="15"/>
    <n v="5"/>
    <n v="0"/>
    <n v="12"/>
    <n v="0"/>
    <s v="&gt;586"/>
    <n v="41145"/>
    <m/>
    <x v="65"/>
    <x v="0"/>
    <m/>
  </r>
  <r>
    <n v="91390"/>
    <n v="131"/>
    <n v="128"/>
    <n v="259"/>
    <m/>
    <s v="91390"/>
    <n v="193"/>
    <n v="5"/>
    <n v="56"/>
    <n v="0"/>
    <n v="5"/>
    <n v="5"/>
    <s v="&gt;249"/>
    <n v="19093"/>
    <m/>
    <x v="0"/>
    <x v="0"/>
    <m/>
  </r>
  <r>
    <n v="91393"/>
    <n v="5"/>
    <n v="0"/>
    <s v="&gt;0"/>
    <m/>
    <s v="91393"/>
    <n v="5"/>
    <n v="0"/>
    <n v="0"/>
    <n v="0"/>
    <n v="0"/>
    <n v="0"/>
    <s v="&gt;0"/>
    <n v="0"/>
    <n v="1"/>
    <x v="2"/>
    <x v="1"/>
    <m/>
  </r>
  <r>
    <n v="91396"/>
    <n v="0"/>
    <n v="5"/>
    <s v="&gt;0"/>
    <m/>
    <s v="91396"/>
    <n v="0"/>
    <n v="5"/>
    <n v="0"/>
    <n v="0"/>
    <n v="0"/>
    <n v="0"/>
    <s v="&gt;0"/>
    <n v="0"/>
    <n v="1"/>
    <x v="2"/>
    <x v="1"/>
    <m/>
  </r>
  <r>
    <n v="91401"/>
    <n v="257"/>
    <n v="129"/>
    <n v="386"/>
    <m/>
    <s v="91401"/>
    <n v="350"/>
    <n v="12"/>
    <n v="5"/>
    <n v="5"/>
    <n v="12"/>
    <n v="5"/>
    <s v="&gt;374"/>
    <n v="40405"/>
    <m/>
    <x v="1"/>
    <x v="0"/>
    <m/>
  </r>
  <r>
    <n v="91402"/>
    <n v="600"/>
    <n v="369"/>
    <n v="969"/>
    <m/>
    <s v="91402"/>
    <n v="870"/>
    <n v="57"/>
    <n v="5"/>
    <n v="17"/>
    <n v="14"/>
    <n v="5"/>
    <s v="&gt;958"/>
    <n v="70702"/>
    <m/>
    <x v="1"/>
    <x v="0"/>
    <m/>
  </r>
  <r>
    <n v="91403"/>
    <n v="104"/>
    <n v="62"/>
    <n v="166"/>
    <m/>
    <s v="91403"/>
    <n v="148"/>
    <n v="12"/>
    <n v="5"/>
    <n v="0"/>
    <n v="5"/>
    <n v="5"/>
    <s v="&gt;160"/>
    <n v="25837"/>
    <m/>
    <x v="1"/>
    <x v="0"/>
    <m/>
  </r>
  <r>
    <n v="91404"/>
    <n v="5"/>
    <n v="0"/>
    <s v="&gt;0"/>
    <m/>
    <s v="91404"/>
    <n v="5"/>
    <n v="0"/>
    <n v="0"/>
    <n v="0"/>
    <n v="0"/>
    <n v="0"/>
    <s v="&gt;0"/>
    <n v="0"/>
    <n v="1"/>
    <x v="2"/>
    <x v="1"/>
    <m/>
  </r>
  <r>
    <n v="91405"/>
    <n v="442"/>
    <n v="203"/>
    <n v="645"/>
    <m/>
    <s v="91405"/>
    <n v="594"/>
    <n v="24"/>
    <n v="12"/>
    <n v="5"/>
    <n v="5"/>
    <n v="5"/>
    <s v="&gt;630"/>
    <n v="56821"/>
    <m/>
    <x v="1"/>
    <x v="0"/>
    <m/>
  </r>
  <r>
    <n v="91406"/>
    <n v="433"/>
    <n v="254"/>
    <n v="687"/>
    <m/>
    <s v="91406"/>
    <n v="608"/>
    <n v="40"/>
    <n v="17"/>
    <n v="5"/>
    <n v="13"/>
    <n v="5"/>
    <s v="&gt;678"/>
    <n v="54309"/>
    <m/>
    <x v="1"/>
    <x v="0"/>
    <m/>
  </r>
  <r>
    <n v="91407"/>
    <n v="5"/>
    <n v="0"/>
    <s v="&gt;0"/>
    <m/>
    <s v="91407"/>
    <n v="0"/>
    <n v="0"/>
    <n v="0"/>
    <n v="0"/>
    <n v="5"/>
    <n v="0"/>
    <s v="&gt;0"/>
    <n v="0"/>
    <n v="1"/>
    <x v="2"/>
    <x v="1"/>
    <m/>
  </r>
  <r>
    <n v="91411"/>
    <n v="184"/>
    <n v="99"/>
    <n v="283"/>
    <m/>
    <s v="91411"/>
    <n v="260"/>
    <n v="5"/>
    <n v="5"/>
    <n v="0"/>
    <n v="5"/>
    <n v="5"/>
    <s v="&gt;260"/>
    <n v="24893"/>
    <m/>
    <x v="1"/>
    <x v="0"/>
    <m/>
  </r>
  <r>
    <n v="91423"/>
    <n v="123"/>
    <n v="102"/>
    <n v="225"/>
    <m/>
    <s v="91423"/>
    <n v="211"/>
    <n v="14"/>
    <n v="0"/>
    <n v="0"/>
    <n v="0"/>
    <n v="0"/>
    <n v="225"/>
    <n v="32968"/>
    <m/>
    <x v="1"/>
    <x v="0"/>
    <m/>
  </r>
  <r>
    <n v="91426"/>
    <n v="5"/>
    <n v="0"/>
    <s v="&gt;0"/>
    <m/>
    <s v="91426"/>
    <n v="5"/>
    <n v="0"/>
    <n v="0"/>
    <n v="0"/>
    <n v="0"/>
    <n v="0"/>
    <s v="&gt;0"/>
    <n v="0"/>
    <n v="1"/>
    <x v="2"/>
    <x v="1"/>
    <m/>
  </r>
  <r>
    <n v="91436"/>
    <n v="71"/>
    <n v="39"/>
    <n v="110"/>
    <m/>
    <s v="91436"/>
    <n v="105"/>
    <n v="5"/>
    <n v="5"/>
    <n v="0"/>
    <n v="0"/>
    <n v="5"/>
    <s v="&gt;105"/>
    <n v="16737"/>
    <m/>
    <x v="1"/>
    <x v="0"/>
    <m/>
  </r>
  <r>
    <n v="91501"/>
    <n v="91"/>
    <n v="56"/>
    <n v="147"/>
    <m/>
    <s v="91501"/>
    <n v="142"/>
    <n v="5"/>
    <n v="5"/>
    <n v="0"/>
    <n v="5"/>
    <n v="0"/>
    <s v="&gt;142"/>
    <n v="19459"/>
    <m/>
    <x v="67"/>
    <x v="0"/>
    <m/>
  </r>
  <r>
    <n v="91502"/>
    <n v="51"/>
    <n v="64"/>
    <n v="115"/>
    <m/>
    <s v="91502"/>
    <n v="90"/>
    <n v="22"/>
    <n v="0"/>
    <n v="0"/>
    <n v="5"/>
    <n v="5"/>
    <s v="&gt;112"/>
    <n v="11218"/>
    <m/>
    <x v="67"/>
    <x v="0"/>
    <m/>
  </r>
  <r>
    <n v="91504"/>
    <n v="163"/>
    <n v="131"/>
    <n v="294"/>
    <m/>
    <s v="91504"/>
    <n v="249"/>
    <n v="5"/>
    <n v="33"/>
    <n v="5"/>
    <n v="0"/>
    <n v="5"/>
    <s v="&gt;282"/>
    <n v="27975"/>
    <m/>
    <x v="67"/>
    <x v="0"/>
    <m/>
  </r>
  <r>
    <n v="91505"/>
    <n v="169"/>
    <n v="119"/>
    <n v="288"/>
    <m/>
    <s v="91505"/>
    <n v="246"/>
    <n v="5"/>
    <n v="24"/>
    <n v="0"/>
    <n v="5"/>
    <n v="5"/>
    <s v="&gt;270"/>
    <n v="31139"/>
    <m/>
    <x v="67"/>
    <x v="0"/>
    <m/>
  </r>
  <r>
    <n v="91506"/>
    <n v="83"/>
    <n v="88"/>
    <n v="171"/>
    <m/>
    <s v="91506"/>
    <n v="150"/>
    <n v="5"/>
    <n v="17"/>
    <n v="0"/>
    <n v="0"/>
    <n v="5"/>
    <s v="&gt;167"/>
    <n v="17864"/>
    <m/>
    <x v="67"/>
    <x v="0"/>
    <m/>
  </r>
  <r>
    <n v="91509"/>
    <n v="0"/>
    <n v="5"/>
    <s v="&gt;0"/>
    <m/>
    <s v="91509"/>
    <n v="5"/>
    <n v="0"/>
    <n v="0"/>
    <n v="0"/>
    <n v="0"/>
    <n v="0"/>
    <s v="&gt;0"/>
    <n v="0"/>
    <n v="1"/>
    <x v="2"/>
    <x v="1"/>
    <m/>
  </r>
  <r>
    <n v="91510"/>
    <n v="5"/>
    <n v="0"/>
    <s v="&gt;0"/>
    <m/>
    <s v="91510"/>
    <n v="5"/>
    <n v="0"/>
    <n v="0"/>
    <n v="0"/>
    <n v="0"/>
    <n v="0"/>
    <s v="&gt;0"/>
    <n v="0"/>
    <n v="1"/>
    <x v="2"/>
    <x v="1"/>
    <m/>
  </r>
  <r>
    <n v="91545"/>
    <n v="0"/>
    <n v="5"/>
    <s v="&gt;0"/>
    <m/>
    <s v="91545"/>
    <n v="0"/>
    <n v="5"/>
    <n v="0"/>
    <n v="0"/>
    <n v="0"/>
    <n v="0"/>
    <s v="&gt;0"/>
    <n v="0"/>
    <n v="1"/>
    <x v="2"/>
    <x v="1"/>
    <m/>
  </r>
  <r>
    <n v="91550"/>
    <n v="0"/>
    <n v="5"/>
    <s v="&gt;0"/>
    <m/>
    <s v="91550"/>
    <n v="0"/>
    <n v="5"/>
    <n v="0"/>
    <n v="0"/>
    <n v="0"/>
    <n v="0"/>
    <s v="&gt;0"/>
    <n v="0"/>
    <n v="1"/>
    <x v="2"/>
    <x v="1"/>
    <m/>
  </r>
  <r>
    <n v="91559"/>
    <n v="0"/>
    <n v="5"/>
    <s v="&gt;0"/>
    <m/>
    <s v="91559"/>
    <n v="5"/>
    <n v="0"/>
    <n v="0"/>
    <n v="0"/>
    <n v="0"/>
    <n v="0"/>
    <s v="&gt;0"/>
    <n v="0"/>
    <n v="1"/>
    <x v="2"/>
    <x v="1"/>
    <m/>
  </r>
  <r>
    <n v="91601"/>
    <n v="198"/>
    <n v="118"/>
    <n v="316"/>
    <m/>
    <s v="91601"/>
    <n v="297"/>
    <n v="14"/>
    <n v="0"/>
    <n v="0"/>
    <n v="5"/>
    <n v="0"/>
    <s v="&gt;311"/>
    <n v="35312"/>
    <m/>
    <x v="1"/>
    <x v="0"/>
    <m/>
  </r>
  <r>
    <n v="91602"/>
    <n v="69"/>
    <n v="35"/>
    <n v="104"/>
    <m/>
    <s v="91602"/>
    <n v="97"/>
    <n v="5"/>
    <n v="0"/>
    <n v="0"/>
    <n v="5"/>
    <n v="0"/>
    <s v="&gt;97"/>
    <n v="20339"/>
    <m/>
    <x v="1"/>
    <x v="0"/>
    <m/>
  </r>
  <r>
    <n v="91604"/>
    <n v="114"/>
    <n v="63"/>
    <n v="177"/>
    <m/>
    <s v="91604"/>
    <n v="167"/>
    <n v="5"/>
    <n v="5"/>
    <n v="0"/>
    <n v="0"/>
    <n v="5"/>
    <s v="&gt;167"/>
    <n v="34021"/>
    <m/>
    <x v="1"/>
    <x v="0"/>
    <m/>
  </r>
  <r>
    <n v="91605"/>
    <n v="387"/>
    <n v="307"/>
    <n v="694"/>
    <m/>
    <s v="91605"/>
    <n v="576"/>
    <n v="21"/>
    <n v="30"/>
    <n v="15"/>
    <n v="13"/>
    <n v="39"/>
    <n v="694"/>
    <n v="52345"/>
    <m/>
    <x v="1"/>
    <x v="0"/>
    <m/>
  </r>
  <r>
    <n v="91606"/>
    <n v="258"/>
    <n v="194"/>
    <n v="452"/>
    <m/>
    <s v="91606"/>
    <n v="385"/>
    <n v="30"/>
    <n v="24"/>
    <n v="0"/>
    <n v="5"/>
    <n v="5"/>
    <s v="&gt;439"/>
    <n v="45003"/>
    <m/>
    <x v="1"/>
    <x v="0"/>
    <m/>
  </r>
  <r>
    <n v="91607"/>
    <n v="150"/>
    <n v="121"/>
    <n v="271"/>
    <m/>
    <s v="91607"/>
    <n v="216"/>
    <n v="25"/>
    <n v="22"/>
    <n v="5"/>
    <n v="5"/>
    <n v="5"/>
    <s v="&gt;263"/>
    <n v="31039"/>
    <m/>
    <x v="1"/>
    <x v="0"/>
    <m/>
  </r>
  <r>
    <n v="91619"/>
    <n v="0"/>
    <n v="5"/>
    <s v="&gt;0"/>
    <m/>
    <s v="91619"/>
    <n v="0"/>
    <n v="5"/>
    <n v="0"/>
    <n v="0"/>
    <n v="0"/>
    <n v="0"/>
    <s v="&gt;0"/>
    <n v="0"/>
    <n v="1"/>
    <x v="2"/>
    <x v="1"/>
    <m/>
  </r>
  <r>
    <n v="91634"/>
    <n v="0"/>
    <n v="5"/>
    <s v="&gt;0"/>
    <m/>
    <s v="91634"/>
    <n v="0"/>
    <n v="5"/>
    <n v="0"/>
    <n v="0"/>
    <n v="0"/>
    <n v="0"/>
    <s v="&gt;0"/>
    <n v="0"/>
    <n v="1"/>
    <x v="2"/>
    <x v="1"/>
    <m/>
  </r>
  <r>
    <n v="91640"/>
    <n v="0"/>
    <n v="5"/>
    <s v="&gt;0"/>
    <m/>
    <s v="91640"/>
    <n v="5"/>
    <n v="0"/>
    <n v="0"/>
    <n v="0"/>
    <n v="0"/>
    <n v="5"/>
    <s v="&gt;0"/>
    <n v="0"/>
    <n v="1"/>
    <x v="2"/>
    <x v="1"/>
    <m/>
  </r>
  <r>
    <n v="91701"/>
    <n v="124"/>
    <n v="163"/>
    <n v="287"/>
    <m/>
    <s v="91701"/>
    <n v="238"/>
    <n v="5"/>
    <n v="14"/>
    <n v="23"/>
    <n v="5"/>
    <n v="5"/>
    <s v="&gt;275"/>
    <n v="39954"/>
    <m/>
    <x v="68"/>
    <x v="4"/>
    <m/>
  </r>
  <r>
    <n v="91702"/>
    <n v="343"/>
    <n v="397"/>
    <n v="740"/>
    <m/>
    <s v="91702"/>
    <n v="601"/>
    <n v="43"/>
    <n v="35"/>
    <n v="51"/>
    <n v="5"/>
    <n v="0"/>
    <s v="&gt;730"/>
    <n v="61464"/>
    <m/>
    <x v="69"/>
    <x v="0"/>
    <m/>
  </r>
  <r>
    <n v="91703"/>
    <n v="5"/>
    <n v="5"/>
    <s v="&gt;0"/>
    <m/>
    <s v="91703"/>
    <n v="5"/>
    <n v="0"/>
    <n v="5"/>
    <n v="0"/>
    <n v="0"/>
    <n v="0"/>
    <s v="&gt;0"/>
    <n v="0"/>
    <n v="1"/>
    <x v="2"/>
    <x v="1"/>
    <m/>
  </r>
  <r>
    <n v="91705"/>
    <n v="0"/>
    <n v="5"/>
    <s v="&gt;0"/>
    <m/>
    <s v="91705"/>
    <n v="5"/>
    <n v="0"/>
    <n v="0"/>
    <n v="0"/>
    <n v="0"/>
    <n v="0"/>
    <s v="&gt;0"/>
    <n v="0"/>
    <n v="1"/>
    <x v="2"/>
    <x v="1"/>
    <m/>
  </r>
  <r>
    <n v="91706"/>
    <n v="507"/>
    <n v="506"/>
    <n v="1013"/>
    <m/>
    <s v="91706"/>
    <n v="818"/>
    <n v="22"/>
    <n v="33"/>
    <n v="110"/>
    <n v="19"/>
    <n v="11"/>
    <n v="1013"/>
    <n v="76581"/>
    <m/>
    <x v="70"/>
    <x v="0"/>
    <m/>
  </r>
  <r>
    <n v="91707"/>
    <n v="5"/>
    <n v="5"/>
    <s v="&gt;0"/>
    <m/>
    <s v="91707"/>
    <n v="5"/>
    <n v="0"/>
    <n v="0"/>
    <n v="0"/>
    <n v="5"/>
    <n v="0"/>
    <s v="&gt;0"/>
    <n v="0"/>
    <n v="1"/>
    <x v="2"/>
    <x v="1"/>
    <m/>
  </r>
  <r>
    <n v="91708"/>
    <n v="63"/>
    <n v="32"/>
    <n v="95"/>
    <m/>
    <s v="91708"/>
    <n v="93"/>
    <n v="5"/>
    <n v="0"/>
    <n v="0"/>
    <n v="5"/>
    <n v="0"/>
    <s v="&gt;93"/>
    <n v="4880"/>
    <m/>
    <x v="71"/>
    <x v="4"/>
    <m/>
  </r>
  <r>
    <n v="91709"/>
    <n v="225"/>
    <n v="165"/>
    <n v="390"/>
    <m/>
    <s v="91709"/>
    <n v="377"/>
    <n v="5"/>
    <n v="5"/>
    <n v="0"/>
    <n v="5"/>
    <n v="0"/>
    <s v="&gt;377"/>
    <n v="82800"/>
    <m/>
    <x v="72"/>
    <x v="4"/>
    <m/>
  </r>
  <r>
    <n v="91710"/>
    <n v="302"/>
    <n v="343"/>
    <n v="645"/>
    <m/>
    <s v="91710"/>
    <n v="504"/>
    <n v="14"/>
    <n v="85"/>
    <n v="26"/>
    <n v="16"/>
    <n v="0"/>
    <n v="645"/>
    <n v="90481"/>
    <m/>
    <x v="71"/>
    <x v="4"/>
    <m/>
  </r>
  <r>
    <n v="91711"/>
    <n v="157"/>
    <n v="219"/>
    <n v="376"/>
    <m/>
    <s v="91711"/>
    <n v="262"/>
    <n v="28"/>
    <n v="41"/>
    <n v="35"/>
    <n v="5"/>
    <n v="5"/>
    <s v="&gt;366"/>
    <n v="36217"/>
    <m/>
    <x v="73"/>
    <x v="0"/>
    <m/>
  </r>
  <r>
    <n v="91713"/>
    <n v="0"/>
    <n v="5"/>
    <s v="&gt;0"/>
    <m/>
    <s v="91713"/>
    <n v="0"/>
    <n v="0"/>
    <n v="0"/>
    <n v="0"/>
    <n v="0"/>
    <n v="5"/>
    <s v="&gt;0"/>
    <n v="0"/>
    <n v="1"/>
    <x v="2"/>
    <x v="1"/>
    <m/>
  </r>
  <r>
    <n v="91715"/>
    <n v="0"/>
    <n v="5"/>
    <s v="&gt;0"/>
    <m/>
    <s v="91715"/>
    <n v="5"/>
    <n v="0"/>
    <n v="0"/>
    <n v="0"/>
    <n v="0"/>
    <n v="0"/>
    <s v="&gt;0"/>
    <n v="0"/>
    <n v="1"/>
    <x v="2"/>
    <x v="1"/>
    <m/>
  </r>
  <r>
    <n v="91716"/>
    <n v="5"/>
    <n v="0"/>
    <s v="&gt;0"/>
    <m/>
    <s v="91716"/>
    <n v="5"/>
    <n v="0"/>
    <n v="0"/>
    <n v="0"/>
    <n v="0"/>
    <n v="0"/>
    <s v="&gt;0"/>
    <n v="0"/>
    <n v="1"/>
    <x v="2"/>
    <x v="1"/>
    <m/>
  </r>
  <r>
    <n v="91720"/>
    <n v="5"/>
    <n v="0"/>
    <s v="&gt;0"/>
    <m/>
    <s v="91720"/>
    <n v="5"/>
    <n v="0"/>
    <n v="0"/>
    <n v="0"/>
    <n v="0"/>
    <n v="0"/>
    <s v="&gt;0"/>
    <n v="0"/>
    <n v="1"/>
    <x v="2"/>
    <x v="1"/>
    <m/>
  </r>
  <r>
    <n v="91721"/>
    <n v="5"/>
    <n v="0"/>
    <s v="&gt;0"/>
    <m/>
    <s v="91721"/>
    <n v="5"/>
    <n v="0"/>
    <n v="0"/>
    <n v="0"/>
    <n v="0"/>
    <n v="0"/>
    <s v="&gt;0"/>
    <n v="0"/>
    <n v="1"/>
    <x v="2"/>
    <x v="1"/>
    <m/>
  </r>
  <r>
    <n v="91722"/>
    <n v="226"/>
    <n v="235"/>
    <n v="461"/>
    <m/>
    <s v="91722"/>
    <n v="379"/>
    <n v="17"/>
    <n v="36"/>
    <n v="12"/>
    <n v="15"/>
    <n v="5"/>
    <s v="&gt;459"/>
    <n v="34951"/>
    <m/>
    <x v="74"/>
    <x v="0"/>
    <m/>
  </r>
  <r>
    <n v="91723"/>
    <n v="130"/>
    <n v="146"/>
    <n v="276"/>
    <m/>
    <s v="91723"/>
    <n v="223"/>
    <n v="28"/>
    <n v="16"/>
    <n v="5"/>
    <n v="5"/>
    <n v="5"/>
    <s v="&gt;267"/>
    <n v="17664"/>
    <m/>
    <x v="74"/>
    <x v="0"/>
    <m/>
  </r>
  <r>
    <n v="91724"/>
    <n v="145"/>
    <n v="173"/>
    <n v="318"/>
    <m/>
    <s v="91724"/>
    <n v="250"/>
    <n v="18"/>
    <n v="38"/>
    <n v="5"/>
    <n v="5"/>
    <n v="5"/>
    <s v="&gt;306"/>
    <n v="27510"/>
    <m/>
    <x v="74"/>
    <x v="0"/>
    <m/>
  </r>
  <r>
    <n v="91729"/>
    <n v="0"/>
    <n v="5"/>
    <s v="&gt;0"/>
    <m/>
    <s v="91729"/>
    <n v="5"/>
    <n v="0"/>
    <n v="0"/>
    <n v="0"/>
    <n v="0"/>
    <n v="0"/>
    <s v="&gt;0"/>
    <n v="0"/>
    <n v="1"/>
    <x v="2"/>
    <x v="1"/>
    <m/>
  </r>
  <r>
    <n v="91730"/>
    <n v="308"/>
    <n v="298"/>
    <n v="606"/>
    <m/>
    <s v="91730"/>
    <n v="509"/>
    <n v="29"/>
    <n v="24"/>
    <n v="27"/>
    <n v="14"/>
    <n v="5"/>
    <s v="&gt;603"/>
    <n v="74843"/>
    <m/>
    <x v="68"/>
    <x v="4"/>
    <m/>
  </r>
  <r>
    <n v="91731"/>
    <n v="224"/>
    <n v="138"/>
    <n v="362"/>
    <m/>
    <s v="91731"/>
    <n v="341"/>
    <n v="11"/>
    <n v="5"/>
    <n v="0"/>
    <n v="5"/>
    <n v="5"/>
    <s v="&gt;352"/>
    <n v="30313"/>
    <m/>
    <x v="75"/>
    <x v="0"/>
    <m/>
  </r>
  <r>
    <n v="91732"/>
    <n v="443"/>
    <n v="371"/>
    <n v="814"/>
    <m/>
    <s v="91732"/>
    <n v="689"/>
    <n v="19"/>
    <n v="72"/>
    <n v="20"/>
    <n v="5"/>
    <n v="5"/>
    <s v="&gt;800"/>
    <n v="61075"/>
    <m/>
    <x v="75"/>
    <x v="0"/>
    <m/>
  </r>
  <r>
    <n v="91733"/>
    <n v="280"/>
    <n v="176"/>
    <n v="456"/>
    <m/>
    <s v="91733"/>
    <n v="425"/>
    <n v="5"/>
    <n v="11"/>
    <n v="5"/>
    <n v="5"/>
    <n v="5"/>
    <s v="&gt;436"/>
    <n v="44908"/>
    <m/>
    <x v="76"/>
    <x v="0"/>
    <m/>
  </r>
  <r>
    <n v="91737"/>
    <n v="80"/>
    <n v="95"/>
    <n v="175"/>
    <m/>
    <s v="91737"/>
    <n v="165"/>
    <n v="5"/>
    <n v="5"/>
    <n v="5"/>
    <n v="5"/>
    <n v="0"/>
    <s v="&gt;165"/>
    <n v="24064"/>
    <m/>
    <x v="68"/>
    <x v="4"/>
    <m/>
  </r>
  <r>
    <n v="91739"/>
    <n v="176"/>
    <n v="122"/>
    <n v="298"/>
    <m/>
    <s v="91739"/>
    <n v="278"/>
    <n v="5"/>
    <n v="5"/>
    <n v="5"/>
    <n v="5"/>
    <n v="5"/>
    <s v="&gt;278"/>
    <n v="39355"/>
    <m/>
    <x v="68"/>
    <x v="4"/>
    <m/>
  </r>
  <r>
    <n v="91740"/>
    <n v="131"/>
    <n v="184"/>
    <n v="315"/>
    <m/>
    <s v="91740"/>
    <n v="236"/>
    <n v="43"/>
    <n v="19"/>
    <n v="5"/>
    <n v="5"/>
    <n v="5"/>
    <s v="&gt;298"/>
    <n v="26099"/>
    <m/>
    <x v="77"/>
    <x v="0"/>
    <m/>
  </r>
  <r>
    <n v="91741"/>
    <n v="118"/>
    <n v="91"/>
    <n v="209"/>
    <m/>
    <s v="91741"/>
    <n v="182"/>
    <n v="5"/>
    <n v="5"/>
    <n v="5"/>
    <n v="11"/>
    <n v="5"/>
    <s v="&gt;193"/>
    <n v="26071"/>
    <m/>
    <x v="77"/>
    <x v="0"/>
    <m/>
  </r>
  <r>
    <n v="91744"/>
    <n v="541"/>
    <n v="528"/>
    <n v="1069"/>
    <m/>
    <s v="91744"/>
    <n v="942"/>
    <n v="34"/>
    <n v="46"/>
    <n v="22"/>
    <n v="20"/>
    <n v="5"/>
    <s v="&gt;1064"/>
    <n v="83396"/>
    <m/>
    <x v="78"/>
    <x v="0"/>
    <m/>
  </r>
  <r>
    <n v="91745"/>
    <n v="239"/>
    <n v="286"/>
    <n v="525"/>
    <m/>
    <s v="91745"/>
    <n v="407"/>
    <n v="5"/>
    <n v="35"/>
    <n v="62"/>
    <n v="11"/>
    <n v="5"/>
    <s v="&gt;515"/>
    <n v="55394"/>
    <m/>
    <x v="0"/>
    <x v="0"/>
    <m/>
  </r>
  <r>
    <n v="91746"/>
    <n v="199"/>
    <n v="205"/>
    <n v="404"/>
    <m/>
    <s v="91746"/>
    <n v="313"/>
    <n v="5"/>
    <n v="66"/>
    <n v="5"/>
    <n v="14"/>
    <n v="5"/>
    <s v="&gt;393"/>
    <n v="29876"/>
    <m/>
    <x v="79"/>
    <x v="0"/>
    <m/>
  </r>
  <r>
    <n v="91748"/>
    <n v="172"/>
    <n v="247"/>
    <n v="419"/>
    <m/>
    <s v="91748"/>
    <n v="307"/>
    <n v="5"/>
    <n v="84"/>
    <n v="11"/>
    <n v="5"/>
    <n v="0"/>
    <s v="&gt;402"/>
    <n v="46634"/>
    <m/>
    <x v="0"/>
    <x v="0"/>
    <m/>
  </r>
  <r>
    <n v="91750"/>
    <n v="143"/>
    <n v="208"/>
    <n v="351"/>
    <m/>
    <s v="91750"/>
    <n v="280"/>
    <n v="18"/>
    <n v="22"/>
    <n v="25"/>
    <n v="5"/>
    <n v="0"/>
    <s v="&gt;345"/>
    <n v="34468"/>
    <m/>
    <x v="80"/>
    <x v="0"/>
    <m/>
  </r>
  <r>
    <n v="91752"/>
    <n v="150"/>
    <n v="144"/>
    <n v="294"/>
    <m/>
    <s v="91752"/>
    <n v="260"/>
    <n v="5"/>
    <n v="17"/>
    <n v="0"/>
    <n v="5"/>
    <n v="0"/>
    <s v="&gt;277"/>
    <n v="36087"/>
    <m/>
    <x v="81"/>
    <x v="5"/>
    <m/>
  </r>
  <r>
    <n v="91753"/>
    <n v="0"/>
    <n v="5"/>
    <s v="&gt;0"/>
    <m/>
    <s v="91753"/>
    <n v="0"/>
    <n v="0"/>
    <n v="5"/>
    <n v="0"/>
    <n v="0"/>
    <n v="0"/>
    <s v="&gt;0"/>
    <n v="0"/>
    <n v="1"/>
    <x v="2"/>
    <x v="1"/>
    <m/>
  </r>
  <r>
    <n v="91754"/>
    <n v="153"/>
    <n v="165"/>
    <n v="318"/>
    <m/>
    <s v="91754"/>
    <n v="268"/>
    <n v="5"/>
    <n v="42"/>
    <n v="0"/>
    <n v="5"/>
    <n v="0"/>
    <s v="&gt;310"/>
    <n v="33343"/>
    <m/>
    <x v="82"/>
    <x v="0"/>
    <m/>
  </r>
  <r>
    <n v="91755"/>
    <n v="102"/>
    <n v="59"/>
    <n v="161"/>
    <m/>
    <s v="91755"/>
    <n v="152"/>
    <n v="5"/>
    <n v="5"/>
    <n v="0"/>
    <n v="0"/>
    <n v="5"/>
    <s v="&gt;152"/>
    <n v="27254"/>
    <m/>
    <x v="82"/>
    <x v="0"/>
    <m/>
  </r>
  <r>
    <n v="91756"/>
    <n v="5"/>
    <n v="0"/>
    <s v="&gt;0"/>
    <m/>
    <s v="91756"/>
    <n v="5"/>
    <n v="0"/>
    <n v="0"/>
    <n v="0"/>
    <n v="0"/>
    <n v="0"/>
    <s v="&gt;0"/>
    <n v="0"/>
    <n v="1"/>
    <x v="2"/>
    <x v="1"/>
    <m/>
  </r>
  <r>
    <n v="91757"/>
    <n v="0"/>
    <n v="5"/>
    <s v="&gt;0"/>
    <m/>
    <s v="91757"/>
    <n v="5"/>
    <n v="0"/>
    <n v="0"/>
    <n v="0"/>
    <n v="0"/>
    <n v="0"/>
    <s v="&gt;0"/>
    <n v="0"/>
    <n v="1"/>
    <x v="2"/>
    <x v="1"/>
    <m/>
  </r>
  <r>
    <n v="91758"/>
    <n v="0"/>
    <n v="5"/>
    <s v="&gt;0"/>
    <m/>
    <s v="91758"/>
    <n v="5"/>
    <n v="0"/>
    <n v="0"/>
    <n v="0"/>
    <n v="0"/>
    <n v="0"/>
    <s v="&gt;0"/>
    <n v="0"/>
    <n v="1"/>
    <x v="2"/>
    <x v="1"/>
    <m/>
  </r>
  <r>
    <n v="91759"/>
    <n v="0"/>
    <n v="5"/>
    <s v="&gt;0"/>
    <m/>
    <s v="91759"/>
    <n v="5"/>
    <n v="0"/>
    <n v="0"/>
    <n v="0"/>
    <n v="0"/>
    <n v="0"/>
    <s v="&gt;0"/>
    <n v="351"/>
    <m/>
    <x v="73"/>
    <x v="0"/>
    <m/>
  </r>
  <r>
    <n v="91760"/>
    <n v="5"/>
    <n v="5"/>
    <s v="&gt;0"/>
    <m/>
    <s v="91760"/>
    <n v="5"/>
    <n v="0"/>
    <n v="0"/>
    <n v="5"/>
    <n v="0"/>
    <n v="0"/>
    <s v="&gt;0"/>
    <n v="0"/>
    <n v="1"/>
    <x v="2"/>
    <x v="1"/>
    <m/>
  </r>
  <r>
    <n v="91761"/>
    <n v="304"/>
    <n v="301"/>
    <n v="605"/>
    <m/>
    <s v="91761"/>
    <n v="507"/>
    <n v="13"/>
    <n v="56"/>
    <n v="5"/>
    <n v="22"/>
    <n v="0"/>
    <s v="&gt;598"/>
    <n v="60827"/>
    <m/>
    <x v="83"/>
    <x v="4"/>
    <m/>
  </r>
  <r>
    <n v="91762"/>
    <n v="335"/>
    <n v="291"/>
    <n v="626"/>
    <m/>
    <s v="91762"/>
    <n v="511"/>
    <n v="18"/>
    <n v="45"/>
    <n v="35"/>
    <n v="14"/>
    <n v="5"/>
    <s v="&gt;623"/>
    <n v="63819"/>
    <m/>
    <x v="83"/>
    <x v="4"/>
    <m/>
  </r>
  <r>
    <n v="91763"/>
    <n v="180"/>
    <n v="209"/>
    <n v="389"/>
    <m/>
    <s v="91763"/>
    <n v="320"/>
    <n v="22"/>
    <n v="20"/>
    <n v="18"/>
    <n v="5"/>
    <n v="5"/>
    <s v="&gt;380"/>
    <n v="39557"/>
    <m/>
    <x v="84"/>
    <x v="4"/>
    <m/>
  </r>
  <r>
    <n v="91764"/>
    <n v="283"/>
    <n v="184"/>
    <n v="467"/>
    <m/>
    <s v="91764"/>
    <n v="424"/>
    <n v="18"/>
    <n v="5"/>
    <n v="5"/>
    <n v="12"/>
    <n v="5"/>
    <s v="&gt;454"/>
    <n v="57265"/>
    <m/>
    <x v="83"/>
    <x v="4"/>
    <m/>
  </r>
  <r>
    <n v="91765"/>
    <n v="171"/>
    <n v="208"/>
    <n v="379"/>
    <m/>
    <s v="91765"/>
    <n v="288"/>
    <n v="5"/>
    <n v="33"/>
    <n v="44"/>
    <n v="11"/>
    <n v="5"/>
    <s v="&gt;376"/>
    <n v="46248"/>
    <m/>
    <x v="85"/>
    <x v="0"/>
    <m/>
  </r>
  <r>
    <n v="91766"/>
    <n v="521"/>
    <n v="429"/>
    <n v="950"/>
    <m/>
    <s v="91766"/>
    <n v="815"/>
    <n v="25"/>
    <n v="58"/>
    <n v="14"/>
    <n v="33"/>
    <n v="5"/>
    <s v="&gt;945"/>
    <n v="71189"/>
    <m/>
    <x v="86"/>
    <x v="0"/>
    <m/>
  </r>
  <r>
    <n v="91767"/>
    <n v="352"/>
    <n v="464"/>
    <n v="816"/>
    <m/>
    <s v="91767"/>
    <n v="606"/>
    <n v="34"/>
    <n v="131"/>
    <n v="23"/>
    <n v="22"/>
    <n v="0"/>
    <n v="816"/>
    <n v="50493"/>
    <m/>
    <x v="86"/>
    <x v="0"/>
    <m/>
  </r>
  <r>
    <n v="91768"/>
    <n v="251"/>
    <n v="223"/>
    <n v="474"/>
    <m/>
    <s v="91768"/>
    <n v="388"/>
    <n v="16"/>
    <n v="29"/>
    <n v="5"/>
    <n v="12"/>
    <n v="22"/>
    <s v="&gt;467"/>
    <n v="35634"/>
    <m/>
    <x v="86"/>
    <x v="0"/>
    <m/>
  </r>
  <r>
    <n v="91769"/>
    <n v="0"/>
    <n v="5"/>
    <s v="&gt;0"/>
    <m/>
    <s v="91769"/>
    <n v="5"/>
    <n v="5"/>
    <n v="0"/>
    <n v="0"/>
    <n v="0"/>
    <n v="0"/>
    <s v="&gt;0"/>
    <n v="0"/>
    <n v="1"/>
    <x v="2"/>
    <x v="1"/>
    <m/>
  </r>
  <r>
    <n v="91770"/>
    <n v="310"/>
    <n v="257"/>
    <n v="567"/>
    <m/>
    <s v="91770"/>
    <n v="520"/>
    <n v="13"/>
    <n v="25"/>
    <n v="0"/>
    <n v="5"/>
    <n v="5"/>
    <s v="&gt;558"/>
    <n v="63177"/>
    <m/>
    <x v="87"/>
    <x v="0"/>
    <m/>
  </r>
  <r>
    <n v="91771"/>
    <n v="0"/>
    <n v="5"/>
    <s v="&gt;0"/>
    <m/>
    <s v="91771"/>
    <n v="0"/>
    <n v="5"/>
    <n v="5"/>
    <n v="0"/>
    <n v="0"/>
    <n v="0"/>
    <s v="&gt;0"/>
    <n v="0"/>
    <n v="1"/>
    <x v="2"/>
    <x v="1"/>
    <m/>
  </r>
  <r>
    <n v="91772"/>
    <n v="0"/>
    <n v="5"/>
    <s v="&gt;0"/>
    <m/>
    <s v="91772"/>
    <n v="5"/>
    <n v="0"/>
    <n v="0"/>
    <n v="0"/>
    <n v="0"/>
    <n v="5"/>
    <s v="&gt;0"/>
    <n v="0"/>
    <n v="1"/>
    <x v="2"/>
    <x v="1"/>
    <m/>
  </r>
  <r>
    <n v="91773"/>
    <n v="157"/>
    <n v="140"/>
    <n v="297"/>
    <m/>
    <s v="91773"/>
    <n v="260"/>
    <n v="13"/>
    <n v="12"/>
    <n v="0"/>
    <n v="5"/>
    <n v="5"/>
    <s v="&gt;285"/>
    <n v="33703"/>
    <m/>
    <x v="88"/>
    <x v="0"/>
    <m/>
  </r>
  <r>
    <n v="91775"/>
    <n v="118"/>
    <n v="116"/>
    <n v="234"/>
    <m/>
    <s v="91775"/>
    <n v="203"/>
    <n v="5"/>
    <n v="15"/>
    <n v="0"/>
    <n v="5"/>
    <n v="5"/>
    <s v="&gt;218"/>
    <n v="24517"/>
    <m/>
    <x v="0"/>
    <x v="0"/>
    <m/>
  </r>
  <r>
    <n v="91776"/>
    <n v="150"/>
    <n v="153"/>
    <n v="303"/>
    <m/>
    <s v="91776"/>
    <n v="269"/>
    <n v="5"/>
    <n v="17"/>
    <n v="5"/>
    <n v="5"/>
    <n v="5"/>
    <s v="&gt;286"/>
    <n v="38675"/>
    <m/>
    <x v="89"/>
    <x v="0"/>
    <m/>
  </r>
  <r>
    <n v="91778"/>
    <n v="0"/>
    <n v="5"/>
    <s v="&gt;0"/>
    <m/>
    <s v="91778"/>
    <n v="5"/>
    <n v="0"/>
    <n v="0"/>
    <n v="0"/>
    <n v="0"/>
    <n v="0"/>
    <s v="&gt;0"/>
    <n v="0"/>
    <n v="1"/>
    <x v="2"/>
    <x v="1"/>
    <m/>
  </r>
  <r>
    <n v="91780"/>
    <n v="176"/>
    <n v="195"/>
    <n v="371"/>
    <m/>
    <s v="91780"/>
    <n v="296"/>
    <n v="11"/>
    <n v="34"/>
    <n v="18"/>
    <n v="5"/>
    <n v="5"/>
    <s v="&gt;359"/>
    <n v="34854"/>
    <m/>
    <x v="90"/>
    <x v="0"/>
    <m/>
  </r>
  <r>
    <n v="91781"/>
    <n v="5"/>
    <n v="0"/>
    <s v="&gt;0"/>
    <m/>
    <s v="91781"/>
    <n v="5"/>
    <n v="0"/>
    <n v="0"/>
    <n v="0"/>
    <n v="0"/>
    <n v="0"/>
    <s v="&gt;0"/>
    <n v="0"/>
    <n v="1"/>
    <x v="2"/>
    <x v="1"/>
    <m/>
  </r>
  <r>
    <n v="91782"/>
    <n v="5"/>
    <n v="5"/>
    <s v="&gt;0"/>
    <m/>
    <s v="91782"/>
    <n v="5"/>
    <n v="0"/>
    <n v="0"/>
    <n v="0"/>
    <n v="0"/>
    <n v="0"/>
    <s v="&gt;0"/>
    <n v="0"/>
    <n v="1"/>
    <x v="2"/>
    <x v="1"/>
    <m/>
  </r>
  <r>
    <n v="91783"/>
    <n v="5"/>
    <n v="0"/>
    <s v="&gt;0"/>
    <m/>
    <s v="91783"/>
    <n v="0"/>
    <n v="0"/>
    <n v="0"/>
    <n v="5"/>
    <n v="0"/>
    <n v="0"/>
    <s v="&gt;0"/>
    <n v="0"/>
    <n v="1"/>
    <x v="2"/>
    <x v="1"/>
    <m/>
  </r>
  <r>
    <n v="91784"/>
    <n v="92"/>
    <n v="85"/>
    <n v="177"/>
    <m/>
    <s v="91784"/>
    <n v="152"/>
    <n v="5"/>
    <n v="5"/>
    <n v="11"/>
    <n v="5"/>
    <n v="0"/>
    <s v="&gt;163"/>
    <n v="26296"/>
    <m/>
    <x v="91"/>
    <x v="4"/>
    <m/>
  </r>
  <r>
    <n v="91785"/>
    <n v="0"/>
    <n v="5"/>
    <s v="&gt;0"/>
    <m/>
    <s v="91785"/>
    <n v="5"/>
    <n v="0"/>
    <n v="0"/>
    <n v="0"/>
    <n v="0"/>
    <n v="0"/>
    <s v="&gt;0"/>
    <n v="0"/>
    <n v="1"/>
    <x v="2"/>
    <x v="1"/>
    <m/>
  </r>
  <r>
    <n v="91786"/>
    <n v="241"/>
    <n v="286"/>
    <n v="527"/>
    <m/>
    <s v="91786"/>
    <n v="372"/>
    <n v="26"/>
    <n v="31"/>
    <n v="73"/>
    <n v="15"/>
    <n v="5"/>
    <s v="&gt;517"/>
    <n v="54165"/>
    <m/>
    <x v="91"/>
    <x v="4"/>
    <m/>
  </r>
  <r>
    <n v="91789"/>
    <n v="131"/>
    <n v="164"/>
    <n v="295"/>
    <m/>
    <s v="91789"/>
    <n v="251"/>
    <n v="5"/>
    <n v="27"/>
    <n v="5"/>
    <n v="5"/>
    <n v="0"/>
    <s v="&gt;278"/>
    <n v="43531"/>
    <m/>
    <x v="92"/>
    <x v="0"/>
    <m/>
  </r>
  <r>
    <n v="91790"/>
    <n v="269"/>
    <n v="330"/>
    <n v="599"/>
    <m/>
    <s v="91790"/>
    <n v="473"/>
    <n v="30"/>
    <n v="46"/>
    <n v="18"/>
    <n v="24"/>
    <n v="5"/>
    <s v="&gt;591"/>
    <n v="44601"/>
    <m/>
    <x v="93"/>
    <x v="0"/>
    <m/>
  </r>
  <r>
    <n v="91791"/>
    <n v="173"/>
    <n v="197"/>
    <n v="370"/>
    <m/>
    <s v="91791"/>
    <n v="308"/>
    <n v="13"/>
    <n v="43"/>
    <n v="0"/>
    <n v="5"/>
    <n v="5"/>
    <s v="&gt;364"/>
    <n v="33314"/>
    <m/>
    <x v="93"/>
    <x v="0"/>
    <m/>
  </r>
  <r>
    <n v="91792"/>
    <n v="161"/>
    <n v="283"/>
    <n v="444"/>
    <m/>
    <s v="91792"/>
    <n v="282"/>
    <n v="23"/>
    <n v="86"/>
    <n v="38"/>
    <n v="13"/>
    <n v="5"/>
    <s v="&gt;442"/>
    <n v="29806"/>
    <m/>
    <x v="93"/>
    <x v="0"/>
    <m/>
  </r>
  <r>
    <n v="91794"/>
    <n v="5"/>
    <n v="5"/>
    <s v="&gt;0"/>
    <m/>
    <s v="91794"/>
    <n v="5"/>
    <n v="0"/>
    <n v="5"/>
    <n v="0"/>
    <n v="0"/>
    <n v="0"/>
    <s v="&gt;0"/>
    <n v="0"/>
    <n v="1"/>
    <x v="2"/>
    <x v="1"/>
    <m/>
  </r>
  <r>
    <n v="91798"/>
    <n v="5"/>
    <n v="5"/>
    <s v="&gt;0"/>
    <m/>
    <s v="91798"/>
    <n v="5"/>
    <n v="0"/>
    <n v="0"/>
    <n v="0"/>
    <n v="0"/>
    <n v="0"/>
    <s v="&gt;0"/>
    <n v="0"/>
    <n v="1"/>
    <x v="2"/>
    <x v="1"/>
    <m/>
  </r>
  <r>
    <n v="91801"/>
    <n v="248"/>
    <n v="220"/>
    <n v="468"/>
    <m/>
    <s v="91801"/>
    <n v="410"/>
    <n v="27"/>
    <n v="20"/>
    <n v="0"/>
    <n v="5"/>
    <n v="5"/>
    <s v="&gt;457"/>
    <n v="54161"/>
    <m/>
    <x v="94"/>
    <x v="0"/>
    <m/>
  </r>
  <r>
    <n v="91802"/>
    <n v="5"/>
    <n v="5"/>
    <s v="&gt;0"/>
    <m/>
    <s v="91802"/>
    <n v="5"/>
    <n v="0"/>
    <n v="0"/>
    <n v="0"/>
    <n v="0"/>
    <n v="0"/>
    <s v="&gt;0"/>
    <n v="0"/>
    <n v="1"/>
    <x v="2"/>
    <x v="1"/>
    <m/>
  </r>
  <r>
    <n v="91803"/>
    <n v="148"/>
    <n v="133"/>
    <n v="281"/>
    <m/>
    <s v="91803"/>
    <n v="260"/>
    <n v="11"/>
    <n v="5"/>
    <n v="0"/>
    <n v="5"/>
    <n v="5"/>
    <s v="&gt;271"/>
    <n v="30093"/>
    <m/>
    <x v="94"/>
    <x v="0"/>
    <m/>
  </r>
  <r>
    <n v="91807"/>
    <n v="5"/>
    <n v="0"/>
    <s v="&gt;0"/>
    <m/>
    <s v="91807"/>
    <n v="5"/>
    <n v="0"/>
    <n v="0"/>
    <n v="0"/>
    <n v="0"/>
    <n v="0"/>
    <s v="&gt;0"/>
    <n v="0"/>
    <n v="1"/>
    <x v="2"/>
    <x v="1"/>
    <m/>
  </r>
  <r>
    <n v="91862"/>
    <n v="5"/>
    <n v="0"/>
    <s v="&gt;0"/>
    <m/>
    <s v="91862"/>
    <n v="5"/>
    <n v="0"/>
    <n v="0"/>
    <n v="0"/>
    <n v="0"/>
    <n v="0"/>
    <s v="&gt;0"/>
    <n v="0"/>
    <n v="1"/>
    <x v="2"/>
    <x v="1"/>
    <m/>
  </r>
  <r>
    <n v="91901"/>
    <n v="62"/>
    <n v="60"/>
    <n v="122"/>
    <m/>
    <s v="91901"/>
    <n v="95"/>
    <n v="5"/>
    <n v="16"/>
    <n v="0"/>
    <n v="5"/>
    <n v="5"/>
    <s v="&gt;111"/>
    <n v="17896"/>
    <m/>
    <x v="0"/>
    <x v="6"/>
    <m/>
  </r>
  <r>
    <n v="91902"/>
    <n v="84"/>
    <n v="108"/>
    <n v="192"/>
    <m/>
    <s v="91902"/>
    <n v="139"/>
    <n v="5"/>
    <n v="45"/>
    <n v="0"/>
    <n v="5"/>
    <n v="5"/>
    <s v="&gt;184"/>
    <n v="17760"/>
    <m/>
    <x v="0"/>
    <x v="6"/>
    <m/>
  </r>
  <r>
    <n v="91905"/>
    <n v="5"/>
    <n v="5"/>
    <s v="&gt;0"/>
    <m/>
    <s v="91905"/>
    <n v="5"/>
    <n v="5"/>
    <n v="5"/>
    <n v="0"/>
    <n v="5"/>
    <n v="0"/>
    <s v="&gt;0"/>
    <n v="1665"/>
    <m/>
    <x v="0"/>
    <x v="6"/>
    <m/>
  </r>
  <r>
    <n v="91906"/>
    <n v="21"/>
    <n v="13"/>
    <n v="34"/>
    <m/>
    <s v="91906"/>
    <n v="31"/>
    <n v="5"/>
    <n v="0"/>
    <n v="0"/>
    <n v="5"/>
    <n v="0"/>
    <s v="&gt;31"/>
    <n v="4327"/>
    <m/>
    <x v="0"/>
    <x v="6"/>
    <m/>
  </r>
  <r>
    <n v="91909"/>
    <n v="0"/>
    <n v="5"/>
    <s v="&gt;0"/>
    <m/>
    <s v="91909"/>
    <n v="5"/>
    <n v="0"/>
    <n v="0"/>
    <n v="0"/>
    <n v="0"/>
    <n v="0"/>
    <s v="&gt;0"/>
    <n v="0"/>
    <n v="1"/>
    <x v="2"/>
    <x v="1"/>
    <m/>
  </r>
  <r>
    <n v="91910"/>
    <n v="540"/>
    <n v="423"/>
    <n v="963"/>
    <m/>
    <s v="91910"/>
    <n v="823"/>
    <n v="52"/>
    <n v="52"/>
    <n v="15"/>
    <n v="19"/>
    <n v="5"/>
    <s v="&gt;961"/>
    <n v="74233"/>
    <m/>
    <x v="95"/>
    <x v="6"/>
    <m/>
  </r>
  <r>
    <n v="91911"/>
    <n v="689"/>
    <n v="576"/>
    <n v="1265"/>
    <m/>
    <s v="91911"/>
    <n v="1111"/>
    <n v="36"/>
    <n v="81"/>
    <n v="18"/>
    <n v="17"/>
    <n v="5"/>
    <s v="&gt;1263"/>
    <n v="88593"/>
    <m/>
    <x v="95"/>
    <x v="6"/>
    <m/>
  </r>
  <r>
    <n v="91912"/>
    <n v="5"/>
    <n v="5"/>
    <s v="&gt;0"/>
    <m/>
    <s v="91912"/>
    <n v="5"/>
    <n v="5"/>
    <n v="5"/>
    <n v="0"/>
    <n v="0"/>
    <n v="0"/>
    <s v="&gt;0"/>
    <n v="0"/>
    <n v="1"/>
    <x v="2"/>
    <x v="1"/>
    <m/>
  </r>
  <r>
    <n v="91913"/>
    <n v="448"/>
    <n v="214"/>
    <n v="662"/>
    <m/>
    <s v="91913"/>
    <n v="614"/>
    <n v="5"/>
    <n v="32"/>
    <n v="0"/>
    <n v="5"/>
    <n v="0"/>
    <s v="&gt;646"/>
    <n v="51054"/>
    <m/>
    <x v="95"/>
    <x v="6"/>
    <m/>
  </r>
  <r>
    <n v="91914"/>
    <n v="117"/>
    <n v="66"/>
    <n v="183"/>
    <m/>
    <s v="91914"/>
    <n v="177"/>
    <n v="0"/>
    <n v="5"/>
    <n v="0"/>
    <n v="0"/>
    <n v="0"/>
    <s v="&gt;177"/>
    <n v="16889"/>
    <m/>
    <x v="95"/>
    <x v="6"/>
    <m/>
  </r>
  <r>
    <n v="91915"/>
    <n v="256"/>
    <n v="98"/>
    <n v="354"/>
    <m/>
    <s v="91915"/>
    <n v="349"/>
    <n v="5"/>
    <n v="0"/>
    <n v="0"/>
    <n v="5"/>
    <n v="0"/>
    <s v="&gt;349"/>
    <n v="33991"/>
    <m/>
    <x v="95"/>
    <x v="6"/>
    <m/>
  </r>
  <r>
    <n v="91916"/>
    <n v="14"/>
    <n v="5"/>
    <s v="&gt;14"/>
    <m/>
    <s v="91916"/>
    <n v="20"/>
    <n v="0"/>
    <n v="0"/>
    <n v="0"/>
    <n v="0"/>
    <n v="0"/>
    <n v="20"/>
    <n v="1775"/>
    <m/>
    <x v="0"/>
    <x v="6"/>
    <m/>
  </r>
  <r>
    <n v="91917"/>
    <n v="5"/>
    <n v="5"/>
    <s v="&gt;0"/>
    <m/>
    <s v="91917"/>
    <n v="5"/>
    <n v="0"/>
    <n v="0"/>
    <n v="0"/>
    <n v="5"/>
    <n v="0"/>
    <s v="&gt;0"/>
    <n v="1048"/>
    <m/>
    <x v="0"/>
    <x v="6"/>
    <m/>
  </r>
  <r>
    <n v="91923"/>
    <n v="0"/>
    <n v="5"/>
    <s v="&gt;0"/>
    <m/>
    <s v="91923"/>
    <n v="0"/>
    <n v="0"/>
    <n v="0"/>
    <n v="0"/>
    <n v="0"/>
    <n v="5"/>
    <s v="&gt;0"/>
    <n v="0"/>
    <n v="1"/>
    <x v="2"/>
    <x v="1"/>
    <m/>
  </r>
  <r>
    <n v="91931"/>
    <n v="5"/>
    <n v="5"/>
    <s v="&gt;0"/>
    <m/>
    <s v="91931"/>
    <n v="5"/>
    <n v="5"/>
    <n v="5"/>
    <n v="0"/>
    <n v="0"/>
    <n v="0"/>
    <s v="&gt;0"/>
    <n v="530"/>
    <m/>
    <x v="0"/>
    <x v="6"/>
    <m/>
  </r>
  <r>
    <n v="91932"/>
    <n v="170"/>
    <n v="117"/>
    <n v="287"/>
    <m/>
    <s v="91932"/>
    <n v="263"/>
    <n v="11"/>
    <n v="5"/>
    <n v="0"/>
    <n v="5"/>
    <n v="5"/>
    <s v="&gt;274"/>
    <n v="26323"/>
    <m/>
    <x v="96"/>
    <x v="6"/>
    <m/>
  </r>
  <r>
    <n v="91933"/>
    <n v="0"/>
    <n v="5"/>
    <s v="&gt;0"/>
    <m/>
    <s v="91933"/>
    <n v="0"/>
    <n v="5"/>
    <n v="0"/>
    <n v="0"/>
    <n v="0"/>
    <n v="0"/>
    <s v="&gt;0"/>
    <n v="0"/>
    <n v="1"/>
    <x v="2"/>
    <x v="1"/>
    <m/>
  </r>
  <r>
    <n v="91934"/>
    <n v="5"/>
    <n v="5"/>
    <s v="&gt;0"/>
    <m/>
    <s v="91934"/>
    <n v="5"/>
    <n v="5"/>
    <n v="0"/>
    <n v="0"/>
    <n v="0"/>
    <n v="0"/>
    <s v="&gt;0"/>
    <n v="785"/>
    <m/>
    <x v="0"/>
    <x v="6"/>
    <m/>
  </r>
  <r>
    <n v="91935"/>
    <n v="34"/>
    <n v="35"/>
    <n v="69"/>
    <m/>
    <s v="91935"/>
    <n v="60"/>
    <n v="5"/>
    <n v="5"/>
    <n v="0"/>
    <n v="5"/>
    <n v="0"/>
    <s v="&gt;60"/>
    <n v="9270"/>
    <m/>
    <x v="0"/>
    <x v="6"/>
    <m/>
  </r>
  <r>
    <n v="91939"/>
    <n v="5"/>
    <n v="0"/>
    <s v="&gt;0"/>
    <m/>
    <s v="91939"/>
    <n v="5"/>
    <n v="0"/>
    <n v="0"/>
    <n v="0"/>
    <n v="0"/>
    <n v="0"/>
    <s v="&gt;0"/>
    <n v="0"/>
    <n v="1"/>
    <x v="2"/>
    <x v="1"/>
    <m/>
  </r>
  <r>
    <n v="91941"/>
    <n v="162"/>
    <n v="155"/>
    <n v="317"/>
    <m/>
    <s v="91941"/>
    <n v="249"/>
    <n v="25"/>
    <n v="18"/>
    <n v="12"/>
    <n v="11"/>
    <n v="5"/>
    <s v="&gt;315"/>
    <n v="33126"/>
    <m/>
    <x v="0"/>
    <x v="6"/>
    <m/>
  </r>
  <r>
    <n v="91942"/>
    <n v="185"/>
    <n v="227"/>
    <n v="412"/>
    <m/>
    <s v="91942"/>
    <n v="276"/>
    <n v="51"/>
    <n v="30"/>
    <n v="39"/>
    <n v="5"/>
    <n v="11"/>
    <s v="&gt;407"/>
    <n v="40714"/>
    <m/>
    <x v="97"/>
    <x v="6"/>
    <m/>
  </r>
  <r>
    <n v="91945"/>
    <n v="157"/>
    <n v="191"/>
    <n v="348"/>
    <m/>
    <s v="91945"/>
    <n v="241"/>
    <n v="27"/>
    <n v="52"/>
    <n v="5"/>
    <n v="5"/>
    <n v="5"/>
    <s v="&gt;320"/>
    <n v="26923"/>
    <m/>
    <x v="98"/>
    <x v="6"/>
    <m/>
  </r>
  <r>
    <n v="91950"/>
    <n v="390"/>
    <n v="334"/>
    <n v="724"/>
    <m/>
    <s v="91950"/>
    <n v="635"/>
    <n v="41"/>
    <n v="26"/>
    <n v="5"/>
    <n v="5"/>
    <n v="5"/>
    <s v="&gt;702"/>
    <n v="62783"/>
    <m/>
    <x v="99"/>
    <x v="6"/>
    <m/>
  </r>
  <r>
    <n v="91951"/>
    <n v="5"/>
    <n v="0"/>
    <s v="&gt;0"/>
    <m/>
    <s v="91951"/>
    <n v="5"/>
    <n v="0"/>
    <n v="0"/>
    <n v="0"/>
    <n v="0"/>
    <n v="0"/>
    <s v="&gt;0"/>
    <n v="0"/>
    <n v="1"/>
    <x v="2"/>
    <x v="1"/>
    <m/>
  </r>
  <r>
    <n v="91954"/>
    <n v="0"/>
    <n v="5"/>
    <s v="&gt;0"/>
    <m/>
    <s v="91954"/>
    <n v="5"/>
    <n v="0"/>
    <n v="0"/>
    <n v="0"/>
    <n v="0"/>
    <n v="0"/>
    <s v="&gt;0"/>
    <n v="0"/>
    <n v="1"/>
    <x v="2"/>
    <x v="1"/>
    <m/>
  </r>
  <r>
    <n v="91962"/>
    <n v="11"/>
    <n v="5"/>
    <s v="&gt;11"/>
    <m/>
    <s v="91962"/>
    <n v="12"/>
    <n v="0"/>
    <n v="0"/>
    <n v="0"/>
    <n v="0"/>
    <n v="0"/>
    <n v="12"/>
    <n v="2652"/>
    <m/>
    <x v="0"/>
    <x v="6"/>
    <m/>
  </r>
  <r>
    <n v="91963"/>
    <n v="5"/>
    <n v="5"/>
    <s v="&gt;0"/>
    <m/>
    <s v="91963"/>
    <n v="5"/>
    <n v="0"/>
    <n v="0"/>
    <n v="0"/>
    <n v="0"/>
    <n v="0"/>
    <s v="&gt;0"/>
    <n v="479"/>
    <m/>
    <x v="0"/>
    <x v="6"/>
    <m/>
  </r>
  <r>
    <n v="91977"/>
    <n v="351"/>
    <n v="440"/>
    <n v="791"/>
    <m/>
    <s v="91977"/>
    <n v="585"/>
    <n v="33"/>
    <n v="152"/>
    <n v="5"/>
    <n v="5"/>
    <n v="5"/>
    <s v="&gt;770"/>
    <n v="63267"/>
    <m/>
    <x v="0"/>
    <x v="6"/>
    <m/>
  </r>
  <r>
    <n v="91978"/>
    <n v="63"/>
    <n v="142"/>
    <n v="205"/>
    <m/>
    <s v="91978"/>
    <n v="98"/>
    <n v="5"/>
    <n v="98"/>
    <n v="0"/>
    <n v="5"/>
    <n v="0"/>
    <s v="&gt;196"/>
    <n v="10949"/>
    <m/>
    <x v="0"/>
    <x v="6"/>
    <m/>
  </r>
  <r>
    <n v="91980"/>
    <n v="5"/>
    <n v="5"/>
    <s v="&gt;0"/>
    <m/>
    <s v="91980"/>
    <n v="5"/>
    <n v="0"/>
    <n v="0"/>
    <n v="0"/>
    <n v="0"/>
    <n v="0"/>
    <s v="&gt;0"/>
    <n v="0"/>
    <m/>
    <x v="0"/>
    <x v="6"/>
    <m/>
  </r>
  <r>
    <n v="92003"/>
    <n v="26"/>
    <n v="21"/>
    <n v="47"/>
    <m/>
    <s v="92003"/>
    <n v="45"/>
    <n v="5"/>
    <n v="0"/>
    <n v="0"/>
    <n v="5"/>
    <n v="0"/>
    <s v="&gt;45"/>
    <n v="5123"/>
    <m/>
    <x v="0"/>
    <x v="6"/>
    <m/>
  </r>
  <r>
    <n v="92004"/>
    <n v="5"/>
    <n v="12"/>
    <s v="&gt;12"/>
    <m/>
    <s v="92004"/>
    <n v="13"/>
    <n v="5"/>
    <n v="0"/>
    <n v="0"/>
    <n v="0"/>
    <n v="0"/>
    <s v="&gt;13"/>
    <n v="2284"/>
    <m/>
    <x v="0"/>
    <x v="7"/>
    <m/>
  </r>
  <r>
    <n v="92007"/>
    <n v="23"/>
    <n v="21"/>
    <n v="44"/>
    <m/>
    <s v="92007"/>
    <n v="44"/>
    <n v="0"/>
    <n v="0"/>
    <n v="0"/>
    <n v="0"/>
    <n v="0"/>
    <n v="44"/>
    <n v="11973"/>
    <m/>
    <x v="100"/>
    <x v="6"/>
    <m/>
  </r>
  <r>
    <n v="92008"/>
    <n v="60"/>
    <n v="79"/>
    <n v="139"/>
    <m/>
    <s v="92008"/>
    <n v="122"/>
    <n v="14"/>
    <n v="5"/>
    <n v="5"/>
    <n v="0"/>
    <n v="0"/>
    <s v="&gt;136"/>
    <n v="27119"/>
    <m/>
    <x v="101"/>
    <x v="6"/>
    <m/>
  </r>
  <r>
    <n v="92009"/>
    <n v="169"/>
    <n v="130"/>
    <n v="299"/>
    <m/>
    <s v="92009"/>
    <n v="271"/>
    <n v="16"/>
    <n v="0"/>
    <n v="5"/>
    <n v="5"/>
    <n v="0"/>
    <s v="&gt;287"/>
    <n v="46849"/>
    <m/>
    <x v="101"/>
    <x v="6"/>
    <m/>
  </r>
  <r>
    <n v="92010"/>
    <n v="75"/>
    <n v="67"/>
    <n v="142"/>
    <m/>
    <s v="92010"/>
    <n v="128"/>
    <n v="14"/>
    <n v="0"/>
    <n v="0"/>
    <n v="0"/>
    <n v="0"/>
    <n v="142"/>
    <n v="15600"/>
    <m/>
    <x v="101"/>
    <x v="6"/>
    <m/>
  </r>
  <r>
    <n v="92011"/>
    <n v="83"/>
    <n v="50"/>
    <n v="133"/>
    <m/>
    <s v="92011"/>
    <n v="126"/>
    <n v="5"/>
    <n v="0"/>
    <n v="0"/>
    <n v="0"/>
    <n v="0"/>
    <s v="&gt;126"/>
    <n v="24843"/>
    <m/>
    <x v="101"/>
    <x v="6"/>
    <m/>
  </r>
  <r>
    <n v="92014"/>
    <n v="28"/>
    <n v="35"/>
    <n v="63"/>
    <m/>
    <s v="92014"/>
    <n v="60"/>
    <n v="5"/>
    <n v="0"/>
    <n v="0"/>
    <n v="5"/>
    <n v="0"/>
    <s v="&gt;60"/>
    <n v="13133"/>
    <m/>
    <x v="102"/>
    <x v="6"/>
    <m/>
  </r>
  <r>
    <n v="92019"/>
    <n v="271"/>
    <n v="299"/>
    <n v="570"/>
    <m/>
    <s v="92019"/>
    <n v="461"/>
    <n v="24"/>
    <n v="72"/>
    <n v="5"/>
    <n v="5"/>
    <n v="0"/>
    <s v="&gt;557"/>
    <n v="44397"/>
    <m/>
    <x v="0"/>
    <x v="6"/>
    <m/>
  </r>
  <r>
    <n v="92020"/>
    <n v="405"/>
    <n v="407"/>
    <n v="812"/>
    <m/>
    <s v="92020"/>
    <n v="607"/>
    <n v="93"/>
    <n v="47"/>
    <n v="39"/>
    <n v="5"/>
    <n v="19"/>
    <s v="&gt;805"/>
    <n v="57796"/>
    <m/>
    <x v="103"/>
    <x v="6"/>
    <m/>
  </r>
  <r>
    <n v="92021"/>
    <n v="448"/>
    <n v="508"/>
    <n v="956"/>
    <m/>
    <s v="92021"/>
    <n v="691"/>
    <n v="113"/>
    <n v="98"/>
    <n v="18"/>
    <n v="20"/>
    <n v="16"/>
    <n v="956"/>
    <n v="71183"/>
    <m/>
    <x v="103"/>
    <x v="6"/>
    <m/>
  </r>
  <r>
    <n v="92024"/>
    <n v="156"/>
    <n v="103"/>
    <n v="259"/>
    <m/>
    <s v="92024"/>
    <n v="234"/>
    <n v="20"/>
    <n v="0"/>
    <n v="5"/>
    <n v="5"/>
    <n v="5"/>
    <s v="&gt;254"/>
    <n v="50994"/>
    <m/>
    <x v="100"/>
    <x v="6"/>
    <m/>
  </r>
  <r>
    <n v="92025"/>
    <n v="338"/>
    <n v="268"/>
    <n v="606"/>
    <m/>
    <s v="92025"/>
    <n v="463"/>
    <n v="56"/>
    <n v="67"/>
    <n v="0"/>
    <n v="5"/>
    <n v="11"/>
    <s v="&gt;597"/>
    <n v="52276"/>
    <m/>
    <x v="104"/>
    <x v="6"/>
    <m/>
  </r>
  <r>
    <n v="92026"/>
    <n v="270"/>
    <n v="302"/>
    <n v="572"/>
    <m/>
    <s v="92026"/>
    <n v="389"/>
    <n v="30"/>
    <n v="41"/>
    <n v="102"/>
    <n v="5"/>
    <n v="5"/>
    <s v="&gt;562"/>
    <n v="50461"/>
    <m/>
    <x v="104"/>
    <x v="6"/>
    <m/>
  </r>
  <r>
    <n v="92027"/>
    <n v="342"/>
    <n v="233"/>
    <n v="575"/>
    <m/>
    <s v="92027"/>
    <n v="485"/>
    <n v="22"/>
    <n v="58"/>
    <n v="0"/>
    <n v="5"/>
    <n v="5"/>
    <s v="&gt;565"/>
    <n v="57225"/>
    <m/>
    <x v="104"/>
    <x v="6"/>
    <m/>
  </r>
  <r>
    <n v="92028"/>
    <n v="226"/>
    <n v="261"/>
    <n v="487"/>
    <m/>
    <s v="92028"/>
    <n v="375"/>
    <n v="14"/>
    <n v="84"/>
    <n v="5"/>
    <n v="5"/>
    <n v="5"/>
    <s v="&gt;473"/>
    <n v="48736"/>
    <m/>
    <x v="0"/>
    <x v="6"/>
    <m/>
  </r>
  <r>
    <n v="92029"/>
    <n v="103"/>
    <n v="95"/>
    <n v="198"/>
    <m/>
    <s v="92029"/>
    <n v="161"/>
    <n v="5"/>
    <n v="25"/>
    <n v="5"/>
    <n v="5"/>
    <n v="5"/>
    <s v="&gt;186"/>
    <n v="19361"/>
    <m/>
    <x v="104"/>
    <x v="6"/>
    <m/>
  </r>
  <r>
    <n v="92033"/>
    <n v="0"/>
    <n v="5"/>
    <s v="&gt;0"/>
    <m/>
    <s v="92033"/>
    <n v="5"/>
    <n v="0"/>
    <n v="0"/>
    <n v="0"/>
    <n v="0"/>
    <n v="5"/>
    <s v="&gt;0"/>
    <n v="0"/>
    <n v="1"/>
    <x v="2"/>
    <x v="1"/>
    <m/>
  </r>
  <r>
    <n v="92036"/>
    <n v="18"/>
    <n v="14"/>
    <n v="32"/>
    <m/>
    <s v="92036"/>
    <n v="26"/>
    <n v="5"/>
    <n v="0"/>
    <n v="0"/>
    <n v="0"/>
    <n v="5"/>
    <s v="&gt;26"/>
    <n v="2619"/>
    <m/>
    <x v="0"/>
    <x v="6"/>
    <m/>
  </r>
  <r>
    <n v="92037"/>
    <n v="77"/>
    <n v="56"/>
    <n v="133"/>
    <m/>
    <s v="92037"/>
    <n v="128"/>
    <n v="5"/>
    <n v="0"/>
    <n v="0"/>
    <n v="0"/>
    <n v="0"/>
    <s v="&gt;128"/>
    <n v="38261"/>
    <m/>
    <x v="102"/>
    <x v="6"/>
    <m/>
  </r>
  <r>
    <n v="92040"/>
    <n v="298"/>
    <n v="278"/>
    <n v="576"/>
    <m/>
    <s v="92040"/>
    <n v="427"/>
    <n v="35"/>
    <n v="59"/>
    <n v="35"/>
    <n v="19"/>
    <n v="5"/>
    <s v="&gt;575"/>
    <n v="45392"/>
    <m/>
    <x v="0"/>
    <x v="6"/>
    <m/>
  </r>
  <r>
    <n v="92046"/>
    <n v="5"/>
    <n v="0"/>
    <s v="&gt;0"/>
    <m/>
    <s v="92046"/>
    <n v="5"/>
    <n v="0"/>
    <n v="0"/>
    <n v="0"/>
    <n v="0"/>
    <n v="0"/>
    <s v="&gt;0"/>
    <n v="0"/>
    <n v="1"/>
    <x v="2"/>
    <x v="1"/>
    <m/>
  </r>
  <r>
    <n v="92047"/>
    <n v="5"/>
    <n v="0"/>
    <s v="&gt;0"/>
    <m/>
    <s v="92047"/>
    <n v="5"/>
    <n v="0"/>
    <n v="0"/>
    <n v="0"/>
    <n v="0"/>
    <n v="0"/>
    <s v="&gt;0"/>
    <n v="0"/>
    <n v="1"/>
    <x v="2"/>
    <x v="1"/>
    <m/>
  </r>
  <r>
    <n v="92053"/>
    <n v="0"/>
    <n v="5"/>
    <s v="&gt;0"/>
    <m/>
    <s v="92053"/>
    <n v="0"/>
    <n v="0"/>
    <n v="0"/>
    <n v="5"/>
    <n v="0"/>
    <n v="0"/>
    <s v="&gt;0"/>
    <n v="0"/>
    <n v="1"/>
    <x v="2"/>
    <x v="1"/>
    <m/>
  </r>
  <r>
    <n v="92054"/>
    <n v="140"/>
    <n v="132"/>
    <n v="272"/>
    <m/>
    <s v="92054"/>
    <n v="237"/>
    <n v="22"/>
    <n v="5"/>
    <n v="0"/>
    <n v="5"/>
    <n v="5"/>
    <s v="&gt;259"/>
    <n v="40709"/>
    <m/>
    <x v="105"/>
    <x v="6"/>
    <m/>
  </r>
  <r>
    <n v="92056"/>
    <n v="224"/>
    <n v="198"/>
    <n v="422"/>
    <m/>
    <s v="92056"/>
    <n v="358"/>
    <n v="21"/>
    <n v="18"/>
    <n v="5"/>
    <n v="5"/>
    <n v="5"/>
    <s v="&gt;397"/>
    <n v="53124"/>
    <m/>
    <x v="105"/>
    <x v="6"/>
    <m/>
  </r>
  <r>
    <n v="92057"/>
    <n v="270"/>
    <n v="252"/>
    <n v="522"/>
    <m/>
    <s v="92057"/>
    <n v="452"/>
    <n v="12"/>
    <n v="36"/>
    <n v="11"/>
    <n v="5"/>
    <n v="5"/>
    <s v="&gt;511"/>
    <n v="59190"/>
    <m/>
    <x v="105"/>
    <x v="6"/>
    <m/>
  </r>
  <r>
    <n v="92058"/>
    <n v="249"/>
    <n v="127"/>
    <n v="376"/>
    <m/>
    <s v="92058"/>
    <n v="331"/>
    <n v="13"/>
    <n v="18"/>
    <n v="12"/>
    <n v="5"/>
    <n v="0"/>
    <s v="&gt;374"/>
    <n v="47011"/>
    <m/>
    <x v="0"/>
    <x v="6"/>
    <m/>
  </r>
  <r>
    <n v="92059"/>
    <n v="12"/>
    <n v="5"/>
    <s v="&gt;12"/>
    <m/>
    <s v="92059"/>
    <n v="17"/>
    <n v="0"/>
    <n v="0"/>
    <n v="0"/>
    <n v="0"/>
    <n v="0"/>
    <n v="17"/>
    <n v="1578"/>
    <m/>
    <x v="0"/>
    <x v="6"/>
    <m/>
  </r>
  <r>
    <n v="92060"/>
    <n v="0"/>
    <n v="5"/>
    <s v="&gt;0"/>
    <m/>
    <s v="92060"/>
    <n v="5"/>
    <n v="0"/>
    <n v="0"/>
    <n v="0"/>
    <n v="0"/>
    <n v="0"/>
    <s v="&gt;0"/>
    <n v="457"/>
    <m/>
    <x v="0"/>
    <x v="6"/>
    <m/>
  </r>
  <r>
    <n v="92061"/>
    <n v="13"/>
    <n v="5"/>
    <s v="&gt;13"/>
    <m/>
    <s v="92061"/>
    <n v="17"/>
    <n v="0"/>
    <n v="0"/>
    <n v="0"/>
    <n v="5"/>
    <n v="0"/>
    <s v="&gt;17"/>
    <n v="2273"/>
    <m/>
    <x v="0"/>
    <x v="6"/>
    <m/>
  </r>
  <r>
    <n v="92064"/>
    <n v="262"/>
    <n v="270"/>
    <n v="532"/>
    <m/>
    <s v="92064"/>
    <n v="426"/>
    <n v="61"/>
    <n v="33"/>
    <n v="0"/>
    <n v="5"/>
    <n v="5"/>
    <s v="&gt;520"/>
    <n v="49768"/>
    <m/>
    <x v="106"/>
    <x v="6"/>
    <m/>
  </r>
  <r>
    <n v="92065"/>
    <n v="149"/>
    <n v="164"/>
    <n v="313"/>
    <m/>
    <s v="92065"/>
    <n v="260"/>
    <n v="5"/>
    <n v="27"/>
    <n v="5"/>
    <n v="5"/>
    <n v="5"/>
    <s v="&gt;287"/>
    <n v="36460"/>
    <m/>
    <x v="0"/>
    <x v="6"/>
    <m/>
  </r>
  <r>
    <n v="92066"/>
    <n v="5"/>
    <n v="5"/>
    <s v="&gt;0"/>
    <m/>
    <s v="92066"/>
    <n v="5"/>
    <n v="0"/>
    <n v="0"/>
    <n v="0"/>
    <n v="0"/>
    <n v="0"/>
    <s v="&gt;0"/>
    <n v="350"/>
    <m/>
    <x v="0"/>
    <x v="6"/>
    <m/>
  </r>
  <r>
    <n v="92067"/>
    <n v="19"/>
    <n v="18"/>
    <n v="37"/>
    <m/>
    <s v="92067"/>
    <n v="37"/>
    <n v="0"/>
    <n v="0"/>
    <n v="0"/>
    <n v="0"/>
    <n v="0"/>
    <n v="37"/>
    <n v="8968"/>
    <m/>
    <x v="0"/>
    <x v="6"/>
    <m/>
  </r>
  <r>
    <n v="92068"/>
    <n v="0"/>
    <n v="5"/>
    <s v="&gt;0"/>
    <m/>
    <s v="92068"/>
    <n v="0"/>
    <n v="0"/>
    <n v="5"/>
    <n v="0"/>
    <n v="0"/>
    <n v="0"/>
    <s v="&gt;0"/>
    <n v="0"/>
    <n v="1"/>
    <x v="2"/>
    <x v="1"/>
    <m/>
  </r>
  <r>
    <n v="92069"/>
    <n v="301"/>
    <n v="207"/>
    <n v="508"/>
    <m/>
    <s v="92069"/>
    <n v="457"/>
    <n v="11"/>
    <n v="20"/>
    <n v="15"/>
    <n v="5"/>
    <n v="0"/>
    <s v="&gt;503"/>
    <n v="48048"/>
    <m/>
    <x v="107"/>
    <x v="6"/>
    <m/>
  </r>
  <r>
    <n v="92070"/>
    <n v="5"/>
    <n v="5"/>
    <s v="&gt;0"/>
    <m/>
    <s v="92070"/>
    <n v="5"/>
    <n v="5"/>
    <n v="0"/>
    <n v="0"/>
    <n v="5"/>
    <n v="0"/>
    <s v="&gt;0"/>
    <n v="892"/>
    <m/>
    <x v="0"/>
    <x v="6"/>
    <m/>
  </r>
  <r>
    <n v="92071"/>
    <n v="335"/>
    <n v="308"/>
    <n v="643"/>
    <m/>
    <s v="92071"/>
    <n v="507"/>
    <n v="39"/>
    <n v="29"/>
    <n v="47"/>
    <n v="12"/>
    <n v="5"/>
    <s v="&gt;634"/>
    <n v="57207"/>
    <m/>
    <x v="108"/>
    <x v="6"/>
    <m/>
  </r>
  <r>
    <n v="92075"/>
    <n v="20"/>
    <n v="30"/>
    <n v="50"/>
    <m/>
    <s v="92075"/>
    <n v="39"/>
    <n v="11"/>
    <n v="0"/>
    <n v="0"/>
    <n v="0"/>
    <n v="0"/>
    <n v="50"/>
    <n v="12691"/>
    <m/>
    <x v="109"/>
    <x v="6"/>
    <m/>
  </r>
  <r>
    <n v="92076"/>
    <n v="0"/>
    <n v="5"/>
    <s v="&gt;0"/>
    <m/>
    <s v="92076"/>
    <n v="0"/>
    <n v="0"/>
    <n v="5"/>
    <n v="0"/>
    <n v="0"/>
    <n v="0"/>
    <s v="&gt;0"/>
    <n v="0"/>
    <n v="1"/>
    <x v="2"/>
    <x v="1"/>
    <m/>
  </r>
  <r>
    <n v="92077"/>
    <n v="0"/>
    <n v="5"/>
    <s v="&gt;0"/>
    <m/>
    <s v="92077"/>
    <n v="5"/>
    <n v="0"/>
    <n v="0"/>
    <n v="0"/>
    <n v="0"/>
    <n v="0"/>
    <s v="&gt;0"/>
    <n v="0"/>
    <n v="1"/>
    <x v="2"/>
    <x v="1"/>
    <m/>
  </r>
  <r>
    <n v="92078"/>
    <n v="218"/>
    <n v="122"/>
    <n v="340"/>
    <m/>
    <s v="92078"/>
    <n v="306"/>
    <n v="24"/>
    <n v="5"/>
    <n v="5"/>
    <n v="0"/>
    <n v="5"/>
    <s v="&gt;330"/>
    <n v="52810"/>
    <m/>
    <x v="107"/>
    <x v="6"/>
    <m/>
  </r>
  <r>
    <n v="92081"/>
    <n v="144"/>
    <n v="85"/>
    <n v="229"/>
    <m/>
    <s v="92081"/>
    <n v="193"/>
    <n v="13"/>
    <n v="0"/>
    <n v="12"/>
    <n v="5"/>
    <n v="5"/>
    <s v="&gt;218"/>
    <n v="30434"/>
    <m/>
    <x v="110"/>
    <x v="6"/>
    <m/>
  </r>
  <r>
    <n v="92082"/>
    <n v="103"/>
    <n v="83"/>
    <n v="186"/>
    <m/>
    <s v="92082"/>
    <n v="163"/>
    <n v="5"/>
    <n v="11"/>
    <n v="5"/>
    <n v="5"/>
    <n v="0"/>
    <s v="&gt;174"/>
    <n v="19636"/>
    <m/>
    <x v="0"/>
    <x v="6"/>
    <m/>
  </r>
  <r>
    <n v="92083"/>
    <n v="218"/>
    <n v="208"/>
    <n v="426"/>
    <m/>
    <s v="92083"/>
    <n v="341"/>
    <n v="33"/>
    <n v="27"/>
    <n v="15"/>
    <n v="5"/>
    <n v="5"/>
    <s v="&gt;416"/>
    <n v="39276"/>
    <m/>
    <x v="110"/>
    <x v="6"/>
    <m/>
  </r>
  <r>
    <n v="92084"/>
    <n v="239"/>
    <n v="254"/>
    <n v="493"/>
    <m/>
    <s v="92084"/>
    <n v="380"/>
    <n v="13"/>
    <n v="66"/>
    <n v="26"/>
    <n v="5"/>
    <n v="5"/>
    <s v="&gt;485"/>
    <n v="50306"/>
    <m/>
    <x v="110"/>
    <x v="6"/>
    <m/>
  </r>
  <r>
    <n v="92085"/>
    <n v="5"/>
    <n v="5"/>
    <s v="&gt;0"/>
    <m/>
    <s v="92085"/>
    <n v="5"/>
    <n v="0"/>
    <n v="0"/>
    <n v="0"/>
    <n v="5"/>
    <n v="0"/>
    <s v="&gt;0"/>
    <n v="0"/>
    <n v="1"/>
    <x v="2"/>
    <x v="1"/>
    <m/>
  </r>
  <r>
    <n v="92086"/>
    <n v="5"/>
    <n v="5"/>
    <s v="&gt;0"/>
    <m/>
    <s v="92086"/>
    <n v="5"/>
    <n v="0"/>
    <n v="0"/>
    <n v="0"/>
    <n v="0"/>
    <n v="0"/>
    <s v="&gt;0"/>
    <n v="1259"/>
    <m/>
    <x v="0"/>
    <x v="6"/>
    <m/>
  </r>
  <r>
    <n v="92091"/>
    <n v="5"/>
    <n v="5"/>
    <s v="&gt;0"/>
    <m/>
    <s v="92091"/>
    <n v="5"/>
    <n v="0"/>
    <n v="0"/>
    <n v="0"/>
    <n v="0"/>
    <n v="0"/>
    <s v="&gt;0"/>
    <n v="1311"/>
    <m/>
    <x v="0"/>
    <x v="6"/>
    <m/>
  </r>
  <r>
    <n v="92092"/>
    <n v="5"/>
    <n v="5"/>
    <s v="&gt;0"/>
    <m/>
    <s v="92092"/>
    <n v="5"/>
    <n v="0"/>
    <n v="0"/>
    <n v="0"/>
    <n v="0"/>
    <n v="0"/>
    <s v="&gt;0"/>
    <n v="0"/>
    <n v="1"/>
    <x v="2"/>
    <x v="1"/>
    <m/>
  </r>
  <r>
    <n v="92096"/>
    <n v="5"/>
    <n v="0"/>
    <s v="&gt;0"/>
    <m/>
    <s v="92096"/>
    <n v="0"/>
    <n v="0"/>
    <n v="0"/>
    <n v="0"/>
    <n v="5"/>
    <n v="0"/>
    <s v="&gt;0"/>
    <n v="0"/>
    <n v="1"/>
    <x v="2"/>
    <x v="1"/>
    <m/>
  </r>
  <r>
    <n v="92101"/>
    <n v="78"/>
    <n v="95"/>
    <n v="173"/>
    <m/>
    <s v="92101"/>
    <n v="118"/>
    <n v="46"/>
    <n v="5"/>
    <n v="0"/>
    <n v="5"/>
    <n v="5"/>
    <s v="&gt;164"/>
    <n v="42423"/>
    <m/>
    <x v="102"/>
    <x v="6"/>
    <m/>
  </r>
  <r>
    <n v="92102"/>
    <n v="280"/>
    <n v="173"/>
    <n v="453"/>
    <m/>
    <s v="92102"/>
    <n v="412"/>
    <n v="28"/>
    <n v="5"/>
    <n v="0"/>
    <n v="5"/>
    <n v="5"/>
    <s v="&gt;440"/>
    <n v="42413"/>
    <m/>
    <x v="102"/>
    <x v="6"/>
    <m/>
  </r>
  <r>
    <n v="92103"/>
    <n v="58"/>
    <n v="60"/>
    <n v="118"/>
    <m/>
    <s v="92103"/>
    <n v="84"/>
    <n v="27"/>
    <n v="0"/>
    <n v="0"/>
    <n v="5"/>
    <n v="5"/>
    <s v="&gt;111"/>
    <n v="34246"/>
    <m/>
    <x v="102"/>
    <x v="6"/>
    <m/>
  </r>
  <r>
    <n v="92104"/>
    <n v="176"/>
    <n v="106"/>
    <n v="282"/>
    <m/>
    <s v="92104"/>
    <n v="230"/>
    <n v="41"/>
    <n v="5"/>
    <n v="0"/>
    <n v="5"/>
    <n v="5"/>
    <s v="&gt;271"/>
    <n v="45601"/>
    <m/>
    <x v="102"/>
    <x v="6"/>
    <m/>
  </r>
  <r>
    <n v="92105"/>
    <n v="403"/>
    <n v="334"/>
    <n v="737"/>
    <m/>
    <s v="92105"/>
    <n v="659"/>
    <n v="67"/>
    <n v="5"/>
    <n v="0"/>
    <n v="5"/>
    <n v="5"/>
    <s v="&gt;726"/>
    <n v="75990"/>
    <m/>
    <x v="102"/>
    <x v="6"/>
    <m/>
  </r>
  <r>
    <n v="92106"/>
    <n v="52"/>
    <n v="46"/>
    <n v="98"/>
    <m/>
    <s v="92106"/>
    <n v="92"/>
    <n v="5"/>
    <n v="0"/>
    <n v="0"/>
    <n v="0"/>
    <n v="0"/>
    <s v="&gt;92"/>
    <n v="20592"/>
    <m/>
    <x v="102"/>
    <x v="6"/>
    <m/>
  </r>
  <r>
    <n v="92107"/>
    <n v="79"/>
    <n v="37"/>
    <n v="116"/>
    <m/>
    <s v="92107"/>
    <n v="105"/>
    <n v="5"/>
    <n v="0"/>
    <n v="5"/>
    <n v="0"/>
    <n v="0"/>
    <s v="&gt;105"/>
    <n v="31667"/>
    <m/>
    <x v="102"/>
    <x v="6"/>
    <m/>
  </r>
  <r>
    <n v="92108"/>
    <n v="116"/>
    <n v="51"/>
    <n v="167"/>
    <m/>
    <s v="92108"/>
    <n v="147"/>
    <n v="18"/>
    <n v="5"/>
    <n v="0"/>
    <n v="5"/>
    <n v="0"/>
    <s v="&gt;165"/>
    <n v="21013"/>
    <m/>
    <x v="102"/>
    <x v="6"/>
    <m/>
  </r>
  <r>
    <n v="92109"/>
    <n v="81"/>
    <n v="50"/>
    <n v="131"/>
    <m/>
    <s v="92109"/>
    <n v="117"/>
    <n v="13"/>
    <n v="0"/>
    <n v="0"/>
    <n v="0"/>
    <n v="5"/>
    <s v="&gt;130"/>
    <n v="46777"/>
    <m/>
    <x v="102"/>
    <x v="6"/>
    <m/>
  </r>
  <r>
    <n v="92110"/>
    <n v="103"/>
    <n v="66"/>
    <n v="169"/>
    <m/>
    <s v="92110"/>
    <n v="148"/>
    <n v="18"/>
    <n v="0"/>
    <n v="0"/>
    <n v="5"/>
    <n v="5"/>
    <s v="&gt;166"/>
    <n v="30047"/>
    <m/>
    <x v="102"/>
    <x v="6"/>
    <m/>
  </r>
  <r>
    <n v="92111"/>
    <n v="216"/>
    <n v="178"/>
    <n v="394"/>
    <m/>
    <s v="92111"/>
    <n v="336"/>
    <n v="46"/>
    <n v="5"/>
    <n v="0"/>
    <n v="5"/>
    <n v="5"/>
    <s v="&gt;382"/>
    <n v="49874"/>
    <m/>
    <x v="102"/>
    <x v="6"/>
    <m/>
  </r>
  <r>
    <n v="92113"/>
    <n v="436"/>
    <n v="317"/>
    <n v="753"/>
    <m/>
    <s v="92113"/>
    <n v="691"/>
    <n v="48"/>
    <n v="5"/>
    <n v="0"/>
    <n v="5"/>
    <n v="5"/>
    <s v="&gt;739"/>
    <n v="58231"/>
    <m/>
    <x v="102"/>
    <x v="6"/>
    <m/>
  </r>
  <r>
    <n v="92114"/>
    <n v="388"/>
    <n v="593"/>
    <n v="981"/>
    <m/>
    <s v="92114"/>
    <n v="730"/>
    <n v="33"/>
    <n v="178"/>
    <n v="13"/>
    <n v="22"/>
    <n v="5"/>
    <s v="&gt;976"/>
    <n v="69858"/>
    <m/>
    <x v="102"/>
    <x v="6"/>
    <m/>
  </r>
  <r>
    <n v="92115"/>
    <n v="282"/>
    <n v="191"/>
    <n v="473"/>
    <m/>
    <s v="92115"/>
    <n v="396"/>
    <n v="65"/>
    <n v="5"/>
    <n v="0"/>
    <n v="5"/>
    <n v="5"/>
    <s v="&gt;461"/>
    <n v="63755"/>
    <m/>
    <x v="102"/>
    <x v="6"/>
    <m/>
  </r>
  <r>
    <n v="92116"/>
    <n v="104"/>
    <n v="65"/>
    <n v="169"/>
    <m/>
    <s v="92116"/>
    <n v="141"/>
    <n v="24"/>
    <n v="5"/>
    <n v="0"/>
    <n v="5"/>
    <n v="5"/>
    <s v="&gt;165"/>
    <n v="32361"/>
    <m/>
    <x v="102"/>
    <x v="6"/>
    <m/>
  </r>
  <r>
    <n v="92117"/>
    <n v="228"/>
    <n v="179"/>
    <n v="407"/>
    <m/>
    <s v="92117"/>
    <n v="353"/>
    <n v="45"/>
    <n v="5"/>
    <n v="0"/>
    <n v="5"/>
    <n v="5"/>
    <s v="&gt;398"/>
    <n v="58651"/>
    <m/>
    <x v="102"/>
    <x v="6"/>
    <m/>
  </r>
  <r>
    <n v="92118"/>
    <n v="37"/>
    <n v="38"/>
    <n v="75"/>
    <m/>
    <s v="92118"/>
    <n v="70"/>
    <n v="0"/>
    <n v="0"/>
    <n v="0"/>
    <n v="5"/>
    <n v="5"/>
    <s v="&gt;70"/>
    <n v="23426"/>
    <m/>
    <x v="111"/>
    <x v="6"/>
    <m/>
  </r>
  <r>
    <n v="92119"/>
    <n v="126"/>
    <n v="120"/>
    <n v="246"/>
    <m/>
    <s v="92119"/>
    <n v="201"/>
    <n v="14"/>
    <n v="18"/>
    <n v="5"/>
    <n v="5"/>
    <n v="0"/>
    <s v="&gt;233"/>
    <n v="24915"/>
    <m/>
    <x v="102"/>
    <x v="6"/>
    <m/>
  </r>
  <r>
    <n v="92120"/>
    <n v="146"/>
    <n v="98"/>
    <n v="244"/>
    <m/>
    <s v="92120"/>
    <n v="214"/>
    <n v="13"/>
    <n v="5"/>
    <n v="0"/>
    <n v="5"/>
    <n v="0"/>
    <s v="&gt;227"/>
    <n v="29764"/>
    <m/>
    <x v="102"/>
    <x v="6"/>
    <m/>
  </r>
  <r>
    <n v="92121"/>
    <n v="18"/>
    <n v="5"/>
    <s v="&gt;18"/>
    <m/>
    <s v="92121"/>
    <n v="24"/>
    <n v="0"/>
    <n v="5"/>
    <n v="0"/>
    <n v="0"/>
    <n v="0"/>
    <s v="&gt;24"/>
    <n v="4668"/>
    <m/>
    <x v="102"/>
    <x v="6"/>
    <m/>
  </r>
  <r>
    <n v="92122"/>
    <n v="123"/>
    <n v="58"/>
    <n v="181"/>
    <m/>
    <s v="92122"/>
    <n v="167"/>
    <n v="11"/>
    <n v="0"/>
    <n v="0"/>
    <n v="5"/>
    <n v="0"/>
    <s v="&gt;178"/>
    <n v="47842"/>
    <m/>
    <x v="102"/>
    <x v="6"/>
    <m/>
  </r>
  <r>
    <n v="92123"/>
    <n v="176"/>
    <n v="111"/>
    <n v="287"/>
    <m/>
    <s v="92123"/>
    <n v="215"/>
    <n v="5"/>
    <n v="25"/>
    <n v="5"/>
    <n v="5"/>
    <n v="27"/>
    <s v="&gt;267"/>
    <n v="34103"/>
    <m/>
    <x v="102"/>
    <x v="6"/>
    <m/>
  </r>
  <r>
    <n v="92124"/>
    <n v="214"/>
    <n v="73"/>
    <n v="287"/>
    <m/>
    <s v="92124"/>
    <n v="274"/>
    <n v="5"/>
    <n v="0"/>
    <n v="0"/>
    <n v="5"/>
    <n v="0"/>
    <s v="&gt;274"/>
    <n v="32754"/>
    <m/>
    <x v="102"/>
    <x v="6"/>
    <m/>
  </r>
  <r>
    <n v="92126"/>
    <n v="358"/>
    <n v="337"/>
    <n v="695"/>
    <m/>
    <s v="92126"/>
    <n v="550"/>
    <n v="34"/>
    <n v="105"/>
    <n v="0"/>
    <n v="5"/>
    <n v="5"/>
    <s v="&gt;689"/>
    <n v="83257"/>
    <m/>
    <x v="102"/>
    <x v="6"/>
    <m/>
  </r>
  <r>
    <n v="92127"/>
    <n v="315"/>
    <n v="135"/>
    <n v="450"/>
    <m/>
    <s v="92127"/>
    <n v="439"/>
    <n v="5"/>
    <n v="5"/>
    <n v="0"/>
    <n v="0"/>
    <n v="5"/>
    <s v="&gt;439"/>
    <n v="50092"/>
    <m/>
    <x v="102"/>
    <x v="6"/>
    <m/>
  </r>
  <r>
    <n v="92128"/>
    <n v="249"/>
    <n v="129"/>
    <n v="378"/>
    <m/>
    <s v="92128"/>
    <n v="354"/>
    <n v="20"/>
    <n v="0"/>
    <n v="0"/>
    <n v="5"/>
    <n v="5"/>
    <s v="&gt;374"/>
    <n v="52225"/>
    <m/>
    <x v="102"/>
    <x v="6"/>
    <m/>
  </r>
  <r>
    <n v="92129"/>
    <n v="296"/>
    <n v="162"/>
    <n v="458"/>
    <m/>
    <s v="92129"/>
    <n v="435"/>
    <n v="15"/>
    <n v="5"/>
    <n v="0"/>
    <n v="5"/>
    <n v="0"/>
    <s v="&gt;450"/>
    <n v="56608"/>
    <m/>
    <x v="102"/>
    <x v="6"/>
    <m/>
  </r>
  <r>
    <n v="92130"/>
    <n v="249"/>
    <n v="111"/>
    <n v="360"/>
    <m/>
    <s v="92130"/>
    <n v="355"/>
    <n v="5"/>
    <n v="0"/>
    <n v="0"/>
    <n v="0"/>
    <n v="5"/>
    <s v="&gt;355"/>
    <n v="56741"/>
    <m/>
    <x v="102"/>
    <x v="6"/>
    <m/>
  </r>
  <r>
    <n v="92131"/>
    <n v="159"/>
    <n v="81"/>
    <n v="240"/>
    <m/>
    <s v="92131"/>
    <n v="230"/>
    <n v="5"/>
    <n v="0"/>
    <n v="0"/>
    <n v="5"/>
    <n v="0"/>
    <s v="&gt;230"/>
    <n v="34922"/>
    <m/>
    <x v="102"/>
    <x v="6"/>
    <m/>
  </r>
  <r>
    <n v="92134"/>
    <n v="0"/>
    <n v="5"/>
    <s v="&gt;0"/>
    <m/>
    <s v="92134"/>
    <n v="5"/>
    <n v="0"/>
    <n v="0"/>
    <n v="0"/>
    <n v="0"/>
    <n v="0"/>
    <s v="&gt;0"/>
    <n v="297"/>
    <m/>
    <x v="102"/>
    <x v="6"/>
    <m/>
  </r>
  <r>
    <n v="92139"/>
    <n v="234"/>
    <n v="273"/>
    <n v="507"/>
    <m/>
    <s v="92139"/>
    <n v="367"/>
    <n v="18"/>
    <n v="103"/>
    <n v="12"/>
    <n v="5"/>
    <n v="5"/>
    <s v="&gt;500"/>
    <n v="36172"/>
    <m/>
    <x v="102"/>
    <x v="6"/>
    <m/>
  </r>
  <r>
    <n v="92142"/>
    <n v="0"/>
    <n v="5"/>
    <s v="&gt;0"/>
    <m/>
    <s v="92142"/>
    <n v="0"/>
    <n v="0"/>
    <n v="0"/>
    <n v="5"/>
    <n v="0"/>
    <n v="0"/>
    <s v="&gt;0"/>
    <n v="0"/>
    <n v="1"/>
    <x v="2"/>
    <x v="1"/>
    <m/>
  </r>
  <r>
    <n v="92150"/>
    <n v="0"/>
    <n v="5"/>
    <s v="&gt;0"/>
    <m/>
    <s v="92150"/>
    <n v="5"/>
    <n v="0"/>
    <n v="0"/>
    <n v="0"/>
    <n v="0"/>
    <n v="0"/>
    <s v="&gt;0"/>
    <n v="0"/>
    <n v="1"/>
    <x v="2"/>
    <x v="1"/>
    <m/>
  </r>
  <r>
    <n v="92154"/>
    <n v="614"/>
    <n v="559"/>
    <n v="1173"/>
    <m/>
    <s v="92154"/>
    <n v="991"/>
    <n v="28"/>
    <n v="93"/>
    <n v="28"/>
    <n v="33"/>
    <n v="0"/>
    <n v="1173"/>
    <n v="89886"/>
    <m/>
    <x v="102"/>
    <x v="6"/>
    <m/>
  </r>
  <r>
    <n v="92158"/>
    <n v="0"/>
    <n v="5"/>
    <s v="&gt;0"/>
    <m/>
    <s v="92158"/>
    <n v="0"/>
    <n v="0"/>
    <n v="5"/>
    <n v="0"/>
    <n v="0"/>
    <n v="5"/>
    <s v="&gt;0"/>
    <n v="0"/>
    <n v="1"/>
    <x v="2"/>
    <x v="1"/>
    <m/>
  </r>
  <r>
    <n v="92167"/>
    <n v="0"/>
    <n v="5"/>
    <s v="&gt;0"/>
    <m/>
    <s v="92167"/>
    <n v="5"/>
    <n v="0"/>
    <n v="0"/>
    <n v="0"/>
    <n v="0"/>
    <n v="0"/>
    <s v="&gt;0"/>
    <n v="0"/>
    <n v="1"/>
    <x v="2"/>
    <x v="1"/>
    <m/>
  </r>
  <r>
    <n v="92173"/>
    <n v="300"/>
    <n v="197"/>
    <n v="497"/>
    <m/>
    <s v="92173"/>
    <n v="460"/>
    <n v="16"/>
    <n v="15"/>
    <n v="0"/>
    <n v="5"/>
    <n v="0"/>
    <s v="&gt;491"/>
    <n v="31248"/>
    <m/>
    <x v="102"/>
    <x v="6"/>
    <m/>
  </r>
  <r>
    <n v="92174"/>
    <n v="0"/>
    <n v="5"/>
    <s v="&gt;0"/>
    <m/>
    <s v="92174"/>
    <n v="0"/>
    <n v="5"/>
    <n v="0"/>
    <n v="0"/>
    <n v="0"/>
    <n v="0"/>
    <s v="&gt;0"/>
    <n v="0"/>
    <n v="1"/>
    <x v="2"/>
    <x v="1"/>
    <m/>
  </r>
  <r>
    <n v="92195"/>
    <n v="0"/>
    <n v="5"/>
    <s v="&gt;0"/>
    <m/>
    <s v="92195"/>
    <n v="5"/>
    <n v="0"/>
    <n v="0"/>
    <n v="0"/>
    <n v="0"/>
    <n v="0"/>
    <s v="&gt;0"/>
    <n v="0"/>
    <n v="1"/>
    <x v="2"/>
    <x v="1"/>
    <m/>
  </r>
  <r>
    <n v="92196"/>
    <n v="5"/>
    <n v="0"/>
    <s v="&gt;0"/>
    <m/>
    <s v="92196"/>
    <n v="5"/>
    <n v="0"/>
    <n v="0"/>
    <n v="0"/>
    <n v="0"/>
    <n v="0"/>
    <s v="&gt;0"/>
    <n v="0"/>
    <n v="1"/>
    <x v="2"/>
    <x v="1"/>
    <m/>
  </r>
  <r>
    <n v="92200"/>
    <n v="5"/>
    <n v="0"/>
    <s v="&gt;0"/>
    <m/>
    <s v="92200"/>
    <n v="5"/>
    <n v="0"/>
    <n v="0"/>
    <n v="0"/>
    <n v="0"/>
    <n v="0"/>
    <s v="&gt;0"/>
    <n v="0"/>
    <n v="1"/>
    <x v="2"/>
    <x v="1"/>
    <m/>
  </r>
  <r>
    <n v="92201"/>
    <n v="257"/>
    <n v="259"/>
    <n v="516"/>
    <m/>
    <s v="92201"/>
    <n v="456"/>
    <n v="35"/>
    <n v="14"/>
    <n v="5"/>
    <n v="5"/>
    <n v="5"/>
    <s v="&gt;505"/>
    <n v="64967"/>
    <m/>
    <x v="112"/>
    <x v="5"/>
    <m/>
  </r>
  <r>
    <n v="92202"/>
    <n v="0"/>
    <n v="5"/>
    <s v="&gt;0"/>
    <m/>
    <s v="92202"/>
    <n v="5"/>
    <n v="0"/>
    <n v="0"/>
    <n v="0"/>
    <n v="0"/>
    <n v="0"/>
    <s v="&gt;0"/>
    <n v="0"/>
    <n v="1"/>
    <x v="2"/>
    <x v="1"/>
    <m/>
  </r>
  <r>
    <n v="92203"/>
    <n v="103"/>
    <n v="81"/>
    <n v="184"/>
    <m/>
    <s v="92203"/>
    <n v="159"/>
    <n v="5"/>
    <n v="11"/>
    <n v="0"/>
    <n v="5"/>
    <n v="0"/>
    <s v="&gt;170"/>
    <n v="32360"/>
    <m/>
    <x v="112"/>
    <x v="5"/>
    <m/>
  </r>
  <r>
    <n v="92204"/>
    <n v="5"/>
    <n v="5"/>
    <s v="&gt;0"/>
    <m/>
    <s v="92204"/>
    <n v="5"/>
    <n v="0"/>
    <n v="0"/>
    <n v="0"/>
    <n v="0"/>
    <n v="0"/>
    <s v="&gt;0"/>
    <n v="0"/>
    <n v="1"/>
    <x v="2"/>
    <x v="1"/>
    <m/>
  </r>
  <r>
    <n v="92207"/>
    <n v="0"/>
    <n v="5"/>
    <s v="&gt;0"/>
    <m/>
    <s v="92207"/>
    <n v="0"/>
    <n v="0"/>
    <n v="0"/>
    <n v="0"/>
    <n v="0"/>
    <n v="5"/>
    <s v="&gt;0"/>
    <n v="0"/>
    <n v="1"/>
    <x v="2"/>
    <x v="1"/>
    <m/>
  </r>
  <r>
    <n v="92209"/>
    <n v="5"/>
    <n v="0"/>
    <s v="&gt;0"/>
    <m/>
    <s v="92209"/>
    <n v="5"/>
    <n v="0"/>
    <n v="0"/>
    <n v="0"/>
    <n v="0"/>
    <n v="0"/>
    <s v="&gt;0"/>
    <n v="0"/>
    <n v="1"/>
    <x v="2"/>
    <x v="1"/>
    <m/>
  </r>
  <r>
    <n v="92210"/>
    <n v="5"/>
    <n v="5"/>
    <s v="&gt;0"/>
    <m/>
    <s v="92210"/>
    <n v="5"/>
    <n v="0"/>
    <n v="0"/>
    <n v="0"/>
    <n v="0"/>
    <n v="0"/>
    <s v="&gt;0"/>
    <n v="5137"/>
    <m/>
    <x v="113"/>
    <x v="5"/>
    <m/>
  </r>
  <r>
    <n v="92211"/>
    <n v="50"/>
    <n v="44"/>
    <n v="94"/>
    <m/>
    <s v="92211"/>
    <n v="84"/>
    <n v="5"/>
    <n v="0"/>
    <n v="0"/>
    <n v="5"/>
    <n v="5"/>
    <s v="&gt;84"/>
    <n v="25530"/>
    <m/>
    <x v="114"/>
    <x v="5"/>
    <m/>
  </r>
  <r>
    <n v="92220"/>
    <n v="111"/>
    <n v="126"/>
    <n v="237"/>
    <m/>
    <s v="92220"/>
    <n v="198"/>
    <n v="14"/>
    <n v="5"/>
    <n v="5"/>
    <n v="5"/>
    <n v="0"/>
    <s v="&gt;212"/>
    <n v="33360"/>
    <m/>
    <x v="115"/>
    <x v="5"/>
    <m/>
  </r>
  <r>
    <n v="92222"/>
    <n v="5"/>
    <n v="0"/>
    <s v="&gt;0"/>
    <m/>
    <s v="92222"/>
    <n v="5"/>
    <n v="0"/>
    <n v="0"/>
    <n v="0"/>
    <n v="0"/>
    <n v="0"/>
    <s v="&gt;0"/>
    <n v="0"/>
    <m/>
    <x v="0"/>
    <x v="7"/>
    <m/>
  </r>
  <r>
    <n v="92223"/>
    <n v="281"/>
    <n v="242"/>
    <n v="523"/>
    <m/>
    <s v="92223"/>
    <n v="442"/>
    <n v="24"/>
    <n v="19"/>
    <n v="5"/>
    <n v="26"/>
    <n v="5"/>
    <s v="&gt;511"/>
    <n v="56925"/>
    <m/>
    <x v="116"/>
    <x v="5"/>
    <m/>
  </r>
  <r>
    <n v="92225"/>
    <n v="60"/>
    <n v="56"/>
    <n v="116"/>
    <m/>
    <s v="92225"/>
    <n v="95"/>
    <n v="14"/>
    <n v="0"/>
    <n v="0"/>
    <n v="5"/>
    <n v="0"/>
    <s v="&gt;109"/>
    <n v="22520"/>
    <m/>
    <x v="117"/>
    <x v="5"/>
    <m/>
  </r>
  <r>
    <n v="92227"/>
    <n v="371"/>
    <n v="168"/>
    <n v="539"/>
    <m/>
    <s v="92227"/>
    <n v="495"/>
    <n v="28"/>
    <n v="5"/>
    <n v="5"/>
    <n v="5"/>
    <n v="5"/>
    <s v="&gt;523"/>
    <n v="27165"/>
    <m/>
    <x v="118"/>
    <x v="7"/>
    <m/>
  </r>
  <r>
    <n v="92230"/>
    <n v="5"/>
    <n v="18"/>
    <s v="&gt;18"/>
    <m/>
    <s v="92230"/>
    <n v="20"/>
    <n v="5"/>
    <n v="5"/>
    <n v="0"/>
    <n v="0"/>
    <n v="0"/>
    <s v="&gt;20"/>
    <n v="2363"/>
    <m/>
    <x v="0"/>
    <x v="5"/>
    <m/>
  </r>
  <r>
    <n v="92231"/>
    <n v="444"/>
    <n v="246"/>
    <n v="690"/>
    <m/>
    <s v="92231"/>
    <n v="662"/>
    <n v="5"/>
    <n v="5"/>
    <n v="0"/>
    <n v="11"/>
    <n v="5"/>
    <s v="&gt;673"/>
    <n v="39884"/>
    <m/>
    <x v="119"/>
    <x v="7"/>
    <m/>
  </r>
  <r>
    <n v="92232"/>
    <n v="5"/>
    <n v="0"/>
    <s v="&gt;0"/>
    <m/>
    <s v="92232"/>
    <n v="5"/>
    <n v="0"/>
    <n v="0"/>
    <n v="0"/>
    <n v="0"/>
    <n v="0"/>
    <s v="&gt;0"/>
    <n v="0"/>
    <n v="1"/>
    <x v="2"/>
    <x v="1"/>
    <m/>
  </r>
  <r>
    <n v="92233"/>
    <n v="66"/>
    <n v="22"/>
    <n v="88"/>
    <m/>
    <s v="92233"/>
    <n v="87"/>
    <n v="0"/>
    <n v="0"/>
    <n v="0"/>
    <n v="5"/>
    <n v="0"/>
    <s v="&gt;87"/>
    <n v="7520"/>
    <m/>
    <x v="120"/>
    <x v="7"/>
    <m/>
  </r>
  <r>
    <n v="92234"/>
    <n v="160"/>
    <n v="153"/>
    <n v="313"/>
    <m/>
    <s v="92234"/>
    <n v="274"/>
    <n v="12"/>
    <n v="21"/>
    <n v="0"/>
    <n v="5"/>
    <n v="5"/>
    <s v="&gt;307"/>
    <n v="54812"/>
    <m/>
    <x v="121"/>
    <x v="5"/>
    <m/>
  </r>
  <r>
    <n v="92235"/>
    <n v="5"/>
    <n v="5"/>
    <s v="&gt;0"/>
    <m/>
    <s v="92235"/>
    <n v="5"/>
    <n v="0"/>
    <n v="0"/>
    <n v="0"/>
    <n v="0"/>
    <n v="0"/>
    <s v="&gt;0"/>
    <n v="0"/>
    <n v="1"/>
    <x v="2"/>
    <x v="1"/>
    <m/>
  </r>
  <r>
    <n v="92236"/>
    <n v="173"/>
    <n v="185"/>
    <n v="358"/>
    <m/>
    <s v="92236"/>
    <n v="338"/>
    <n v="5"/>
    <n v="5"/>
    <n v="0"/>
    <n v="5"/>
    <n v="0"/>
    <s v="&gt;338"/>
    <n v="45975"/>
    <m/>
    <x v="122"/>
    <x v="5"/>
    <m/>
  </r>
  <r>
    <n v="92240"/>
    <n v="159"/>
    <n v="219"/>
    <n v="378"/>
    <m/>
    <s v="92240"/>
    <n v="264"/>
    <n v="36"/>
    <n v="5"/>
    <n v="57"/>
    <n v="5"/>
    <n v="5"/>
    <s v="&gt;357"/>
    <n v="36214"/>
    <m/>
    <x v="123"/>
    <x v="5"/>
    <m/>
  </r>
  <r>
    <n v="92241"/>
    <n v="18"/>
    <n v="23"/>
    <n v="41"/>
    <m/>
    <s v="92241"/>
    <n v="37"/>
    <n v="5"/>
    <n v="0"/>
    <n v="0"/>
    <n v="5"/>
    <n v="0"/>
    <s v="&gt;37"/>
    <n v="7695"/>
    <m/>
    <x v="121"/>
    <x v="5"/>
    <m/>
  </r>
  <r>
    <n v="92242"/>
    <n v="0"/>
    <n v="5"/>
    <s v="&gt;0"/>
    <m/>
    <s v="92242"/>
    <n v="5"/>
    <n v="0"/>
    <n v="0"/>
    <n v="0"/>
    <n v="0"/>
    <n v="0"/>
    <s v="&gt;0"/>
    <n v="1300"/>
    <m/>
    <x v="0"/>
    <x v="4"/>
    <m/>
  </r>
  <r>
    <n v="92243"/>
    <n v="565"/>
    <n v="370"/>
    <n v="935"/>
    <m/>
    <s v="92243"/>
    <n v="831"/>
    <n v="77"/>
    <n v="11"/>
    <n v="0"/>
    <n v="13"/>
    <n v="5"/>
    <s v="&gt;932"/>
    <n v="50112"/>
    <m/>
    <x v="124"/>
    <x v="7"/>
    <m/>
  </r>
  <r>
    <n v="92244"/>
    <n v="5"/>
    <n v="5"/>
    <s v="&gt;0"/>
    <m/>
    <s v="92244"/>
    <n v="5"/>
    <n v="0"/>
    <n v="0"/>
    <n v="0"/>
    <n v="0"/>
    <n v="0"/>
    <s v="&gt;0"/>
    <n v="0"/>
    <n v="1"/>
    <x v="2"/>
    <x v="1"/>
    <m/>
  </r>
  <r>
    <n v="92246"/>
    <n v="5"/>
    <n v="0"/>
    <s v="&gt;0"/>
    <m/>
    <s v="92246"/>
    <n v="5"/>
    <n v="0"/>
    <n v="0"/>
    <n v="0"/>
    <n v="0"/>
    <n v="0"/>
    <s v="&gt;0"/>
    <n v="0"/>
    <n v="1"/>
    <x v="2"/>
    <x v="1"/>
    <m/>
  </r>
  <r>
    <n v="92248"/>
    <n v="5"/>
    <n v="0"/>
    <s v="&gt;0"/>
    <m/>
    <s v="92248"/>
    <n v="5"/>
    <n v="0"/>
    <n v="0"/>
    <n v="0"/>
    <n v="0"/>
    <n v="0"/>
    <s v="&gt;0"/>
    <n v="0"/>
    <n v="1"/>
    <x v="2"/>
    <x v="1"/>
    <m/>
  </r>
  <r>
    <n v="92249"/>
    <n v="111"/>
    <n v="41"/>
    <n v="152"/>
    <m/>
    <s v="92249"/>
    <n v="146"/>
    <n v="5"/>
    <n v="0"/>
    <n v="0"/>
    <n v="5"/>
    <n v="0"/>
    <s v="&gt;146"/>
    <n v="8459"/>
    <m/>
    <x v="0"/>
    <x v="7"/>
    <m/>
  </r>
  <r>
    <n v="92250"/>
    <n v="55"/>
    <n v="41"/>
    <n v="96"/>
    <m/>
    <s v="92250"/>
    <n v="93"/>
    <n v="5"/>
    <n v="0"/>
    <n v="0"/>
    <n v="0"/>
    <n v="0"/>
    <s v="&gt;93"/>
    <n v="8255"/>
    <m/>
    <x v="125"/>
    <x v="7"/>
    <m/>
  </r>
  <r>
    <n v="92251"/>
    <n v="313"/>
    <n v="129"/>
    <n v="442"/>
    <m/>
    <s v="92251"/>
    <n v="401"/>
    <n v="5"/>
    <n v="14"/>
    <n v="15"/>
    <n v="5"/>
    <n v="5"/>
    <s v="&gt;430"/>
    <n v="24321"/>
    <m/>
    <x v="126"/>
    <x v="7"/>
    <m/>
  </r>
  <r>
    <n v="92252"/>
    <n v="12"/>
    <n v="43"/>
    <n v="55"/>
    <m/>
    <s v="92252"/>
    <n v="31"/>
    <n v="5"/>
    <n v="0"/>
    <n v="13"/>
    <n v="5"/>
    <n v="5"/>
    <s v="&gt;44"/>
    <n v="9500"/>
    <m/>
    <x v="0"/>
    <x v="4"/>
    <m/>
  </r>
  <r>
    <n v="92253"/>
    <n v="83"/>
    <n v="96"/>
    <n v="179"/>
    <m/>
    <s v="92253"/>
    <n v="153"/>
    <n v="5"/>
    <n v="16"/>
    <n v="0"/>
    <n v="5"/>
    <n v="5"/>
    <s v="&gt;169"/>
    <n v="41573"/>
    <m/>
    <x v="127"/>
    <x v="5"/>
    <m/>
  </r>
  <r>
    <n v="92254"/>
    <n v="55"/>
    <n v="30"/>
    <n v="85"/>
    <m/>
    <s v="92254"/>
    <n v="83"/>
    <n v="0"/>
    <n v="0"/>
    <n v="0"/>
    <n v="5"/>
    <n v="0"/>
    <s v="&gt;83"/>
    <n v="8336"/>
    <m/>
    <x v="0"/>
    <x v="5"/>
    <m/>
  </r>
  <r>
    <n v="92255"/>
    <n v="0"/>
    <n v="5"/>
    <s v="&gt;0"/>
    <m/>
    <s v="92255"/>
    <n v="5"/>
    <n v="0"/>
    <n v="0"/>
    <n v="0"/>
    <n v="0"/>
    <n v="0"/>
    <s v="&gt;0"/>
    <n v="0"/>
    <n v="1"/>
    <x v="2"/>
    <x v="1"/>
    <m/>
  </r>
  <r>
    <n v="92256"/>
    <n v="5"/>
    <n v="5"/>
    <s v="&gt;0"/>
    <m/>
    <s v="92256"/>
    <n v="5"/>
    <n v="5"/>
    <n v="0"/>
    <n v="0"/>
    <n v="0"/>
    <n v="0"/>
    <s v="&gt;0"/>
    <n v="3176"/>
    <m/>
    <x v="0"/>
    <x v="4"/>
    <m/>
  </r>
  <r>
    <n v="92257"/>
    <n v="5"/>
    <n v="5"/>
    <s v="&gt;0"/>
    <m/>
    <s v="92257"/>
    <n v="14"/>
    <n v="5"/>
    <n v="5"/>
    <n v="0"/>
    <n v="0"/>
    <n v="0"/>
    <s v="&gt;14"/>
    <n v="1217"/>
    <m/>
    <x v="0"/>
    <x v="7"/>
    <m/>
  </r>
  <r>
    <n v="92258"/>
    <n v="5"/>
    <n v="5"/>
    <s v="&gt;0"/>
    <m/>
    <s v="92258"/>
    <n v="5"/>
    <n v="0"/>
    <n v="0"/>
    <n v="0"/>
    <n v="0"/>
    <n v="0"/>
    <s v="&gt;0"/>
    <n v="517"/>
    <m/>
    <x v="128"/>
    <x v="5"/>
    <m/>
  </r>
  <r>
    <n v="92259"/>
    <n v="5"/>
    <n v="5"/>
    <s v="&gt;0"/>
    <m/>
    <s v="92259"/>
    <n v="5"/>
    <n v="0"/>
    <n v="0"/>
    <n v="0"/>
    <n v="0"/>
    <n v="0"/>
    <s v="&gt;0"/>
    <n v="89"/>
    <m/>
    <x v="0"/>
    <x v="7"/>
    <m/>
  </r>
  <r>
    <n v="92260"/>
    <n v="66"/>
    <n v="84"/>
    <n v="150"/>
    <m/>
    <s v="92260"/>
    <n v="120"/>
    <n v="22"/>
    <n v="5"/>
    <n v="0"/>
    <n v="5"/>
    <n v="5"/>
    <s v="&gt;142"/>
    <n v="34553"/>
    <m/>
    <x v="114"/>
    <x v="5"/>
    <m/>
  </r>
  <r>
    <n v="92262"/>
    <n v="38"/>
    <n v="77"/>
    <n v="115"/>
    <m/>
    <s v="92262"/>
    <n v="78"/>
    <n v="13"/>
    <n v="5"/>
    <n v="15"/>
    <n v="5"/>
    <n v="5"/>
    <s v="&gt;106"/>
    <n v="28463"/>
    <m/>
    <x v="128"/>
    <x v="5"/>
    <m/>
  </r>
  <r>
    <n v="92263"/>
    <n v="0"/>
    <n v="5"/>
    <s v="&gt;0"/>
    <m/>
    <s v="92263"/>
    <n v="5"/>
    <n v="0"/>
    <n v="0"/>
    <n v="0"/>
    <n v="0"/>
    <n v="0"/>
    <s v="&gt;0"/>
    <n v="0"/>
    <n v="1"/>
    <x v="2"/>
    <x v="1"/>
    <m/>
  </r>
  <r>
    <n v="92264"/>
    <n v="15"/>
    <n v="20"/>
    <n v="35"/>
    <m/>
    <s v="92264"/>
    <n v="30"/>
    <n v="5"/>
    <n v="5"/>
    <n v="0"/>
    <n v="5"/>
    <n v="0"/>
    <s v="&gt;30"/>
    <n v="20881"/>
    <m/>
    <x v="128"/>
    <x v="5"/>
    <m/>
  </r>
  <r>
    <n v="92265"/>
    <n v="0"/>
    <n v="5"/>
    <s v="&gt;0"/>
    <m/>
    <s v="92265"/>
    <n v="5"/>
    <n v="0"/>
    <n v="0"/>
    <n v="0"/>
    <n v="0"/>
    <n v="0"/>
    <s v="&gt;0"/>
    <n v="0"/>
    <n v="1"/>
    <x v="2"/>
    <x v="1"/>
    <m/>
  </r>
  <r>
    <n v="92267"/>
    <n v="0"/>
    <n v="5"/>
    <s v="&gt;0"/>
    <m/>
    <s v="92267"/>
    <n v="5"/>
    <n v="0"/>
    <n v="0"/>
    <n v="0"/>
    <n v="0"/>
    <n v="0"/>
    <s v="&gt;0"/>
    <n v="26"/>
    <m/>
    <x v="0"/>
    <x v="4"/>
    <m/>
  </r>
  <r>
    <n v="92270"/>
    <n v="11"/>
    <n v="27"/>
    <n v="38"/>
    <m/>
    <s v="92270"/>
    <n v="36"/>
    <n v="5"/>
    <n v="0"/>
    <n v="0"/>
    <n v="0"/>
    <n v="5"/>
    <s v="&gt;36"/>
    <n v="18537"/>
    <m/>
    <x v="129"/>
    <x v="5"/>
    <m/>
  </r>
  <r>
    <n v="92272"/>
    <n v="0"/>
    <n v="5"/>
    <s v="&gt;0"/>
    <m/>
    <s v="92272"/>
    <n v="5"/>
    <n v="5"/>
    <n v="0"/>
    <n v="0"/>
    <n v="0"/>
    <n v="0"/>
    <s v="&gt;0"/>
    <n v="0"/>
    <n v="1"/>
    <x v="2"/>
    <x v="1"/>
    <m/>
  </r>
  <r>
    <n v="92273"/>
    <n v="23"/>
    <n v="19"/>
    <n v="42"/>
    <m/>
    <s v="92273"/>
    <n v="38"/>
    <n v="5"/>
    <n v="5"/>
    <n v="0"/>
    <n v="0"/>
    <n v="0"/>
    <s v="&gt;38"/>
    <n v="1847"/>
    <m/>
    <x v="0"/>
    <x v="7"/>
    <m/>
  </r>
  <r>
    <n v="92274"/>
    <n v="83"/>
    <n v="67"/>
    <n v="150"/>
    <m/>
    <s v="92274"/>
    <n v="149"/>
    <n v="0"/>
    <n v="0"/>
    <n v="0"/>
    <n v="5"/>
    <n v="0"/>
    <s v="&gt;149"/>
    <n v="14105"/>
    <m/>
    <x v="0"/>
    <x v="5"/>
    <m/>
  </r>
  <r>
    <n v="92275"/>
    <n v="5"/>
    <n v="5"/>
    <s v="&gt;0"/>
    <m/>
    <s v="92275"/>
    <n v="5"/>
    <n v="5"/>
    <n v="0"/>
    <n v="0"/>
    <n v="0"/>
    <n v="0"/>
    <s v="&gt;0"/>
    <n v="2531"/>
    <m/>
    <x v="0"/>
    <x v="7"/>
    <m/>
  </r>
  <r>
    <n v="92276"/>
    <n v="23"/>
    <n v="41"/>
    <n v="64"/>
    <m/>
    <s v="92276"/>
    <n v="51"/>
    <n v="5"/>
    <n v="5"/>
    <n v="5"/>
    <n v="0"/>
    <n v="0"/>
    <s v="&gt;51"/>
    <n v="8158"/>
    <m/>
    <x v="0"/>
    <x v="5"/>
    <m/>
  </r>
  <r>
    <n v="92277"/>
    <n v="45"/>
    <n v="43"/>
    <n v="88"/>
    <m/>
    <s v="92277"/>
    <n v="74"/>
    <n v="11"/>
    <n v="5"/>
    <n v="0"/>
    <n v="5"/>
    <n v="0"/>
    <s v="&gt;85"/>
    <n v="24464"/>
    <m/>
    <x v="130"/>
    <x v="4"/>
    <m/>
  </r>
  <r>
    <n v="92280"/>
    <n v="5"/>
    <n v="5"/>
    <s v="&gt;0"/>
    <m/>
    <s v="92280"/>
    <n v="5"/>
    <n v="0"/>
    <n v="0"/>
    <n v="0"/>
    <n v="5"/>
    <n v="0"/>
    <s v="&gt;0"/>
    <n v="0"/>
    <m/>
    <x v="0"/>
    <x v="4"/>
    <m/>
  </r>
  <r>
    <n v="92281"/>
    <n v="35"/>
    <n v="15"/>
    <n v="50"/>
    <m/>
    <s v="92281"/>
    <n v="45"/>
    <n v="5"/>
    <n v="0"/>
    <n v="0"/>
    <n v="5"/>
    <n v="0"/>
    <s v="&gt;45"/>
    <n v="2865"/>
    <m/>
    <x v="131"/>
    <x v="7"/>
    <m/>
  </r>
  <r>
    <n v="92282"/>
    <n v="5"/>
    <n v="15"/>
    <s v="&gt;15"/>
    <m/>
    <s v="92282"/>
    <n v="5"/>
    <n v="5"/>
    <n v="5"/>
    <n v="0"/>
    <n v="0"/>
    <n v="0"/>
    <s v="&gt;0"/>
    <n v="1440"/>
    <m/>
    <x v="0"/>
    <x v="5"/>
    <m/>
  </r>
  <r>
    <n v="92283"/>
    <n v="15"/>
    <n v="5"/>
    <s v="&gt;15"/>
    <m/>
    <s v="92283"/>
    <n v="24"/>
    <n v="0"/>
    <n v="0"/>
    <n v="0"/>
    <n v="0"/>
    <n v="0"/>
    <n v="24"/>
    <n v="1730"/>
    <m/>
    <x v="0"/>
    <x v="7"/>
    <m/>
  </r>
  <r>
    <n v="92284"/>
    <n v="70"/>
    <n v="98"/>
    <n v="168"/>
    <m/>
    <s v="92284"/>
    <n v="139"/>
    <n v="24"/>
    <n v="0"/>
    <n v="5"/>
    <n v="5"/>
    <n v="5"/>
    <s v="&gt;163"/>
    <n v="25791"/>
    <m/>
    <x v="132"/>
    <x v="4"/>
    <m/>
  </r>
  <r>
    <n v="92285"/>
    <n v="5"/>
    <n v="5"/>
    <s v="&gt;0"/>
    <m/>
    <s v="92285"/>
    <n v="5"/>
    <n v="5"/>
    <n v="0"/>
    <n v="0"/>
    <n v="5"/>
    <n v="0"/>
    <s v="&gt;0"/>
    <n v="2440"/>
    <m/>
    <x v="0"/>
    <x v="4"/>
    <m/>
  </r>
  <r>
    <n v="92286"/>
    <n v="5"/>
    <n v="5"/>
    <s v="&gt;0"/>
    <m/>
    <s v="92286"/>
    <n v="5"/>
    <n v="0"/>
    <n v="0"/>
    <n v="0"/>
    <n v="0"/>
    <n v="0"/>
    <s v="&gt;0"/>
    <n v="0"/>
    <n v="1"/>
    <x v="2"/>
    <x v="1"/>
    <m/>
  </r>
  <r>
    <n v="92288"/>
    <n v="0"/>
    <n v="5"/>
    <s v="&gt;0"/>
    <m/>
    <s v="92288"/>
    <n v="5"/>
    <n v="0"/>
    <n v="0"/>
    <n v="0"/>
    <n v="0"/>
    <n v="0"/>
    <s v="&gt;0"/>
    <n v="0"/>
    <n v="1"/>
    <x v="2"/>
    <x v="1"/>
    <m/>
  </r>
  <r>
    <n v="92292"/>
    <n v="0"/>
    <n v="5"/>
    <s v="&gt;0"/>
    <m/>
    <s v="92292"/>
    <n v="0"/>
    <n v="5"/>
    <n v="0"/>
    <n v="0"/>
    <n v="0"/>
    <n v="0"/>
    <s v="&gt;0"/>
    <n v="0"/>
    <n v="1"/>
    <x v="2"/>
    <x v="1"/>
    <m/>
  </r>
  <r>
    <n v="92301"/>
    <n v="197"/>
    <n v="232"/>
    <n v="429"/>
    <m/>
    <s v="92301"/>
    <n v="342"/>
    <n v="23"/>
    <n v="37"/>
    <n v="0"/>
    <n v="25"/>
    <n v="5"/>
    <s v="&gt;427"/>
    <n v="34791"/>
    <m/>
    <x v="133"/>
    <x v="4"/>
    <m/>
  </r>
  <r>
    <n v="92302"/>
    <n v="5"/>
    <n v="0"/>
    <s v="&gt;0"/>
    <m/>
    <s v="92302"/>
    <n v="5"/>
    <n v="0"/>
    <n v="0"/>
    <n v="0"/>
    <n v="0"/>
    <n v="0"/>
    <s v="&gt;0"/>
    <n v="0"/>
    <n v="1"/>
    <x v="2"/>
    <x v="1"/>
    <m/>
  </r>
  <r>
    <n v="92304"/>
    <n v="5"/>
    <n v="0"/>
    <s v="&gt;0"/>
    <m/>
    <s v="92304"/>
    <n v="5"/>
    <n v="0"/>
    <n v="0"/>
    <n v="0"/>
    <n v="0"/>
    <n v="0"/>
    <s v="&gt;0"/>
    <n v="7"/>
    <m/>
    <x v="0"/>
    <x v="4"/>
    <m/>
  </r>
  <r>
    <n v="92305"/>
    <n v="0"/>
    <n v="5"/>
    <s v="&gt;0"/>
    <m/>
    <s v="92305"/>
    <n v="5"/>
    <n v="0"/>
    <n v="0"/>
    <n v="0"/>
    <n v="0"/>
    <n v="0"/>
    <s v="&gt;0"/>
    <n v="613"/>
    <m/>
    <x v="0"/>
    <x v="4"/>
    <m/>
  </r>
  <r>
    <n v="92307"/>
    <n v="232"/>
    <n v="320"/>
    <n v="552"/>
    <m/>
    <s v="92307"/>
    <n v="405"/>
    <n v="29"/>
    <n v="91"/>
    <n v="11"/>
    <n v="5"/>
    <n v="5"/>
    <s v="&gt;536"/>
    <n v="38848"/>
    <m/>
    <x v="134"/>
    <x v="4"/>
    <m/>
  </r>
  <r>
    <n v="92308"/>
    <n v="177"/>
    <n v="210"/>
    <n v="387"/>
    <m/>
    <s v="92308"/>
    <n v="309"/>
    <n v="27"/>
    <n v="29"/>
    <n v="5"/>
    <n v="16"/>
    <n v="5"/>
    <s v="&gt;381"/>
    <n v="42375"/>
    <m/>
    <x v="134"/>
    <x v="4"/>
    <m/>
  </r>
  <r>
    <n v="92309"/>
    <n v="5"/>
    <n v="0"/>
    <s v="&gt;0"/>
    <m/>
    <s v="92309"/>
    <n v="5"/>
    <n v="0"/>
    <n v="0"/>
    <n v="0"/>
    <n v="0"/>
    <n v="0"/>
    <s v="&gt;0"/>
    <n v="634"/>
    <m/>
    <x v="0"/>
    <x v="4"/>
    <m/>
  </r>
  <r>
    <n v="92310"/>
    <n v="32"/>
    <n v="5"/>
    <s v="&gt;32"/>
    <m/>
    <s v="92310"/>
    <n v="33"/>
    <n v="0"/>
    <n v="5"/>
    <n v="0"/>
    <n v="0"/>
    <n v="0"/>
    <s v="&gt;33"/>
    <n v="9573"/>
    <m/>
    <x v="0"/>
    <x v="4"/>
    <m/>
  </r>
  <r>
    <n v="92311"/>
    <n v="143"/>
    <n v="167"/>
    <n v="310"/>
    <m/>
    <s v="92311"/>
    <n v="242"/>
    <n v="49"/>
    <n v="5"/>
    <n v="0"/>
    <n v="15"/>
    <n v="5"/>
    <s v="&gt;306"/>
    <n v="32619"/>
    <m/>
    <x v="135"/>
    <x v="4"/>
    <m/>
  </r>
  <r>
    <n v="92313"/>
    <n v="42"/>
    <n v="54"/>
    <n v="96"/>
    <m/>
    <s v="92313"/>
    <n v="74"/>
    <n v="5"/>
    <n v="5"/>
    <n v="5"/>
    <n v="5"/>
    <n v="5"/>
    <s v="&gt;74"/>
    <n v="12559"/>
    <m/>
    <x v="136"/>
    <x v="4"/>
    <m/>
  </r>
  <r>
    <n v="92314"/>
    <n v="28"/>
    <n v="19"/>
    <n v="47"/>
    <m/>
    <s v="92314"/>
    <n v="43"/>
    <n v="5"/>
    <n v="0"/>
    <n v="0"/>
    <n v="5"/>
    <n v="0"/>
    <s v="&gt;43"/>
    <n v="10684"/>
    <m/>
    <x v="137"/>
    <x v="4"/>
    <m/>
  </r>
  <r>
    <n v="92315"/>
    <n v="5"/>
    <n v="11"/>
    <s v="&gt;11"/>
    <m/>
    <s v="92315"/>
    <n v="14"/>
    <n v="5"/>
    <n v="0"/>
    <n v="0"/>
    <n v="5"/>
    <n v="0"/>
    <s v="&gt;14"/>
    <n v="5307"/>
    <m/>
    <x v="137"/>
    <x v="4"/>
    <m/>
  </r>
  <r>
    <n v="92316"/>
    <n v="125"/>
    <n v="164"/>
    <n v="289"/>
    <m/>
    <s v="92316"/>
    <n v="250"/>
    <n v="11"/>
    <n v="22"/>
    <n v="0"/>
    <n v="5"/>
    <n v="5"/>
    <s v="&gt;283"/>
    <n v="29176"/>
    <m/>
    <x v="0"/>
    <x v="4"/>
    <m/>
  </r>
  <r>
    <n v="92317"/>
    <n v="5"/>
    <n v="5"/>
    <s v="&gt;0"/>
    <m/>
    <s v="92317"/>
    <n v="5"/>
    <n v="0"/>
    <n v="0"/>
    <n v="0"/>
    <n v="0"/>
    <n v="0"/>
    <s v="&gt;0"/>
    <n v="0"/>
    <n v="1"/>
    <x v="2"/>
    <x v="1"/>
    <m/>
  </r>
  <r>
    <n v="92318"/>
    <n v="5"/>
    <n v="5"/>
    <s v="&gt;0"/>
    <m/>
    <s v="92318"/>
    <n v="5"/>
    <n v="0"/>
    <n v="0"/>
    <n v="0"/>
    <n v="0"/>
    <n v="0"/>
    <s v="&gt;0"/>
    <n v="0"/>
    <n v="1"/>
    <x v="2"/>
    <x v="1"/>
    <m/>
  </r>
  <r>
    <n v="92320"/>
    <n v="28"/>
    <n v="39"/>
    <n v="67"/>
    <m/>
    <s v="92320"/>
    <n v="56"/>
    <n v="5"/>
    <n v="5"/>
    <n v="5"/>
    <n v="5"/>
    <n v="5"/>
    <s v="&gt;56"/>
    <n v="9022"/>
    <m/>
    <x v="138"/>
    <x v="5"/>
    <m/>
  </r>
  <r>
    <n v="92321"/>
    <n v="5"/>
    <n v="5"/>
    <s v="&gt;0"/>
    <m/>
    <s v="92321"/>
    <n v="5"/>
    <n v="0"/>
    <n v="0"/>
    <n v="0"/>
    <n v="0"/>
    <n v="0"/>
    <s v="&gt;0"/>
    <n v="907"/>
    <m/>
    <x v="0"/>
    <x v="4"/>
    <m/>
  </r>
  <r>
    <n v="92322"/>
    <n v="5"/>
    <n v="5"/>
    <s v="&gt;0"/>
    <m/>
    <s v="92322"/>
    <n v="5"/>
    <n v="0"/>
    <n v="0"/>
    <n v="0"/>
    <n v="0"/>
    <n v="0"/>
    <s v="&gt;0"/>
    <n v="558"/>
    <m/>
    <x v="0"/>
    <x v="4"/>
    <m/>
  </r>
  <r>
    <n v="92324"/>
    <n v="278"/>
    <n v="286"/>
    <n v="564"/>
    <m/>
    <s v="92324"/>
    <n v="473"/>
    <n v="31"/>
    <n v="37"/>
    <n v="5"/>
    <n v="11"/>
    <n v="5"/>
    <s v="&gt;552"/>
    <n v="59628"/>
    <m/>
    <x v="139"/>
    <x v="4"/>
    <m/>
  </r>
  <r>
    <n v="92325"/>
    <n v="22"/>
    <n v="34"/>
    <n v="56"/>
    <m/>
    <s v="92325"/>
    <n v="52"/>
    <n v="5"/>
    <n v="0"/>
    <n v="0"/>
    <n v="0"/>
    <n v="5"/>
    <s v="&gt;52"/>
    <n v="8647"/>
    <m/>
    <x v="0"/>
    <x v="4"/>
    <m/>
  </r>
  <r>
    <n v="92327"/>
    <n v="5"/>
    <n v="5"/>
    <s v="&gt;0"/>
    <m/>
    <s v="92327"/>
    <n v="5"/>
    <n v="5"/>
    <n v="0"/>
    <n v="0"/>
    <n v="0"/>
    <n v="0"/>
    <s v="&gt;0"/>
    <n v="835"/>
    <m/>
    <x v="135"/>
    <x v="4"/>
    <m/>
  </r>
  <r>
    <n v="92329"/>
    <n v="5"/>
    <n v="5"/>
    <s v="&gt;0"/>
    <m/>
    <s v="92329"/>
    <n v="5"/>
    <n v="0"/>
    <n v="0"/>
    <n v="0"/>
    <n v="5"/>
    <n v="0"/>
    <s v="&gt;0"/>
    <n v="0"/>
    <n v="1"/>
    <x v="2"/>
    <x v="1"/>
    <m/>
  </r>
  <r>
    <n v="92331"/>
    <n v="5"/>
    <n v="0"/>
    <s v="&gt;0"/>
    <m/>
    <s v="92331"/>
    <n v="5"/>
    <n v="0"/>
    <n v="0"/>
    <n v="0"/>
    <n v="0"/>
    <n v="0"/>
    <s v="&gt;0"/>
    <n v="0"/>
    <n v="1"/>
    <x v="2"/>
    <x v="1"/>
    <m/>
  </r>
  <r>
    <n v="92332"/>
    <n v="5"/>
    <n v="0"/>
    <s v="&gt;0"/>
    <m/>
    <s v="92332"/>
    <n v="5"/>
    <n v="0"/>
    <n v="0"/>
    <n v="0"/>
    <n v="0"/>
    <n v="0"/>
    <s v="&gt;0"/>
    <n v="94"/>
    <m/>
    <x v="0"/>
    <x v="4"/>
    <m/>
  </r>
  <r>
    <n v="92333"/>
    <n v="5"/>
    <n v="5"/>
    <s v="&gt;0"/>
    <m/>
    <s v="92333"/>
    <n v="5"/>
    <n v="5"/>
    <n v="0"/>
    <n v="0"/>
    <n v="0"/>
    <n v="0"/>
    <s v="&gt;0"/>
    <n v="409"/>
    <m/>
    <x v="137"/>
    <x v="4"/>
    <m/>
  </r>
  <r>
    <n v="92334"/>
    <n v="5"/>
    <n v="5"/>
    <s v="&gt;0"/>
    <m/>
    <s v="92334"/>
    <n v="5"/>
    <n v="0"/>
    <n v="0"/>
    <n v="0"/>
    <n v="0"/>
    <n v="0"/>
    <s v="&gt;0"/>
    <n v="0"/>
    <n v="1"/>
    <x v="2"/>
    <x v="1"/>
    <m/>
  </r>
  <r>
    <n v="92335"/>
    <n v="478"/>
    <n v="424"/>
    <n v="902"/>
    <m/>
    <s v="92335"/>
    <n v="832"/>
    <n v="25"/>
    <n v="32"/>
    <n v="5"/>
    <n v="5"/>
    <n v="5"/>
    <s v="&gt;889"/>
    <n v="99242"/>
    <m/>
    <x v="140"/>
    <x v="4"/>
    <m/>
  </r>
  <r>
    <n v="92336"/>
    <n v="513"/>
    <n v="454"/>
    <n v="967"/>
    <m/>
    <s v="92336"/>
    <n v="866"/>
    <n v="12"/>
    <n v="36"/>
    <n v="5"/>
    <n v="33"/>
    <n v="5"/>
    <s v="&gt;947"/>
    <n v="98731"/>
    <m/>
    <x v="140"/>
    <x v="4"/>
    <m/>
  </r>
  <r>
    <n v="92337"/>
    <n v="166"/>
    <n v="156"/>
    <n v="322"/>
    <m/>
    <s v="92337"/>
    <n v="282"/>
    <n v="5"/>
    <n v="17"/>
    <n v="0"/>
    <n v="16"/>
    <n v="0"/>
    <s v="&gt;315"/>
    <n v="39600"/>
    <m/>
    <x v="140"/>
    <x v="4"/>
    <m/>
  </r>
  <r>
    <n v="92338"/>
    <n v="0"/>
    <n v="5"/>
    <s v="&gt;0"/>
    <m/>
    <s v="92338"/>
    <n v="5"/>
    <n v="0"/>
    <n v="0"/>
    <n v="0"/>
    <n v="0"/>
    <n v="0"/>
    <s v="&gt;0"/>
    <n v="0"/>
    <m/>
    <x v="0"/>
    <x v="4"/>
    <m/>
  </r>
  <r>
    <n v="92339"/>
    <n v="5"/>
    <n v="5"/>
    <s v="&gt;0"/>
    <m/>
    <s v="92339"/>
    <n v="5"/>
    <n v="0"/>
    <n v="0"/>
    <n v="5"/>
    <n v="0"/>
    <n v="0"/>
    <s v="&gt;0"/>
    <n v="1382"/>
    <m/>
    <x v="0"/>
    <x v="4"/>
    <m/>
  </r>
  <r>
    <n v="92340"/>
    <n v="0"/>
    <n v="5"/>
    <s v="&gt;0"/>
    <m/>
    <s v="92340"/>
    <n v="5"/>
    <n v="0"/>
    <n v="0"/>
    <n v="0"/>
    <n v="0"/>
    <n v="0"/>
    <s v="&gt;0"/>
    <n v="0"/>
    <n v="1"/>
    <x v="2"/>
    <x v="1"/>
    <m/>
  </r>
  <r>
    <n v="92341"/>
    <n v="5"/>
    <n v="0"/>
    <s v="&gt;0"/>
    <m/>
    <s v="92341"/>
    <n v="5"/>
    <n v="0"/>
    <n v="0"/>
    <n v="0"/>
    <n v="0"/>
    <n v="0"/>
    <s v="&gt;0"/>
    <n v="248"/>
    <m/>
    <x v="0"/>
    <x v="4"/>
    <m/>
  </r>
  <r>
    <n v="92342"/>
    <n v="19"/>
    <n v="23"/>
    <n v="42"/>
    <m/>
    <s v="92342"/>
    <n v="36"/>
    <n v="5"/>
    <n v="5"/>
    <n v="0"/>
    <n v="5"/>
    <n v="0"/>
    <s v="&gt;36"/>
    <n v="6725"/>
    <m/>
    <x v="0"/>
    <x v="4"/>
    <m/>
  </r>
  <r>
    <n v="92343"/>
    <n v="5"/>
    <n v="5"/>
    <s v="&gt;0"/>
    <m/>
    <s v="92343"/>
    <n v="5"/>
    <n v="0"/>
    <n v="0"/>
    <n v="0"/>
    <n v="0"/>
    <n v="0"/>
    <s v="&gt;0"/>
    <n v="0"/>
    <n v="1"/>
    <x v="2"/>
    <x v="1"/>
    <m/>
  </r>
  <r>
    <n v="92344"/>
    <n v="99"/>
    <n v="122"/>
    <n v="221"/>
    <m/>
    <s v="92344"/>
    <n v="189"/>
    <n v="5"/>
    <n v="14"/>
    <n v="5"/>
    <n v="5"/>
    <n v="5"/>
    <s v="&gt;203"/>
    <n v="22415"/>
    <m/>
    <x v="0"/>
    <x v="4"/>
    <m/>
  </r>
  <r>
    <n v="92345"/>
    <n v="459"/>
    <n v="435"/>
    <n v="894"/>
    <m/>
    <s v="92345"/>
    <n v="779"/>
    <n v="46"/>
    <n v="33"/>
    <n v="5"/>
    <n v="33"/>
    <n v="5"/>
    <s v="&gt;891"/>
    <n v="83731"/>
    <m/>
    <x v="141"/>
    <x v="4"/>
    <m/>
  </r>
  <r>
    <n v="92346"/>
    <n v="266"/>
    <n v="325"/>
    <n v="591"/>
    <m/>
    <s v="92346"/>
    <n v="488"/>
    <n v="22"/>
    <n v="27"/>
    <n v="39"/>
    <n v="11"/>
    <n v="5"/>
    <s v="&gt;587"/>
    <n v="63395"/>
    <m/>
    <x v="142"/>
    <x v="4"/>
    <m/>
  </r>
  <r>
    <n v="92347"/>
    <n v="5"/>
    <n v="5"/>
    <s v="&gt;0"/>
    <m/>
    <s v="92347"/>
    <n v="5"/>
    <n v="5"/>
    <n v="0"/>
    <n v="0"/>
    <n v="0"/>
    <n v="0"/>
    <s v="&gt;0"/>
    <n v="683"/>
    <m/>
    <x v="135"/>
    <x v="4"/>
    <m/>
  </r>
  <r>
    <n v="92350"/>
    <n v="5"/>
    <n v="5"/>
    <s v="&gt;0"/>
    <m/>
    <s v="92350"/>
    <n v="5"/>
    <n v="0"/>
    <n v="0"/>
    <n v="0"/>
    <n v="0"/>
    <n v="0"/>
    <s v="&gt;0"/>
    <n v="0"/>
    <n v="1"/>
    <x v="2"/>
    <x v="1"/>
    <m/>
  </r>
  <r>
    <n v="92351"/>
    <n v="5"/>
    <n v="0"/>
    <s v="&gt;0"/>
    <m/>
    <s v="92351"/>
    <n v="5"/>
    <n v="0"/>
    <n v="0"/>
    <n v="0"/>
    <n v="0"/>
    <n v="0"/>
    <s v="&gt;0"/>
    <n v="0"/>
    <n v="1"/>
    <x v="2"/>
    <x v="1"/>
    <m/>
  </r>
  <r>
    <n v="92352"/>
    <n v="16"/>
    <n v="20"/>
    <n v="36"/>
    <m/>
    <s v="92352"/>
    <n v="34"/>
    <n v="0"/>
    <n v="5"/>
    <n v="0"/>
    <n v="5"/>
    <n v="0"/>
    <s v="&gt;34"/>
    <n v="6319"/>
    <m/>
    <x v="0"/>
    <x v="4"/>
    <m/>
  </r>
  <r>
    <n v="92353"/>
    <n v="0"/>
    <n v="5"/>
    <s v="&gt;0"/>
    <m/>
    <s v="92353"/>
    <n v="5"/>
    <n v="0"/>
    <n v="0"/>
    <n v="5"/>
    <n v="0"/>
    <n v="0"/>
    <s v="&gt;0"/>
    <n v="0"/>
    <n v="1"/>
    <x v="2"/>
    <x v="1"/>
    <m/>
  </r>
  <r>
    <n v="92354"/>
    <n v="112"/>
    <n v="139"/>
    <n v="251"/>
    <m/>
    <s v="92354"/>
    <n v="131"/>
    <n v="5"/>
    <n v="19"/>
    <n v="72"/>
    <n v="5"/>
    <n v="19"/>
    <s v="&gt;241"/>
    <n v="22991"/>
    <m/>
    <x v="143"/>
    <x v="4"/>
    <m/>
  </r>
  <r>
    <n v="92355"/>
    <n v="5"/>
    <n v="5"/>
    <s v="&gt;0"/>
    <m/>
    <s v="92355"/>
    <n v="5"/>
    <n v="0"/>
    <n v="0"/>
    <n v="0"/>
    <n v="0"/>
    <n v="0"/>
    <s v="&gt;0"/>
    <n v="0"/>
    <n v="1"/>
    <x v="2"/>
    <x v="1"/>
    <m/>
  </r>
  <r>
    <n v="92356"/>
    <n v="17"/>
    <n v="51"/>
    <n v="68"/>
    <m/>
    <s v="92356"/>
    <n v="46"/>
    <n v="5"/>
    <n v="13"/>
    <n v="0"/>
    <n v="0"/>
    <n v="5"/>
    <s v="&gt;59"/>
    <n v="6199"/>
    <m/>
    <x v="0"/>
    <x v="4"/>
    <m/>
  </r>
  <r>
    <n v="92358"/>
    <n v="5"/>
    <n v="5"/>
    <s v="&gt;0"/>
    <m/>
    <s v="92358"/>
    <n v="5"/>
    <n v="0"/>
    <n v="0"/>
    <n v="0"/>
    <n v="0"/>
    <n v="0"/>
    <s v="&gt;0"/>
    <n v="701"/>
    <m/>
    <x v="0"/>
    <x v="4"/>
    <m/>
  </r>
  <r>
    <n v="92359"/>
    <n v="36"/>
    <n v="33"/>
    <n v="69"/>
    <m/>
    <s v="92359"/>
    <n v="60"/>
    <n v="5"/>
    <n v="5"/>
    <n v="0"/>
    <n v="5"/>
    <n v="0"/>
    <s v="&gt;60"/>
    <n v="9779"/>
    <m/>
    <x v="142"/>
    <x v="4"/>
    <m/>
  </r>
  <r>
    <n v="92363"/>
    <n v="5"/>
    <n v="17"/>
    <s v="&gt;17"/>
    <m/>
    <s v="92363"/>
    <n v="22"/>
    <n v="5"/>
    <n v="0"/>
    <n v="0"/>
    <n v="0"/>
    <n v="0"/>
    <s v="&gt;22"/>
    <n v="5374"/>
    <m/>
    <x v="144"/>
    <x v="4"/>
    <m/>
  </r>
  <r>
    <n v="92364"/>
    <n v="0"/>
    <n v="5"/>
    <s v="&gt;0"/>
    <m/>
    <s v="92364"/>
    <n v="5"/>
    <n v="0"/>
    <n v="0"/>
    <n v="0"/>
    <n v="0"/>
    <n v="0"/>
    <s v="&gt;0"/>
    <n v="5"/>
    <m/>
    <x v="0"/>
    <x v="4"/>
    <m/>
  </r>
  <r>
    <n v="92365"/>
    <n v="5"/>
    <n v="5"/>
    <s v="&gt;0"/>
    <m/>
    <s v="92365"/>
    <n v="12"/>
    <n v="0"/>
    <n v="0"/>
    <n v="0"/>
    <n v="0"/>
    <n v="0"/>
    <n v="12"/>
    <n v="2527"/>
    <m/>
    <x v="0"/>
    <x v="4"/>
    <m/>
  </r>
  <r>
    <n v="92366"/>
    <n v="5"/>
    <n v="0"/>
    <s v="&gt;0"/>
    <m/>
    <s v="92366"/>
    <n v="5"/>
    <n v="0"/>
    <n v="0"/>
    <n v="0"/>
    <n v="0"/>
    <n v="0"/>
    <s v="&gt;0"/>
    <n v="0"/>
    <n v="1"/>
    <x v="2"/>
    <x v="1"/>
    <m/>
  </r>
  <r>
    <n v="92367"/>
    <n v="0"/>
    <n v="5"/>
    <s v="&gt;0"/>
    <m/>
    <s v="92367"/>
    <n v="0"/>
    <n v="0"/>
    <n v="5"/>
    <n v="0"/>
    <n v="0"/>
    <n v="0"/>
    <s v="&gt;0"/>
    <n v="0"/>
    <n v="1"/>
    <x v="2"/>
    <x v="1"/>
    <m/>
  </r>
  <r>
    <n v="92368"/>
    <n v="5"/>
    <n v="5"/>
    <s v="&gt;0"/>
    <m/>
    <s v="92368"/>
    <n v="5"/>
    <n v="0"/>
    <n v="0"/>
    <n v="0"/>
    <n v="5"/>
    <n v="0"/>
    <s v="&gt;0"/>
    <n v="1058"/>
    <m/>
    <x v="145"/>
    <x v="4"/>
    <m/>
  </r>
  <r>
    <n v="92369"/>
    <n v="0"/>
    <n v="5"/>
    <s v="&gt;0"/>
    <m/>
    <s v="92369"/>
    <n v="0"/>
    <n v="0"/>
    <n v="0"/>
    <n v="0"/>
    <n v="0"/>
    <n v="5"/>
    <s v="&gt;0"/>
    <n v="0"/>
    <n v="1"/>
    <x v="2"/>
    <x v="1"/>
    <m/>
  </r>
  <r>
    <n v="92371"/>
    <n v="55"/>
    <n v="45"/>
    <n v="100"/>
    <m/>
    <s v="92371"/>
    <n v="88"/>
    <n v="5"/>
    <n v="0"/>
    <n v="0"/>
    <n v="5"/>
    <n v="5"/>
    <s v="&gt;88"/>
    <n v="20881"/>
    <m/>
    <x v="0"/>
    <x v="4"/>
    <m/>
  </r>
  <r>
    <n v="92372"/>
    <n v="17"/>
    <n v="19"/>
    <n v="36"/>
    <m/>
    <s v="92372"/>
    <n v="32"/>
    <n v="5"/>
    <n v="0"/>
    <n v="0"/>
    <n v="5"/>
    <n v="0"/>
    <s v="&gt;32"/>
    <n v="5796"/>
    <m/>
    <x v="0"/>
    <x v="4"/>
    <m/>
  </r>
  <r>
    <n v="92373"/>
    <n v="121"/>
    <n v="132"/>
    <n v="253"/>
    <m/>
    <s v="92373"/>
    <n v="201"/>
    <n v="34"/>
    <n v="5"/>
    <n v="5"/>
    <n v="5"/>
    <n v="5"/>
    <s v="&gt;235"/>
    <n v="32433"/>
    <m/>
    <x v="146"/>
    <x v="4"/>
    <m/>
  </r>
  <r>
    <n v="92374"/>
    <n v="159"/>
    <n v="194"/>
    <n v="353"/>
    <m/>
    <s v="92374"/>
    <n v="280"/>
    <n v="16"/>
    <n v="18"/>
    <n v="30"/>
    <n v="5"/>
    <n v="5"/>
    <s v="&gt;344"/>
    <n v="44131"/>
    <m/>
    <x v="146"/>
    <x v="4"/>
    <m/>
  </r>
  <r>
    <n v="92376"/>
    <n v="440"/>
    <n v="446"/>
    <n v="886"/>
    <m/>
    <s v="92376"/>
    <n v="760"/>
    <n v="19"/>
    <n v="66"/>
    <n v="5"/>
    <n v="36"/>
    <n v="5"/>
    <s v="&gt;881"/>
    <n v="86719"/>
    <m/>
    <x v="147"/>
    <x v="4"/>
    <m/>
  </r>
  <r>
    <n v="92377"/>
    <n v="95"/>
    <n v="147"/>
    <n v="242"/>
    <m/>
    <s v="92377"/>
    <n v="187"/>
    <n v="5"/>
    <n v="37"/>
    <n v="0"/>
    <n v="5"/>
    <n v="5"/>
    <s v="&gt;224"/>
    <n v="20606"/>
    <m/>
    <x v="147"/>
    <x v="4"/>
    <m/>
  </r>
  <r>
    <n v="92378"/>
    <n v="5"/>
    <n v="5"/>
    <s v="&gt;0"/>
    <m/>
    <s v="92378"/>
    <n v="5"/>
    <n v="0"/>
    <n v="0"/>
    <n v="0"/>
    <n v="0"/>
    <n v="0"/>
    <s v="&gt;0"/>
    <n v="163"/>
    <m/>
    <x v="0"/>
    <x v="4"/>
    <m/>
  </r>
  <r>
    <n v="92382"/>
    <n v="13"/>
    <n v="16"/>
    <n v="29"/>
    <m/>
    <s v="92382"/>
    <n v="27"/>
    <n v="5"/>
    <n v="0"/>
    <n v="0"/>
    <n v="5"/>
    <n v="0"/>
    <s v="&gt;27"/>
    <n v="4816"/>
    <m/>
    <x v="0"/>
    <x v="4"/>
    <m/>
  </r>
  <r>
    <n v="92383"/>
    <n v="0"/>
    <n v="5"/>
    <s v="&gt;0"/>
    <m/>
    <s v="92383"/>
    <n v="5"/>
    <n v="0"/>
    <n v="0"/>
    <n v="0"/>
    <n v="0"/>
    <n v="0"/>
    <s v="&gt;0"/>
    <n v="0"/>
    <n v="1"/>
    <x v="2"/>
    <x v="1"/>
    <m/>
  </r>
  <r>
    <n v="92384"/>
    <n v="5"/>
    <n v="0"/>
    <s v="&gt;0"/>
    <m/>
    <s v="92384"/>
    <n v="5"/>
    <n v="0"/>
    <n v="0"/>
    <n v="0"/>
    <n v="0"/>
    <n v="0"/>
    <s v="&gt;0"/>
    <n v="18"/>
    <m/>
    <x v="0"/>
    <x v="8"/>
    <m/>
  </r>
  <r>
    <n v="92385"/>
    <n v="0"/>
    <n v="5"/>
    <s v="&gt;0"/>
    <m/>
    <s v="92385"/>
    <n v="5"/>
    <n v="0"/>
    <n v="0"/>
    <n v="0"/>
    <n v="0"/>
    <n v="0"/>
    <s v="&gt;0"/>
    <n v="235"/>
    <m/>
    <x v="0"/>
    <x v="4"/>
    <m/>
  </r>
  <r>
    <n v="92386"/>
    <n v="5"/>
    <n v="5"/>
    <s v="&gt;0"/>
    <m/>
    <s v="92386"/>
    <n v="12"/>
    <n v="5"/>
    <n v="0"/>
    <n v="0"/>
    <n v="0"/>
    <n v="0"/>
    <s v="&gt;12"/>
    <n v="2038"/>
    <m/>
    <x v="137"/>
    <x v="4"/>
    <m/>
  </r>
  <r>
    <n v="92387"/>
    <n v="0"/>
    <n v="5"/>
    <s v="&gt;0"/>
    <m/>
    <s v="92387"/>
    <n v="5"/>
    <n v="0"/>
    <n v="0"/>
    <n v="0"/>
    <n v="0"/>
    <n v="0"/>
    <s v="&gt;0"/>
    <n v="0"/>
    <n v="1"/>
    <x v="2"/>
    <x v="1"/>
    <m/>
  </r>
  <r>
    <n v="92389"/>
    <n v="5"/>
    <n v="0"/>
    <s v="&gt;0"/>
    <m/>
    <s v="92389"/>
    <n v="5"/>
    <n v="0"/>
    <n v="0"/>
    <n v="0"/>
    <n v="0"/>
    <n v="0"/>
    <s v="&gt;0"/>
    <n v="212"/>
    <m/>
    <x v="0"/>
    <x v="8"/>
    <m/>
  </r>
  <r>
    <n v="92391"/>
    <n v="5"/>
    <n v="5"/>
    <s v="&gt;0"/>
    <m/>
    <s v="92391"/>
    <n v="5"/>
    <n v="5"/>
    <n v="5"/>
    <n v="0"/>
    <n v="0"/>
    <n v="0"/>
    <s v="&gt;0"/>
    <n v="2263"/>
    <m/>
    <x v="0"/>
    <x v="4"/>
    <m/>
  </r>
  <r>
    <n v="92392"/>
    <n v="408"/>
    <n v="473"/>
    <n v="881"/>
    <m/>
    <s v="92392"/>
    <n v="737"/>
    <n v="33"/>
    <n v="55"/>
    <n v="5"/>
    <n v="47"/>
    <n v="5"/>
    <s v="&gt;872"/>
    <n v="56938"/>
    <m/>
    <x v="145"/>
    <x v="4"/>
    <m/>
  </r>
  <r>
    <n v="92393"/>
    <n v="5"/>
    <n v="5"/>
    <s v="&gt;0"/>
    <m/>
    <s v="92393"/>
    <n v="5"/>
    <n v="0"/>
    <n v="0"/>
    <n v="0"/>
    <n v="5"/>
    <n v="0"/>
    <s v="&gt;0"/>
    <n v="0"/>
    <n v="1"/>
    <x v="2"/>
    <x v="1"/>
    <m/>
  </r>
  <r>
    <n v="92394"/>
    <n v="226"/>
    <n v="229"/>
    <n v="455"/>
    <m/>
    <s v="92394"/>
    <n v="384"/>
    <n v="24"/>
    <n v="28"/>
    <n v="0"/>
    <n v="17"/>
    <n v="5"/>
    <s v="&gt;453"/>
    <n v="34836"/>
    <m/>
    <x v="145"/>
    <x v="4"/>
    <m/>
  </r>
  <r>
    <n v="92395"/>
    <n v="225"/>
    <n v="232"/>
    <n v="457"/>
    <m/>
    <s v="92395"/>
    <n v="381"/>
    <n v="41"/>
    <n v="19"/>
    <n v="0"/>
    <n v="13"/>
    <n v="5"/>
    <s v="&gt;454"/>
    <n v="45692"/>
    <m/>
    <x v="145"/>
    <x v="4"/>
    <m/>
  </r>
  <r>
    <n v="92397"/>
    <n v="5"/>
    <n v="5"/>
    <s v="&gt;0"/>
    <m/>
    <s v="92397"/>
    <n v="13"/>
    <n v="5"/>
    <n v="0"/>
    <n v="0"/>
    <n v="5"/>
    <n v="0"/>
    <s v="&gt;13"/>
    <n v="4638"/>
    <m/>
    <x v="0"/>
    <x v="4"/>
    <m/>
  </r>
  <r>
    <n v="92398"/>
    <n v="5"/>
    <n v="5"/>
    <s v="&gt;0"/>
    <m/>
    <s v="92398"/>
    <n v="12"/>
    <n v="5"/>
    <n v="0"/>
    <n v="0"/>
    <n v="0"/>
    <n v="0"/>
    <s v="&gt;12"/>
    <n v="1643"/>
    <m/>
    <x v="0"/>
    <x v="4"/>
    <m/>
  </r>
  <r>
    <n v="92399"/>
    <n v="188"/>
    <n v="267"/>
    <n v="455"/>
    <m/>
    <s v="92399"/>
    <n v="351"/>
    <n v="28"/>
    <n v="17"/>
    <n v="44"/>
    <n v="14"/>
    <n v="5"/>
    <s v="&gt;454"/>
    <n v="55070"/>
    <m/>
    <x v="148"/>
    <x v="4"/>
    <m/>
  </r>
  <r>
    <n v="92401"/>
    <n v="14"/>
    <n v="18"/>
    <n v="32"/>
    <m/>
    <s v="92401"/>
    <n v="24"/>
    <n v="5"/>
    <n v="0"/>
    <n v="0"/>
    <n v="0"/>
    <n v="0"/>
    <s v="&gt;24"/>
    <n v="1971"/>
    <m/>
    <x v="149"/>
    <x v="4"/>
    <m/>
  </r>
  <r>
    <n v="92403"/>
    <n v="0"/>
    <n v="5"/>
    <s v="&gt;0"/>
    <m/>
    <s v="92403"/>
    <n v="0"/>
    <n v="5"/>
    <n v="0"/>
    <n v="0"/>
    <n v="0"/>
    <n v="0"/>
    <s v="&gt;0"/>
    <n v="0"/>
    <n v="1"/>
    <x v="2"/>
    <x v="1"/>
    <m/>
  </r>
  <r>
    <n v="92404"/>
    <n v="331"/>
    <n v="367"/>
    <n v="698"/>
    <m/>
    <s v="92404"/>
    <n v="560"/>
    <n v="54"/>
    <n v="24"/>
    <n v="27"/>
    <n v="19"/>
    <n v="14"/>
    <n v="698"/>
    <n v="63261"/>
    <m/>
    <x v="149"/>
    <x v="4"/>
    <m/>
  </r>
  <r>
    <n v="92405"/>
    <n v="158"/>
    <n v="150"/>
    <n v="308"/>
    <m/>
    <s v="92405"/>
    <n v="262"/>
    <n v="29"/>
    <n v="5"/>
    <n v="5"/>
    <n v="5"/>
    <n v="5"/>
    <s v="&gt;291"/>
    <n v="30782"/>
    <m/>
    <x v="149"/>
    <x v="4"/>
    <m/>
  </r>
  <r>
    <n v="92406"/>
    <n v="0"/>
    <n v="5"/>
    <s v="&gt;0"/>
    <m/>
    <s v="92406"/>
    <n v="5"/>
    <n v="5"/>
    <n v="0"/>
    <n v="0"/>
    <n v="0"/>
    <n v="0"/>
    <s v="&gt;0"/>
    <n v="0"/>
    <n v="1"/>
    <x v="2"/>
    <x v="1"/>
    <m/>
  </r>
  <r>
    <n v="92407"/>
    <n v="320"/>
    <n v="289"/>
    <n v="609"/>
    <m/>
    <s v="92407"/>
    <n v="532"/>
    <n v="29"/>
    <n v="29"/>
    <n v="0"/>
    <n v="15"/>
    <n v="5"/>
    <s v="&gt;605"/>
    <n v="67866"/>
    <m/>
    <x v="149"/>
    <x v="4"/>
    <m/>
  </r>
  <r>
    <n v="92408"/>
    <n v="71"/>
    <n v="88"/>
    <n v="159"/>
    <m/>
    <s v="92408"/>
    <n v="130"/>
    <n v="11"/>
    <n v="16"/>
    <n v="5"/>
    <n v="0"/>
    <n v="5"/>
    <s v="&gt;157"/>
    <n v="14312"/>
    <m/>
    <x v="149"/>
    <x v="4"/>
    <m/>
  </r>
  <r>
    <n v="92410"/>
    <n v="265"/>
    <n v="278"/>
    <n v="543"/>
    <m/>
    <s v="92410"/>
    <n v="466"/>
    <n v="59"/>
    <n v="5"/>
    <n v="0"/>
    <n v="5"/>
    <n v="5"/>
    <s v="&gt;525"/>
    <n v="44685"/>
    <m/>
    <x v="149"/>
    <x v="4"/>
    <m/>
  </r>
  <r>
    <n v="92411"/>
    <n v="161"/>
    <n v="161"/>
    <n v="322"/>
    <m/>
    <s v="92411"/>
    <n v="252"/>
    <n v="17"/>
    <n v="5"/>
    <n v="5"/>
    <n v="5"/>
    <n v="45"/>
    <s v="&gt;314"/>
    <n v="26361"/>
    <m/>
    <x v="149"/>
    <x v="4"/>
    <m/>
  </r>
  <r>
    <n v="92413"/>
    <n v="0"/>
    <n v="5"/>
    <s v="&gt;0"/>
    <m/>
    <s v="92413"/>
    <n v="5"/>
    <n v="0"/>
    <n v="0"/>
    <n v="0"/>
    <n v="0"/>
    <n v="0"/>
    <s v="&gt;0"/>
    <n v="0"/>
    <n v="1"/>
    <x v="2"/>
    <x v="1"/>
    <m/>
  </r>
  <r>
    <n v="92415"/>
    <n v="5"/>
    <n v="0"/>
    <s v="&gt;0"/>
    <m/>
    <s v="92415"/>
    <n v="5"/>
    <n v="0"/>
    <n v="0"/>
    <n v="0"/>
    <n v="0"/>
    <n v="5"/>
    <s v="&gt;0"/>
    <n v="0"/>
    <n v="1"/>
    <x v="2"/>
    <x v="1"/>
    <m/>
  </r>
  <r>
    <n v="92423"/>
    <n v="5"/>
    <n v="5"/>
    <s v="&gt;0"/>
    <m/>
    <s v="92423"/>
    <n v="5"/>
    <n v="0"/>
    <n v="0"/>
    <n v="0"/>
    <n v="0"/>
    <n v="5"/>
    <s v="&gt;0"/>
    <n v="0"/>
    <n v="1"/>
    <x v="2"/>
    <x v="1"/>
    <m/>
  </r>
  <r>
    <n v="92424"/>
    <n v="0"/>
    <n v="5"/>
    <s v="&gt;0"/>
    <m/>
    <s v="92424"/>
    <n v="5"/>
    <n v="0"/>
    <n v="0"/>
    <n v="0"/>
    <n v="0"/>
    <n v="0"/>
    <s v="&gt;0"/>
    <n v="0"/>
    <n v="1"/>
    <x v="2"/>
    <x v="1"/>
    <m/>
  </r>
  <r>
    <n v="92425"/>
    <n v="5"/>
    <n v="0"/>
    <s v="&gt;0"/>
    <m/>
    <s v="92425"/>
    <n v="5"/>
    <n v="0"/>
    <n v="0"/>
    <n v="0"/>
    <n v="0"/>
    <n v="0"/>
    <s v="&gt;0"/>
    <n v="0"/>
    <n v="1"/>
    <x v="2"/>
    <x v="1"/>
    <m/>
  </r>
  <r>
    <n v="92431"/>
    <n v="0"/>
    <n v="5"/>
    <s v="&gt;0"/>
    <m/>
    <s v="92431"/>
    <n v="5"/>
    <n v="0"/>
    <n v="0"/>
    <n v="0"/>
    <n v="0"/>
    <n v="0"/>
    <s v="&gt;0"/>
    <n v="0"/>
    <n v="1"/>
    <x v="2"/>
    <x v="1"/>
    <m/>
  </r>
  <r>
    <n v="92435"/>
    <n v="0"/>
    <n v="5"/>
    <s v="&gt;0"/>
    <m/>
    <s v="92435"/>
    <n v="5"/>
    <n v="0"/>
    <n v="0"/>
    <n v="0"/>
    <n v="0"/>
    <n v="0"/>
    <s v="&gt;0"/>
    <n v="0"/>
    <n v="1"/>
    <x v="2"/>
    <x v="1"/>
    <m/>
  </r>
  <r>
    <n v="92440"/>
    <n v="5"/>
    <n v="0"/>
    <s v="&gt;0"/>
    <m/>
    <s v="92440"/>
    <n v="5"/>
    <n v="0"/>
    <n v="0"/>
    <n v="5"/>
    <n v="0"/>
    <n v="0"/>
    <s v="&gt;0"/>
    <n v="0"/>
    <n v="1"/>
    <x v="2"/>
    <x v="1"/>
    <m/>
  </r>
  <r>
    <n v="92443"/>
    <n v="0"/>
    <n v="5"/>
    <s v="&gt;0"/>
    <m/>
    <s v="92443"/>
    <n v="5"/>
    <n v="0"/>
    <n v="0"/>
    <n v="0"/>
    <n v="0"/>
    <n v="0"/>
    <s v="&gt;0"/>
    <n v="0"/>
    <n v="1"/>
    <x v="2"/>
    <x v="1"/>
    <m/>
  </r>
  <r>
    <n v="92445"/>
    <n v="5"/>
    <n v="0"/>
    <s v="&gt;0"/>
    <m/>
    <s v="92445"/>
    <n v="5"/>
    <n v="0"/>
    <n v="0"/>
    <n v="0"/>
    <n v="0"/>
    <n v="0"/>
    <s v="&gt;0"/>
    <n v="0"/>
    <n v="1"/>
    <x v="2"/>
    <x v="1"/>
    <m/>
  </r>
  <r>
    <n v="92453"/>
    <n v="0"/>
    <n v="5"/>
    <s v="&gt;0"/>
    <m/>
    <s v="92453"/>
    <n v="5"/>
    <n v="0"/>
    <n v="0"/>
    <n v="0"/>
    <n v="0"/>
    <n v="0"/>
    <s v="&gt;0"/>
    <n v="0"/>
    <n v="1"/>
    <x v="2"/>
    <x v="1"/>
    <m/>
  </r>
  <r>
    <n v="92454"/>
    <n v="5"/>
    <n v="0"/>
    <s v="&gt;0"/>
    <m/>
    <s v="92454"/>
    <n v="5"/>
    <n v="0"/>
    <n v="0"/>
    <n v="0"/>
    <n v="0"/>
    <n v="0"/>
    <s v="&gt;0"/>
    <n v="0"/>
    <n v="1"/>
    <x v="2"/>
    <x v="1"/>
    <m/>
  </r>
  <r>
    <n v="92455"/>
    <n v="5"/>
    <n v="0"/>
    <s v="&gt;0"/>
    <m/>
    <s v="92455"/>
    <n v="5"/>
    <n v="0"/>
    <n v="0"/>
    <n v="0"/>
    <n v="0"/>
    <n v="0"/>
    <s v="&gt;0"/>
    <n v="0"/>
    <n v="1"/>
    <x v="2"/>
    <x v="1"/>
    <m/>
  </r>
  <r>
    <n v="92482"/>
    <n v="5"/>
    <n v="0"/>
    <s v="&gt;0"/>
    <m/>
    <s v="92482"/>
    <n v="5"/>
    <n v="0"/>
    <n v="0"/>
    <n v="0"/>
    <n v="0"/>
    <n v="0"/>
    <s v="&gt;0"/>
    <n v="0"/>
    <n v="1"/>
    <x v="2"/>
    <x v="1"/>
    <m/>
  </r>
  <r>
    <n v="92501"/>
    <n v="81"/>
    <n v="76"/>
    <n v="157"/>
    <m/>
    <s v="92501"/>
    <n v="132"/>
    <n v="11"/>
    <n v="5"/>
    <n v="0"/>
    <n v="5"/>
    <n v="5"/>
    <s v="&gt;143"/>
    <n v="21967"/>
    <m/>
    <x v="150"/>
    <x v="5"/>
    <m/>
  </r>
  <r>
    <n v="92503"/>
    <n v="395"/>
    <n v="422"/>
    <n v="817"/>
    <m/>
    <s v="92503"/>
    <n v="669"/>
    <n v="42"/>
    <n v="71"/>
    <n v="5"/>
    <n v="25"/>
    <n v="5"/>
    <s v="&gt;807"/>
    <n v="93032"/>
    <m/>
    <x v="150"/>
    <x v="5"/>
    <m/>
  </r>
  <r>
    <n v="92504"/>
    <n v="214"/>
    <n v="237"/>
    <n v="451"/>
    <m/>
    <s v="92504"/>
    <n v="359"/>
    <n v="23"/>
    <n v="38"/>
    <n v="5"/>
    <n v="15"/>
    <n v="11"/>
    <s v="&gt;446"/>
    <n v="62423"/>
    <m/>
    <x v="150"/>
    <x v="5"/>
    <m/>
  </r>
  <r>
    <n v="92505"/>
    <n v="224"/>
    <n v="292"/>
    <n v="516"/>
    <m/>
    <s v="92505"/>
    <n v="366"/>
    <n v="27"/>
    <n v="79"/>
    <n v="33"/>
    <n v="5"/>
    <n v="5"/>
    <s v="&gt;505"/>
    <n v="54706"/>
    <m/>
    <x v="150"/>
    <x v="5"/>
    <m/>
  </r>
  <r>
    <n v="92506"/>
    <n v="155"/>
    <n v="209"/>
    <n v="364"/>
    <m/>
    <s v="92506"/>
    <n v="274"/>
    <n v="13"/>
    <n v="46"/>
    <n v="19"/>
    <n v="11"/>
    <n v="5"/>
    <s v="&gt;363"/>
    <n v="45699"/>
    <m/>
    <x v="150"/>
    <x v="5"/>
    <m/>
  </r>
  <r>
    <n v="92507"/>
    <n v="217"/>
    <n v="188"/>
    <n v="405"/>
    <m/>
    <s v="92507"/>
    <n v="365"/>
    <n v="19"/>
    <n v="13"/>
    <n v="0"/>
    <n v="5"/>
    <n v="5"/>
    <s v="&gt;397"/>
    <n v="59612"/>
    <m/>
    <x v="150"/>
    <x v="5"/>
    <m/>
  </r>
  <r>
    <n v="92508"/>
    <n v="147"/>
    <n v="173"/>
    <n v="320"/>
    <m/>
    <s v="92508"/>
    <n v="251"/>
    <n v="5"/>
    <n v="49"/>
    <n v="0"/>
    <n v="12"/>
    <n v="5"/>
    <s v="&gt;312"/>
    <n v="38518"/>
    <m/>
    <x v="150"/>
    <x v="5"/>
    <m/>
  </r>
  <r>
    <n v="92509"/>
    <n v="358"/>
    <n v="414"/>
    <n v="772"/>
    <m/>
    <s v="92509"/>
    <n v="601"/>
    <n v="5"/>
    <n v="61"/>
    <n v="78"/>
    <n v="20"/>
    <n v="5"/>
    <s v="&gt;760"/>
    <n v="82377"/>
    <m/>
    <x v="81"/>
    <x v="5"/>
    <m/>
  </r>
  <r>
    <n v="92513"/>
    <n v="0"/>
    <n v="5"/>
    <s v="&gt;0"/>
    <m/>
    <s v="92513"/>
    <n v="5"/>
    <n v="0"/>
    <n v="0"/>
    <n v="0"/>
    <n v="0"/>
    <n v="0"/>
    <s v="&gt;0"/>
    <n v="0"/>
    <n v="1"/>
    <x v="2"/>
    <x v="1"/>
    <m/>
  </r>
  <r>
    <n v="92516"/>
    <n v="5"/>
    <n v="0"/>
    <s v="&gt;0"/>
    <m/>
    <s v="92516"/>
    <n v="5"/>
    <n v="0"/>
    <n v="0"/>
    <n v="0"/>
    <n v="0"/>
    <n v="0"/>
    <s v="&gt;0"/>
    <n v="0"/>
    <n v="1"/>
    <x v="2"/>
    <x v="1"/>
    <m/>
  </r>
  <r>
    <n v="92518"/>
    <n v="5"/>
    <n v="5"/>
    <s v="&gt;0"/>
    <m/>
    <s v="92518"/>
    <n v="5"/>
    <n v="0"/>
    <n v="0"/>
    <n v="0"/>
    <n v="0"/>
    <n v="5"/>
    <s v="&gt;0"/>
    <n v="1266"/>
    <m/>
    <x v="0"/>
    <x v="5"/>
    <m/>
  </r>
  <r>
    <n v="92519"/>
    <n v="5"/>
    <n v="0"/>
    <s v="&gt;0"/>
    <m/>
    <s v="92519"/>
    <n v="5"/>
    <n v="0"/>
    <n v="0"/>
    <n v="0"/>
    <n v="0"/>
    <n v="0"/>
    <s v="&gt;0"/>
    <n v="0"/>
    <n v="1"/>
    <x v="2"/>
    <x v="1"/>
    <m/>
  </r>
  <r>
    <n v="92523"/>
    <n v="0"/>
    <n v="5"/>
    <s v="&gt;0"/>
    <m/>
    <s v="92523"/>
    <n v="5"/>
    <n v="0"/>
    <n v="0"/>
    <n v="0"/>
    <n v="0"/>
    <n v="0"/>
    <s v="&gt;0"/>
    <n v="0"/>
    <n v="1"/>
    <x v="2"/>
    <x v="1"/>
    <m/>
  </r>
  <r>
    <n v="92530"/>
    <n v="284"/>
    <n v="229"/>
    <n v="513"/>
    <m/>
    <s v="92530"/>
    <n v="466"/>
    <n v="15"/>
    <n v="16"/>
    <n v="0"/>
    <n v="14"/>
    <n v="5"/>
    <s v="&gt;511"/>
    <n v="56442"/>
    <m/>
    <x v="151"/>
    <x v="5"/>
    <m/>
  </r>
  <r>
    <n v="92531"/>
    <n v="0"/>
    <n v="5"/>
    <s v="&gt;0"/>
    <m/>
    <s v="92531"/>
    <n v="5"/>
    <n v="0"/>
    <n v="0"/>
    <n v="0"/>
    <n v="0"/>
    <n v="0"/>
    <s v="&gt;0"/>
    <n v="0"/>
    <n v="1"/>
    <x v="2"/>
    <x v="1"/>
    <m/>
  </r>
  <r>
    <n v="92532"/>
    <n v="152"/>
    <n v="129"/>
    <n v="281"/>
    <m/>
    <s v="92532"/>
    <n v="252"/>
    <n v="5"/>
    <n v="12"/>
    <n v="0"/>
    <n v="13"/>
    <n v="5"/>
    <s v="&gt;277"/>
    <n v="25333"/>
    <m/>
    <x v="151"/>
    <x v="5"/>
    <m/>
  </r>
  <r>
    <n v="92533"/>
    <n v="5"/>
    <n v="5"/>
    <s v="&gt;0"/>
    <m/>
    <s v="92533"/>
    <n v="5"/>
    <n v="0"/>
    <n v="5"/>
    <n v="0"/>
    <n v="0"/>
    <n v="0"/>
    <s v="&gt;0"/>
    <n v="0"/>
    <n v="1"/>
    <x v="2"/>
    <x v="1"/>
    <m/>
  </r>
  <r>
    <n v="92535"/>
    <n v="5"/>
    <n v="5"/>
    <s v="&gt;0"/>
    <m/>
    <s v="92535"/>
    <n v="5"/>
    <n v="0"/>
    <n v="0"/>
    <n v="0"/>
    <n v="0"/>
    <n v="0"/>
    <s v="&gt;0"/>
    <n v="0"/>
    <n v="1"/>
    <x v="2"/>
    <x v="1"/>
    <m/>
  </r>
  <r>
    <n v="92536"/>
    <n v="15"/>
    <n v="15"/>
    <n v="30"/>
    <m/>
    <s v="92536"/>
    <n v="24"/>
    <n v="5"/>
    <n v="5"/>
    <n v="0"/>
    <n v="5"/>
    <n v="0"/>
    <s v="&gt;24"/>
    <n v="2639"/>
    <m/>
    <x v="0"/>
    <x v="5"/>
    <m/>
  </r>
  <r>
    <n v="92537"/>
    <n v="0"/>
    <n v="5"/>
    <s v="&gt;0"/>
    <m/>
    <s v="92537"/>
    <n v="0"/>
    <n v="0"/>
    <n v="0"/>
    <n v="5"/>
    <n v="0"/>
    <n v="0"/>
    <s v="&gt;0"/>
    <n v="0"/>
    <n v="1"/>
    <x v="2"/>
    <x v="1"/>
    <m/>
  </r>
  <r>
    <n v="92539"/>
    <n v="16"/>
    <n v="5"/>
    <s v="&gt;16"/>
    <m/>
    <s v="92539"/>
    <n v="20"/>
    <n v="0"/>
    <n v="0"/>
    <n v="0"/>
    <n v="5"/>
    <n v="0"/>
    <s v="&gt;20"/>
    <n v="4433"/>
    <m/>
    <x v="0"/>
    <x v="5"/>
    <m/>
  </r>
  <r>
    <n v="92540"/>
    <n v="5"/>
    <n v="0"/>
    <s v="&gt;0"/>
    <m/>
    <s v="92540"/>
    <n v="5"/>
    <n v="0"/>
    <n v="0"/>
    <n v="0"/>
    <n v="0"/>
    <n v="0"/>
    <s v="&gt;0"/>
    <n v="0"/>
    <n v="1"/>
    <x v="2"/>
    <x v="1"/>
    <m/>
  </r>
  <r>
    <n v="92543"/>
    <n v="212"/>
    <n v="180"/>
    <n v="392"/>
    <m/>
    <s v="92543"/>
    <n v="344"/>
    <n v="31"/>
    <n v="5"/>
    <n v="0"/>
    <n v="5"/>
    <n v="5"/>
    <s v="&gt;375"/>
    <n v="37492"/>
    <m/>
    <x v="152"/>
    <x v="5"/>
    <m/>
  </r>
  <r>
    <n v="92544"/>
    <n v="279"/>
    <n v="242"/>
    <n v="521"/>
    <m/>
    <s v="92544"/>
    <n v="451"/>
    <n v="23"/>
    <n v="39"/>
    <n v="0"/>
    <n v="5"/>
    <n v="5"/>
    <s v="&gt;513"/>
    <n v="50392"/>
    <m/>
    <x v="0"/>
    <x v="5"/>
    <m/>
  </r>
  <r>
    <n v="92545"/>
    <n v="186"/>
    <n v="237"/>
    <n v="423"/>
    <m/>
    <s v="92545"/>
    <n v="353"/>
    <n v="24"/>
    <n v="33"/>
    <n v="0"/>
    <n v="5"/>
    <n v="5"/>
    <s v="&gt;410"/>
    <n v="44278"/>
    <m/>
    <x v="152"/>
    <x v="5"/>
    <m/>
  </r>
  <r>
    <n v="92546"/>
    <n v="0"/>
    <n v="5"/>
    <s v="&gt;0"/>
    <m/>
    <s v="92546"/>
    <n v="5"/>
    <n v="0"/>
    <n v="0"/>
    <n v="0"/>
    <n v="0"/>
    <n v="0"/>
    <s v="&gt;0"/>
    <n v="0"/>
    <n v="1"/>
    <x v="2"/>
    <x v="1"/>
    <m/>
  </r>
  <r>
    <n v="92548"/>
    <n v="35"/>
    <n v="37"/>
    <n v="72"/>
    <m/>
    <s v="92548"/>
    <n v="61"/>
    <n v="5"/>
    <n v="5"/>
    <n v="0"/>
    <n v="5"/>
    <n v="0"/>
    <s v="&gt;61"/>
    <n v="8502"/>
    <m/>
    <x v="0"/>
    <x v="5"/>
    <m/>
  </r>
  <r>
    <n v="92549"/>
    <n v="5"/>
    <n v="5"/>
    <s v="&gt;0"/>
    <m/>
    <s v="92549"/>
    <n v="5"/>
    <n v="5"/>
    <n v="0"/>
    <n v="0"/>
    <n v="5"/>
    <n v="0"/>
    <s v="&gt;0"/>
    <n v="2988"/>
    <m/>
    <x v="0"/>
    <x v="5"/>
    <m/>
  </r>
  <r>
    <n v="92550"/>
    <n v="5"/>
    <n v="5"/>
    <s v="&gt;0"/>
    <m/>
    <s v="92550"/>
    <n v="5"/>
    <n v="0"/>
    <n v="0"/>
    <n v="0"/>
    <n v="0"/>
    <n v="0"/>
    <s v="&gt;0"/>
    <n v="0"/>
    <n v="1"/>
    <x v="2"/>
    <x v="1"/>
    <m/>
  </r>
  <r>
    <n v="92551"/>
    <n v="225"/>
    <n v="182"/>
    <n v="407"/>
    <m/>
    <s v="92551"/>
    <n v="330"/>
    <n v="5"/>
    <n v="46"/>
    <n v="0"/>
    <n v="21"/>
    <n v="0"/>
    <s v="&gt;397"/>
    <n v="34441"/>
    <m/>
    <x v="153"/>
    <x v="5"/>
    <m/>
  </r>
  <r>
    <n v="92552"/>
    <n v="5"/>
    <n v="5"/>
    <s v="&gt;0"/>
    <m/>
    <s v="92552"/>
    <n v="5"/>
    <n v="0"/>
    <n v="0"/>
    <n v="0"/>
    <n v="0"/>
    <n v="0"/>
    <s v="&gt;0"/>
    <n v="0"/>
    <n v="1"/>
    <x v="2"/>
    <x v="1"/>
    <m/>
  </r>
  <r>
    <n v="92553"/>
    <n v="372"/>
    <n v="491"/>
    <n v="863"/>
    <m/>
    <s v="92553"/>
    <n v="649"/>
    <n v="37"/>
    <n v="83"/>
    <n v="71"/>
    <n v="22"/>
    <n v="5"/>
    <s v="&gt;862"/>
    <n v="74107"/>
    <m/>
    <x v="153"/>
    <x v="5"/>
    <m/>
  </r>
  <r>
    <n v="92554"/>
    <n v="0"/>
    <n v="5"/>
    <s v="&gt;0"/>
    <m/>
    <s v="92554"/>
    <n v="5"/>
    <n v="0"/>
    <n v="0"/>
    <n v="0"/>
    <n v="0"/>
    <n v="0"/>
    <s v="&gt;0"/>
    <n v="0"/>
    <n v="1"/>
    <x v="2"/>
    <x v="1"/>
    <m/>
  </r>
  <r>
    <n v="92555"/>
    <n v="248"/>
    <n v="313"/>
    <n v="561"/>
    <m/>
    <s v="92555"/>
    <n v="457"/>
    <n v="12"/>
    <n v="60"/>
    <n v="0"/>
    <n v="26"/>
    <n v="5"/>
    <s v="&gt;555"/>
    <n v="46566"/>
    <m/>
    <x v="153"/>
    <x v="5"/>
    <m/>
  </r>
  <r>
    <n v="92556"/>
    <n v="5"/>
    <n v="0"/>
    <s v="&gt;0"/>
    <m/>
    <s v="92556"/>
    <n v="5"/>
    <n v="0"/>
    <n v="0"/>
    <n v="0"/>
    <n v="0"/>
    <n v="0"/>
    <s v="&gt;0"/>
    <n v="0"/>
    <n v="1"/>
    <x v="2"/>
    <x v="1"/>
    <m/>
  </r>
  <r>
    <n v="92557"/>
    <n v="274"/>
    <n v="299"/>
    <n v="573"/>
    <m/>
    <s v="92557"/>
    <n v="458"/>
    <n v="18"/>
    <n v="61"/>
    <n v="5"/>
    <n v="29"/>
    <n v="5"/>
    <s v="&gt;566"/>
    <n v="54275"/>
    <m/>
    <x v="153"/>
    <x v="5"/>
    <m/>
  </r>
  <r>
    <n v="92559"/>
    <n v="5"/>
    <n v="5"/>
    <s v="&gt;0"/>
    <m/>
    <s v="92559"/>
    <n v="5"/>
    <n v="0"/>
    <n v="5"/>
    <n v="0"/>
    <n v="0"/>
    <n v="0"/>
    <s v="&gt;0"/>
    <n v="0"/>
    <n v="1"/>
    <x v="2"/>
    <x v="1"/>
    <m/>
  </r>
  <r>
    <n v="92560"/>
    <n v="5"/>
    <n v="5"/>
    <s v="&gt;0"/>
    <m/>
    <s v="92560"/>
    <n v="5"/>
    <n v="0"/>
    <n v="0"/>
    <n v="0"/>
    <n v="0"/>
    <n v="0"/>
    <s v="&gt;0"/>
    <n v="0"/>
    <n v="1"/>
    <x v="2"/>
    <x v="1"/>
    <m/>
  </r>
  <r>
    <n v="92561"/>
    <n v="5"/>
    <n v="13"/>
    <s v="&gt;13"/>
    <m/>
    <s v="92561"/>
    <n v="15"/>
    <n v="0"/>
    <n v="0"/>
    <n v="0"/>
    <n v="0"/>
    <n v="0"/>
    <n v="15"/>
    <n v="1471"/>
    <m/>
    <x v="0"/>
    <x v="5"/>
    <m/>
  </r>
  <r>
    <n v="92562"/>
    <n v="369"/>
    <n v="234"/>
    <n v="603"/>
    <m/>
    <s v="92562"/>
    <n v="561"/>
    <n v="5"/>
    <n v="12"/>
    <n v="0"/>
    <n v="20"/>
    <n v="5"/>
    <s v="&gt;593"/>
    <n v="65159"/>
    <m/>
    <x v="154"/>
    <x v="5"/>
    <m/>
  </r>
  <r>
    <n v="92563"/>
    <n v="448"/>
    <n v="248"/>
    <n v="696"/>
    <m/>
    <s v="92563"/>
    <n v="645"/>
    <n v="17"/>
    <n v="5"/>
    <n v="0"/>
    <n v="25"/>
    <n v="5"/>
    <s v="&gt;687"/>
    <n v="71394"/>
    <m/>
    <x v="154"/>
    <x v="5"/>
    <m/>
  </r>
  <r>
    <n v="92565"/>
    <n v="5"/>
    <n v="5"/>
    <s v="&gt;0"/>
    <m/>
    <s v="92565"/>
    <n v="5"/>
    <n v="0"/>
    <n v="5"/>
    <n v="0"/>
    <n v="0"/>
    <n v="0"/>
    <s v="&gt;0"/>
    <n v="0"/>
    <n v="1"/>
    <x v="2"/>
    <x v="1"/>
    <m/>
  </r>
  <r>
    <n v="92567"/>
    <n v="37"/>
    <n v="26"/>
    <n v="63"/>
    <m/>
    <s v="92567"/>
    <n v="57"/>
    <n v="5"/>
    <n v="0"/>
    <n v="0"/>
    <n v="5"/>
    <n v="0"/>
    <s v="&gt;57"/>
    <n v="10012"/>
    <m/>
    <x v="0"/>
    <x v="5"/>
    <m/>
  </r>
  <r>
    <n v="92570"/>
    <n v="256"/>
    <n v="242"/>
    <n v="498"/>
    <m/>
    <s v="92570"/>
    <n v="453"/>
    <n v="16"/>
    <n v="14"/>
    <n v="0"/>
    <n v="15"/>
    <n v="0"/>
    <n v="498"/>
    <n v="60370"/>
    <m/>
    <x v="0"/>
    <x v="5"/>
    <m/>
  </r>
  <r>
    <n v="92571"/>
    <n v="318"/>
    <n v="295"/>
    <n v="613"/>
    <m/>
    <s v="92571"/>
    <n v="534"/>
    <n v="16"/>
    <n v="32"/>
    <n v="0"/>
    <n v="28"/>
    <n v="5"/>
    <s v="&gt;610"/>
    <n v="59417"/>
    <m/>
    <x v="155"/>
    <x v="5"/>
    <m/>
  </r>
  <r>
    <n v="92576"/>
    <n v="0"/>
    <n v="5"/>
    <s v="&gt;0"/>
    <m/>
    <s v="92576"/>
    <n v="5"/>
    <n v="0"/>
    <n v="0"/>
    <n v="0"/>
    <n v="0"/>
    <n v="0"/>
    <s v="&gt;0"/>
    <n v="0"/>
    <n v="1"/>
    <x v="2"/>
    <x v="1"/>
    <m/>
  </r>
  <r>
    <n v="92579"/>
    <n v="0"/>
    <n v="5"/>
    <s v="&gt;0"/>
    <m/>
    <s v="92579"/>
    <n v="5"/>
    <n v="0"/>
    <n v="0"/>
    <n v="0"/>
    <n v="0"/>
    <n v="0"/>
    <s v="&gt;0"/>
    <n v="0"/>
    <n v="1"/>
    <x v="2"/>
    <x v="1"/>
    <m/>
  </r>
  <r>
    <n v="92580"/>
    <n v="0"/>
    <n v="5"/>
    <s v="&gt;0"/>
    <m/>
    <s v="92580"/>
    <n v="5"/>
    <n v="0"/>
    <n v="0"/>
    <n v="0"/>
    <n v="0"/>
    <n v="0"/>
    <s v="&gt;0"/>
    <n v="0"/>
    <n v="1"/>
    <x v="2"/>
    <x v="1"/>
    <m/>
  </r>
  <r>
    <n v="92581"/>
    <n v="0"/>
    <n v="5"/>
    <s v="&gt;0"/>
    <m/>
    <s v="92581"/>
    <n v="5"/>
    <n v="0"/>
    <n v="0"/>
    <n v="0"/>
    <n v="0"/>
    <n v="0"/>
    <s v="&gt;0"/>
    <n v="0"/>
    <n v="1"/>
    <x v="2"/>
    <x v="1"/>
    <m/>
  </r>
  <r>
    <n v="92582"/>
    <n v="126"/>
    <n v="118"/>
    <n v="244"/>
    <m/>
    <s v="92582"/>
    <n v="202"/>
    <n v="11"/>
    <n v="13"/>
    <n v="0"/>
    <n v="16"/>
    <n v="5"/>
    <s v="&gt;242"/>
    <n v="18243"/>
    <m/>
    <x v="156"/>
    <x v="5"/>
    <m/>
  </r>
  <r>
    <n v="92583"/>
    <n v="189"/>
    <n v="205"/>
    <n v="394"/>
    <m/>
    <s v="92583"/>
    <n v="312"/>
    <n v="32"/>
    <n v="36"/>
    <n v="0"/>
    <n v="12"/>
    <n v="5"/>
    <s v="&gt;392"/>
    <n v="32077"/>
    <m/>
    <x v="156"/>
    <x v="5"/>
    <m/>
  </r>
  <r>
    <n v="92584"/>
    <n v="304"/>
    <n v="255"/>
    <n v="559"/>
    <m/>
    <s v="92584"/>
    <n v="507"/>
    <n v="11"/>
    <n v="29"/>
    <n v="0"/>
    <n v="12"/>
    <n v="0"/>
    <n v="559"/>
    <n v="54130"/>
    <m/>
    <x v="157"/>
    <x v="5"/>
    <m/>
  </r>
  <r>
    <n v="92585"/>
    <n v="160"/>
    <n v="112"/>
    <n v="272"/>
    <m/>
    <s v="92585"/>
    <n v="241"/>
    <n v="5"/>
    <n v="5"/>
    <n v="5"/>
    <n v="13"/>
    <n v="5"/>
    <s v="&gt;254"/>
    <n v="23868"/>
    <m/>
    <x v="157"/>
    <x v="5"/>
    <m/>
  </r>
  <r>
    <n v="92586"/>
    <n v="74"/>
    <n v="101"/>
    <n v="175"/>
    <m/>
    <s v="92586"/>
    <n v="157"/>
    <n v="5"/>
    <n v="5"/>
    <n v="0"/>
    <n v="5"/>
    <n v="5"/>
    <s v="&gt;157"/>
    <n v="18615"/>
    <m/>
    <x v="157"/>
    <x v="5"/>
    <m/>
  </r>
  <r>
    <n v="92587"/>
    <n v="91"/>
    <n v="55"/>
    <n v="146"/>
    <m/>
    <s v="92587"/>
    <n v="139"/>
    <n v="5"/>
    <n v="5"/>
    <n v="0"/>
    <n v="5"/>
    <n v="0"/>
    <s v="&gt;139"/>
    <n v="18017"/>
    <m/>
    <x v="158"/>
    <x v="5"/>
    <m/>
  </r>
  <r>
    <n v="92590"/>
    <n v="17"/>
    <n v="23"/>
    <n v="40"/>
    <m/>
    <s v="92590"/>
    <n v="34"/>
    <n v="5"/>
    <n v="0"/>
    <n v="0"/>
    <n v="0"/>
    <n v="0"/>
    <s v="&gt;34"/>
    <n v="5215"/>
    <m/>
    <x v="159"/>
    <x v="5"/>
    <m/>
  </r>
  <r>
    <n v="92591"/>
    <n v="198"/>
    <n v="144"/>
    <n v="342"/>
    <m/>
    <s v="92591"/>
    <n v="321"/>
    <n v="5"/>
    <n v="5"/>
    <n v="0"/>
    <n v="5"/>
    <n v="0"/>
    <s v="&gt;321"/>
    <n v="41588"/>
    <m/>
    <x v="159"/>
    <x v="5"/>
    <m/>
  </r>
  <r>
    <n v="92592"/>
    <n v="365"/>
    <n v="246"/>
    <n v="611"/>
    <m/>
    <s v="92592"/>
    <n v="586"/>
    <n v="5"/>
    <n v="5"/>
    <n v="0"/>
    <n v="5"/>
    <n v="0"/>
    <s v="&gt;586"/>
    <n v="86115"/>
    <m/>
    <x v="159"/>
    <x v="5"/>
    <m/>
  </r>
  <r>
    <n v="92593"/>
    <n v="5"/>
    <n v="5"/>
    <s v="&gt;0"/>
    <m/>
    <s v="92593"/>
    <n v="5"/>
    <n v="0"/>
    <n v="0"/>
    <n v="0"/>
    <n v="0"/>
    <n v="0"/>
    <s v="&gt;0"/>
    <n v="0"/>
    <n v="1"/>
    <x v="2"/>
    <x v="1"/>
    <m/>
  </r>
  <r>
    <n v="92594"/>
    <n v="5"/>
    <n v="0"/>
    <s v="&gt;0"/>
    <m/>
    <s v="92594"/>
    <n v="5"/>
    <n v="0"/>
    <n v="0"/>
    <n v="0"/>
    <n v="0"/>
    <n v="0"/>
    <s v="&gt;0"/>
    <n v="0"/>
    <n v="1"/>
    <x v="2"/>
    <x v="1"/>
    <m/>
  </r>
  <r>
    <n v="92595"/>
    <n v="158"/>
    <n v="121"/>
    <n v="279"/>
    <m/>
    <s v="92595"/>
    <n v="263"/>
    <n v="5"/>
    <n v="5"/>
    <n v="0"/>
    <n v="5"/>
    <n v="0"/>
    <s v="&gt;263"/>
    <n v="34034"/>
    <m/>
    <x v="160"/>
    <x v="5"/>
    <m/>
  </r>
  <r>
    <n v="92596"/>
    <n v="183"/>
    <n v="153"/>
    <n v="336"/>
    <m/>
    <s v="92596"/>
    <n v="301"/>
    <n v="5"/>
    <n v="24"/>
    <n v="0"/>
    <n v="5"/>
    <n v="0"/>
    <s v="&gt;325"/>
    <n v="34743"/>
    <m/>
    <x v="0"/>
    <x v="5"/>
    <m/>
  </r>
  <r>
    <n v="92599"/>
    <n v="5"/>
    <n v="0"/>
    <s v="&gt;0"/>
    <m/>
    <s v="92599"/>
    <n v="5"/>
    <n v="0"/>
    <n v="0"/>
    <n v="0"/>
    <n v="0"/>
    <n v="0"/>
    <s v="&gt;0"/>
    <n v="0"/>
    <n v="1"/>
    <x v="2"/>
    <x v="1"/>
    <m/>
  </r>
  <r>
    <n v="92602"/>
    <n v="112"/>
    <n v="64"/>
    <n v="176"/>
    <m/>
    <s v="92602"/>
    <n v="164"/>
    <n v="5"/>
    <n v="5"/>
    <n v="0"/>
    <n v="0"/>
    <n v="0"/>
    <s v="&gt;164"/>
    <n v="21666"/>
    <m/>
    <x v="161"/>
    <x v="2"/>
    <m/>
  </r>
  <r>
    <n v="92603"/>
    <n v="66"/>
    <n v="42"/>
    <n v="108"/>
    <m/>
    <s v="92603"/>
    <n v="100"/>
    <n v="0"/>
    <n v="5"/>
    <n v="5"/>
    <n v="0"/>
    <n v="0"/>
    <s v="&gt;100"/>
    <n v="20183"/>
    <m/>
    <x v="161"/>
    <x v="2"/>
    <m/>
  </r>
  <r>
    <n v="92604"/>
    <n v="101"/>
    <n v="107"/>
    <n v="208"/>
    <m/>
    <s v="92604"/>
    <n v="169"/>
    <n v="5"/>
    <n v="25"/>
    <n v="0"/>
    <n v="5"/>
    <n v="5"/>
    <s v="&gt;194"/>
    <n v="28330"/>
    <m/>
    <x v="161"/>
    <x v="2"/>
    <m/>
  </r>
  <r>
    <n v="92605"/>
    <n v="0"/>
    <n v="5"/>
    <s v="&gt;0"/>
    <m/>
    <s v="92605"/>
    <n v="5"/>
    <n v="0"/>
    <n v="0"/>
    <n v="0"/>
    <n v="0"/>
    <n v="0"/>
    <s v="&gt;0"/>
    <n v="0"/>
    <n v="1"/>
    <x v="2"/>
    <x v="1"/>
    <m/>
  </r>
  <r>
    <n v="92606"/>
    <n v="101"/>
    <n v="88"/>
    <n v="189"/>
    <m/>
    <s v="92606"/>
    <n v="170"/>
    <n v="18"/>
    <n v="0"/>
    <n v="0"/>
    <n v="5"/>
    <n v="0"/>
    <s v="&gt;188"/>
    <n v="27410"/>
    <m/>
    <x v="161"/>
    <x v="2"/>
    <m/>
  </r>
  <r>
    <n v="92610"/>
    <n v="43"/>
    <n v="33"/>
    <n v="76"/>
    <m/>
    <s v="92610"/>
    <n v="76"/>
    <n v="0"/>
    <n v="0"/>
    <n v="0"/>
    <n v="0"/>
    <n v="0"/>
    <n v="76"/>
    <n v="17002"/>
    <m/>
    <x v="162"/>
    <x v="2"/>
    <m/>
  </r>
  <r>
    <n v="92612"/>
    <n v="51"/>
    <n v="69"/>
    <n v="120"/>
    <m/>
    <s v="92612"/>
    <n v="102"/>
    <n v="17"/>
    <n v="0"/>
    <n v="0"/>
    <n v="5"/>
    <n v="0"/>
    <s v="&gt;119"/>
    <n v="32069"/>
    <m/>
    <x v="161"/>
    <x v="2"/>
    <m/>
  </r>
  <r>
    <n v="92614"/>
    <n v="109"/>
    <n v="85"/>
    <n v="194"/>
    <m/>
    <s v="92614"/>
    <n v="172"/>
    <n v="21"/>
    <n v="0"/>
    <n v="0"/>
    <n v="5"/>
    <n v="0"/>
    <s v="&gt;193"/>
    <n v="27471"/>
    <m/>
    <x v="161"/>
    <x v="2"/>
    <m/>
  </r>
  <r>
    <n v="92617"/>
    <n v="19"/>
    <n v="5"/>
    <s v="&gt;19"/>
    <m/>
    <s v="92617"/>
    <n v="25"/>
    <n v="0"/>
    <n v="0"/>
    <n v="0"/>
    <n v="0"/>
    <n v="0"/>
    <n v="25"/>
    <n v="17213"/>
    <m/>
    <x v="161"/>
    <x v="2"/>
    <m/>
  </r>
  <r>
    <n v="92618"/>
    <n v="245"/>
    <n v="80"/>
    <n v="325"/>
    <m/>
    <s v="92618"/>
    <n v="313"/>
    <n v="11"/>
    <n v="0"/>
    <n v="0"/>
    <n v="5"/>
    <n v="0"/>
    <s v="&gt;324"/>
    <n v="54509"/>
    <m/>
    <x v="161"/>
    <x v="2"/>
    <m/>
  </r>
  <r>
    <n v="92620"/>
    <n v="249"/>
    <n v="162"/>
    <n v="411"/>
    <m/>
    <s v="92620"/>
    <n v="391"/>
    <n v="5"/>
    <n v="5"/>
    <n v="0"/>
    <n v="5"/>
    <n v="0"/>
    <s v="&gt;391"/>
    <n v="48360"/>
    <m/>
    <x v="161"/>
    <x v="2"/>
    <m/>
  </r>
  <r>
    <n v="92624"/>
    <n v="17"/>
    <n v="22"/>
    <n v="39"/>
    <m/>
    <s v="92624"/>
    <n v="35"/>
    <n v="5"/>
    <n v="0"/>
    <n v="0"/>
    <n v="5"/>
    <n v="5"/>
    <s v="&gt;35"/>
    <n v="6376"/>
    <m/>
    <x v="163"/>
    <x v="2"/>
    <m/>
  </r>
  <r>
    <n v="92625"/>
    <n v="12"/>
    <n v="21"/>
    <n v="33"/>
    <m/>
    <s v="92625"/>
    <n v="28"/>
    <n v="5"/>
    <n v="0"/>
    <n v="0"/>
    <n v="5"/>
    <n v="0"/>
    <s v="&gt;28"/>
    <n v="13149"/>
    <m/>
    <x v="164"/>
    <x v="2"/>
    <m/>
  </r>
  <r>
    <n v="92626"/>
    <n v="142"/>
    <n v="420"/>
    <n v="562"/>
    <m/>
    <s v="92626"/>
    <n v="230"/>
    <n v="209"/>
    <n v="36"/>
    <n v="77"/>
    <n v="5"/>
    <n v="5"/>
    <s v="&gt;552"/>
    <n v="50978"/>
    <m/>
    <x v="165"/>
    <x v="2"/>
    <m/>
  </r>
  <r>
    <n v="92627"/>
    <n v="192"/>
    <n v="195"/>
    <n v="387"/>
    <m/>
    <s v="92627"/>
    <n v="317"/>
    <n v="16"/>
    <n v="48"/>
    <n v="0"/>
    <n v="5"/>
    <n v="5"/>
    <s v="&gt;381"/>
    <n v="62437"/>
    <m/>
    <x v="165"/>
    <x v="2"/>
    <m/>
  </r>
  <r>
    <n v="92629"/>
    <n v="49"/>
    <n v="74"/>
    <n v="123"/>
    <m/>
    <s v="92629"/>
    <n v="106"/>
    <n v="5"/>
    <n v="0"/>
    <n v="5"/>
    <n v="5"/>
    <n v="0"/>
    <s v="&gt;106"/>
    <n v="27023"/>
    <m/>
    <x v="163"/>
    <x v="2"/>
    <m/>
  </r>
  <r>
    <n v="92630"/>
    <n v="222"/>
    <n v="265"/>
    <n v="487"/>
    <m/>
    <s v="92630"/>
    <n v="398"/>
    <n v="29"/>
    <n v="39"/>
    <n v="11"/>
    <n v="5"/>
    <n v="0"/>
    <s v="&gt;477"/>
    <n v="60804"/>
    <m/>
    <x v="162"/>
    <x v="2"/>
    <m/>
  </r>
  <r>
    <n v="92631"/>
    <n v="0"/>
    <n v="5"/>
    <s v="&gt;0"/>
    <m/>
    <s v="92631"/>
    <n v="5"/>
    <n v="0"/>
    <n v="0"/>
    <n v="0"/>
    <n v="0"/>
    <n v="0"/>
    <s v="&gt;0"/>
    <n v="0"/>
    <n v="1"/>
    <x v="2"/>
    <x v="1"/>
    <m/>
  </r>
  <r>
    <n v="92635"/>
    <n v="0"/>
    <n v="5"/>
    <s v="&gt;0"/>
    <m/>
    <s v="92635"/>
    <n v="5"/>
    <n v="0"/>
    <n v="0"/>
    <n v="0"/>
    <n v="0"/>
    <n v="0"/>
    <s v="&gt;0"/>
    <n v="0"/>
    <n v="1"/>
    <x v="2"/>
    <x v="1"/>
    <m/>
  </r>
  <r>
    <n v="92637"/>
    <n v="5"/>
    <n v="30"/>
    <s v="&gt;30"/>
    <m/>
    <s v="92637"/>
    <n v="21"/>
    <n v="5"/>
    <n v="0"/>
    <n v="0"/>
    <n v="5"/>
    <n v="0"/>
    <s v="&gt;21"/>
    <n v="16034"/>
    <m/>
    <x v="166"/>
    <x v="2"/>
    <m/>
  </r>
  <r>
    <n v="92638"/>
    <n v="0"/>
    <n v="5"/>
    <s v="&gt;0"/>
    <m/>
    <s v="92638"/>
    <n v="5"/>
    <n v="0"/>
    <n v="0"/>
    <n v="0"/>
    <n v="0"/>
    <n v="0"/>
    <s v="&gt;0"/>
    <n v="0"/>
    <n v="1"/>
    <x v="2"/>
    <x v="1"/>
    <m/>
  </r>
  <r>
    <n v="92646"/>
    <n v="160"/>
    <n v="193"/>
    <n v="353"/>
    <m/>
    <s v="92646"/>
    <n v="317"/>
    <n v="14"/>
    <n v="19"/>
    <n v="0"/>
    <n v="5"/>
    <n v="0"/>
    <s v="&gt;350"/>
    <n v="56568"/>
    <m/>
    <x v="48"/>
    <x v="2"/>
    <m/>
  </r>
  <r>
    <n v="92647"/>
    <n v="199"/>
    <n v="237"/>
    <n v="436"/>
    <m/>
    <s v="92647"/>
    <n v="381"/>
    <n v="33"/>
    <n v="5"/>
    <n v="0"/>
    <n v="12"/>
    <n v="5"/>
    <s v="&gt;426"/>
    <n v="61476"/>
    <m/>
    <x v="48"/>
    <x v="2"/>
    <m/>
  </r>
  <r>
    <n v="92648"/>
    <n v="79"/>
    <n v="107"/>
    <n v="186"/>
    <m/>
    <s v="92648"/>
    <n v="150"/>
    <n v="33"/>
    <n v="0"/>
    <n v="0"/>
    <n v="5"/>
    <n v="5"/>
    <s v="&gt;183"/>
    <n v="45328"/>
    <m/>
    <x v="48"/>
    <x v="2"/>
    <m/>
  </r>
  <r>
    <n v="92649"/>
    <n v="78"/>
    <n v="66"/>
    <n v="144"/>
    <m/>
    <s v="92649"/>
    <n v="130"/>
    <n v="12"/>
    <n v="0"/>
    <n v="0"/>
    <n v="5"/>
    <n v="0"/>
    <s v="&gt;142"/>
    <n v="35856"/>
    <m/>
    <x v="48"/>
    <x v="2"/>
    <m/>
  </r>
  <r>
    <n v="92651"/>
    <n v="46"/>
    <n v="73"/>
    <n v="119"/>
    <m/>
    <s v="92651"/>
    <n v="75"/>
    <n v="39"/>
    <n v="5"/>
    <n v="0"/>
    <n v="0"/>
    <n v="5"/>
    <s v="&gt;114"/>
    <n v="23732"/>
    <m/>
    <x v="167"/>
    <x v="2"/>
    <m/>
  </r>
  <r>
    <n v="92652"/>
    <n v="0"/>
    <n v="5"/>
    <s v="&gt;0"/>
    <m/>
    <s v="92652"/>
    <n v="5"/>
    <n v="0"/>
    <n v="0"/>
    <n v="0"/>
    <n v="0"/>
    <n v="0"/>
    <s v="&gt;0"/>
    <n v="0"/>
    <n v="1"/>
    <x v="2"/>
    <x v="1"/>
    <m/>
  </r>
  <r>
    <n v="92653"/>
    <n v="80"/>
    <n v="143"/>
    <n v="223"/>
    <m/>
    <s v="92653"/>
    <n v="178"/>
    <n v="5"/>
    <n v="5"/>
    <n v="21"/>
    <n v="5"/>
    <n v="5"/>
    <s v="&gt;199"/>
    <n v="30080"/>
    <m/>
    <x v="168"/>
    <x v="2"/>
    <m/>
  </r>
  <r>
    <n v="92655"/>
    <n v="37"/>
    <n v="51"/>
    <n v="88"/>
    <m/>
    <s v="92655"/>
    <n v="83"/>
    <n v="0"/>
    <n v="5"/>
    <n v="0"/>
    <n v="0"/>
    <n v="5"/>
    <s v="&gt;83"/>
    <n v="8730"/>
    <m/>
    <x v="0"/>
    <x v="2"/>
    <m/>
  </r>
  <r>
    <n v="92656"/>
    <n v="149"/>
    <n v="133"/>
    <n v="282"/>
    <m/>
    <s v="92656"/>
    <n v="258"/>
    <n v="18"/>
    <n v="0"/>
    <n v="0"/>
    <n v="5"/>
    <n v="0"/>
    <s v="&gt;276"/>
    <n v="51940"/>
    <m/>
    <x v="169"/>
    <x v="2"/>
    <m/>
  </r>
  <r>
    <n v="92657"/>
    <n v="16"/>
    <n v="13"/>
    <n v="29"/>
    <m/>
    <s v="92657"/>
    <n v="28"/>
    <n v="0"/>
    <n v="0"/>
    <n v="0"/>
    <n v="5"/>
    <n v="0"/>
    <s v="&gt;28"/>
    <n v="8988"/>
    <m/>
    <x v="164"/>
    <x v="2"/>
    <m/>
  </r>
  <r>
    <n v="92660"/>
    <n v="71"/>
    <n v="51"/>
    <n v="122"/>
    <m/>
    <s v="92660"/>
    <n v="114"/>
    <n v="5"/>
    <n v="0"/>
    <n v="0"/>
    <n v="5"/>
    <n v="0"/>
    <s v="&gt;114"/>
    <n v="35409"/>
    <m/>
    <x v="164"/>
    <x v="2"/>
    <m/>
  </r>
  <r>
    <n v="92661"/>
    <n v="0"/>
    <n v="5"/>
    <s v="&gt;0"/>
    <m/>
    <s v="92661"/>
    <n v="5"/>
    <n v="0"/>
    <n v="0"/>
    <n v="0"/>
    <n v="0"/>
    <n v="0"/>
    <s v="&gt;0"/>
    <n v="3825"/>
    <m/>
    <x v="164"/>
    <x v="2"/>
    <m/>
  </r>
  <r>
    <n v="92662"/>
    <n v="5"/>
    <n v="0"/>
    <s v="&gt;0"/>
    <m/>
    <s v="92662"/>
    <n v="5"/>
    <n v="0"/>
    <n v="0"/>
    <n v="0"/>
    <n v="0"/>
    <n v="0"/>
    <s v="&gt;0"/>
    <n v="2710"/>
    <m/>
    <x v="164"/>
    <x v="2"/>
    <m/>
  </r>
  <r>
    <n v="92663"/>
    <n v="25"/>
    <n v="28"/>
    <n v="53"/>
    <m/>
    <s v="92663"/>
    <n v="46"/>
    <n v="5"/>
    <n v="5"/>
    <n v="0"/>
    <n v="0"/>
    <n v="0"/>
    <s v="&gt;46"/>
    <n v="22721"/>
    <m/>
    <x v="164"/>
    <x v="2"/>
    <m/>
  </r>
  <r>
    <n v="92672"/>
    <n v="81"/>
    <n v="91"/>
    <n v="172"/>
    <m/>
    <s v="92672"/>
    <n v="152"/>
    <n v="11"/>
    <n v="5"/>
    <n v="5"/>
    <n v="5"/>
    <n v="0"/>
    <s v="&gt;163"/>
    <n v="34659"/>
    <m/>
    <x v="170"/>
    <x v="2"/>
    <m/>
  </r>
  <r>
    <n v="92673"/>
    <n v="76"/>
    <n v="62"/>
    <n v="138"/>
    <m/>
    <s v="92673"/>
    <n v="133"/>
    <n v="5"/>
    <n v="0"/>
    <n v="0"/>
    <n v="5"/>
    <n v="0"/>
    <s v="&gt;133"/>
    <n v="30634"/>
    <m/>
    <x v="170"/>
    <x v="2"/>
    <m/>
  </r>
  <r>
    <n v="92675"/>
    <n v="90"/>
    <n v="144"/>
    <n v="234"/>
    <m/>
    <s v="92675"/>
    <n v="188"/>
    <n v="42"/>
    <n v="0"/>
    <n v="0"/>
    <n v="5"/>
    <n v="5"/>
    <s v="&gt;230"/>
    <n v="39827"/>
    <m/>
    <x v="171"/>
    <x v="2"/>
    <m/>
  </r>
  <r>
    <n v="92676"/>
    <n v="5"/>
    <n v="5"/>
    <s v="&gt;0"/>
    <m/>
    <s v="92676"/>
    <n v="5"/>
    <n v="0"/>
    <n v="0"/>
    <n v="0"/>
    <n v="5"/>
    <n v="0"/>
    <s v="&gt;0"/>
    <n v="2033"/>
    <m/>
    <x v="172"/>
    <x v="2"/>
    <m/>
  </r>
  <r>
    <n v="92677"/>
    <n v="144"/>
    <n v="174"/>
    <n v="318"/>
    <m/>
    <s v="92677"/>
    <n v="288"/>
    <n v="17"/>
    <n v="0"/>
    <n v="5"/>
    <n v="5"/>
    <n v="0"/>
    <s v="&gt;305"/>
    <n v="65508"/>
    <m/>
    <x v="173"/>
    <x v="2"/>
    <m/>
  </r>
  <r>
    <n v="92679"/>
    <n v="91"/>
    <n v="68"/>
    <n v="159"/>
    <m/>
    <s v="92679"/>
    <n v="153"/>
    <n v="5"/>
    <n v="5"/>
    <n v="0"/>
    <n v="5"/>
    <n v="0"/>
    <s v="&gt;153"/>
    <n v="32784"/>
    <m/>
    <x v="0"/>
    <x v="2"/>
    <m/>
  </r>
  <r>
    <n v="92683"/>
    <n v="342"/>
    <n v="430"/>
    <n v="772"/>
    <m/>
    <s v="92683"/>
    <n v="687"/>
    <n v="32"/>
    <n v="38"/>
    <n v="0"/>
    <n v="12"/>
    <n v="5"/>
    <s v="&gt;769"/>
    <n v="90833"/>
    <m/>
    <x v="174"/>
    <x v="2"/>
    <m/>
  </r>
  <r>
    <n v="92688"/>
    <n v="141"/>
    <n v="92"/>
    <n v="233"/>
    <m/>
    <s v="92688"/>
    <n v="210"/>
    <n v="20"/>
    <n v="0"/>
    <n v="0"/>
    <n v="5"/>
    <n v="0"/>
    <s v="&gt;230"/>
    <n v="44586"/>
    <m/>
    <x v="175"/>
    <x v="2"/>
    <m/>
  </r>
  <r>
    <n v="92691"/>
    <n v="143"/>
    <n v="347"/>
    <n v="490"/>
    <m/>
    <s v="92691"/>
    <n v="280"/>
    <n v="44"/>
    <n v="52"/>
    <n v="103"/>
    <n v="5"/>
    <n v="5"/>
    <s v="&gt;479"/>
    <n v="50033"/>
    <m/>
    <x v="176"/>
    <x v="2"/>
    <m/>
  </r>
  <r>
    <n v="92692"/>
    <n v="125"/>
    <n v="149"/>
    <n v="274"/>
    <m/>
    <s v="92692"/>
    <n v="242"/>
    <n v="25"/>
    <n v="5"/>
    <n v="0"/>
    <n v="5"/>
    <n v="0"/>
    <s v="&gt;267"/>
    <n v="47548"/>
    <m/>
    <x v="176"/>
    <x v="2"/>
    <m/>
  </r>
  <r>
    <n v="92694"/>
    <n v="140"/>
    <n v="47"/>
    <n v="187"/>
    <m/>
    <s v="92694"/>
    <n v="184"/>
    <n v="5"/>
    <n v="0"/>
    <n v="0"/>
    <n v="0"/>
    <n v="0"/>
    <s v="&gt;184"/>
    <n v="26679"/>
    <m/>
    <x v="0"/>
    <x v="2"/>
    <m/>
  </r>
  <r>
    <n v="92697"/>
    <n v="0"/>
    <n v="5"/>
    <s v="&gt;0"/>
    <m/>
    <s v="92697"/>
    <n v="0"/>
    <n v="5"/>
    <n v="0"/>
    <n v="0"/>
    <n v="0"/>
    <n v="0"/>
    <s v="&gt;0"/>
    <n v="0"/>
    <n v="1"/>
    <x v="2"/>
    <x v="1"/>
    <m/>
  </r>
  <r>
    <n v="92701"/>
    <n v="228"/>
    <n v="175"/>
    <n v="403"/>
    <m/>
    <s v="92701"/>
    <n v="378"/>
    <n v="5"/>
    <n v="5"/>
    <n v="0"/>
    <n v="5"/>
    <n v="5"/>
    <s v="&gt;378"/>
    <n v="54796"/>
    <m/>
    <x v="177"/>
    <x v="2"/>
    <m/>
  </r>
  <r>
    <n v="92702"/>
    <n v="5"/>
    <n v="0"/>
    <s v="&gt;0"/>
    <m/>
    <s v="92702"/>
    <n v="5"/>
    <n v="0"/>
    <n v="0"/>
    <n v="0"/>
    <n v="0"/>
    <n v="0"/>
    <s v="&gt;0"/>
    <n v="0"/>
    <n v="1"/>
    <x v="2"/>
    <x v="1"/>
    <m/>
  </r>
  <r>
    <n v="92703"/>
    <n v="282"/>
    <n v="278"/>
    <n v="560"/>
    <m/>
    <s v="92703"/>
    <n v="526"/>
    <n v="5"/>
    <n v="20"/>
    <n v="0"/>
    <n v="5"/>
    <n v="5"/>
    <s v="&gt;546"/>
    <n v="66428"/>
    <m/>
    <x v="177"/>
    <x v="2"/>
    <m/>
  </r>
  <r>
    <n v="92704"/>
    <n v="348"/>
    <n v="329"/>
    <n v="677"/>
    <m/>
    <s v="92704"/>
    <n v="613"/>
    <n v="12"/>
    <n v="35"/>
    <n v="0"/>
    <n v="13"/>
    <n v="5"/>
    <s v="&gt;673"/>
    <n v="85935"/>
    <m/>
    <x v="177"/>
    <x v="2"/>
    <m/>
  </r>
  <r>
    <n v="92705"/>
    <n v="149"/>
    <n v="192"/>
    <n v="341"/>
    <m/>
    <s v="92705"/>
    <n v="288"/>
    <n v="13"/>
    <n v="31"/>
    <n v="5"/>
    <n v="5"/>
    <n v="5"/>
    <s v="&gt;332"/>
    <n v="47044"/>
    <m/>
    <x v="177"/>
    <x v="2"/>
    <m/>
  </r>
  <r>
    <n v="92706"/>
    <n v="137"/>
    <n v="210"/>
    <n v="347"/>
    <m/>
    <s v="92706"/>
    <n v="272"/>
    <n v="37"/>
    <n v="19"/>
    <n v="5"/>
    <n v="5"/>
    <n v="5"/>
    <s v="&gt;328"/>
    <n v="39080"/>
    <m/>
    <x v="177"/>
    <x v="2"/>
    <m/>
  </r>
  <r>
    <n v="92707"/>
    <n v="213"/>
    <n v="245"/>
    <n v="458"/>
    <m/>
    <s v="92707"/>
    <n v="415"/>
    <n v="5"/>
    <n v="21"/>
    <n v="0"/>
    <n v="11"/>
    <n v="5"/>
    <s v="&gt;447"/>
    <n v="62698"/>
    <m/>
    <x v="177"/>
    <x v="2"/>
    <m/>
  </r>
  <r>
    <n v="92708"/>
    <n v="217"/>
    <n v="207"/>
    <n v="424"/>
    <m/>
    <s v="92708"/>
    <n v="376"/>
    <n v="22"/>
    <n v="16"/>
    <n v="5"/>
    <n v="5"/>
    <n v="5"/>
    <s v="&gt;414"/>
    <n v="56811"/>
    <m/>
    <x v="178"/>
    <x v="2"/>
    <m/>
  </r>
  <r>
    <n v="92709"/>
    <n v="5"/>
    <n v="0"/>
    <s v="&gt;0"/>
    <m/>
    <s v="92709"/>
    <n v="5"/>
    <n v="0"/>
    <n v="0"/>
    <n v="0"/>
    <n v="0"/>
    <n v="0"/>
    <s v="&gt;0"/>
    <n v="0"/>
    <n v="1"/>
    <x v="2"/>
    <x v="1"/>
    <m/>
  </r>
  <r>
    <n v="92722"/>
    <n v="0"/>
    <n v="5"/>
    <s v="&gt;0"/>
    <m/>
    <s v="92722"/>
    <n v="0"/>
    <n v="0"/>
    <n v="0"/>
    <n v="0"/>
    <n v="5"/>
    <n v="0"/>
    <s v="&gt;0"/>
    <n v="0"/>
    <n v="1"/>
    <x v="2"/>
    <x v="1"/>
    <m/>
  </r>
  <r>
    <n v="92733"/>
    <n v="0"/>
    <n v="5"/>
    <s v="&gt;0"/>
    <m/>
    <s v="92733"/>
    <n v="0"/>
    <n v="0"/>
    <n v="5"/>
    <n v="0"/>
    <n v="0"/>
    <n v="0"/>
    <s v="&gt;0"/>
    <n v="0"/>
    <n v="1"/>
    <x v="2"/>
    <x v="1"/>
    <m/>
  </r>
  <r>
    <n v="92746"/>
    <n v="0"/>
    <n v="5"/>
    <s v="&gt;0"/>
    <m/>
    <s v="92746"/>
    <n v="0"/>
    <n v="5"/>
    <n v="0"/>
    <n v="0"/>
    <n v="0"/>
    <n v="0"/>
    <s v="&gt;0"/>
    <n v="0"/>
    <n v="1"/>
    <x v="2"/>
    <x v="1"/>
    <m/>
  </r>
  <r>
    <n v="92776"/>
    <n v="5"/>
    <n v="0"/>
    <s v="&gt;0"/>
    <m/>
    <s v="92776"/>
    <n v="5"/>
    <n v="0"/>
    <n v="0"/>
    <n v="0"/>
    <n v="0"/>
    <n v="0"/>
    <s v="&gt;0"/>
    <n v="0"/>
    <n v="1"/>
    <x v="2"/>
    <x v="1"/>
    <m/>
  </r>
  <r>
    <n v="92780"/>
    <n v="238"/>
    <n v="223"/>
    <n v="461"/>
    <m/>
    <s v="92780"/>
    <n v="387"/>
    <n v="35"/>
    <n v="15"/>
    <n v="0"/>
    <n v="5"/>
    <n v="20"/>
    <s v="&gt;457"/>
    <n v="58654"/>
    <m/>
    <x v="179"/>
    <x v="2"/>
    <m/>
  </r>
  <r>
    <n v="92782"/>
    <n v="108"/>
    <n v="74"/>
    <n v="182"/>
    <m/>
    <s v="92782"/>
    <n v="167"/>
    <n v="15"/>
    <n v="0"/>
    <n v="0"/>
    <n v="0"/>
    <n v="0"/>
    <n v="182"/>
    <n v="23166"/>
    <m/>
    <x v="179"/>
    <x v="2"/>
    <m/>
  </r>
  <r>
    <n v="92789"/>
    <n v="0"/>
    <n v="5"/>
    <s v="&gt;0"/>
    <m/>
    <s v="92789"/>
    <n v="5"/>
    <n v="0"/>
    <n v="0"/>
    <n v="0"/>
    <n v="0"/>
    <n v="0"/>
    <s v="&gt;0"/>
    <n v="0"/>
    <n v="1"/>
    <x v="2"/>
    <x v="1"/>
    <m/>
  </r>
  <r>
    <n v="92801"/>
    <n v="260"/>
    <n v="400"/>
    <n v="660"/>
    <m/>
    <s v="92801"/>
    <n v="438"/>
    <n v="39"/>
    <n v="115"/>
    <n v="46"/>
    <n v="16"/>
    <n v="5"/>
    <s v="&gt;654"/>
    <n v="65757"/>
    <m/>
    <x v="180"/>
    <x v="2"/>
    <m/>
  </r>
  <r>
    <n v="92802"/>
    <n v="184"/>
    <n v="268"/>
    <n v="452"/>
    <m/>
    <s v="92802"/>
    <n v="326"/>
    <n v="24"/>
    <n v="71"/>
    <n v="19"/>
    <n v="5"/>
    <n v="5"/>
    <s v="&gt;440"/>
    <n v="44013"/>
    <m/>
    <x v="180"/>
    <x v="2"/>
    <m/>
  </r>
  <r>
    <n v="92804"/>
    <n v="341"/>
    <n v="642"/>
    <n v="983"/>
    <m/>
    <s v="92804"/>
    <n v="641"/>
    <n v="91"/>
    <n v="171"/>
    <n v="46"/>
    <n v="13"/>
    <n v="21"/>
    <n v="983"/>
    <n v="88173"/>
    <m/>
    <x v="180"/>
    <x v="2"/>
    <m/>
  </r>
  <r>
    <n v="92805"/>
    <n v="303"/>
    <n v="290"/>
    <n v="593"/>
    <m/>
    <s v="92805"/>
    <n v="501"/>
    <n v="33"/>
    <n v="22"/>
    <n v="17"/>
    <n v="15"/>
    <n v="5"/>
    <s v="&gt;588"/>
    <n v="74557"/>
    <m/>
    <x v="180"/>
    <x v="2"/>
    <m/>
  </r>
  <r>
    <n v="92806"/>
    <n v="146"/>
    <n v="216"/>
    <n v="362"/>
    <m/>
    <s v="92806"/>
    <n v="257"/>
    <n v="36"/>
    <n v="46"/>
    <n v="19"/>
    <n v="5"/>
    <n v="5"/>
    <s v="&gt;358"/>
    <n v="40216"/>
    <m/>
    <x v="180"/>
    <x v="2"/>
    <m/>
  </r>
  <r>
    <n v="92807"/>
    <n v="129"/>
    <n v="101"/>
    <n v="230"/>
    <m/>
    <s v="92807"/>
    <n v="220"/>
    <n v="5"/>
    <n v="0"/>
    <n v="0"/>
    <n v="5"/>
    <n v="0"/>
    <s v="&gt;220"/>
    <n v="36057"/>
    <m/>
    <x v="180"/>
    <x v="2"/>
    <m/>
  </r>
  <r>
    <n v="92808"/>
    <n v="55"/>
    <n v="51"/>
    <n v="106"/>
    <m/>
    <s v="92808"/>
    <n v="102"/>
    <n v="5"/>
    <n v="0"/>
    <n v="0"/>
    <n v="0"/>
    <n v="0"/>
    <s v="&gt;102"/>
    <n v="21787"/>
    <m/>
    <x v="180"/>
    <x v="2"/>
    <m/>
  </r>
  <r>
    <n v="92812"/>
    <n v="5"/>
    <n v="0"/>
    <s v="&gt;0"/>
    <m/>
    <s v="92812"/>
    <n v="5"/>
    <n v="0"/>
    <n v="0"/>
    <n v="0"/>
    <n v="0"/>
    <n v="0"/>
    <s v="&gt;0"/>
    <n v="0"/>
    <n v="1"/>
    <x v="2"/>
    <x v="1"/>
    <m/>
  </r>
  <r>
    <n v="92820"/>
    <n v="0"/>
    <n v="5"/>
    <s v="&gt;0"/>
    <m/>
    <s v="92820"/>
    <n v="0"/>
    <n v="0"/>
    <n v="5"/>
    <n v="0"/>
    <n v="0"/>
    <n v="0"/>
    <s v="&gt;0"/>
    <n v="0"/>
    <n v="1"/>
    <x v="2"/>
    <x v="1"/>
    <m/>
  </r>
  <r>
    <n v="92821"/>
    <n v="165"/>
    <n v="143"/>
    <n v="308"/>
    <m/>
    <s v="92821"/>
    <n v="261"/>
    <n v="14"/>
    <n v="25"/>
    <n v="0"/>
    <n v="5"/>
    <n v="5"/>
    <s v="&gt;300"/>
    <n v="39140"/>
    <m/>
    <x v="181"/>
    <x v="2"/>
    <m/>
  </r>
  <r>
    <n v="92823"/>
    <n v="5"/>
    <n v="18"/>
    <s v="&gt;18"/>
    <m/>
    <s v="92823"/>
    <n v="26"/>
    <n v="5"/>
    <n v="0"/>
    <n v="0"/>
    <n v="0"/>
    <n v="0"/>
    <s v="&gt;26"/>
    <n v="4996"/>
    <m/>
    <x v="181"/>
    <x v="2"/>
    <m/>
  </r>
  <r>
    <n v="92831"/>
    <n v="117"/>
    <n v="114"/>
    <n v="231"/>
    <m/>
    <s v="92831"/>
    <n v="194"/>
    <n v="15"/>
    <n v="5"/>
    <n v="5"/>
    <n v="5"/>
    <n v="5"/>
    <s v="&gt;209"/>
    <n v="36211"/>
    <m/>
    <x v="182"/>
    <x v="2"/>
    <m/>
  </r>
  <r>
    <n v="92832"/>
    <n v="95"/>
    <n v="150"/>
    <n v="245"/>
    <m/>
    <s v="92832"/>
    <n v="176"/>
    <n v="15"/>
    <n v="41"/>
    <n v="5"/>
    <n v="5"/>
    <n v="5"/>
    <s v="&gt;232"/>
    <n v="25887"/>
    <m/>
    <x v="182"/>
    <x v="2"/>
    <m/>
  </r>
  <r>
    <n v="92833"/>
    <n v="208"/>
    <n v="205"/>
    <n v="413"/>
    <m/>
    <s v="92833"/>
    <n v="354"/>
    <n v="17"/>
    <n v="26"/>
    <n v="5"/>
    <n v="5"/>
    <n v="0"/>
    <s v="&gt;397"/>
    <n v="52537"/>
    <m/>
    <x v="182"/>
    <x v="2"/>
    <m/>
  </r>
  <r>
    <n v="92834"/>
    <n v="5"/>
    <n v="0"/>
    <s v="&gt;0"/>
    <m/>
    <s v="92834"/>
    <n v="5"/>
    <n v="0"/>
    <n v="0"/>
    <n v="0"/>
    <n v="0"/>
    <n v="0"/>
    <s v="&gt;0"/>
    <n v="0"/>
    <n v="1"/>
    <x v="2"/>
    <x v="1"/>
    <m/>
  </r>
  <r>
    <n v="92835"/>
    <n v="79"/>
    <n v="85"/>
    <n v="164"/>
    <m/>
    <s v="92835"/>
    <n v="136"/>
    <n v="12"/>
    <n v="5"/>
    <n v="0"/>
    <n v="5"/>
    <n v="5"/>
    <s v="&gt;148"/>
    <n v="26115"/>
    <m/>
    <x v="182"/>
    <x v="2"/>
    <m/>
  </r>
  <r>
    <n v="92837"/>
    <n v="0"/>
    <n v="5"/>
    <s v="&gt;0"/>
    <m/>
    <s v="92837"/>
    <n v="5"/>
    <n v="0"/>
    <n v="0"/>
    <n v="0"/>
    <n v="0"/>
    <n v="5"/>
    <s v="&gt;0"/>
    <n v="0"/>
    <n v="1"/>
    <x v="2"/>
    <x v="1"/>
    <m/>
  </r>
  <r>
    <n v="92838"/>
    <n v="5"/>
    <n v="0"/>
    <s v="&gt;0"/>
    <m/>
    <s v="92838"/>
    <n v="5"/>
    <n v="0"/>
    <n v="0"/>
    <n v="0"/>
    <n v="0"/>
    <n v="0"/>
    <s v="&gt;0"/>
    <n v="0"/>
    <n v="1"/>
    <x v="2"/>
    <x v="1"/>
    <m/>
  </r>
  <r>
    <n v="92840"/>
    <n v="228"/>
    <n v="266"/>
    <n v="494"/>
    <m/>
    <s v="92840"/>
    <n v="390"/>
    <n v="11"/>
    <n v="63"/>
    <n v="5"/>
    <n v="13"/>
    <n v="5"/>
    <s v="&gt;477"/>
    <n v="54315"/>
    <m/>
    <x v="183"/>
    <x v="2"/>
    <m/>
  </r>
  <r>
    <n v="92841"/>
    <n v="177"/>
    <n v="215"/>
    <n v="392"/>
    <m/>
    <s v="92841"/>
    <n v="305"/>
    <n v="5"/>
    <n v="71"/>
    <n v="0"/>
    <n v="5"/>
    <n v="5"/>
    <s v="&gt;376"/>
    <n v="33990"/>
    <m/>
    <x v="183"/>
    <x v="2"/>
    <m/>
  </r>
  <r>
    <n v="92842"/>
    <n v="5"/>
    <n v="0"/>
    <s v="&gt;0"/>
    <m/>
    <s v="92842"/>
    <n v="5"/>
    <n v="0"/>
    <n v="0"/>
    <n v="0"/>
    <n v="0"/>
    <n v="0"/>
    <s v="&gt;0"/>
    <n v="0"/>
    <n v="1"/>
    <x v="2"/>
    <x v="1"/>
    <m/>
  </r>
  <r>
    <n v="92843"/>
    <n v="193"/>
    <n v="211"/>
    <n v="404"/>
    <m/>
    <s v="92843"/>
    <n v="330"/>
    <n v="17"/>
    <n v="48"/>
    <n v="0"/>
    <n v="5"/>
    <n v="5"/>
    <s v="&gt;395"/>
    <n v="47823"/>
    <m/>
    <x v="183"/>
    <x v="2"/>
    <m/>
  </r>
  <r>
    <n v="92844"/>
    <n v="79"/>
    <n v="141"/>
    <n v="220"/>
    <m/>
    <s v="92844"/>
    <n v="163"/>
    <n v="5"/>
    <n v="51"/>
    <n v="0"/>
    <n v="5"/>
    <n v="0"/>
    <s v="&gt;214"/>
    <n v="22686"/>
    <m/>
    <x v="183"/>
    <x v="2"/>
    <m/>
  </r>
  <r>
    <n v="92845"/>
    <n v="50"/>
    <n v="58"/>
    <n v="108"/>
    <m/>
    <s v="92845"/>
    <n v="95"/>
    <n v="5"/>
    <n v="5"/>
    <n v="0"/>
    <n v="5"/>
    <n v="5"/>
    <s v="&gt;95"/>
    <n v="15490"/>
    <m/>
    <x v="183"/>
    <x v="2"/>
    <m/>
  </r>
  <r>
    <n v="92850"/>
    <n v="0"/>
    <n v="5"/>
    <s v="&gt;0"/>
    <m/>
    <s v="92850"/>
    <n v="0"/>
    <n v="0"/>
    <n v="5"/>
    <n v="0"/>
    <n v="0"/>
    <n v="0"/>
    <s v="&gt;0"/>
    <n v="0"/>
    <n v="1"/>
    <x v="2"/>
    <x v="1"/>
    <m/>
  </r>
  <r>
    <n v="92853"/>
    <n v="0"/>
    <n v="5"/>
    <s v="&gt;0"/>
    <m/>
    <s v="92853"/>
    <n v="5"/>
    <n v="0"/>
    <n v="0"/>
    <n v="0"/>
    <n v="0"/>
    <n v="0"/>
    <s v="&gt;0"/>
    <n v="0"/>
    <n v="1"/>
    <x v="2"/>
    <x v="1"/>
    <m/>
  </r>
  <r>
    <n v="92854"/>
    <n v="5"/>
    <n v="0"/>
    <s v="&gt;0"/>
    <m/>
    <s v="92854"/>
    <n v="0"/>
    <n v="0"/>
    <n v="0"/>
    <n v="0"/>
    <n v="5"/>
    <n v="0"/>
    <s v="&gt;0"/>
    <n v="0"/>
    <n v="1"/>
    <x v="2"/>
    <x v="1"/>
    <m/>
  </r>
  <r>
    <n v="92860"/>
    <n v="78"/>
    <n v="119"/>
    <n v="197"/>
    <m/>
    <s v="92860"/>
    <n v="146"/>
    <n v="5"/>
    <n v="32"/>
    <n v="5"/>
    <n v="5"/>
    <n v="0"/>
    <s v="&gt;178"/>
    <n v="27219"/>
    <m/>
    <x v="184"/>
    <x v="5"/>
    <m/>
  </r>
  <r>
    <n v="92861"/>
    <n v="5"/>
    <n v="29"/>
    <s v="&gt;29"/>
    <m/>
    <s v="92861"/>
    <n v="30"/>
    <n v="0"/>
    <n v="5"/>
    <n v="5"/>
    <n v="0"/>
    <n v="0"/>
    <s v="&gt;30"/>
    <n v="5886"/>
    <m/>
    <x v="185"/>
    <x v="2"/>
    <m/>
  </r>
  <r>
    <n v="92863"/>
    <n v="5"/>
    <n v="0"/>
    <s v="&gt;0"/>
    <m/>
    <s v="92863"/>
    <n v="5"/>
    <n v="0"/>
    <n v="0"/>
    <n v="0"/>
    <n v="0"/>
    <n v="0"/>
    <s v="&gt;0"/>
    <n v="0"/>
    <n v="1"/>
    <x v="2"/>
    <x v="1"/>
    <m/>
  </r>
  <r>
    <n v="92864"/>
    <n v="0"/>
    <n v="5"/>
    <s v="&gt;0"/>
    <m/>
    <s v="92864"/>
    <n v="0"/>
    <n v="0"/>
    <n v="0"/>
    <n v="0"/>
    <n v="5"/>
    <n v="0"/>
    <s v="&gt;0"/>
    <n v="0"/>
    <n v="1"/>
    <x v="2"/>
    <x v="1"/>
    <m/>
  </r>
  <r>
    <n v="92865"/>
    <n v="79"/>
    <n v="109"/>
    <n v="188"/>
    <m/>
    <s v="92865"/>
    <n v="142"/>
    <n v="11"/>
    <n v="29"/>
    <n v="5"/>
    <n v="0"/>
    <n v="0"/>
    <s v="&gt;182"/>
    <n v="21003"/>
    <m/>
    <x v="172"/>
    <x v="2"/>
    <m/>
  </r>
  <r>
    <n v="92866"/>
    <n v="53"/>
    <n v="79"/>
    <n v="132"/>
    <m/>
    <s v="92866"/>
    <n v="89"/>
    <n v="27"/>
    <n v="5"/>
    <n v="0"/>
    <n v="5"/>
    <n v="5"/>
    <s v="&gt;116"/>
    <n v="15428"/>
    <m/>
    <x v="172"/>
    <x v="2"/>
    <m/>
  </r>
  <r>
    <n v="92867"/>
    <n v="168"/>
    <n v="165"/>
    <n v="333"/>
    <m/>
    <s v="92867"/>
    <n v="290"/>
    <n v="16"/>
    <n v="23"/>
    <n v="0"/>
    <n v="5"/>
    <n v="0"/>
    <s v="&gt;329"/>
    <n v="44437"/>
    <m/>
    <x v="172"/>
    <x v="2"/>
    <m/>
  </r>
  <r>
    <n v="92868"/>
    <n v="98"/>
    <n v="110"/>
    <n v="208"/>
    <m/>
    <s v="92868"/>
    <n v="163"/>
    <n v="5"/>
    <n v="24"/>
    <n v="0"/>
    <n v="5"/>
    <n v="5"/>
    <s v="&gt;187"/>
    <n v="26549"/>
    <m/>
    <x v="172"/>
    <x v="2"/>
    <m/>
  </r>
  <r>
    <n v="92869"/>
    <n v="107"/>
    <n v="135"/>
    <n v="242"/>
    <m/>
    <s v="92869"/>
    <n v="210"/>
    <n v="5"/>
    <n v="14"/>
    <n v="0"/>
    <n v="5"/>
    <n v="5"/>
    <s v="&gt;224"/>
    <n v="36259"/>
    <m/>
    <x v="172"/>
    <x v="2"/>
    <m/>
  </r>
  <r>
    <n v="92870"/>
    <n v="201"/>
    <n v="180"/>
    <n v="381"/>
    <m/>
    <s v="92870"/>
    <n v="345"/>
    <n v="5"/>
    <n v="5"/>
    <n v="5"/>
    <n v="5"/>
    <n v="5"/>
    <s v="&gt;345"/>
    <n v="53194"/>
    <m/>
    <x v="186"/>
    <x v="2"/>
    <m/>
  </r>
  <r>
    <n v="92871"/>
    <n v="5"/>
    <n v="0"/>
    <s v="&gt;0"/>
    <m/>
    <s v="92871"/>
    <n v="5"/>
    <n v="0"/>
    <n v="0"/>
    <n v="0"/>
    <n v="0"/>
    <n v="0"/>
    <s v="&gt;0"/>
    <n v="0"/>
    <n v="1"/>
    <x v="2"/>
    <x v="1"/>
    <m/>
  </r>
  <r>
    <n v="92875"/>
    <n v="0"/>
    <n v="5"/>
    <s v="&gt;0"/>
    <m/>
    <s v="92875"/>
    <n v="0"/>
    <n v="5"/>
    <n v="0"/>
    <n v="0"/>
    <n v="0"/>
    <n v="0"/>
    <s v="&gt;0"/>
    <n v="0"/>
    <n v="1"/>
    <x v="2"/>
    <x v="1"/>
    <m/>
  </r>
  <r>
    <n v="92877"/>
    <n v="5"/>
    <n v="0"/>
    <s v="&gt;0"/>
    <m/>
    <s v="92877"/>
    <n v="5"/>
    <n v="0"/>
    <n v="0"/>
    <n v="0"/>
    <n v="0"/>
    <n v="0"/>
    <s v="&gt;0"/>
    <n v="0"/>
    <n v="1"/>
    <x v="2"/>
    <x v="1"/>
    <m/>
  </r>
  <r>
    <n v="92878"/>
    <n v="31"/>
    <n v="5"/>
    <s v="&gt;31"/>
    <m/>
    <s v="92878"/>
    <n v="38"/>
    <n v="0"/>
    <n v="0"/>
    <n v="5"/>
    <n v="0"/>
    <n v="0"/>
    <s v="&gt;38"/>
    <n v="0"/>
    <n v="1"/>
    <x v="2"/>
    <x v="1"/>
    <m/>
  </r>
  <r>
    <n v="92879"/>
    <n v="210"/>
    <n v="227"/>
    <n v="437"/>
    <m/>
    <s v="92879"/>
    <n v="327"/>
    <n v="13"/>
    <n v="41"/>
    <n v="44"/>
    <n v="5"/>
    <n v="5"/>
    <s v="&gt;425"/>
    <n v="49481"/>
    <m/>
    <x v="187"/>
    <x v="5"/>
    <m/>
  </r>
  <r>
    <n v="92880"/>
    <n v="316"/>
    <n v="256"/>
    <n v="572"/>
    <m/>
    <s v="92880"/>
    <n v="472"/>
    <n v="5"/>
    <n v="47"/>
    <n v="23"/>
    <n v="23"/>
    <n v="0"/>
    <s v="&gt;565"/>
    <n v="72614"/>
    <m/>
    <x v="188"/>
    <x v="5"/>
    <m/>
  </r>
  <r>
    <n v="92881"/>
    <n v="110"/>
    <n v="127"/>
    <n v="237"/>
    <m/>
    <s v="92881"/>
    <n v="202"/>
    <n v="5"/>
    <n v="24"/>
    <n v="5"/>
    <n v="5"/>
    <n v="5"/>
    <s v="&gt;226"/>
    <n v="32694"/>
    <m/>
    <x v="187"/>
    <x v="5"/>
    <m/>
  </r>
  <r>
    <n v="92882"/>
    <n v="284"/>
    <n v="260"/>
    <n v="544"/>
    <m/>
    <s v="92882"/>
    <n v="497"/>
    <n v="14"/>
    <n v="27"/>
    <n v="0"/>
    <n v="5"/>
    <n v="5"/>
    <s v="&gt;538"/>
    <n v="74742"/>
    <m/>
    <x v="187"/>
    <x v="5"/>
    <m/>
  </r>
  <r>
    <n v="92883"/>
    <n v="185"/>
    <n v="128"/>
    <n v="313"/>
    <m/>
    <s v="92883"/>
    <n v="280"/>
    <n v="5"/>
    <n v="5"/>
    <n v="11"/>
    <n v="5"/>
    <n v="5"/>
    <s v="&gt;291"/>
    <n v="36608"/>
    <m/>
    <x v="0"/>
    <x v="5"/>
    <m/>
  </r>
  <r>
    <n v="92884"/>
    <n v="5"/>
    <n v="5"/>
    <s v="&gt;0"/>
    <m/>
    <s v="92884"/>
    <n v="5"/>
    <n v="5"/>
    <n v="0"/>
    <n v="0"/>
    <n v="0"/>
    <n v="0"/>
    <s v="&gt;0"/>
    <n v="0"/>
    <n v="1"/>
    <x v="2"/>
    <x v="1"/>
    <m/>
  </r>
  <r>
    <n v="92886"/>
    <n v="155"/>
    <n v="177"/>
    <n v="332"/>
    <m/>
    <s v="92886"/>
    <n v="294"/>
    <n v="5"/>
    <n v="5"/>
    <n v="15"/>
    <n v="5"/>
    <n v="0"/>
    <s v="&gt;309"/>
    <n v="51312"/>
    <m/>
    <x v="189"/>
    <x v="2"/>
    <m/>
  </r>
  <r>
    <n v="92887"/>
    <n v="54"/>
    <n v="61"/>
    <n v="115"/>
    <m/>
    <s v="92887"/>
    <n v="112"/>
    <n v="5"/>
    <n v="0"/>
    <n v="0"/>
    <n v="5"/>
    <n v="0"/>
    <s v="&gt;112"/>
    <n v="19362"/>
    <m/>
    <x v="189"/>
    <x v="2"/>
    <m/>
  </r>
  <r>
    <n v="92892"/>
    <n v="0"/>
    <n v="5"/>
    <s v="&gt;0"/>
    <m/>
    <s v="92892"/>
    <n v="5"/>
    <n v="0"/>
    <n v="0"/>
    <n v="0"/>
    <n v="0"/>
    <n v="0"/>
    <s v="&gt;0"/>
    <n v="0"/>
    <n v="1"/>
    <x v="2"/>
    <x v="1"/>
    <m/>
  </r>
  <r>
    <n v="92894"/>
    <n v="0"/>
    <n v="5"/>
    <s v="&gt;0"/>
    <m/>
    <s v="92894"/>
    <n v="5"/>
    <n v="0"/>
    <n v="0"/>
    <n v="0"/>
    <n v="0"/>
    <n v="0"/>
    <s v="&gt;0"/>
    <n v="0"/>
    <n v="1"/>
    <x v="2"/>
    <x v="1"/>
    <m/>
  </r>
  <r>
    <n v="92927"/>
    <n v="0"/>
    <n v="5"/>
    <s v="&gt;0"/>
    <m/>
    <s v="92927"/>
    <n v="5"/>
    <n v="0"/>
    <n v="0"/>
    <n v="0"/>
    <n v="0"/>
    <n v="0"/>
    <s v="&gt;0"/>
    <n v="0"/>
    <n v="1"/>
    <x v="2"/>
    <x v="1"/>
    <m/>
  </r>
  <r>
    <n v="92928"/>
    <n v="0"/>
    <n v="5"/>
    <s v="&gt;0"/>
    <m/>
    <s v="92928"/>
    <n v="5"/>
    <n v="0"/>
    <n v="0"/>
    <n v="0"/>
    <n v="0"/>
    <n v="0"/>
    <s v="&gt;0"/>
    <n v="0"/>
    <n v="1"/>
    <x v="2"/>
    <x v="1"/>
    <m/>
  </r>
  <r>
    <n v="92933"/>
    <n v="5"/>
    <n v="0"/>
    <s v="&gt;0"/>
    <m/>
    <s v="92933"/>
    <n v="5"/>
    <n v="0"/>
    <n v="0"/>
    <n v="0"/>
    <n v="0"/>
    <n v="0"/>
    <s v="&gt;0"/>
    <n v="0"/>
    <n v="1"/>
    <x v="2"/>
    <x v="1"/>
    <m/>
  </r>
  <r>
    <n v="92937"/>
    <n v="5"/>
    <n v="0"/>
    <s v="&gt;0"/>
    <m/>
    <s v="92937"/>
    <n v="5"/>
    <n v="0"/>
    <n v="0"/>
    <n v="0"/>
    <n v="0"/>
    <n v="0"/>
    <s v="&gt;0"/>
    <n v="0"/>
    <n v="1"/>
    <x v="2"/>
    <x v="1"/>
    <m/>
  </r>
  <r>
    <n v="92994"/>
    <n v="0"/>
    <n v="5"/>
    <s v="&gt;0"/>
    <m/>
    <s v="92994"/>
    <n v="5"/>
    <n v="0"/>
    <n v="0"/>
    <n v="0"/>
    <n v="0"/>
    <n v="0"/>
    <s v="&gt;0"/>
    <n v="0"/>
    <n v="1"/>
    <x v="2"/>
    <x v="1"/>
    <m/>
  </r>
  <r>
    <n v="93001"/>
    <n v="138"/>
    <n v="166"/>
    <n v="304"/>
    <m/>
    <s v="93001"/>
    <n v="208"/>
    <n v="87"/>
    <n v="0"/>
    <n v="0"/>
    <n v="5"/>
    <n v="5"/>
    <s v="&gt;295"/>
    <n v="31729"/>
    <m/>
    <x v="190"/>
    <x v="9"/>
    <m/>
  </r>
  <r>
    <n v="93002"/>
    <n v="0"/>
    <n v="5"/>
    <s v="&gt;0"/>
    <m/>
    <s v="93002"/>
    <n v="5"/>
    <n v="0"/>
    <n v="0"/>
    <n v="0"/>
    <n v="0"/>
    <n v="0"/>
    <s v="&gt;0"/>
    <n v="0"/>
    <n v="1"/>
    <x v="2"/>
    <x v="1"/>
    <m/>
  </r>
  <r>
    <n v="93003"/>
    <n v="240"/>
    <n v="299"/>
    <n v="539"/>
    <m/>
    <s v="93003"/>
    <n v="421"/>
    <n v="92"/>
    <n v="5"/>
    <n v="14"/>
    <n v="5"/>
    <n v="5"/>
    <s v="&gt;527"/>
    <n v="51461"/>
    <m/>
    <x v="190"/>
    <x v="3"/>
    <m/>
  </r>
  <r>
    <n v="93004"/>
    <n v="190"/>
    <n v="186"/>
    <n v="376"/>
    <m/>
    <s v="93004"/>
    <n v="288"/>
    <n v="37"/>
    <n v="14"/>
    <n v="30"/>
    <n v="5"/>
    <n v="5"/>
    <s v="&gt;369"/>
    <n v="31283"/>
    <m/>
    <x v="0"/>
    <x v="3"/>
    <m/>
  </r>
  <r>
    <n v="93005"/>
    <n v="5"/>
    <n v="0"/>
    <s v="&gt;0"/>
    <m/>
    <s v="93005"/>
    <n v="5"/>
    <n v="0"/>
    <n v="0"/>
    <n v="0"/>
    <n v="0"/>
    <n v="0"/>
    <s v="&gt;0"/>
    <n v="0"/>
    <n v="1"/>
    <x v="2"/>
    <x v="1"/>
    <m/>
  </r>
  <r>
    <n v="93010"/>
    <n v="251"/>
    <n v="212"/>
    <n v="463"/>
    <m/>
    <s v="93010"/>
    <n v="414"/>
    <n v="36"/>
    <n v="5"/>
    <n v="5"/>
    <n v="5"/>
    <n v="5"/>
    <s v="&gt;450"/>
    <n v="46434"/>
    <m/>
    <x v="191"/>
    <x v="3"/>
    <m/>
  </r>
  <r>
    <n v="93011"/>
    <n v="5"/>
    <n v="0"/>
    <s v="&gt;0"/>
    <m/>
    <s v="93011"/>
    <n v="5"/>
    <n v="0"/>
    <n v="0"/>
    <n v="0"/>
    <n v="0"/>
    <n v="0"/>
    <s v="&gt;0"/>
    <n v="0"/>
    <n v="1"/>
    <x v="2"/>
    <x v="1"/>
    <m/>
  </r>
  <r>
    <n v="93012"/>
    <n v="168"/>
    <n v="119"/>
    <n v="287"/>
    <m/>
    <s v="93012"/>
    <n v="276"/>
    <n v="5"/>
    <n v="0"/>
    <n v="0"/>
    <n v="5"/>
    <n v="0"/>
    <s v="&gt;276"/>
    <n v="35726"/>
    <m/>
    <x v="191"/>
    <x v="3"/>
    <m/>
  </r>
  <r>
    <n v="93013"/>
    <n v="82"/>
    <n v="82"/>
    <n v="164"/>
    <m/>
    <s v="93013"/>
    <n v="138"/>
    <n v="13"/>
    <n v="5"/>
    <n v="5"/>
    <n v="5"/>
    <n v="0"/>
    <s v="&gt;151"/>
    <n v="17021"/>
    <m/>
    <x v="192"/>
    <x v="9"/>
    <m/>
  </r>
  <r>
    <n v="93015"/>
    <n v="143"/>
    <n v="86"/>
    <n v="229"/>
    <m/>
    <s v="93015"/>
    <n v="195"/>
    <n v="5"/>
    <n v="5"/>
    <n v="5"/>
    <n v="5"/>
    <n v="5"/>
    <s v="&gt;195"/>
    <n v="18182"/>
    <m/>
    <x v="193"/>
    <x v="3"/>
    <m/>
  </r>
  <r>
    <n v="93016"/>
    <n v="5"/>
    <n v="0"/>
    <s v="&gt;0"/>
    <m/>
    <s v="93016"/>
    <n v="5"/>
    <n v="0"/>
    <n v="0"/>
    <n v="0"/>
    <n v="0"/>
    <n v="0"/>
    <s v="&gt;0"/>
    <n v="0"/>
    <n v="1"/>
    <x v="2"/>
    <x v="1"/>
    <m/>
  </r>
  <r>
    <n v="93018"/>
    <n v="5"/>
    <n v="0"/>
    <s v="&gt;0"/>
    <m/>
    <s v="93018"/>
    <n v="5"/>
    <n v="0"/>
    <n v="0"/>
    <n v="0"/>
    <n v="0"/>
    <n v="0"/>
    <s v="&gt;0"/>
    <n v="0"/>
    <n v="1"/>
    <x v="2"/>
    <x v="1"/>
    <m/>
  </r>
  <r>
    <n v="93020"/>
    <n v="5"/>
    <n v="5"/>
    <s v="&gt;0"/>
    <m/>
    <s v="93020"/>
    <n v="5"/>
    <n v="0"/>
    <n v="0"/>
    <n v="0"/>
    <n v="0"/>
    <n v="0"/>
    <s v="&gt;0"/>
    <n v="0"/>
    <n v="1"/>
    <x v="2"/>
    <x v="1"/>
    <m/>
  </r>
  <r>
    <n v="93021"/>
    <n v="222"/>
    <n v="149"/>
    <n v="371"/>
    <m/>
    <s v="93021"/>
    <n v="353"/>
    <n v="5"/>
    <n v="5"/>
    <n v="0"/>
    <n v="5"/>
    <n v="0"/>
    <s v="&gt;353"/>
    <n v="38235"/>
    <m/>
    <x v="194"/>
    <x v="3"/>
    <m/>
  </r>
  <r>
    <n v="93022"/>
    <n v="40"/>
    <n v="22"/>
    <n v="62"/>
    <m/>
    <s v="93022"/>
    <n v="61"/>
    <n v="0"/>
    <n v="0"/>
    <n v="0"/>
    <n v="5"/>
    <n v="0"/>
    <s v="&gt;61"/>
    <n v="6607"/>
    <m/>
    <x v="0"/>
    <x v="3"/>
    <m/>
  </r>
  <r>
    <n v="93023"/>
    <n v="66"/>
    <n v="107"/>
    <n v="173"/>
    <m/>
    <s v="93023"/>
    <n v="121"/>
    <n v="15"/>
    <n v="14"/>
    <n v="19"/>
    <n v="5"/>
    <n v="5"/>
    <s v="&gt;169"/>
    <n v="21011"/>
    <m/>
    <x v="195"/>
    <x v="3"/>
    <m/>
  </r>
  <r>
    <n v="93030"/>
    <n v="553"/>
    <n v="342"/>
    <n v="895"/>
    <m/>
    <s v="93030"/>
    <n v="788"/>
    <n v="39"/>
    <n v="21"/>
    <n v="28"/>
    <n v="12"/>
    <n v="5"/>
    <s v="&gt;888"/>
    <n v="59844"/>
    <m/>
    <x v="196"/>
    <x v="3"/>
    <m/>
  </r>
  <r>
    <n v="93031"/>
    <n v="5"/>
    <n v="0"/>
    <s v="&gt;0"/>
    <m/>
    <s v="93031"/>
    <n v="5"/>
    <n v="0"/>
    <n v="0"/>
    <n v="0"/>
    <n v="0"/>
    <n v="0"/>
    <s v="&gt;0"/>
    <n v="0"/>
    <n v="1"/>
    <x v="2"/>
    <x v="1"/>
    <m/>
  </r>
  <r>
    <n v="93033"/>
    <n v="748"/>
    <n v="487"/>
    <n v="1235"/>
    <m/>
    <s v="93033"/>
    <n v="1041"/>
    <n v="17"/>
    <n v="148"/>
    <n v="5"/>
    <n v="14"/>
    <n v="5"/>
    <s v="&gt;1220"/>
    <n v="84902"/>
    <m/>
    <x v="196"/>
    <x v="3"/>
    <m/>
  </r>
  <r>
    <n v="93034"/>
    <n v="5"/>
    <n v="5"/>
    <s v="&gt;0"/>
    <m/>
    <s v="93034"/>
    <n v="5"/>
    <n v="0"/>
    <n v="0"/>
    <n v="0"/>
    <n v="5"/>
    <n v="0"/>
    <s v="&gt;0"/>
    <n v="0"/>
    <n v="1"/>
    <x v="2"/>
    <x v="1"/>
    <m/>
  </r>
  <r>
    <n v="93035"/>
    <n v="132"/>
    <n v="138"/>
    <n v="270"/>
    <m/>
    <s v="93035"/>
    <n v="235"/>
    <n v="11"/>
    <n v="17"/>
    <n v="0"/>
    <n v="5"/>
    <n v="5"/>
    <s v="&gt;263"/>
    <n v="28426"/>
    <m/>
    <x v="196"/>
    <x v="3"/>
    <m/>
  </r>
  <r>
    <n v="93036"/>
    <n v="427"/>
    <n v="242"/>
    <n v="669"/>
    <m/>
    <s v="93036"/>
    <n v="570"/>
    <n v="48"/>
    <n v="26"/>
    <n v="13"/>
    <n v="5"/>
    <n v="5"/>
    <s v="&gt;657"/>
    <n v="47126"/>
    <m/>
    <x v="196"/>
    <x v="3"/>
    <m/>
  </r>
  <r>
    <n v="93040"/>
    <n v="21"/>
    <n v="11"/>
    <n v="32"/>
    <m/>
    <s v="93040"/>
    <n v="30"/>
    <n v="5"/>
    <n v="0"/>
    <n v="0"/>
    <n v="0"/>
    <n v="0"/>
    <s v="&gt;30"/>
    <n v="1822"/>
    <m/>
    <x v="0"/>
    <x v="3"/>
    <m/>
  </r>
  <r>
    <n v="93041"/>
    <n v="166"/>
    <n v="134"/>
    <n v="300"/>
    <m/>
    <s v="93041"/>
    <n v="248"/>
    <n v="21"/>
    <n v="15"/>
    <n v="11"/>
    <n v="5"/>
    <n v="5"/>
    <s v="&gt;295"/>
    <n v="24102"/>
    <m/>
    <x v="197"/>
    <x v="3"/>
    <m/>
  </r>
  <r>
    <n v="93060"/>
    <n v="291"/>
    <n v="162"/>
    <n v="453"/>
    <m/>
    <s v="93060"/>
    <n v="405"/>
    <n v="42"/>
    <n v="0"/>
    <n v="0"/>
    <n v="5"/>
    <n v="5"/>
    <s v="&gt;447"/>
    <n v="33799"/>
    <m/>
    <x v="198"/>
    <x v="3"/>
    <m/>
  </r>
  <r>
    <n v="93062"/>
    <n v="5"/>
    <n v="5"/>
    <s v="&gt;0"/>
    <m/>
    <s v="93062"/>
    <n v="5"/>
    <n v="0"/>
    <n v="0"/>
    <n v="0"/>
    <n v="0"/>
    <n v="0"/>
    <s v="&gt;0"/>
    <n v="0"/>
    <n v="1"/>
    <x v="2"/>
    <x v="1"/>
    <m/>
  </r>
  <r>
    <n v="93063"/>
    <n v="294"/>
    <n v="314"/>
    <n v="608"/>
    <m/>
    <s v="93063"/>
    <n v="497"/>
    <n v="34"/>
    <n v="46"/>
    <n v="18"/>
    <n v="5"/>
    <n v="5"/>
    <s v="&gt;595"/>
    <n v="56259"/>
    <m/>
    <x v="199"/>
    <x v="3"/>
    <m/>
  </r>
  <r>
    <n v="93065"/>
    <n v="445"/>
    <n v="385"/>
    <n v="830"/>
    <m/>
    <s v="93065"/>
    <n v="726"/>
    <n v="19"/>
    <n v="51"/>
    <n v="17"/>
    <n v="16"/>
    <n v="5"/>
    <s v="&gt;829"/>
    <n v="71906"/>
    <m/>
    <x v="199"/>
    <x v="3"/>
    <m/>
  </r>
  <r>
    <n v="93066"/>
    <n v="21"/>
    <n v="5"/>
    <s v="&gt;21"/>
    <m/>
    <s v="93066"/>
    <n v="30"/>
    <n v="0"/>
    <n v="0"/>
    <n v="0"/>
    <n v="0"/>
    <n v="0"/>
    <n v="30"/>
    <n v="2925"/>
    <m/>
    <x v="191"/>
    <x v="3"/>
    <m/>
  </r>
  <r>
    <n v="93067"/>
    <n v="5"/>
    <n v="5"/>
    <s v="&gt;0"/>
    <m/>
    <s v="93067"/>
    <n v="5"/>
    <n v="5"/>
    <n v="0"/>
    <n v="0"/>
    <n v="0"/>
    <n v="0"/>
    <s v="&gt;0"/>
    <n v="369"/>
    <m/>
    <x v="0"/>
    <x v="9"/>
    <m/>
  </r>
  <r>
    <n v="93076"/>
    <n v="0"/>
    <n v="5"/>
    <s v="&gt;0"/>
    <m/>
    <s v="93076"/>
    <n v="5"/>
    <n v="0"/>
    <n v="0"/>
    <n v="0"/>
    <n v="0"/>
    <n v="0"/>
    <s v="&gt;0"/>
    <n v="0"/>
    <n v="1"/>
    <x v="2"/>
    <x v="1"/>
    <m/>
  </r>
  <r>
    <n v="93092"/>
    <n v="5"/>
    <n v="0"/>
    <s v="&gt;0"/>
    <m/>
    <s v="93092"/>
    <n v="5"/>
    <n v="0"/>
    <n v="0"/>
    <n v="0"/>
    <n v="0"/>
    <n v="0"/>
    <s v="&gt;0"/>
    <n v="0"/>
    <n v="1"/>
    <x v="2"/>
    <x v="1"/>
    <m/>
  </r>
  <r>
    <n v="93094"/>
    <n v="5"/>
    <n v="0"/>
    <s v="&gt;0"/>
    <m/>
    <s v="93094"/>
    <n v="5"/>
    <n v="0"/>
    <n v="0"/>
    <n v="0"/>
    <n v="0"/>
    <n v="0"/>
    <s v="&gt;0"/>
    <n v="0"/>
    <n v="1"/>
    <x v="2"/>
    <x v="1"/>
    <m/>
  </r>
  <r>
    <n v="93096"/>
    <n v="5"/>
    <n v="0"/>
    <s v="&gt;0"/>
    <m/>
    <s v="93096"/>
    <n v="5"/>
    <n v="0"/>
    <n v="0"/>
    <n v="0"/>
    <n v="0"/>
    <n v="0"/>
    <s v="&gt;0"/>
    <n v="0"/>
    <n v="1"/>
    <x v="2"/>
    <x v="1"/>
    <m/>
  </r>
  <r>
    <n v="93101"/>
    <n v="165"/>
    <n v="166"/>
    <n v="331"/>
    <m/>
    <s v="93101"/>
    <n v="229"/>
    <n v="92"/>
    <n v="5"/>
    <n v="0"/>
    <n v="5"/>
    <n v="5"/>
    <s v="&gt;321"/>
    <n v="32650"/>
    <m/>
    <x v="200"/>
    <x v="9"/>
    <m/>
  </r>
  <r>
    <n v="93102"/>
    <n v="0"/>
    <n v="5"/>
    <s v="&gt;0"/>
    <m/>
    <s v="93102"/>
    <n v="0"/>
    <n v="0"/>
    <n v="0"/>
    <n v="0"/>
    <n v="0"/>
    <n v="5"/>
    <s v="&gt;0"/>
    <n v="0"/>
    <n v="1"/>
    <x v="2"/>
    <x v="1"/>
    <m/>
  </r>
  <r>
    <n v="93103"/>
    <n v="99"/>
    <n v="68"/>
    <n v="167"/>
    <m/>
    <s v="93103"/>
    <n v="146"/>
    <n v="19"/>
    <n v="0"/>
    <n v="0"/>
    <n v="0"/>
    <n v="5"/>
    <s v="&gt;165"/>
    <n v="20542"/>
    <m/>
    <x v="200"/>
    <x v="9"/>
    <m/>
  </r>
  <r>
    <n v="93105"/>
    <n v="109"/>
    <n v="135"/>
    <n v="244"/>
    <m/>
    <s v="93105"/>
    <n v="152"/>
    <n v="33"/>
    <n v="5"/>
    <n v="57"/>
    <n v="0"/>
    <n v="5"/>
    <s v="&gt;242"/>
    <n v="26933"/>
    <m/>
    <x v="200"/>
    <x v="9"/>
    <m/>
  </r>
  <r>
    <n v="93106"/>
    <n v="0"/>
    <n v="5"/>
    <s v="&gt;0"/>
    <m/>
    <s v="93106"/>
    <n v="5"/>
    <n v="0"/>
    <n v="0"/>
    <n v="0"/>
    <n v="0"/>
    <n v="0"/>
    <s v="&gt;0"/>
    <n v="0"/>
    <n v="1"/>
    <x v="2"/>
    <x v="1"/>
    <m/>
  </r>
  <r>
    <n v="93107"/>
    <n v="0"/>
    <n v="5"/>
    <s v="&gt;0"/>
    <m/>
    <s v="93107"/>
    <n v="0"/>
    <n v="0"/>
    <n v="5"/>
    <n v="0"/>
    <n v="0"/>
    <n v="0"/>
    <s v="&gt;0"/>
    <n v="0"/>
    <n v="1"/>
    <x v="2"/>
    <x v="1"/>
    <m/>
  </r>
  <r>
    <n v="93108"/>
    <n v="26"/>
    <n v="17"/>
    <n v="43"/>
    <m/>
    <s v="93108"/>
    <n v="40"/>
    <n v="5"/>
    <n v="0"/>
    <n v="0"/>
    <n v="5"/>
    <n v="0"/>
    <s v="&gt;40"/>
    <n v="10451"/>
    <m/>
    <x v="0"/>
    <x v="9"/>
    <m/>
  </r>
  <r>
    <n v="93109"/>
    <n v="21"/>
    <n v="32"/>
    <n v="53"/>
    <m/>
    <s v="93109"/>
    <n v="40"/>
    <n v="13"/>
    <n v="0"/>
    <n v="0"/>
    <n v="0"/>
    <n v="0"/>
    <n v="53"/>
    <n v="11289"/>
    <m/>
    <x v="200"/>
    <x v="9"/>
    <m/>
  </r>
  <r>
    <n v="93110"/>
    <n v="69"/>
    <n v="64"/>
    <n v="133"/>
    <m/>
    <s v="93110"/>
    <n v="107"/>
    <n v="19"/>
    <n v="5"/>
    <n v="5"/>
    <n v="0"/>
    <n v="5"/>
    <s v="&gt;126"/>
    <n v="15777"/>
    <m/>
    <x v="200"/>
    <x v="9"/>
    <m/>
  </r>
  <r>
    <n v="93111"/>
    <n v="98"/>
    <n v="86"/>
    <n v="184"/>
    <m/>
    <s v="93111"/>
    <n v="136"/>
    <n v="24"/>
    <n v="17"/>
    <n v="5"/>
    <n v="0"/>
    <n v="5"/>
    <s v="&gt;177"/>
    <n v="18468"/>
    <m/>
    <x v="201"/>
    <x v="9"/>
    <m/>
  </r>
  <r>
    <n v="93113"/>
    <n v="0"/>
    <n v="5"/>
    <s v="&gt;0"/>
    <m/>
    <s v="93113"/>
    <n v="0"/>
    <n v="0"/>
    <n v="5"/>
    <n v="0"/>
    <n v="0"/>
    <n v="0"/>
    <s v="&gt;0"/>
    <n v="0"/>
    <n v="1"/>
    <x v="2"/>
    <x v="1"/>
    <m/>
  </r>
  <r>
    <n v="93114"/>
    <n v="0"/>
    <n v="5"/>
    <s v="&gt;0"/>
    <m/>
    <s v="93114"/>
    <n v="0"/>
    <n v="5"/>
    <n v="0"/>
    <n v="0"/>
    <n v="0"/>
    <n v="0"/>
    <s v="&gt;0"/>
    <n v="0"/>
    <n v="1"/>
    <x v="2"/>
    <x v="1"/>
    <m/>
  </r>
  <r>
    <n v="93117"/>
    <n v="225"/>
    <n v="238"/>
    <n v="463"/>
    <m/>
    <s v="93117"/>
    <n v="336"/>
    <n v="84"/>
    <n v="35"/>
    <n v="5"/>
    <n v="5"/>
    <n v="5"/>
    <s v="&gt;455"/>
    <n v="59298"/>
    <m/>
    <x v="201"/>
    <x v="9"/>
    <m/>
  </r>
  <r>
    <n v="93118"/>
    <n v="5"/>
    <n v="0"/>
    <s v="&gt;0"/>
    <m/>
    <s v="93118"/>
    <n v="5"/>
    <n v="0"/>
    <n v="0"/>
    <n v="0"/>
    <n v="0"/>
    <n v="0"/>
    <s v="&gt;0"/>
    <n v="0"/>
    <n v="1"/>
    <x v="2"/>
    <x v="1"/>
    <m/>
  </r>
  <r>
    <n v="93120"/>
    <n v="0"/>
    <n v="5"/>
    <s v="&gt;0"/>
    <m/>
    <s v="93120"/>
    <n v="5"/>
    <n v="0"/>
    <n v="0"/>
    <n v="0"/>
    <n v="0"/>
    <n v="0"/>
    <s v="&gt;0"/>
    <n v="0"/>
    <n v="1"/>
    <x v="2"/>
    <x v="1"/>
    <m/>
  </r>
  <r>
    <n v="93130"/>
    <n v="5"/>
    <n v="0"/>
    <s v="&gt;0"/>
    <m/>
    <s v="93130"/>
    <n v="5"/>
    <n v="0"/>
    <n v="0"/>
    <n v="0"/>
    <n v="0"/>
    <n v="0"/>
    <s v="&gt;0"/>
    <n v="0"/>
    <n v="1"/>
    <x v="2"/>
    <x v="1"/>
    <m/>
  </r>
  <r>
    <n v="93140"/>
    <n v="5"/>
    <n v="0"/>
    <s v="&gt;0"/>
    <m/>
    <s v="93140"/>
    <n v="5"/>
    <n v="0"/>
    <n v="0"/>
    <n v="0"/>
    <n v="0"/>
    <n v="0"/>
    <s v="&gt;0"/>
    <n v="0"/>
    <n v="1"/>
    <x v="2"/>
    <x v="1"/>
    <m/>
  </r>
  <r>
    <n v="93160"/>
    <n v="0"/>
    <n v="5"/>
    <s v="&gt;0"/>
    <m/>
    <s v="93160"/>
    <n v="0"/>
    <n v="0"/>
    <n v="5"/>
    <n v="0"/>
    <n v="0"/>
    <n v="5"/>
    <s v="&gt;0"/>
    <n v="0"/>
    <n v="1"/>
    <x v="2"/>
    <x v="1"/>
    <m/>
  </r>
  <r>
    <n v="93201"/>
    <n v="5"/>
    <n v="5"/>
    <s v="&gt;0"/>
    <m/>
    <s v="93201"/>
    <n v="11"/>
    <n v="0"/>
    <n v="0"/>
    <n v="0"/>
    <n v="5"/>
    <n v="0"/>
    <s v="&gt;11"/>
    <n v="1251"/>
    <m/>
    <x v="0"/>
    <x v="10"/>
    <m/>
  </r>
  <r>
    <n v="93202"/>
    <n v="36"/>
    <n v="23"/>
    <n v="59"/>
    <m/>
    <s v="93202"/>
    <n v="52"/>
    <n v="5"/>
    <n v="0"/>
    <n v="0"/>
    <n v="5"/>
    <n v="0"/>
    <s v="&gt;52"/>
    <n v="4236"/>
    <m/>
    <x v="0"/>
    <x v="11"/>
    <m/>
  </r>
  <r>
    <n v="93203"/>
    <n v="120"/>
    <n v="87"/>
    <n v="207"/>
    <m/>
    <s v="93203"/>
    <n v="195"/>
    <n v="5"/>
    <n v="5"/>
    <n v="0"/>
    <n v="5"/>
    <n v="5"/>
    <s v="&gt;195"/>
    <n v="22546"/>
    <m/>
    <x v="202"/>
    <x v="12"/>
    <m/>
  </r>
  <r>
    <n v="93204"/>
    <n v="68"/>
    <n v="24"/>
    <n v="92"/>
    <m/>
    <s v="93204"/>
    <n v="88"/>
    <n v="5"/>
    <n v="0"/>
    <n v="0"/>
    <n v="0"/>
    <n v="5"/>
    <s v="&gt;88"/>
    <n v="13033"/>
    <m/>
    <x v="203"/>
    <x v="11"/>
    <m/>
  </r>
  <r>
    <n v="93205"/>
    <n v="5"/>
    <n v="5"/>
    <s v="&gt;0"/>
    <m/>
    <s v="93205"/>
    <n v="5"/>
    <n v="0"/>
    <n v="0"/>
    <n v="0"/>
    <n v="0"/>
    <n v="0"/>
    <s v="&gt;0"/>
    <n v="2164"/>
    <m/>
    <x v="0"/>
    <x v="12"/>
    <m/>
  </r>
  <r>
    <n v="93206"/>
    <n v="11"/>
    <n v="5"/>
    <s v="&gt;11"/>
    <m/>
    <s v="93206"/>
    <n v="14"/>
    <n v="5"/>
    <n v="0"/>
    <n v="0"/>
    <n v="0"/>
    <n v="0"/>
    <s v="&gt;14"/>
    <n v="1741"/>
    <m/>
    <x v="204"/>
    <x v="12"/>
    <m/>
  </r>
  <r>
    <n v="93208"/>
    <n v="0"/>
    <n v="5"/>
    <s v="&gt;0"/>
    <m/>
    <s v="93208"/>
    <n v="0"/>
    <n v="0"/>
    <n v="0"/>
    <n v="0"/>
    <n v="5"/>
    <n v="0"/>
    <s v="&gt;0"/>
    <n v="110"/>
    <m/>
    <x v="0"/>
    <x v="10"/>
    <m/>
  </r>
  <r>
    <n v="93210"/>
    <n v="54"/>
    <n v="44"/>
    <n v="98"/>
    <m/>
    <s v="93210"/>
    <n v="91"/>
    <n v="5"/>
    <n v="0"/>
    <n v="0"/>
    <n v="5"/>
    <n v="5"/>
    <s v="&gt;91"/>
    <n v="18339"/>
    <m/>
    <x v="205"/>
    <x v="13"/>
    <m/>
  </r>
  <r>
    <n v="93212"/>
    <n v="85"/>
    <n v="57"/>
    <n v="142"/>
    <m/>
    <s v="93212"/>
    <n v="127"/>
    <n v="12"/>
    <n v="5"/>
    <n v="0"/>
    <n v="5"/>
    <n v="0"/>
    <s v="&gt;139"/>
    <n v="22596"/>
    <m/>
    <x v="206"/>
    <x v="10"/>
    <m/>
  </r>
  <r>
    <n v="93215"/>
    <n v="253"/>
    <n v="265"/>
    <n v="518"/>
    <m/>
    <s v="93215"/>
    <n v="406"/>
    <n v="25"/>
    <n v="20"/>
    <n v="51"/>
    <n v="12"/>
    <n v="5"/>
    <s v="&gt;514"/>
    <n v="55648"/>
    <m/>
    <x v="207"/>
    <x v="12"/>
    <m/>
  </r>
  <r>
    <n v="93216"/>
    <n v="5"/>
    <n v="5"/>
    <s v="&gt;0"/>
    <m/>
    <s v="93216"/>
    <n v="5"/>
    <n v="0"/>
    <n v="0"/>
    <n v="0"/>
    <n v="0"/>
    <n v="5"/>
    <s v="&gt;0"/>
    <n v="0"/>
    <n v="1"/>
    <x v="2"/>
    <x v="1"/>
    <m/>
  </r>
  <r>
    <n v="93218"/>
    <n v="5"/>
    <n v="5"/>
    <s v="&gt;0"/>
    <m/>
    <s v="93218"/>
    <n v="5"/>
    <n v="5"/>
    <n v="0"/>
    <n v="0"/>
    <n v="0"/>
    <n v="0"/>
    <s v="&gt;0"/>
    <n v="827"/>
    <m/>
    <x v="0"/>
    <x v="10"/>
    <m/>
  </r>
  <r>
    <n v="93219"/>
    <n v="51"/>
    <n v="36"/>
    <n v="87"/>
    <m/>
    <s v="93219"/>
    <n v="85"/>
    <n v="5"/>
    <n v="0"/>
    <n v="0"/>
    <n v="0"/>
    <n v="5"/>
    <s v="&gt;85"/>
    <n v="10998"/>
    <m/>
    <x v="0"/>
    <x v="10"/>
    <m/>
  </r>
  <r>
    <n v="93220"/>
    <n v="5"/>
    <n v="0"/>
    <s v="&gt;0"/>
    <m/>
    <s v="93220"/>
    <n v="5"/>
    <n v="0"/>
    <n v="0"/>
    <n v="0"/>
    <n v="0"/>
    <n v="0"/>
    <s v="&gt;0"/>
    <n v="45"/>
    <m/>
    <x v="208"/>
    <x v="12"/>
    <m/>
  </r>
  <r>
    <n v="93221"/>
    <n v="100"/>
    <n v="96"/>
    <n v="196"/>
    <m/>
    <s v="93221"/>
    <n v="165"/>
    <n v="5"/>
    <n v="5"/>
    <n v="11"/>
    <n v="5"/>
    <n v="0"/>
    <s v="&gt;176"/>
    <n v="14596"/>
    <m/>
    <x v="209"/>
    <x v="10"/>
    <m/>
  </r>
  <r>
    <n v="93222"/>
    <n v="5"/>
    <n v="5"/>
    <s v="&gt;0"/>
    <m/>
    <s v="93222"/>
    <n v="5"/>
    <n v="0"/>
    <n v="0"/>
    <n v="0"/>
    <n v="0"/>
    <n v="0"/>
    <s v="&gt;0"/>
    <n v="1812"/>
    <m/>
    <x v="0"/>
    <x v="12"/>
    <m/>
  </r>
  <r>
    <n v="93223"/>
    <n v="60"/>
    <n v="64"/>
    <n v="124"/>
    <m/>
    <s v="93223"/>
    <n v="102"/>
    <n v="5"/>
    <n v="0"/>
    <n v="13"/>
    <n v="5"/>
    <n v="5"/>
    <s v="&gt;115"/>
    <n v="10842"/>
    <m/>
    <x v="210"/>
    <x v="10"/>
    <m/>
  </r>
  <r>
    <n v="93224"/>
    <n v="5"/>
    <n v="5"/>
    <s v="&gt;0"/>
    <m/>
    <s v="93224"/>
    <n v="5"/>
    <n v="0"/>
    <n v="0"/>
    <n v="0"/>
    <n v="0"/>
    <n v="0"/>
    <s v="&gt;0"/>
    <n v="364"/>
    <m/>
    <x v="0"/>
    <x v="12"/>
    <m/>
  </r>
  <r>
    <n v="93225"/>
    <n v="20"/>
    <n v="11"/>
    <n v="31"/>
    <m/>
    <s v="93225"/>
    <n v="30"/>
    <n v="5"/>
    <n v="0"/>
    <n v="0"/>
    <n v="0"/>
    <n v="0"/>
    <s v="&gt;30"/>
    <n v="5538"/>
    <m/>
    <x v="0"/>
    <x v="3"/>
    <m/>
  </r>
  <r>
    <n v="93226"/>
    <n v="5"/>
    <n v="5"/>
    <s v="&gt;0"/>
    <m/>
    <s v="93226"/>
    <n v="5"/>
    <n v="0"/>
    <n v="0"/>
    <n v="0"/>
    <n v="0"/>
    <n v="5"/>
    <s v="&gt;0"/>
    <n v="82"/>
    <m/>
    <x v="0"/>
    <x v="12"/>
    <m/>
  </r>
  <r>
    <n v="93227"/>
    <n v="5"/>
    <n v="5"/>
    <s v="&gt;0"/>
    <m/>
    <s v="93227"/>
    <n v="5"/>
    <n v="5"/>
    <n v="0"/>
    <n v="0"/>
    <n v="0"/>
    <n v="0"/>
    <s v="&gt;0"/>
    <n v="0"/>
    <n v="1"/>
    <x v="2"/>
    <x v="1"/>
    <m/>
  </r>
  <r>
    <n v="93230"/>
    <n v="432"/>
    <n v="313"/>
    <n v="745"/>
    <m/>
    <s v="93230"/>
    <n v="648"/>
    <n v="60"/>
    <n v="18"/>
    <n v="0"/>
    <n v="15"/>
    <n v="5"/>
    <s v="&gt;741"/>
    <n v="68896"/>
    <m/>
    <x v="211"/>
    <x v="11"/>
    <m/>
  </r>
  <r>
    <n v="93234"/>
    <n v="23"/>
    <n v="15"/>
    <n v="38"/>
    <m/>
    <s v="93234"/>
    <n v="38"/>
    <n v="0"/>
    <n v="0"/>
    <n v="0"/>
    <n v="0"/>
    <n v="0"/>
    <n v="38"/>
    <n v="7258"/>
    <m/>
    <x v="212"/>
    <x v="13"/>
    <m/>
  </r>
  <r>
    <n v="93235"/>
    <n v="35"/>
    <n v="24"/>
    <n v="59"/>
    <m/>
    <s v="93235"/>
    <n v="56"/>
    <n v="5"/>
    <n v="0"/>
    <n v="0"/>
    <n v="0"/>
    <n v="0"/>
    <s v="&gt;56"/>
    <n v="4561"/>
    <m/>
    <x v="0"/>
    <x v="10"/>
    <m/>
  </r>
  <r>
    <n v="93238"/>
    <n v="5"/>
    <n v="5"/>
    <s v="&gt;0"/>
    <m/>
    <s v="93238"/>
    <n v="5"/>
    <n v="5"/>
    <n v="0"/>
    <n v="0"/>
    <n v="0"/>
    <n v="0"/>
    <s v="&gt;0"/>
    <n v="810"/>
    <m/>
    <x v="0"/>
    <x v="12"/>
    <m/>
  </r>
  <r>
    <n v="93239"/>
    <n v="11"/>
    <n v="5"/>
    <s v="&gt;11"/>
    <m/>
    <s v="93239"/>
    <n v="14"/>
    <n v="5"/>
    <n v="0"/>
    <n v="0"/>
    <n v="0"/>
    <n v="0"/>
    <s v="&gt;14"/>
    <n v="1785"/>
    <m/>
    <x v="203"/>
    <x v="11"/>
    <m/>
  </r>
  <r>
    <n v="93240"/>
    <n v="31"/>
    <n v="20"/>
    <n v="51"/>
    <m/>
    <s v="93240"/>
    <n v="44"/>
    <n v="5"/>
    <n v="0"/>
    <n v="0"/>
    <n v="5"/>
    <n v="0"/>
    <s v="&gt;44"/>
    <n v="6096"/>
    <m/>
    <x v="0"/>
    <x v="12"/>
    <m/>
  </r>
  <r>
    <n v="93241"/>
    <n v="85"/>
    <n v="61"/>
    <n v="146"/>
    <m/>
    <s v="93241"/>
    <n v="142"/>
    <n v="5"/>
    <n v="0"/>
    <n v="0"/>
    <n v="5"/>
    <n v="0"/>
    <s v="&gt;142"/>
    <n v="16988"/>
    <m/>
    <x v="0"/>
    <x v="12"/>
    <m/>
  </r>
  <r>
    <n v="93242"/>
    <n v="19"/>
    <n v="13"/>
    <n v="32"/>
    <m/>
    <s v="93242"/>
    <n v="30"/>
    <n v="5"/>
    <n v="0"/>
    <n v="0"/>
    <n v="0"/>
    <n v="0"/>
    <s v="&gt;30"/>
    <n v="3455"/>
    <m/>
    <x v="0"/>
    <x v="13"/>
    <m/>
  </r>
  <r>
    <n v="93243"/>
    <n v="5"/>
    <n v="5"/>
    <s v="&gt;0"/>
    <m/>
    <s v="93243"/>
    <n v="12"/>
    <n v="0"/>
    <n v="0"/>
    <n v="0"/>
    <n v="0"/>
    <n v="0"/>
    <n v="12"/>
    <n v="1513"/>
    <m/>
    <x v="0"/>
    <x v="0"/>
    <m/>
  </r>
  <r>
    <n v="93244"/>
    <n v="0"/>
    <n v="5"/>
    <s v="&gt;0"/>
    <m/>
    <s v="93244"/>
    <n v="5"/>
    <n v="0"/>
    <n v="0"/>
    <n v="0"/>
    <n v="0"/>
    <n v="0"/>
    <s v="&gt;0"/>
    <n v="326"/>
    <m/>
    <x v="0"/>
    <x v="10"/>
    <m/>
  </r>
  <r>
    <n v="93245"/>
    <n v="206"/>
    <n v="115"/>
    <n v="321"/>
    <m/>
    <s v="93245"/>
    <n v="283"/>
    <n v="22"/>
    <n v="5"/>
    <n v="0"/>
    <n v="5"/>
    <n v="5"/>
    <s v="&gt;305"/>
    <n v="38275"/>
    <m/>
    <x v="213"/>
    <x v="11"/>
    <m/>
  </r>
  <r>
    <n v="93246"/>
    <n v="0"/>
    <n v="5"/>
    <s v="&gt;0"/>
    <m/>
    <s v="93246"/>
    <n v="5"/>
    <n v="0"/>
    <n v="0"/>
    <n v="0"/>
    <n v="0"/>
    <n v="0"/>
    <s v="&gt;0"/>
    <n v="0"/>
    <n v="1"/>
    <x v="2"/>
    <x v="1"/>
    <m/>
  </r>
  <r>
    <n v="93247"/>
    <n v="118"/>
    <n v="88"/>
    <n v="206"/>
    <m/>
    <s v="93247"/>
    <n v="181"/>
    <n v="12"/>
    <n v="5"/>
    <n v="5"/>
    <n v="5"/>
    <n v="5"/>
    <s v="&gt;193"/>
    <n v="17334"/>
    <m/>
    <x v="214"/>
    <x v="10"/>
    <m/>
  </r>
  <r>
    <n v="93248"/>
    <n v="5"/>
    <n v="0"/>
    <s v="&gt;0"/>
    <m/>
    <s v="93248"/>
    <n v="5"/>
    <n v="0"/>
    <n v="0"/>
    <n v="0"/>
    <n v="0"/>
    <n v="0"/>
    <s v="&gt;0"/>
    <n v="0"/>
    <n v="1"/>
    <x v="2"/>
    <x v="1"/>
    <m/>
  </r>
  <r>
    <n v="93249"/>
    <n v="5"/>
    <n v="5"/>
    <s v="&gt;0"/>
    <m/>
    <s v="93249"/>
    <n v="17"/>
    <n v="5"/>
    <n v="0"/>
    <n v="0"/>
    <n v="0"/>
    <n v="0"/>
    <s v="&gt;17"/>
    <n v="1959"/>
    <m/>
    <x v="0"/>
    <x v="12"/>
    <m/>
  </r>
  <r>
    <n v="93250"/>
    <n v="98"/>
    <n v="57"/>
    <n v="155"/>
    <m/>
    <s v="93250"/>
    <n v="137"/>
    <n v="5"/>
    <n v="5"/>
    <n v="12"/>
    <n v="5"/>
    <n v="0"/>
    <s v="&gt;149"/>
    <n v="14689"/>
    <m/>
    <x v="215"/>
    <x v="12"/>
    <m/>
  </r>
  <r>
    <n v="93251"/>
    <n v="5"/>
    <n v="5"/>
    <s v="&gt;0"/>
    <m/>
    <s v="93251"/>
    <n v="5"/>
    <n v="0"/>
    <n v="0"/>
    <n v="0"/>
    <n v="0"/>
    <n v="0"/>
    <s v="&gt;0"/>
    <n v="237"/>
    <m/>
    <x v="0"/>
    <x v="12"/>
    <m/>
  </r>
  <r>
    <n v="93252"/>
    <n v="5"/>
    <n v="5"/>
    <s v="&gt;0"/>
    <m/>
    <s v="93252"/>
    <n v="5"/>
    <n v="0"/>
    <n v="0"/>
    <n v="0"/>
    <n v="0"/>
    <n v="0"/>
    <s v="&gt;0"/>
    <n v="3180"/>
    <m/>
    <x v="216"/>
    <x v="3"/>
    <m/>
  </r>
  <r>
    <n v="93254"/>
    <n v="5"/>
    <n v="5"/>
    <s v="&gt;0"/>
    <m/>
    <s v="93254"/>
    <n v="5"/>
    <n v="0"/>
    <n v="0"/>
    <n v="0"/>
    <n v="0"/>
    <n v="0"/>
    <s v="&gt;0"/>
    <n v="757"/>
    <m/>
    <x v="0"/>
    <x v="9"/>
    <m/>
  </r>
  <r>
    <n v="93255"/>
    <n v="5"/>
    <n v="5"/>
    <s v="&gt;0"/>
    <m/>
    <s v="93255"/>
    <n v="5"/>
    <n v="5"/>
    <n v="0"/>
    <n v="0"/>
    <n v="0"/>
    <n v="0"/>
    <s v="&gt;0"/>
    <n v="854"/>
    <m/>
    <x v="0"/>
    <x v="12"/>
    <m/>
  </r>
  <r>
    <n v="93256"/>
    <n v="32"/>
    <n v="25"/>
    <n v="57"/>
    <m/>
    <s v="93256"/>
    <n v="49"/>
    <n v="5"/>
    <n v="5"/>
    <n v="0"/>
    <n v="0"/>
    <n v="5"/>
    <s v="&gt;49"/>
    <n v="5811"/>
    <m/>
    <x v="0"/>
    <x v="10"/>
    <m/>
  </r>
  <r>
    <n v="93257"/>
    <n v="541"/>
    <n v="707"/>
    <n v="1248"/>
    <m/>
    <s v="93257"/>
    <n v="819"/>
    <n v="126"/>
    <n v="257"/>
    <n v="17"/>
    <n v="14"/>
    <n v="15"/>
    <n v="1248"/>
    <n v="75483"/>
    <m/>
    <x v="217"/>
    <x v="10"/>
    <m/>
  </r>
  <r>
    <n v="93258"/>
    <n v="5"/>
    <n v="14"/>
    <s v="&gt;14"/>
    <m/>
    <s v="93258"/>
    <n v="12"/>
    <n v="5"/>
    <n v="5"/>
    <n v="5"/>
    <n v="0"/>
    <n v="5"/>
    <s v="&gt;12"/>
    <n v="1366"/>
    <m/>
    <x v="0"/>
    <x v="10"/>
    <m/>
  </r>
  <r>
    <n v="93260"/>
    <n v="5"/>
    <n v="0"/>
    <s v="&gt;0"/>
    <m/>
    <s v="93260"/>
    <n v="5"/>
    <n v="0"/>
    <n v="0"/>
    <n v="0"/>
    <n v="0"/>
    <n v="0"/>
    <s v="&gt;0"/>
    <n v="244"/>
    <m/>
    <x v="0"/>
    <x v="10"/>
    <m/>
  </r>
  <r>
    <n v="93261"/>
    <n v="12"/>
    <n v="5"/>
    <s v="&gt;12"/>
    <m/>
    <s v="93261"/>
    <n v="22"/>
    <n v="0"/>
    <n v="0"/>
    <n v="0"/>
    <n v="0"/>
    <n v="0"/>
    <n v="22"/>
    <n v="2179"/>
    <m/>
    <x v="0"/>
    <x v="10"/>
    <m/>
  </r>
  <r>
    <n v="93263"/>
    <n v="174"/>
    <n v="121"/>
    <n v="295"/>
    <m/>
    <s v="93263"/>
    <n v="271"/>
    <n v="5"/>
    <n v="5"/>
    <n v="0"/>
    <n v="5"/>
    <n v="5"/>
    <s v="&gt;271"/>
    <n v="21854"/>
    <m/>
    <x v="204"/>
    <x v="12"/>
    <m/>
  </r>
  <r>
    <n v="93265"/>
    <n v="5"/>
    <n v="27"/>
    <s v="&gt;27"/>
    <m/>
    <s v="93265"/>
    <n v="19"/>
    <n v="5"/>
    <n v="5"/>
    <n v="0"/>
    <n v="0"/>
    <n v="12"/>
    <s v="&gt;31"/>
    <n v="3230"/>
    <m/>
    <x v="0"/>
    <x v="10"/>
    <m/>
  </r>
  <r>
    <n v="93266"/>
    <n v="5"/>
    <n v="5"/>
    <s v="&gt;0"/>
    <m/>
    <s v="93266"/>
    <n v="5"/>
    <n v="5"/>
    <n v="0"/>
    <n v="0"/>
    <n v="0"/>
    <n v="0"/>
    <s v="&gt;0"/>
    <n v="1086"/>
    <m/>
    <x v="0"/>
    <x v="11"/>
    <m/>
  </r>
  <r>
    <n v="93267"/>
    <n v="35"/>
    <n v="31"/>
    <n v="66"/>
    <m/>
    <s v="93267"/>
    <n v="58"/>
    <n v="5"/>
    <n v="5"/>
    <n v="0"/>
    <n v="5"/>
    <n v="0"/>
    <s v="&gt;58"/>
    <n v="6325"/>
    <m/>
    <x v="0"/>
    <x v="10"/>
    <m/>
  </r>
  <r>
    <n v="93268"/>
    <n v="84"/>
    <n v="116"/>
    <n v="200"/>
    <m/>
    <s v="93268"/>
    <n v="158"/>
    <n v="42"/>
    <n v="0"/>
    <n v="0"/>
    <n v="0"/>
    <n v="0"/>
    <n v="200"/>
    <n v="18389"/>
    <m/>
    <x v="216"/>
    <x v="12"/>
    <m/>
  </r>
  <r>
    <n v="93270"/>
    <n v="27"/>
    <n v="32"/>
    <n v="59"/>
    <m/>
    <s v="93270"/>
    <n v="47"/>
    <n v="0"/>
    <n v="12"/>
    <n v="0"/>
    <n v="0"/>
    <n v="0"/>
    <n v="59"/>
    <n v="5538"/>
    <m/>
    <x v="0"/>
    <x v="10"/>
    <m/>
  </r>
  <r>
    <n v="93271"/>
    <n v="5"/>
    <n v="5"/>
    <s v="&gt;0"/>
    <m/>
    <s v="93271"/>
    <n v="5"/>
    <n v="0"/>
    <n v="0"/>
    <n v="0"/>
    <n v="0"/>
    <n v="0"/>
    <s v="&gt;0"/>
    <n v="2699"/>
    <m/>
    <x v="0"/>
    <x v="10"/>
    <m/>
  </r>
  <r>
    <n v="93272"/>
    <n v="17"/>
    <n v="14"/>
    <n v="31"/>
    <m/>
    <s v="93272"/>
    <n v="27"/>
    <n v="5"/>
    <n v="5"/>
    <n v="0"/>
    <n v="0"/>
    <n v="0"/>
    <s v="&gt;27"/>
    <n v="4925"/>
    <m/>
    <x v="0"/>
    <x v="10"/>
    <m/>
  </r>
  <r>
    <n v="93274"/>
    <n v="584"/>
    <n v="486"/>
    <n v="1070"/>
    <m/>
    <s v="93274"/>
    <n v="870"/>
    <n v="66"/>
    <n v="73"/>
    <n v="29"/>
    <n v="30"/>
    <n v="5"/>
    <s v="&gt;1068"/>
    <n v="75068"/>
    <m/>
    <x v="218"/>
    <x v="10"/>
    <m/>
  </r>
  <r>
    <n v="93275"/>
    <n v="5"/>
    <n v="5"/>
    <s v="&gt;0"/>
    <m/>
    <s v="93275"/>
    <n v="5"/>
    <n v="0"/>
    <n v="5"/>
    <n v="0"/>
    <n v="0"/>
    <n v="0"/>
    <s v="&gt;0"/>
    <n v="0"/>
    <n v="1"/>
    <x v="2"/>
    <x v="1"/>
    <m/>
  </r>
  <r>
    <n v="93276"/>
    <n v="5"/>
    <n v="5"/>
    <s v="&gt;0"/>
    <m/>
    <s v="93276"/>
    <n v="5"/>
    <n v="0"/>
    <n v="0"/>
    <n v="0"/>
    <n v="0"/>
    <n v="0"/>
    <s v="&gt;0"/>
    <n v="134"/>
    <m/>
    <x v="0"/>
    <x v="12"/>
    <m/>
  </r>
  <r>
    <n v="93277"/>
    <n v="340"/>
    <n v="363"/>
    <n v="703"/>
    <m/>
    <s v="93277"/>
    <n v="494"/>
    <n v="70"/>
    <n v="91"/>
    <n v="23"/>
    <n v="15"/>
    <n v="5"/>
    <s v="&gt;693"/>
    <n v="53114"/>
    <m/>
    <x v="219"/>
    <x v="10"/>
    <m/>
  </r>
  <r>
    <n v="93278"/>
    <n v="5"/>
    <n v="0"/>
    <s v="&gt;0"/>
    <m/>
    <s v="93278"/>
    <n v="5"/>
    <n v="0"/>
    <n v="0"/>
    <n v="0"/>
    <n v="0"/>
    <n v="0"/>
    <s v="&gt;0"/>
    <n v="0"/>
    <n v="1"/>
    <x v="2"/>
    <x v="1"/>
    <m/>
  </r>
  <r>
    <n v="93279"/>
    <n v="5"/>
    <n v="5"/>
    <s v="&gt;0"/>
    <m/>
    <s v="93279"/>
    <n v="5"/>
    <n v="0"/>
    <n v="5"/>
    <n v="0"/>
    <n v="0"/>
    <n v="0"/>
    <s v="&gt;0"/>
    <n v="0"/>
    <n v="1"/>
    <x v="2"/>
    <x v="1"/>
    <m/>
  </r>
  <r>
    <n v="93280"/>
    <n v="154"/>
    <n v="119"/>
    <n v="273"/>
    <m/>
    <s v="93280"/>
    <n v="236"/>
    <n v="20"/>
    <n v="5"/>
    <n v="5"/>
    <n v="5"/>
    <n v="5"/>
    <s v="&gt;256"/>
    <n v="28394"/>
    <m/>
    <x v="220"/>
    <x v="12"/>
    <m/>
  </r>
  <r>
    <n v="93281"/>
    <n v="5"/>
    <n v="0"/>
    <s v="&gt;0"/>
    <m/>
    <s v="93281"/>
    <n v="5"/>
    <n v="0"/>
    <n v="0"/>
    <n v="0"/>
    <n v="0"/>
    <n v="0"/>
    <s v="&gt;0"/>
    <n v="0"/>
    <n v="1"/>
    <x v="2"/>
    <x v="1"/>
    <m/>
  </r>
  <r>
    <n v="93283"/>
    <n v="5"/>
    <n v="5"/>
    <s v="&gt;0"/>
    <m/>
    <s v="93283"/>
    <n v="5"/>
    <n v="0"/>
    <n v="0"/>
    <n v="0"/>
    <n v="5"/>
    <n v="0"/>
    <s v="&gt;0"/>
    <n v="2216"/>
    <m/>
    <x v="0"/>
    <x v="12"/>
    <m/>
  </r>
  <r>
    <n v="93285"/>
    <n v="5"/>
    <n v="5"/>
    <s v="&gt;0"/>
    <m/>
    <s v="93285"/>
    <n v="14"/>
    <n v="0"/>
    <n v="0"/>
    <n v="0"/>
    <n v="0"/>
    <n v="0"/>
    <n v="14"/>
    <n v="2009"/>
    <m/>
    <x v="0"/>
    <x v="12"/>
    <m/>
  </r>
  <r>
    <n v="93286"/>
    <n v="55"/>
    <n v="58"/>
    <n v="113"/>
    <m/>
    <s v="93286"/>
    <n v="98"/>
    <n v="5"/>
    <n v="5"/>
    <n v="0"/>
    <n v="5"/>
    <n v="5"/>
    <s v="&gt;98"/>
    <n v="10466"/>
    <m/>
    <x v="221"/>
    <x v="10"/>
    <m/>
  </r>
  <r>
    <n v="93290"/>
    <n v="5"/>
    <n v="5"/>
    <s v="&gt;0"/>
    <m/>
    <s v="93290"/>
    <n v="5"/>
    <n v="0"/>
    <n v="0"/>
    <n v="0"/>
    <n v="0"/>
    <n v="0"/>
    <s v="&gt;0"/>
    <n v="0"/>
    <n v="1"/>
    <x v="2"/>
    <x v="1"/>
    <m/>
  </r>
  <r>
    <n v="93291"/>
    <n v="428"/>
    <n v="376"/>
    <n v="804"/>
    <m/>
    <s v="93291"/>
    <n v="654"/>
    <n v="66"/>
    <n v="57"/>
    <n v="5"/>
    <n v="16"/>
    <n v="5"/>
    <s v="&gt;793"/>
    <n v="58394"/>
    <m/>
    <x v="219"/>
    <x v="10"/>
    <m/>
  </r>
  <r>
    <n v="93292"/>
    <n v="271"/>
    <n v="234"/>
    <n v="505"/>
    <m/>
    <s v="93292"/>
    <n v="414"/>
    <n v="33"/>
    <n v="36"/>
    <n v="5"/>
    <n v="16"/>
    <n v="0"/>
    <s v="&gt;499"/>
    <n v="42769"/>
    <m/>
    <x v="219"/>
    <x v="10"/>
    <m/>
  </r>
  <r>
    <n v="93293"/>
    <n v="5"/>
    <n v="0"/>
    <s v="&gt;0"/>
    <m/>
    <s v="93293"/>
    <n v="5"/>
    <n v="0"/>
    <n v="0"/>
    <n v="0"/>
    <n v="0"/>
    <n v="0"/>
    <s v="&gt;0"/>
    <n v="0"/>
    <n v="1"/>
    <x v="2"/>
    <x v="1"/>
    <m/>
  </r>
  <r>
    <n v="93297"/>
    <n v="5"/>
    <n v="0"/>
    <s v="&gt;0"/>
    <m/>
    <s v="93297"/>
    <n v="5"/>
    <n v="0"/>
    <n v="0"/>
    <n v="0"/>
    <n v="0"/>
    <n v="0"/>
    <s v="&gt;0"/>
    <n v="0"/>
    <n v="1"/>
    <x v="2"/>
    <x v="1"/>
    <m/>
  </r>
  <r>
    <n v="93299"/>
    <n v="0"/>
    <n v="5"/>
    <s v="&gt;0"/>
    <m/>
    <s v="93299"/>
    <n v="5"/>
    <n v="0"/>
    <n v="0"/>
    <n v="0"/>
    <n v="0"/>
    <n v="0"/>
    <s v="&gt;0"/>
    <n v="0"/>
    <n v="1"/>
    <x v="2"/>
    <x v="1"/>
    <m/>
  </r>
  <r>
    <n v="93301"/>
    <n v="81"/>
    <n v="117"/>
    <n v="198"/>
    <m/>
    <s v="93301"/>
    <n v="121"/>
    <n v="52"/>
    <n v="11"/>
    <n v="0"/>
    <n v="5"/>
    <n v="5"/>
    <s v="&gt;184"/>
    <n v="12624"/>
    <m/>
    <x v="208"/>
    <x v="12"/>
    <m/>
  </r>
  <r>
    <n v="93302"/>
    <n v="5"/>
    <n v="5"/>
    <s v="&gt;0"/>
    <m/>
    <s v="93302"/>
    <n v="5"/>
    <n v="5"/>
    <n v="0"/>
    <n v="0"/>
    <n v="0"/>
    <n v="0"/>
    <s v="&gt;0"/>
    <n v="0"/>
    <n v="1"/>
    <x v="2"/>
    <x v="1"/>
    <m/>
  </r>
  <r>
    <n v="93303"/>
    <n v="5"/>
    <n v="5"/>
    <s v="&gt;0"/>
    <m/>
    <s v="93303"/>
    <n v="5"/>
    <n v="0"/>
    <n v="5"/>
    <n v="0"/>
    <n v="0"/>
    <n v="0"/>
    <s v="&gt;0"/>
    <n v="0"/>
    <n v="1"/>
    <x v="2"/>
    <x v="1"/>
    <m/>
  </r>
  <r>
    <n v="93304"/>
    <n v="378"/>
    <n v="373"/>
    <n v="751"/>
    <m/>
    <s v="93304"/>
    <n v="603"/>
    <n v="100"/>
    <n v="16"/>
    <n v="5"/>
    <n v="20"/>
    <n v="5"/>
    <s v="&gt;739"/>
    <n v="46922"/>
    <m/>
    <x v="208"/>
    <x v="12"/>
    <m/>
  </r>
  <r>
    <n v="93305"/>
    <n v="289"/>
    <n v="236"/>
    <n v="525"/>
    <m/>
    <s v="93305"/>
    <n v="452"/>
    <n v="54"/>
    <n v="0"/>
    <n v="0"/>
    <n v="14"/>
    <n v="5"/>
    <s v="&gt;520"/>
    <n v="38682"/>
    <m/>
    <x v="208"/>
    <x v="12"/>
    <m/>
  </r>
  <r>
    <n v="93306"/>
    <n v="488"/>
    <n v="450"/>
    <n v="938"/>
    <m/>
    <s v="93306"/>
    <n v="769"/>
    <n v="57"/>
    <n v="58"/>
    <n v="14"/>
    <n v="24"/>
    <n v="16"/>
    <n v="938"/>
    <n v="74296"/>
    <m/>
    <x v="208"/>
    <x v="12"/>
    <m/>
  </r>
  <r>
    <n v="93307"/>
    <n v="661"/>
    <n v="511"/>
    <n v="1172"/>
    <m/>
    <s v="93307"/>
    <n v="1021"/>
    <n v="87"/>
    <n v="17"/>
    <n v="5"/>
    <n v="38"/>
    <n v="5"/>
    <s v="&gt;1163"/>
    <n v="86273"/>
    <m/>
    <x v="208"/>
    <x v="12"/>
    <m/>
  </r>
  <r>
    <n v="93308"/>
    <n v="312"/>
    <n v="371"/>
    <n v="683"/>
    <m/>
    <s v="93308"/>
    <n v="498"/>
    <n v="138"/>
    <n v="28"/>
    <n v="5"/>
    <n v="15"/>
    <n v="5"/>
    <s v="&gt;679"/>
    <n v="55211"/>
    <m/>
    <x v="0"/>
    <x v="12"/>
    <m/>
  </r>
  <r>
    <n v="93309"/>
    <n v="416"/>
    <n v="526"/>
    <n v="942"/>
    <m/>
    <s v="93309"/>
    <n v="621"/>
    <n v="101"/>
    <n v="134"/>
    <n v="45"/>
    <n v="35"/>
    <n v="5"/>
    <s v="&gt;936"/>
    <n v="58709"/>
    <m/>
    <x v="208"/>
    <x v="12"/>
    <m/>
  </r>
  <r>
    <n v="93311"/>
    <n v="380"/>
    <n v="249"/>
    <n v="629"/>
    <m/>
    <s v="93311"/>
    <n v="538"/>
    <n v="12"/>
    <n v="25"/>
    <n v="5"/>
    <n v="43"/>
    <n v="5"/>
    <s v="&gt;618"/>
    <n v="46618"/>
    <m/>
    <x v="208"/>
    <x v="12"/>
    <m/>
  </r>
  <r>
    <n v="93312"/>
    <n v="339"/>
    <n v="335"/>
    <n v="674"/>
    <m/>
    <s v="93312"/>
    <n v="531"/>
    <n v="20"/>
    <n v="70"/>
    <n v="5"/>
    <n v="45"/>
    <n v="5"/>
    <s v="&gt;666"/>
    <n v="59200"/>
    <m/>
    <x v="208"/>
    <x v="12"/>
    <m/>
  </r>
  <r>
    <n v="93313"/>
    <n v="400"/>
    <n v="350"/>
    <n v="750"/>
    <m/>
    <s v="93313"/>
    <n v="644"/>
    <n v="23"/>
    <n v="29"/>
    <n v="0"/>
    <n v="51"/>
    <n v="5"/>
    <s v="&gt;747"/>
    <n v="57200"/>
    <m/>
    <x v="208"/>
    <x v="12"/>
    <m/>
  </r>
  <r>
    <n v="93314"/>
    <n v="158"/>
    <n v="150"/>
    <n v="308"/>
    <m/>
    <s v="93314"/>
    <n v="254"/>
    <n v="5"/>
    <n v="23"/>
    <n v="5"/>
    <n v="21"/>
    <n v="5"/>
    <s v="&gt;298"/>
    <n v="30805"/>
    <m/>
    <x v="0"/>
    <x v="12"/>
    <m/>
  </r>
  <r>
    <n v="93315"/>
    <n v="0"/>
    <n v="5"/>
    <s v="&gt;0"/>
    <m/>
    <s v="93315"/>
    <n v="5"/>
    <n v="0"/>
    <n v="0"/>
    <n v="0"/>
    <n v="0"/>
    <n v="0"/>
    <s v="&gt;0"/>
    <n v="0"/>
    <n v="1"/>
    <x v="2"/>
    <x v="1"/>
    <m/>
  </r>
  <r>
    <n v="93317"/>
    <n v="5"/>
    <n v="0"/>
    <s v="&gt;0"/>
    <m/>
    <s v="93317"/>
    <n v="0"/>
    <n v="0"/>
    <n v="0"/>
    <n v="0"/>
    <n v="5"/>
    <n v="0"/>
    <s v="&gt;0"/>
    <n v="0"/>
    <n v="1"/>
    <x v="2"/>
    <x v="1"/>
    <m/>
  </r>
  <r>
    <n v="93343"/>
    <n v="5"/>
    <n v="0"/>
    <s v="&gt;0"/>
    <m/>
    <s v="93343"/>
    <n v="0"/>
    <n v="0"/>
    <n v="0"/>
    <n v="0"/>
    <n v="5"/>
    <n v="0"/>
    <s v="&gt;0"/>
    <n v="0"/>
    <n v="1"/>
    <x v="2"/>
    <x v="1"/>
    <m/>
  </r>
  <r>
    <n v="93345"/>
    <n v="0"/>
    <n v="5"/>
    <s v="&gt;0"/>
    <m/>
    <s v="93345"/>
    <n v="5"/>
    <n v="0"/>
    <n v="0"/>
    <n v="0"/>
    <n v="0"/>
    <n v="0"/>
    <s v="&gt;0"/>
    <n v="0"/>
    <n v="1"/>
    <x v="2"/>
    <x v="1"/>
    <m/>
  </r>
  <r>
    <n v="93346"/>
    <n v="5"/>
    <n v="0"/>
    <s v="&gt;0"/>
    <m/>
    <s v="93346"/>
    <n v="5"/>
    <n v="0"/>
    <n v="0"/>
    <n v="0"/>
    <n v="0"/>
    <n v="0"/>
    <s v="&gt;0"/>
    <n v="0"/>
    <n v="1"/>
    <x v="2"/>
    <x v="1"/>
    <m/>
  </r>
  <r>
    <n v="93351"/>
    <n v="5"/>
    <n v="0"/>
    <s v="&gt;0"/>
    <m/>
    <s v="93351"/>
    <n v="5"/>
    <n v="0"/>
    <n v="0"/>
    <n v="0"/>
    <n v="0"/>
    <n v="0"/>
    <s v="&gt;0"/>
    <n v="0"/>
    <n v="1"/>
    <x v="2"/>
    <x v="1"/>
    <m/>
  </r>
  <r>
    <n v="93380"/>
    <n v="5"/>
    <n v="0"/>
    <s v="&gt;0"/>
    <m/>
    <s v="93380"/>
    <n v="5"/>
    <n v="0"/>
    <n v="0"/>
    <n v="0"/>
    <n v="0"/>
    <n v="0"/>
    <s v="&gt;0"/>
    <n v="0"/>
    <n v="1"/>
    <x v="2"/>
    <x v="1"/>
    <m/>
  </r>
  <r>
    <n v="93384"/>
    <n v="5"/>
    <n v="5"/>
    <s v="&gt;0"/>
    <m/>
    <s v="93384"/>
    <n v="5"/>
    <n v="5"/>
    <n v="0"/>
    <n v="0"/>
    <n v="0"/>
    <n v="0"/>
    <s v="&gt;0"/>
    <n v="0"/>
    <n v="1"/>
    <x v="2"/>
    <x v="1"/>
    <m/>
  </r>
  <r>
    <n v="93385"/>
    <n v="5"/>
    <n v="0"/>
    <s v="&gt;0"/>
    <m/>
    <s v="93385"/>
    <n v="5"/>
    <n v="0"/>
    <n v="0"/>
    <n v="0"/>
    <n v="0"/>
    <n v="0"/>
    <s v="&gt;0"/>
    <n v="0"/>
    <n v="1"/>
    <x v="2"/>
    <x v="1"/>
    <m/>
  </r>
  <r>
    <n v="93389"/>
    <n v="5"/>
    <n v="0"/>
    <s v="&gt;0"/>
    <m/>
    <s v="93389"/>
    <n v="5"/>
    <n v="0"/>
    <n v="0"/>
    <n v="0"/>
    <n v="0"/>
    <n v="0"/>
    <s v="&gt;0"/>
    <n v="0"/>
    <n v="1"/>
    <x v="2"/>
    <x v="1"/>
    <m/>
  </r>
  <r>
    <n v="93390"/>
    <n v="0"/>
    <n v="5"/>
    <s v="&gt;0"/>
    <m/>
    <s v="93390"/>
    <n v="5"/>
    <n v="0"/>
    <n v="0"/>
    <n v="0"/>
    <n v="0"/>
    <n v="0"/>
    <s v="&gt;0"/>
    <n v="0"/>
    <n v="1"/>
    <x v="2"/>
    <x v="1"/>
    <m/>
  </r>
  <r>
    <n v="93401"/>
    <n v="109"/>
    <n v="163"/>
    <n v="272"/>
    <m/>
    <s v="93401"/>
    <n v="166"/>
    <n v="87"/>
    <n v="5"/>
    <n v="5"/>
    <n v="0"/>
    <n v="5"/>
    <s v="&gt;253"/>
    <n v="28751"/>
    <m/>
    <x v="222"/>
    <x v="14"/>
    <m/>
  </r>
  <r>
    <n v="93402"/>
    <n v="52"/>
    <n v="77"/>
    <n v="129"/>
    <m/>
    <s v="93402"/>
    <n v="95"/>
    <n v="19"/>
    <n v="15"/>
    <n v="0"/>
    <n v="0"/>
    <n v="0"/>
    <n v="129"/>
    <n v="16198"/>
    <m/>
    <x v="0"/>
    <x v="14"/>
    <m/>
  </r>
  <r>
    <n v="93403"/>
    <n v="5"/>
    <n v="0"/>
    <s v="&gt;0"/>
    <m/>
    <s v="93403"/>
    <n v="5"/>
    <n v="0"/>
    <n v="0"/>
    <n v="0"/>
    <n v="0"/>
    <n v="0"/>
    <s v="&gt;0"/>
    <n v="0"/>
    <n v="1"/>
    <x v="2"/>
    <x v="1"/>
    <m/>
  </r>
  <r>
    <n v="93405"/>
    <n v="55"/>
    <n v="111"/>
    <n v="166"/>
    <m/>
    <s v="93405"/>
    <n v="89"/>
    <n v="15"/>
    <n v="5"/>
    <n v="55"/>
    <n v="5"/>
    <n v="5"/>
    <s v="&gt;159"/>
    <n v="36285"/>
    <m/>
    <x v="222"/>
    <x v="14"/>
    <m/>
  </r>
  <r>
    <n v="93406"/>
    <n v="0"/>
    <n v="5"/>
    <s v="&gt;0"/>
    <m/>
    <s v="93406"/>
    <n v="5"/>
    <n v="0"/>
    <n v="0"/>
    <n v="0"/>
    <n v="0"/>
    <n v="0"/>
    <s v="&gt;0"/>
    <n v="0"/>
    <n v="1"/>
    <x v="2"/>
    <x v="1"/>
    <m/>
  </r>
  <r>
    <n v="93410"/>
    <n v="0"/>
    <n v="5"/>
    <s v="&gt;0"/>
    <m/>
    <s v="93410"/>
    <n v="5"/>
    <n v="0"/>
    <n v="0"/>
    <n v="0"/>
    <n v="0"/>
    <n v="0"/>
    <s v="&gt;0"/>
    <n v="0"/>
    <m/>
    <x v="0"/>
    <x v="14"/>
    <m/>
  </r>
  <r>
    <n v="93420"/>
    <n v="93"/>
    <n v="167"/>
    <n v="260"/>
    <m/>
    <s v="93420"/>
    <n v="204"/>
    <n v="21"/>
    <n v="12"/>
    <n v="20"/>
    <n v="5"/>
    <n v="5"/>
    <s v="&gt;257"/>
    <n v="29915"/>
    <m/>
    <x v="223"/>
    <x v="14"/>
    <m/>
  </r>
  <r>
    <n v="93422"/>
    <n v="176"/>
    <n v="192"/>
    <n v="368"/>
    <m/>
    <s v="93422"/>
    <n v="250"/>
    <n v="40"/>
    <n v="61"/>
    <n v="5"/>
    <n v="5"/>
    <n v="5"/>
    <s v="&gt;351"/>
    <n v="34005"/>
    <m/>
    <x v="224"/>
    <x v="14"/>
    <m/>
  </r>
  <r>
    <n v="93423"/>
    <n v="0"/>
    <n v="5"/>
    <s v="&gt;0"/>
    <m/>
    <s v="93423"/>
    <n v="5"/>
    <n v="5"/>
    <n v="0"/>
    <n v="0"/>
    <n v="0"/>
    <n v="0"/>
    <s v="&gt;0"/>
    <n v="0"/>
    <n v="1"/>
    <x v="2"/>
    <x v="1"/>
    <m/>
  </r>
  <r>
    <n v="93424"/>
    <n v="0"/>
    <n v="5"/>
    <s v="&gt;0"/>
    <m/>
    <s v="93424"/>
    <n v="0"/>
    <n v="5"/>
    <n v="0"/>
    <n v="0"/>
    <n v="0"/>
    <n v="0"/>
    <s v="&gt;0"/>
    <n v="955"/>
    <m/>
    <x v="0"/>
    <x v="14"/>
    <m/>
  </r>
  <r>
    <n v="93426"/>
    <n v="5"/>
    <n v="5"/>
    <s v="&gt;0"/>
    <m/>
    <s v="93426"/>
    <n v="5"/>
    <n v="0"/>
    <n v="0"/>
    <n v="0"/>
    <n v="0"/>
    <n v="5"/>
    <s v="&gt;0"/>
    <n v="1717"/>
    <m/>
    <x v="0"/>
    <x v="15"/>
    <m/>
  </r>
  <r>
    <n v="93427"/>
    <n v="39"/>
    <n v="17"/>
    <n v="56"/>
    <m/>
    <s v="93427"/>
    <n v="53"/>
    <n v="5"/>
    <n v="0"/>
    <n v="0"/>
    <n v="5"/>
    <n v="0"/>
    <s v="&gt;53"/>
    <n v="6195"/>
    <m/>
    <x v="225"/>
    <x v="9"/>
    <m/>
  </r>
  <r>
    <n v="93428"/>
    <n v="19"/>
    <n v="11"/>
    <n v="30"/>
    <m/>
    <s v="93428"/>
    <n v="27"/>
    <n v="5"/>
    <n v="0"/>
    <n v="0"/>
    <n v="0"/>
    <n v="5"/>
    <s v="&gt;27"/>
    <n v="5758"/>
    <m/>
    <x v="0"/>
    <x v="14"/>
    <m/>
  </r>
  <r>
    <n v="93429"/>
    <n v="5"/>
    <n v="5"/>
    <s v="&gt;0"/>
    <m/>
    <s v="93429"/>
    <n v="5"/>
    <n v="0"/>
    <n v="0"/>
    <n v="0"/>
    <n v="0"/>
    <n v="0"/>
    <s v="&gt;0"/>
    <n v="88"/>
    <m/>
    <x v="0"/>
    <x v="9"/>
    <m/>
  </r>
  <r>
    <n v="93430"/>
    <n v="5"/>
    <n v="5"/>
    <s v="&gt;0"/>
    <m/>
    <s v="93430"/>
    <n v="14"/>
    <n v="0"/>
    <n v="0"/>
    <n v="0"/>
    <n v="0"/>
    <n v="0"/>
    <n v="14"/>
    <n v="2681"/>
    <m/>
    <x v="0"/>
    <x v="14"/>
    <m/>
  </r>
  <r>
    <n v="93432"/>
    <n v="5"/>
    <n v="5"/>
    <s v="&gt;0"/>
    <m/>
    <s v="93432"/>
    <n v="5"/>
    <n v="0"/>
    <n v="5"/>
    <n v="0"/>
    <n v="0"/>
    <n v="0"/>
    <s v="&gt;0"/>
    <n v="1112"/>
    <m/>
    <x v="0"/>
    <x v="14"/>
    <m/>
  </r>
  <r>
    <n v="93433"/>
    <n v="60"/>
    <n v="59"/>
    <n v="119"/>
    <m/>
    <s v="93433"/>
    <n v="97"/>
    <n v="13"/>
    <n v="5"/>
    <n v="5"/>
    <n v="5"/>
    <n v="0"/>
    <s v="&gt;110"/>
    <n v="13481"/>
    <m/>
    <x v="226"/>
    <x v="14"/>
    <m/>
  </r>
  <r>
    <n v="93434"/>
    <n v="52"/>
    <n v="43"/>
    <n v="95"/>
    <m/>
    <s v="93434"/>
    <n v="90"/>
    <n v="5"/>
    <n v="0"/>
    <n v="0"/>
    <n v="0"/>
    <n v="0"/>
    <s v="&gt;90"/>
    <n v="7654"/>
    <m/>
    <x v="227"/>
    <x v="9"/>
    <m/>
  </r>
  <r>
    <n v="93436"/>
    <n v="340"/>
    <n v="284"/>
    <n v="624"/>
    <m/>
    <s v="93436"/>
    <n v="527"/>
    <n v="74"/>
    <n v="5"/>
    <n v="5"/>
    <n v="5"/>
    <n v="5"/>
    <s v="&gt;601"/>
    <n v="55727"/>
    <m/>
    <x v="228"/>
    <x v="9"/>
    <m/>
  </r>
  <r>
    <n v="93437"/>
    <n v="23"/>
    <n v="5"/>
    <s v="&gt;23"/>
    <m/>
    <s v="93437"/>
    <n v="26"/>
    <n v="0"/>
    <n v="0"/>
    <n v="0"/>
    <n v="0"/>
    <n v="0"/>
    <n v="26"/>
    <n v="3646"/>
    <m/>
    <x v="0"/>
    <x v="9"/>
    <m/>
  </r>
  <r>
    <n v="93438"/>
    <n v="5"/>
    <n v="0"/>
    <s v="&gt;0"/>
    <m/>
    <s v="93438"/>
    <n v="5"/>
    <n v="0"/>
    <n v="0"/>
    <n v="0"/>
    <n v="0"/>
    <n v="0"/>
    <s v="&gt;0"/>
    <n v="0"/>
    <n v="1"/>
    <x v="2"/>
    <x v="1"/>
    <m/>
  </r>
  <r>
    <n v="93440"/>
    <n v="5"/>
    <n v="12"/>
    <s v="&gt;12"/>
    <m/>
    <s v="93440"/>
    <n v="16"/>
    <n v="0"/>
    <n v="0"/>
    <n v="0"/>
    <n v="0"/>
    <n v="0"/>
    <n v="16"/>
    <n v="1355"/>
    <m/>
    <x v="0"/>
    <x v="9"/>
    <m/>
  </r>
  <r>
    <n v="93441"/>
    <n v="5"/>
    <n v="5"/>
    <s v="&gt;0"/>
    <m/>
    <s v="93441"/>
    <n v="5"/>
    <n v="0"/>
    <n v="0"/>
    <n v="0"/>
    <n v="0"/>
    <n v="0"/>
    <s v="&gt;0"/>
    <n v="861"/>
    <m/>
    <x v="0"/>
    <x v="9"/>
    <m/>
  </r>
  <r>
    <n v="93442"/>
    <n v="28"/>
    <n v="49"/>
    <n v="77"/>
    <m/>
    <s v="93442"/>
    <n v="53"/>
    <n v="18"/>
    <n v="0"/>
    <n v="5"/>
    <n v="0"/>
    <n v="5"/>
    <s v="&gt;71"/>
    <n v="10955"/>
    <m/>
    <x v="229"/>
    <x v="14"/>
    <m/>
  </r>
  <r>
    <n v="93443"/>
    <n v="5"/>
    <n v="5"/>
    <s v="&gt;0"/>
    <m/>
    <s v="93443"/>
    <n v="5"/>
    <n v="0"/>
    <n v="0"/>
    <n v="0"/>
    <n v="0"/>
    <n v="0"/>
    <s v="&gt;0"/>
    <n v="0"/>
    <n v="1"/>
    <x v="2"/>
    <x v="1"/>
    <m/>
  </r>
  <r>
    <n v="93444"/>
    <n v="93"/>
    <n v="108"/>
    <n v="201"/>
    <m/>
    <s v="93444"/>
    <n v="169"/>
    <n v="5"/>
    <n v="24"/>
    <n v="0"/>
    <n v="0"/>
    <n v="5"/>
    <s v="&gt;193"/>
    <n v="22383"/>
    <m/>
    <x v="0"/>
    <x v="14"/>
    <m/>
  </r>
  <r>
    <n v="93445"/>
    <n v="28"/>
    <n v="32"/>
    <n v="60"/>
    <m/>
    <s v="93445"/>
    <n v="43"/>
    <n v="14"/>
    <n v="5"/>
    <n v="5"/>
    <n v="0"/>
    <n v="5"/>
    <s v="&gt;57"/>
    <n v="7327"/>
    <m/>
    <x v="0"/>
    <x v="14"/>
    <m/>
  </r>
  <r>
    <n v="93446"/>
    <n v="294"/>
    <n v="304"/>
    <n v="598"/>
    <m/>
    <s v="93446"/>
    <n v="453"/>
    <n v="76"/>
    <n v="51"/>
    <n v="0"/>
    <n v="12"/>
    <n v="5"/>
    <s v="&gt;592"/>
    <n v="44960"/>
    <m/>
    <x v="230"/>
    <x v="14"/>
    <m/>
  </r>
  <r>
    <n v="93447"/>
    <n v="5"/>
    <n v="5"/>
    <s v="&gt;0"/>
    <m/>
    <s v="93447"/>
    <n v="5"/>
    <n v="0"/>
    <n v="5"/>
    <n v="0"/>
    <n v="5"/>
    <n v="0"/>
    <s v="&gt;0"/>
    <n v="0"/>
    <n v="1"/>
    <x v="2"/>
    <x v="1"/>
    <m/>
  </r>
  <r>
    <n v="93449"/>
    <n v="13"/>
    <n v="19"/>
    <n v="32"/>
    <m/>
    <s v="93449"/>
    <n v="28"/>
    <n v="5"/>
    <n v="5"/>
    <n v="0"/>
    <n v="0"/>
    <n v="0"/>
    <s v="&gt;28"/>
    <n v="8042"/>
    <m/>
    <x v="231"/>
    <x v="14"/>
    <m/>
  </r>
  <r>
    <n v="93450"/>
    <n v="5"/>
    <n v="5"/>
    <s v="&gt;0"/>
    <m/>
    <s v="93450"/>
    <n v="5"/>
    <n v="0"/>
    <n v="0"/>
    <n v="5"/>
    <n v="0"/>
    <n v="0"/>
    <s v="&gt;0"/>
    <n v="856"/>
    <m/>
    <x v="0"/>
    <x v="15"/>
    <m/>
  </r>
  <r>
    <n v="93451"/>
    <n v="31"/>
    <n v="15"/>
    <n v="46"/>
    <m/>
    <s v="93451"/>
    <n v="41"/>
    <n v="5"/>
    <n v="0"/>
    <n v="0"/>
    <n v="0"/>
    <n v="0"/>
    <s v="&gt;41"/>
    <n v="4233"/>
    <m/>
    <x v="0"/>
    <x v="15"/>
    <m/>
  </r>
  <r>
    <n v="93452"/>
    <n v="5"/>
    <n v="5"/>
    <s v="&gt;0"/>
    <m/>
    <s v="93452"/>
    <n v="5"/>
    <n v="0"/>
    <n v="0"/>
    <n v="0"/>
    <n v="0"/>
    <n v="0"/>
    <s v="&gt;0"/>
    <n v="550"/>
    <m/>
    <x v="0"/>
    <x v="14"/>
    <m/>
  </r>
  <r>
    <n v="93453"/>
    <n v="11"/>
    <n v="5"/>
    <s v="&gt;11"/>
    <m/>
    <s v="93453"/>
    <n v="16"/>
    <n v="5"/>
    <n v="0"/>
    <n v="0"/>
    <n v="5"/>
    <n v="0"/>
    <s v="&gt;16"/>
    <n v="2414"/>
    <m/>
    <x v="0"/>
    <x v="14"/>
    <m/>
  </r>
  <r>
    <n v="93454"/>
    <n v="241"/>
    <n v="285"/>
    <n v="526"/>
    <m/>
    <s v="93454"/>
    <n v="386"/>
    <n v="86"/>
    <n v="41"/>
    <n v="5"/>
    <n v="0"/>
    <n v="5"/>
    <s v="&gt;513"/>
    <n v="40600"/>
    <m/>
    <x v="232"/>
    <x v="9"/>
    <m/>
  </r>
  <r>
    <n v="93455"/>
    <n v="193"/>
    <n v="287"/>
    <n v="480"/>
    <m/>
    <s v="93455"/>
    <n v="358"/>
    <n v="57"/>
    <n v="51"/>
    <n v="5"/>
    <n v="5"/>
    <n v="5"/>
    <s v="&gt;466"/>
    <n v="45246"/>
    <m/>
    <x v="0"/>
    <x v="9"/>
    <m/>
  </r>
  <r>
    <n v="93456"/>
    <n v="5"/>
    <n v="5"/>
    <s v="&gt;0"/>
    <m/>
    <s v="93456"/>
    <n v="11"/>
    <n v="0"/>
    <n v="5"/>
    <n v="0"/>
    <n v="0"/>
    <n v="0"/>
    <s v="&gt;11"/>
    <n v="0"/>
    <n v="1"/>
    <x v="2"/>
    <x v="1"/>
    <m/>
  </r>
  <r>
    <n v="93457"/>
    <n v="5"/>
    <n v="0"/>
    <s v="&gt;0"/>
    <m/>
    <s v="93457"/>
    <n v="5"/>
    <n v="0"/>
    <n v="0"/>
    <n v="0"/>
    <n v="0"/>
    <n v="0"/>
    <s v="&gt;0"/>
    <n v="0"/>
    <n v="1"/>
    <x v="2"/>
    <x v="1"/>
    <m/>
  </r>
  <r>
    <n v="93458"/>
    <n v="402"/>
    <n v="258"/>
    <n v="660"/>
    <m/>
    <s v="93458"/>
    <n v="556"/>
    <n v="60"/>
    <n v="31"/>
    <n v="5"/>
    <n v="5"/>
    <n v="5"/>
    <s v="&gt;647"/>
    <n v="56572"/>
    <m/>
    <x v="232"/>
    <x v="9"/>
    <m/>
  </r>
  <r>
    <n v="93460"/>
    <n v="19"/>
    <n v="15"/>
    <n v="34"/>
    <m/>
    <s v="93460"/>
    <n v="27"/>
    <n v="5"/>
    <n v="0"/>
    <n v="0"/>
    <n v="0"/>
    <n v="5"/>
    <s v="&gt;27"/>
    <n v="6023"/>
    <m/>
    <x v="0"/>
    <x v="9"/>
    <m/>
  </r>
  <r>
    <n v="93461"/>
    <n v="20"/>
    <n v="12"/>
    <n v="32"/>
    <m/>
    <s v="93461"/>
    <n v="30"/>
    <n v="5"/>
    <n v="0"/>
    <n v="0"/>
    <n v="0"/>
    <n v="0"/>
    <s v="&gt;30"/>
    <n v="1437"/>
    <m/>
    <x v="0"/>
    <x v="14"/>
    <m/>
  </r>
  <r>
    <n v="93462"/>
    <n v="5"/>
    <n v="0"/>
    <s v="&gt;0"/>
    <m/>
    <s v="93462"/>
    <n v="5"/>
    <n v="0"/>
    <n v="0"/>
    <n v="0"/>
    <n v="0"/>
    <n v="0"/>
    <s v="&gt;0"/>
    <n v="0"/>
    <n v="1"/>
    <x v="2"/>
    <x v="1"/>
    <m/>
  </r>
  <r>
    <n v="93463"/>
    <n v="27"/>
    <n v="25"/>
    <n v="52"/>
    <m/>
    <s v="93463"/>
    <n v="44"/>
    <n v="5"/>
    <n v="5"/>
    <n v="0"/>
    <n v="0"/>
    <n v="5"/>
    <s v="&gt;44"/>
    <n v="7846"/>
    <m/>
    <x v="233"/>
    <x v="9"/>
    <m/>
  </r>
  <r>
    <n v="93464"/>
    <n v="5"/>
    <n v="0"/>
    <s v="&gt;0"/>
    <m/>
    <s v="93464"/>
    <n v="5"/>
    <n v="0"/>
    <n v="0"/>
    <n v="0"/>
    <n v="0"/>
    <n v="0"/>
    <s v="&gt;0"/>
    <n v="0"/>
    <n v="1"/>
    <x v="2"/>
    <x v="1"/>
    <m/>
  </r>
  <r>
    <n v="93465"/>
    <n v="57"/>
    <n v="33"/>
    <n v="90"/>
    <m/>
    <s v="93465"/>
    <n v="78"/>
    <n v="5"/>
    <n v="5"/>
    <n v="0"/>
    <n v="5"/>
    <n v="5"/>
    <s v="&gt;78"/>
    <n v="9465"/>
    <m/>
    <x v="0"/>
    <x v="14"/>
    <m/>
  </r>
  <r>
    <n v="93466"/>
    <n v="5"/>
    <n v="5"/>
    <s v="&gt;0"/>
    <m/>
    <s v="93466"/>
    <n v="5"/>
    <n v="5"/>
    <n v="0"/>
    <n v="0"/>
    <n v="0"/>
    <n v="0"/>
    <s v="&gt;0"/>
    <n v="0"/>
    <n v="1"/>
    <x v="2"/>
    <x v="1"/>
    <m/>
  </r>
  <r>
    <n v="93475"/>
    <n v="0"/>
    <n v="5"/>
    <s v="&gt;0"/>
    <m/>
    <s v="93475"/>
    <n v="0"/>
    <n v="5"/>
    <n v="0"/>
    <n v="0"/>
    <n v="0"/>
    <n v="0"/>
    <s v="&gt;0"/>
    <n v="0"/>
    <n v="1"/>
    <x v="2"/>
    <x v="1"/>
    <m/>
  </r>
  <r>
    <n v="93501"/>
    <n v="30"/>
    <n v="27"/>
    <n v="57"/>
    <m/>
    <s v="93501"/>
    <n v="48"/>
    <n v="5"/>
    <n v="0"/>
    <n v="0"/>
    <n v="5"/>
    <n v="0"/>
    <s v="&gt;48"/>
    <n v="4798"/>
    <m/>
    <x v="0"/>
    <x v="12"/>
    <m/>
  </r>
  <r>
    <n v="93502"/>
    <n v="5"/>
    <n v="0"/>
    <s v="&gt;0"/>
    <m/>
    <s v="93502"/>
    <n v="5"/>
    <n v="0"/>
    <n v="0"/>
    <n v="0"/>
    <n v="0"/>
    <n v="0"/>
    <s v="&gt;0"/>
    <n v="0"/>
    <n v="1"/>
    <x v="2"/>
    <x v="1"/>
    <m/>
  </r>
  <r>
    <n v="93504"/>
    <n v="0"/>
    <n v="5"/>
    <s v="&gt;0"/>
    <m/>
    <s v="93504"/>
    <n v="5"/>
    <n v="0"/>
    <n v="0"/>
    <n v="0"/>
    <n v="0"/>
    <n v="0"/>
    <s v="&gt;0"/>
    <n v="0"/>
    <n v="1"/>
    <x v="2"/>
    <x v="1"/>
    <m/>
  </r>
  <r>
    <n v="93505"/>
    <n v="98"/>
    <n v="70"/>
    <n v="168"/>
    <m/>
    <s v="93505"/>
    <n v="148"/>
    <n v="16"/>
    <n v="0"/>
    <n v="0"/>
    <n v="5"/>
    <n v="5"/>
    <s v="&gt;164"/>
    <n v="13993"/>
    <m/>
    <x v="234"/>
    <x v="12"/>
    <m/>
  </r>
  <r>
    <n v="93507"/>
    <n v="5"/>
    <n v="0"/>
    <s v="&gt;0"/>
    <m/>
    <s v="93507"/>
    <n v="5"/>
    <n v="0"/>
    <n v="0"/>
    <n v="0"/>
    <n v="0"/>
    <n v="0"/>
    <s v="&gt;0"/>
    <n v="0"/>
    <n v="1"/>
    <x v="2"/>
    <x v="1"/>
    <m/>
  </r>
  <r>
    <n v="93510"/>
    <n v="28"/>
    <n v="39"/>
    <n v="67"/>
    <m/>
    <s v="93510"/>
    <n v="51"/>
    <n v="5"/>
    <n v="5"/>
    <n v="0"/>
    <n v="5"/>
    <n v="0"/>
    <s v="&gt;51"/>
    <n v="7433"/>
    <m/>
    <x v="0"/>
    <x v="0"/>
    <m/>
  </r>
  <r>
    <n v="93512"/>
    <n v="5"/>
    <n v="5"/>
    <s v="&gt;0"/>
    <m/>
    <s v="93512"/>
    <n v="5"/>
    <n v="0"/>
    <n v="0"/>
    <n v="0"/>
    <n v="0"/>
    <n v="0"/>
    <s v="&gt;0"/>
    <n v="244"/>
    <m/>
    <x v="0"/>
    <x v="16"/>
    <m/>
  </r>
  <r>
    <n v="93513"/>
    <n v="11"/>
    <n v="5"/>
    <s v="&gt;11"/>
    <m/>
    <s v="93513"/>
    <n v="13"/>
    <n v="5"/>
    <n v="0"/>
    <n v="0"/>
    <n v="5"/>
    <n v="0"/>
    <s v="&gt;13"/>
    <n v="1461"/>
    <m/>
    <x v="0"/>
    <x v="8"/>
    <m/>
  </r>
  <r>
    <n v="93514"/>
    <n v="71"/>
    <n v="42"/>
    <n v="113"/>
    <m/>
    <s v="93514"/>
    <n v="93"/>
    <n v="16"/>
    <n v="0"/>
    <n v="0"/>
    <n v="5"/>
    <n v="5"/>
    <s v="&gt;109"/>
    <n v="14423"/>
    <m/>
    <x v="235"/>
    <x v="16"/>
    <m/>
  </r>
  <r>
    <n v="93515"/>
    <n v="5"/>
    <n v="0"/>
    <s v="&gt;0"/>
    <m/>
    <s v="93515"/>
    <n v="5"/>
    <n v="0"/>
    <n v="0"/>
    <n v="0"/>
    <n v="0"/>
    <n v="0"/>
    <s v="&gt;0"/>
    <n v="0"/>
    <n v="1"/>
    <x v="2"/>
    <x v="1"/>
    <m/>
  </r>
  <r>
    <n v="93516"/>
    <n v="16"/>
    <n v="16"/>
    <n v="32"/>
    <m/>
    <s v="93516"/>
    <n v="30"/>
    <n v="5"/>
    <n v="0"/>
    <n v="0"/>
    <n v="0"/>
    <n v="0"/>
    <s v="&gt;30"/>
    <n v="2406"/>
    <m/>
    <x v="0"/>
    <x v="4"/>
    <m/>
  </r>
  <r>
    <n v="93517"/>
    <n v="5"/>
    <n v="5"/>
    <s v="&gt;0"/>
    <m/>
    <s v="93517"/>
    <n v="5"/>
    <n v="0"/>
    <n v="0"/>
    <n v="0"/>
    <n v="0"/>
    <n v="0"/>
    <s v="&gt;0"/>
    <n v="627"/>
    <m/>
    <x v="0"/>
    <x v="16"/>
    <m/>
  </r>
  <r>
    <n v="93518"/>
    <n v="5"/>
    <n v="5"/>
    <s v="&gt;0"/>
    <m/>
    <s v="93518"/>
    <n v="5"/>
    <n v="0"/>
    <n v="0"/>
    <n v="0"/>
    <n v="0"/>
    <n v="0"/>
    <s v="&gt;0"/>
    <n v="833"/>
    <m/>
    <x v="0"/>
    <x v="12"/>
    <m/>
  </r>
  <r>
    <n v="93521"/>
    <n v="0"/>
    <n v="5"/>
    <s v="&gt;0"/>
    <m/>
    <s v="93521"/>
    <n v="5"/>
    <n v="0"/>
    <n v="0"/>
    <n v="0"/>
    <n v="0"/>
    <n v="0"/>
    <s v="&gt;0"/>
    <n v="0"/>
    <n v="1"/>
    <x v="2"/>
    <x v="1"/>
    <m/>
  </r>
  <r>
    <n v="93523"/>
    <n v="5"/>
    <n v="5"/>
    <s v="&gt;0"/>
    <m/>
    <s v="93523"/>
    <n v="11"/>
    <n v="5"/>
    <n v="0"/>
    <n v="0"/>
    <n v="0"/>
    <n v="0"/>
    <s v="&gt;11"/>
    <n v="3681"/>
    <m/>
    <x v="0"/>
    <x v="12"/>
    <m/>
  </r>
  <r>
    <n v="93526"/>
    <n v="5"/>
    <n v="5"/>
    <s v="&gt;0"/>
    <m/>
    <s v="93526"/>
    <n v="5"/>
    <n v="5"/>
    <n v="0"/>
    <n v="0"/>
    <n v="0"/>
    <n v="5"/>
    <s v="&gt;0"/>
    <n v="767"/>
    <m/>
    <x v="0"/>
    <x v="8"/>
    <m/>
  </r>
  <r>
    <n v="93527"/>
    <n v="5"/>
    <n v="15"/>
    <s v="&gt;15"/>
    <m/>
    <s v="93527"/>
    <n v="18"/>
    <n v="5"/>
    <n v="0"/>
    <n v="0"/>
    <n v="0"/>
    <n v="0"/>
    <s v="&gt;18"/>
    <n v="1690"/>
    <m/>
    <x v="0"/>
    <x v="10"/>
    <m/>
  </r>
  <r>
    <n v="93528"/>
    <n v="0"/>
    <n v="5"/>
    <s v="&gt;0"/>
    <m/>
    <s v="93528"/>
    <n v="5"/>
    <n v="5"/>
    <n v="0"/>
    <n v="0"/>
    <n v="0"/>
    <n v="0"/>
    <s v="&gt;0"/>
    <n v="48"/>
    <m/>
    <x v="0"/>
    <x v="12"/>
    <m/>
  </r>
  <r>
    <n v="93529"/>
    <n v="5"/>
    <n v="5"/>
    <s v="&gt;0"/>
    <m/>
    <s v="93529"/>
    <n v="5"/>
    <n v="0"/>
    <n v="0"/>
    <n v="0"/>
    <n v="0"/>
    <n v="0"/>
    <s v="&gt;0"/>
    <n v="413"/>
    <m/>
    <x v="0"/>
    <x v="16"/>
    <m/>
  </r>
  <r>
    <n v="93531"/>
    <n v="5"/>
    <n v="5"/>
    <s v="&gt;0"/>
    <m/>
    <s v="93531"/>
    <n v="5"/>
    <n v="0"/>
    <n v="0"/>
    <n v="0"/>
    <n v="0"/>
    <n v="0"/>
    <s v="&gt;0"/>
    <n v="371"/>
    <m/>
    <x v="0"/>
    <x v="12"/>
    <m/>
  </r>
  <r>
    <n v="93532"/>
    <n v="15"/>
    <n v="5"/>
    <s v="&gt;15"/>
    <m/>
    <s v="93532"/>
    <n v="22"/>
    <n v="5"/>
    <n v="0"/>
    <n v="0"/>
    <n v="5"/>
    <n v="0"/>
    <s v="&gt;22"/>
    <n v="2637"/>
    <m/>
    <x v="0"/>
    <x v="0"/>
    <m/>
  </r>
  <r>
    <n v="93534"/>
    <n v="403"/>
    <n v="466"/>
    <n v="869"/>
    <m/>
    <s v="93534"/>
    <n v="649"/>
    <n v="135"/>
    <n v="31"/>
    <n v="0"/>
    <n v="43"/>
    <n v="11"/>
    <n v="869"/>
    <n v="39798"/>
    <m/>
    <x v="236"/>
    <x v="0"/>
    <m/>
  </r>
  <r>
    <n v="93535"/>
    <n v="895"/>
    <n v="858"/>
    <n v="1753"/>
    <m/>
    <s v="93535"/>
    <n v="1396"/>
    <n v="161"/>
    <n v="89"/>
    <n v="0"/>
    <n v="103"/>
    <n v="5"/>
    <s v="&gt;1749"/>
    <n v="74944"/>
    <m/>
    <x v="236"/>
    <x v="0"/>
    <m/>
  </r>
  <r>
    <n v="93536"/>
    <n v="537"/>
    <n v="521"/>
    <n v="1058"/>
    <m/>
    <s v="93536"/>
    <n v="883"/>
    <n v="55"/>
    <n v="41"/>
    <n v="5"/>
    <n v="73"/>
    <n v="5"/>
    <s v="&gt;1052"/>
    <n v="68575"/>
    <m/>
    <x v="236"/>
    <x v="0"/>
    <m/>
  </r>
  <r>
    <n v="93537"/>
    <n v="0"/>
    <n v="5"/>
    <s v="&gt;0"/>
    <m/>
    <s v="93537"/>
    <n v="5"/>
    <n v="0"/>
    <n v="0"/>
    <n v="0"/>
    <n v="0"/>
    <n v="0"/>
    <s v="&gt;0"/>
    <n v="0"/>
    <n v="1"/>
    <x v="2"/>
    <x v="1"/>
    <m/>
  </r>
  <r>
    <n v="93539"/>
    <n v="5"/>
    <n v="5"/>
    <s v="&gt;0"/>
    <m/>
    <s v="93539"/>
    <n v="5"/>
    <n v="5"/>
    <n v="0"/>
    <n v="0"/>
    <n v="0"/>
    <n v="0"/>
    <s v="&gt;0"/>
    <n v="0"/>
    <n v="1"/>
    <x v="2"/>
    <x v="1"/>
    <m/>
  </r>
  <r>
    <n v="93540"/>
    <n v="0"/>
    <n v="5"/>
    <s v="&gt;0"/>
    <m/>
    <s v="93540"/>
    <n v="0"/>
    <n v="5"/>
    <n v="0"/>
    <n v="0"/>
    <n v="0"/>
    <n v="0"/>
    <s v="&gt;0"/>
    <n v="0"/>
    <n v="1"/>
    <x v="2"/>
    <x v="1"/>
    <m/>
  </r>
  <r>
    <n v="93541"/>
    <n v="5"/>
    <n v="5"/>
    <s v="&gt;0"/>
    <m/>
    <s v="93541"/>
    <n v="5"/>
    <n v="5"/>
    <n v="0"/>
    <n v="0"/>
    <n v="0"/>
    <n v="0"/>
    <s v="&gt;0"/>
    <n v="266"/>
    <m/>
    <x v="0"/>
    <x v="16"/>
    <m/>
  </r>
  <r>
    <n v="93543"/>
    <n v="104"/>
    <n v="84"/>
    <n v="188"/>
    <m/>
    <s v="93543"/>
    <n v="160"/>
    <n v="12"/>
    <n v="5"/>
    <n v="0"/>
    <n v="12"/>
    <n v="5"/>
    <s v="&gt;184"/>
    <n v="14605"/>
    <m/>
    <x v="0"/>
    <x v="0"/>
    <m/>
  </r>
  <r>
    <n v="93544"/>
    <n v="5"/>
    <n v="5"/>
    <s v="&gt;0"/>
    <m/>
    <s v="93544"/>
    <n v="5"/>
    <n v="5"/>
    <n v="0"/>
    <n v="0"/>
    <n v="0"/>
    <n v="0"/>
    <s v="&gt;0"/>
    <n v="1086"/>
    <m/>
    <x v="0"/>
    <x v="0"/>
    <m/>
  </r>
  <r>
    <n v="93545"/>
    <n v="5"/>
    <n v="5"/>
    <s v="&gt;0"/>
    <m/>
    <s v="93545"/>
    <n v="11"/>
    <n v="5"/>
    <n v="0"/>
    <n v="0"/>
    <n v="0"/>
    <n v="5"/>
    <s v="&gt;11"/>
    <n v="1522"/>
    <m/>
    <x v="0"/>
    <x v="8"/>
    <m/>
  </r>
  <r>
    <n v="93546"/>
    <n v="35"/>
    <n v="15"/>
    <n v="50"/>
    <m/>
    <s v="93546"/>
    <n v="48"/>
    <n v="5"/>
    <n v="0"/>
    <n v="0"/>
    <n v="0"/>
    <n v="5"/>
    <s v="&gt;48"/>
    <n v="9750"/>
    <m/>
    <x v="237"/>
    <x v="16"/>
    <m/>
  </r>
  <r>
    <n v="93549"/>
    <n v="5"/>
    <n v="0"/>
    <s v="&gt;0"/>
    <m/>
    <s v="93549"/>
    <n v="5"/>
    <n v="0"/>
    <n v="0"/>
    <n v="0"/>
    <n v="0"/>
    <n v="0"/>
    <s v="&gt;0"/>
    <n v="273"/>
    <m/>
    <x v="0"/>
    <x v="8"/>
    <m/>
  </r>
  <r>
    <n v="93550"/>
    <n v="816"/>
    <n v="643"/>
    <n v="1459"/>
    <m/>
    <s v="93550"/>
    <n v="1228"/>
    <n v="118"/>
    <n v="30"/>
    <n v="0"/>
    <n v="78"/>
    <n v="5"/>
    <s v="&gt;1454"/>
    <n v="75617"/>
    <m/>
    <x v="238"/>
    <x v="0"/>
    <m/>
  </r>
  <r>
    <n v="93551"/>
    <n v="408"/>
    <n v="381"/>
    <n v="789"/>
    <m/>
    <s v="93551"/>
    <n v="657"/>
    <n v="20"/>
    <n v="39"/>
    <n v="0"/>
    <n v="70"/>
    <n v="5"/>
    <s v="&gt;786"/>
    <n v="50978"/>
    <m/>
    <x v="238"/>
    <x v="0"/>
    <m/>
  </r>
  <r>
    <n v="93552"/>
    <n v="399"/>
    <n v="291"/>
    <n v="690"/>
    <m/>
    <s v="93552"/>
    <n v="577"/>
    <n v="21"/>
    <n v="32"/>
    <n v="0"/>
    <n v="59"/>
    <n v="5"/>
    <s v="&gt;689"/>
    <n v="39776"/>
    <m/>
    <x v="238"/>
    <x v="0"/>
    <m/>
  </r>
  <r>
    <n v="93553"/>
    <n v="13"/>
    <n v="13"/>
    <n v="26"/>
    <m/>
    <s v="93553"/>
    <n v="21"/>
    <n v="5"/>
    <n v="0"/>
    <n v="0"/>
    <n v="5"/>
    <n v="0"/>
    <s v="&gt;21"/>
    <n v="1513"/>
    <m/>
    <x v="0"/>
    <x v="0"/>
    <m/>
  </r>
  <r>
    <n v="93555"/>
    <n v="224"/>
    <n v="180"/>
    <n v="404"/>
    <m/>
    <s v="93555"/>
    <n v="322"/>
    <n v="69"/>
    <n v="5"/>
    <n v="0"/>
    <n v="5"/>
    <n v="5"/>
    <s v="&gt;391"/>
    <n v="33925"/>
    <m/>
    <x v="239"/>
    <x v="12"/>
    <m/>
  </r>
  <r>
    <n v="93556"/>
    <n v="0"/>
    <n v="5"/>
    <s v="&gt;0"/>
    <m/>
    <s v="93556"/>
    <n v="5"/>
    <n v="5"/>
    <n v="0"/>
    <n v="0"/>
    <n v="0"/>
    <n v="0"/>
    <s v="&gt;0"/>
    <n v="0"/>
    <n v="1"/>
    <x v="2"/>
    <x v="1"/>
    <m/>
  </r>
  <r>
    <n v="93560"/>
    <n v="115"/>
    <n v="92"/>
    <n v="207"/>
    <m/>
    <s v="93560"/>
    <n v="176"/>
    <n v="12"/>
    <n v="5"/>
    <n v="0"/>
    <n v="12"/>
    <n v="0"/>
    <s v="&gt;200"/>
    <n v="20988"/>
    <m/>
    <x v="0"/>
    <x v="12"/>
    <m/>
  </r>
  <r>
    <n v="93561"/>
    <n v="140"/>
    <n v="138"/>
    <n v="278"/>
    <m/>
    <s v="93561"/>
    <n v="242"/>
    <n v="16"/>
    <n v="0"/>
    <n v="0"/>
    <n v="17"/>
    <n v="5"/>
    <s v="&gt;275"/>
    <n v="35133"/>
    <m/>
    <x v="240"/>
    <x v="12"/>
    <m/>
  </r>
  <r>
    <n v="93562"/>
    <n v="5"/>
    <n v="12"/>
    <s v="&gt;12"/>
    <m/>
    <s v="93562"/>
    <n v="19"/>
    <n v="5"/>
    <n v="0"/>
    <n v="0"/>
    <n v="5"/>
    <n v="0"/>
    <s v="&gt;19"/>
    <n v="1757"/>
    <m/>
    <x v="0"/>
    <x v="4"/>
    <m/>
  </r>
  <r>
    <n v="93568"/>
    <n v="0"/>
    <n v="5"/>
    <s v="&gt;0"/>
    <m/>
    <s v="93568"/>
    <n v="0"/>
    <n v="5"/>
    <n v="0"/>
    <n v="0"/>
    <n v="0"/>
    <n v="0"/>
    <s v="&gt;0"/>
    <n v="0"/>
    <n v="1"/>
    <x v="2"/>
    <x v="1"/>
    <m/>
  </r>
  <r>
    <n v="93581"/>
    <n v="0"/>
    <n v="5"/>
    <s v="&gt;0"/>
    <m/>
    <s v="93581"/>
    <n v="5"/>
    <n v="0"/>
    <n v="0"/>
    <n v="0"/>
    <n v="0"/>
    <n v="0"/>
    <s v="&gt;0"/>
    <n v="0"/>
    <n v="1"/>
    <x v="2"/>
    <x v="1"/>
    <m/>
  </r>
  <r>
    <n v="93584"/>
    <n v="0"/>
    <n v="5"/>
    <s v="&gt;0"/>
    <m/>
    <s v="93584"/>
    <n v="5"/>
    <n v="5"/>
    <n v="0"/>
    <n v="0"/>
    <n v="0"/>
    <n v="0"/>
    <s v="&gt;0"/>
    <n v="0"/>
    <n v="1"/>
    <x v="2"/>
    <x v="1"/>
    <m/>
  </r>
  <r>
    <n v="93585"/>
    <n v="5"/>
    <n v="0"/>
    <s v="&gt;0"/>
    <m/>
    <s v="93585"/>
    <n v="5"/>
    <n v="0"/>
    <n v="0"/>
    <n v="0"/>
    <n v="0"/>
    <n v="0"/>
    <s v="&gt;0"/>
    <n v="0"/>
    <n v="1"/>
    <x v="2"/>
    <x v="1"/>
    <m/>
  </r>
  <r>
    <n v="93590"/>
    <n v="5"/>
    <n v="5"/>
    <s v="&gt;0"/>
    <m/>
    <s v="93590"/>
    <n v="5"/>
    <n v="0"/>
    <n v="0"/>
    <n v="0"/>
    <n v="0"/>
    <n v="0"/>
    <s v="&gt;0"/>
    <n v="0"/>
    <n v="1"/>
    <x v="2"/>
    <x v="1"/>
    <m/>
  </r>
  <r>
    <n v="93591"/>
    <n v="70"/>
    <n v="52"/>
    <n v="122"/>
    <m/>
    <s v="93591"/>
    <n v="107"/>
    <n v="5"/>
    <n v="5"/>
    <n v="0"/>
    <n v="5"/>
    <n v="0"/>
    <s v="&gt;107"/>
    <n v="6557"/>
    <m/>
    <x v="238"/>
    <x v="0"/>
    <m/>
  </r>
  <r>
    <n v="93592"/>
    <n v="0"/>
    <n v="5"/>
    <s v="&gt;0"/>
    <m/>
    <s v="93592"/>
    <n v="5"/>
    <n v="0"/>
    <n v="0"/>
    <n v="0"/>
    <n v="0"/>
    <n v="0"/>
    <s v="&gt;0"/>
    <n v="316"/>
    <m/>
    <x v="0"/>
    <x v="8"/>
    <m/>
  </r>
  <r>
    <n v="93601"/>
    <n v="5"/>
    <n v="5"/>
    <s v="&gt;0"/>
    <m/>
    <s v="93601"/>
    <n v="5"/>
    <n v="0"/>
    <n v="0"/>
    <n v="0"/>
    <n v="0"/>
    <n v="0"/>
    <s v="&gt;0"/>
    <n v="1418"/>
    <m/>
    <x v="0"/>
    <x v="17"/>
    <m/>
  </r>
  <r>
    <n v="93602"/>
    <n v="12"/>
    <n v="13"/>
    <n v="25"/>
    <m/>
    <s v="93602"/>
    <n v="24"/>
    <n v="0"/>
    <n v="0"/>
    <n v="0"/>
    <n v="5"/>
    <n v="0"/>
    <s v="&gt;24"/>
    <n v="3330"/>
    <m/>
    <x v="0"/>
    <x v="13"/>
    <m/>
  </r>
  <r>
    <n v="93603"/>
    <n v="5"/>
    <n v="5"/>
    <s v="&gt;0"/>
    <m/>
    <s v="93603"/>
    <n v="5"/>
    <n v="0"/>
    <n v="0"/>
    <n v="0"/>
    <n v="0"/>
    <n v="0"/>
    <s v="&gt;0"/>
    <n v="141"/>
    <m/>
    <x v="0"/>
    <x v="10"/>
    <m/>
  </r>
  <r>
    <n v="93604"/>
    <n v="0"/>
    <n v="5"/>
    <s v="&gt;0"/>
    <m/>
    <s v="93604"/>
    <n v="5"/>
    <n v="0"/>
    <n v="0"/>
    <n v="0"/>
    <n v="0"/>
    <n v="0"/>
    <s v="&gt;0"/>
    <n v="366"/>
    <m/>
    <x v="0"/>
    <x v="17"/>
    <m/>
  </r>
  <r>
    <n v="93605"/>
    <n v="5"/>
    <n v="5"/>
    <s v="&gt;0"/>
    <m/>
    <s v="93605"/>
    <n v="5"/>
    <n v="0"/>
    <n v="0"/>
    <n v="0"/>
    <n v="0"/>
    <n v="0"/>
    <s v="&gt;0"/>
    <n v="159"/>
    <m/>
    <x v="0"/>
    <x v="13"/>
    <m/>
  </r>
  <r>
    <n v="93606"/>
    <n v="5"/>
    <n v="5"/>
    <s v="&gt;0"/>
    <m/>
    <s v="93606"/>
    <n v="5"/>
    <n v="0"/>
    <n v="0"/>
    <n v="0"/>
    <n v="0"/>
    <n v="0"/>
    <s v="&gt;0"/>
    <n v="776"/>
    <m/>
    <x v="0"/>
    <x v="13"/>
    <m/>
  </r>
  <r>
    <n v="93608"/>
    <n v="5"/>
    <n v="5"/>
    <s v="&gt;0"/>
    <m/>
    <s v="93608"/>
    <n v="5"/>
    <n v="0"/>
    <n v="0"/>
    <n v="0"/>
    <n v="0"/>
    <n v="0"/>
    <s v="&gt;0"/>
    <n v="1057"/>
    <m/>
    <x v="0"/>
    <x v="13"/>
    <m/>
  </r>
  <r>
    <n v="93609"/>
    <n v="30"/>
    <n v="32"/>
    <n v="62"/>
    <m/>
    <s v="93609"/>
    <n v="59"/>
    <n v="5"/>
    <n v="0"/>
    <n v="0"/>
    <n v="5"/>
    <n v="0"/>
    <s v="&gt;59"/>
    <n v="5328"/>
    <m/>
    <x v="0"/>
    <x v="13"/>
    <m/>
  </r>
  <r>
    <n v="93610"/>
    <n v="81"/>
    <n v="55"/>
    <n v="136"/>
    <m/>
    <s v="93610"/>
    <n v="121"/>
    <n v="11"/>
    <n v="0"/>
    <n v="0"/>
    <n v="5"/>
    <n v="0"/>
    <s v="&gt;132"/>
    <n v="23279"/>
    <m/>
    <x v="241"/>
    <x v="17"/>
    <m/>
  </r>
  <r>
    <n v="93611"/>
    <n v="218"/>
    <n v="240"/>
    <n v="458"/>
    <m/>
    <s v="93611"/>
    <n v="361"/>
    <n v="14"/>
    <n v="49"/>
    <n v="14"/>
    <n v="14"/>
    <n v="5"/>
    <s v="&gt;452"/>
    <n v="48619"/>
    <m/>
    <x v="242"/>
    <x v="13"/>
    <m/>
  </r>
  <r>
    <n v="93612"/>
    <n v="179"/>
    <n v="255"/>
    <n v="434"/>
    <m/>
    <s v="93612"/>
    <n v="303"/>
    <n v="66"/>
    <n v="30"/>
    <n v="20"/>
    <n v="15"/>
    <n v="0"/>
    <n v="434"/>
    <n v="35475"/>
    <m/>
    <x v="242"/>
    <x v="13"/>
    <m/>
  </r>
  <r>
    <n v="93613"/>
    <n v="5"/>
    <n v="5"/>
    <s v="&gt;0"/>
    <m/>
    <s v="93613"/>
    <n v="5"/>
    <n v="0"/>
    <n v="5"/>
    <n v="0"/>
    <n v="0"/>
    <n v="0"/>
    <s v="&gt;0"/>
    <n v="0"/>
    <n v="1"/>
    <x v="2"/>
    <x v="1"/>
    <m/>
  </r>
  <r>
    <n v="93614"/>
    <n v="46"/>
    <n v="48"/>
    <n v="94"/>
    <m/>
    <s v="93614"/>
    <n v="91"/>
    <n v="5"/>
    <n v="5"/>
    <n v="0"/>
    <n v="0"/>
    <n v="0"/>
    <s v="&gt;91"/>
    <n v="12132"/>
    <m/>
    <x v="0"/>
    <x v="17"/>
    <m/>
  </r>
  <r>
    <n v="93615"/>
    <n v="38"/>
    <n v="24"/>
    <n v="62"/>
    <m/>
    <s v="93615"/>
    <n v="58"/>
    <n v="5"/>
    <n v="0"/>
    <n v="0"/>
    <n v="0"/>
    <n v="0"/>
    <s v="&gt;58"/>
    <n v="6335"/>
    <m/>
    <x v="0"/>
    <x v="10"/>
    <m/>
  </r>
  <r>
    <n v="93616"/>
    <n v="5"/>
    <n v="5"/>
    <s v="&gt;0"/>
    <m/>
    <s v="93616"/>
    <n v="5"/>
    <n v="0"/>
    <n v="0"/>
    <n v="0"/>
    <n v="0"/>
    <n v="0"/>
    <s v="&gt;0"/>
    <n v="2370"/>
    <m/>
    <x v="0"/>
    <x v="13"/>
    <m/>
  </r>
  <r>
    <n v="93618"/>
    <n v="194"/>
    <n v="132"/>
    <n v="326"/>
    <m/>
    <s v="93618"/>
    <n v="300"/>
    <n v="16"/>
    <n v="5"/>
    <n v="0"/>
    <n v="5"/>
    <n v="0"/>
    <s v="&gt;316"/>
    <n v="31971"/>
    <m/>
    <x v="243"/>
    <x v="10"/>
    <m/>
  </r>
  <r>
    <n v="93619"/>
    <n v="250"/>
    <n v="107"/>
    <n v="357"/>
    <m/>
    <s v="93619"/>
    <n v="333"/>
    <n v="5"/>
    <n v="5"/>
    <n v="0"/>
    <n v="11"/>
    <n v="0"/>
    <s v="&gt;344"/>
    <n v="43026"/>
    <m/>
    <x v="242"/>
    <x v="13"/>
    <m/>
  </r>
  <r>
    <n v="93620"/>
    <n v="56"/>
    <n v="46"/>
    <n v="102"/>
    <m/>
    <s v="93620"/>
    <n v="84"/>
    <n v="5"/>
    <n v="13"/>
    <n v="0"/>
    <n v="5"/>
    <n v="0"/>
    <s v="&gt;97"/>
    <n v="8452"/>
    <m/>
    <x v="244"/>
    <x v="18"/>
    <m/>
  </r>
  <r>
    <n v="93621"/>
    <n v="5"/>
    <n v="0"/>
    <s v="&gt;0"/>
    <m/>
    <s v="93621"/>
    <n v="5"/>
    <n v="0"/>
    <n v="0"/>
    <n v="0"/>
    <n v="0"/>
    <n v="0"/>
    <s v="&gt;0"/>
    <n v="118"/>
    <m/>
    <x v="0"/>
    <x v="13"/>
    <m/>
  </r>
  <r>
    <n v="93622"/>
    <n v="44"/>
    <n v="37"/>
    <n v="81"/>
    <m/>
    <s v="93622"/>
    <n v="78"/>
    <n v="5"/>
    <n v="0"/>
    <n v="0"/>
    <n v="5"/>
    <n v="0"/>
    <s v="&gt;78"/>
    <n v="9417"/>
    <m/>
    <x v="245"/>
    <x v="13"/>
    <m/>
  </r>
  <r>
    <n v="93624"/>
    <n v="5"/>
    <n v="5"/>
    <s v="&gt;0"/>
    <m/>
    <s v="93624"/>
    <n v="5"/>
    <n v="0"/>
    <n v="0"/>
    <n v="0"/>
    <n v="0"/>
    <n v="0"/>
    <s v="&gt;0"/>
    <n v="935"/>
    <m/>
    <x v="0"/>
    <x v="13"/>
    <m/>
  </r>
  <r>
    <n v="93625"/>
    <n v="28"/>
    <n v="32"/>
    <n v="60"/>
    <m/>
    <s v="93625"/>
    <n v="53"/>
    <n v="5"/>
    <n v="0"/>
    <n v="0"/>
    <n v="5"/>
    <n v="5"/>
    <s v="&gt;53"/>
    <n v="7695"/>
    <m/>
    <x v="246"/>
    <x v="13"/>
    <m/>
  </r>
  <r>
    <n v="93626"/>
    <n v="5"/>
    <n v="5"/>
    <s v="&gt;0"/>
    <m/>
    <s v="93626"/>
    <n v="14"/>
    <n v="0"/>
    <n v="0"/>
    <n v="0"/>
    <n v="0"/>
    <n v="0"/>
    <n v="14"/>
    <n v="2464"/>
    <m/>
    <x v="242"/>
    <x v="17"/>
    <m/>
  </r>
  <r>
    <n v="93628"/>
    <n v="5"/>
    <n v="5"/>
    <s v="&gt;0"/>
    <m/>
    <s v="93628"/>
    <n v="5"/>
    <n v="0"/>
    <n v="0"/>
    <n v="0"/>
    <n v="0"/>
    <n v="0"/>
    <s v="&gt;0"/>
    <n v="289"/>
    <m/>
    <x v="0"/>
    <x v="13"/>
    <m/>
  </r>
  <r>
    <n v="93630"/>
    <n v="122"/>
    <n v="98"/>
    <n v="220"/>
    <m/>
    <s v="93630"/>
    <n v="207"/>
    <n v="5"/>
    <n v="5"/>
    <n v="0"/>
    <n v="5"/>
    <n v="0"/>
    <s v="&gt;207"/>
    <n v="20727"/>
    <m/>
    <x v="247"/>
    <x v="13"/>
    <m/>
  </r>
  <r>
    <n v="93631"/>
    <n v="67"/>
    <n v="64"/>
    <n v="131"/>
    <m/>
    <s v="93631"/>
    <n v="116"/>
    <n v="5"/>
    <n v="5"/>
    <n v="0"/>
    <n v="0"/>
    <n v="5"/>
    <s v="&gt;116"/>
    <n v="16163"/>
    <m/>
    <x v="248"/>
    <x v="10"/>
    <m/>
  </r>
  <r>
    <n v="93634"/>
    <n v="5"/>
    <n v="0"/>
    <s v="&gt;0"/>
    <m/>
    <s v="93634"/>
    <n v="5"/>
    <n v="0"/>
    <n v="0"/>
    <n v="0"/>
    <n v="0"/>
    <n v="0"/>
    <s v="&gt;0"/>
    <n v="27"/>
    <m/>
    <x v="0"/>
    <x v="13"/>
    <m/>
  </r>
  <r>
    <n v="93635"/>
    <n v="244"/>
    <n v="158"/>
    <n v="402"/>
    <m/>
    <s v="93635"/>
    <n v="377"/>
    <n v="17"/>
    <n v="5"/>
    <n v="0"/>
    <n v="5"/>
    <n v="5"/>
    <s v="&gt;394"/>
    <n v="41563"/>
    <m/>
    <x v="249"/>
    <x v="18"/>
    <m/>
  </r>
  <r>
    <n v="93636"/>
    <n v="62"/>
    <n v="41"/>
    <n v="103"/>
    <m/>
    <s v="93636"/>
    <n v="90"/>
    <n v="5"/>
    <n v="5"/>
    <n v="0"/>
    <n v="5"/>
    <n v="0"/>
    <s v="&gt;90"/>
    <n v="12527"/>
    <m/>
    <x v="0"/>
    <x v="17"/>
    <m/>
  </r>
  <r>
    <n v="93637"/>
    <n v="250"/>
    <n v="248"/>
    <n v="498"/>
    <m/>
    <s v="93637"/>
    <n v="394"/>
    <n v="41"/>
    <n v="20"/>
    <n v="30"/>
    <n v="5"/>
    <n v="5"/>
    <s v="&gt;485"/>
    <n v="41100"/>
    <m/>
    <x v="250"/>
    <x v="17"/>
    <m/>
  </r>
  <r>
    <n v="93638"/>
    <n v="363"/>
    <n v="265"/>
    <n v="628"/>
    <m/>
    <s v="93638"/>
    <n v="563"/>
    <n v="36"/>
    <n v="19"/>
    <n v="5"/>
    <n v="5"/>
    <n v="5"/>
    <s v="&gt;618"/>
    <n v="51353"/>
    <m/>
    <x v="250"/>
    <x v="17"/>
    <m/>
  </r>
  <r>
    <n v="93639"/>
    <n v="0"/>
    <n v="5"/>
    <s v="&gt;0"/>
    <m/>
    <s v="93639"/>
    <n v="5"/>
    <n v="5"/>
    <n v="0"/>
    <n v="0"/>
    <n v="0"/>
    <n v="5"/>
    <s v="&gt;0"/>
    <n v="0"/>
    <n v="1"/>
    <x v="2"/>
    <x v="1"/>
    <m/>
  </r>
  <r>
    <n v="93640"/>
    <n v="70"/>
    <n v="32"/>
    <n v="102"/>
    <m/>
    <s v="93640"/>
    <n v="100"/>
    <n v="5"/>
    <n v="0"/>
    <n v="0"/>
    <n v="0"/>
    <n v="0"/>
    <s v="&gt;100"/>
    <n v="13578"/>
    <m/>
    <x v="251"/>
    <x v="13"/>
    <m/>
  </r>
  <r>
    <n v="93641"/>
    <n v="0"/>
    <n v="5"/>
    <s v="&gt;0"/>
    <m/>
    <s v="93641"/>
    <n v="5"/>
    <n v="0"/>
    <n v="0"/>
    <n v="0"/>
    <n v="0"/>
    <n v="0"/>
    <s v="&gt;0"/>
    <n v="261"/>
    <m/>
    <x v="0"/>
    <x v="13"/>
    <m/>
  </r>
  <r>
    <n v="93643"/>
    <n v="5"/>
    <n v="5"/>
    <s v="&gt;0"/>
    <m/>
    <s v="93643"/>
    <n v="5"/>
    <n v="5"/>
    <n v="0"/>
    <n v="0"/>
    <n v="0"/>
    <n v="0"/>
    <s v="&gt;0"/>
    <n v="3059"/>
    <m/>
    <x v="0"/>
    <x v="17"/>
    <m/>
  </r>
  <r>
    <n v="93644"/>
    <n v="28"/>
    <n v="28"/>
    <n v="56"/>
    <m/>
    <s v="93644"/>
    <n v="50"/>
    <n v="5"/>
    <n v="0"/>
    <n v="0"/>
    <n v="5"/>
    <n v="5"/>
    <s v="&gt;50"/>
    <n v="8272"/>
    <m/>
    <x v="0"/>
    <x v="17"/>
    <m/>
  </r>
  <r>
    <n v="93645"/>
    <n v="5"/>
    <n v="5"/>
    <s v="&gt;0"/>
    <m/>
    <s v="93645"/>
    <n v="5"/>
    <n v="0"/>
    <n v="0"/>
    <n v="0"/>
    <n v="0"/>
    <n v="0"/>
    <s v="&gt;0"/>
    <n v="222"/>
    <m/>
    <x v="0"/>
    <x v="17"/>
    <m/>
  </r>
  <r>
    <n v="93646"/>
    <n v="84"/>
    <n v="38"/>
    <n v="122"/>
    <m/>
    <s v="93646"/>
    <n v="119"/>
    <n v="5"/>
    <n v="0"/>
    <n v="0"/>
    <n v="0"/>
    <n v="0"/>
    <s v="&gt;119"/>
    <n v="11240"/>
    <m/>
    <x v="252"/>
    <x v="13"/>
    <m/>
  </r>
  <r>
    <n v="93647"/>
    <n v="61"/>
    <n v="59"/>
    <n v="120"/>
    <m/>
    <s v="93647"/>
    <n v="111"/>
    <n v="5"/>
    <n v="0"/>
    <n v="0"/>
    <n v="5"/>
    <n v="0"/>
    <s v="&gt;111"/>
    <n v="11485"/>
    <m/>
    <x v="0"/>
    <x v="10"/>
    <m/>
  </r>
  <r>
    <n v="93648"/>
    <n v="102"/>
    <n v="55"/>
    <n v="157"/>
    <m/>
    <s v="93648"/>
    <n v="149"/>
    <n v="5"/>
    <n v="0"/>
    <n v="0"/>
    <n v="0"/>
    <n v="5"/>
    <s v="&gt;149"/>
    <n v="16543"/>
    <m/>
    <x v="253"/>
    <x v="13"/>
    <m/>
  </r>
  <r>
    <n v="93650"/>
    <n v="22"/>
    <n v="18"/>
    <n v="40"/>
    <m/>
    <s v="93650"/>
    <n v="32"/>
    <n v="5"/>
    <n v="0"/>
    <n v="5"/>
    <n v="0"/>
    <n v="0"/>
    <s v="&gt;32"/>
    <n v="2885"/>
    <m/>
    <x v="254"/>
    <x v="13"/>
    <m/>
  </r>
  <r>
    <n v="93651"/>
    <n v="5"/>
    <n v="5"/>
    <s v="&gt;0"/>
    <m/>
    <s v="93651"/>
    <n v="5"/>
    <n v="5"/>
    <n v="0"/>
    <n v="0"/>
    <n v="0"/>
    <n v="0"/>
    <s v="&gt;0"/>
    <n v="2289"/>
    <m/>
    <x v="0"/>
    <x v="13"/>
    <m/>
  </r>
  <r>
    <n v="93652"/>
    <n v="5"/>
    <n v="5"/>
    <s v="&gt;0"/>
    <m/>
    <s v="93652"/>
    <n v="5"/>
    <n v="0"/>
    <n v="0"/>
    <n v="0"/>
    <n v="5"/>
    <n v="0"/>
    <s v="&gt;0"/>
    <n v="563"/>
    <m/>
    <x v="0"/>
    <x v="13"/>
    <m/>
  </r>
  <r>
    <n v="93653"/>
    <n v="5"/>
    <n v="5"/>
    <s v="&gt;0"/>
    <m/>
    <s v="93653"/>
    <n v="5"/>
    <n v="0"/>
    <n v="0"/>
    <n v="0"/>
    <n v="0"/>
    <n v="0"/>
    <s v="&gt;0"/>
    <n v="1304"/>
    <m/>
    <x v="0"/>
    <x v="17"/>
    <m/>
  </r>
  <r>
    <n v="93654"/>
    <n v="205"/>
    <n v="119"/>
    <n v="324"/>
    <m/>
    <s v="93654"/>
    <n v="284"/>
    <n v="5"/>
    <n v="22"/>
    <n v="5"/>
    <n v="5"/>
    <n v="0"/>
    <s v="&gt;306"/>
    <n v="30798"/>
    <m/>
    <x v="255"/>
    <x v="13"/>
    <m/>
  </r>
  <r>
    <n v="93656"/>
    <n v="41"/>
    <n v="18"/>
    <n v="59"/>
    <m/>
    <s v="93656"/>
    <n v="55"/>
    <n v="5"/>
    <n v="0"/>
    <n v="0"/>
    <n v="5"/>
    <n v="0"/>
    <s v="&gt;55"/>
    <n v="5806"/>
    <m/>
    <x v="0"/>
    <x v="13"/>
    <m/>
  </r>
  <r>
    <n v="93657"/>
    <n v="197"/>
    <n v="197"/>
    <n v="394"/>
    <m/>
    <s v="93657"/>
    <n v="325"/>
    <n v="15"/>
    <n v="24"/>
    <n v="5"/>
    <n v="11"/>
    <n v="13"/>
    <s v="&gt;388"/>
    <n v="36557"/>
    <m/>
    <x v="256"/>
    <x v="13"/>
    <m/>
  </r>
  <r>
    <n v="93660"/>
    <n v="21"/>
    <n v="11"/>
    <n v="32"/>
    <m/>
    <s v="93660"/>
    <n v="31"/>
    <n v="5"/>
    <n v="0"/>
    <n v="0"/>
    <n v="0"/>
    <n v="0"/>
    <s v="&gt;31"/>
    <n v="4082"/>
    <m/>
    <x v="257"/>
    <x v="13"/>
    <m/>
  </r>
  <r>
    <n v="93661"/>
    <n v="5"/>
    <n v="5"/>
    <s v="&gt;0"/>
    <m/>
    <s v="93661"/>
    <n v="5"/>
    <n v="0"/>
    <n v="0"/>
    <n v="0"/>
    <n v="0"/>
    <n v="5"/>
    <s v="&gt;0"/>
    <n v="0"/>
    <n v="1"/>
    <x v="2"/>
    <x v="1"/>
    <m/>
  </r>
  <r>
    <n v="93662"/>
    <n v="174"/>
    <n v="108"/>
    <n v="282"/>
    <m/>
    <s v="93662"/>
    <n v="263"/>
    <n v="11"/>
    <n v="5"/>
    <n v="0"/>
    <n v="5"/>
    <n v="0"/>
    <s v="&gt;274"/>
    <n v="30453"/>
    <m/>
    <x v="258"/>
    <x v="13"/>
    <m/>
  </r>
  <r>
    <n v="93664"/>
    <n v="5"/>
    <n v="5"/>
    <s v="&gt;0"/>
    <m/>
    <s v="93664"/>
    <n v="5"/>
    <n v="0"/>
    <n v="0"/>
    <n v="0"/>
    <n v="0"/>
    <n v="0"/>
    <s v="&gt;0"/>
    <n v="370"/>
    <m/>
    <x v="0"/>
    <x v="13"/>
    <m/>
  </r>
  <r>
    <n v="93665"/>
    <n v="5"/>
    <n v="5"/>
    <s v="&gt;0"/>
    <m/>
    <s v="93665"/>
    <n v="5"/>
    <n v="0"/>
    <n v="0"/>
    <n v="0"/>
    <n v="0"/>
    <n v="0"/>
    <s v="&gt;0"/>
    <n v="492"/>
    <m/>
    <x v="0"/>
    <x v="18"/>
    <m/>
  </r>
  <r>
    <n v="93666"/>
    <n v="5"/>
    <n v="5"/>
    <s v="&gt;0"/>
    <m/>
    <s v="93666"/>
    <n v="5"/>
    <n v="5"/>
    <n v="0"/>
    <n v="0"/>
    <n v="0"/>
    <n v="0"/>
    <s v="&gt;0"/>
    <n v="1029"/>
    <m/>
    <x v="0"/>
    <x v="10"/>
    <m/>
  </r>
  <r>
    <n v="93667"/>
    <n v="5"/>
    <n v="5"/>
    <s v="&gt;0"/>
    <m/>
    <s v="93667"/>
    <n v="14"/>
    <n v="5"/>
    <n v="0"/>
    <n v="0"/>
    <n v="0"/>
    <n v="0"/>
    <s v="&gt;14"/>
    <n v="2112"/>
    <m/>
    <x v="0"/>
    <x v="13"/>
    <m/>
  </r>
  <r>
    <n v="93668"/>
    <n v="5"/>
    <n v="5"/>
    <s v="&gt;0"/>
    <m/>
    <s v="93668"/>
    <n v="13"/>
    <n v="5"/>
    <n v="0"/>
    <n v="0"/>
    <n v="0"/>
    <n v="0"/>
    <s v="&gt;13"/>
    <n v="1200"/>
    <m/>
    <x v="0"/>
    <x v="13"/>
    <m/>
  </r>
  <r>
    <n v="93673"/>
    <n v="5"/>
    <n v="5"/>
    <s v="&gt;0"/>
    <m/>
    <s v="93673"/>
    <n v="5"/>
    <n v="5"/>
    <n v="0"/>
    <n v="0"/>
    <n v="0"/>
    <n v="0"/>
    <s v="&gt;0"/>
    <n v="702"/>
    <m/>
    <x v="0"/>
    <x v="10"/>
    <m/>
  </r>
  <r>
    <n v="93675"/>
    <n v="5"/>
    <n v="5"/>
    <s v="&gt;0"/>
    <m/>
    <s v="93675"/>
    <n v="15"/>
    <n v="0"/>
    <n v="0"/>
    <n v="0"/>
    <n v="5"/>
    <n v="0"/>
    <s v="&gt;15"/>
    <n v="3775"/>
    <m/>
    <x v="0"/>
    <x v="13"/>
    <m/>
  </r>
  <r>
    <n v="93688"/>
    <n v="5"/>
    <n v="0"/>
    <s v="&gt;0"/>
    <m/>
    <s v="93688"/>
    <n v="5"/>
    <n v="0"/>
    <n v="0"/>
    <n v="0"/>
    <n v="0"/>
    <n v="0"/>
    <s v="&gt;0"/>
    <n v="0"/>
    <n v="1"/>
    <x v="2"/>
    <x v="1"/>
    <m/>
  </r>
  <r>
    <n v="93701"/>
    <n v="72"/>
    <n v="79"/>
    <n v="151"/>
    <m/>
    <s v="93701"/>
    <n v="114"/>
    <n v="33"/>
    <n v="0"/>
    <n v="0"/>
    <n v="5"/>
    <n v="5"/>
    <s v="&gt;147"/>
    <n v="10398"/>
    <m/>
    <x v="254"/>
    <x v="13"/>
    <m/>
  </r>
  <r>
    <n v="93702"/>
    <n v="348"/>
    <n v="293"/>
    <n v="641"/>
    <m/>
    <s v="93702"/>
    <n v="562"/>
    <n v="61"/>
    <n v="5"/>
    <n v="0"/>
    <n v="5"/>
    <n v="5"/>
    <s v="&gt;623"/>
    <n v="43697"/>
    <m/>
    <x v="254"/>
    <x v="13"/>
    <m/>
  </r>
  <r>
    <n v="93703"/>
    <n v="230"/>
    <n v="228"/>
    <n v="458"/>
    <m/>
    <s v="93703"/>
    <n v="380"/>
    <n v="45"/>
    <n v="18"/>
    <n v="5"/>
    <n v="5"/>
    <n v="5"/>
    <s v="&gt;443"/>
    <n v="32102"/>
    <m/>
    <x v="254"/>
    <x v="13"/>
    <m/>
  </r>
  <r>
    <n v="93704"/>
    <n v="160"/>
    <n v="162"/>
    <n v="322"/>
    <m/>
    <s v="93704"/>
    <n v="218"/>
    <n v="30"/>
    <n v="21"/>
    <n v="37"/>
    <n v="5"/>
    <n v="11"/>
    <s v="&gt;317"/>
    <n v="29205"/>
    <m/>
    <x v="254"/>
    <x v="13"/>
    <m/>
  </r>
  <r>
    <n v="93705"/>
    <n v="260"/>
    <n v="257"/>
    <n v="517"/>
    <m/>
    <s v="93705"/>
    <n v="392"/>
    <n v="70"/>
    <n v="26"/>
    <n v="5"/>
    <n v="21"/>
    <n v="5"/>
    <s v="&gt;509"/>
    <n v="36370"/>
    <m/>
    <x v="254"/>
    <x v="13"/>
    <m/>
  </r>
  <r>
    <n v="93706"/>
    <n v="219"/>
    <n v="233"/>
    <n v="452"/>
    <m/>
    <s v="93706"/>
    <n v="360"/>
    <n v="52"/>
    <n v="22"/>
    <n v="0"/>
    <n v="14"/>
    <n v="5"/>
    <s v="&gt;448"/>
    <n v="41534"/>
    <m/>
    <x v="254"/>
    <x v="13"/>
    <m/>
  </r>
  <r>
    <n v="93707"/>
    <n v="0"/>
    <n v="5"/>
    <s v="&gt;0"/>
    <m/>
    <s v="93707"/>
    <n v="5"/>
    <n v="5"/>
    <n v="0"/>
    <n v="0"/>
    <n v="5"/>
    <n v="0"/>
    <s v="&gt;0"/>
    <n v="0"/>
    <n v="1"/>
    <x v="2"/>
    <x v="1"/>
    <m/>
  </r>
  <r>
    <n v="93708"/>
    <n v="5"/>
    <n v="0"/>
    <s v="&gt;0"/>
    <m/>
    <s v="93708"/>
    <n v="5"/>
    <n v="0"/>
    <n v="0"/>
    <n v="0"/>
    <n v="0"/>
    <n v="0"/>
    <s v="&gt;0"/>
    <n v="0"/>
    <n v="1"/>
    <x v="2"/>
    <x v="1"/>
    <m/>
  </r>
  <r>
    <n v="93709"/>
    <n v="5"/>
    <n v="0"/>
    <s v="&gt;0"/>
    <m/>
    <s v="93709"/>
    <n v="5"/>
    <n v="0"/>
    <n v="0"/>
    <n v="0"/>
    <n v="0"/>
    <n v="0"/>
    <s v="&gt;0"/>
    <n v="0"/>
    <n v="1"/>
    <x v="2"/>
    <x v="1"/>
    <m/>
  </r>
  <r>
    <n v="93710"/>
    <n v="162"/>
    <n v="264"/>
    <n v="426"/>
    <m/>
    <s v="93710"/>
    <n v="256"/>
    <n v="70"/>
    <n v="37"/>
    <n v="39"/>
    <n v="18"/>
    <n v="5"/>
    <s v="&gt;420"/>
    <n v="34123"/>
    <m/>
    <x v="254"/>
    <x v="13"/>
    <m/>
  </r>
  <r>
    <n v="93711"/>
    <n v="150"/>
    <n v="226"/>
    <n v="376"/>
    <m/>
    <s v="93711"/>
    <n v="226"/>
    <n v="25"/>
    <n v="64"/>
    <n v="41"/>
    <n v="18"/>
    <n v="5"/>
    <s v="&gt;374"/>
    <n v="38680"/>
    <m/>
    <x v="254"/>
    <x v="13"/>
    <m/>
  </r>
  <r>
    <n v="93712"/>
    <n v="0"/>
    <n v="5"/>
    <s v="&gt;0"/>
    <m/>
    <s v="93712"/>
    <n v="5"/>
    <n v="5"/>
    <n v="0"/>
    <n v="0"/>
    <n v="0"/>
    <n v="5"/>
    <s v="&gt;0"/>
    <n v="0"/>
    <n v="1"/>
    <x v="2"/>
    <x v="1"/>
    <m/>
  </r>
  <r>
    <n v="93720"/>
    <n v="204"/>
    <n v="175"/>
    <n v="379"/>
    <m/>
    <s v="93720"/>
    <n v="337"/>
    <n v="19"/>
    <n v="5"/>
    <n v="5"/>
    <n v="14"/>
    <n v="5"/>
    <s v="&gt;370"/>
    <n v="46725"/>
    <m/>
    <x v="254"/>
    <x v="13"/>
    <m/>
  </r>
  <r>
    <n v="93721"/>
    <n v="22"/>
    <n v="25"/>
    <n v="47"/>
    <m/>
    <s v="93721"/>
    <n v="28"/>
    <n v="17"/>
    <n v="0"/>
    <n v="0"/>
    <n v="0"/>
    <n v="5"/>
    <s v="&gt;45"/>
    <n v="8475"/>
    <m/>
    <x v="254"/>
    <x v="13"/>
    <m/>
  </r>
  <r>
    <n v="93722"/>
    <n v="566"/>
    <n v="632"/>
    <n v="1198"/>
    <m/>
    <s v="93722"/>
    <n v="873"/>
    <n v="71"/>
    <n v="153"/>
    <n v="27"/>
    <n v="67"/>
    <n v="5"/>
    <s v="&gt;1191"/>
    <n v="85811"/>
    <m/>
    <x v="254"/>
    <x v="13"/>
    <m/>
  </r>
  <r>
    <n v="93723"/>
    <n v="61"/>
    <n v="63"/>
    <n v="124"/>
    <m/>
    <s v="93723"/>
    <n v="97"/>
    <n v="5"/>
    <n v="13"/>
    <n v="0"/>
    <n v="13"/>
    <n v="0"/>
    <s v="&gt;123"/>
    <n v="13793"/>
    <m/>
    <x v="254"/>
    <x v="13"/>
    <m/>
  </r>
  <r>
    <n v="93725"/>
    <n v="126"/>
    <n v="182"/>
    <n v="308"/>
    <m/>
    <s v="93725"/>
    <n v="249"/>
    <n v="16"/>
    <n v="35"/>
    <n v="0"/>
    <n v="5"/>
    <n v="5"/>
    <s v="&gt;300"/>
    <n v="27167"/>
    <m/>
    <x v="254"/>
    <x v="13"/>
    <m/>
  </r>
  <r>
    <n v="93726"/>
    <n v="281"/>
    <n v="328"/>
    <n v="609"/>
    <m/>
    <s v="93726"/>
    <n v="419"/>
    <n v="110"/>
    <n v="52"/>
    <n v="0"/>
    <n v="25"/>
    <n v="5"/>
    <s v="&gt;606"/>
    <n v="42945"/>
    <m/>
    <x v="254"/>
    <x v="13"/>
    <m/>
  </r>
  <r>
    <n v="93727"/>
    <n v="529"/>
    <n v="557"/>
    <n v="1086"/>
    <m/>
    <s v="93727"/>
    <n v="869"/>
    <n v="82"/>
    <n v="70"/>
    <n v="22"/>
    <n v="38"/>
    <n v="5"/>
    <s v="&gt;1081"/>
    <n v="84656"/>
    <m/>
    <x v="254"/>
    <x v="13"/>
    <m/>
  </r>
  <r>
    <n v="93728"/>
    <n v="73"/>
    <n v="88"/>
    <n v="161"/>
    <m/>
    <s v="93728"/>
    <n v="120"/>
    <n v="29"/>
    <n v="5"/>
    <n v="0"/>
    <n v="5"/>
    <n v="5"/>
    <s v="&gt;149"/>
    <n v="16738"/>
    <m/>
    <x v="254"/>
    <x v="13"/>
    <m/>
  </r>
  <r>
    <n v="93729"/>
    <n v="5"/>
    <n v="5"/>
    <s v="&gt;0"/>
    <m/>
    <s v="93729"/>
    <n v="5"/>
    <n v="0"/>
    <n v="0"/>
    <n v="0"/>
    <n v="0"/>
    <n v="0"/>
    <s v="&gt;0"/>
    <n v="0"/>
    <n v="1"/>
    <x v="2"/>
    <x v="1"/>
    <m/>
  </r>
  <r>
    <n v="93730"/>
    <n v="40"/>
    <n v="28"/>
    <n v="68"/>
    <m/>
    <s v="93730"/>
    <n v="65"/>
    <n v="5"/>
    <n v="0"/>
    <n v="0"/>
    <n v="5"/>
    <n v="0"/>
    <s v="&gt;65"/>
    <n v="12571"/>
    <m/>
    <x v="254"/>
    <x v="13"/>
    <m/>
  </r>
  <r>
    <n v="93737"/>
    <n v="36"/>
    <n v="5"/>
    <s v="&gt;36"/>
    <m/>
    <s v="93737"/>
    <n v="42"/>
    <n v="5"/>
    <n v="0"/>
    <n v="0"/>
    <n v="5"/>
    <n v="0"/>
    <s v="&gt;42"/>
    <n v="0"/>
    <n v="1"/>
    <x v="2"/>
    <x v="1"/>
    <m/>
  </r>
  <r>
    <n v="93740"/>
    <n v="0"/>
    <n v="5"/>
    <s v="&gt;0"/>
    <m/>
    <s v="93740"/>
    <n v="0"/>
    <n v="5"/>
    <n v="0"/>
    <n v="0"/>
    <n v="0"/>
    <n v="0"/>
    <s v="&gt;0"/>
    <n v="0"/>
    <n v="1"/>
    <x v="2"/>
    <x v="1"/>
    <m/>
  </r>
  <r>
    <n v="93755"/>
    <n v="0"/>
    <n v="5"/>
    <s v="&gt;0"/>
    <m/>
    <s v="93755"/>
    <n v="5"/>
    <n v="0"/>
    <n v="0"/>
    <n v="0"/>
    <n v="0"/>
    <n v="0"/>
    <s v="&gt;0"/>
    <n v="0"/>
    <n v="1"/>
    <x v="2"/>
    <x v="1"/>
    <m/>
  </r>
  <r>
    <n v="93756"/>
    <n v="5"/>
    <n v="0"/>
    <s v="&gt;0"/>
    <m/>
    <s v="93756"/>
    <n v="5"/>
    <n v="0"/>
    <n v="0"/>
    <n v="0"/>
    <n v="0"/>
    <n v="0"/>
    <s v="&gt;0"/>
    <n v="0"/>
    <n v="1"/>
    <x v="2"/>
    <x v="1"/>
    <m/>
  </r>
  <r>
    <n v="93757"/>
    <n v="5"/>
    <n v="0"/>
    <s v="&gt;0"/>
    <m/>
    <s v="93757"/>
    <n v="5"/>
    <n v="0"/>
    <n v="0"/>
    <n v="0"/>
    <n v="0"/>
    <n v="0"/>
    <s v="&gt;0"/>
    <n v="0"/>
    <n v="1"/>
    <x v="2"/>
    <x v="1"/>
    <m/>
  </r>
  <r>
    <n v="93793"/>
    <n v="0"/>
    <n v="5"/>
    <s v="&gt;0"/>
    <m/>
    <s v="93793"/>
    <n v="0"/>
    <n v="5"/>
    <n v="0"/>
    <n v="0"/>
    <n v="0"/>
    <n v="0"/>
    <s v="&gt;0"/>
    <n v="0"/>
    <n v="1"/>
    <x v="2"/>
    <x v="1"/>
    <m/>
  </r>
  <r>
    <n v="93840"/>
    <n v="5"/>
    <n v="0"/>
    <s v="&gt;0"/>
    <m/>
    <s v="93840"/>
    <n v="5"/>
    <n v="0"/>
    <n v="0"/>
    <n v="0"/>
    <n v="0"/>
    <n v="0"/>
    <s v="&gt;0"/>
    <n v="0"/>
    <n v="1"/>
    <x v="2"/>
    <x v="1"/>
    <m/>
  </r>
  <r>
    <n v="93901"/>
    <n v="123"/>
    <n v="134"/>
    <n v="257"/>
    <m/>
    <s v="93901"/>
    <n v="214"/>
    <n v="23"/>
    <n v="5"/>
    <n v="0"/>
    <n v="5"/>
    <n v="5"/>
    <s v="&gt;237"/>
    <n v="28089"/>
    <m/>
    <x v="259"/>
    <x v="15"/>
    <m/>
  </r>
  <r>
    <n v="93902"/>
    <n v="5"/>
    <n v="0"/>
    <s v="&gt;0"/>
    <m/>
    <s v="93902"/>
    <n v="5"/>
    <n v="0"/>
    <n v="0"/>
    <n v="0"/>
    <n v="0"/>
    <n v="0"/>
    <s v="&gt;0"/>
    <n v="0"/>
    <n v="1"/>
    <x v="2"/>
    <x v="1"/>
    <m/>
  </r>
  <r>
    <n v="93903"/>
    <n v="0"/>
    <n v="5"/>
    <s v="&gt;0"/>
    <m/>
    <s v="93903"/>
    <n v="0"/>
    <n v="0"/>
    <n v="5"/>
    <n v="0"/>
    <n v="0"/>
    <n v="0"/>
    <s v="&gt;0"/>
    <n v="0"/>
    <n v="1"/>
    <x v="2"/>
    <x v="1"/>
    <m/>
  </r>
  <r>
    <n v="93905"/>
    <n v="349"/>
    <n v="254"/>
    <n v="603"/>
    <m/>
    <s v="93905"/>
    <n v="558"/>
    <n v="5"/>
    <n v="29"/>
    <n v="0"/>
    <n v="5"/>
    <n v="5"/>
    <s v="&gt;587"/>
    <n v="61633"/>
    <m/>
    <x v="259"/>
    <x v="15"/>
    <m/>
  </r>
  <r>
    <n v="93906"/>
    <n v="314"/>
    <n v="337"/>
    <n v="651"/>
    <m/>
    <s v="93906"/>
    <n v="573"/>
    <n v="23"/>
    <n v="46"/>
    <n v="0"/>
    <n v="5"/>
    <n v="5"/>
    <s v="&gt;642"/>
    <n v="63733"/>
    <m/>
    <x v="259"/>
    <x v="15"/>
    <m/>
  </r>
  <r>
    <n v="93907"/>
    <n v="76"/>
    <n v="91"/>
    <n v="167"/>
    <m/>
    <s v="93907"/>
    <n v="151"/>
    <n v="5"/>
    <n v="14"/>
    <n v="0"/>
    <n v="5"/>
    <n v="0"/>
    <s v="&gt;165"/>
    <n v="24337"/>
    <m/>
    <x v="0"/>
    <x v="15"/>
    <m/>
  </r>
  <r>
    <n v="93908"/>
    <n v="23"/>
    <n v="33"/>
    <n v="56"/>
    <m/>
    <s v="93908"/>
    <n v="54"/>
    <n v="5"/>
    <n v="0"/>
    <n v="0"/>
    <n v="5"/>
    <n v="0"/>
    <s v="&gt;54"/>
    <n v="12195"/>
    <m/>
    <x v="259"/>
    <x v="15"/>
    <m/>
  </r>
  <r>
    <n v="93912"/>
    <n v="5"/>
    <n v="5"/>
    <s v="&gt;0"/>
    <m/>
    <s v="93912"/>
    <n v="5"/>
    <n v="0"/>
    <n v="0"/>
    <n v="0"/>
    <n v="0"/>
    <n v="0"/>
    <s v="&gt;0"/>
    <n v="0"/>
    <n v="1"/>
    <x v="2"/>
    <x v="1"/>
    <m/>
  </r>
  <r>
    <n v="93915"/>
    <n v="5"/>
    <n v="0"/>
    <s v="&gt;0"/>
    <m/>
    <s v="93915"/>
    <n v="5"/>
    <n v="0"/>
    <n v="0"/>
    <n v="0"/>
    <n v="0"/>
    <n v="0"/>
    <s v="&gt;0"/>
    <n v="0"/>
    <n v="1"/>
    <x v="2"/>
    <x v="1"/>
    <m/>
  </r>
  <r>
    <n v="93920"/>
    <n v="5"/>
    <n v="0"/>
    <s v="&gt;0"/>
    <m/>
    <s v="93920"/>
    <n v="5"/>
    <n v="0"/>
    <n v="0"/>
    <n v="0"/>
    <n v="0"/>
    <n v="0"/>
    <s v="&gt;0"/>
    <n v="1430"/>
    <m/>
    <x v="0"/>
    <x v="15"/>
    <m/>
  </r>
  <r>
    <n v="93921"/>
    <n v="5"/>
    <n v="5"/>
    <s v="&gt;0"/>
    <m/>
    <s v="93921"/>
    <n v="5"/>
    <n v="0"/>
    <n v="0"/>
    <n v="0"/>
    <n v="0"/>
    <n v="0"/>
    <s v="&gt;0"/>
    <n v="2951"/>
    <m/>
    <x v="260"/>
    <x v="15"/>
    <m/>
  </r>
  <r>
    <n v="93922"/>
    <n v="5"/>
    <n v="5"/>
    <s v="&gt;0"/>
    <m/>
    <s v="93922"/>
    <n v="5"/>
    <n v="0"/>
    <n v="0"/>
    <n v="0"/>
    <n v="0"/>
    <n v="0"/>
    <s v="&gt;0"/>
    <n v="0"/>
    <n v="1"/>
    <x v="2"/>
    <x v="1"/>
    <m/>
  </r>
  <r>
    <n v="93923"/>
    <n v="5"/>
    <n v="15"/>
    <s v="&gt;15"/>
    <m/>
    <s v="93923"/>
    <n v="18"/>
    <n v="5"/>
    <n v="5"/>
    <n v="0"/>
    <n v="0"/>
    <n v="0"/>
    <s v="&gt;18"/>
    <n v="12922"/>
    <m/>
    <x v="260"/>
    <x v="15"/>
    <m/>
  </r>
  <r>
    <n v="93924"/>
    <n v="5"/>
    <n v="5"/>
    <s v="&gt;0"/>
    <m/>
    <s v="93924"/>
    <n v="17"/>
    <n v="5"/>
    <n v="0"/>
    <n v="0"/>
    <n v="0"/>
    <n v="0"/>
    <s v="&gt;17"/>
    <n v="6421"/>
    <m/>
    <x v="0"/>
    <x v="15"/>
    <m/>
  </r>
  <r>
    <n v="93925"/>
    <n v="5"/>
    <n v="5"/>
    <s v="&gt;0"/>
    <m/>
    <s v="93925"/>
    <n v="15"/>
    <n v="0"/>
    <n v="0"/>
    <n v="0"/>
    <n v="0"/>
    <n v="0"/>
    <n v="15"/>
    <n v="1794"/>
    <m/>
    <x v="0"/>
    <x v="15"/>
    <m/>
  </r>
  <r>
    <n v="93926"/>
    <n v="40"/>
    <n v="30"/>
    <n v="70"/>
    <m/>
    <s v="93926"/>
    <n v="68"/>
    <n v="5"/>
    <n v="0"/>
    <n v="0"/>
    <n v="0"/>
    <n v="0"/>
    <s v="&gt;68"/>
    <n v="8893"/>
    <m/>
    <x v="261"/>
    <x v="15"/>
    <m/>
  </r>
  <r>
    <n v="93927"/>
    <n v="112"/>
    <n v="65"/>
    <n v="177"/>
    <m/>
    <s v="93927"/>
    <n v="171"/>
    <n v="5"/>
    <n v="0"/>
    <n v="0"/>
    <n v="5"/>
    <n v="0"/>
    <s v="&gt;171"/>
    <n v="18344"/>
    <m/>
    <x v="262"/>
    <x v="15"/>
    <m/>
  </r>
  <r>
    <n v="93928"/>
    <n v="5"/>
    <n v="0"/>
    <s v="&gt;0"/>
    <m/>
    <s v="93928"/>
    <n v="5"/>
    <n v="0"/>
    <n v="0"/>
    <n v="0"/>
    <n v="0"/>
    <n v="0"/>
    <s v="&gt;0"/>
    <n v="1019"/>
    <m/>
    <x v="0"/>
    <x v="15"/>
    <m/>
  </r>
  <r>
    <n v="93930"/>
    <n v="79"/>
    <n v="56"/>
    <n v="135"/>
    <m/>
    <s v="93930"/>
    <n v="129"/>
    <n v="5"/>
    <n v="0"/>
    <n v="0"/>
    <n v="0"/>
    <n v="5"/>
    <s v="&gt;129"/>
    <n v="17599"/>
    <m/>
    <x v="263"/>
    <x v="15"/>
    <m/>
  </r>
  <r>
    <n v="93932"/>
    <n v="5"/>
    <n v="0"/>
    <s v="&gt;0"/>
    <m/>
    <s v="93932"/>
    <n v="5"/>
    <n v="0"/>
    <n v="0"/>
    <n v="0"/>
    <n v="0"/>
    <n v="0"/>
    <s v="&gt;0"/>
    <n v="502"/>
    <m/>
    <x v="0"/>
    <x v="15"/>
    <m/>
  </r>
  <r>
    <n v="93933"/>
    <n v="95"/>
    <n v="98"/>
    <n v="193"/>
    <m/>
    <s v="93933"/>
    <n v="171"/>
    <n v="5"/>
    <n v="5"/>
    <n v="5"/>
    <n v="5"/>
    <n v="5"/>
    <s v="&gt;171"/>
    <n v="25056"/>
    <m/>
    <x v="264"/>
    <x v="15"/>
    <m/>
  </r>
  <r>
    <n v="93935"/>
    <n v="5"/>
    <n v="0"/>
    <s v="&gt;0"/>
    <m/>
    <s v="93935"/>
    <n v="5"/>
    <n v="0"/>
    <n v="0"/>
    <n v="0"/>
    <n v="0"/>
    <n v="0"/>
    <s v="&gt;0"/>
    <n v="0"/>
    <n v="1"/>
    <x v="2"/>
    <x v="1"/>
    <m/>
  </r>
  <r>
    <n v="93940"/>
    <n v="38"/>
    <n v="76"/>
    <n v="114"/>
    <m/>
    <s v="93940"/>
    <n v="77"/>
    <n v="35"/>
    <n v="0"/>
    <n v="0"/>
    <n v="0"/>
    <n v="5"/>
    <s v="&gt;112"/>
    <n v="32699"/>
    <m/>
    <x v="265"/>
    <x v="15"/>
    <m/>
  </r>
  <r>
    <n v="93950"/>
    <n v="35"/>
    <n v="69"/>
    <n v="104"/>
    <m/>
    <s v="93950"/>
    <n v="68"/>
    <n v="5"/>
    <n v="0"/>
    <n v="27"/>
    <n v="5"/>
    <n v="5"/>
    <s v="&gt;95"/>
    <n v="15471"/>
    <m/>
    <x v="266"/>
    <x v="15"/>
    <m/>
  </r>
  <r>
    <n v="93953"/>
    <n v="5"/>
    <n v="5"/>
    <s v="&gt;0"/>
    <m/>
    <s v="93953"/>
    <n v="11"/>
    <n v="0"/>
    <n v="0"/>
    <n v="0"/>
    <n v="0"/>
    <n v="0"/>
    <n v="11"/>
    <n v="3783"/>
    <m/>
    <x v="0"/>
    <x v="15"/>
    <m/>
  </r>
  <r>
    <n v="93954"/>
    <n v="5"/>
    <n v="5"/>
    <s v="&gt;0"/>
    <m/>
    <s v="93954"/>
    <n v="5"/>
    <n v="0"/>
    <n v="0"/>
    <n v="0"/>
    <n v="0"/>
    <n v="0"/>
    <s v="&gt;0"/>
    <n v="438"/>
    <m/>
    <x v="0"/>
    <x v="15"/>
    <m/>
  </r>
  <r>
    <n v="93955"/>
    <n v="92"/>
    <n v="79"/>
    <n v="171"/>
    <m/>
    <s v="93955"/>
    <n v="154"/>
    <n v="12"/>
    <n v="0"/>
    <n v="0"/>
    <n v="5"/>
    <n v="5"/>
    <s v="&gt;166"/>
    <n v="34757"/>
    <m/>
    <x v="267"/>
    <x v="15"/>
    <m/>
  </r>
  <r>
    <n v="93960"/>
    <n v="101"/>
    <n v="90"/>
    <n v="191"/>
    <m/>
    <s v="93960"/>
    <n v="184"/>
    <n v="5"/>
    <n v="0"/>
    <n v="0"/>
    <n v="0"/>
    <n v="0"/>
    <s v="&gt;184"/>
    <n v="27009"/>
    <m/>
    <x v="268"/>
    <x v="15"/>
    <m/>
  </r>
  <r>
    <n v="93962"/>
    <n v="5"/>
    <n v="5"/>
    <s v="&gt;0"/>
    <m/>
    <s v="93962"/>
    <n v="5"/>
    <n v="0"/>
    <n v="0"/>
    <n v="0"/>
    <n v="0"/>
    <n v="0"/>
    <s v="&gt;0"/>
    <n v="373"/>
    <m/>
    <x v="0"/>
    <x v="15"/>
    <m/>
  </r>
  <r>
    <n v="93982"/>
    <n v="0"/>
    <n v="5"/>
    <s v="&gt;0"/>
    <m/>
    <s v="93982"/>
    <n v="5"/>
    <n v="0"/>
    <n v="0"/>
    <n v="0"/>
    <n v="0"/>
    <n v="0"/>
    <s v="&gt;0"/>
    <n v="0"/>
    <n v="1"/>
    <x v="2"/>
    <x v="1"/>
    <m/>
  </r>
  <r>
    <n v="93995"/>
    <n v="0"/>
    <n v="5"/>
    <s v="&gt;0"/>
    <m/>
    <s v="93995"/>
    <n v="5"/>
    <n v="0"/>
    <n v="0"/>
    <n v="0"/>
    <n v="0"/>
    <n v="0"/>
    <s v="&gt;0"/>
    <n v="0"/>
    <n v="1"/>
    <x v="2"/>
    <x v="1"/>
    <m/>
  </r>
  <r>
    <n v="94001"/>
    <n v="0"/>
    <n v="5"/>
    <s v="&gt;0"/>
    <m/>
    <s v="94001"/>
    <n v="0"/>
    <n v="0"/>
    <n v="5"/>
    <n v="0"/>
    <n v="0"/>
    <n v="0"/>
    <s v="&gt;0"/>
    <n v="0"/>
    <n v="1"/>
    <x v="2"/>
    <x v="1"/>
    <m/>
  </r>
  <r>
    <n v="94002"/>
    <n v="48"/>
    <n v="117"/>
    <n v="165"/>
    <m/>
    <s v="94002"/>
    <n v="91"/>
    <n v="37"/>
    <n v="29"/>
    <n v="5"/>
    <n v="5"/>
    <n v="5"/>
    <s v="&gt;157"/>
    <n v="27001"/>
    <m/>
    <x v="269"/>
    <x v="19"/>
    <m/>
  </r>
  <r>
    <n v="94005"/>
    <n v="12"/>
    <n v="13"/>
    <n v="25"/>
    <m/>
    <s v="94005"/>
    <n v="25"/>
    <n v="0"/>
    <n v="0"/>
    <n v="0"/>
    <n v="0"/>
    <n v="0"/>
    <n v="25"/>
    <n v="4645"/>
    <m/>
    <x v="270"/>
    <x v="19"/>
    <m/>
  </r>
  <r>
    <n v="94010"/>
    <n v="75"/>
    <n v="100"/>
    <n v="175"/>
    <m/>
    <s v="94010"/>
    <n v="145"/>
    <n v="11"/>
    <n v="14"/>
    <n v="5"/>
    <n v="5"/>
    <n v="5"/>
    <s v="&gt;170"/>
    <n v="42466"/>
    <m/>
    <x v="271"/>
    <x v="19"/>
    <m/>
  </r>
  <r>
    <n v="94012"/>
    <n v="5"/>
    <n v="5"/>
    <s v="&gt;0"/>
    <m/>
    <s v="94012"/>
    <n v="5"/>
    <n v="0"/>
    <n v="5"/>
    <n v="0"/>
    <n v="0"/>
    <n v="0"/>
    <s v="&gt;0"/>
    <n v="0"/>
    <n v="1"/>
    <x v="2"/>
    <x v="1"/>
    <m/>
  </r>
  <r>
    <n v="94013"/>
    <n v="5"/>
    <n v="5"/>
    <s v="&gt;0"/>
    <m/>
    <s v="94013"/>
    <n v="5"/>
    <n v="5"/>
    <n v="0"/>
    <n v="0"/>
    <n v="0"/>
    <n v="0"/>
    <s v="&gt;0"/>
    <n v="0"/>
    <n v="1"/>
    <x v="2"/>
    <x v="1"/>
    <m/>
  </r>
  <r>
    <n v="94014"/>
    <n v="109"/>
    <n v="143"/>
    <n v="252"/>
    <m/>
    <s v="94014"/>
    <n v="233"/>
    <n v="5"/>
    <n v="5"/>
    <n v="0"/>
    <n v="5"/>
    <n v="5"/>
    <s v="&gt;233"/>
    <n v="49565"/>
    <m/>
    <x v="272"/>
    <x v="19"/>
    <m/>
  </r>
  <r>
    <n v="94015"/>
    <n v="158"/>
    <n v="279"/>
    <n v="437"/>
    <m/>
    <s v="94015"/>
    <n v="338"/>
    <n v="20"/>
    <n v="45"/>
    <n v="13"/>
    <n v="19"/>
    <n v="5"/>
    <s v="&gt;435"/>
    <n v="65199"/>
    <m/>
    <x v="272"/>
    <x v="19"/>
    <m/>
  </r>
  <r>
    <n v="94018"/>
    <n v="5"/>
    <n v="5"/>
    <s v="&gt;0"/>
    <m/>
    <s v="94018"/>
    <n v="11"/>
    <n v="0"/>
    <n v="5"/>
    <n v="0"/>
    <n v="0"/>
    <n v="0"/>
    <s v="&gt;11"/>
    <n v="0"/>
    <n v="1"/>
    <x v="2"/>
    <x v="1"/>
    <m/>
  </r>
  <r>
    <n v="94019"/>
    <n v="40"/>
    <n v="46"/>
    <n v="86"/>
    <m/>
    <s v="94019"/>
    <n v="81"/>
    <n v="5"/>
    <n v="0"/>
    <n v="0"/>
    <n v="5"/>
    <n v="0"/>
    <s v="&gt;81"/>
    <n v="20207"/>
    <m/>
    <x v="273"/>
    <x v="19"/>
    <m/>
  </r>
  <r>
    <n v="94020"/>
    <n v="5"/>
    <n v="5"/>
    <s v="&gt;0"/>
    <m/>
    <s v="94020"/>
    <n v="5"/>
    <n v="0"/>
    <n v="0"/>
    <n v="0"/>
    <n v="0"/>
    <n v="0"/>
    <s v="&gt;0"/>
    <n v="1979"/>
    <m/>
    <x v="0"/>
    <x v="19"/>
    <m/>
  </r>
  <r>
    <n v="94021"/>
    <n v="0"/>
    <n v="5"/>
    <s v="&gt;0"/>
    <m/>
    <s v="94021"/>
    <n v="5"/>
    <n v="0"/>
    <n v="0"/>
    <n v="0"/>
    <n v="0"/>
    <n v="0"/>
    <s v="&gt;0"/>
    <n v="574"/>
    <m/>
    <x v="0"/>
    <x v="19"/>
    <m/>
  </r>
  <r>
    <n v="94022"/>
    <n v="28"/>
    <n v="28"/>
    <n v="56"/>
    <m/>
    <s v="94022"/>
    <n v="55"/>
    <n v="0"/>
    <n v="0"/>
    <n v="0"/>
    <n v="0"/>
    <n v="5"/>
    <s v="&gt;55"/>
    <n v="19701"/>
    <m/>
    <x v="274"/>
    <x v="20"/>
    <m/>
  </r>
  <r>
    <n v="94024"/>
    <n v="37"/>
    <n v="39"/>
    <n v="76"/>
    <m/>
    <s v="94024"/>
    <n v="75"/>
    <n v="5"/>
    <n v="0"/>
    <n v="0"/>
    <n v="0"/>
    <n v="0"/>
    <s v="&gt;75"/>
    <n v="23704"/>
    <m/>
    <x v="275"/>
    <x v="20"/>
    <m/>
  </r>
  <r>
    <n v="94025"/>
    <n v="89"/>
    <n v="77"/>
    <n v="166"/>
    <m/>
    <s v="94025"/>
    <n v="149"/>
    <n v="15"/>
    <n v="0"/>
    <n v="0"/>
    <n v="5"/>
    <n v="5"/>
    <s v="&gt;164"/>
    <n v="43996"/>
    <m/>
    <x v="276"/>
    <x v="19"/>
    <m/>
  </r>
  <r>
    <n v="94026"/>
    <n v="0"/>
    <n v="5"/>
    <s v="&gt;0"/>
    <m/>
    <s v="94026"/>
    <n v="5"/>
    <n v="0"/>
    <n v="0"/>
    <n v="0"/>
    <n v="0"/>
    <n v="0"/>
    <s v="&gt;0"/>
    <n v="0"/>
    <n v="1"/>
    <x v="2"/>
    <x v="1"/>
    <m/>
  </r>
  <r>
    <n v="94027"/>
    <n v="5"/>
    <n v="15"/>
    <s v="&gt;15"/>
    <m/>
    <s v="94027"/>
    <n v="22"/>
    <n v="0"/>
    <n v="0"/>
    <n v="0"/>
    <n v="0"/>
    <n v="0"/>
    <n v="22"/>
    <n v="7193"/>
    <m/>
    <x v="277"/>
    <x v="19"/>
    <m/>
  </r>
  <r>
    <n v="94028"/>
    <n v="5"/>
    <n v="5"/>
    <s v="&gt;0"/>
    <m/>
    <s v="94028"/>
    <n v="5"/>
    <n v="0"/>
    <n v="0"/>
    <n v="0"/>
    <n v="0"/>
    <n v="0"/>
    <s v="&gt;0"/>
    <n v="6718"/>
    <m/>
    <x v="278"/>
    <x v="19"/>
    <m/>
  </r>
  <r>
    <n v="94030"/>
    <n v="56"/>
    <n v="49"/>
    <n v="105"/>
    <m/>
    <s v="94030"/>
    <n v="99"/>
    <n v="5"/>
    <n v="5"/>
    <n v="0"/>
    <n v="0"/>
    <n v="5"/>
    <s v="&gt;99"/>
    <n v="22998"/>
    <m/>
    <x v="279"/>
    <x v="19"/>
    <m/>
  </r>
  <r>
    <n v="94031"/>
    <n v="0"/>
    <n v="5"/>
    <s v="&gt;0"/>
    <m/>
    <s v="94031"/>
    <n v="0"/>
    <n v="5"/>
    <n v="0"/>
    <n v="0"/>
    <n v="0"/>
    <n v="0"/>
    <s v="&gt;0"/>
    <n v="0"/>
    <n v="1"/>
    <x v="2"/>
    <x v="1"/>
    <m/>
  </r>
  <r>
    <n v="94035"/>
    <n v="0"/>
    <n v="5"/>
    <s v="&gt;0"/>
    <m/>
    <s v="94035"/>
    <n v="5"/>
    <n v="0"/>
    <n v="5"/>
    <n v="0"/>
    <n v="0"/>
    <n v="0"/>
    <s v="&gt;0"/>
    <n v="0"/>
    <n v="1"/>
    <x v="2"/>
    <x v="1"/>
    <m/>
  </r>
  <r>
    <n v="94037"/>
    <n v="5"/>
    <n v="5"/>
    <s v="&gt;0"/>
    <m/>
    <s v="94037"/>
    <n v="5"/>
    <n v="0"/>
    <n v="0"/>
    <n v="0"/>
    <n v="0"/>
    <n v="0"/>
    <s v="&gt;0"/>
    <n v="2833"/>
    <m/>
    <x v="0"/>
    <x v="19"/>
    <m/>
  </r>
  <r>
    <n v="94038"/>
    <n v="5"/>
    <n v="15"/>
    <s v="&gt;15"/>
    <m/>
    <s v="94038"/>
    <n v="12"/>
    <n v="0"/>
    <n v="0"/>
    <n v="0"/>
    <n v="0"/>
    <n v="5"/>
    <s v="&gt;12"/>
    <n v="3350"/>
    <m/>
    <x v="0"/>
    <x v="19"/>
    <m/>
  </r>
  <r>
    <n v="94039"/>
    <n v="5"/>
    <n v="0"/>
    <s v="&gt;0"/>
    <m/>
    <s v="94039"/>
    <n v="5"/>
    <n v="0"/>
    <n v="0"/>
    <n v="0"/>
    <n v="0"/>
    <n v="0"/>
    <s v="&gt;0"/>
    <n v="0"/>
    <n v="1"/>
    <x v="2"/>
    <x v="1"/>
    <m/>
  </r>
  <r>
    <n v="94040"/>
    <n v="80"/>
    <n v="92"/>
    <n v="172"/>
    <m/>
    <s v="94040"/>
    <n v="130"/>
    <n v="41"/>
    <n v="0"/>
    <n v="0"/>
    <n v="0"/>
    <n v="5"/>
    <s v="&gt;171"/>
    <n v="34804"/>
    <m/>
    <x v="280"/>
    <x v="20"/>
    <m/>
  </r>
  <r>
    <n v="94041"/>
    <n v="31"/>
    <n v="24"/>
    <n v="55"/>
    <m/>
    <s v="94041"/>
    <n v="54"/>
    <n v="0"/>
    <n v="5"/>
    <n v="0"/>
    <n v="0"/>
    <n v="0"/>
    <s v="&gt;54"/>
    <n v="13996"/>
    <m/>
    <x v="280"/>
    <x v="20"/>
    <m/>
  </r>
  <r>
    <n v="94043"/>
    <n v="62"/>
    <n v="36"/>
    <n v="98"/>
    <m/>
    <s v="94043"/>
    <n v="92"/>
    <n v="5"/>
    <n v="0"/>
    <n v="0"/>
    <n v="0"/>
    <n v="0"/>
    <s v="&gt;92"/>
    <n v="31999"/>
    <m/>
    <x v="280"/>
    <x v="20"/>
    <m/>
  </r>
  <r>
    <n v="94044"/>
    <n v="77"/>
    <n v="111"/>
    <n v="188"/>
    <m/>
    <s v="94044"/>
    <n v="156"/>
    <n v="5"/>
    <n v="19"/>
    <n v="0"/>
    <n v="5"/>
    <n v="0"/>
    <s v="&gt;175"/>
    <n v="38677"/>
    <m/>
    <x v="281"/>
    <x v="19"/>
    <m/>
  </r>
  <r>
    <n v="94045"/>
    <n v="5"/>
    <n v="5"/>
    <s v="&gt;0"/>
    <m/>
    <s v="94045"/>
    <n v="5"/>
    <n v="5"/>
    <n v="0"/>
    <n v="0"/>
    <n v="0"/>
    <n v="0"/>
    <s v="&gt;0"/>
    <n v="0"/>
    <n v="1"/>
    <x v="2"/>
    <x v="1"/>
    <m/>
  </r>
  <r>
    <n v="94046"/>
    <n v="0"/>
    <n v="5"/>
    <s v="&gt;0"/>
    <m/>
    <s v="94046"/>
    <n v="5"/>
    <n v="0"/>
    <n v="0"/>
    <n v="0"/>
    <n v="0"/>
    <n v="0"/>
    <s v="&gt;0"/>
    <n v="0"/>
    <n v="1"/>
    <x v="2"/>
    <x v="1"/>
    <m/>
  </r>
  <r>
    <n v="94051"/>
    <n v="5"/>
    <n v="5"/>
    <s v="&gt;0"/>
    <m/>
    <s v="94051"/>
    <n v="5"/>
    <n v="5"/>
    <n v="0"/>
    <n v="0"/>
    <n v="0"/>
    <n v="0"/>
    <s v="&gt;0"/>
    <n v="0"/>
    <n v="1"/>
    <x v="2"/>
    <x v="1"/>
    <m/>
  </r>
  <r>
    <n v="94060"/>
    <n v="5"/>
    <n v="5"/>
    <s v="&gt;0"/>
    <m/>
    <s v="94060"/>
    <n v="5"/>
    <n v="0"/>
    <n v="0"/>
    <n v="0"/>
    <n v="0"/>
    <n v="0"/>
    <s v="&gt;0"/>
    <n v="1098"/>
    <m/>
    <x v="0"/>
    <x v="19"/>
    <m/>
  </r>
  <r>
    <n v="94061"/>
    <n v="81"/>
    <n v="170"/>
    <n v="251"/>
    <m/>
    <s v="94061"/>
    <n v="146"/>
    <n v="37"/>
    <n v="60"/>
    <n v="5"/>
    <n v="0"/>
    <n v="5"/>
    <s v="&gt;243"/>
    <n v="38158"/>
    <m/>
    <x v="282"/>
    <x v="19"/>
    <m/>
  </r>
  <r>
    <n v="94062"/>
    <n v="34"/>
    <n v="101"/>
    <n v="135"/>
    <m/>
    <s v="94062"/>
    <n v="68"/>
    <n v="18"/>
    <n v="46"/>
    <n v="0"/>
    <n v="5"/>
    <n v="5"/>
    <s v="&gt;132"/>
    <n v="27871"/>
    <m/>
    <x v="283"/>
    <x v="19"/>
    <m/>
  </r>
  <r>
    <n v="94063"/>
    <n v="117"/>
    <n v="130"/>
    <n v="247"/>
    <m/>
    <s v="94063"/>
    <n v="195"/>
    <n v="25"/>
    <n v="20"/>
    <n v="0"/>
    <n v="5"/>
    <n v="5"/>
    <s v="&gt;240"/>
    <n v="36110"/>
    <m/>
    <x v="282"/>
    <x v="19"/>
    <m/>
  </r>
  <r>
    <n v="94064"/>
    <n v="5"/>
    <n v="0"/>
    <s v="&gt;0"/>
    <m/>
    <s v="94064"/>
    <n v="5"/>
    <n v="0"/>
    <n v="0"/>
    <n v="0"/>
    <n v="0"/>
    <n v="0"/>
    <s v="&gt;0"/>
    <n v="0"/>
    <n v="1"/>
    <x v="2"/>
    <x v="1"/>
    <m/>
  </r>
  <r>
    <n v="94065"/>
    <n v="29"/>
    <n v="19"/>
    <n v="48"/>
    <m/>
    <s v="94065"/>
    <n v="46"/>
    <n v="5"/>
    <n v="5"/>
    <n v="0"/>
    <n v="0"/>
    <n v="0"/>
    <s v="&gt;46"/>
    <n v="11603"/>
    <m/>
    <x v="282"/>
    <x v="19"/>
    <m/>
  </r>
  <r>
    <n v="94066"/>
    <n v="130"/>
    <n v="221"/>
    <n v="351"/>
    <m/>
    <s v="94066"/>
    <n v="240"/>
    <n v="13"/>
    <n v="67"/>
    <n v="22"/>
    <n v="5"/>
    <n v="5"/>
    <s v="&gt;342"/>
    <n v="44538"/>
    <m/>
    <x v="284"/>
    <x v="19"/>
    <m/>
  </r>
  <r>
    <n v="94070"/>
    <n v="52"/>
    <n v="71"/>
    <n v="123"/>
    <m/>
    <s v="94070"/>
    <n v="98"/>
    <n v="14"/>
    <n v="5"/>
    <n v="0"/>
    <n v="5"/>
    <n v="0"/>
    <s v="&gt;112"/>
    <n v="30420"/>
    <m/>
    <x v="285"/>
    <x v="19"/>
    <m/>
  </r>
  <r>
    <n v="94080"/>
    <n v="177"/>
    <n v="349"/>
    <n v="526"/>
    <m/>
    <s v="94080"/>
    <n v="355"/>
    <n v="19"/>
    <n v="83"/>
    <n v="54"/>
    <n v="11"/>
    <n v="5"/>
    <s v="&gt;522"/>
    <n v="67263"/>
    <m/>
    <x v="286"/>
    <x v="19"/>
    <m/>
  </r>
  <r>
    <n v="94083"/>
    <n v="0"/>
    <n v="5"/>
    <s v="&gt;0"/>
    <m/>
    <s v="94083"/>
    <n v="5"/>
    <n v="0"/>
    <n v="0"/>
    <n v="0"/>
    <n v="0"/>
    <n v="0"/>
    <s v="&gt;0"/>
    <n v="0"/>
    <n v="1"/>
    <x v="2"/>
    <x v="1"/>
    <m/>
  </r>
  <r>
    <n v="94085"/>
    <n v="64"/>
    <n v="27"/>
    <n v="91"/>
    <m/>
    <s v="94085"/>
    <n v="88"/>
    <n v="5"/>
    <n v="0"/>
    <n v="0"/>
    <n v="0"/>
    <n v="5"/>
    <s v="&gt;88"/>
    <n v="23592"/>
    <m/>
    <x v="287"/>
    <x v="20"/>
    <m/>
  </r>
  <r>
    <n v="94086"/>
    <n v="140"/>
    <n v="128"/>
    <n v="268"/>
    <m/>
    <s v="94086"/>
    <n v="224"/>
    <n v="34"/>
    <n v="5"/>
    <n v="0"/>
    <n v="0"/>
    <n v="5"/>
    <s v="&gt;258"/>
    <n v="49190"/>
    <m/>
    <x v="287"/>
    <x v="20"/>
    <m/>
  </r>
  <r>
    <n v="94087"/>
    <n v="149"/>
    <n v="100"/>
    <n v="249"/>
    <m/>
    <s v="94087"/>
    <n v="230"/>
    <n v="5"/>
    <n v="5"/>
    <n v="0"/>
    <n v="0"/>
    <n v="5"/>
    <s v="&gt;230"/>
    <n v="57015"/>
    <m/>
    <x v="287"/>
    <x v="20"/>
    <m/>
  </r>
  <r>
    <n v="94088"/>
    <n v="0"/>
    <n v="5"/>
    <s v="&gt;0"/>
    <m/>
    <s v="94088"/>
    <n v="5"/>
    <n v="0"/>
    <n v="0"/>
    <n v="0"/>
    <n v="0"/>
    <n v="0"/>
    <s v="&gt;0"/>
    <n v="0"/>
    <n v="1"/>
    <x v="2"/>
    <x v="1"/>
    <m/>
  </r>
  <r>
    <n v="94089"/>
    <n v="65"/>
    <n v="63"/>
    <n v="128"/>
    <m/>
    <s v="94089"/>
    <n v="119"/>
    <n v="5"/>
    <n v="5"/>
    <n v="0"/>
    <n v="0"/>
    <n v="0"/>
    <s v="&gt;119"/>
    <n v="23049"/>
    <m/>
    <x v="287"/>
    <x v="20"/>
    <m/>
  </r>
  <r>
    <n v="94093"/>
    <n v="5"/>
    <n v="0"/>
    <s v="&gt;0"/>
    <m/>
    <s v="94093"/>
    <n v="5"/>
    <n v="0"/>
    <n v="0"/>
    <n v="0"/>
    <n v="0"/>
    <n v="0"/>
    <s v="&gt;0"/>
    <n v="0"/>
    <n v="1"/>
    <x v="2"/>
    <x v="1"/>
    <m/>
  </r>
  <r>
    <n v="94100"/>
    <n v="0"/>
    <n v="5"/>
    <s v="&gt;0"/>
    <m/>
    <s v="94100"/>
    <n v="5"/>
    <n v="0"/>
    <n v="0"/>
    <n v="0"/>
    <n v="0"/>
    <n v="0"/>
    <s v="&gt;0"/>
    <n v="0"/>
    <n v="1"/>
    <x v="2"/>
    <x v="1"/>
    <m/>
  </r>
  <r>
    <n v="94101"/>
    <n v="5"/>
    <n v="0"/>
    <s v="&gt;0"/>
    <m/>
    <s v="94101"/>
    <n v="5"/>
    <n v="0"/>
    <n v="0"/>
    <n v="0"/>
    <n v="0"/>
    <n v="0"/>
    <s v="&gt;0"/>
    <n v="0"/>
    <n v="1"/>
    <x v="2"/>
    <x v="1"/>
    <m/>
  </r>
  <r>
    <n v="94102"/>
    <n v="75"/>
    <n v="101"/>
    <n v="176"/>
    <m/>
    <s v="94102"/>
    <n v="134"/>
    <n v="37"/>
    <n v="0"/>
    <n v="0"/>
    <n v="5"/>
    <n v="5"/>
    <s v="&gt;171"/>
    <n v="33264"/>
    <m/>
    <x v="288"/>
    <x v="21"/>
    <m/>
  </r>
  <r>
    <n v="94103"/>
    <n v="76"/>
    <n v="81"/>
    <n v="157"/>
    <m/>
    <s v="94103"/>
    <n v="129"/>
    <n v="23"/>
    <n v="0"/>
    <n v="0"/>
    <n v="5"/>
    <n v="5"/>
    <s v="&gt;152"/>
    <n v="31585"/>
    <m/>
    <x v="288"/>
    <x v="21"/>
    <m/>
  </r>
  <r>
    <n v="94104"/>
    <n v="5"/>
    <n v="5"/>
    <s v="&gt;0"/>
    <m/>
    <s v="94104"/>
    <n v="5"/>
    <n v="0"/>
    <n v="0"/>
    <n v="0"/>
    <n v="0"/>
    <n v="0"/>
    <s v="&gt;0"/>
    <n v="438"/>
    <m/>
    <x v="288"/>
    <x v="21"/>
    <m/>
  </r>
  <r>
    <n v="94105"/>
    <n v="26"/>
    <n v="14"/>
    <n v="40"/>
    <m/>
    <s v="94105"/>
    <n v="34"/>
    <n v="5"/>
    <n v="0"/>
    <n v="0"/>
    <n v="5"/>
    <n v="0"/>
    <s v="&gt;34"/>
    <n v="12944"/>
    <m/>
    <x v="288"/>
    <x v="21"/>
    <m/>
  </r>
  <r>
    <n v="94106"/>
    <n v="5"/>
    <n v="0"/>
    <s v="&gt;0"/>
    <m/>
    <s v="94106"/>
    <n v="5"/>
    <n v="0"/>
    <n v="0"/>
    <n v="0"/>
    <n v="0"/>
    <n v="0"/>
    <s v="&gt;0"/>
    <n v="0"/>
    <n v="1"/>
    <x v="2"/>
    <x v="1"/>
    <m/>
  </r>
  <r>
    <n v="94107"/>
    <n v="53"/>
    <n v="28"/>
    <n v="81"/>
    <m/>
    <s v="94107"/>
    <n v="72"/>
    <n v="5"/>
    <n v="0"/>
    <n v="0"/>
    <n v="5"/>
    <n v="5"/>
    <s v="&gt;72"/>
    <n v="29708"/>
    <m/>
    <x v="288"/>
    <x v="21"/>
    <m/>
  </r>
  <r>
    <n v="94108"/>
    <n v="5"/>
    <n v="5"/>
    <s v="&gt;0"/>
    <m/>
    <s v="94108"/>
    <n v="14"/>
    <n v="5"/>
    <n v="0"/>
    <n v="0"/>
    <n v="0"/>
    <n v="0"/>
    <s v="&gt;14"/>
    <n v="13535"/>
    <m/>
    <x v="288"/>
    <x v="21"/>
    <m/>
  </r>
  <r>
    <n v="94109"/>
    <n v="57"/>
    <n v="57"/>
    <n v="114"/>
    <m/>
    <s v="94109"/>
    <n v="99"/>
    <n v="12"/>
    <n v="0"/>
    <n v="0"/>
    <n v="5"/>
    <n v="5"/>
    <s v="&gt;111"/>
    <n v="55797"/>
    <m/>
    <x v="288"/>
    <x v="21"/>
    <m/>
  </r>
  <r>
    <n v="94110"/>
    <n v="126"/>
    <n v="156"/>
    <n v="282"/>
    <m/>
    <s v="94110"/>
    <n v="254"/>
    <n v="19"/>
    <n v="5"/>
    <n v="0"/>
    <n v="5"/>
    <n v="5"/>
    <s v="&gt;273"/>
    <n v="72765"/>
    <m/>
    <x v="288"/>
    <x v="21"/>
    <m/>
  </r>
  <r>
    <n v="94111"/>
    <n v="5"/>
    <n v="5"/>
    <s v="&gt;0"/>
    <m/>
    <s v="94111"/>
    <n v="11"/>
    <n v="5"/>
    <n v="0"/>
    <n v="0"/>
    <n v="0"/>
    <n v="0"/>
    <s v="&gt;11"/>
    <n v="4023"/>
    <m/>
    <x v="288"/>
    <x v="21"/>
    <m/>
  </r>
  <r>
    <n v="94112"/>
    <n v="210"/>
    <n v="304"/>
    <n v="514"/>
    <m/>
    <s v="94112"/>
    <n v="452"/>
    <n v="5"/>
    <n v="29"/>
    <n v="0"/>
    <n v="20"/>
    <n v="5"/>
    <s v="&gt;501"/>
    <n v="85053"/>
    <m/>
    <x v="288"/>
    <x v="21"/>
    <m/>
  </r>
  <r>
    <n v="94114"/>
    <n v="27"/>
    <n v="29"/>
    <n v="56"/>
    <m/>
    <s v="94114"/>
    <n v="47"/>
    <n v="5"/>
    <n v="5"/>
    <n v="0"/>
    <n v="0"/>
    <n v="5"/>
    <s v="&gt;47"/>
    <n v="35077"/>
    <m/>
    <x v="288"/>
    <x v="21"/>
    <m/>
  </r>
  <r>
    <n v="94115"/>
    <n v="42"/>
    <n v="60"/>
    <n v="102"/>
    <m/>
    <s v="94115"/>
    <n v="84"/>
    <n v="5"/>
    <n v="5"/>
    <n v="0"/>
    <n v="5"/>
    <n v="5"/>
    <s v="&gt;84"/>
    <n v="33841"/>
    <m/>
    <x v="288"/>
    <x v="21"/>
    <m/>
  </r>
  <r>
    <n v="94116"/>
    <n v="76"/>
    <n v="130"/>
    <n v="206"/>
    <m/>
    <s v="94116"/>
    <n v="187"/>
    <n v="5"/>
    <n v="5"/>
    <n v="0"/>
    <n v="5"/>
    <n v="5"/>
    <s v="&gt;187"/>
    <n v="46594"/>
    <m/>
    <x v="288"/>
    <x v="21"/>
    <m/>
  </r>
  <r>
    <n v="94117"/>
    <n v="36"/>
    <n v="45"/>
    <n v="81"/>
    <m/>
    <s v="94117"/>
    <n v="63"/>
    <n v="13"/>
    <n v="5"/>
    <n v="0"/>
    <n v="5"/>
    <n v="5"/>
    <s v="&gt;76"/>
    <n v="43526"/>
    <m/>
    <x v="288"/>
    <x v="21"/>
    <m/>
  </r>
  <r>
    <n v="94118"/>
    <n v="50"/>
    <n v="58"/>
    <n v="108"/>
    <m/>
    <s v="94118"/>
    <n v="89"/>
    <n v="5"/>
    <n v="5"/>
    <n v="0"/>
    <n v="5"/>
    <n v="5"/>
    <s v="&gt;89"/>
    <n v="41241"/>
    <m/>
    <x v="288"/>
    <x v="21"/>
    <m/>
  </r>
  <r>
    <n v="94120"/>
    <n v="5"/>
    <n v="5"/>
    <s v="&gt;0"/>
    <m/>
    <s v="94120"/>
    <n v="5"/>
    <n v="0"/>
    <n v="0"/>
    <n v="0"/>
    <n v="0"/>
    <n v="0"/>
    <s v="&gt;0"/>
    <n v="0"/>
    <n v="1"/>
    <x v="2"/>
    <x v="1"/>
    <m/>
  </r>
  <r>
    <n v="94121"/>
    <n v="80"/>
    <n v="112"/>
    <n v="192"/>
    <m/>
    <s v="94121"/>
    <n v="173"/>
    <n v="17"/>
    <n v="0"/>
    <n v="0"/>
    <n v="5"/>
    <n v="0"/>
    <s v="&gt;190"/>
    <n v="43843"/>
    <m/>
    <x v="288"/>
    <x v="21"/>
    <m/>
  </r>
  <r>
    <n v="94122"/>
    <n v="94"/>
    <n v="119"/>
    <n v="213"/>
    <m/>
    <s v="94122"/>
    <n v="200"/>
    <n v="5"/>
    <n v="5"/>
    <n v="0"/>
    <n v="5"/>
    <n v="5"/>
    <s v="&gt;200"/>
    <n v="61248"/>
    <m/>
    <x v="288"/>
    <x v="21"/>
    <m/>
  </r>
  <r>
    <n v="94123"/>
    <n v="15"/>
    <n v="5"/>
    <s v="&gt;15"/>
    <m/>
    <s v="94123"/>
    <n v="22"/>
    <n v="5"/>
    <n v="0"/>
    <n v="0"/>
    <n v="0"/>
    <n v="0"/>
    <s v="&gt;22"/>
    <n v="26074"/>
    <m/>
    <x v="288"/>
    <x v="21"/>
    <m/>
  </r>
  <r>
    <n v="94124"/>
    <n v="137"/>
    <n v="198"/>
    <n v="335"/>
    <m/>
    <s v="94124"/>
    <n v="276"/>
    <n v="18"/>
    <n v="5"/>
    <n v="0"/>
    <n v="30"/>
    <n v="5"/>
    <s v="&gt;324"/>
    <n v="36278"/>
    <m/>
    <x v="288"/>
    <x v="21"/>
    <m/>
  </r>
  <r>
    <n v="94125"/>
    <n v="5"/>
    <n v="0"/>
    <s v="&gt;0"/>
    <m/>
    <s v="94125"/>
    <n v="5"/>
    <n v="0"/>
    <n v="0"/>
    <n v="0"/>
    <n v="0"/>
    <n v="0"/>
    <s v="&gt;0"/>
    <n v="0"/>
    <n v="1"/>
    <x v="2"/>
    <x v="1"/>
    <m/>
  </r>
  <r>
    <n v="94127"/>
    <n v="51"/>
    <n v="44"/>
    <n v="95"/>
    <m/>
    <s v="94127"/>
    <n v="85"/>
    <n v="5"/>
    <n v="5"/>
    <n v="0"/>
    <n v="0"/>
    <n v="0"/>
    <s v="&gt;85"/>
    <n v="20413"/>
    <m/>
    <x v="288"/>
    <x v="21"/>
    <m/>
  </r>
  <r>
    <n v="94129"/>
    <n v="5"/>
    <n v="5"/>
    <s v="&gt;0"/>
    <m/>
    <s v="94129"/>
    <n v="5"/>
    <n v="0"/>
    <n v="0"/>
    <n v="0"/>
    <n v="0"/>
    <n v="0"/>
    <s v="&gt;0"/>
    <n v="4011"/>
    <m/>
    <x v="288"/>
    <x v="21"/>
    <m/>
  </r>
  <r>
    <n v="94130"/>
    <n v="12"/>
    <n v="36"/>
    <n v="48"/>
    <m/>
    <s v="94130"/>
    <n v="19"/>
    <n v="27"/>
    <n v="5"/>
    <n v="0"/>
    <n v="0"/>
    <n v="5"/>
    <s v="&gt;46"/>
    <n v="3184"/>
    <m/>
    <x v="288"/>
    <x v="21"/>
    <m/>
  </r>
  <r>
    <n v="94131"/>
    <n v="44"/>
    <n v="40"/>
    <n v="84"/>
    <m/>
    <s v="94131"/>
    <n v="72"/>
    <n v="5"/>
    <n v="5"/>
    <n v="0"/>
    <n v="5"/>
    <n v="5"/>
    <s v="&gt;72"/>
    <n v="30458"/>
    <m/>
    <x v="288"/>
    <x v="21"/>
    <m/>
  </r>
  <r>
    <n v="94132"/>
    <n v="82"/>
    <n v="85"/>
    <n v="167"/>
    <m/>
    <s v="94132"/>
    <n v="142"/>
    <n v="5"/>
    <n v="14"/>
    <n v="0"/>
    <n v="5"/>
    <n v="0"/>
    <s v="&gt;156"/>
    <n v="30437"/>
    <m/>
    <x v="288"/>
    <x v="21"/>
    <m/>
  </r>
  <r>
    <n v="94133"/>
    <n v="40"/>
    <n v="60"/>
    <n v="100"/>
    <m/>
    <s v="94133"/>
    <n v="77"/>
    <n v="23"/>
    <n v="0"/>
    <n v="0"/>
    <n v="0"/>
    <n v="0"/>
    <n v="100"/>
    <n v="26930"/>
    <m/>
    <x v="288"/>
    <x v="21"/>
    <m/>
  </r>
  <r>
    <n v="94134"/>
    <n v="139"/>
    <n v="185"/>
    <n v="324"/>
    <m/>
    <s v="94134"/>
    <n v="299"/>
    <n v="5"/>
    <n v="15"/>
    <n v="0"/>
    <n v="5"/>
    <n v="5"/>
    <s v="&gt;314"/>
    <n v="43286"/>
    <m/>
    <x v="288"/>
    <x v="21"/>
    <m/>
  </r>
  <r>
    <n v="94137"/>
    <n v="5"/>
    <n v="0"/>
    <s v="&gt;0"/>
    <m/>
    <s v="94137"/>
    <n v="5"/>
    <n v="0"/>
    <n v="0"/>
    <n v="0"/>
    <n v="0"/>
    <n v="0"/>
    <s v="&gt;0"/>
    <n v="0"/>
    <n v="1"/>
    <x v="2"/>
    <x v="1"/>
    <m/>
  </r>
  <r>
    <n v="94142"/>
    <n v="0"/>
    <n v="5"/>
    <s v="&gt;0"/>
    <m/>
    <s v="94142"/>
    <n v="0"/>
    <n v="0"/>
    <n v="0"/>
    <n v="0"/>
    <n v="0"/>
    <n v="5"/>
    <s v="&gt;0"/>
    <n v="0"/>
    <n v="1"/>
    <x v="2"/>
    <x v="1"/>
    <m/>
  </r>
  <r>
    <n v="94143"/>
    <n v="5"/>
    <n v="0"/>
    <s v="&gt;0"/>
    <m/>
    <s v="94143"/>
    <n v="5"/>
    <n v="0"/>
    <n v="0"/>
    <n v="0"/>
    <n v="0"/>
    <n v="0"/>
    <s v="&gt;0"/>
    <n v="0"/>
    <n v="1"/>
    <x v="2"/>
    <x v="1"/>
    <m/>
  </r>
  <r>
    <n v="94148"/>
    <n v="0"/>
    <n v="5"/>
    <s v="&gt;0"/>
    <m/>
    <s v="94148"/>
    <n v="0"/>
    <n v="0"/>
    <n v="5"/>
    <n v="0"/>
    <n v="0"/>
    <n v="0"/>
    <s v="&gt;0"/>
    <n v="0"/>
    <n v="1"/>
    <x v="2"/>
    <x v="1"/>
    <m/>
  </r>
  <r>
    <n v="94158"/>
    <n v="36"/>
    <n v="19"/>
    <n v="55"/>
    <m/>
    <s v="94158"/>
    <n v="53"/>
    <n v="5"/>
    <n v="0"/>
    <n v="0"/>
    <n v="0"/>
    <n v="0"/>
    <s v="&gt;53"/>
    <n v="9231"/>
    <m/>
    <x v="288"/>
    <x v="21"/>
    <m/>
  </r>
  <r>
    <n v="94161"/>
    <n v="5"/>
    <n v="0"/>
    <s v="&gt;0"/>
    <m/>
    <s v="94161"/>
    <n v="5"/>
    <n v="0"/>
    <n v="0"/>
    <n v="0"/>
    <n v="0"/>
    <n v="0"/>
    <s v="&gt;0"/>
    <n v="0"/>
    <n v="1"/>
    <x v="2"/>
    <x v="1"/>
    <m/>
  </r>
  <r>
    <n v="94206"/>
    <n v="5"/>
    <n v="0"/>
    <s v="&gt;0"/>
    <m/>
    <s v="94206"/>
    <n v="5"/>
    <n v="0"/>
    <n v="0"/>
    <n v="0"/>
    <n v="0"/>
    <n v="0"/>
    <s v="&gt;0"/>
    <n v="0"/>
    <n v="1"/>
    <x v="2"/>
    <x v="1"/>
    <m/>
  </r>
  <r>
    <n v="94290"/>
    <n v="5"/>
    <n v="0"/>
    <s v="&gt;0"/>
    <m/>
    <s v="94290"/>
    <n v="5"/>
    <n v="0"/>
    <n v="0"/>
    <n v="0"/>
    <n v="0"/>
    <n v="0"/>
    <s v="&gt;0"/>
    <n v="0"/>
    <n v="1"/>
    <x v="2"/>
    <x v="1"/>
    <m/>
  </r>
  <r>
    <n v="94301"/>
    <n v="28"/>
    <n v="25"/>
    <n v="53"/>
    <m/>
    <s v="94301"/>
    <n v="48"/>
    <n v="5"/>
    <n v="0"/>
    <n v="5"/>
    <n v="0"/>
    <n v="5"/>
    <s v="&gt;48"/>
    <n v="17470"/>
    <m/>
    <x v="289"/>
    <x v="20"/>
    <m/>
  </r>
  <r>
    <n v="94302"/>
    <n v="5"/>
    <n v="0"/>
    <s v="&gt;0"/>
    <m/>
    <s v="94302"/>
    <n v="5"/>
    <n v="0"/>
    <n v="0"/>
    <n v="0"/>
    <n v="0"/>
    <n v="0"/>
    <s v="&gt;0"/>
    <n v="0"/>
    <n v="1"/>
    <x v="2"/>
    <x v="1"/>
    <m/>
  </r>
  <r>
    <n v="94303"/>
    <n v="160"/>
    <n v="160"/>
    <n v="320"/>
    <m/>
    <s v="94303"/>
    <n v="300"/>
    <n v="19"/>
    <n v="0"/>
    <n v="0"/>
    <n v="0"/>
    <n v="5"/>
    <s v="&gt;319"/>
    <n v="47828"/>
    <m/>
    <x v="289"/>
    <x v="20"/>
    <m/>
  </r>
  <r>
    <n v="94304"/>
    <n v="11"/>
    <n v="5"/>
    <s v="&gt;11"/>
    <m/>
    <s v="94304"/>
    <n v="12"/>
    <n v="0"/>
    <n v="0"/>
    <n v="0"/>
    <n v="0"/>
    <n v="0"/>
    <n v="12"/>
    <n v="4391"/>
    <m/>
    <x v="289"/>
    <x v="20"/>
    <m/>
  </r>
  <r>
    <n v="94305"/>
    <n v="5"/>
    <n v="5"/>
    <s v="&gt;0"/>
    <m/>
    <s v="94305"/>
    <n v="5"/>
    <n v="0"/>
    <n v="0"/>
    <n v="0"/>
    <n v="0"/>
    <n v="0"/>
    <s v="&gt;0"/>
    <n v="16283"/>
    <m/>
    <x v="0"/>
    <x v="20"/>
    <m/>
  </r>
  <r>
    <n v="94306"/>
    <n v="74"/>
    <n v="76"/>
    <n v="150"/>
    <m/>
    <s v="94306"/>
    <n v="125"/>
    <n v="25"/>
    <n v="0"/>
    <n v="0"/>
    <n v="0"/>
    <n v="0"/>
    <n v="150"/>
    <n v="27650"/>
    <m/>
    <x v="289"/>
    <x v="20"/>
    <m/>
  </r>
  <r>
    <n v="94311"/>
    <n v="0"/>
    <n v="5"/>
    <s v="&gt;0"/>
    <m/>
    <s v="94311"/>
    <n v="5"/>
    <n v="0"/>
    <n v="0"/>
    <n v="0"/>
    <n v="0"/>
    <n v="0"/>
    <s v="&gt;0"/>
    <n v="0"/>
    <n v="1"/>
    <x v="2"/>
    <x v="1"/>
    <m/>
  </r>
  <r>
    <n v="94393"/>
    <n v="5"/>
    <n v="0"/>
    <s v="&gt;0"/>
    <m/>
    <s v="94393"/>
    <n v="5"/>
    <n v="0"/>
    <n v="0"/>
    <n v="0"/>
    <n v="0"/>
    <n v="0"/>
    <s v="&gt;0"/>
    <n v="0"/>
    <n v="1"/>
    <x v="2"/>
    <x v="1"/>
    <m/>
  </r>
  <r>
    <n v="94401"/>
    <n v="135"/>
    <n v="239"/>
    <n v="374"/>
    <m/>
    <s v="94401"/>
    <n v="201"/>
    <n v="13"/>
    <n v="122"/>
    <n v="36"/>
    <n v="5"/>
    <n v="5"/>
    <s v="&gt;372"/>
    <n v="35013"/>
    <m/>
    <x v="290"/>
    <x v="19"/>
    <m/>
  </r>
  <r>
    <n v="94402"/>
    <n v="49"/>
    <n v="101"/>
    <n v="150"/>
    <m/>
    <s v="94402"/>
    <n v="100"/>
    <n v="13"/>
    <n v="26"/>
    <n v="5"/>
    <n v="5"/>
    <n v="5"/>
    <s v="&gt;139"/>
    <n v="25966"/>
    <m/>
    <x v="290"/>
    <x v="19"/>
    <m/>
  </r>
  <r>
    <n v="94403"/>
    <n v="121"/>
    <n v="198"/>
    <n v="319"/>
    <m/>
    <s v="94403"/>
    <n v="209"/>
    <n v="22"/>
    <n v="47"/>
    <n v="33"/>
    <n v="5"/>
    <n v="5"/>
    <s v="&gt;311"/>
    <n v="44361"/>
    <m/>
    <x v="290"/>
    <x v="19"/>
    <m/>
  </r>
  <r>
    <n v="94404"/>
    <n v="72"/>
    <n v="96"/>
    <n v="168"/>
    <m/>
    <s v="94404"/>
    <n v="133"/>
    <n v="5"/>
    <n v="29"/>
    <n v="5"/>
    <n v="5"/>
    <n v="0"/>
    <s v="&gt;162"/>
    <n v="36086"/>
    <m/>
    <x v="291"/>
    <x v="19"/>
    <m/>
  </r>
  <r>
    <n v="94406"/>
    <n v="0"/>
    <n v="5"/>
    <s v="&gt;0"/>
    <m/>
    <s v="94406"/>
    <n v="0"/>
    <n v="0"/>
    <n v="5"/>
    <n v="0"/>
    <n v="0"/>
    <n v="0"/>
    <s v="&gt;0"/>
    <n v="0"/>
    <n v="1"/>
    <x v="2"/>
    <x v="1"/>
    <m/>
  </r>
  <r>
    <n v="94407"/>
    <n v="0"/>
    <n v="5"/>
    <s v="&gt;0"/>
    <m/>
    <s v="94407"/>
    <n v="0"/>
    <n v="0"/>
    <n v="5"/>
    <n v="0"/>
    <n v="0"/>
    <n v="0"/>
    <s v="&gt;0"/>
    <n v="0"/>
    <n v="1"/>
    <x v="2"/>
    <x v="1"/>
    <m/>
  </r>
  <r>
    <n v="94409"/>
    <n v="0"/>
    <n v="5"/>
    <s v="&gt;0"/>
    <m/>
    <s v="94409"/>
    <n v="0"/>
    <n v="0"/>
    <n v="5"/>
    <n v="0"/>
    <n v="0"/>
    <n v="0"/>
    <s v="&gt;0"/>
    <n v="0"/>
    <n v="1"/>
    <x v="2"/>
    <x v="1"/>
    <m/>
  </r>
  <r>
    <n v="94448"/>
    <n v="0"/>
    <n v="5"/>
    <s v="&gt;0"/>
    <m/>
    <s v="94448"/>
    <n v="0"/>
    <n v="5"/>
    <n v="0"/>
    <n v="0"/>
    <n v="0"/>
    <n v="0"/>
    <s v="&gt;0"/>
    <n v="0"/>
    <n v="1"/>
    <x v="2"/>
    <x v="1"/>
    <m/>
  </r>
  <r>
    <n v="94451"/>
    <n v="0"/>
    <n v="5"/>
    <s v="&gt;0"/>
    <m/>
    <s v="94451"/>
    <n v="5"/>
    <n v="0"/>
    <n v="0"/>
    <n v="0"/>
    <n v="0"/>
    <n v="0"/>
    <s v="&gt;0"/>
    <n v="0"/>
    <n v="1"/>
    <x v="2"/>
    <x v="1"/>
    <m/>
  </r>
  <r>
    <n v="94461"/>
    <n v="0"/>
    <n v="5"/>
    <s v="&gt;0"/>
    <m/>
    <s v="94461"/>
    <n v="5"/>
    <n v="0"/>
    <n v="0"/>
    <n v="0"/>
    <n v="0"/>
    <n v="0"/>
    <s v="&gt;0"/>
    <n v="0"/>
    <n v="1"/>
    <x v="2"/>
    <x v="1"/>
    <m/>
  </r>
  <r>
    <n v="94500"/>
    <n v="0"/>
    <n v="5"/>
    <s v="&gt;0"/>
    <m/>
    <s v="94500"/>
    <n v="0"/>
    <n v="5"/>
    <n v="0"/>
    <n v="0"/>
    <n v="0"/>
    <n v="0"/>
    <s v="&gt;0"/>
    <n v="0"/>
    <n v="1"/>
    <x v="2"/>
    <x v="1"/>
    <m/>
  </r>
  <r>
    <n v="94501"/>
    <n v="219"/>
    <n v="250"/>
    <n v="469"/>
    <m/>
    <s v="94501"/>
    <n v="400"/>
    <n v="51"/>
    <n v="5"/>
    <n v="0"/>
    <n v="5"/>
    <n v="5"/>
    <s v="&gt;451"/>
    <n v="64487"/>
    <m/>
    <x v="292"/>
    <x v="22"/>
    <m/>
  </r>
  <r>
    <n v="94502"/>
    <n v="53"/>
    <n v="50"/>
    <n v="103"/>
    <m/>
    <s v="94502"/>
    <n v="102"/>
    <n v="0"/>
    <n v="5"/>
    <n v="0"/>
    <n v="0"/>
    <n v="0"/>
    <s v="&gt;102"/>
    <n v="15340"/>
    <m/>
    <x v="292"/>
    <x v="22"/>
    <m/>
  </r>
  <r>
    <n v="94503"/>
    <n v="104"/>
    <n v="110"/>
    <n v="214"/>
    <m/>
    <s v="94503"/>
    <n v="188"/>
    <n v="14"/>
    <n v="5"/>
    <n v="0"/>
    <n v="5"/>
    <n v="0"/>
    <s v="&gt;202"/>
    <n v="20295"/>
    <m/>
    <x v="293"/>
    <x v="23"/>
    <m/>
  </r>
  <r>
    <n v="94504"/>
    <n v="5"/>
    <n v="5"/>
    <s v="&gt;0"/>
    <m/>
    <s v="94504"/>
    <n v="5"/>
    <n v="0"/>
    <n v="0"/>
    <n v="0"/>
    <n v="0"/>
    <n v="0"/>
    <s v="&gt;0"/>
    <n v="0"/>
    <n v="1"/>
    <x v="2"/>
    <x v="1"/>
    <m/>
  </r>
  <r>
    <n v="94505"/>
    <n v="56"/>
    <n v="46"/>
    <n v="102"/>
    <m/>
    <s v="94505"/>
    <n v="97"/>
    <n v="5"/>
    <n v="0"/>
    <n v="0"/>
    <n v="5"/>
    <n v="0"/>
    <s v="&gt;97"/>
    <n v="15974"/>
    <m/>
    <x v="0"/>
    <x v="24"/>
    <m/>
  </r>
  <r>
    <n v="94506"/>
    <n v="71"/>
    <n v="38"/>
    <n v="109"/>
    <m/>
    <s v="94506"/>
    <n v="109"/>
    <n v="0"/>
    <n v="0"/>
    <n v="0"/>
    <n v="0"/>
    <n v="0"/>
    <n v="109"/>
    <n v="27143"/>
    <m/>
    <x v="0"/>
    <x v="24"/>
    <m/>
  </r>
  <r>
    <n v="94507"/>
    <n v="26"/>
    <n v="47"/>
    <n v="73"/>
    <m/>
    <s v="94507"/>
    <n v="69"/>
    <n v="5"/>
    <n v="0"/>
    <n v="0"/>
    <n v="0"/>
    <n v="5"/>
    <s v="&gt;69"/>
    <n v="14059"/>
    <m/>
    <x v="0"/>
    <x v="24"/>
    <m/>
  </r>
  <r>
    <n v="94508"/>
    <n v="5"/>
    <n v="5"/>
    <s v="&gt;0"/>
    <m/>
    <s v="94508"/>
    <n v="13"/>
    <n v="0"/>
    <n v="0"/>
    <n v="0"/>
    <n v="5"/>
    <n v="0"/>
    <s v="&gt;13"/>
    <n v="4083"/>
    <m/>
    <x v="0"/>
    <x v="23"/>
    <m/>
  </r>
  <r>
    <n v="94509"/>
    <n v="377"/>
    <n v="531"/>
    <n v="908"/>
    <m/>
    <s v="94509"/>
    <n v="639"/>
    <n v="71"/>
    <n v="130"/>
    <n v="47"/>
    <n v="15"/>
    <n v="5"/>
    <s v="&gt;902"/>
    <n v="69295"/>
    <m/>
    <x v="294"/>
    <x v="24"/>
    <m/>
  </r>
  <r>
    <n v="94510"/>
    <n v="75"/>
    <n v="97"/>
    <n v="172"/>
    <m/>
    <s v="94510"/>
    <n v="147"/>
    <n v="21"/>
    <n v="0"/>
    <n v="0"/>
    <n v="5"/>
    <n v="5"/>
    <s v="&gt;168"/>
    <n v="28297"/>
    <m/>
    <x v="295"/>
    <x v="25"/>
    <m/>
  </r>
  <r>
    <n v="94511"/>
    <n v="5"/>
    <n v="5"/>
    <s v="&gt;0"/>
    <m/>
    <s v="94511"/>
    <n v="5"/>
    <n v="0"/>
    <n v="0"/>
    <n v="0"/>
    <n v="0"/>
    <n v="0"/>
    <s v="&gt;0"/>
    <n v="2015"/>
    <m/>
    <x v="0"/>
    <x v="24"/>
    <m/>
  </r>
  <r>
    <n v="94512"/>
    <n v="5"/>
    <n v="5"/>
    <s v="&gt;0"/>
    <m/>
    <s v="94512"/>
    <n v="5"/>
    <n v="5"/>
    <n v="0"/>
    <n v="0"/>
    <n v="0"/>
    <n v="0"/>
    <s v="&gt;0"/>
    <n v="18"/>
    <m/>
    <x v="0"/>
    <x v="25"/>
    <m/>
  </r>
  <r>
    <n v="94513"/>
    <n v="373"/>
    <n v="285"/>
    <n v="658"/>
    <m/>
    <s v="94513"/>
    <n v="584"/>
    <n v="5"/>
    <n v="57"/>
    <n v="0"/>
    <n v="5"/>
    <n v="0"/>
    <s v="&gt;641"/>
    <n v="65454"/>
    <m/>
    <x v="296"/>
    <x v="24"/>
    <m/>
  </r>
  <r>
    <n v="94514"/>
    <n v="5"/>
    <n v="5"/>
    <s v="&gt;0"/>
    <m/>
    <s v="94514"/>
    <n v="16"/>
    <n v="0"/>
    <n v="0"/>
    <n v="0"/>
    <n v="0"/>
    <n v="0"/>
    <n v="16"/>
    <n v="2081"/>
    <m/>
    <x v="0"/>
    <x v="24"/>
    <m/>
  </r>
  <r>
    <n v="94515"/>
    <n v="19"/>
    <n v="11"/>
    <n v="30"/>
    <m/>
    <s v="94515"/>
    <n v="29"/>
    <n v="5"/>
    <n v="0"/>
    <n v="0"/>
    <n v="0"/>
    <n v="0"/>
    <s v="&gt;29"/>
    <n v="7525"/>
    <m/>
    <x v="297"/>
    <x v="23"/>
    <m/>
  </r>
  <r>
    <n v="94516"/>
    <n v="5"/>
    <n v="0"/>
    <s v="&gt;0"/>
    <m/>
    <s v="94516"/>
    <n v="5"/>
    <n v="0"/>
    <n v="0"/>
    <n v="0"/>
    <n v="0"/>
    <n v="0"/>
    <s v="&gt;0"/>
    <n v="233"/>
    <m/>
    <x v="0"/>
    <x v="24"/>
    <m/>
  </r>
  <r>
    <n v="94517"/>
    <n v="36"/>
    <n v="41"/>
    <n v="77"/>
    <m/>
    <s v="94517"/>
    <n v="66"/>
    <n v="0"/>
    <n v="5"/>
    <n v="5"/>
    <n v="0"/>
    <n v="5"/>
    <s v="&gt;66"/>
    <n v="12970"/>
    <m/>
    <x v="298"/>
    <x v="24"/>
    <m/>
  </r>
  <r>
    <n v="94518"/>
    <n v="83"/>
    <n v="144"/>
    <n v="227"/>
    <m/>
    <s v="94518"/>
    <n v="159"/>
    <n v="28"/>
    <n v="24"/>
    <n v="15"/>
    <n v="5"/>
    <n v="0"/>
    <s v="&gt;226"/>
    <n v="28846"/>
    <m/>
    <x v="299"/>
    <x v="24"/>
    <m/>
  </r>
  <r>
    <n v="94519"/>
    <n v="89"/>
    <n v="124"/>
    <n v="213"/>
    <m/>
    <s v="94519"/>
    <n v="131"/>
    <n v="46"/>
    <n v="23"/>
    <n v="5"/>
    <n v="5"/>
    <n v="5"/>
    <s v="&gt;200"/>
    <n v="20317"/>
    <m/>
    <x v="299"/>
    <x v="24"/>
    <m/>
  </r>
  <r>
    <n v="94520"/>
    <n v="195"/>
    <n v="215"/>
    <n v="410"/>
    <m/>
    <s v="94520"/>
    <n v="281"/>
    <n v="70"/>
    <n v="52"/>
    <n v="5"/>
    <n v="5"/>
    <n v="5"/>
    <s v="&gt;403"/>
    <n v="38709"/>
    <m/>
    <x v="299"/>
    <x v="24"/>
    <m/>
  </r>
  <r>
    <n v="94521"/>
    <n v="166"/>
    <n v="280"/>
    <n v="446"/>
    <m/>
    <s v="94521"/>
    <n v="285"/>
    <n v="61"/>
    <n v="75"/>
    <n v="17"/>
    <n v="5"/>
    <n v="5"/>
    <s v="&gt;438"/>
    <n v="42891"/>
    <m/>
    <x v="299"/>
    <x v="24"/>
    <m/>
  </r>
  <r>
    <n v="94522"/>
    <n v="0"/>
    <n v="5"/>
    <s v="&gt;0"/>
    <m/>
    <s v="94522"/>
    <n v="5"/>
    <n v="0"/>
    <n v="0"/>
    <n v="0"/>
    <n v="0"/>
    <n v="0"/>
    <s v="&gt;0"/>
    <n v="0"/>
    <n v="1"/>
    <x v="2"/>
    <x v="1"/>
    <m/>
  </r>
  <r>
    <n v="94523"/>
    <n v="115"/>
    <n v="142"/>
    <n v="257"/>
    <m/>
    <s v="94523"/>
    <n v="192"/>
    <n v="49"/>
    <n v="5"/>
    <n v="0"/>
    <n v="0"/>
    <n v="5"/>
    <s v="&gt;241"/>
    <n v="34929"/>
    <m/>
    <x v="300"/>
    <x v="24"/>
    <m/>
  </r>
  <r>
    <n v="94525"/>
    <n v="5"/>
    <n v="5"/>
    <s v="&gt;0"/>
    <m/>
    <s v="94525"/>
    <n v="14"/>
    <n v="0"/>
    <n v="5"/>
    <n v="0"/>
    <n v="0"/>
    <n v="0"/>
    <s v="&gt;14"/>
    <n v="3231"/>
    <m/>
    <x v="0"/>
    <x v="24"/>
    <m/>
  </r>
  <r>
    <n v="94526"/>
    <n v="78"/>
    <n v="86"/>
    <n v="164"/>
    <m/>
    <s v="94526"/>
    <n v="147"/>
    <n v="5"/>
    <n v="5"/>
    <n v="0"/>
    <n v="5"/>
    <n v="0"/>
    <s v="&gt;147"/>
    <n v="33738"/>
    <m/>
    <x v="301"/>
    <x v="24"/>
    <m/>
  </r>
  <r>
    <n v="94528"/>
    <n v="5"/>
    <n v="5"/>
    <s v="&gt;0"/>
    <m/>
    <s v="94528"/>
    <n v="5"/>
    <n v="0"/>
    <n v="0"/>
    <n v="0"/>
    <n v="0"/>
    <n v="0"/>
    <s v="&gt;0"/>
    <n v="804"/>
    <m/>
    <x v="0"/>
    <x v="24"/>
    <m/>
  </r>
  <r>
    <n v="94529"/>
    <n v="5"/>
    <n v="0"/>
    <s v="&gt;0"/>
    <m/>
    <s v="94529"/>
    <n v="5"/>
    <n v="0"/>
    <n v="0"/>
    <n v="0"/>
    <n v="0"/>
    <n v="0"/>
    <s v="&gt;0"/>
    <n v="0"/>
    <n v="1"/>
    <x v="2"/>
    <x v="1"/>
    <m/>
  </r>
  <r>
    <n v="94530"/>
    <n v="64"/>
    <n v="55"/>
    <n v="119"/>
    <m/>
    <s v="94530"/>
    <n v="108"/>
    <n v="5"/>
    <n v="0"/>
    <n v="0"/>
    <n v="0"/>
    <n v="5"/>
    <s v="&gt;108"/>
    <n v="25925"/>
    <m/>
    <x v="302"/>
    <x v="24"/>
    <m/>
  </r>
  <r>
    <n v="94531"/>
    <n v="228"/>
    <n v="342"/>
    <n v="570"/>
    <m/>
    <s v="94531"/>
    <n v="390"/>
    <n v="5"/>
    <n v="137"/>
    <n v="17"/>
    <n v="14"/>
    <n v="5"/>
    <s v="&gt;558"/>
    <n v="42163"/>
    <m/>
    <x v="294"/>
    <x v="24"/>
    <m/>
  </r>
  <r>
    <n v="94532"/>
    <n v="5"/>
    <n v="5"/>
    <s v="&gt;0"/>
    <m/>
    <s v="94532"/>
    <n v="5"/>
    <n v="5"/>
    <n v="0"/>
    <n v="0"/>
    <n v="0"/>
    <n v="0"/>
    <s v="&gt;0"/>
    <n v="0"/>
    <n v="1"/>
    <x v="2"/>
    <x v="1"/>
    <m/>
  </r>
  <r>
    <n v="94533"/>
    <n v="344"/>
    <n v="594"/>
    <n v="938"/>
    <m/>
    <s v="94533"/>
    <n v="637"/>
    <n v="103"/>
    <n v="152"/>
    <n v="27"/>
    <n v="5"/>
    <n v="5"/>
    <s v="&gt;919"/>
    <n v="78695"/>
    <m/>
    <x v="303"/>
    <x v="25"/>
    <m/>
  </r>
  <r>
    <n v="94534"/>
    <n v="126"/>
    <n v="168"/>
    <n v="294"/>
    <m/>
    <s v="94534"/>
    <n v="224"/>
    <n v="20"/>
    <n v="37"/>
    <n v="0"/>
    <n v="5"/>
    <n v="5"/>
    <s v="&gt;281"/>
    <n v="38471"/>
    <m/>
    <x v="303"/>
    <x v="25"/>
    <m/>
  </r>
  <r>
    <n v="94535"/>
    <n v="31"/>
    <n v="5"/>
    <s v="&gt;31"/>
    <m/>
    <s v="94535"/>
    <n v="34"/>
    <n v="5"/>
    <n v="5"/>
    <n v="0"/>
    <n v="0"/>
    <n v="0"/>
    <s v="&gt;34"/>
    <n v="3407"/>
    <m/>
    <x v="303"/>
    <x v="25"/>
    <m/>
  </r>
  <r>
    <n v="94536"/>
    <n v="261"/>
    <n v="281"/>
    <n v="542"/>
    <m/>
    <s v="94536"/>
    <n v="420"/>
    <n v="73"/>
    <n v="42"/>
    <n v="5"/>
    <n v="0"/>
    <n v="5"/>
    <s v="&gt;535"/>
    <n v="74544"/>
    <m/>
    <x v="304"/>
    <x v="22"/>
    <m/>
  </r>
  <r>
    <n v="94537"/>
    <n v="0"/>
    <n v="5"/>
    <s v="&gt;0"/>
    <m/>
    <s v="94537"/>
    <n v="5"/>
    <n v="0"/>
    <n v="0"/>
    <n v="0"/>
    <n v="0"/>
    <n v="0"/>
    <s v="&gt;0"/>
    <n v="0"/>
    <n v="1"/>
    <x v="2"/>
    <x v="1"/>
    <m/>
  </r>
  <r>
    <n v="94538"/>
    <n v="268"/>
    <n v="322"/>
    <n v="590"/>
    <m/>
    <s v="94538"/>
    <n v="425"/>
    <n v="54"/>
    <n v="88"/>
    <n v="17"/>
    <n v="0"/>
    <n v="5"/>
    <s v="&gt;584"/>
    <n v="67283"/>
    <m/>
    <x v="304"/>
    <x v="22"/>
    <m/>
  </r>
  <r>
    <n v="94539"/>
    <n v="121"/>
    <n v="133"/>
    <n v="254"/>
    <m/>
    <s v="94539"/>
    <n v="227"/>
    <n v="5"/>
    <n v="13"/>
    <n v="5"/>
    <n v="0"/>
    <n v="0"/>
    <s v="&gt;240"/>
    <n v="55006"/>
    <m/>
    <x v="304"/>
    <x v="22"/>
    <m/>
  </r>
  <r>
    <n v="94540"/>
    <n v="5"/>
    <n v="5"/>
    <s v="&gt;0"/>
    <m/>
    <s v="94540"/>
    <n v="5"/>
    <n v="0"/>
    <n v="5"/>
    <n v="0"/>
    <n v="0"/>
    <n v="0"/>
    <s v="&gt;0"/>
    <n v="0"/>
    <n v="1"/>
    <x v="2"/>
    <x v="1"/>
    <m/>
  </r>
  <r>
    <n v="94541"/>
    <n v="327"/>
    <n v="464"/>
    <n v="791"/>
    <m/>
    <s v="94541"/>
    <n v="540"/>
    <n v="43"/>
    <n v="160"/>
    <n v="28"/>
    <n v="5"/>
    <n v="14"/>
    <s v="&gt;785"/>
    <n v="66182"/>
    <m/>
    <x v="305"/>
    <x v="22"/>
    <m/>
  </r>
  <r>
    <n v="94542"/>
    <n v="35"/>
    <n v="55"/>
    <n v="90"/>
    <m/>
    <s v="94542"/>
    <n v="66"/>
    <n v="5"/>
    <n v="14"/>
    <n v="0"/>
    <n v="5"/>
    <n v="5"/>
    <s v="&gt;80"/>
    <n v="15149"/>
    <m/>
    <x v="305"/>
    <x v="22"/>
    <m/>
  </r>
  <r>
    <n v="94543"/>
    <n v="5"/>
    <n v="0"/>
    <s v="&gt;0"/>
    <m/>
    <s v="94543"/>
    <n v="5"/>
    <n v="0"/>
    <n v="0"/>
    <n v="0"/>
    <n v="0"/>
    <n v="0"/>
    <s v="&gt;0"/>
    <n v="0"/>
    <n v="1"/>
    <x v="2"/>
    <x v="1"/>
    <m/>
  </r>
  <r>
    <n v="94544"/>
    <n v="362"/>
    <n v="362"/>
    <n v="724"/>
    <m/>
    <s v="94544"/>
    <n v="594"/>
    <n v="31"/>
    <n v="84"/>
    <n v="5"/>
    <n v="5"/>
    <n v="5"/>
    <s v="&gt;709"/>
    <n v="78333"/>
    <m/>
    <x v="305"/>
    <x v="22"/>
    <m/>
  </r>
  <r>
    <n v="94545"/>
    <n v="140"/>
    <n v="253"/>
    <n v="393"/>
    <m/>
    <s v="94545"/>
    <n v="248"/>
    <n v="5"/>
    <n v="81"/>
    <n v="58"/>
    <n v="0"/>
    <n v="0"/>
    <s v="&gt;387"/>
    <n v="32552"/>
    <m/>
    <x v="305"/>
    <x v="22"/>
    <m/>
  </r>
  <r>
    <n v="94546"/>
    <n v="203"/>
    <n v="195"/>
    <n v="398"/>
    <m/>
    <s v="94546"/>
    <n v="341"/>
    <n v="12"/>
    <n v="21"/>
    <n v="5"/>
    <n v="5"/>
    <n v="19"/>
    <s v="&gt;393"/>
    <n v="45085"/>
    <m/>
    <x v="0"/>
    <x v="22"/>
    <m/>
  </r>
  <r>
    <n v="94547"/>
    <n v="98"/>
    <n v="122"/>
    <n v="220"/>
    <m/>
    <s v="94547"/>
    <n v="181"/>
    <n v="5"/>
    <n v="29"/>
    <n v="0"/>
    <n v="5"/>
    <n v="0"/>
    <s v="&gt;210"/>
    <n v="26090"/>
    <m/>
    <x v="306"/>
    <x v="24"/>
    <m/>
  </r>
  <r>
    <n v="94548"/>
    <n v="5"/>
    <n v="0"/>
    <s v="&gt;0"/>
    <m/>
    <s v="94548"/>
    <n v="5"/>
    <n v="0"/>
    <n v="0"/>
    <n v="0"/>
    <n v="0"/>
    <n v="0"/>
    <s v="&gt;0"/>
    <n v="248"/>
    <m/>
    <x v="0"/>
    <x v="24"/>
    <m/>
  </r>
  <r>
    <n v="94549"/>
    <n v="99"/>
    <n v="90"/>
    <n v="189"/>
    <m/>
    <s v="94549"/>
    <n v="153"/>
    <n v="35"/>
    <n v="5"/>
    <n v="0"/>
    <n v="0"/>
    <n v="0"/>
    <s v="&gt;188"/>
    <n v="29344"/>
    <m/>
    <x v="307"/>
    <x v="24"/>
    <m/>
  </r>
  <r>
    <n v="94550"/>
    <n v="176"/>
    <n v="212"/>
    <n v="388"/>
    <m/>
    <s v="94550"/>
    <n v="306"/>
    <n v="44"/>
    <n v="34"/>
    <n v="0"/>
    <n v="0"/>
    <n v="5"/>
    <s v="&gt;384"/>
    <n v="52617"/>
    <m/>
    <x v="308"/>
    <x v="22"/>
    <m/>
  </r>
  <r>
    <n v="94551"/>
    <n v="183"/>
    <n v="99"/>
    <n v="282"/>
    <m/>
    <s v="94551"/>
    <n v="251"/>
    <n v="20"/>
    <n v="5"/>
    <n v="0"/>
    <n v="5"/>
    <n v="5"/>
    <s v="&gt;271"/>
    <n v="48151"/>
    <m/>
    <x v="308"/>
    <x v="22"/>
    <m/>
  </r>
  <r>
    <n v="94552"/>
    <n v="44"/>
    <n v="36"/>
    <n v="80"/>
    <m/>
    <s v="94552"/>
    <n v="74"/>
    <n v="0"/>
    <n v="5"/>
    <n v="0"/>
    <n v="5"/>
    <n v="0"/>
    <s v="&gt;74"/>
    <n v="15220"/>
    <m/>
    <x v="0"/>
    <x v="22"/>
    <m/>
  </r>
  <r>
    <n v="94553"/>
    <n v="157"/>
    <n v="181"/>
    <n v="338"/>
    <m/>
    <s v="94553"/>
    <n v="284"/>
    <n v="33"/>
    <n v="14"/>
    <n v="0"/>
    <n v="0"/>
    <n v="5"/>
    <s v="&gt;331"/>
    <n v="49801"/>
    <m/>
    <x v="309"/>
    <x v="24"/>
    <m/>
  </r>
  <r>
    <n v="94554"/>
    <n v="0"/>
    <n v="5"/>
    <s v="&gt;0"/>
    <m/>
    <s v="94554"/>
    <n v="5"/>
    <n v="0"/>
    <n v="0"/>
    <n v="0"/>
    <n v="0"/>
    <n v="0"/>
    <s v="&gt;0"/>
    <n v="0"/>
    <n v="1"/>
    <x v="2"/>
    <x v="1"/>
    <m/>
  </r>
  <r>
    <n v="94555"/>
    <n v="141"/>
    <n v="104"/>
    <n v="245"/>
    <m/>
    <s v="94555"/>
    <n v="225"/>
    <n v="5"/>
    <n v="16"/>
    <n v="0"/>
    <n v="5"/>
    <n v="0"/>
    <s v="&gt;241"/>
    <n v="38017"/>
    <m/>
    <x v="304"/>
    <x v="22"/>
    <m/>
  </r>
  <r>
    <n v="94556"/>
    <n v="44"/>
    <n v="32"/>
    <n v="76"/>
    <m/>
    <s v="94556"/>
    <n v="73"/>
    <n v="5"/>
    <n v="0"/>
    <n v="0"/>
    <n v="0"/>
    <n v="0"/>
    <s v="&gt;73"/>
    <n v="15776"/>
    <m/>
    <x v="310"/>
    <x v="24"/>
    <m/>
  </r>
  <r>
    <n v="94558"/>
    <n v="271"/>
    <n v="348"/>
    <n v="619"/>
    <m/>
    <s v="94558"/>
    <n v="441"/>
    <n v="150"/>
    <n v="5"/>
    <n v="5"/>
    <n v="5"/>
    <n v="5"/>
    <s v="&gt;591"/>
    <n v="66854"/>
    <m/>
    <x v="311"/>
    <x v="23"/>
    <m/>
  </r>
  <r>
    <n v="94559"/>
    <n v="76"/>
    <n v="155"/>
    <n v="231"/>
    <m/>
    <s v="94559"/>
    <n v="135"/>
    <n v="84"/>
    <n v="5"/>
    <n v="5"/>
    <n v="0"/>
    <n v="5"/>
    <s v="&gt;219"/>
    <n v="27564"/>
    <m/>
    <x v="311"/>
    <x v="23"/>
    <m/>
  </r>
  <r>
    <n v="94560"/>
    <n v="169"/>
    <n v="134"/>
    <n v="303"/>
    <m/>
    <s v="94560"/>
    <n v="270"/>
    <n v="14"/>
    <n v="19"/>
    <n v="0"/>
    <n v="0"/>
    <n v="0"/>
    <n v="303"/>
    <n v="48148"/>
    <m/>
    <x v="312"/>
    <x v="22"/>
    <m/>
  </r>
  <r>
    <n v="94561"/>
    <n v="260"/>
    <n v="319"/>
    <n v="579"/>
    <m/>
    <s v="94561"/>
    <n v="406"/>
    <n v="31"/>
    <n v="97"/>
    <n v="26"/>
    <n v="17"/>
    <n v="5"/>
    <s v="&gt;577"/>
    <n v="43031"/>
    <m/>
    <x v="313"/>
    <x v="24"/>
    <m/>
  </r>
  <r>
    <n v="94562"/>
    <n v="0"/>
    <n v="5"/>
    <s v="&gt;0"/>
    <m/>
    <s v="94562"/>
    <n v="5"/>
    <n v="0"/>
    <n v="0"/>
    <n v="0"/>
    <n v="0"/>
    <n v="0"/>
    <s v="&gt;0"/>
    <n v="0"/>
    <n v="1"/>
    <x v="2"/>
    <x v="1"/>
    <m/>
  </r>
  <r>
    <n v="94563"/>
    <n v="45"/>
    <n v="30"/>
    <n v="75"/>
    <m/>
    <s v="94563"/>
    <n v="72"/>
    <n v="5"/>
    <n v="0"/>
    <n v="0"/>
    <n v="0"/>
    <n v="0"/>
    <s v="&gt;72"/>
    <n v="19351"/>
    <m/>
    <x v="314"/>
    <x v="24"/>
    <m/>
  </r>
  <r>
    <n v="94564"/>
    <n v="71"/>
    <n v="91"/>
    <n v="162"/>
    <m/>
    <s v="94564"/>
    <n v="135"/>
    <n v="12"/>
    <n v="13"/>
    <n v="0"/>
    <n v="5"/>
    <n v="0"/>
    <s v="&gt;160"/>
    <n v="19201"/>
    <m/>
    <x v="315"/>
    <x v="24"/>
    <m/>
  </r>
  <r>
    <n v="94565"/>
    <n v="549"/>
    <n v="483"/>
    <n v="1032"/>
    <m/>
    <s v="94565"/>
    <n v="862"/>
    <n v="65"/>
    <n v="68"/>
    <n v="11"/>
    <n v="19"/>
    <n v="5"/>
    <s v="&gt;1025"/>
    <n v="97249"/>
    <m/>
    <x v="316"/>
    <x v="24"/>
    <m/>
  </r>
  <r>
    <n v="94566"/>
    <n v="142"/>
    <n v="152"/>
    <n v="294"/>
    <m/>
    <s v="94566"/>
    <n v="232"/>
    <n v="58"/>
    <n v="5"/>
    <n v="0"/>
    <n v="0"/>
    <n v="5"/>
    <s v="&gt;290"/>
    <n v="45050"/>
    <m/>
    <x v="317"/>
    <x v="22"/>
    <m/>
  </r>
  <r>
    <n v="94567"/>
    <n v="5"/>
    <n v="5"/>
    <s v="&gt;0"/>
    <m/>
    <s v="94567"/>
    <n v="5"/>
    <n v="0"/>
    <n v="0"/>
    <n v="0"/>
    <n v="0"/>
    <n v="0"/>
    <s v="&gt;0"/>
    <n v="869"/>
    <m/>
    <x v="0"/>
    <x v="23"/>
    <m/>
  </r>
  <r>
    <n v="94568"/>
    <n v="277"/>
    <n v="203"/>
    <n v="480"/>
    <m/>
    <s v="94568"/>
    <n v="380"/>
    <n v="36"/>
    <n v="38"/>
    <n v="21"/>
    <n v="5"/>
    <n v="5"/>
    <s v="&gt;475"/>
    <n v="57395"/>
    <m/>
    <x v="318"/>
    <x v="22"/>
    <m/>
  </r>
  <r>
    <n v="94569"/>
    <n v="0"/>
    <n v="5"/>
    <s v="&gt;0"/>
    <m/>
    <s v="94569"/>
    <n v="0"/>
    <n v="5"/>
    <n v="0"/>
    <n v="0"/>
    <n v="0"/>
    <n v="0"/>
    <s v="&gt;0"/>
    <n v="242"/>
    <m/>
    <x v="0"/>
    <x v="24"/>
    <m/>
  </r>
  <r>
    <n v="94570"/>
    <n v="0"/>
    <n v="5"/>
    <s v="&gt;0"/>
    <m/>
    <s v="94570"/>
    <n v="0"/>
    <n v="0"/>
    <n v="0"/>
    <n v="0"/>
    <n v="5"/>
    <n v="0"/>
    <s v="&gt;0"/>
    <n v="0"/>
    <n v="1"/>
    <x v="2"/>
    <x v="1"/>
    <m/>
  </r>
  <r>
    <n v="94571"/>
    <n v="18"/>
    <n v="23"/>
    <n v="41"/>
    <m/>
    <s v="94571"/>
    <n v="36"/>
    <n v="5"/>
    <n v="5"/>
    <n v="0"/>
    <n v="5"/>
    <n v="0"/>
    <s v="&gt;36"/>
    <n v="10330"/>
    <m/>
    <x v="319"/>
    <x v="25"/>
    <m/>
  </r>
  <r>
    <n v="94572"/>
    <n v="29"/>
    <n v="61"/>
    <n v="90"/>
    <m/>
    <s v="94572"/>
    <n v="65"/>
    <n v="5"/>
    <n v="20"/>
    <n v="0"/>
    <n v="5"/>
    <n v="0"/>
    <s v="&gt;85"/>
    <n v="9997"/>
    <m/>
    <x v="0"/>
    <x v="24"/>
    <m/>
  </r>
  <r>
    <n v="94573"/>
    <n v="5"/>
    <n v="5"/>
    <s v="&gt;0"/>
    <m/>
    <s v="94573"/>
    <n v="5"/>
    <n v="0"/>
    <n v="0"/>
    <n v="0"/>
    <n v="0"/>
    <n v="0"/>
    <s v="&gt;0"/>
    <n v="70"/>
    <m/>
    <x v="0"/>
    <x v="23"/>
    <m/>
  </r>
  <r>
    <n v="94574"/>
    <n v="12"/>
    <n v="20"/>
    <n v="32"/>
    <m/>
    <s v="94574"/>
    <n v="31"/>
    <n v="5"/>
    <n v="0"/>
    <n v="0"/>
    <n v="0"/>
    <n v="0"/>
    <s v="&gt;31"/>
    <n v="8527"/>
    <m/>
    <x v="320"/>
    <x v="23"/>
    <m/>
  </r>
  <r>
    <n v="94575"/>
    <n v="5"/>
    <n v="0"/>
    <s v="&gt;0"/>
    <m/>
    <s v="94575"/>
    <n v="5"/>
    <n v="0"/>
    <n v="0"/>
    <n v="0"/>
    <n v="0"/>
    <n v="0"/>
    <s v="&gt;0"/>
    <n v="1176"/>
    <m/>
    <x v="310"/>
    <x v="24"/>
    <m/>
  </r>
  <r>
    <n v="94576"/>
    <n v="0"/>
    <n v="5"/>
    <s v="&gt;0"/>
    <m/>
    <s v="94576"/>
    <n v="5"/>
    <n v="0"/>
    <n v="0"/>
    <n v="0"/>
    <n v="0"/>
    <n v="0"/>
    <s v="&gt;0"/>
    <n v="123"/>
    <m/>
    <x v="0"/>
    <x v="23"/>
    <m/>
  </r>
  <r>
    <n v="94577"/>
    <n v="219"/>
    <n v="296"/>
    <n v="515"/>
    <m/>
    <s v="94577"/>
    <n v="368"/>
    <n v="96"/>
    <n v="32"/>
    <n v="5"/>
    <n v="5"/>
    <n v="5"/>
    <s v="&gt;496"/>
    <n v="48520"/>
    <m/>
    <x v="321"/>
    <x v="22"/>
    <m/>
  </r>
  <r>
    <n v="94578"/>
    <n v="217"/>
    <n v="180"/>
    <n v="397"/>
    <m/>
    <s v="94578"/>
    <n v="332"/>
    <n v="36"/>
    <n v="14"/>
    <n v="5"/>
    <n v="5"/>
    <n v="5"/>
    <s v="&gt;382"/>
    <n v="42468"/>
    <m/>
    <x v="321"/>
    <x v="22"/>
    <m/>
  </r>
  <r>
    <n v="94579"/>
    <n v="105"/>
    <n v="81"/>
    <n v="186"/>
    <m/>
    <s v="94579"/>
    <n v="169"/>
    <n v="5"/>
    <n v="5"/>
    <n v="0"/>
    <n v="0"/>
    <n v="5"/>
    <s v="&gt;169"/>
    <n v="21541"/>
    <m/>
    <x v="321"/>
    <x v="22"/>
    <m/>
  </r>
  <r>
    <n v="94580"/>
    <n v="128"/>
    <n v="146"/>
    <n v="274"/>
    <m/>
    <s v="94580"/>
    <n v="232"/>
    <n v="5"/>
    <n v="18"/>
    <n v="5"/>
    <n v="5"/>
    <n v="5"/>
    <s v="&gt;250"/>
    <n v="29661"/>
    <m/>
    <x v="0"/>
    <x v="22"/>
    <m/>
  </r>
  <r>
    <n v="94581"/>
    <n v="0"/>
    <n v="5"/>
    <s v="&gt;0"/>
    <m/>
    <s v="94581"/>
    <n v="5"/>
    <n v="0"/>
    <n v="5"/>
    <n v="0"/>
    <n v="0"/>
    <n v="5"/>
    <s v="&gt;0"/>
    <n v="0"/>
    <n v="1"/>
    <x v="2"/>
    <x v="1"/>
    <m/>
  </r>
  <r>
    <n v="94582"/>
    <n v="164"/>
    <n v="106"/>
    <n v="270"/>
    <m/>
    <s v="94582"/>
    <n v="259"/>
    <n v="5"/>
    <n v="0"/>
    <n v="5"/>
    <n v="5"/>
    <n v="0"/>
    <s v="&gt;259"/>
    <n v="44721"/>
    <m/>
    <x v="322"/>
    <x v="24"/>
    <m/>
  </r>
  <r>
    <n v="94583"/>
    <n v="138"/>
    <n v="139"/>
    <n v="277"/>
    <m/>
    <s v="94583"/>
    <n v="233"/>
    <n v="5"/>
    <n v="24"/>
    <n v="5"/>
    <n v="0"/>
    <n v="0"/>
    <s v="&gt;257"/>
    <n v="38527"/>
    <m/>
    <x v="322"/>
    <x v="24"/>
    <m/>
  </r>
  <r>
    <n v="94584"/>
    <n v="0"/>
    <n v="5"/>
    <s v="&gt;0"/>
    <m/>
    <s v="94584"/>
    <n v="0"/>
    <n v="5"/>
    <n v="0"/>
    <n v="0"/>
    <n v="0"/>
    <n v="0"/>
    <s v="&gt;0"/>
    <n v="0"/>
    <n v="1"/>
    <x v="2"/>
    <x v="1"/>
    <m/>
  </r>
  <r>
    <n v="94585"/>
    <n v="152"/>
    <n v="219"/>
    <n v="371"/>
    <m/>
    <s v="94585"/>
    <n v="283"/>
    <n v="26"/>
    <n v="35"/>
    <n v="0"/>
    <n v="26"/>
    <n v="5"/>
    <s v="&gt;370"/>
    <n v="29351"/>
    <m/>
    <x v="303"/>
    <x v="25"/>
    <m/>
  </r>
  <r>
    <n v="94586"/>
    <n v="5"/>
    <n v="5"/>
    <s v="&gt;0"/>
    <m/>
    <s v="94586"/>
    <n v="5"/>
    <n v="5"/>
    <n v="5"/>
    <n v="0"/>
    <n v="0"/>
    <n v="0"/>
    <s v="&gt;0"/>
    <n v="817"/>
    <m/>
    <x v="0"/>
    <x v="22"/>
    <m/>
  </r>
  <r>
    <n v="94587"/>
    <n v="263"/>
    <n v="476"/>
    <n v="739"/>
    <m/>
    <s v="94587"/>
    <n v="494"/>
    <n v="21"/>
    <n v="212"/>
    <n v="5"/>
    <n v="5"/>
    <n v="5"/>
    <s v="&gt;727"/>
    <n v="75067"/>
    <m/>
    <x v="323"/>
    <x v="22"/>
    <m/>
  </r>
  <r>
    <n v="94588"/>
    <n v="134"/>
    <n v="77"/>
    <n v="211"/>
    <m/>
    <s v="94588"/>
    <n v="205"/>
    <n v="5"/>
    <n v="5"/>
    <n v="0"/>
    <n v="0"/>
    <n v="0"/>
    <s v="&gt;205"/>
    <n v="36324"/>
    <m/>
    <x v="317"/>
    <x v="22"/>
    <m/>
  </r>
  <r>
    <n v="94589"/>
    <n v="104"/>
    <n v="219"/>
    <n v="323"/>
    <m/>
    <s v="94589"/>
    <n v="210"/>
    <n v="35"/>
    <n v="50"/>
    <n v="14"/>
    <n v="5"/>
    <n v="5"/>
    <s v="&gt;309"/>
    <n v="30206"/>
    <m/>
    <x v="324"/>
    <x v="25"/>
    <m/>
  </r>
  <r>
    <n v="94590"/>
    <n v="125"/>
    <n v="221"/>
    <n v="346"/>
    <m/>
    <s v="94590"/>
    <n v="242"/>
    <n v="59"/>
    <n v="29"/>
    <n v="5"/>
    <n v="5"/>
    <n v="5"/>
    <s v="&gt;330"/>
    <n v="37378"/>
    <m/>
    <x v="324"/>
    <x v="25"/>
    <m/>
  </r>
  <r>
    <n v="94591"/>
    <n v="165"/>
    <n v="278"/>
    <n v="443"/>
    <m/>
    <s v="94591"/>
    <n v="320"/>
    <n v="21"/>
    <n v="48"/>
    <n v="34"/>
    <n v="15"/>
    <n v="5"/>
    <s v="&gt;438"/>
    <n v="56333"/>
    <m/>
    <x v="324"/>
    <x v="25"/>
    <m/>
  </r>
  <r>
    <n v="94592"/>
    <n v="5"/>
    <n v="5"/>
    <s v="&gt;0"/>
    <m/>
    <s v="94592"/>
    <n v="5"/>
    <n v="0"/>
    <n v="0"/>
    <n v="0"/>
    <n v="0"/>
    <n v="0"/>
    <s v="&gt;0"/>
    <n v="1038"/>
    <m/>
    <x v="324"/>
    <x v="25"/>
    <m/>
  </r>
  <r>
    <n v="94594"/>
    <n v="0"/>
    <n v="5"/>
    <s v="&gt;0"/>
    <m/>
    <s v="94594"/>
    <n v="5"/>
    <n v="0"/>
    <n v="0"/>
    <n v="0"/>
    <n v="0"/>
    <n v="0"/>
    <s v="&gt;0"/>
    <n v="0"/>
    <n v="1"/>
    <x v="2"/>
    <x v="1"/>
    <m/>
  </r>
  <r>
    <n v="94595"/>
    <n v="32"/>
    <n v="39"/>
    <n v="71"/>
    <m/>
    <s v="94595"/>
    <n v="60"/>
    <n v="5"/>
    <n v="0"/>
    <n v="0"/>
    <n v="0"/>
    <n v="5"/>
    <s v="&gt;60"/>
    <n v="17730"/>
    <m/>
    <x v="325"/>
    <x v="24"/>
    <m/>
  </r>
  <r>
    <n v="94596"/>
    <n v="65"/>
    <n v="87"/>
    <n v="152"/>
    <m/>
    <s v="94596"/>
    <n v="115"/>
    <n v="33"/>
    <n v="0"/>
    <n v="5"/>
    <n v="5"/>
    <n v="0"/>
    <s v="&gt;148"/>
    <n v="22247"/>
    <m/>
    <x v="325"/>
    <x v="24"/>
    <m/>
  </r>
  <r>
    <n v="94597"/>
    <n v="69"/>
    <n v="76"/>
    <n v="145"/>
    <m/>
    <s v="94597"/>
    <n v="98"/>
    <n v="40"/>
    <n v="5"/>
    <n v="5"/>
    <n v="0"/>
    <n v="0"/>
    <s v="&gt;138"/>
    <n v="23263"/>
    <m/>
    <x v="325"/>
    <x v="24"/>
    <m/>
  </r>
  <r>
    <n v="94598"/>
    <n v="90"/>
    <n v="85"/>
    <n v="175"/>
    <m/>
    <s v="94598"/>
    <n v="142"/>
    <n v="5"/>
    <n v="22"/>
    <n v="5"/>
    <n v="5"/>
    <n v="5"/>
    <s v="&gt;164"/>
    <n v="26666"/>
    <m/>
    <x v="325"/>
    <x v="24"/>
    <m/>
  </r>
  <r>
    <n v="94599"/>
    <n v="5"/>
    <n v="5"/>
    <s v="&gt;0"/>
    <m/>
    <s v="94599"/>
    <n v="5"/>
    <n v="0"/>
    <n v="0"/>
    <n v="0"/>
    <n v="0"/>
    <n v="0"/>
    <s v="&gt;0"/>
    <n v="3070"/>
    <m/>
    <x v="326"/>
    <x v="23"/>
    <m/>
  </r>
  <r>
    <n v="94600"/>
    <n v="0"/>
    <n v="5"/>
    <s v="&gt;0"/>
    <m/>
    <s v="94600"/>
    <n v="0"/>
    <n v="0"/>
    <n v="0"/>
    <n v="5"/>
    <n v="0"/>
    <n v="0"/>
    <s v="&gt;0"/>
    <n v="0"/>
    <n v="1"/>
    <x v="2"/>
    <x v="1"/>
    <m/>
  </r>
  <r>
    <n v="94601"/>
    <n v="328"/>
    <n v="204"/>
    <n v="532"/>
    <m/>
    <s v="94601"/>
    <n v="498"/>
    <n v="23"/>
    <n v="5"/>
    <n v="0"/>
    <n v="5"/>
    <n v="5"/>
    <s v="&gt;521"/>
    <n v="53104"/>
    <m/>
    <x v="327"/>
    <x v="22"/>
    <m/>
  </r>
  <r>
    <n v="94602"/>
    <n v="84"/>
    <n v="87"/>
    <n v="171"/>
    <m/>
    <s v="94602"/>
    <n v="149"/>
    <n v="11"/>
    <n v="5"/>
    <n v="0"/>
    <n v="5"/>
    <n v="5"/>
    <s v="&gt;160"/>
    <n v="29593"/>
    <m/>
    <x v="327"/>
    <x v="22"/>
    <m/>
  </r>
  <r>
    <n v="94603"/>
    <n v="252"/>
    <n v="209"/>
    <n v="461"/>
    <m/>
    <s v="94603"/>
    <n v="411"/>
    <n v="25"/>
    <n v="16"/>
    <n v="0"/>
    <n v="5"/>
    <n v="5"/>
    <s v="&gt;452"/>
    <n v="35486"/>
    <m/>
    <x v="327"/>
    <x v="22"/>
    <m/>
  </r>
  <r>
    <n v="94604"/>
    <n v="0"/>
    <n v="5"/>
    <s v="&gt;0"/>
    <m/>
    <s v="94604"/>
    <n v="0"/>
    <n v="5"/>
    <n v="0"/>
    <n v="0"/>
    <n v="0"/>
    <n v="0"/>
    <s v="&gt;0"/>
    <n v="0"/>
    <n v="1"/>
    <x v="2"/>
    <x v="1"/>
    <m/>
  </r>
  <r>
    <n v="94605"/>
    <n v="235"/>
    <n v="252"/>
    <n v="487"/>
    <m/>
    <s v="94605"/>
    <n v="376"/>
    <n v="38"/>
    <n v="65"/>
    <n v="0"/>
    <n v="5"/>
    <n v="5"/>
    <s v="&gt;479"/>
    <n v="43167"/>
    <m/>
    <x v="327"/>
    <x v="22"/>
    <m/>
  </r>
  <r>
    <n v="94606"/>
    <n v="136"/>
    <n v="147"/>
    <n v="283"/>
    <m/>
    <s v="94606"/>
    <n v="253"/>
    <n v="20"/>
    <n v="5"/>
    <n v="0"/>
    <n v="0"/>
    <n v="5"/>
    <s v="&gt;273"/>
    <n v="37640"/>
    <m/>
    <x v="327"/>
    <x v="22"/>
    <m/>
  </r>
  <r>
    <n v="94607"/>
    <n v="95"/>
    <n v="93"/>
    <n v="188"/>
    <m/>
    <s v="94607"/>
    <n v="147"/>
    <n v="35"/>
    <n v="0"/>
    <n v="0"/>
    <n v="0"/>
    <n v="5"/>
    <s v="&gt;182"/>
    <n v="25723"/>
    <m/>
    <x v="327"/>
    <x v="22"/>
    <m/>
  </r>
  <r>
    <n v="94608"/>
    <n v="77"/>
    <n v="112"/>
    <n v="189"/>
    <m/>
    <s v="94608"/>
    <n v="143"/>
    <n v="38"/>
    <n v="5"/>
    <n v="0"/>
    <n v="5"/>
    <n v="5"/>
    <s v="&gt;181"/>
    <n v="31572"/>
    <m/>
    <x v="328"/>
    <x v="22"/>
    <m/>
  </r>
  <r>
    <n v="94609"/>
    <n v="44"/>
    <n v="50"/>
    <n v="94"/>
    <m/>
    <s v="94609"/>
    <n v="73"/>
    <n v="13"/>
    <n v="5"/>
    <n v="0"/>
    <n v="5"/>
    <n v="5"/>
    <s v="&gt;86"/>
    <n v="23729"/>
    <m/>
    <x v="327"/>
    <x v="22"/>
    <m/>
  </r>
  <r>
    <n v="94610"/>
    <n v="62"/>
    <n v="99"/>
    <n v="161"/>
    <m/>
    <s v="94610"/>
    <n v="96"/>
    <n v="25"/>
    <n v="39"/>
    <n v="0"/>
    <n v="5"/>
    <n v="0"/>
    <s v="&gt;160"/>
    <n v="31553"/>
    <m/>
    <x v="327"/>
    <x v="22"/>
    <m/>
  </r>
  <r>
    <n v="94611"/>
    <n v="75"/>
    <n v="59"/>
    <n v="134"/>
    <m/>
    <s v="94611"/>
    <n v="121"/>
    <n v="11"/>
    <n v="0"/>
    <n v="0"/>
    <n v="5"/>
    <n v="0"/>
    <s v="&gt;132"/>
    <n v="39042"/>
    <m/>
    <x v="327"/>
    <x v="22"/>
    <m/>
  </r>
  <r>
    <n v="94612"/>
    <n v="36"/>
    <n v="48"/>
    <n v="84"/>
    <m/>
    <s v="94612"/>
    <n v="50"/>
    <n v="29"/>
    <n v="5"/>
    <n v="0"/>
    <n v="5"/>
    <n v="5"/>
    <s v="&gt;79"/>
    <n v="16203"/>
    <m/>
    <x v="327"/>
    <x v="22"/>
    <m/>
  </r>
  <r>
    <n v="94614"/>
    <n v="0"/>
    <n v="5"/>
    <s v="&gt;0"/>
    <m/>
    <s v="94614"/>
    <n v="0"/>
    <n v="0"/>
    <n v="0"/>
    <n v="0"/>
    <n v="0"/>
    <n v="5"/>
    <s v="&gt;0"/>
    <n v="0"/>
    <n v="1"/>
    <x v="2"/>
    <x v="1"/>
    <m/>
  </r>
  <r>
    <n v="94615"/>
    <n v="0"/>
    <n v="5"/>
    <s v="&gt;0"/>
    <m/>
    <s v="94615"/>
    <n v="5"/>
    <n v="0"/>
    <n v="0"/>
    <n v="0"/>
    <n v="0"/>
    <n v="0"/>
    <s v="&gt;0"/>
    <n v="0"/>
    <n v="1"/>
    <x v="2"/>
    <x v="1"/>
    <m/>
  </r>
  <r>
    <n v="94617"/>
    <n v="0"/>
    <n v="5"/>
    <s v="&gt;0"/>
    <m/>
    <s v="94617"/>
    <n v="0"/>
    <n v="0"/>
    <n v="0"/>
    <n v="0"/>
    <n v="0"/>
    <n v="5"/>
    <s v="&gt;0"/>
    <n v="0"/>
    <n v="1"/>
    <x v="2"/>
    <x v="1"/>
    <m/>
  </r>
  <r>
    <n v="94618"/>
    <n v="29"/>
    <n v="23"/>
    <n v="52"/>
    <m/>
    <s v="94618"/>
    <n v="45"/>
    <n v="5"/>
    <n v="0"/>
    <n v="0"/>
    <n v="5"/>
    <n v="0"/>
    <s v="&gt;45"/>
    <n v="17110"/>
    <m/>
    <x v="327"/>
    <x v="22"/>
    <m/>
  </r>
  <r>
    <n v="94619"/>
    <n v="88"/>
    <n v="86"/>
    <n v="174"/>
    <m/>
    <s v="94619"/>
    <n v="149"/>
    <n v="11"/>
    <n v="5"/>
    <n v="0"/>
    <n v="5"/>
    <n v="5"/>
    <s v="&gt;160"/>
    <n v="24833"/>
    <m/>
    <x v="327"/>
    <x v="22"/>
    <m/>
  </r>
  <r>
    <n v="94620"/>
    <n v="5"/>
    <n v="0"/>
    <s v="&gt;0"/>
    <m/>
    <s v="94620"/>
    <n v="5"/>
    <n v="0"/>
    <n v="0"/>
    <n v="0"/>
    <n v="0"/>
    <n v="0"/>
    <s v="&gt;0"/>
    <n v="0"/>
    <n v="1"/>
    <x v="2"/>
    <x v="1"/>
    <m/>
  </r>
  <r>
    <n v="94621"/>
    <n v="266"/>
    <n v="196"/>
    <n v="462"/>
    <m/>
    <s v="94621"/>
    <n v="407"/>
    <n v="36"/>
    <n v="11"/>
    <n v="0"/>
    <n v="5"/>
    <n v="5"/>
    <s v="&gt;454"/>
    <n v="33820"/>
    <m/>
    <x v="327"/>
    <x v="22"/>
    <m/>
  </r>
  <r>
    <n v="94622"/>
    <n v="0"/>
    <n v="5"/>
    <s v="&gt;0"/>
    <m/>
    <s v="94622"/>
    <n v="0"/>
    <n v="5"/>
    <n v="0"/>
    <n v="0"/>
    <n v="0"/>
    <n v="0"/>
    <s v="&gt;0"/>
    <n v="0"/>
    <n v="1"/>
    <x v="2"/>
    <x v="1"/>
    <m/>
  </r>
  <r>
    <n v="94623"/>
    <n v="0"/>
    <n v="5"/>
    <s v="&gt;0"/>
    <m/>
    <s v="94623"/>
    <n v="5"/>
    <n v="0"/>
    <n v="0"/>
    <n v="0"/>
    <n v="0"/>
    <n v="0"/>
    <s v="&gt;0"/>
    <n v="0"/>
    <n v="1"/>
    <x v="2"/>
    <x v="1"/>
    <m/>
  </r>
  <r>
    <n v="94624"/>
    <n v="5"/>
    <n v="0"/>
    <s v="&gt;0"/>
    <m/>
    <s v="94624"/>
    <n v="5"/>
    <n v="0"/>
    <n v="0"/>
    <n v="0"/>
    <n v="0"/>
    <n v="0"/>
    <s v="&gt;0"/>
    <n v="0"/>
    <n v="1"/>
    <x v="2"/>
    <x v="1"/>
    <m/>
  </r>
  <r>
    <n v="94644"/>
    <n v="5"/>
    <n v="5"/>
    <s v="&gt;0"/>
    <m/>
    <s v="94644"/>
    <n v="5"/>
    <n v="0"/>
    <n v="0"/>
    <n v="0"/>
    <n v="0"/>
    <n v="0"/>
    <s v="&gt;0"/>
    <n v="0"/>
    <n v="1"/>
    <x v="2"/>
    <x v="1"/>
    <m/>
  </r>
  <r>
    <n v="94648"/>
    <n v="5"/>
    <n v="0"/>
    <s v="&gt;0"/>
    <m/>
    <s v="94648"/>
    <n v="5"/>
    <n v="0"/>
    <n v="0"/>
    <n v="0"/>
    <n v="0"/>
    <n v="0"/>
    <s v="&gt;0"/>
    <n v="0"/>
    <n v="1"/>
    <x v="2"/>
    <x v="1"/>
    <m/>
  </r>
  <r>
    <n v="94654"/>
    <n v="5"/>
    <n v="0"/>
    <s v="&gt;0"/>
    <m/>
    <s v="94654"/>
    <n v="5"/>
    <n v="0"/>
    <n v="0"/>
    <n v="0"/>
    <n v="0"/>
    <n v="0"/>
    <s v="&gt;0"/>
    <n v="0"/>
    <n v="1"/>
    <x v="2"/>
    <x v="1"/>
    <m/>
  </r>
  <r>
    <n v="94668"/>
    <n v="0"/>
    <n v="5"/>
    <s v="&gt;0"/>
    <m/>
    <s v="94668"/>
    <n v="0"/>
    <n v="5"/>
    <n v="0"/>
    <n v="0"/>
    <n v="0"/>
    <n v="0"/>
    <s v="&gt;0"/>
    <n v="0"/>
    <n v="1"/>
    <x v="2"/>
    <x v="1"/>
    <m/>
  </r>
  <r>
    <n v="94687"/>
    <n v="0"/>
    <n v="5"/>
    <s v="&gt;0"/>
    <m/>
    <s v="94687"/>
    <n v="5"/>
    <n v="0"/>
    <n v="0"/>
    <n v="0"/>
    <n v="0"/>
    <n v="0"/>
    <s v="&gt;0"/>
    <n v="0"/>
    <n v="1"/>
    <x v="2"/>
    <x v="1"/>
    <m/>
  </r>
  <r>
    <n v="94695"/>
    <n v="5"/>
    <n v="0"/>
    <s v="&gt;0"/>
    <m/>
    <s v="94695"/>
    <n v="5"/>
    <n v="0"/>
    <n v="0"/>
    <n v="0"/>
    <n v="0"/>
    <n v="0"/>
    <s v="&gt;0"/>
    <n v="0"/>
    <n v="1"/>
    <x v="2"/>
    <x v="1"/>
    <m/>
  </r>
  <r>
    <n v="94701"/>
    <n v="0"/>
    <n v="5"/>
    <s v="&gt;0"/>
    <m/>
    <s v="94701"/>
    <n v="5"/>
    <n v="0"/>
    <n v="0"/>
    <n v="0"/>
    <n v="0"/>
    <n v="0"/>
    <s v="&gt;0"/>
    <n v="0"/>
    <n v="1"/>
    <x v="2"/>
    <x v="1"/>
    <m/>
  </r>
  <r>
    <n v="94702"/>
    <n v="46"/>
    <n v="60"/>
    <n v="106"/>
    <m/>
    <s v="94702"/>
    <n v="85"/>
    <n v="15"/>
    <n v="5"/>
    <n v="0"/>
    <n v="0"/>
    <n v="5"/>
    <s v="&gt;100"/>
    <n v="17000"/>
    <m/>
    <x v="329"/>
    <x v="22"/>
    <m/>
  </r>
  <r>
    <n v="94703"/>
    <n v="40"/>
    <n v="63"/>
    <n v="103"/>
    <m/>
    <s v="94703"/>
    <n v="76"/>
    <n v="22"/>
    <n v="5"/>
    <n v="0"/>
    <n v="5"/>
    <n v="5"/>
    <s v="&gt;98"/>
    <n v="21942"/>
    <m/>
    <x v="329"/>
    <x v="22"/>
    <m/>
  </r>
  <r>
    <n v="94704"/>
    <n v="16"/>
    <n v="59"/>
    <n v="75"/>
    <m/>
    <s v="94704"/>
    <n v="39"/>
    <n v="35"/>
    <n v="0"/>
    <n v="0"/>
    <n v="0"/>
    <n v="5"/>
    <s v="&gt;74"/>
    <n v="29509"/>
    <m/>
    <x v="329"/>
    <x v="22"/>
    <m/>
  </r>
  <r>
    <n v="94705"/>
    <n v="19"/>
    <n v="32"/>
    <n v="51"/>
    <m/>
    <s v="94705"/>
    <n v="33"/>
    <n v="5"/>
    <n v="5"/>
    <n v="5"/>
    <n v="0"/>
    <n v="5"/>
    <s v="&gt;33"/>
    <n v="13612"/>
    <m/>
    <x v="327"/>
    <x v="22"/>
    <m/>
  </r>
  <r>
    <n v="94706"/>
    <n v="65"/>
    <n v="38"/>
    <n v="103"/>
    <m/>
    <s v="94706"/>
    <n v="95"/>
    <n v="5"/>
    <n v="0"/>
    <n v="0"/>
    <n v="0"/>
    <n v="5"/>
    <s v="&gt;95"/>
    <n v="21404"/>
    <m/>
    <x v="330"/>
    <x v="22"/>
    <m/>
  </r>
  <r>
    <n v="94707"/>
    <n v="18"/>
    <n v="21"/>
    <n v="39"/>
    <m/>
    <s v="94707"/>
    <n v="36"/>
    <n v="5"/>
    <n v="0"/>
    <n v="0"/>
    <n v="0"/>
    <n v="0"/>
    <s v="&gt;36"/>
    <n v="11887"/>
    <m/>
    <x v="329"/>
    <x v="22"/>
    <m/>
  </r>
  <r>
    <n v="94708"/>
    <n v="11"/>
    <n v="16"/>
    <n v="27"/>
    <m/>
    <s v="94708"/>
    <n v="26"/>
    <n v="5"/>
    <n v="0"/>
    <n v="0"/>
    <n v="0"/>
    <n v="0"/>
    <s v="&gt;26"/>
    <n v="11899"/>
    <m/>
    <x v="329"/>
    <x v="24"/>
    <m/>
  </r>
  <r>
    <n v="94709"/>
    <n v="5"/>
    <n v="21"/>
    <s v="&gt;21"/>
    <m/>
    <s v="94709"/>
    <n v="16"/>
    <n v="13"/>
    <n v="0"/>
    <n v="0"/>
    <n v="0"/>
    <n v="0"/>
    <n v="29"/>
    <n v="12411"/>
    <m/>
    <x v="329"/>
    <x v="22"/>
    <m/>
  </r>
  <r>
    <n v="94710"/>
    <n v="17"/>
    <n v="30"/>
    <n v="47"/>
    <m/>
    <s v="94710"/>
    <n v="33"/>
    <n v="5"/>
    <n v="0"/>
    <n v="5"/>
    <n v="0"/>
    <n v="5"/>
    <s v="&gt;33"/>
    <n v="8123"/>
    <m/>
    <x v="329"/>
    <x v="22"/>
    <m/>
  </r>
  <r>
    <n v="94712"/>
    <n v="0"/>
    <n v="5"/>
    <s v="&gt;0"/>
    <m/>
    <s v="94712"/>
    <n v="0"/>
    <n v="0"/>
    <n v="0"/>
    <n v="0"/>
    <n v="0"/>
    <n v="5"/>
    <s v="&gt;0"/>
    <n v="0"/>
    <n v="1"/>
    <x v="2"/>
    <x v="1"/>
    <m/>
  </r>
  <r>
    <n v="94757"/>
    <n v="0"/>
    <n v="5"/>
    <s v="&gt;0"/>
    <m/>
    <s v="94757"/>
    <n v="5"/>
    <n v="0"/>
    <n v="0"/>
    <n v="0"/>
    <n v="0"/>
    <n v="0"/>
    <s v="&gt;0"/>
    <n v="0"/>
    <n v="1"/>
    <x v="2"/>
    <x v="1"/>
    <m/>
  </r>
  <r>
    <n v="94801"/>
    <n v="154"/>
    <n v="127"/>
    <n v="281"/>
    <m/>
    <s v="94801"/>
    <n v="252"/>
    <n v="24"/>
    <n v="5"/>
    <n v="0"/>
    <n v="5"/>
    <n v="5"/>
    <s v="&gt;276"/>
    <n v="31443"/>
    <m/>
    <x v="331"/>
    <x v="24"/>
    <m/>
  </r>
  <r>
    <n v="94802"/>
    <n v="0"/>
    <n v="5"/>
    <s v="&gt;0"/>
    <m/>
    <s v="94802"/>
    <n v="5"/>
    <n v="0"/>
    <n v="0"/>
    <n v="0"/>
    <n v="0"/>
    <n v="5"/>
    <s v="&gt;0"/>
    <n v="0"/>
    <n v="1"/>
    <x v="2"/>
    <x v="1"/>
    <m/>
  </r>
  <r>
    <n v="94803"/>
    <n v="85"/>
    <n v="103"/>
    <n v="188"/>
    <m/>
    <s v="94803"/>
    <n v="139"/>
    <n v="25"/>
    <n v="22"/>
    <n v="0"/>
    <n v="5"/>
    <n v="0"/>
    <s v="&gt;186"/>
    <n v="26062"/>
    <m/>
    <x v="331"/>
    <x v="24"/>
    <m/>
  </r>
  <r>
    <n v="94804"/>
    <n v="183"/>
    <n v="193"/>
    <n v="376"/>
    <m/>
    <s v="94804"/>
    <n v="314"/>
    <n v="41"/>
    <n v="14"/>
    <n v="0"/>
    <n v="5"/>
    <n v="5"/>
    <s v="&gt;369"/>
    <n v="41440"/>
    <m/>
    <x v="331"/>
    <x v="24"/>
    <m/>
  </r>
  <r>
    <n v="94805"/>
    <n v="47"/>
    <n v="44"/>
    <n v="91"/>
    <m/>
    <s v="94805"/>
    <n v="86"/>
    <n v="5"/>
    <n v="0"/>
    <n v="0"/>
    <n v="0"/>
    <n v="0"/>
    <s v="&gt;86"/>
    <n v="14292"/>
    <m/>
    <x v="331"/>
    <x v="24"/>
    <m/>
  </r>
  <r>
    <n v="94806"/>
    <n v="279"/>
    <n v="322"/>
    <n v="601"/>
    <m/>
    <s v="94806"/>
    <n v="500"/>
    <n v="48"/>
    <n v="45"/>
    <n v="0"/>
    <n v="5"/>
    <n v="5"/>
    <s v="&gt;593"/>
    <n v="63603"/>
    <m/>
    <x v="331"/>
    <x v="24"/>
    <m/>
  </r>
  <r>
    <n v="94828"/>
    <n v="0"/>
    <n v="5"/>
    <s v="&gt;0"/>
    <m/>
    <s v="94828"/>
    <n v="0"/>
    <n v="5"/>
    <n v="0"/>
    <n v="0"/>
    <n v="0"/>
    <n v="0"/>
    <s v="&gt;0"/>
    <n v="0"/>
    <n v="1"/>
    <x v="2"/>
    <x v="1"/>
    <m/>
  </r>
  <r>
    <n v="94829"/>
    <n v="0"/>
    <n v="5"/>
    <s v="&gt;0"/>
    <m/>
    <s v="94829"/>
    <n v="5"/>
    <n v="0"/>
    <n v="0"/>
    <n v="0"/>
    <n v="0"/>
    <n v="0"/>
    <s v="&gt;0"/>
    <n v="0"/>
    <n v="1"/>
    <x v="2"/>
    <x v="1"/>
    <m/>
  </r>
  <r>
    <n v="94852"/>
    <n v="5"/>
    <n v="0"/>
    <s v="&gt;0"/>
    <m/>
    <s v="94852"/>
    <n v="5"/>
    <n v="0"/>
    <n v="0"/>
    <n v="0"/>
    <n v="0"/>
    <n v="0"/>
    <s v="&gt;0"/>
    <n v="0"/>
    <n v="1"/>
    <x v="2"/>
    <x v="1"/>
    <m/>
  </r>
  <r>
    <n v="94857"/>
    <n v="5"/>
    <n v="0"/>
    <s v="&gt;0"/>
    <m/>
    <s v="94857"/>
    <n v="5"/>
    <n v="0"/>
    <n v="0"/>
    <n v="0"/>
    <n v="0"/>
    <n v="0"/>
    <s v="&gt;0"/>
    <n v="0"/>
    <n v="1"/>
    <x v="2"/>
    <x v="1"/>
    <m/>
  </r>
  <r>
    <n v="94877"/>
    <n v="0"/>
    <n v="5"/>
    <s v="&gt;0"/>
    <m/>
    <s v="94877"/>
    <n v="0"/>
    <n v="0"/>
    <n v="5"/>
    <n v="0"/>
    <n v="0"/>
    <n v="0"/>
    <s v="&gt;0"/>
    <n v="0"/>
    <n v="1"/>
    <x v="2"/>
    <x v="1"/>
    <m/>
  </r>
  <r>
    <n v="94882"/>
    <n v="0"/>
    <n v="5"/>
    <s v="&gt;0"/>
    <m/>
    <s v="94882"/>
    <n v="5"/>
    <n v="0"/>
    <n v="0"/>
    <n v="0"/>
    <n v="0"/>
    <n v="0"/>
    <s v="&gt;0"/>
    <n v="0"/>
    <n v="1"/>
    <x v="2"/>
    <x v="1"/>
    <m/>
  </r>
  <r>
    <n v="94901"/>
    <n v="111"/>
    <n v="95"/>
    <n v="206"/>
    <m/>
    <s v="94901"/>
    <n v="160"/>
    <n v="32"/>
    <n v="11"/>
    <n v="5"/>
    <n v="5"/>
    <n v="5"/>
    <s v="&gt;203"/>
    <n v="41235"/>
    <m/>
    <x v="332"/>
    <x v="26"/>
    <m/>
  </r>
  <r>
    <n v="94902"/>
    <n v="5"/>
    <n v="0"/>
    <s v="&gt;0"/>
    <m/>
    <s v="94902"/>
    <n v="5"/>
    <n v="0"/>
    <n v="0"/>
    <n v="0"/>
    <n v="0"/>
    <n v="0"/>
    <s v="&gt;0"/>
    <n v="0"/>
    <n v="1"/>
    <x v="2"/>
    <x v="1"/>
    <m/>
  </r>
  <r>
    <n v="94903"/>
    <n v="69"/>
    <n v="229"/>
    <n v="298"/>
    <m/>
    <s v="94903"/>
    <n v="136"/>
    <n v="65"/>
    <n v="71"/>
    <n v="22"/>
    <n v="5"/>
    <n v="5"/>
    <s v="&gt;294"/>
    <n v="30198"/>
    <m/>
    <x v="332"/>
    <x v="26"/>
    <m/>
  </r>
  <r>
    <n v="94904"/>
    <n v="17"/>
    <n v="16"/>
    <n v="33"/>
    <m/>
    <s v="94904"/>
    <n v="20"/>
    <n v="5"/>
    <n v="5"/>
    <n v="0"/>
    <n v="5"/>
    <n v="5"/>
    <s v="&gt;20"/>
    <n v="13319"/>
    <m/>
    <x v="0"/>
    <x v="26"/>
    <m/>
  </r>
  <r>
    <n v="94907"/>
    <n v="5"/>
    <n v="5"/>
    <s v="&gt;0"/>
    <m/>
    <s v="94907"/>
    <n v="5"/>
    <n v="0"/>
    <n v="0"/>
    <n v="5"/>
    <n v="0"/>
    <n v="0"/>
    <s v="&gt;0"/>
    <n v="0"/>
    <n v="1"/>
    <x v="2"/>
    <x v="1"/>
    <m/>
  </r>
  <r>
    <n v="94912"/>
    <n v="0"/>
    <n v="5"/>
    <s v="&gt;0"/>
    <m/>
    <s v="94912"/>
    <n v="0"/>
    <n v="0"/>
    <n v="0"/>
    <n v="0"/>
    <n v="0"/>
    <n v="5"/>
    <s v="&gt;0"/>
    <n v="0"/>
    <n v="1"/>
    <x v="2"/>
    <x v="1"/>
    <m/>
  </r>
  <r>
    <n v="94920"/>
    <n v="18"/>
    <n v="20"/>
    <n v="38"/>
    <m/>
    <s v="94920"/>
    <n v="36"/>
    <n v="5"/>
    <n v="0"/>
    <n v="0"/>
    <n v="0"/>
    <n v="0"/>
    <s v="&gt;36"/>
    <n v="12592"/>
    <m/>
    <x v="333"/>
    <x v="26"/>
    <m/>
  </r>
  <r>
    <n v="94924"/>
    <n v="5"/>
    <n v="5"/>
    <s v="&gt;0"/>
    <m/>
    <s v="94924"/>
    <n v="5"/>
    <n v="0"/>
    <n v="0"/>
    <n v="0"/>
    <n v="0"/>
    <n v="0"/>
    <s v="&gt;0"/>
    <n v="1273"/>
    <m/>
    <x v="0"/>
    <x v="26"/>
    <m/>
  </r>
  <r>
    <n v="94925"/>
    <n v="29"/>
    <n v="31"/>
    <n v="60"/>
    <m/>
    <s v="94925"/>
    <n v="42"/>
    <n v="18"/>
    <n v="0"/>
    <n v="0"/>
    <n v="0"/>
    <n v="0"/>
    <n v="60"/>
    <n v="9793"/>
    <m/>
    <x v="334"/>
    <x v="26"/>
    <m/>
  </r>
  <r>
    <n v="94928"/>
    <n v="175"/>
    <n v="263"/>
    <n v="438"/>
    <m/>
    <s v="94928"/>
    <n v="302"/>
    <n v="103"/>
    <n v="23"/>
    <n v="0"/>
    <n v="5"/>
    <n v="5"/>
    <s v="&gt;428"/>
    <n v="43908"/>
    <m/>
    <x v="335"/>
    <x v="27"/>
    <m/>
  </r>
  <r>
    <n v="94929"/>
    <n v="0"/>
    <n v="5"/>
    <s v="&gt;0"/>
    <m/>
    <s v="94929"/>
    <n v="0"/>
    <n v="5"/>
    <n v="0"/>
    <n v="0"/>
    <n v="0"/>
    <n v="0"/>
    <s v="&gt;0"/>
    <n v="309"/>
    <m/>
    <x v="0"/>
    <x v="26"/>
    <m/>
  </r>
  <r>
    <n v="94930"/>
    <n v="15"/>
    <n v="21"/>
    <n v="36"/>
    <m/>
    <s v="94930"/>
    <n v="26"/>
    <n v="5"/>
    <n v="5"/>
    <n v="0"/>
    <n v="0"/>
    <n v="0"/>
    <s v="&gt;26"/>
    <n v="8794"/>
    <m/>
    <x v="336"/>
    <x v="26"/>
    <m/>
  </r>
  <r>
    <n v="94931"/>
    <n v="23"/>
    <n v="33"/>
    <n v="56"/>
    <m/>
    <s v="94931"/>
    <n v="40"/>
    <n v="15"/>
    <n v="0"/>
    <n v="0"/>
    <n v="5"/>
    <n v="0"/>
    <s v="&gt;55"/>
    <n v="9097"/>
    <m/>
    <x v="337"/>
    <x v="27"/>
    <m/>
  </r>
  <r>
    <n v="94933"/>
    <n v="5"/>
    <n v="5"/>
    <s v="&gt;0"/>
    <m/>
    <s v="94933"/>
    <n v="5"/>
    <n v="0"/>
    <n v="0"/>
    <n v="0"/>
    <n v="0"/>
    <n v="0"/>
    <s v="&gt;0"/>
    <n v="880"/>
    <m/>
    <x v="0"/>
    <x v="26"/>
    <m/>
  </r>
  <r>
    <n v="94937"/>
    <n v="0"/>
    <n v="5"/>
    <s v="&gt;0"/>
    <m/>
    <s v="94937"/>
    <n v="5"/>
    <n v="0"/>
    <n v="0"/>
    <n v="0"/>
    <n v="0"/>
    <n v="0"/>
    <s v="&gt;0"/>
    <n v="920"/>
    <m/>
    <x v="0"/>
    <x v="26"/>
    <m/>
  </r>
  <r>
    <n v="94939"/>
    <n v="5"/>
    <n v="13"/>
    <s v="&gt;13"/>
    <m/>
    <s v="94939"/>
    <n v="5"/>
    <n v="5"/>
    <n v="0"/>
    <n v="0"/>
    <n v="0"/>
    <n v="0"/>
    <s v="&gt;0"/>
    <n v="6910"/>
    <m/>
    <x v="338"/>
    <x v="26"/>
    <m/>
  </r>
  <r>
    <n v="94940"/>
    <n v="0"/>
    <n v="5"/>
    <s v="&gt;0"/>
    <m/>
    <s v="94940"/>
    <n v="5"/>
    <n v="0"/>
    <n v="0"/>
    <n v="0"/>
    <n v="0"/>
    <n v="0"/>
    <s v="&gt;0"/>
    <n v="244"/>
    <m/>
    <x v="0"/>
    <x v="26"/>
    <m/>
  </r>
  <r>
    <n v="94941"/>
    <n v="36"/>
    <n v="67"/>
    <n v="103"/>
    <m/>
    <s v="94941"/>
    <n v="74"/>
    <n v="21"/>
    <n v="5"/>
    <n v="0"/>
    <n v="0"/>
    <n v="0"/>
    <s v="&gt;95"/>
    <n v="32707"/>
    <m/>
    <x v="339"/>
    <x v="26"/>
    <m/>
  </r>
  <r>
    <n v="94943"/>
    <n v="0"/>
    <n v="5"/>
    <s v="&gt;0"/>
    <m/>
    <s v="94943"/>
    <n v="0"/>
    <n v="5"/>
    <n v="0"/>
    <n v="0"/>
    <n v="0"/>
    <n v="0"/>
    <s v="&gt;0"/>
    <n v="0"/>
    <n v="1"/>
    <x v="2"/>
    <x v="1"/>
    <m/>
  </r>
  <r>
    <n v="94944"/>
    <n v="0"/>
    <n v="5"/>
    <s v="&gt;0"/>
    <m/>
    <s v="94944"/>
    <n v="5"/>
    <n v="0"/>
    <n v="5"/>
    <n v="0"/>
    <n v="0"/>
    <n v="0"/>
    <s v="&gt;0"/>
    <n v="0"/>
    <n v="1"/>
    <x v="2"/>
    <x v="1"/>
    <m/>
  </r>
  <r>
    <n v="94945"/>
    <n v="37"/>
    <n v="92"/>
    <n v="129"/>
    <m/>
    <s v="94945"/>
    <n v="72"/>
    <n v="24"/>
    <n v="32"/>
    <n v="0"/>
    <n v="0"/>
    <n v="5"/>
    <s v="&gt;128"/>
    <n v="18084"/>
    <m/>
    <x v="340"/>
    <x v="26"/>
    <m/>
  </r>
  <r>
    <n v="94946"/>
    <n v="0"/>
    <n v="5"/>
    <s v="&gt;0"/>
    <m/>
    <s v="94946"/>
    <n v="5"/>
    <n v="0"/>
    <n v="5"/>
    <n v="0"/>
    <n v="0"/>
    <n v="0"/>
    <s v="&gt;0"/>
    <n v="723"/>
    <m/>
    <x v="0"/>
    <x v="26"/>
    <m/>
  </r>
  <r>
    <n v="94947"/>
    <n v="50"/>
    <n v="181"/>
    <n v="231"/>
    <m/>
    <s v="94947"/>
    <n v="96"/>
    <n v="38"/>
    <n v="83"/>
    <n v="5"/>
    <n v="5"/>
    <n v="5"/>
    <s v="&gt;217"/>
    <n v="25809"/>
    <m/>
    <x v="340"/>
    <x v="26"/>
    <m/>
  </r>
  <r>
    <n v="94948"/>
    <n v="5"/>
    <n v="5"/>
    <s v="&gt;0"/>
    <m/>
    <s v="94948"/>
    <n v="5"/>
    <n v="0"/>
    <n v="0"/>
    <n v="0"/>
    <n v="0"/>
    <n v="5"/>
    <s v="&gt;0"/>
    <n v="0"/>
    <n v="1"/>
    <x v="2"/>
    <x v="1"/>
    <m/>
  </r>
  <r>
    <n v="94949"/>
    <n v="65"/>
    <n v="109"/>
    <n v="174"/>
    <m/>
    <s v="94949"/>
    <n v="110"/>
    <n v="58"/>
    <n v="5"/>
    <n v="0"/>
    <n v="0"/>
    <n v="0"/>
    <s v="&gt;168"/>
    <n v="17942"/>
    <m/>
    <x v="340"/>
    <x v="26"/>
    <m/>
  </r>
  <r>
    <n v="94950"/>
    <n v="0"/>
    <n v="5"/>
    <s v="&gt;0"/>
    <m/>
    <s v="94950"/>
    <n v="5"/>
    <n v="0"/>
    <n v="0"/>
    <n v="0"/>
    <n v="0"/>
    <n v="0"/>
    <s v="&gt;0"/>
    <n v="118"/>
    <m/>
    <x v="0"/>
    <x v="26"/>
    <m/>
  </r>
  <r>
    <n v="94951"/>
    <n v="21"/>
    <n v="20"/>
    <n v="41"/>
    <m/>
    <s v="94951"/>
    <n v="36"/>
    <n v="5"/>
    <n v="5"/>
    <n v="0"/>
    <n v="0"/>
    <n v="0"/>
    <s v="&gt;36"/>
    <n v="3672"/>
    <m/>
    <x v="0"/>
    <x v="27"/>
    <m/>
  </r>
  <r>
    <n v="94952"/>
    <n v="81"/>
    <n v="106"/>
    <n v="187"/>
    <m/>
    <s v="94952"/>
    <n v="143"/>
    <n v="37"/>
    <n v="0"/>
    <n v="0"/>
    <n v="5"/>
    <n v="5"/>
    <s v="&gt;180"/>
    <n v="35198"/>
    <m/>
    <x v="341"/>
    <x v="27"/>
    <m/>
  </r>
  <r>
    <n v="94953"/>
    <n v="0"/>
    <n v="5"/>
    <s v="&gt;0"/>
    <m/>
    <s v="94953"/>
    <n v="0"/>
    <n v="5"/>
    <n v="0"/>
    <n v="0"/>
    <n v="0"/>
    <n v="0"/>
    <s v="&gt;0"/>
    <n v="0"/>
    <n v="1"/>
    <x v="2"/>
    <x v="1"/>
    <m/>
  </r>
  <r>
    <n v="94954"/>
    <n v="112"/>
    <n v="129"/>
    <n v="241"/>
    <m/>
    <s v="94954"/>
    <n v="217"/>
    <n v="15"/>
    <n v="5"/>
    <n v="0"/>
    <n v="5"/>
    <n v="5"/>
    <s v="&gt;232"/>
    <n v="39018"/>
    <m/>
    <x v="341"/>
    <x v="27"/>
    <m/>
  </r>
  <r>
    <n v="94956"/>
    <n v="5"/>
    <n v="5"/>
    <s v="&gt;0"/>
    <m/>
    <s v="94956"/>
    <n v="5"/>
    <n v="5"/>
    <n v="5"/>
    <n v="0"/>
    <n v="0"/>
    <n v="0"/>
    <s v="&gt;0"/>
    <n v="1181"/>
    <m/>
    <x v="0"/>
    <x v="26"/>
    <m/>
  </r>
  <r>
    <n v="94957"/>
    <n v="5"/>
    <n v="36"/>
    <s v="&gt;36"/>
    <m/>
    <s v="94957"/>
    <n v="5"/>
    <n v="0"/>
    <n v="36"/>
    <n v="0"/>
    <n v="0"/>
    <n v="0"/>
    <s v="&gt;36"/>
    <n v="1185"/>
    <m/>
    <x v="342"/>
    <x v="26"/>
    <m/>
  </r>
  <r>
    <n v="94960"/>
    <n v="21"/>
    <n v="43"/>
    <n v="64"/>
    <m/>
    <s v="94960"/>
    <n v="43"/>
    <n v="19"/>
    <n v="5"/>
    <n v="0"/>
    <n v="0"/>
    <n v="0"/>
    <s v="&gt;62"/>
    <n v="16199"/>
    <m/>
    <x v="343"/>
    <x v="26"/>
    <m/>
  </r>
  <r>
    <n v="94963"/>
    <n v="0"/>
    <n v="5"/>
    <s v="&gt;0"/>
    <m/>
    <s v="94963"/>
    <n v="5"/>
    <n v="0"/>
    <n v="0"/>
    <n v="0"/>
    <n v="0"/>
    <n v="0"/>
    <s v="&gt;0"/>
    <n v="195"/>
    <m/>
    <x v="0"/>
    <x v="26"/>
    <m/>
  </r>
  <r>
    <n v="94965"/>
    <n v="15"/>
    <n v="26"/>
    <n v="41"/>
    <m/>
    <s v="94965"/>
    <n v="32"/>
    <n v="5"/>
    <n v="5"/>
    <n v="0"/>
    <n v="0"/>
    <n v="0"/>
    <s v="&gt;32"/>
    <n v="11438"/>
    <m/>
    <x v="344"/>
    <x v="26"/>
    <m/>
  </r>
  <r>
    <n v="94973"/>
    <n v="5"/>
    <n v="5"/>
    <s v="&gt;0"/>
    <m/>
    <s v="94973"/>
    <n v="5"/>
    <n v="0"/>
    <n v="0"/>
    <n v="0"/>
    <n v="0"/>
    <n v="0"/>
    <s v="&gt;0"/>
    <n v="1515"/>
    <m/>
    <x v="0"/>
    <x v="26"/>
    <m/>
  </r>
  <r>
    <n v="94979"/>
    <n v="0"/>
    <n v="5"/>
    <s v="&gt;0"/>
    <m/>
    <s v="94979"/>
    <n v="0"/>
    <n v="0"/>
    <n v="5"/>
    <n v="0"/>
    <n v="0"/>
    <n v="0"/>
    <s v="&gt;0"/>
    <n v="0"/>
    <n v="1"/>
    <x v="2"/>
    <x v="1"/>
    <m/>
  </r>
  <r>
    <n v="95000"/>
    <n v="0"/>
    <n v="5"/>
    <s v="&gt;0"/>
    <m/>
    <s v="95000"/>
    <n v="0"/>
    <n v="5"/>
    <n v="5"/>
    <n v="0"/>
    <n v="0"/>
    <n v="0"/>
    <s v="&gt;0"/>
    <n v="0"/>
    <n v="1"/>
    <x v="2"/>
    <x v="1"/>
    <m/>
  </r>
  <r>
    <n v="95001"/>
    <n v="0"/>
    <n v="5"/>
    <s v="&gt;0"/>
    <m/>
    <s v="95001"/>
    <n v="5"/>
    <n v="0"/>
    <n v="0"/>
    <n v="0"/>
    <n v="0"/>
    <n v="0"/>
    <s v="&gt;0"/>
    <n v="0"/>
    <n v="1"/>
    <x v="2"/>
    <x v="1"/>
    <m/>
  </r>
  <r>
    <n v="95002"/>
    <n v="5"/>
    <n v="5"/>
    <s v="&gt;0"/>
    <m/>
    <s v="95002"/>
    <n v="13"/>
    <n v="5"/>
    <n v="0"/>
    <n v="0"/>
    <n v="0"/>
    <n v="0"/>
    <s v="&gt;13"/>
    <n v="2251"/>
    <m/>
    <x v="345"/>
    <x v="20"/>
    <m/>
  </r>
  <r>
    <n v="95003"/>
    <n v="43"/>
    <n v="87"/>
    <n v="130"/>
    <m/>
    <s v="95003"/>
    <n v="101"/>
    <n v="22"/>
    <n v="5"/>
    <n v="0"/>
    <n v="0"/>
    <n v="5"/>
    <s v="&gt;123"/>
    <n v="25230"/>
    <m/>
    <x v="0"/>
    <x v="28"/>
    <m/>
  </r>
  <r>
    <n v="95004"/>
    <n v="15"/>
    <n v="5"/>
    <s v="&gt;15"/>
    <m/>
    <s v="95004"/>
    <n v="22"/>
    <n v="0"/>
    <n v="5"/>
    <n v="0"/>
    <n v="0"/>
    <n v="0"/>
    <s v="&gt;22"/>
    <n v="4295"/>
    <m/>
    <x v="0"/>
    <x v="29"/>
    <m/>
  </r>
  <r>
    <n v="95005"/>
    <n v="23"/>
    <n v="22"/>
    <n v="45"/>
    <m/>
    <s v="95005"/>
    <n v="41"/>
    <n v="5"/>
    <n v="0"/>
    <n v="0"/>
    <n v="0"/>
    <n v="5"/>
    <s v="&gt;41"/>
    <n v="7731"/>
    <m/>
    <x v="0"/>
    <x v="28"/>
    <m/>
  </r>
  <r>
    <n v="95006"/>
    <n v="16"/>
    <n v="18"/>
    <n v="34"/>
    <m/>
    <s v="95006"/>
    <n v="33"/>
    <n v="5"/>
    <n v="0"/>
    <n v="0"/>
    <n v="0"/>
    <n v="0"/>
    <s v="&gt;33"/>
    <n v="9457"/>
    <m/>
    <x v="0"/>
    <x v="28"/>
    <m/>
  </r>
  <r>
    <n v="95007"/>
    <n v="5"/>
    <n v="5"/>
    <s v="&gt;0"/>
    <m/>
    <s v="95007"/>
    <n v="5"/>
    <n v="0"/>
    <n v="0"/>
    <n v="0"/>
    <n v="0"/>
    <n v="0"/>
    <s v="&gt;0"/>
    <n v="395"/>
    <m/>
    <x v="0"/>
    <x v="28"/>
    <m/>
  </r>
  <r>
    <n v="95008"/>
    <n v="135"/>
    <n v="138"/>
    <n v="273"/>
    <m/>
    <s v="95008"/>
    <n v="206"/>
    <n v="18"/>
    <n v="27"/>
    <n v="5"/>
    <n v="0"/>
    <n v="16"/>
    <s v="&gt;267"/>
    <n v="47886"/>
    <m/>
    <x v="346"/>
    <x v="20"/>
    <m/>
  </r>
  <r>
    <n v="95009"/>
    <n v="0"/>
    <n v="5"/>
    <s v="&gt;0"/>
    <m/>
    <s v="95009"/>
    <n v="0"/>
    <n v="5"/>
    <n v="0"/>
    <n v="0"/>
    <n v="0"/>
    <n v="0"/>
    <s v="&gt;0"/>
    <n v="0"/>
    <n v="1"/>
    <x v="2"/>
    <x v="1"/>
    <m/>
  </r>
  <r>
    <n v="95010"/>
    <n v="15"/>
    <n v="71"/>
    <n v="86"/>
    <m/>
    <s v="95010"/>
    <n v="41"/>
    <n v="31"/>
    <n v="14"/>
    <n v="0"/>
    <n v="0"/>
    <n v="0"/>
    <n v="86"/>
    <n v="8908"/>
    <m/>
    <x v="347"/>
    <x v="28"/>
    <m/>
  </r>
  <r>
    <n v="95011"/>
    <n v="5"/>
    <n v="0"/>
    <s v="&gt;0"/>
    <m/>
    <s v="95011"/>
    <n v="5"/>
    <n v="0"/>
    <n v="0"/>
    <n v="0"/>
    <n v="0"/>
    <n v="0"/>
    <s v="&gt;0"/>
    <n v="0"/>
    <n v="1"/>
    <x v="2"/>
    <x v="1"/>
    <m/>
  </r>
  <r>
    <n v="95012"/>
    <n v="46"/>
    <n v="42"/>
    <n v="88"/>
    <m/>
    <s v="95012"/>
    <n v="85"/>
    <n v="5"/>
    <n v="0"/>
    <n v="0"/>
    <n v="0"/>
    <n v="0"/>
    <s v="&gt;85"/>
    <n v="10083"/>
    <m/>
    <x v="0"/>
    <x v="15"/>
    <m/>
  </r>
  <r>
    <n v="95014"/>
    <n v="142"/>
    <n v="158"/>
    <n v="300"/>
    <m/>
    <s v="95014"/>
    <n v="260"/>
    <n v="5"/>
    <n v="19"/>
    <n v="0"/>
    <n v="5"/>
    <n v="5"/>
    <s v="&gt;279"/>
    <n v="61480"/>
    <m/>
    <x v="348"/>
    <x v="20"/>
    <m/>
  </r>
  <r>
    <n v="95017"/>
    <n v="5"/>
    <n v="5"/>
    <s v="&gt;0"/>
    <m/>
    <s v="95017"/>
    <n v="5"/>
    <n v="0"/>
    <n v="0"/>
    <n v="0"/>
    <n v="0"/>
    <n v="0"/>
    <s v="&gt;0"/>
    <n v="831"/>
    <m/>
    <x v="0"/>
    <x v="28"/>
    <m/>
  </r>
  <r>
    <n v="95018"/>
    <n v="15"/>
    <n v="13"/>
    <n v="28"/>
    <m/>
    <s v="95018"/>
    <n v="27"/>
    <n v="0"/>
    <n v="0"/>
    <n v="0"/>
    <n v="5"/>
    <n v="0"/>
    <s v="&gt;27"/>
    <n v="6348"/>
    <m/>
    <x v="0"/>
    <x v="28"/>
    <m/>
  </r>
  <r>
    <n v="95019"/>
    <n v="40"/>
    <n v="39"/>
    <n v="79"/>
    <m/>
    <s v="95019"/>
    <n v="67"/>
    <n v="5"/>
    <n v="5"/>
    <n v="0"/>
    <n v="0"/>
    <n v="0"/>
    <s v="&gt;67"/>
    <n v="8743"/>
    <m/>
    <x v="349"/>
    <x v="28"/>
    <m/>
  </r>
  <r>
    <n v="95020"/>
    <n v="276"/>
    <n v="311"/>
    <n v="587"/>
    <m/>
    <s v="95020"/>
    <n v="467"/>
    <n v="26"/>
    <n v="70"/>
    <n v="14"/>
    <n v="5"/>
    <n v="5"/>
    <s v="&gt;577"/>
    <n v="63522"/>
    <m/>
    <x v="350"/>
    <x v="20"/>
    <m/>
  </r>
  <r>
    <n v="95021"/>
    <n v="5"/>
    <n v="5"/>
    <s v="&gt;0"/>
    <m/>
    <s v="95021"/>
    <n v="5"/>
    <n v="0"/>
    <n v="0"/>
    <n v="0"/>
    <n v="0"/>
    <n v="0"/>
    <s v="&gt;0"/>
    <n v="0"/>
    <n v="1"/>
    <x v="2"/>
    <x v="1"/>
    <m/>
  </r>
  <r>
    <n v="95022"/>
    <n v="0"/>
    <n v="5"/>
    <s v="&gt;0"/>
    <m/>
    <s v="95022"/>
    <n v="0"/>
    <n v="5"/>
    <n v="0"/>
    <n v="0"/>
    <n v="0"/>
    <n v="0"/>
    <s v="&gt;0"/>
    <n v="0"/>
    <n v="1"/>
    <x v="2"/>
    <x v="1"/>
    <m/>
  </r>
  <r>
    <n v="95023"/>
    <n v="228"/>
    <n v="226"/>
    <n v="454"/>
    <m/>
    <s v="95023"/>
    <n v="395"/>
    <n v="23"/>
    <n v="20"/>
    <n v="0"/>
    <n v="5"/>
    <n v="5"/>
    <s v="&gt;438"/>
    <n v="54197"/>
    <m/>
    <x v="351"/>
    <x v="29"/>
    <m/>
  </r>
  <r>
    <n v="95024"/>
    <n v="0"/>
    <n v="5"/>
    <s v="&gt;0"/>
    <m/>
    <s v="95024"/>
    <n v="5"/>
    <n v="0"/>
    <n v="0"/>
    <n v="0"/>
    <n v="0"/>
    <n v="0"/>
    <s v="&gt;0"/>
    <n v="0"/>
    <n v="1"/>
    <x v="2"/>
    <x v="1"/>
    <m/>
  </r>
  <r>
    <n v="95026"/>
    <n v="0"/>
    <n v="5"/>
    <s v="&gt;0"/>
    <m/>
    <s v="95026"/>
    <n v="5"/>
    <n v="0"/>
    <n v="0"/>
    <n v="0"/>
    <n v="0"/>
    <n v="0"/>
    <s v="&gt;0"/>
    <n v="0"/>
    <n v="1"/>
    <x v="2"/>
    <x v="1"/>
    <m/>
  </r>
  <r>
    <n v="95027"/>
    <n v="0"/>
    <n v="5"/>
    <s v="&gt;0"/>
    <m/>
    <s v="95027"/>
    <n v="0"/>
    <n v="0"/>
    <n v="5"/>
    <n v="0"/>
    <n v="0"/>
    <n v="0"/>
    <s v="&gt;0"/>
    <n v="0"/>
    <n v="1"/>
    <x v="2"/>
    <x v="1"/>
    <m/>
  </r>
  <r>
    <n v="95030"/>
    <n v="15"/>
    <n v="27"/>
    <n v="42"/>
    <m/>
    <s v="95030"/>
    <n v="40"/>
    <n v="5"/>
    <n v="0"/>
    <n v="0"/>
    <n v="0"/>
    <n v="0"/>
    <s v="&gt;40"/>
    <n v="13631"/>
    <m/>
    <x v="352"/>
    <x v="20"/>
    <m/>
  </r>
  <r>
    <n v="95031"/>
    <n v="5"/>
    <n v="0"/>
    <s v="&gt;0"/>
    <m/>
    <s v="95031"/>
    <n v="5"/>
    <n v="0"/>
    <n v="0"/>
    <n v="0"/>
    <n v="0"/>
    <n v="0"/>
    <s v="&gt;0"/>
    <n v="0"/>
    <n v="1"/>
    <x v="2"/>
    <x v="1"/>
    <m/>
  </r>
  <r>
    <n v="95032"/>
    <n v="56"/>
    <n v="64"/>
    <n v="120"/>
    <m/>
    <s v="95032"/>
    <n v="100"/>
    <n v="5"/>
    <n v="5"/>
    <n v="0"/>
    <n v="5"/>
    <n v="5"/>
    <s v="&gt;100"/>
    <n v="25865"/>
    <m/>
    <x v="352"/>
    <x v="20"/>
    <m/>
  </r>
  <r>
    <n v="95033"/>
    <n v="15"/>
    <n v="5"/>
    <s v="&gt;15"/>
    <m/>
    <s v="95033"/>
    <n v="19"/>
    <n v="0"/>
    <n v="0"/>
    <n v="0"/>
    <n v="0"/>
    <n v="0"/>
    <n v="19"/>
    <n v="9910"/>
    <m/>
    <x v="0"/>
    <x v="28"/>
    <m/>
  </r>
  <r>
    <n v="95035"/>
    <n v="258"/>
    <n v="269"/>
    <n v="527"/>
    <m/>
    <s v="95035"/>
    <n v="451"/>
    <n v="5"/>
    <n v="48"/>
    <n v="12"/>
    <n v="5"/>
    <n v="5"/>
    <s v="&gt;511"/>
    <n v="75367"/>
    <m/>
    <x v="353"/>
    <x v="20"/>
    <m/>
  </r>
  <r>
    <n v="95036"/>
    <n v="0"/>
    <n v="5"/>
    <s v="&gt;0"/>
    <m/>
    <s v="95036"/>
    <n v="0"/>
    <n v="0"/>
    <n v="5"/>
    <n v="0"/>
    <n v="0"/>
    <n v="0"/>
    <s v="&gt;0"/>
    <n v="0"/>
    <n v="1"/>
    <x v="2"/>
    <x v="1"/>
    <m/>
  </r>
  <r>
    <n v="95037"/>
    <n v="140"/>
    <n v="215"/>
    <n v="355"/>
    <m/>
    <s v="95037"/>
    <n v="295"/>
    <n v="20"/>
    <n v="37"/>
    <n v="0"/>
    <n v="0"/>
    <n v="5"/>
    <s v="&gt;352"/>
    <n v="51968"/>
    <m/>
    <x v="345"/>
    <x v="20"/>
    <m/>
  </r>
  <r>
    <n v="95038"/>
    <n v="5"/>
    <n v="0"/>
    <s v="&gt;0"/>
    <m/>
    <s v="95038"/>
    <n v="5"/>
    <n v="0"/>
    <n v="0"/>
    <n v="0"/>
    <n v="0"/>
    <n v="0"/>
    <s v="&gt;0"/>
    <n v="0"/>
    <n v="1"/>
    <x v="2"/>
    <x v="1"/>
    <m/>
  </r>
  <r>
    <n v="95039"/>
    <n v="5"/>
    <n v="5"/>
    <s v="&gt;0"/>
    <m/>
    <s v="95039"/>
    <n v="5"/>
    <n v="5"/>
    <n v="0"/>
    <n v="0"/>
    <n v="0"/>
    <n v="0"/>
    <s v="&gt;0"/>
    <n v="1209"/>
    <m/>
    <x v="0"/>
    <x v="15"/>
    <m/>
  </r>
  <r>
    <n v="95040"/>
    <n v="0"/>
    <n v="5"/>
    <s v="&gt;0"/>
    <m/>
    <s v="95040"/>
    <n v="5"/>
    <n v="5"/>
    <n v="0"/>
    <n v="0"/>
    <n v="0"/>
    <n v="0"/>
    <s v="&gt;0"/>
    <n v="0"/>
    <n v="1"/>
    <x v="2"/>
    <x v="1"/>
    <m/>
  </r>
  <r>
    <n v="95041"/>
    <n v="5"/>
    <n v="5"/>
    <s v="&gt;0"/>
    <m/>
    <s v="95041"/>
    <n v="5"/>
    <n v="5"/>
    <n v="0"/>
    <n v="0"/>
    <n v="0"/>
    <n v="0"/>
    <s v="&gt;0"/>
    <n v="349"/>
    <m/>
    <x v="0"/>
    <x v="28"/>
    <m/>
  </r>
  <r>
    <n v="95043"/>
    <n v="5"/>
    <n v="5"/>
    <s v="&gt;0"/>
    <m/>
    <s v="95043"/>
    <n v="5"/>
    <n v="5"/>
    <n v="0"/>
    <n v="0"/>
    <n v="0"/>
    <n v="0"/>
    <s v="&gt;0"/>
    <n v="727"/>
    <m/>
    <x v="0"/>
    <x v="29"/>
    <m/>
  </r>
  <r>
    <n v="95045"/>
    <n v="5"/>
    <n v="16"/>
    <s v="&gt;16"/>
    <m/>
    <s v="95045"/>
    <n v="20"/>
    <n v="0"/>
    <n v="5"/>
    <n v="0"/>
    <n v="5"/>
    <n v="0"/>
    <s v="&gt;20"/>
    <n v="4340"/>
    <m/>
    <x v="354"/>
    <x v="29"/>
    <m/>
  </r>
  <r>
    <n v="95046"/>
    <n v="15"/>
    <n v="56"/>
    <n v="71"/>
    <m/>
    <s v="95046"/>
    <n v="37"/>
    <n v="5"/>
    <n v="31"/>
    <n v="0"/>
    <n v="0"/>
    <n v="5"/>
    <s v="&gt;68"/>
    <n v="5905"/>
    <m/>
    <x v="0"/>
    <x v="20"/>
    <m/>
  </r>
  <r>
    <n v="95050"/>
    <n v="92"/>
    <n v="102"/>
    <n v="194"/>
    <m/>
    <s v="95050"/>
    <n v="168"/>
    <n v="5"/>
    <n v="15"/>
    <n v="0"/>
    <n v="0"/>
    <n v="5"/>
    <s v="&gt;183"/>
    <n v="38884"/>
    <m/>
    <x v="355"/>
    <x v="20"/>
    <m/>
  </r>
  <r>
    <n v="95051"/>
    <n v="156"/>
    <n v="165"/>
    <n v="321"/>
    <m/>
    <s v="95051"/>
    <n v="284"/>
    <n v="16"/>
    <n v="19"/>
    <n v="0"/>
    <n v="0"/>
    <n v="5"/>
    <s v="&gt;319"/>
    <n v="59209"/>
    <m/>
    <x v="355"/>
    <x v="20"/>
    <m/>
  </r>
  <r>
    <n v="95053"/>
    <n v="5"/>
    <n v="0"/>
    <s v="&gt;0"/>
    <m/>
    <s v="95053"/>
    <n v="5"/>
    <n v="0"/>
    <n v="0"/>
    <n v="0"/>
    <n v="0"/>
    <n v="0"/>
    <s v="&gt;0"/>
    <n v="3835"/>
    <m/>
    <x v="355"/>
    <x v="20"/>
    <m/>
  </r>
  <r>
    <n v="95054"/>
    <n v="76"/>
    <n v="131"/>
    <n v="207"/>
    <m/>
    <s v="95054"/>
    <n v="137"/>
    <n v="35"/>
    <n v="33"/>
    <n v="0"/>
    <n v="0"/>
    <n v="5"/>
    <s v="&gt;205"/>
    <n v="23959"/>
    <m/>
    <x v="355"/>
    <x v="20"/>
    <m/>
  </r>
  <r>
    <n v="95055"/>
    <n v="0"/>
    <n v="5"/>
    <s v="&gt;0"/>
    <m/>
    <s v="95055"/>
    <n v="0"/>
    <n v="5"/>
    <n v="0"/>
    <n v="0"/>
    <n v="0"/>
    <n v="0"/>
    <s v="&gt;0"/>
    <n v="0"/>
    <n v="1"/>
    <x v="2"/>
    <x v="1"/>
    <m/>
  </r>
  <r>
    <n v="95057"/>
    <n v="0"/>
    <n v="5"/>
    <s v="&gt;0"/>
    <m/>
    <s v="95057"/>
    <n v="5"/>
    <n v="0"/>
    <n v="0"/>
    <n v="0"/>
    <n v="0"/>
    <n v="0"/>
    <s v="&gt;0"/>
    <n v="0"/>
    <n v="1"/>
    <x v="2"/>
    <x v="1"/>
    <m/>
  </r>
  <r>
    <n v="95060"/>
    <n v="64"/>
    <n v="125"/>
    <n v="189"/>
    <m/>
    <s v="95060"/>
    <n v="135"/>
    <n v="46"/>
    <n v="5"/>
    <n v="0"/>
    <n v="5"/>
    <n v="5"/>
    <s v="&gt;181"/>
    <n v="48910"/>
    <m/>
    <x v="356"/>
    <x v="28"/>
    <m/>
  </r>
  <r>
    <n v="95062"/>
    <n v="57"/>
    <n v="131"/>
    <n v="188"/>
    <m/>
    <s v="95062"/>
    <n v="117"/>
    <n v="50"/>
    <n v="19"/>
    <n v="0"/>
    <n v="0"/>
    <n v="5"/>
    <s v="&gt;186"/>
    <n v="36413"/>
    <m/>
    <x v="356"/>
    <x v="28"/>
    <m/>
  </r>
  <r>
    <n v="95063"/>
    <n v="5"/>
    <n v="5"/>
    <s v="&gt;0"/>
    <m/>
    <s v="95063"/>
    <n v="5"/>
    <n v="5"/>
    <n v="0"/>
    <n v="0"/>
    <n v="0"/>
    <n v="0"/>
    <s v="&gt;0"/>
    <n v="0"/>
    <n v="1"/>
    <x v="2"/>
    <x v="1"/>
    <m/>
  </r>
  <r>
    <n v="95064"/>
    <n v="5"/>
    <n v="5"/>
    <s v="&gt;0"/>
    <m/>
    <s v="95064"/>
    <n v="5"/>
    <n v="5"/>
    <n v="0"/>
    <n v="0"/>
    <n v="0"/>
    <n v="0"/>
    <s v="&gt;0"/>
    <n v="10622"/>
    <m/>
    <x v="356"/>
    <x v="28"/>
    <m/>
  </r>
  <r>
    <n v="95065"/>
    <n v="22"/>
    <n v="25"/>
    <n v="47"/>
    <m/>
    <s v="95065"/>
    <n v="42"/>
    <n v="5"/>
    <n v="0"/>
    <n v="0"/>
    <n v="0"/>
    <n v="0"/>
    <s v="&gt;42"/>
    <n v="8164"/>
    <m/>
    <x v="0"/>
    <x v="28"/>
    <m/>
  </r>
  <r>
    <n v="95066"/>
    <n v="32"/>
    <n v="37"/>
    <n v="69"/>
    <m/>
    <s v="95066"/>
    <n v="59"/>
    <n v="5"/>
    <n v="5"/>
    <n v="0"/>
    <n v="0"/>
    <n v="0"/>
    <s v="&gt;59"/>
    <n v="15275"/>
    <m/>
    <x v="357"/>
    <x v="28"/>
    <m/>
  </r>
  <r>
    <n v="95070"/>
    <n v="59"/>
    <n v="117"/>
    <n v="176"/>
    <m/>
    <s v="95070"/>
    <n v="147"/>
    <n v="5"/>
    <n v="5"/>
    <n v="5"/>
    <n v="0"/>
    <n v="15"/>
    <s v="&gt;162"/>
    <n v="31442"/>
    <m/>
    <x v="358"/>
    <x v="20"/>
    <m/>
  </r>
  <r>
    <n v="95073"/>
    <n v="16"/>
    <n v="59"/>
    <n v="75"/>
    <m/>
    <s v="95073"/>
    <n v="37"/>
    <n v="29"/>
    <n v="5"/>
    <n v="0"/>
    <n v="0"/>
    <n v="0"/>
    <s v="&gt;66"/>
    <n v="11289"/>
    <m/>
    <x v="0"/>
    <x v="28"/>
    <m/>
  </r>
  <r>
    <n v="95075"/>
    <n v="0"/>
    <n v="5"/>
    <s v="&gt;0"/>
    <m/>
    <s v="95075"/>
    <n v="5"/>
    <n v="0"/>
    <n v="0"/>
    <n v="0"/>
    <n v="0"/>
    <n v="0"/>
    <s v="&gt;0"/>
    <n v="429"/>
    <m/>
    <x v="0"/>
    <x v="29"/>
    <m/>
  </r>
  <r>
    <n v="95076"/>
    <n v="362"/>
    <n v="383"/>
    <n v="745"/>
    <m/>
    <s v="95076"/>
    <n v="640"/>
    <n v="48"/>
    <n v="48"/>
    <n v="0"/>
    <n v="5"/>
    <n v="5"/>
    <s v="&gt;736"/>
    <n v="84281"/>
    <m/>
    <x v="349"/>
    <x v="28"/>
    <m/>
  </r>
  <r>
    <n v="95080"/>
    <n v="5"/>
    <n v="0"/>
    <s v="&gt;0"/>
    <m/>
    <s v="95080"/>
    <n v="5"/>
    <n v="0"/>
    <n v="0"/>
    <n v="0"/>
    <n v="0"/>
    <n v="0"/>
    <s v="&gt;0"/>
    <n v="0"/>
    <n v="1"/>
    <x v="2"/>
    <x v="1"/>
    <m/>
  </r>
  <r>
    <n v="95086"/>
    <n v="5"/>
    <n v="0"/>
    <s v="&gt;0"/>
    <m/>
    <s v="95086"/>
    <n v="5"/>
    <n v="0"/>
    <n v="0"/>
    <n v="0"/>
    <n v="0"/>
    <n v="0"/>
    <s v="&gt;0"/>
    <n v="0"/>
    <n v="1"/>
    <x v="2"/>
    <x v="1"/>
    <m/>
  </r>
  <r>
    <n v="95102"/>
    <n v="0"/>
    <n v="5"/>
    <s v="&gt;0"/>
    <m/>
    <s v="95102"/>
    <n v="5"/>
    <n v="0"/>
    <n v="0"/>
    <n v="0"/>
    <n v="0"/>
    <n v="0"/>
    <s v="&gt;0"/>
    <n v="0"/>
    <n v="1"/>
    <x v="2"/>
    <x v="1"/>
    <m/>
  </r>
  <r>
    <n v="95109"/>
    <n v="0"/>
    <n v="5"/>
    <s v="&gt;0"/>
    <m/>
    <s v="95109"/>
    <n v="5"/>
    <n v="0"/>
    <n v="0"/>
    <n v="0"/>
    <n v="0"/>
    <n v="0"/>
    <s v="&gt;0"/>
    <n v="0"/>
    <n v="1"/>
    <x v="2"/>
    <x v="1"/>
    <m/>
  </r>
  <r>
    <n v="95110"/>
    <n v="93"/>
    <n v="39"/>
    <n v="132"/>
    <m/>
    <s v="95110"/>
    <n v="91"/>
    <n v="5"/>
    <n v="5"/>
    <n v="0"/>
    <n v="31"/>
    <n v="5"/>
    <s v="&gt;122"/>
    <n v="20004"/>
    <m/>
    <x v="345"/>
    <x v="20"/>
    <m/>
  </r>
  <r>
    <n v="95111"/>
    <n v="244"/>
    <n v="259"/>
    <n v="503"/>
    <m/>
    <s v="95111"/>
    <n v="455"/>
    <n v="26"/>
    <n v="20"/>
    <n v="0"/>
    <n v="5"/>
    <n v="5"/>
    <s v="&gt;501"/>
    <n v="61183"/>
    <m/>
    <x v="345"/>
    <x v="20"/>
    <m/>
  </r>
  <r>
    <n v="95112"/>
    <n v="179"/>
    <n v="233"/>
    <n v="412"/>
    <m/>
    <s v="95112"/>
    <n v="304"/>
    <n v="87"/>
    <n v="17"/>
    <n v="0"/>
    <n v="5"/>
    <n v="5"/>
    <s v="&gt;408"/>
    <n v="59959"/>
    <m/>
    <x v="345"/>
    <x v="20"/>
    <m/>
  </r>
  <r>
    <n v="95113"/>
    <n v="0"/>
    <n v="5"/>
    <s v="&gt;0"/>
    <m/>
    <s v="95113"/>
    <n v="5"/>
    <n v="5"/>
    <n v="5"/>
    <n v="0"/>
    <n v="0"/>
    <n v="0"/>
    <s v="&gt;0"/>
    <n v="2550"/>
    <m/>
    <x v="345"/>
    <x v="20"/>
    <m/>
  </r>
  <r>
    <n v="95115"/>
    <n v="0"/>
    <n v="5"/>
    <s v="&gt;0"/>
    <m/>
    <s v="95115"/>
    <n v="5"/>
    <n v="5"/>
    <n v="0"/>
    <n v="0"/>
    <n v="0"/>
    <n v="0"/>
    <s v="&gt;0"/>
    <n v="0"/>
    <n v="1"/>
    <x v="2"/>
    <x v="1"/>
    <m/>
  </r>
  <r>
    <n v="95116"/>
    <n v="194"/>
    <n v="220"/>
    <n v="414"/>
    <m/>
    <s v="95116"/>
    <n v="347"/>
    <n v="18"/>
    <n v="48"/>
    <n v="0"/>
    <n v="0"/>
    <n v="5"/>
    <s v="&gt;413"/>
    <n v="54758"/>
    <m/>
    <x v="345"/>
    <x v="20"/>
    <m/>
  </r>
  <r>
    <n v="95117"/>
    <n v="101"/>
    <n v="90"/>
    <n v="191"/>
    <m/>
    <s v="95117"/>
    <n v="155"/>
    <n v="13"/>
    <n v="12"/>
    <n v="0"/>
    <n v="5"/>
    <n v="5"/>
    <s v="&gt;180"/>
    <n v="31702"/>
    <m/>
    <x v="345"/>
    <x v="20"/>
    <m/>
  </r>
  <r>
    <n v="95118"/>
    <n v="98"/>
    <n v="183"/>
    <n v="281"/>
    <m/>
    <s v="95118"/>
    <n v="174"/>
    <n v="44"/>
    <n v="57"/>
    <n v="5"/>
    <n v="0"/>
    <n v="5"/>
    <s v="&gt;275"/>
    <n v="32768"/>
    <m/>
    <x v="345"/>
    <x v="20"/>
    <m/>
  </r>
  <r>
    <n v="95119"/>
    <n v="30"/>
    <n v="51"/>
    <n v="81"/>
    <m/>
    <s v="95119"/>
    <n v="54"/>
    <n v="5"/>
    <n v="14"/>
    <n v="5"/>
    <n v="0"/>
    <n v="5"/>
    <s v="&gt;68"/>
    <n v="10450"/>
    <m/>
    <x v="345"/>
    <x v="20"/>
    <m/>
  </r>
  <r>
    <n v="95120"/>
    <n v="56"/>
    <n v="106"/>
    <n v="162"/>
    <m/>
    <s v="95120"/>
    <n v="150"/>
    <n v="5"/>
    <n v="5"/>
    <n v="0"/>
    <n v="0"/>
    <n v="0"/>
    <s v="&gt;150"/>
    <n v="38177"/>
    <m/>
    <x v="345"/>
    <x v="20"/>
    <m/>
  </r>
  <r>
    <n v="95121"/>
    <n v="128"/>
    <n v="331"/>
    <n v="459"/>
    <m/>
    <s v="95121"/>
    <n v="286"/>
    <n v="5"/>
    <n v="150"/>
    <n v="5"/>
    <n v="5"/>
    <n v="5"/>
    <s v="&gt;436"/>
    <n v="38258"/>
    <m/>
    <x v="345"/>
    <x v="20"/>
    <m/>
  </r>
  <r>
    <n v="95122"/>
    <n v="212"/>
    <n v="263"/>
    <n v="475"/>
    <m/>
    <s v="95122"/>
    <n v="427"/>
    <n v="14"/>
    <n v="33"/>
    <n v="0"/>
    <n v="5"/>
    <n v="0"/>
    <s v="&gt;474"/>
    <n v="55619"/>
    <m/>
    <x v="345"/>
    <x v="20"/>
    <m/>
  </r>
  <r>
    <n v="95123"/>
    <n v="212"/>
    <n v="341"/>
    <n v="553"/>
    <m/>
    <s v="95123"/>
    <n v="432"/>
    <n v="23"/>
    <n v="91"/>
    <n v="5"/>
    <n v="5"/>
    <n v="5"/>
    <s v="&gt;546"/>
    <n v="70005"/>
    <m/>
    <x v="345"/>
    <x v="20"/>
    <m/>
  </r>
  <r>
    <n v="95124"/>
    <n v="137"/>
    <n v="216"/>
    <n v="353"/>
    <m/>
    <s v="95124"/>
    <n v="248"/>
    <n v="31"/>
    <n v="32"/>
    <n v="38"/>
    <n v="0"/>
    <n v="5"/>
    <s v="&gt;349"/>
    <n v="52049"/>
    <m/>
    <x v="345"/>
    <x v="20"/>
    <m/>
  </r>
  <r>
    <n v="95125"/>
    <n v="130"/>
    <n v="149"/>
    <n v="279"/>
    <m/>
    <s v="95125"/>
    <n v="234"/>
    <n v="18"/>
    <n v="20"/>
    <n v="5"/>
    <n v="0"/>
    <n v="5"/>
    <s v="&gt;272"/>
    <n v="54076"/>
    <m/>
    <x v="345"/>
    <x v="20"/>
    <m/>
  </r>
  <r>
    <n v="95126"/>
    <n v="115"/>
    <n v="95"/>
    <n v="210"/>
    <m/>
    <s v="95126"/>
    <n v="172"/>
    <n v="26"/>
    <n v="5"/>
    <n v="0"/>
    <n v="5"/>
    <n v="5"/>
    <s v="&gt;198"/>
    <n v="37063"/>
    <m/>
    <x v="345"/>
    <x v="20"/>
    <m/>
  </r>
  <r>
    <n v="95127"/>
    <n v="242"/>
    <n v="292"/>
    <n v="534"/>
    <m/>
    <s v="95127"/>
    <n v="439"/>
    <n v="23"/>
    <n v="56"/>
    <n v="11"/>
    <n v="5"/>
    <n v="5"/>
    <s v="&gt;529"/>
    <n v="63220"/>
    <m/>
    <x v="345"/>
    <x v="20"/>
    <m/>
  </r>
  <r>
    <n v="95128"/>
    <n v="107"/>
    <n v="113"/>
    <n v="220"/>
    <m/>
    <s v="95128"/>
    <n v="168"/>
    <n v="15"/>
    <n v="25"/>
    <n v="5"/>
    <n v="0"/>
    <n v="5"/>
    <s v="&gt;208"/>
    <n v="35986"/>
    <m/>
    <x v="345"/>
    <x v="20"/>
    <m/>
  </r>
  <r>
    <n v="95129"/>
    <n v="109"/>
    <n v="87"/>
    <n v="196"/>
    <m/>
    <s v="95129"/>
    <n v="186"/>
    <n v="5"/>
    <n v="5"/>
    <n v="0"/>
    <n v="0"/>
    <n v="5"/>
    <s v="&gt;186"/>
    <n v="40277"/>
    <m/>
    <x v="345"/>
    <x v="20"/>
    <m/>
  </r>
  <r>
    <n v="95130"/>
    <n v="44"/>
    <n v="54"/>
    <n v="98"/>
    <m/>
    <s v="95130"/>
    <n v="78"/>
    <n v="5"/>
    <n v="5"/>
    <n v="0"/>
    <n v="0"/>
    <n v="0"/>
    <s v="&gt;78"/>
    <n v="14051"/>
    <m/>
    <x v="345"/>
    <x v="20"/>
    <m/>
  </r>
  <r>
    <n v="95131"/>
    <n v="91"/>
    <n v="139"/>
    <n v="230"/>
    <m/>
    <s v="95131"/>
    <n v="183"/>
    <n v="21"/>
    <n v="26"/>
    <n v="0"/>
    <n v="0"/>
    <n v="0"/>
    <n v="230"/>
    <n v="32096"/>
    <m/>
    <x v="345"/>
    <x v="20"/>
    <m/>
  </r>
  <r>
    <n v="95132"/>
    <n v="119"/>
    <n v="213"/>
    <n v="332"/>
    <m/>
    <s v="95132"/>
    <n v="249"/>
    <n v="5"/>
    <n v="62"/>
    <n v="5"/>
    <n v="5"/>
    <n v="5"/>
    <s v="&gt;311"/>
    <n v="42726"/>
    <m/>
    <x v="345"/>
    <x v="20"/>
    <m/>
  </r>
  <r>
    <n v="95133"/>
    <n v="84"/>
    <n v="131"/>
    <n v="215"/>
    <m/>
    <s v="95133"/>
    <n v="172"/>
    <n v="5"/>
    <n v="34"/>
    <n v="0"/>
    <n v="0"/>
    <n v="0"/>
    <s v="&gt;206"/>
    <n v="28158"/>
    <m/>
    <x v="345"/>
    <x v="20"/>
    <m/>
  </r>
  <r>
    <n v="95134"/>
    <n v="65"/>
    <n v="39"/>
    <n v="104"/>
    <m/>
    <s v="95134"/>
    <n v="93"/>
    <n v="5"/>
    <n v="5"/>
    <n v="0"/>
    <n v="0"/>
    <n v="0"/>
    <s v="&gt;93"/>
    <n v="30499"/>
    <m/>
    <x v="345"/>
    <x v="20"/>
    <m/>
  </r>
  <r>
    <n v="95135"/>
    <n v="47"/>
    <n v="73"/>
    <n v="120"/>
    <m/>
    <s v="95135"/>
    <n v="90"/>
    <n v="5"/>
    <n v="21"/>
    <n v="5"/>
    <n v="0"/>
    <n v="0"/>
    <s v="&gt;111"/>
    <n v="22509"/>
    <m/>
    <x v="345"/>
    <x v="20"/>
    <m/>
  </r>
  <r>
    <n v="95136"/>
    <n v="140"/>
    <n v="231"/>
    <n v="371"/>
    <m/>
    <s v="95136"/>
    <n v="266"/>
    <n v="14"/>
    <n v="79"/>
    <n v="5"/>
    <n v="5"/>
    <n v="5"/>
    <s v="&gt;359"/>
    <n v="48492"/>
    <m/>
    <x v="345"/>
    <x v="20"/>
    <m/>
  </r>
  <r>
    <n v="95137"/>
    <n v="5"/>
    <n v="5"/>
    <s v="&gt;0"/>
    <m/>
    <s v="95137"/>
    <n v="5"/>
    <n v="5"/>
    <n v="0"/>
    <n v="0"/>
    <n v="0"/>
    <n v="0"/>
    <s v="&gt;0"/>
    <n v="0"/>
    <n v="1"/>
    <x v="2"/>
    <x v="1"/>
    <m/>
  </r>
  <r>
    <n v="95138"/>
    <n v="48"/>
    <n v="63"/>
    <n v="111"/>
    <m/>
    <s v="95138"/>
    <n v="87"/>
    <n v="20"/>
    <n v="5"/>
    <n v="0"/>
    <n v="5"/>
    <n v="0"/>
    <s v="&gt;107"/>
    <n v="20597"/>
    <m/>
    <x v="345"/>
    <x v="20"/>
    <m/>
  </r>
  <r>
    <n v="95139"/>
    <n v="21"/>
    <n v="19"/>
    <n v="40"/>
    <m/>
    <s v="95139"/>
    <n v="30"/>
    <n v="5"/>
    <n v="5"/>
    <n v="0"/>
    <n v="5"/>
    <n v="5"/>
    <s v="&gt;30"/>
    <n v="7262"/>
    <m/>
    <x v="345"/>
    <x v="20"/>
    <m/>
  </r>
  <r>
    <n v="95147"/>
    <n v="0"/>
    <n v="5"/>
    <s v="&gt;0"/>
    <m/>
    <s v="95147"/>
    <n v="0"/>
    <n v="0"/>
    <n v="5"/>
    <n v="0"/>
    <n v="0"/>
    <n v="0"/>
    <s v="&gt;0"/>
    <n v="0"/>
    <n v="1"/>
    <x v="2"/>
    <x v="1"/>
    <m/>
  </r>
  <r>
    <n v="95148"/>
    <n v="167"/>
    <n v="284"/>
    <n v="451"/>
    <m/>
    <s v="95148"/>
    <n v="324"/>
    <n v="5"/>
    <n v="105"/>
    <n v="15"/>
    <n v="5"/>
    <n v="5"/>
    <s v="&gt;444"/>
    <n v="48629"/>
    <m/>
    <x v="345"/>
    <x v="20"/>
    <m/>
  </r>
  <r>
    <n v="95150"/>
    <n v="5"/>
    <n v="0"/>
    <s v="&gt;0"/>
    <m/>
    <s v="95150"/>
    <n v="5"/>
    <n v="0"/>
    <n v="0"/>
    <n v="0"/>
    <n v="0"/>
    <n v="0"/>
    <s v="&gt;0"/>
    <n v="0"/>
    <n v="1"/>
    <x v="2"/>
    <x v="1"/>
    <m/>
  </r>
  <r>
    <n v="95151"/>
    <n v="5"/>
    <n v="5"/>
    <s v="&gt;0"/>
    <m/>
    <s v="95151"/>
    <n v="5"/>
    <n v="0"/>
    <n v="0"/>
    <n v="0"/>
    <n v="0"/>
    <n v="0"/>
    <s v="&gt;0"/>
    <n v="0"/>
    <n v="1"/>
    <x v="2"/>
    <x v="1"/>
    <m/>
  </r>
  <r>
    <n v="95156"/>
    <n v="0"/>
    <n v="5"/>
    <s v="&gt;0"/>
    <m/>
    <s v="95156"/>
    <n v="5"/>
    <n v="0"/>
    <n v="0"/>
    <n v="0"/>
    <n v="0"/>
    <n v="0"/>
    <s v="&gt;0"/>
    <n v="0"/>
    <n v="1"/>
    <x v="2"/>
    <x v="1"/>
    <m/>
  </r>
  <r>
    <n v="95161"/>
    <n v="5"/>
    <n v="0"/>
    <s v="&gt;0"/>
    <m/>
    <s v="95161"/>
    <n v="5"/>
    <n v="0"/>
    <n v="0"/>
    <n v="0"/>
    <n v="0"/>
    <n v="0"/>
    <s v="&gt;0"/>
    <n v="0"/>
    <n v="1"/>
    <x v="2"/>
    <x v="1"/>
    <m/>
  </r>
  <r>
    <n v="95166"/>
    <n v="5"/>
    <n v="0"/>
    <s v="&gt;0"/>
    <m/>
    <s v="95166"/>
    <n v="5"/>
    <n v="0"/>
    <n v="0"/>
    <n v="0"/>
    <n v="0"/>
    <n v="0"/>
    <s v="&gt;0"/>
    <n v="0"/>
    <n v="1"/>
    <x v="2"/>
    <x v="1"/>
    <m/>
  </r>
  <r>
    <n v="95177"/>
    <n v="0"/>
    <n v="5"/>
    <s v="&gt;0"/>
    <m/>
    <s v="95177"/>
    <n v="0"/>
    <n v="0"/>
    <n v="0"/>
    <n v="0"/>
    <n v="5"/>
    <n v="0"/>
    <s v="&gt;0"/>
    <n v="0"/>
    <n v="1"/>
    <x v="2"/>
    <x v="1"/>
    <m/>
  </r>
  <r>
    <n v="95201"/>
    <n v="0"/>
    <n v="5"/>
    <s v="&gt;0"/>
    <m/>
    <s v="95201"/>
    <n v="0"/>
    <n v="0"/>
    <n v="5"/>
    <n v="0"/>
    <n v="0"/>
    <n v="0"/>
    <s v="&gt;0"/>
    <n v="0"/>
    <n v="1"/>
    <x v="2"/>
    <x v="1"/>
    <m/>
  </r>
  <r>
    <n v="95202"/>
    <n v="59"/>
    <n v="59"/>
    <n v="118"/>
    <m/>
    <s v="95202"/>
    <n v="79"/>
    <n v="32"/>
    <n v="5"/>
    <n v="0"/>
    <n v="5"/>
    <n v="5"/>
    <s v="&gt;111"/>
    <n v="6607"/>
    <m/>
    <x v="359"/>
    <x v="30"/>
    <m/>
  </r>
  <r>
    <n v="95203"/>
    <n v="141"/>
    <n v="103"/>
    <n v="244"/>
    <m/>
    <s v="95203"/>
    <n v="195"/>
    <n v="32"/>
    <n v="5"/>
    <n v="0"/>
    <n v="5"/>
    <n v="5"/>
    <s v="&gt;227"/>
    <n v="15561"/>
    <m/>
    <x v="359"/>
    <x v="30"/>
    <m/>
  </r>
  <r>
    <n v="95204"/>
    <n v="233"/>
    <n v="141"/>
    <n v="374"/>
    <m/>
    <s v="95204"/>
    <n v="312"/>
    <n v="25"/>
    <n v="25"/>
    <n v="0"/>
    <n v="5"/>
    <n v="5"/>
    <s v="&gt;362"/>
    <n v="28860"/>
    <m/>
    <x v="359"/>
    <x v="30"/>
    <m/>
  </r>
  <r>
    <n v="95205"/>
    <n v="374"/>
    <n v="237"/>
    <n v="611"/>
    <m/>
    <s v="95205"/>
    <n v="517"/>
    <n v="40"/>
    <n v="40"/>
    <n v="5"/>
    <n v="5"/>
    <n v="0"/>
    <s v="&gt;597"/>
    <n v="37133"/>
    <m/>
    <x v="359"/>
    <x v="30"/>
    <m/>
  </r>
  <r>
    <n v="95206"/>
    <n v="612"/>
    <n v="434"/>
    <n v="1046"/>
    <m/>
    <s v="95206"/>
    <n v="869"/>
    <n v="42"/>
    <n v="95"/>
    <n v="0"/>
    <n v="34"/>
    <n v="5"/>
    <s v="&gt;1040"/>
    <n v="65643"/>
    <m/>
    <x v="359"/>
    <x v="30"/>
    <m/>
  </r>
  <r>
    <n v="95207"/>
    <n v="414"/>
    <n v="404"/>
    <n v="818"/>
    <m/>
    <s v="95207"/>
    <n v="564"/>
    <n v="140"/>
    <n v="64"/>
    <n v="31"/>
    <n v="13"/>
    <n v="5"/>
    <s v="&gt;812"/>
    <n v="51652"/>
    <m/>
    <x v="359"/>
    <x v="30"/>
    <m/>
  </r>
  <r>
    <n v="95209"/>
    <n v="314"/>
    <n v="457"/>
    <n v="771"/>
    <m/>
    <s v="95209"/>
    <n v="485"/>
    <n v="19"/>
    <n v="169"/>
    <n v="76"/>
    <n v="14"/>
    <n v="5"/>
    <s v="&gt;763"/>
    <n v="44325"/>
    <m/>
    <x v="359"/>
    <x v="30"/>
    <m/>
  </r>
  <r>
    <n v="95210"/>
    <n v="361"/>
    <n v="344"/>
    <n v="705"/>
    <m/>
    <s v="95210"/>
    <n v="532"/>
    <n v="52"/>
    <n v="86"/>
    <n v="17"/>
    <n v="14"/>
    <n v="5"/>
    <s v="&gt;701"/>
    <n v="41641"/>
    <m/>
    <x v="359"/>
    <x v="30"/>
    <m/>
  </r>
  <r>
    <n v="95211"/>
    <n v="0"/>
    <n v="5"/>
    <s v="&gt;0"/>
    <m/>
    <s v="95211"/>
    <n v="0"/>
    <n v="5"/>
    <n v="0"/>
    <n v="0"/>
    <n v="0"/>
    <n v="0"/>
    <s v="&gt;0"/>
    <n v="2343"/>
    <m/>
    <x v="359"/>
    <x v="30"/>
    <m/>
  </r>
  <r>
    <n v="95212"/>
    <n v="239"/>
    <n v="165"/>
    <n v="404"/>
    <m/>
    <s v="95212"/>
    <n v="317"/>
    <n v="5"/>
    <n v="58"/>
    <n v="5"/>
    <n v="15"/>
    <n v="5"/>
    <s v="&gt;390"/>
    <n v="28281"/>
    <m/>
    <x v="359"/>
    <x v="30"/>
    <m/>
  </r>
  <r>
    <n v="95213"/>
    <n v="5"/>
    <n v="0"/>
    <s v="&gt;0"/>
    <m/>
    <s v="95213"/>
    <n v="5"/>
    <n v="0"/>
    <n v="0"/>
    <n v="0"/>
    <n v="0"/>
    <n v="0"/>
    <s v="&gt;0"/>
    <n v="0"/>
    <n v="1"/>
    <x v="2"/>
    <x v="1"/>
    <m/>
  </r>
  <r>
    <n v="95215"/>
    <n v="173"/>
    <n v="113"/>
    <n v="286"/>
    <m/>
    <s v="95215"/>
    <n v="255"/>
    <n v="5"/>
    <n v="11"/>
    <n v="11"/>
    <n v="5"/>
    <n v="5"/>
    <s v="&gt;277"/>
    <n v="25473"/>
    <m/>
    <x v="0"/>
    <x v="30"/>
    <m/>
  </r>
  <r>
    <n v="95219"/>
    <n v="199"/>
    <n v="92"/>
    <n v="291"/>
    <m/>
    <s v="95219"/>
    <n v="265"/>
    <n v="15"/>
    <n v="5"/>
    <n v="0"/>
    <n v="5"/>
    <n v="0"/>
    <s v="&gt;280"/>
    <n v="29117"/>
    <m/>
    <x v="359"/>
    <x v="30"/>
    <m/>
  </r>
  <r>
    <n v="95220"/>
    <n v="46"/>
    <n v="16"/>
    <n v="62"/>
    <m/>
    <s v="95220"/>
    <n v="59"/>
    <n v="0"/>
    <n v="0"/>
    <n v="0"/>
    <n v="5"/>
    <n v="0"/>
    <s v="&gt;59"/>
    <n v="8228"/>
    <m/>
    <x v="0"/>
    <x v="30"/>
    <m/>
  </r>
  <r>
    <n v="95221"/>
    <n v="5"/>
    <n v="0"/>
    <s v="&gt;0"/>
    <m/>
    <s v="95221"/>
    <n v="5"/>
    <n v="0"/>
    <n v="0"/>
    <n v="0"/>
    <n v="0"/>
    <n v="0"/>
    <s v="&gt;0"/>
    <n v="0"/>
    <n v="1"/>
    <x v="2"/>
    <x v="1"/>
    <m/>
  </r>
  <r>
    <n v="95222"/>
    <n v="22"/>
    <n v="19"/>
    <n v="41"/>
    <m/>
    <s v="95222"/>
    <n v="35"/>
    <n v="5"/>
    <n v="0"/>
    <n v="0"/>
    <n v="0"/>
    <n v="0"/>
    <s v="&gt;35"/>
    <n v="5418"/>
    <m/>
    <x v="360"/>
    <x v="31"/>
    <m/>
  </r>
  <r>
    <n v="95223"/>
    <n v="5"/>
    <n v="5"/>
    <s v="&gt;0"/>
    <m/>
    <s v="95223"/>
    <n v="12"/>
    <n v="5"/>
    <n v="0"/>
    <n v="0"/>
    <n v="0"/>
    <n v="0"/>
    <s v="&gt;12"/>
    <n v="2602"/>
    <m/>
    <x v="0"/>
    <x v="32"/>
    <m/>
  </r>
  <r>
    <n v="95224"/>
    <n v="5"/>
    <n v="5"/>
    <s v="&gt;0"/>
    <m/>
    <s v="95224"/>
    <n v="5"/>
    <n v="0"/>
    <n v="0"/>
    <n v="0"/>
    <n v="0"/>
    <n v="0"/>
    <s v="&gt;0"/>
    <n v="195"/>
    <m/>
    <x v="0"/>
    <x v="31"/>
    <m/>
  </r>
  <r>
    <n v="95225"/>
    <n v="5"/>
    <n v="5"/>
    <s v="&gt;0"/>
    <m/>
    <s v="95225"/>
    <n v="5"/>
    <n v="0"/>
    <n v="0"/>
    <n v="0"/>
    <n v="0"/>
    <n v="0"/>
    <s v="&gt;0"/>
    <n v="618"/>
    <m/>
    <x v="0"/>
    <x v="31"/>
    <m/>
  </r>
  <r>
    <n v="95227"/>
    <n v="5"/>
    <n v="5"/>
    <s v="&gt;0"/>
    <m/>
    <s v="95227"/>
    <n v="5"/>
    <n v="0"/>
    <n v="0"/>
    <n v="0"/>
    <n v="0"/>
    <n v="0"/>
    <s v="&gt;0"/>
    <n v="734"/>
    <m/>
    <x v="0"/>
    <x v="30"/>
    <m/>
  </r>
  <r>
    <n v="95228"/>
    <n v="11"/>
    <n v="22"/>
    <n v="33"/>
    <m/>
    <s v="95228"/>
    <n v="29"/>
    <n v="5"/>
    <n v="0"/>
    <n v="0"/>
    <n v="5"/>
    <n v="0"/>
    <s v="&gt;29"/>
    <n v="4486"/>
    <m/>
    <x v="0"/>
    <x v="31"/>
    <m/>
  </r>
  <r>
    <n v="95231"/>
    <n v="19"/>
    <n v="15"/>
    <n v="34"/>
    <m/>
    <s v="95231"/>
    <n v="25"/>
    <n v="5"/>
    <n v="5"/>
    <n v="0"/>
    <n v="5"/>
    <n v="5"/>
    <s v="&gt;25"/>
    <n v="5520"/>
    <m/>
    <x v="0"/>
    <x v="30"/>
    <m/>
  </r>
  <r>
    <n v="95232"/>
    <n v="0"/>
    <n v="5"/>
    <s v="&gt;0"/>
    <m/>
    <s v="95232"/>
    <n v="0"/>
    <n v="5"/>
    <n v="0"/>
    <n v="0"/>
    <n v="0"/>
    <n v="0"/>
    <s v="&gt;0"/>
    <n v="203"/>
    <m/>
    <x v="0"/>
    <x v="31"/>
    <m/>
  </r>
  <r>
    <n v="95234"/>
    <n v="0"/>
    <n v="5"/>
    <s v="&gt;0"/>
    <m/>
    <s v="95234"/>
    <n v="5"/>
    <n v="0"/>
    <n v="0"/>
    <n v="0"/>
    <n v="0"/>
    <n v="0"/>
    <s v="&gt;0"/>
    <n v="0"/>
    <m/>
    <x v="0"/>
    <x v="30"/>
    <m/>
  </r>
  <r>
    <n v="95236"/>
    <n v="22"/>
    <n v="18"/>
    <n v="40"/>
    <m/>
    <s v="95236"/>
    <n v="28"/>
    <n v="5"/>
    <n v="5"/>
    <n v="0"/>
    <n v="5"/>
    <n v="0"/>
    <s v="&gt;28"/>
    <n v="4458"/>
    <m/>
    <x v="0"/>
    <x v="30"/>
    <m/>
  </r>
  <r>
    <n v="95237"/>
    <n v="15"/>
    <n v="22"/>
    <n v="37"/>
    <m/>
    <s v="95237"/>
    <n v="23"/>
    <n v="5"/>
    <n v="11"/>
    <n v="0"/>
    <n v="5"/>
    <n v="0"/>
    <s v="&gt;34"/>
    <n v="3655"/>
    <m/>
    <x v="0"/>
    <x v="30"/>
    <m/>
  </r>
  <r>
    <n v="95240"/>
    <n v="366"/>
    <n v="267"/>
    <n v="633"/>
    <m/>
    <s v="95240"/>
    <n v="499"/>
    <n v="32"/>
    <n v="81"/>
    <n v="5"/>
    <n v="5"/>
    <n v="5"/>
    <s v="&gt;612"/>
    <n v="49439"/>
    <m/>
    <x v="361"/>
    <x v="30"/>
    <m/>
  </r>
  <r>
    <n v="95242"/>
    <n v="178"/>
    <n v="111"/>
    <n v="289"/>
    <m/>
    <s v="95242"/>
    <n v="234"/>
    <n v="11"/>
    <n v="22"/>
    <n v="13"/>
    <n v="5"/>
    <n v="5"/>
    <s v="&gt;280"/>
    <n v="27340"/>
    <m/>
    <x v="361"/>
    <x v="30"/>
    <m/>
  </r>
  <r>
    <n v="95243"/>
    <n v="5"/>
    <n v="0"/>
    <s v="&gt;0"/>
    <m/>
    <s v="95243"/>
    <n v="5"/>
    <n v="0"/>
    <n v="0"/>
    <n v="0"/>
    <n v="0"/>
    <n v="0"/>
    <s v="&gt;0"/>
    <n v="0"/>
    <n v="1"/>
    <x v="2"/>
    <x v="1"/>
    <m/>
  </r>
  <r>
    <n v="95245"/>
    <n v="5"/>
    <n v="5"/>
    <s v="&gt;0"/>
    <m/>
    <s v="95245"/>
    <n v="5"/>
    <n v="0"/>
    <n v="0"/>
    <n v="0"/>
    <n v="0"/>
    <n v="0"/>
    <s v="&gt;0"/>
    <n v="1650"/>
    <m/>
    <x v="0"/>
    <x v="31"/>
    <m/>
  </r>
  <r>
    <n v="95246"/>
    <n v="5"/>
    <n v="5"/>
    <s v="&gt;0"/>
    <m/>
    <s v="95246"/>
    <n v="5"/>
    <n v="0"/>
    <n v="0"/>
    <n v="0"/>
    <n v="0"/>
    <n v="0"/>
    <s v="&gt;0"/>
    <n v="1234"/>
    <m/>
    <x v="0"/>
    <x v="31"/>
    <m/>
  </r>
  <r>
    <n v="95247"/>
    <n v="5"/>
    <n v="17"/>
    <s v="&gt;17"/>
    <m/>
    <s v="95247"/>
    <n v="24"/>
    <n v="5"/>
    <n v="0"/>
    <n v="0"/>
    <n v="0"/>
    <n v="0"/>
    <s v="&gt;24"/>
    <n v="3853"/>
    <m/>
    <x v="0"/>
    <x v="31"/>
    <m/>
  </r>
  <r>
    <n v="95248"/>
    <n v="5"/>
    <n v="0"/>
    <s v="&gt;0"/>
    <m/>
    <s v="95248"/>
    <n v="5"/>
    <n v="0"/>
    <n v="0"/>
    <n v="0"/>
    <n v="0"/>
    <n v="0"/>
    <s v="&gt;0"/>
    <n v="108"/>
    <m/>
    <x v="0"/>
    <x v="31"/>
    <m/>
  </r>
  <r>
    <n v="95249"/>
    <n v="26"/>
    <n v="28"/>
    <n v="54"/>
    <m/>
    <s v="95249"/>
    <n v="35"/>
    <n v="11"/>
    <n v="5"/>
    <n v="0"/>
    <n v="0"/>
    <n v="5"/>
    <s v="&gt;46"/>
    <n v="5988"/>
    <m/>
    <x v="0"/>
    <x v="31"/>
    <m/>
  </r>
  <r>
    <n v="95251"/>
    <n v="5"/>
    <n v="5"/>
    <s v="&gt;0"/>
    <m/>
    <s v="95251"/>
    <n v="5"/>
    <n v="0"/>
    <n v="0"/>
    <n v="0"/>
    <n v="0"/>
    <n v="0"/>
    <s v="&gt;0"/>
    <n v="496"/>
    <m/>
    <x v="0"/>
    <x v="31"/>
    <m/>
  </r>
  <r>
    <n v="95252"/>
    <n v="67"/>
    <n v="70"/>
    <n v="137"/>
    <m/>
    <s v="95252"/>
    <n v="110"/>
    <n v="15"/>
    <n v="5"/>
    <n v="0"/>
    <n v="5"/>
    <n v="5"/>
    <s v="&gt;125"/>
    <n v="15779"/>
    <m/>
    <x v="0"/>
    <x v="31"/>
    <m/>
  </r>
  <r>
    <n v="95253"/>
    <n v="5"/>
    <n v="0"/>
    <s v="&gt;0"/>
    <m/>
    <s v="95253"/>
    <n v="5"/>
    <n v="0"/>
    <n v="0"/>
    <n v="0"/>
    <n v="0"/>
    <n v="0"/>
    <s v="&gt;0"/>
    <n v="0"/>
    <n v="1"/>
    <x v="2"/>
    <x v="1"/>
    <m/>
  </r>
  <r>
    <n v="95254"/>
    <n v="5"/>
    <n v="0"/>
    <s v="&gt;0"/>
    <m/>
    <s v="95254"/>
    <n v="5"/>
    <n v="0"/>
    <n v="0"/>
    <n v="0"/>
    <n v="0"/>
    <n v="0"/>
    <s v="&gt;0"/>
    <n v="721"/>
    <m/>
    <x v="0"/>
    <x v="31"/>
    <m/>
  </r>
  <r>
    <n v="95255"/>
    <n v="5"/>
    <n v="5"/>
    <s v="&gt;0"/>
    <m/>
    <s v="95255"/>
    <n v="11"/>
    <n v="5"/>
    <n v="0"/>
    <n v="0"/>
    <n v="0"/>
    <n v="0"/>
    <s v="&gt;11"/>
    <n v="1591"/>
    <m/>
    <x v="0"/>
    <x v="31"/>
    <m/>
  </r>
  <r>
    <n v="95257"/>
    <n v="5"/>
    <n v="5"/>
    <s v="&gt;0"/>
    <m/>
    <s v="95257"/>
    <n v="5"/>
    <n v="0"/>
    <n v="0"/>
    <n v="0"/>
    <n v="0"/>
    <n v="5"/>
    <s v="&gt;0"/>
    <n v="386"/>
    <m/>
    <x v="0"/>
    <x v="31"/>
    <m/>
  </r>
  <r>
    <n v="95258"/>
    <n v="27"/>
    <n v="16"/>
    <n v="43"/>
    <m/>
    <s v="95258"/>
    <n v="37"/>
    <n v="0"/>
    <n v="0"/>
    <n v="5"/>
    <n v="5"/>
    <n v="5"/>
    <s v="&gt;37"/>
    <n v="3820"/>
    <m/>
    <x v="0"/>
    <x v="30"/>
    <m/>
  </r>
  <r>
    <n v="95259"/>
    <n v="0"/>
    <n v="5"/>
    <s v="&gt;0"/>
    <m/>
    <s v="95259"/>
    <n v="5"/>
    <n v="0"/>
    <n v="0"/>
    <n v="0"/>
    <n v="0"/>
    <n v="0"/>
    <s v="&gt;0"/>
    <n v="0"/>
    <n v="1"/>
    <x v="2"/>
    <x v="1"/>
    <m/>
  </r>
  <r>
    <n v="95269"/>
    <n v="5"/>
    <n v="5"/>
    <s v="&gt;0"/>
    <m/>
    <s v="95269"/>
    <n v="5"/>
    <n v="0"/>
    <n v="0"/>
    <n v="0"/>
    <n v="0"/>
    <n v="5"/>
    <s v="&gt;0"/>
    <n v="0"/>
    <n v="1"/>
    <x v="2"/>
    <x v="1"/>
    <m/>
  </r>
  <r>
    <n v="95291"/>
    <n v="0"/>
    <n v="5"/>
    <s v="&gt;0"/>
    <m/>
    <s v="95291"/>
    <n v="5"/>
    <n v="0"/>
    <n v="0"/>
    <n v="0"/>
    <n v="0"/>
    <n v="0"/>
    <s v="&gt;0"/>
    <n v="0"/>
    <n v="1"/>
    <x v="2"/>
    <x v="1"/>
    <m/>
  </r>
  <r>
    <n v="95295"/>
    <n v="5"/>
    <n v="5"/>
    <s v="&gt;0"/>
    <m/>
    <s v="95295"/>
    <n v="5"/>
    <n v="0"/>
    <n v="5"/>
    <n v="0"/>
    <n v="0"/>
    <n v="0"/>
    <s v="&gt;0"/>
    <n v="0"/>
    <n v="1"/>
    <x v="2"/>
    <x v="1"/>
    <m/>
  </r>
  <r>
    <n v="95301"/>
    <n v="232"/>
    <n v="246"/>
    <n v="478"/>
    <m/>
    <s v="95301"/>
    <n v="385"/>
    <n v="47"/>
    <n v="29"/>
    <n v="11"/>
    <n v="5"/>
    <n v="5"/>
    <s v="&gt;472"/>
    <n v="39922"/>
    <m/>
    <x v="362"/>
    <x v="18"/>
    <m/>
  </r>
  <r>
    <n v="95303"/>
    <n v="5"/>
    <n v="5"/>
    <s v="&gt;0"/>
    <m/>
    <s v="95303"/>
    <n v="5"/>
    <n v="0"/>
    <n v="0"/>
    <n v="0"/>
    <n v="0"/>
    <n v="0"/>
    <s v="&gt;0"/>
    <n v="1019"/>
    <m/>
    <x v="0"/>
    <x v="18"/>
    <m/>
  </r>
  <r>
    <n v="95304"/>
    <n v="77"/>
    <n v="35"/>
    <n v="112"/>
    <m/>
    <s v="95304"/>
    <n v="105"/>
    <n v="5"/>
    <n v="0"/>
    <n v="0"/>
    <n v="5"/>
    <n v="5"/>
    <s v="&gt;105"/>
    <n v="15533"/>
    <m/>
    <x v="363"/>
    <x v="30"/>
    <m/>
  </r>
  <r>
    <n v="95306"/>
    <n v="5"/>
    <n v="5"/>
    <s v="&gt;0"/>
    <m/>
    <s v="95306"/>
    <n v="5"/>
    <n v="5"/>
    <n v="0"/>
    <n v="0"/>
    <n v="0"/>
    <n v="0"/>
    <s v="&gt;0"/>
    <n v="841"/>
    <m/>
    <x v="0"/>
    <x v="33"/>
    <m/>
  </r>
  <r>
    <n v="95307"/>
    <n v="324"/>
    <n v="184"/>
    <n v="508"/>
    <m/>
    <s v="95307"/>
    <n v="463"/>
    <n v="27"/>
    <n v="5"/>
    <n v="0"/>
    <n v="11"/>
    <n v="5"/>
    <s v="&gt;501"/>
    <n v="47130"/>
    <m/>
    <x v="364"/>
    <x v="34"/>
    <m/>
  </r>
  <r>
    <n v="95309"/>
    <n v="0"/>
    <n v="5"/>
    <s v="&gt;0"/>
    <m/>
    <s v="95309"/>
    <n v="5"/>
    <n v="0"/>
    <n v="0"/>
    <n v="0"/>
    <n v="0"/>
    <n v="0"/>
    <s v="&gt;0"/>
    <n v="0"/>
    <n v="1"/>
    <x v="2"/>
    <x v="1"/>
    <m/>
  </r>
  <r>
    <n v="95310"/>
    <n v="5"/>
    <n v="5"/>
    <s v="&gt;0"/>
    <m/>
    <s v="95310"/>
    <n v="5"/>
    <n v="5"/>
    <n v="5"/>
    <n v="0"/>
    <n v="0"/>
    <n v="0"/>
    <s v="&gt;0"/>
    <n v="1654"/>
    <m/>
    <x v="0"/>
    <x v="35"/>
    <m/>
  </r>
  <r>
    <n v="95311"/>
    <n v="5"/>
    <n v="5"/>
    <s v="&gt;0"/>
    <m/>
    <s v="95311"/>
    <n v="5"/>
    <n v="0"/>
    <n v="0"/>
    <n v="0"/>
    <n v="0"/>
    <n v="0"/>
    <s v="&gt;0"/>
    <n v="1976"/>
    <m/>
    <x v="0"/>
    <x v="33"/>
    <m/>
  </r>
  <r>
    <n v="95312"/>
    <n v="5"/>
    <n v="5"/>
    <s v="&gt;0"/>
    <m/>
    <s v="95312"/>
    <n v="5"/>
    <n v="5"/>
    <n v="0"/>
    <n v="0"/>
    <n v="0"/>
    <n v="0"/>
    <s v="&gt;0"/>
    <n v="206"/>
    <m/>
    <x v="0"/>
    <x v="18"/>
    <m/>
  </r>
  <r>
    <n v="95313"/>
    <n v="5"/>
    <n v="5"/>
    <s v="&gt;0"/>
    <m/>
    <s v="95313"/>
    <n v="5"/>
    <n v="0"/>
    <n v="0"/>
    <n v="0"/>
    <n v="0"/>
    <n v="0"/>
    <s v="&gt;0"/>
    <n v="1166"/>
    <m/>
    <x v="365"/>
    <x v="34"/>
    <m/>
  </r>
  <r>
    <n v="95315"/>
    <n v="55"/>
    <n v="35"/>
    <n v="90"/>
    <m/>
    <s v="95315"/>
    <n v="88"/>
    <n v="5"/>
    <n v="0"/>
    <n v="0"/>
    <n v="0"/>
    <n v="5"/>
    <s v="&gt;88"/>
    <n v="14434"/>
    <m/>
    <x v="0"/>
    <x v="18"/>
    <m/>
  </r>
  <r>
    <n v="95316"/>
    <n v="22"/>
    <n v="32"/>
    <n v="54"/>
    <m/>
    <s v="95316"/>
    <n v="53"/>
    <n v="5"/>
    <n v="0"/>
    <n v="0"/>
    <n v="0"/>
    <n v="0"/>
    <s v="&gt;53"/>
    <n v="8090"/>
    <m/>
    <x v="0"/>
    <x v="34"/>
    <m/>
  </r>
  <r>
    <n v="95317"/>
    <n v="5"/>
    <n v="5"/>
    <s v="&gt;0"/>
    <m/>
    <s v="95317"/>
    <n v="5"/>
    <n v="0"/>
    <n v="0"/>
    <n v="0"/>
    <n v="0"/>
    <n v="0"/>
    <s v="&gt;0"/>
    <n v="1085"/>
    <m/>
    <x v="0"/>
    <x v="18"/>
    <m/>
  </r>
  <r>
    <n v="95318"/>
    <n v="5"/>
    <n v="0"/>
    <s v="&gt;0"/>
    <m/>
    <s v="95318"/>
    <n v="5"/>
    <n v="0"/>
    <n v="0"/>
    <n v="0"/>
    <n v="0"/>
    <n v="0"/>
    <s v="&gt;0"/>
    <n v="271"/>
    <m/>
    <x v="0"/>
    <x v="33"/>
    <m/>
  </r>
  <r>
    <n v="95319"/>
    <n v="5"/>
    <n v="63"/>
    <s v="&gt;63"/>
    <m/>
    <s v="95319"/>
    <n v="19"/>
    <n v="5"/>
    <n v="46"/>
    <n v="0"/>
    <n v="0"/>
    <n v="5"/>
    <s v="&gt;65"/>
    <n v="1548"/>
    <m/>
    <x v="365"/>
    <x v="34"/>
    <m/>
  </r>
  <r>
    <n v="95320"/>
    <n v="44"/>
    <n v="38"/>
    <n v="82"/>
    <m/>
    <s v="95320"/>
    <n v="77"/>
    <n v="5"/>
    <n v="0"/>
    <n v="0"/>
    <n v="0"/>
    <n v="5"/>
    <s v="&gt;77"/>
    <n v="12990"/>
    <m/>
    <x v="366"/>
    <x v="30"/>
    <m/>
  </r>
  <r>
    <n v="95321"/>
    <n v="5"/>
    <n v="5"/>
    <s v="&gt;0"/>
    <m/>
    <s v="95321"/>
    <n v="5"/>
    <n v="0"/>
    <n v="5"/>
    <n v="0"/>
    <n v="0"/>
    <n v="0"/>
    <s v="&gt;0"/>
    <n v="3544"/>
    <m/>
    <x v="0"/>
    <x v="35"/>
    <m/>
  </r>
  <r>
    <n v="95322"/>
    <n v="48"/>
    <n v="28"/>
    <n v="76"/>
    <m/>
    <s v="95322"/>
    <n v="75"/>
    <n v="5"/>
    <n v="0"/>
    <n v="0"/>
    <n v="0"/>
    <n v="0"/>
    <s v="&gt;75"/>
    <n v="10016"/>
    <m/>
    <x v="367"/>
    <x v="18"/>
    <m/>
  </r>
  <r>
    <n v="95323"/>
    <n v="5"/>
    <n v="5"/>
    <s v="&gt;0"/>
    <m/>
    <s v="95323"/>
    <n v="5"/>
    <n v="0"/>
    <n v="0"/>
    <n v="0"/>
    <n v="0"/>
    <n v="0"/>
    <s v="&gt;0"/>
    <n v="1484"/>
    <m/>
    <x v="0"/>
    <x v="34"/>
    <m/>
  </r>
  <r>
    <n v="95324"/>
    <n v="18"/>
    <n v="22"/>
    <n v="40"/>
    <m/>
    <s v="95324"/>
    <n v="38"/>
    <n v="0"/>
    <n v="5"/>
    <n v="0"/>
    <n v="0"/>
    <n v="0"/>
    <s v="&gt;38"/>
    <n v="8738"/>
    <m/>
    <x v="0"/>
    <x v="18"/>
    <m/>
  </r>
  <r>
    <n v="95326"/>
    <n v="55"/>
    <n v="33"/>
    <n v="88"/>
    <m/>
    <s v="95326"/>
    <n v="78"/>
    <n v="5"/>
    <n v="0"/>
    <n v="0"/>
    <n v="5"/>
    <n v="5"/>
    <s v="&gt;78"/>
    <n v="10669"/>
    <m/>
    <x v="368"/>
    <x v="34"/>
    <m/>
  </r>
  <r>
    <n v="95327"/>
    <n v="32"/>
    <n v="26"/>
    <n v="58"/>
    <m/>
    <s v="95327"/>
    <n v="41"/>
    <n v="15"/>
    <n v="5"/>
    <n v="0"/>
    <n v="5"/>
    <n v="0"/>
    <s v="&gt;56"/>
    <n v="8542"/>
    <m/>
    <x v="0"/>
    <x v="35"/>
    <m/>
  </r>
  <r>
    <n v="95328"/>
    <n v="29"/>
    <n v="20"/>
    <n v="49"/>
    <m/>
    <s v="95328"/>
    <n v="46"/>
    <n v="5"/>
    <n v="0"/>
    <n v="0"/>
    <n v="5"/>
    <n v="0"/>
    <s v="&gt;46"/>
    <n v="3680"/>
    <m/>
    <x v="0"/>
    <x v="34"/>
    <m/>
  </r>
  <r>
    <n v="95329"/>
    <n v="5"/>
    <n v="5"/>
    <s v="&gt;0"/>
    <m/>
    <s v="95329"/>
    <n v="11"/>
    <n v="5"/>
    <n v="0"/>
    <n v="0"/>
    <n v="0"/>
    <n v="0"/>
    <s v="&gt;11"/>
    <n v="2318"/>
    <m/>
    <x v="0"/>
    <x v="35"/>
    <m/>
  </r>
  <r>
    <n v="95330"/>
    <n v="201"/>
    <n v="113"/>
    <n v="314"/>
    <m/>
    <s v="95330"/>
    <n v="278"/>
    <n v="5"/>
    <n v="24"/>
    <n v="0"/>
    <n v="5"/>
    <n v="0"/>
    <s v="&gt;302"/>
    <n v="24096"/>
    <m/>
    <x v="369"/>
    <x v="30"/>
    <m/>
  </r>
  <r>
    <n v="95331"/>
    <n v="0"/>
    <n v="5"/>
    <s v="&gt;0"/>
    <m/>
    <s v="95331"/>
    <n v="5"/>
    <n v="0"/>
    <n v="0"/>
    <n v="0"/>
    <n v="0"/>
    <n v="0"/>
    <s v="&gt;0"/>
    <n v="0"/>
    <n v="1"/>
    <x v="2"/>
    <x v="1"/>
    <m/>
  </r>
  <r>
    <n v="95333"/>
    <n v="15"/>
    <n v="11"/>
    <n v="26"/>
    <m/>
    <s v="95333"/>
    <n v="25"/>
    <n v="5"/>
    <n v="0"/>
    <n v="0"/>
    <n v="0"/>
    <n v="0"/>
    <s v="&gt;25"/>
    <n v="3012"/>
    <m/>
    <x v="0"/>
    <x v="18"/>
    <m/>
  </r>
  <r>
    <n v="95334"/>
    <n v="77"/>
    <n v="52"/>
    <n v="129"/>
    <m/>
    <s v="95334"/>
    <n v="125"/>
    <n v="5"/>
    <n v="0"/>
    <n v="0"/>
    <n v="5"/>
    <n v="5"/>
    <s v="&gt;125"/>
    <n v="17624"/>
    <m/>
    <x v="370"/>
    <x v="18"/>
    <m/>
  </r>
  <r>
    <n v="95335"/>
    <n v="5"/>
    <n v="5"/>
    <s v="&gt;0"/>
    <m/>
    <s v="95335"/>
    <n v="5"/>
    <n v="0"/>
    <n v="5"/>
    <n v="0"/>
    <n v="0"/>
    <n v="0"/>
    <s v="&gt;0"/>
    <n v="88"/>
    <m/>
    <x v="0"/>
    <x v="35"/>
    <m/>
  </r>
  <r>
    <n v="95336"/>
    <n v="293"/>
    <n v="206"/>
    <n v="499"/>
    <m/>
    <s v="95336"/>
    <n v="443"/>
    <n v="15"/>
    <n v="24"/>
    <n v="5"/>
    <n v="5"/>
    <n v="5"/>
    <s v="&gt;482"/>
    <n v="47243"/>
    <m/>
    <x v="371"/>
    <x v="30"/>
    <m/>
  </r>
  <r>
    <n v="95337"/>
    <n v="329"/>
    <n v="158"/>
    <n v="487"/>
    <m/>
    <s v="95337"/>
    <n v="450"/>
    <n v="5"/>
    <n v="5"/>
    <n v="14"/>
    <n v="5"/>
    <n v="5"/>
    <s v="&gt;464"/>
    <n v="40657"/>
    <m/>
    <x v="371"/>
    <x v="30"/>
    <m/>
  </r>
  <r>
    <n v="95338"/>
    <n v="27"/>
    <n v="30"/>
    <n v="57"/>
    <m/>
    <s v="95338"/>
    <n v="49"/>
    <n v="5"/>
    <n v="5"/>
    <n v="0"/>
    <n v="5"/>
    <n v="0"/>
    <s v="&gt;49"/>
    <n v="10633"/>
    <m/>
    <x v="0"/>
    <x v="33"/>
    <m/>
  </r>
  <r>
    <n v="95339"/>
    <n v="0"/>
    <n v="5"/>
    <s v="&gt;0"/>
    <m/>
    <s v="95339"/>
    <n v="0"/>
    <n v="5"/>
    <n v="0"/>
    <n v="0"/>
    <n v="0"/>
    <n v="0"/>
    <s v="&gt;0"/>
    <n v="0"/>
    <n v="1"/>
    <x v="2"/>
    <x v="1"/>
    <m/>
  </r>
  <r>
    <n v="95340"/>
    <n v="183"/>
    <n v="267"/>
    <n v="450"/>
    <m/>
    <s v="95340"/>
    <n v="352"/>
    <n v="44"/>
    <n v="17"/>
    <n v="28"/>
    <n v="5"/>
    <n v="5"/>
    <s v="&gt;441"/>
    <n v="36402"/>
    <m/>
    <x v="372"/>
    <x v="18"/>
    <m/>
  </r>
  <r>
    <n v="95341"/>
    <n v="214"/>
    <n v="110"/>
    <n v="324"/>
    <m/>
    <s v="95341"/>
    <n v="297"/>
    <n v="20"/>
    <n v="5"/>
    <n v="0"/>
    <n v="5"/>
    <n v="5"/>
    <s v="&gt;317"/>
    <n v="34047"/>
    <m/>
    <x v="372"/>
    <x v="18"/>
    <m/>
  </r>
  <r>
    <n v="95343"/>
    <n v="0"/>
    <n v="5"/>
    <s v="&gt;0"/>
    <m/>
    <s v="95343"/>
    <n v="5"/>
    <n v="0"/>
    <n v="0"/>
    <n v="0"/>
    <n v="0"/>
    <n v="0"/>
    <s v="&gt;0"/>
    <n v="0"/>
    <n v="1"/>
    <x v="2"/>
    <x v="1"/>
    <m/>
  </r>
  <r>
    <n v="95344"/>
    <n v="5"/>
    <n v="0"/>
    <s v="&gt;0"/>
    <m/>
    <s v="95344"/>
    <n v="5"/>
    <n v="0"/>
    <n v="0"/>
    <n v="0"/>
    <n v="0"/>
    <n v="0"/>
    <s v="&gt;0"/>
    <n v="0"/>
    <n v="1"/>
    <x v="2"/>
    <x v="1"/>
    <m/>
  </r>
  <r>
    <n v="95345"/>
    <n v="0"/>
    <n v="5"/>
    <s v="&gt;0"/>
    <m/>
    <s v="95345"/>
    <n v="5"/>
    <n v="5"/>
    <n v="0"/>
    <n v="0"/>
    <n v="0"/>
    <n v="0"/>
    <s v="&gt;0"/>
    <n v="715"/>
    <m/>
    <x v="0"/>
    <x v="33"/>
    <m/>
  </r>
  <r>
    <n v="95346"/>
    <n v="5"/>
    <n v="5"/>
    <s v="&gt;0"/>
    <m/>
    <s v="95346"/>
    <n v="5"/>
    <n v="5"/>
    <n v="5"/>
    <n v="0"/>
    <n v="0"/>
    <n v="0"/>
    <s v="&gt;0"/>
    <n v="1159"/>
    <m/>
    <x v="0"/>
    <x v="35"/>
    <m/>
  </r>
  <r>
    <n v="95348"/>
    <n v="210"/>
    <n v="201"/>
    <n v="411"/>
    <m/>
    <s v="95348"/>
    <n v="327"/>
    <n v="45"/>
    <n v="5"/>
    <n v="21"/>
    <n v="5"/>
    <n v="5"/>
    <s v="&gt;393"/>
    <n v="34302"/>
    <m/>
    <x v="372"/>
    <x v="18"/>
    <m/>
  </r>
  <r>
    <n v="95350"/>
    <n v="366"/>
    <n v="302"/>
    <n v="668"/>
    <m/>
    <s v="95350"/>
    <n v="538"/>
    <n v="64"/>
    <n v="51"/>
    <n v="0"/>
    <n v="5"/>
    <n v="5"/>
    <s v="&gt;653"/>
    <n v="54044"/>
    <m/>
    <x v="365"/>
    <x v="34"/>
    <m/>
  </r>
  <r>
    <n v="95351"/>
    <n v="402"/>
    <n v="246"/>
    <n v="648"/>
    <m/>
    <s v="95351"/>
    <n v="574"/>
    <n v="54"/>
    <n v="11"/>
    <n v="0"/>
    <n v="5"/>
    <n v="5"/>
    <s v="&gt;639"/>
    <n v="48844"/>
    <m/>
    <x v="365"/>
    <x v="34"/>
    <m/>
  </r>
  <r>
    <n v="95352"/>
    <n v="0"/>
    <n v="5"/>
    <s v="&gt;0"/>
    <m/>
    <s v="95352"/>
    <n v="5"/>
    <n v="0"/>
    <n v="0"/>
    <n v="0"/>
    <n v="0"/>
    <n v="0"/>
    <s v="&gt;0"/>
    <n v="0"/>
    <n v="1"/>
    <x v="2"/>
    <x v="1"/>
    <m/>
  </r>
  <r>
    <n v="95354"/>
    <n v="166"/>
    <n v="123"/>
    <n v="289"/>
    <m/>
    <s v="95354"/>
    <n v="238"/>
    <n v="41"/>
    <n v="5"/>
    <n v="0"/>
    <n v="5"/>
    <n v="0"/>
    <s v="&gt;279"/>
    <n v="24481"/>
    <m/>
    <x v="365"/>
    <x v="34"/>
    <m/>
  </r>
  <r>
    <n v="95355"/>
    <n v="387"/>
    <n v="315"/>
    <n v="702"/>
    <m/>
    <s v="95355"/>
    <n v="578"/>
    <n v="59"/>
    <n v="43"/>
    <n v="5"/>
    <n v="17"/>
    <n v="5"/>
    <s v="&gt;697"/>
    <n v="59272"/>
    <m/>
    <x v="365"/>
    <x v="34"/>
    <m/>
  </r>
  <r>
    <n v="95356"/>
    <n v="164"/>
    <n v="175"/>
    <n v="339"/>
    <m/>
    <s v="95356"/>
    <n v="261"/>
    <n v="24"/>
    <n v="46"/>
    <n v="0"/>
    <n v="5"/>
    <n v="5"/>
    <s v="&gt;331"/>
    <n v="32387"/>
    <m/>
    <x v="365"/>
    <x v="34"/>
    <m/>
  </r>
  <r>
    <n v="95357"/>
    <n v="73"/>
    <n v="80"/>
    <n v="153"/>
    <m/>
    <s v="95357"/>
    <n v="118"/>
    <n v="5"/>
    <n v="21"/>
    <n v="0"/>
    <n v="5"/>
    <n v="0"/>
    <s v="&gt;139"/>
    <n v="13011"/>
    <m/>
    <x v="365"/>
    <x v="34"/>
    <m/>
  </r>
  <r>
    <n v="95358"/>
    <n v="187"/>
    <n v="124"/>
    <n v="311"/>
    <m/>
    <s v="95358"/>
    <n v="281"/>
    <n v="14"/>
    <n v="13"/>
    <n v="0"/>
    <n v="5"/>
    <n v="5"/>
    <s v="&gt;308"/>
    <n v="32583"/>
    <m/>
    <x v="365"/>
    <x v="34"/>
    <m/>
  </r>
  <r>
    <n v="95360"/>
    <n v="80"/>
    <n v="48"/>
    <n v="128"/>
    <m/>
    <s v="95360"/>
    <n v="124"/>
    <n v="5"/>
    <n v="0"/>
    <n v="0"/>
    <n v="5"/>
    <n v="0"/>
    <s v="&gt;124"/>
    <n v="13571"/>
    <m/>
    <x v="373"/>
    <x v="34"/>
    <m/>
  </r>
  <r>
    <n v="95361"/>
    <n v="132"/>
    <n v="112"/>
    <n v="244"/>
    <m/>
    <s v="95361"/>
    <n v="228"/>
    <n v="14"/>
    <n v="0"/>
    <n v="0"/>
    <n v="5"/>
    <n v="5"/>
    <s v="&gt;242"/>
    <n v="34624"/>
    <m/>
    <x v="374"/>
    <x v="34"/>
    <m/>
  </r>
  <r>
    <n v="95363"/>
    <n v="195"/>
    <n v="113"/>
    <n v="308"/>
    <m/>
    <s v="95363"/>
    <n v="289"/>
    <n v="5"/>
    <n v="5"/>
    <n v="0"/>
    <n v="5"/>
    <n v="0"/>
    <s v="&gt;289"/>
    <n v="28333"/>
    <m/>
    <x v="375"/>
    <x v="34"/>
    <m/>
  </r>
  <r>
    <n v="95365"/>
    <n v="33"/>
    <n v="26"/>
    <n v="59"/>
    <m/>
    <s v="95365"/>
    <n v="57"/>
    <n v="5"/>
    <n v="5"/>
    <n v="0"/>
    <n v="0"/>
    <n v="0"/>
    <s v="&gt;57"/>
    <n v="4292"/>
    <m/>
    <x v="0"/>
    <x v="18"/>
    <m/>
  </r>
  <r>
    <n v="95366"/>
    <n v="95"/>
    <n v="45"/>
    <n v="140"/>
    <m/>
    <s v="95366"/>
    <n v="131"/>
    <n v="5"/>
    <n v="0"/>
    <n v="0"/>
    <n v="5"/>
    <n v="0"/>
    <s v="&gt;131"/>
    <n v="18728"/>
    <m/>
    <x v="376"/>
    <x v="30"/>
    <m/>
  </r>
  <r>
    <n v="95367"/>
    <n v="167"/>
    <n v="130"/>
    <n v="297"/>
    <m/>
    <s v="95367"/>
    <n v="250"/>
    <n v="12"/>
    <n v="24"/>
    <n v="0"/>
    <n v="5"/>
    <n v="5"/>
    <s v="&gt;286"/>
    <n v="24976"/>
    <m/>
    <x v="377"/>
    <x v="34"/>
    <m/>
  </r>
  <r>
    <n v="95368"/>
    <n v="66"/>
    <n v="49"/>
    <n v="115"/>
    <m/>
    <s v="95368"/>
    <n v="98"/>
    <n v="5"/>
    <n v="5"/>
    <n v="0"/>
    <n v="5"/>
    <n v="0"/>
    <s v="&gt;98"/>
    <n v="15251"/>
    <m/>
    <x v="0"/>
    <x v="34"/>
    <m/>
  </r>
  <r>
    <n v="95369"/>
    <n v="5"/>
    <n v="0"/>
    <s v="&gt;0"/>
    <m/>
    <s v="95369"/>
    <n v="5"/>
    <n v="0"/>
    <n v="0"/>
    <n v="0"/>
    <n v="5"/>
    <n v="0"/>
    <s v="&gt;0"/>
    <n v="978"/>
    <m/>
    <x v="0"/>
    <x v="18"/>
    <m/>
  </r>
  <r>
    <n v="95370"/>
    <n v="102"/>
    <n v="181"/>
    <n v="283"/>
    <m/>
    <s v="95370"/>
    <n v="179"/>
    <n v="73"/>
    <n v="26"/>
    <n v="0"/>
    <n v="0"/>
    <n v="5"/>
    <s v="&gt;278"/>
    <n v="28301"/>
    <m/>
    <x v="378"/>
    <x v="35"/>
    <m/>
  </r>
  <r>
    <n v="95372"/>
    <n v="5"/>
    <n v="5"/>
    <s v="&gt;0"/>
    <m/>
    <s v="95372"/>
    <n v="5"/>
    <n v="5"/>
    <n v="5"/>
    <n v="0"/>
    <n v="0"/>
    <n v="0"/>
    <s v="&gt;0"/>
    <n v="1761"/>
    <m/>
    <x v="0"/>
    <x v="35"/>
    <m/>
  </r>
  <r>
    <n v="95374"/>
    <n v="5"/>
    <n v="5"/>
    <s v="&gt;0"/>
    <m/>
    <s v="95374"/>
    <n v="16"/>
    <n v="0"/>
    <n v="0"/>
    <n v="0"/>
    <n v="0"/>
    <n v="0"/>
    <n v="16"/>
    <n v="1714"/>
    <m/>
    <x v="0"/>
    <x v="18"/>
    <m/>
  </r>
  <r>
    <n v="95376"/>
    <n v="352"/>
    <n v="210"/>
    <n v="562"/>
    <m/>
    <s v="95376"/>
    <n v="503"/>
    <n v="13"/>
    <n v="33"/>
    <n v="5"/>
    <n v="5"/>
    <n v="5"/>
    <s v="&gt;549"/>
    <n v="55296"/>
    <m/>
    <x v="363"/>
    <x v="30"/>
    <m/>
  </r>
  <r>
    <n v="95377"/>
    <n v="203"/>
    <n v="114"/>
    <n v="317"/>
    <m/>
    <s v="95377"/>
    <n v="297"/>
    <n v="5"/>
    <n v="5"/>
    <n v="0"/>
    <n v="5"/>
    <n v="0"/>
    <s v="&gt;297"/>
    <n v="32599"/>
    <m/>
    <x v="363"/>
    <x v="30"/>
    <m/>
  </r>
  <r>
    <n v="95378"/>
    <n v="5"/>
    <n v="5"/>
    <s v="&gt;0"/>
    <m/>
    <s v="95378"/>
    <n v="5"/>
    <n v="5"/>
    <n v="0"/>
    <n v="0"/>
    <n v="0"/>
    <n v="0"/>
    <s v="&gt;0"/>
    <n v="0"/>
    <n v="1"/>
    <x v="2"/>
    <x v="1"/>
    <m/>
  </r>
  <r>
    <n v="95379"/>
    <n v="17"/>
    <n v="11"/>
    <n v="28"/>
    <m/>
    <s v="95379"/>
    <n v="22"/>
    <n v="5"/>
    <n v="0"/>
    <n v="0"/>
    <n v="5"/>
    <n v="0"/>
    <s v="&gt;22"/>
    <n v="3856"/>
    <m/>
    <x v="0"/>
    <x v="35"/>
    <m/>
  </r>
  <r>
    <n v="95380"/>
    <n v="291"/>
    <n v="174"/>
    <n v="465"/>
    <m/>
    <s v="95380"/>
    <n v="415"/>
    <n v="25"/>
    <n v="14"/>
    <n v="0"/>
    <n v="5"/>
    <n v="5"/>
    <s v="&gt;454"/>
    <n v="43973"/>
    <m/>
    <x v="379"/>
    <x v="34"/>
    <m/>
  </r>
  <r>
    <n v="95381"/>
    <n v="5"/>
    <n v="5"/>
    <s v="&gt;0"/>
    <m/>
    <s v="95381"/>
    <n v="5"/>
    <n v="0"/>
    <n v="0"/>
    <n v="0"/>
    <n v="0"/>
    <n v="0"/>
    <s v="&gt;0"/>
    <n v="0"/>
    <n v="1"/>
    <x v="2"/>
    <x v="1"/>
    <m/>
  </r>
  <r>
    <n v="95382"/>
    <n v="173"/>
    <n v="146"/>
    <n v="319"/>
    <m/>
    <s v="95382"/>
    <n v="279"/>
    <n v="15"/>
    <n v="14"/>
    <n v="5"/>
    <n v="5"/>
    <n v="5"/>
    <s v="&gt;308"/>
    <n v="38029"/>
    <m/>
    <x v="379"/>
    <x v="34"/>
    <m/>
  </r>
  <r>
    <n v="95383"/>
    <n v="5"/>
    <n v="12"/>
    <s v="&gt;12"/>
    <m/>
    <s v="95383"/>
    <n v="17"/>
    <n v="5"/>
    <n v="5"/>
    <n v="0"/>
    <n v="0"/>
    <n v="0"/>
    <s v="&gt;17"/>
    <n v="3816"/>
    <m/>
    <x v="0"/>
    <x v="35"/>
    <m/>
  </r>
  <r>
    <n v="95385"/>
    <n v="5"/>
    <n v="5"/>
    <s v="&gt;0"/>
    <m/>
    <s v="95385"/>
    <n v="5"/>
    <n v="0"/>
    <n v="0"/>
    <n v="0"/>
    <n v="0"/>
    <n v="0"/>
    <s v="&gt;0"/>
    <n v="430"/>
    <m/>
    <x v="0"/>
    <x v="34"/>
    <m/>
  </r>
  <r>
    <n v="95386"/>
    <n v="71"/>
    <n v="40"/>
    <n v="111"/>
    <m/>
    <s v="95386"/>
    <n v="99"/>
    <n v="5"/>
    <n v="0"/>
    <n v="0"/>
    <n v="5"/>
    <n v="0"/>
    <s v="&gt;99"/>
    <n v="10493"/>
    <m/>
    <x v="380"/>
    <x v="34"/>
    <m/>
  </r>
  <r>
    <n v="95387"/>
    <n v="5"/>
    <n v="5"/>
    <s v="&gt;0"/>
    <m/>
    <s v="95387"/>
    <n v="5"/>
    <n v="0"/>
    <n v="0"/>
    <n v="0"/>
    <n v="0"/>
    <n v="0"/>
    <s v="&gt;0"/>
    <n v="600"/>
    <m/>
    <x v="0"/>
    <x v="34"/>
    <m/>
  </r>
  <r>
    <n v="95388"/>
    <n v="92"/>
    <n v="60"/>
    <n v="152"/>
    <m/>
    <s v="95388"/>
    <n v="143"/>
    <n v="5"/>
    <n v="0"/>
    <n v="0"/>
    <n v="0"/>
    <n v="0"/>
    <s v="&gt;143"/>
    <n v="13805"/>
    <m/>
    <x v="0"/>
    <x v="18"/>
    <m/>
  </r>
  <r>
    <n v="95389"/>
    <n v="5"/>
    <n v="0"/>
    <s v="&gt;0"/>
    <m/>
    <s v="95389"/>
    <n v="5"/>
    <n v="0"/>
    <n v="0"/>
    <n v="0"/>
    <n v="0"/>
    <n v="0"/>
    <s v="&gt;0"/>
    <n v="1464"/>
    <m/>
    <x v="0"/>
    <x v="33"/>
    <m/>
  </r>
  <r>
    <n v="95391"/>
    <n v="130"/>
    <n v="42"/>
    <n v="172"/>
    <m/>
    <s v="95391"/>
    <n v="168"/>
    <n v="5"/>
    <n v="0"/>
    <n v="0"/>
    <n v="5"/>
    <n v="0"/>
    <s v="&gt;168"/>
    <n v="21488"/>
    <m/>
    <x v="0"/>
    <x v="22"/>
    <m/>
  </r>
  <r>
    <n v="95401"/>
    <n v="202"/>
    <n v="199"/>
    <n v="401"/>
    <m/>
    <s v="95401"/>
    <n v="315"/>
    <n v="49"/>
    <n v="29"/>
    <n v="0"/>
    <n v="5"/>
    <n v="5"/>
    <s v="&gt;393"/>
    <n v="38872"/>
    <m/>
    <x v="381"/>
    <x v="27"/>
    <m/>
  </r>
  <r>
    <n v="95402"/>
    <n v="0"/>
    <n v="5"/>
    <s v="&gt;0"/>
    <m/>
    <s v="95402"/>
    <n v="0"/>
    <n v="0"/>
    <n v="5"/>
    <n v="0"/>
    <n v="0"/>
    <n v="0"/>
    <s v="&gt;0"/>
    <n v="0"/>
    <n v="1"/>
    <x v="2"/>
    <x v="1"/>
    <m/>
  </r>
  <r>
    <n v="95403"/>
    <n v="204"/>
    <n v="297"/>
    <n v="501"/>
    <m/>
    <s v="95403"/>
    <n v="324"/>
    <n v="98"/>
    <n v="48"/>
    <n v="16"/>
    <n v="5"/>
    <n v="5"/>
    <s v="&gt;486"/>
    <n v="44716"/>
    <m/>
    <x v="381"/>
    <x v="27"/>
    <m/>
  </r>
  <r>
    <n v="95404"/>
    <n v="160"/>
    <n v="200"/>
    <n v="360"/>
    <m/>
    <s v="95404"/>
    <n v="248"/>
    <n v="56"/>
    <n v="36"/>
    <n v="5"/>
    <n v="11"/>
    <n v="5"/>
    <s v="&gt;351"/>
    <n v="38462"/>
    <m/>
    <x v="381"/>
    <x v="27"/>
    <m/>
  </r>
  <r>
    <n v="95405"/>
    <n v="90"/>
    <n v="125"/>
    <n v="215"/>
    <m/>
    <s v="95405"/>
    <n v="146"/>
    <n v="23"/>
    <n v="18"/>
    <n v="24"/>
    <n v="5"/>
    <n v="5"/>
    <s v="&gt;211"/>
    <n v="22875"/>
    <m/>
    <x v="381"/>
    <x v="27"/>
    <m/>
  </r>
  <r>
    <n v="95406"/>
    <n v="0"/>
    <n v="5"/>
    <s v="&gt;0"/>
    <m/>
    <s v="95406"/>
    <n v="0"/>
    <n v="5"/>
    <n v="0"/>
    <n v="0"/>
    <n v="0"/>
    <n v="0"/>
    <s v="&gt;0"/>
    <n v="0"/>
    <n v="1"/>
    <x v="2"/>
    <x v="1"/>
    <m/>
  </r>
  <r>
    <n v="95407"/>
    <n v="275"/>
    <n v="243"/>
    <n v="518"/>
    <m/>
    <s v="95407"/>
    <n v="405"/>
    <n v="60"/>
    <n v="36"/>
    <n v="5"/>
    <n v="5"/>
    <n v="5"/>
    <s v="&gt;501"/>
    <n v="42815"/>
    <m/>
    <x v="381"/>
    <x v="27"/>
    <m/>
  </r>
  <r>
    <n v="95409"/>
    <n v="88"/>
    <n v="116"/>
    <n v="204"/>
    <m/>
    <s v="95409"/>
    <n v="134"/>
    <n v="21"/>
    <n v="23"/>
    <n v="20"/>
    <n v="5"/>
    <n v="5"/>
    <s v="&gt;198"/>
    <n v="26739"/>
    <m/>
    <x v="381"/>
    <x v="27"/>
    <m/>
  </r>
  <r>
    <n v="95410"/>
    <n v="5"/>
    <n v="5"/>
    <s v="&gt;0"/>
    <m/>
    <s v="95410"/>
    <n v="5"/>
    <n v="0"/>
    <n v="0"/>
    <n v="0"/>
    <n v="0"/>
    <n v="0"/>
    <s v="&gt;0"/>
    <n v="970"/>
    <m/>
    <x v="0"/>
    <x v="36"/>
    <m/>
  </r>
  <r>
    <n v="95413"/>
    <n v="0"/>
    <n v="5"/>
    <s v="&gt;0"/>
    <m/>
    <s v="95413"/>
    <n v="0"/>
    <n v="0"/>
    <n v="0"/>
    <n v="0"/>
    <n v="0"/>
    <n v="5"/>
    <s v="&gt;0"/>
    <n v="0"/>
    <n v="1"/>
    <x v="2"/>
    <x v="1"/>
    <m/>
  </r>
  <r>
    <n v="95415"/>
    <n v="5"/>
    <n v="5"/>
    <s v="&gt;0"/>
    <m/>
    <s v="95415"/>
    <n v="5"/>
    <n v="0"/>
    <n v="0"/>
    <n v="0"/>
    <n v="0"/>
    <n v="0"/>
    <s v="&gt;0"/>
    <n v="1273"/>
    <m/>
    <x v="0"/>
    <x v="36"/>
    <m/>
  </r>
  <r>
    <n v="95416"/>
    <n v="5"/>
    <n v="5"/>
    <s v="&gt;0"/>
    <m/>
    <s v="95416"/>
    <n v="5"/>
    <n v="5"/>
    <n v="0"/>
    <n v="0"/>
    <n v="0"/>
    <n v="0"/>
    <s v="&gt;0"/>
    <n v="0"/>
    <n v="1"/>
    <x v="2"/>
    <x v="1"/>
    <m/>
  </r>
  <r>
    <n v="95419"/>
    <n v="5"/>
    <n v="5"/>
    <s v="&gt;0"/>
    <m/>
    <s v="95419"/>
    <n v="5"/>
    <n v="0"/>
    <n v="0"/>
    <n v="0"/>
    <n v="0"/>
    <n v="0"/>
    <s v="&gt;0"/>
    <n v="0"/>
    <n v="1"/>
    <x v="2"/>
    <x v="1"/>
    <m/>
  </r>
  <r>
    <n v="95420"/>
    <n v="5"/>
    <n v="5"/>
    <s v="&gt;0"/>
    <m/>
    <s v="95420"/>
    <n v="5"/>
    <n v="0"/>
    <n v="0"/>
    <n v="0"/>
    <n v="0"/>
    <n v="0"/>
    <s v="&gt;0"/>
    <n v="235"/>
    <m/>
    <x v="0"/>
    <x v="36"/>
    <m/>
  </r>
  <r>
    <n v="95421"/>
    <n v="5"/>
    <n v="5"/>
    <s v="&gt;0"/>
    <m/>
    <s v="95421"/>
    <n v="5"/>
    <n v="0"/>
    <n v="0"/>
    <n v="0"/>
    <n v="0"/>
    <n v="0"/>
    <s v="&gt;0"/>
    <n v="1662"/>
    <m/>
    <x v="0"/>
    <x v="27"/>
    <m/>
  </r>
  <r>
    <n v="95422"/>
    <n v="116"/>
    <n v="153"/>
    <n v="269"/>
    <m/>
    <s v="95422"/>
    <n v="170"/>
    <n v="91"/>
    <n v="5"/>
    <n v="0"/>
    <n v="5"/>
    <n v="5"/>
    <s v="&gt;261"/>
    <n v="15644"/>
    <m/>
    <x v="382"/>
    <x v="37"/>
    <m/>
  </r>
  <r>
    <n v="95423"/>
    <n v="5"/>
    <n v="26"/>
    <s v="&gt;26"/>
    <m/>
    <s v="95423"/>
    <n v="22"/>
    <n v="5"/>
    <n v="5"/>
    <n v="0"/>
    <n v="5"/>
    <n v="5"/>
    <s v="&gt;22"/>
    <n v="3597"/>
    <m/>
    <x v="0"/>
    <x v="37"/>
    <m/>
  </r>
  <r>
    <n v="95424"/>
    <n v="5"/>
    <n v="5"/>
    <s v="&gt;0"/>
    <m/>
    <s v="95424"/>
    <n v="5"/>
    <n v="0"/>
    <n v="0"/>
    <n v="0"/>
    <n v="0"/>
    <n v="0"/>
    <s v="&gt;0"/>
    <n v="0"/>
    <n v="1"/>
    <x v="2"/>
    <x v="1"/>
    <m/>
  </r>
  <r>
    <n v="95425"/>
    <n v="31"/>
    <n v="60"/>
    <n v="91"/>
    <m/>
    <s v="95425"/>
    <n v="78"/>
    <n v="12"/>
    <n v="0"/>
    <n v="0"/>
    <n v="5"/>
    <n v="0"/>
    <s v="&gt;90"/>
    <n v="11144"/>
    <m/>
    <x v="383"/>
    <x v="27"/>
    <m/>
  </r>
  <r>
    <n v="95426"/>
    <n v="5"/>
    <n v="5"/>
    <s v="&gt;0"/>
    <m/>
    <s v="95426"/>
    <n v="5"/>
    <n v="0"/>
    <n v="0"/>
    <n v="0"/>
    <n v="0"/>
    <n v="0"/>
    <s v="&gt;0"/>
    <n v="1124"/>
    <m/>
    <x v="0"/>
    <x v="37"/>
    <m/>
  </r>
  <r>
    <n v="95427"/>
    <n v="5"/>
    <n v="5"/>
    <s v="&gt;0"/>
    <m/>
    <s v="95427"/>
    <n v="5"/>
    <n v="0"/>
    <n v="0"/>
    <n v="0"/>
    <n v="0"/>
    <n v="0"/>
    <s v="&gt;0"/>
    <n v="548"/>
    <m/>
    <x v="0"/>
    <x v="36"/>
    <m/>
  </r>
  <r>
    <n v="95428"/>
    <n v="12"/>
    <n v="5"/>
    <s v="&gt;12"/>
    <m/>
    <s v="95428"/>
    <n v="13"/>
    <n v="5"/>
    <n v="0"/>
    <n v="0"/>
    <n v="5"/>
    <n v="0"/>
    <s v="&gt;13"/>
    <n v="2821"/>
    <m/>
    <x v="0"/>
    <x v="36"/>
    <m/>
  </r>
  <r>
    <n v="95430"/>
    <n v="0"/>
    <n v="5"/>
    <s v="&gt;0"/>
    <m/>
    <s v="95430"/>
    <n v="5"/>
    <n v="5"/>
    <n v="0"/>
    <n v="0"/>
    <n v="0"/>
    <n v="0"/>
    <s v="&gt;0"/>
    <n v="13"/>
    <m/>
    <x v="0"/>
    <x v="27"/>
    <m/>
  </r>
  <r>
    <n v="95431"/>
    <n v="0"/>
    <n v="5"/>
    <s v="&gt;0"/>
    <m/>
    <s v="95431"/>
    <n v="0"/>
    <n v="0"/>
    <n v="5"/>
    <n v="0"/>
    <n v="0"/>
    <n v="0"/>
    <s v="&gt;0"/>
    <n v="121"/>
    <m/>
    <x v="0"/>
    <x v="27"/>
    <m/>
  </r>
  <r>
    <n v="95432"/>
    <n v="0"/>
    <n v="5"/>
    <s v="&gt;0"/>
    <m/>
    <s v="95432"/>
    <n v="5"/>
    <n v="0"/>
    <n v="0"/>
    <n v="0"/>
    <n v="0"/>
    <n v="0"/>
    <s v="&gt;0"/>
    <n v="596"/>
    <m/>
    <x v="0"/>
    <x v="36"/>
    <m/>
  </r>
  <r>
    <n v="95433"/>
    <n v="0"/>
    <n v="5"/>
    <s v="&gt;0"/>
    <m/>
    <s v="95433"/>
    <n v="5"/>
    <n v="5"/>
    <n v="5"/>
    <n v="0"/>
    <n v="0"/>
    <n v="0"/>
    <s v="&gt;0"/>
    <n v="0"/>
    <n v="1"/>
    <x v="2"/>
    <x v="1"/>
    <m/>
  </r>
  <r>
    <n v="95434"/>
    <n v="5"/>
    <n v="0"/>
    <s v="&gt;0"/>
    <m/>
    <s v="95434"/>
    <n v="5"/>
    <n v="0"/>
    <n v="0"/>
    <n v="0"/>
    <n v="5"/>
    <n v="0"/>
    <s v="&gt;0"/>
    <n v="0"/>
    <n v="1"/>
    <x v="2"/>
    <x v="1"/>
    <m/>
  </r>
  <r>
    <n v="95435"/>
    <n v="5"/>
    <n v="0"/>
    <s v="&gt;0"/>
    <m/>
    <s v="95435"/>
    <n v="5"/>
    <n v="0"/>
    <n v="0"/>
    <n v="0"/>
    <n v="0"/>
    <n v="0"/>
    <s v="&gt;0"/>
    <n v="313"/>
    <m/>
    <x v="0"/>
    <x v="37"/>
    <m/>
  </r>
  <r>
    <n v="95436"/>
    <n v="11"/>
    <n v="5"/>
    <s v="&gt;11"/>
    <m/>
    <s v="95436"/>
    <n v="15"/>
    <n v="5"/>
    <n v="0"/>
    <n v="0"/>
    <n v="0"/>
    <n v="0"/>
    <s v="&gt;15"/>
    <n v="6602"/>
    <m/>
    <x v="384"/>
    <x v="27"/>
    <m/>
  </r>
  <r>
    <n v="95437"/>
    <n v="46"/>
    <n v="127"/>
    <n v="173"/>
    <m/>
    <s v="95437"/>
    <n v="113"/>
    <n v="54"/>
    <n v="5"/>
    <n v="0"/>
    <n v="0"/>
    <n v="5"/>
    <s v="&gt;167"/>
    <n v="15098"/>
    <m/>
    <x v="385"/>
    <x v="36"/>
    <m/>
  </r>
  <r>
    <n v="95439"/>
    <n v="5"/>
    <n v="5"/>
    <s v="&gt;0"/>
    <m/>
    <s v="95439"/>
    <n v="5"/>
    <n v="0"/>
    <n v="0"/>
    <n v="0"/>
    <n v="5"/>
    <n v="0"/>
    <s v="&gt;0"/>
    <n v="444"/>
    <m/>
    <x v="0"/>
    <x v="27"/>
    <m/>
  </r>
  <r>
    <n v="95441"/>
    <n v="5"/>
    <n v="5"/>
    <s v="&gt;0"/>
    <m/>
    <s v="95441"/>
    <n v="13"/>
    <n v="0"/>
    <n v="0"/>
    <n v="0"/>
    <n v="0"/>
    <n v="0"/>
    <n v="13"/>
    <n v="1696"/>
    <m/>
    <x v="0"/>
    <x v="27"/>
    <m/>
  </r>
  <r>
    <n v="95442"/>
    <n v="5"/>
    <n v="5"/>
    <s v="&gt;0"/>
    <m/>
    <s v="95442"/>
    <n v="11"/>
    <n v="0"/>
    <n v="0"/>
    <n v="0"/>
    <n v="5"/>
    <n v="0"/>
    <s v="&gt;11"/>
    <n v="3143"/>
    <m/>
    <x v="0"/>
    <x v="27"/>
    <m/>
  </r>
  <r>
    <n v="95443"/>
    <n v="5"/>
    <n v="5"/>
    <s v="&gt;0"/>
    <m/>
    <s v="95443"/>
    <n v="5"/>
    <n v="5"/>
    <n v="0"/>
    <n v="0"/>
    <n v="0"/>
    <n v="0"/>
    <s v="&gt;0"/>
    <n v="183"/>
    <m/>
    <x v="0"/>
    <x v="37"/>
    <m/>
  </r>
  <r>
    <n v="95444"/>
    <n v="5"/>
    <n v="5"/>
    <s v="&gt;0"/>
    <m/>
    <s v="95444"/>
    <n v="5"/>
    <n v="0"/>
    <n v="0"/>
    <n v="0"/>
    <n v="5"/>
    <n v="0"/>
    <s v="&gt;0"/>
    <n v="357"/>
    <m/>
    <x v="0"/>
    <x v="27"/>
    <m/>
  </r>
  <r>
    <n v="95445"/>
    <n v="5"/>
    <n v="5"/>
    <s v="&gt;0"/>
    <m/>
    <s v="95445"/>
    <n v="5"/>
    <n v="0"/>
    <n v="0"/>
    <n v="0"/>
    <n v="0"/>
    <n v="0"/>
    <s v="&gt;0"/>
    <n v="1989"/>
    <m/>
    <x v="0"/>
    <x v="36"/>
    <m/>
  </r>
  <r>
    <n v="95446"/>
    <n v="5"/>
    <n v="14"/>
    <s v="&gt;14"/>
    <m/>
    <s v="95446"/>
    <n v="21"/>
    <n v="5"/>
    <n v="0"/>
    <n v="0"/>
    <n v="5"/>
    <n v="0"/>
    <s v="&gt;21"/>
    <n v="4951"/>
    <m/>
    <x v="0"/>
    <x v="27"/>
    <m/>
  </r>
  <r>
    <n v="95448"/>
    <n v="38"/>
    <n v="55"/>
    <n v="93"/>
    <m/>
    <s v="95448"/>
    <n v="82"/>
    <n v="5"/>
    <n v="5"/>
    <n v="0"/>
    <n v="0"/>
    <n v="5"/>
    <s v="&gt;82"/>
    <n v="17353"/>
    <m/>
    <x v="386"/>
    <x v="27"/>
    <m/>
  </r>
  <r>
    <n v="95449"/>
    <n v="5"/>
    <n v="5"/>
    <s v="&gt;0"/>
    <m/>
    <s v="95449"/>
    <n v="5"/>
    <n v="5"/>
    <n v="0"/>
    <n v="0"/>
    <n v="0"/>
    <n v="0"/>
    <s v="&gt;0"/>
    <n v="1393"/>
    <m/>
    <x v="0"/>
    <x v="36"/>
    <m/>
  </r>
  <r>
    <n v="95450"/>
    <n v="5"/>
    <n v="5"/>
    <s v="&gt;0"/>
    <m/>
    <s v="95450"/>
    <n v="5"/>
    <n v="0"/>
    <n v="0"/>
    <n v="0"/>
    <n v="0"/>
    <n v="0"/>
    <s v="&gt;0"/>
    <n v="223"/>
    <m/>
    <x v="0"/>
    <x v="27"/>
    <m/>
  </r>
  <r>
    <n v="95451"/>
    <n v="75"/>
    <n v="57"/>
    <n v="132"/>
    <m/>
    <s v="95451"/>
    <n v="109"/>
    <n v="12"/>
    <n v="5"/>
    <n v="0"/>
    <n v="5"/>
    <n v="5"/>
    <s v="&gt;121"/>
    <n v="12031"/>
    <m/>
    <x v="0"/>
    <x v="37"/>
    <m/>
  </r>
  <r>
    <n v="95452"/>
    <n v="5"/>
    <n v="5"/>
    <s v="&gt;0"/>
    <m/>
    <s v="95452"/>
    <n v="5"/>
    <n v="0"/>
    <n v="0"/>
    <n v="0"/>
    <n v="0"/>
    <n v="0"/>
    <s v="&gt;0"/>
    <n v="740"/>
    <m/>
    <x v="0"/>
    <x v="27"/>
    <m/>
  </r>
  <r>
    <n v="95453"/>
    <n v="51"/>
    <n v="109"/>
    <n v="160"/>
    <m/>
    <s v="95453"/>
    <n v="95"/>
    <n v="58"/>
    <n v="5"/>
    <n v="0"/>
    <n v="5"/>
    <n v="5"/>
    <s v="&gt;153"/>
    <n v="11209"/>
    <m/>
    <x v="387"/>
    <x v="37"/>
    <m/>
  </r>
  <r>
    <n v="95454"/>
    <n v="13"/>
    <n v="5"/>
    <s v="&gt;13"/>
    <m/>
    <s v="95454"/>
    <n v="17"/>
    <n v="5"/>
    <n v="0"/>
    <n v="0"/>
    <n v="0"/>
    <n v="0"/>
    <s v="&gt;17"/>
    <n v="2165"/>
    <m/>
    <x v="0"/>
    <x v="36"/>
    <m/>
  </r>
  <r>
    <n v="95456"/>
    <n v="5"/>
    <n v="5"/>
    <s v="&gt;0"/>
    <m/>
    <s v="95456"/>
    <n v="5"/>
    <n v="0"/>
    <n v="0"/>
    <n v="0"/>
    <n v="0"/>
    <n v="0"/>
    <s v="&gt;0"/>
    <n v="682"/>
    <m/>
    <x v="0"/>
    <x v="36"/>
    <m/>
  </r>
  <r>
    <n v="95457"/>
    <n v="5"/>
    <n v="14"/>
    <s v="&gt;14"/>
    <m/>
    <s v="95457"/>
    <n v="18"/>
    <n v="5"/>
    <n v="0"/>
    <n v="0"/>
    <n v="0"/>
    <n v="0"/>
    <s v="&gt;18"/>
    <n v="3061"/>
    <m/>
    <x v="0"/>
    <x v="37"/>
    <m/>
  </r>
  <r>
    <n v="95458"/>
    <n v="26"/>
    <n v="27"/>
    <n v="53"/>
    <m/>
    <s v="95458"/>
    <n v="38"/>
    <n v="15"/>
    <n v="0"/>
    <n v="0"/>
    <n v="0"/>
    <n v="0"/>
    <n v="53"/>
    <n v="2825"/>
    <m/>
    <x v="0"/>
    <x v="37"/>
    <m/>
  </r>
  <r>
    <n v="95459"/>
    <n v="5"/>
    <n v="5"/>
    <s v="&gt;0"/>
    <m/>
    <s v="95459"/>
    <n v="5"/>
    <n v="0"/>
    <n v="0"/>
    <n v="0"/>
    <n v="0"/>
    <n v="0"/>
    <s v="&gt;0"/>
    <n v="838"/>
    <m/>
    <x v="0"/>
    <x v="36"/>
    <m/>
  </r>
  <r>
    <n v="95460"/>
    <n v="5"/>
    <n v="5"/>
    <s v="&gt;0"/>
    <m/>
    <s v="95460"/>
    <n v="5"/>
    <n v="5"/>
    <n v="0"/>
    <n v="0"/>
    <n v="0"/>
    <n v="0"/>
    <s v="&gt;0"/>
    <n v="2106"/>
    <m/>
    <x v="0"/>
    <x v="36"/>
    <m/>
  </r>
  <r>
    <n v="95461"/>
    <n v="15"/>
    <n v="13"/>
    <n v="28"/>
    <m/>
    <s v="95461"/>
    <n v="20"/>
    <n v="5"/>
    <n v="0"/>
    <n v="0"/>
    <n v="5"/>
    <n v="0"/>
    <s v="&gt;20"/>
    <n v="2714"/>
    <m/>
    <x v="0"/>
    <x v="37"/>
    <m/>
  </r>
  <r>
    <n v="95462"/>
    <n v="5"/>
    <n v="0"/>
    <s v="&gt;0"/>
    <m/>
    <s v="95462"/>
    <n v="5"/>
    <n v="0"/>
    <n v="0"/>
    <n v="0"/>
    <n v="0"/>
    <n v="0"/>
    <s v="&gt;0"/>
    <n v="1224"/>
    <m/>
    <x v="0"/>
    <x v="27"/>
    <m/>
  </r>
  <r>
    <n v="95464"/>
    <n v="16"/>
    <n v="18"/>
    <n v="34"/>
    <m/>
    <s v="95464"/>
    <n v="23"/>
    <n v="5"/>
    <n v="0"/>
    <n v="0"/>
    <n v="5"/>
    <n v="0"/>
    <s v="&gt;23"/>
    <n v="2715"/>
    <m/>
    <x v="0"/>
    <x v="37"/>
    <m/>
  </r>
  <r>
    <n v="95465"/>
    <n v="5"/>
    <n v="5"/>
    <s v="&gt;0"/>
    <m/>
    <s v="95465"/>
    <n v="5"/>
    <n v="0"/>
    <n v="0"/>
    <n v="0"/>
    <n v="0"/>
    <n v="0"/>
    <s v="&gt;0"/>
    <n v="1908"/>
    <m/>
    <x v="0"/>
    <x v="27"/>
    <m/>
  </r>
  <r>
    <n v="95466"/>
    <n v="5"/>
    <n v="5"/>
    <s v="&gt;0"/>
    <m/>
    <s v="95466"/>
    <n v="5"/>
    <n v="5"/>
    <n v="0"/>
    <n v="0"/>
    <n v="0"/>
    <n v="0"/>
    <s v="&gt;0"/>
    <n v="943"/>
    <m/>
    <x v="0"/>
    <x v="36"/>
    <m/>
  </r>
  <r>
    <n v="95467"/>
    <n v="23"/>
    <n v="15"/>
    <n v="38"/>
    <m/>
    <s v="95467"/>
    <n v="33"/>
    <n v="5"/>
    <n v="0"/>
    <n v="0"/>
    <n v="5"/>
    <n v="0"/>
    <s v="&gt;33"/>
    <n v="5909"/>
    <m/>
    <x v="0"/>
    <x v="37"/>
    <m/>
  </r>
  <r>
    <n v="95468"/>
    <n v="5"/>
    <n v="5"/>
    <s v="&gt;0"/>
    <m/>
    <s v="95468"/>
    <n v="15"/>
    <n v="5"/>
    <n v="0"/>
    <n v="0"/>
    <n v="0"/>
    <n v="0"/>
    <s v="&gt;15"/>
    <n v="1369"/>
    <m/>
    <x v="388"/>
    <x v="36"/>
    <m/>
  </r>
  <r>
    <n v="95469"/>
    <n v="5"/>
    <n v="5"/>
    <s v="&gt;0"/>
    <m/>
    <s v="95469"/>
    <n v="5"/>
    <n v="5"/>
    <n v="0"/>
    <n v="0"/>
    <n v="0"/>
    <n v="0"/>
    <s v="&gt;0"/>
    <n v="1499"/>
    <m/>
    <x v="0"/>
    <x v="36"/>
    <m/>
  </r>
  <r>
    <n v="95470"/>
    <n v="22"/>
    <n v="29"/>
    <n v="51"/>
    <m/>
    <s v="95470"/>
    <n v="40"/>
    <n v="5"/>
    <n v="5"/>
    <n v="0"/>
    <n v="5"/>
    <n v="0"/>
    <s v="&gt;40"/>
    <n v="5359"/>
    <m/>
    <x v="0"/>
    <x v="36"/>
    <m/>
  </r>
  <r>
    <n v="95471"/>
    <n v="0"/>
    <n v="5"/>
    <s v="&gt;0"/>
    <m/>
    <s v="95471"/>
    <n v="5"/>
    <n v="5"/>
    <n v="0"/>
    <n v="0"/>
    <n v="5"/>
    <n v="0"/>
    <s v="&gt;0"/>
    <n v="569"/>
    <m/>
    <x v="0"/>
    <x v="27"/>
    <m/>
  </r>
  <r>
    <n v="95472"/>
    <n v="69"/>
    <n v="101"/>
    <n v="170"/>
    <m/>
    <s v="95472"/>
    <n v="136"/>
    <n v="18"/>
    <n v="5"/>
    <n v="0"/>
    <n v="5"/>
    <n v="5"/>
    <s v="&gt;154"/>
    <n v="29690"/>
    <m/>
    <x v="389"/>
    <x v="27"/>
    <m/>
  </r>
  <r>
    <n v="95474"/>
    <n v="0"/>
    <n v="5"/>
    <s v="&gt;0"/>
    <m/>
    <s v="95474"/>
    <n v="5"/>
    <n v="0"/>
    <n v="0"/>
    <n v="0"/>
    <n v="0"/>
    <n v="0"/>
    <s v="&gt;0"/>
    <n v="0"/>
    <n v="1"/>
    <x v="2"/>
    <x v="1"/>
    <m/>
  </r>
  <r>
    <n v="95476"/>
    <n v="96"/>
    <n v="135"/>
    <n v="231"/>
    <m/>
    <s v="95476"/>
    <n v="172"/>
    <n v="38"/>
    <n v="5"/>
    <n v="5"/>
    <n v="5"/>
    <n v="5"/>
    <s v="&gt;210"/>
    <n v="37150"/>
    <m/>
    <x v="390"/>
    <x v="27"/>
    <m/>
  </r>
  <r>
    <n v="95478"/>
    <n v="5"/>
    <n v="0"/>
    <s v="&gt;0"/>
    <m/>
    <s v="95478"/>
    <n v="5"/>
    <n v="0"/>
    <n v="0"/>
    <n v="0"/>
    <n v="0"/>
    <n v="0"/>
    <s v="&gt;0"/>
    <n v="0"/>
    <n v="1"/>
    <x v="2"/>
    <x v="1"/>
    <m/>
  </r>
  <r>
    <n v="95479"/>
    <n v="0"/>
    <n v="5"/>
    <s v="&gt;0"/>
    <m/>
    <s v="95479"/>
    <n v="0"/>
    <n v="0"/>
    <n v="0"/>
    <n v="0"/>
    <n v="5"/>
    <n v="0"/>
    <s v="&gt;0"/>
    <n v="0"/>
    <n v="1"/>
    <x v="2"/>
    <x v="1"/>
    <m/>
  </r>
  <r>
    <n v="95480"/>
    <n v="0"/>
    <n v="5"/>
    <s v="&gt;0"/>
    <m/>
    <s v="95480"/>
    <n v="5"/>
    <n v="0"/>
    <n v="0"/>
    <n v="0"/>
    <n v="0"/>
    <n v="0"/>
    <s v="&gt;0"/>
    <n v="0"/>
    <n v="1"/>
    <x v="2"/>
    <x v="1"/>
    <m/>
  </r>
  <r>
    <n v="95481"/>
    <n v="0"/>
    <n v="5"/>
    <s v="&gt;0"/>
    <m/>
    <s v="95481"/>
    <n v="0"/>
    <n v="5"/>
    <n v="0"/>
    <n v="0"/>
    <n v="0"/>
    <n v="0"/>
    <s v="&gt;0"/>
    <n v="0"/>
    <n v="1"/>
    <x v="2"/>
    <x v="1"/>
    <m/>
  </r>
  <r>
    <n v="95482"/>
    <n v="215"/>
    <n v="264"/>
    <n v="479"/>
    <m/>
    <s v="95482"/>
    <n v="322"/>
    <n v="123"/>
    <n v="21"/>
    <n v="0"/>
    <n v="5"/>
    <n v="5"/>
    <s v="&gt;466"/>
    <n v="31714"/>
    <m/>
    <x v="391"/>
    <x v="36"/>
    <m/>
  </r>
  <r>
    <n v="95483"/>
    <n v="5"/>
    <n v="0"/>
    <s v="&gt;0"/>
    <m/>
    <s v="95483"/>
    <n v="5"/>
    <n v="0"/>
    <n v="0"/>
    <n v="0"/>
    <n v="0"/>
    <n v="0"/>
    <s v="&gt;0"/>
    <n v="0"/>
    <n v="1"/>
    <x v="2"/>
    <x v="1"/>
    <m/>
  </r>
  <r>
    <n v="95485"/>
    <n v="5"/>
    <n v="11"/>
    <s v="&gt;11"/>
    <m/>
    <s v="95485"/>
    <n v="12"/>
    <n v="5"/>
    <n v="0"/>
    <n v="0"/>
    <n v="0"/>
    <n v="0"/>
    <s v="&gt;12"/>
    <n v="2804"/>
    <m/>
    <x v="0"/>
    <x v="37"/>
    <m/>
  </r>
  <r>
    <n v="95487"/>
    <n v="5"/>
    <n v="5"/>
    <s v="&gt;0"/>
    <m/>
    <s v="95487"/>
    <n v="5"/>
    <n v="5"/>
    <n v="0"/>
    <n v="0"/>
    <n v="0"/>
    <n v="0"/>
    <s v="&gt;0"/>
    <n v="0"/>
    <n v="1"/>
    <x v="2"/>
    <x v="1"/>
    <m/>
  </r>
  <r>
    <n v="95489"/>
    <n v="5"/>
    <n v="5"/>
    <s v="&gt;0"/>
    <m/>
    <s v="95489"/>
    <n v="5"/>
    <n v="0"/>
    <n v="5"/>
    <n v="0"/>
    <n v="0"/>
    <n v="0"/>
    <s v="&gt;0"/>
    <n v="0"/>
    <n v="1"/>
    <x v="2"/>
    <x v="1"/>
    <m/>
  </r>
  <r>
    <n v="95490"/>
    <n v="70"/>
    <n v="71"/>
    <n v="141"/>
    <m/>
    <s v="95490"/>
    <n v="111"/>
    <n v="21"/>
    <n v="5"/>
    <n v="0"/>
    <n v="5"/>
    <n v="5"/>
    <s v="&gt;132"/>
    <n v="13731"/>
    <m/>
    <x v="392"/>
    <x v="36"/>
    <m/>
  </r>
  <r>
    <n v="95491"/>
    <n v="5"/>
    <n v="5"/>
    <s v="&gt;0"/>
    <m/>
    <s v="95491"/>
    <n v="5"/>
    <n v="0"/>
    <n v="5"/>
    <n v="0"/>
    <n v="0"/>
    <n v="0"/>
    <s v="&gt;0"/>
    <n v="0"/>
    <n v="1"/>
    <x v="2"/>
    <x v="1"/>
    <m/>
  </r>
  <r>
    <n v="95492"/>
    <n v="98"/>
    <n v="141"/>
    <n v="239"/>
    <m/>
    <s v="95492"/>
    <n v="182"/>
    <n v="16"/>
    <n v="32"/>
    <n v="5"/>
    <n v="5"/>
    <n v="5"/>
    <s v="&gt;230"/>
    <n v="29502"/>
    <m/>
    <x v="384"/>
    <x v="27"/>
    <m/>
  </r>
  <r>
    <n v="95494"/>
    <n v="5"/>
    <n v="5"/>
    <s v="&gt;0"/>
    <m/>
    <s v="95494"/>
    <n v="5"/>
    <n v="0"/>
    <n v="0"/>
    <n v="0"/>
    <n v="0"/>
    <n v="0"/>
    <s v="&gt;0"/>
    <n v="181"/>
    <m/>
    <x v="0"/>
    <x v="36"/>
    <m/>
  </r>
  <r>
    <n v="95497"/>
    <n v="5"/>
    <n v="5"/>
    <s v="&gt;0"/>
    <m/>
    <s v="95497"/>
    <n v="5"/>
    <n v="0"/>
    <n v="0"/>
    <n v="0"/>
    <n v="0"/>
    <n v="0"/>
    <s v="&gt;0"/>
    <n v="1156"/>
    <m/>
    <x v="0"/>
    <x v="27"/>
    <m/>
  </r>
  <r>
    <n v="95501"/>
    <n v="161"/>
    <n v="260"/>
    <n v="421"/>
    <m/>
    <s v="95501"/>
    <n v="228"/>
    <n v="150"/>
    <n v="15"/>
    <n v="0"/>
    <n v="16"/>
    <n v="12"/>
    <n v="421"/>
    <n v="23948"/>
    <m/>
    <x v="393"/>
    <x v="38"/>
    <m/>
  </r>
  <r>
    <n v="95502"/>
    <n v="5"/>
    <n v="5"/>
    <s v="&gt;0"/>
    <m/>
    <s v="95502"/>
    <n v="5"/>
    <n v="5"/>
    <n v="0"/>
    <n v="0"/>
    <n v="0"/>
    <n v="0"/>
    <s v="&gt;0"/>
    <n v="0"/>
    <n v="1"/>
    <x v="2"/>
    <x v="1"/>
    <m/>
  </r>
  <r>
    <n v="95503"/>
    <n v="169"/>
    <n v="225"/>
    <n v="394"/>
    <m/>
    <s v="95503"/>
    <n v="261"/>
    <n v="74"/>
    <n v="23"/>
    <n v="5"/>
    <n v="25"/>
    <n v="5"/>
    <s v="&gt;383"/>
    <n v="24631"/>
    <m/>
    <x v="0"/>
    <x v="38"/>
    <m/>
  </r>
  <r>
    <n v="95508"/>
    <n v="5"/>
    <n v="0"/>
    <s v="&gt;0"/>
    <m/>
    <s v="95508"/>
    <n v="0"/>
    <n v="0"/>
    <n v="0"/>
    <n v="0"/>
    <n v="0"/>
    <n v="5"/>
    <s v="&gt;0"/>
    <n v="0"/>
    <n v="1"/>
    <x v="2"/>
    <x v="1"/>
    <m/>
  </r>
  <r>
    <n v="95510"/>
    <n v="5"/>
    <n v="0"/>
    <s v="&gt;0"/>
    <m/>
    <s v="95510"/>
    <n v="0"/>
    <n v="0"/>
    <n v="0"/>
    <n v="0"/>
    <n v="5"/>
    <n v="0"/>
    <s v="&gt;0"/>
    <n v="0"/>
    <n v="1"/>
    <x v="2"/>
    <x v="1"/>
    <m/>
  </r>
  <r>
    <n v="95511"/>
    <n v="0"/>
    <n v="5"/>
    <s v="&gt;0"/>
    <m/>
    <s v="95511"/>
    <n v="5"/>
    <n v="0"/>
    <n v="0"/>
    <n v="0"/>
    <n v="0"/>
    <n v="0"/>
    <s v="&gt;0"/>
    <n v="138"/>
    <m/>
    <x v="0"/>
    <x v="38"/>
    <m/>
  </r>
  <r>
    <n v="95515"/>
    <n v="0"/>
    <n v="5"/>
    <s v="&gt;0"/>
    <m/>
    <s v="95515"/>
    <n v="5"/>
    <n v="0"/>
    <n v="0"/>
    <n v="0"/>
    <n v="0"/>
    <n v="0"/>
    <s v="&gt;0"/>
    <n v="0"/>
    <n v="1"/>
    <x v="2"/>
    <x v="1"/>
    <m/>
  </r>
  <r>
    <n v="95518"/>
    <n v="5"/>
    <n v="0"/>
    <s v="&gt;0"/>
    <m/>
    <s v="95518"/>
    <n v="5"/>
    <n v="0"/>
    <n v="0"/>
    <n v="0"/>
    <n v="0"/>
    <n v="0"/>
    <s v="&gt;0"/>
    <n v="0"/>
    <n v="1"/>
    <x v="2"/>
    <x v="1"/>
    <m/>
  </r>
  <r>
    <n v="95519"/>
    <n v="112"/>
    <n v="129"/>
    <n v="241"/>
    <m/>
    <s v="95519"/>
    <n v="181"/>
    <n v="51"/>
    <n v="0"/>
    <n v="0"/>
    <n v="5"/>
    <n v="5"/>
    <s v="&gt;232"/>
    <n v="18831"/>
    <m/>
    <x v="0"/>
    <x v="38"/>
    <m/>
  </r>
  <r>
    <n v="95521"/>
    <n v="93"/>
    <n v="140"/>
    <n v="233"/>
    <m/>
    <s v="95521"/>
    <n v="137"/>
    <n v="79"/>
    <n v="0"/>
    <n v="5"/>
    <n v="5"/>
    <n v="5"/>
    <s v="&gt;216"/>
    <n v="21193"/>
    <m/>
    <x v="394"/>
    <x v="38"/>
    <m/>
  </r>
  <r>
    <n v="95524"/>
    <n v="5"/>
    <n v="5"/>
    <s v="&gt;0"/>
    <m/>
    <s v="95524"/>
    <n v="5"/>
    <n v="5"/>
    <n v="0"/>
    <n v="0"/>
    <n v="0"/>
    <n v="0"/>
    <s v="&gt;0"/>
    <n v="1764"/>
    <m/>
    <x v="394"/>
    <x v="38"/>
    <m/>
  </r>
  <r>
    <n v="95525"/>
    <n v="5"/>
    <n v="5"/>
    <s v="&gt;0"/>
    <m/>
    <s v="95525"/>
    <n v="15"/>
    <n v="5"/>
    <n v="0"/>
    <n v="0"/>
    <n v="0"/>
    <n v="0"/>
    <s v="&gt;15"/>
    <n v="1403"/>
    <m/>
    <x v="395"/>
    <x v="38"/>
    <m/>
  </r>
  <r>
    <n v="95526"/>
    <n v="5"/>
    <n v="5"/>
    <s v="&gt;0"/>
    <m/>
    <s v="95526"/>
    <n v="5"/>
    <n v="0"/>
    <n v="0"/>
    <n v="0"/>
    <n v="0"/>
    <n v="0"/>
    <s v="&gt;0"/>
    <n v="210"/>
    <m/>
    <x v="0"/>
    <x v="38"/>
    <m/>
  </r>
  <r>
    <n v="95527"/>
    <n v="0"/>
    <n v="5"/>
    <s v="&gt;0"/>
    <m/>
    <s v="95527"/>
    <n v="5"/>
    <n v="0"/>
    <n v="0"/>
    <n v="0"/>
    <n v="0"/>
    <n v="0"/>
    <s v="&gt;0"/>
    <n v="437"/>
    <m/>
    <x v="0"/>
    <x v="39"/>
    <m/>
  </r>
  <r>
    <n v="95528"/>
    <n v="5"/>
    <n v="5"/>
    <s v="&gt;0"/>
    <m/>
    <s v="95528"/>
    <n v="11"/>
    <n v="0"/>
    <n v="0"/>
    <n v="0"/>
    <n v="5"/>
    <n v="0"/>
    <s v="&gt;11"/>
    <n v="1745"/>
    <m/>
    <x v="0"/>
    <x v="38"/>
    <m/>
  </r>
  <r>
    <n v="95531"/>
    <n v="205"/>
    <n v="256"/>
    <n v="461"/>
    <m/>
    <s v="95531"/>
    <n v="316"/>
    <n v="121"/>
    <n v="5"/>
    <n v="0"/>
    <n v="12"/>
    <n v="5"/>
    <s v="&gt;449"/>
    <n v="24052"/>
    <m/>
    <x v="396"/>
    <x v="40"/>
    <m/>
  </r>
  <r>
    <n v="95532"/>
    <n v="0"/>
    <n v="5"/>
    <s v="&gt;0"/>
    <m/>
    <s v="95532"/>
    <n v="5"/>
    <n v="0"/>
    <n v="0"/>
    <n v="0"/>
    <n v="0"/>
    <n v="0"/>
    <s v="&gt;0"/>
    <n v="0"/>
    <n v="1"/>
    <x v="2"/>
    <x v="1"/>
    <m/>
  </r>
  <r>
    <n v="95534"/>
    <n v="0"/>
    <n v="5"/>
    <s v="&gt;0"/>
    <m/>
    <s v="95534"/>
    <n v="5"/>
    <n v="0"/>
    <n v="0"/>
    <n v="0"/>
    <n v="0"/>
    <n v="0"/>
    <s v="&gt;0"/>
    <n v="0"/>
    <n v="1"/>
    <x v="2"/>
    <x v="1"/>
    <m/>
  </r>
  <r>
    <n v="95536"/>
    <n v="14"/>
    <n v="12"/>
    <n v="26"/>
    <m/>
    <s v="95536"/>
    <n v="24"/>
    <n v="5"/>
    <n v="0"/>
    <n v="0"/>
    <n v="0"/>
    <n v="0"/>
    <s v="&gt;24"/>
    <n v="3081"/>
    <m/>
    <x v="397"/>
    <x v="38"/>
    <m/>
  </r>
  <r>
    <n v="95537"/>
    <n v="0"/>
    <n v="5"/>
    <s v="&gt;0"/>
    <m/>
    <s v="95537"/>
    <n v="5"/>
    <n v="5"/>
    <n v="0"/>
    <n v="0"/>
    <n v="0"/>
    <n v="0"/>
    <s v="&gt;0"/>
    <n v="577"/>
    <m/>
    <x v="0"/>
    <x v="38"/>
    <m/>
  </r>
  <r>
    <n v="95538"/>
    <n v="0"/>
    <n v="5"/>
    <s v="&gt;0"/>
    <m/>
    <s v="95538"/>
    <n v="5"/>
    <n v="0"/>
    <n v="0"/>
    <n v="0"/>
    <n v="0"/>
    <n v="0"/>
    <s v="&gt;0"/>
    <n v="0"/>
    <n v="1"/>
    <x v="2"/>
    <x v="1"/>
    <m/>
  </r>
  <r>
    <n v="95540"/>
    <n v="98"/>
    <n v="126"/>
    <n v="224"/>
    <m/>
    <s v="95540"/>
    <n v="162"/>
    <n v="48"/>
    <n v="5"/>
    <n v="0"/>
    <n v="5"/>
    <n v="5"/>
    <s v="&gt;210"/>
    <n v="14316"/>
    <m/>
    <x v="398"/>
    <x v="38"/>
    <m/>
  </r>
  <r>
    <n v="95541"/>
    <n v="5"/>
    <n v="0"/>
    <s v="&gt;0"/>
    <m/>
    <s v="95541"/>
    <n v="5"/>
    <n v="0"/>
    <n v="0"/>
    <n v="0"/>
    <n v="0"/>
    <n v="0"/>
    <s v="&gt;0"/>
    <n v="0"/>
    <n v="1"/>
    <x v="2"/>
    <x v="1"/>
    <m/>
  </r>
  <r>
    <n v="95542"/>
    <n v="5"/>
    <n v="5"/>
    <s v="&gt;0"/>
    <m/>
    <s v="95542"/>
    <n v="5"/>
    <n v="5"/>
    <n v="0"/>
    <n v="0"/>
    <n v="0"/>
    <n v="5"/>
    <s v="&gt;0"/>
    <n v="2262"/>
    <m/>
    <x v="0"/>
    <x v="38"/>
    <m/>
  </r>
  <r>
    <n v="95543"/>
    <n v="5"/>
    <n v="5"/>
    <s v="&gt;0"/>
    <m/>
    <s v="95543"/>
    <n v="11"/>
    <n v="0"/>
    <n v="0"/>
    <n v="0"/>
    <n v="0"/>
    <n v="0"/>
    <n v="11"/>
    <n v="629"/>
    <m/>
    <x v="0"/>
    <x v="40"/>
    <m/>
  </r>
  <r>
    <n v="95545"/>
    <n v="5"/>
    <n v="0"/>
    <s v="&gt;0"/>
    <m/>
    <s v="95545"/>
    <n v="5"/>
    <n v="0"/>
    <n v="0"/>
    <n v="0"/>
    <n v="0"/>
    <n v="0"/>
    <s v="&gt;0"/>
    <n v="110"/>
    <m/>
    <x v="0"/>
    <x v="38"/>
    <m/>
  </r>
  <r>
    <n v="95546"/>
    <n v="18"/>
    <n v="11"/>
    <n v="29"/>
    <m/>
    <s v="95546"/>
    <n v="22"/>
    <n v="5"/>
    <n v="0"/>
    <n v="0"/>
    <n v="5"/>
    <n v="0"/>
    <s v="&gt;22"/>
    <n v="3507"/>
    <m/>
    <x v="0"/>
    <x v="38"/>
    <m/>
  </r>
  <r>
    <n v="95547"/>
    <n v="5"/>
    <n v="5"/>
    <s v="&gt;0"/>
    <m/>
    <s v="95547"/>
    <n v="11"/>
    <n v="0"/>
    <n v="0"/>
    <n v="0"/>
    <n v="0"/>
    <n v="0"/>
    <n v="11"/>
    <n v="1051"/>
    <m/>
    <x v="0"/>
    <x v="38"/>
    <m/>
  </r>
  <r>
    <n v="95548"/>
    <n v="5"/>
    <n v="5"/>
    <s v="&gt;0"/>
    <m/>
    <s v="95548"/>
    <n v="5"/>
    <n v="5"/>
    <n v="5"/>
    <n v="0"/>
    <n v="0"/>
    <n v="0"/>
    <s v="&gt;0"/>
    <n v="1123"/>
    <m/>
    <x v="0"/>
    <x v="40"/>
    <m/>
  </r>
  <r>
    <n v="95549"/>
    <n v="5"/>
    <n v="5"/>
    <s v="&gt;0"/>
    <m/>
    <s v="95549"/>
    <n v="5"/>
    <n v="0"/>
    <n v="0"/>
    <n v="0"/>
    <n v="0"/>
    <n v="0"/>
    <s v="&gt;0"/>
    <n v="1088"/>
    <m/>
    <x v="394"/>
    <x v="38"/>
    <m/>
  </r>
  <r>
    <n v="95550"/>
    <n v="5"/>
    <n v="5"/>
    <s v="&gt;0"/>
    <m/>
    <s v="95550"/>
    <n v="5"/>
    <n v="0"/>
    <n v="0"/>
    <n v="0"/>
    <n v="0"/>
    <n v="0"/>
    <s v="&gt;0"/>
    <n v="172"/>
    <m/>
    <x v="0"/>
    <x v="38"/>
    <m/>
  </r>
  <r>
    <n v="95551"/>
    <n v="15"/>
    <n v="5"/>
    <s v="&gt;15"/>
    <m/>
    <s v="95551"/>
    <n v="21"/>
    <n v="5"/>
    <n v="0"/>
    <n v="0"/>
    <n v="5"/>
    <n v="0"/>
    <s v="&gt;21"/>
    <n v="1601"/>
    <m/>
    <x v="0"/>
    <x v="38"/>
    <m/>
  </r>
  <r>
    <n v="95552"/>
    <n v="5"/>
    <n v="5"/>
    <s v="&gt;0"/>
    <m/>
    <s v="95552"/>
    <n v="5"/>
    <n v="0"/>
    <n v="0"/>
    <n v="0"/>
    <n v="0"/>
    <n v="0"/>
    <s v="&gt;0"/>
    <n v="699"/>
    <m/>
    <x v="0"/>
    <x v="39"/>
    <m/>
  </r>
  <r>
    <n v="95553"/>
    <n v="5"/>
    <n v="5"/>
    <s v="&gt;0"/>
    <m/>
    <s v="95553"/>
    <n v="5"/>
    <n v="5"/>
    <n v="0"/>
    <n v="0"/>
    <n v="5"/>
    <n v="0"/>
    <s v="&gt;0"/>
    <n v="783"/>
    <m/>
    <x v="0"/>
    <x v="38"/>
    <m/>
  </r>
  <r>
    <n v="95554"/>
    <n v="5"/>
    <n v="5"/>
    <s v="&gt;0"/>
    <m/>
    <s v="95554"/>
    <n v="5"/>
    <n v="5"/>
    <n v="0"/>
    <n v="0"/>
    <n v="5"/>
    <n v="0"/>
    <s v="&gt;0"/>
    <n v="419"/>
    <m/>
    <x v="0"/>
    <x v="38"/>
    <m/>
  </r>
  <r>
    <n v="95555"/>
    <n v="0"/>
    <n v="5"/>
    <s v="&gt;0"/>
    <m/>
    <s v="95555"/>
    <n v="0"/>
    <n v="5"/>
    <n v="5"/>
    <n v="0"/>
    <n v="0"/>
    <n v="0"/>
    <s v="&gt;0"/>
    <n v="390"/>
    <m/>
    <x v="0"/>
    <x v="38"/>
    <m/>
  </r>
  <r>
    <n v="95556"/>
    <n v="5"/>
    <n v="0"/>
    <s v="&gt;0"/>
    <m/>
    <s v="95556"/>
    <n v="5"/>
    <n v="0"/>
    <n v="0"/>
    <n v="0"/>
    <n v="0"/>
    <n v="0"/>
    <s v="&gt;0"/>
    <n v="910"/>
    <m/>
    <x v="0"/>
    <x v="38"/>
    <m/>
  </r>
  <r>
    <n v="95558"/>
    <n v="5"/>
    <n v="5"/>
    <s v="&gt;0"/>
    <m/>
    <s v="95558"/>
    <n v="5"/>
    <n v="5"/>
    <n v="0"/>
    <n v="0"/>
    <n v="0"/>
    <n v="0"/>
    <s v="&gt;0"/>
    <n v="409"/>
    <m/>
    <x v="0"/>
    <x v="38"/>
    <m/>
  </r>
  <r>
    <n v="95559"/>
    <n v="5"/>
    <n v="5"/>
    <s v="&gt;0"/>
    <m/>
    <s v="95559"/>
    <n v="5"/>
    <n v="5"/>
    <n v="0"/>
    <n v="0"/>
    <n v="0"/>
    <n v="0"/>
    <s v="&gt;0"/>
    <n v="102"/>
    <m/>
    <x v="0"/>
    <x v="38"/>
    <m/>
  </r>
  <r>
    <n v="95560"/>
    <n v="5"/>
    <n v="5"/>
    <s v="&gt;0"/>
    <m/>
    <s v="95560"/>
    <n v="5"/>
    <n v="5"/>
    <n v="0"/>
    <n v="0"/>
    <n v="5"/>
    <n v="0"/>
    <s v="&gt;0"/>
    <n v="1534"/>
    <m/>
    <x v="0"/>
    <x v="38"/>
    <m/>
  </r>
  <r>
    <n v="95562"/>
    <n v="29"/>
    <n v="41"/>
    <n v="70"/>
    <m/>
    <s v="95562"/>
    <n v="50"/>
    <n v="18"/>
    <n v="0"/>
    <n v="0"/>
    <n v="5"/>
    <n v="5"/>
    <s v="&gt;68"/>
    <n v="3412"/>
    <m/>
    <x v="399"/>
    <x v="38"/>
    <m/>
  </r>
  <r>
    <n v="95563"/>
    <n v="0"/>
    <n v="5"/>
    <s v="&gt;0"/>
    <m/>
    <s v="95563"/>
    <n v="5"/>
    <n v="5"/>
    <n v="0"/>
    <n v="0"/>
    <n v="0"/>
    <n v="0"/>
    <s v="&gt;0"/>
    <n v="591"/>
    <m/>
    <x v="0"/>
    <x v="39"/>
    <m/>
  </r>
  <r>
    <n v="95564"/>
    <n v="5"/>
    <n v="5"/>
    <s v="&gt;0"/>
    <m/>
    <s v="95564"/>
    <n v="5"/>
    <n v="0"/>
    <n v="0"/>
    <n v="0"/>
    <n v="0"/>
    <n v="0"/>
    <s v="&gt;0"/>
    <n v="465"/>
    <m/>
    <x v="0"/>
    <x v="38"/>
    <m/>
  </r>
  <r>
    <n v="95565"/>
    <n v="5"/>
    <n v="5"/>
    <s v="&gt;0"/>
    <m/>
    <s v="95565"/>
    <n v="5"/>
    <n v="5"/>
    <n v="0"/>
    <n v="0"/>
    <n v="0"/>
    <n v="0"/>
    <s v="&gt;0"/>
    <n v="662"/>
    <m/>
    <x v="0"/>
    <x v="38"/>
    <m/>
  </r>
  <r>
    <n v="95567"/>
    <n v="13"/>
    <n v="12"/>
    <n v="25"/>
    <m/>
    <s v="95567"/>
    <n v="21"/>
    <n v="5"/>
    <n v="0"/>
    <n v="0"/>
    <n v="5"/>
    <n v="0"/>
    <s v="&gt;21"/>
    <n v="1888"/>
    <m/>
    <x v="0"/>
    <x v="40"/>
    <m/>
  </r>
  <r>
    <n v="95569"/>
    <n v="5"/>
    <n v="5"/>
    <s v="&gt;0"/>
    <m/>
    <s v="95569"/>
    <n v="5"/>
    <n v="0"/>
    <n v="0"/>
    <n v="0"/>
    <n v="0"/>
    <n v="0"/>
    <s v="&gt;0"/>
    <n v="244"/>
    <m/>
    <x v="0"/>
    <x v="38"/>
    <m/>
  </r>
  <r>
    <n v="95570"/>
    <n v="5"/>
    <n v="11"/>
    <s v="&gt;11"/>
    <m/>
    <s v="95570"/>
    <n v="15"/>
    <n v="5"/>
    <n v="0"/>
    <n v="0"/>
    <n v="5"/>
    <n v="0"/>
    <s v="&gt;15"/>
    <n v="2599"/>
    <m/>
    <x v="400"/>
    <x v="38"/>
    <m/>
  </r>
  <r>
    <n v="95571"/>
    <n v="5"/>
    <n v="5"/>
    <s v="&gt;0"/>
    <m/>
    <s v="95571"/>
    <n v="5"/>
    <n v="0"/>
    <n v="0"/>
    <n v="0"/>
    <n v="0"/>
    <n v="0"/>
    <s v="&gt;0"/>
    <n v="124"/>
    <m/>
    <x v="0"/>
    <x v="38"/>
    <m/>
  </r>
  <r>
    <n v="95573"/>
    <n v="12"/>
    <n v="11"/>
    <n v="23"/>
    <m/>
    <s v="95573"/>
    <n v="19"/>
    <n v="5"/>
    <n v="0"/>
    <n v="0"/>
    <n v="0"/>
    <n v="0"/>
    <s v="&gt;19"/>
    <n v="1285"/>
    <m/>
    <x v="0"/>
    <x v="38"/>
    <m/>
  </r>
  <r>
    <n v="95585"/>
    <n v="5"/>
    <n v="5"/>
    <s v="&gt;0"/>
    <m/>
    <s v="95585"/>
    <n v="5"/>
    <n v="5"/>
    <n v="0"/>
    <n v="0"/>
    <n v="0"/>
    <n v="0"/>
    <s v="&gt;0"/>
    <n v="420"/>
    <m/>
    <x v="0"/>
    <x v="36"/>
    <m/>
  </r>
  <r>
    <n v="95588"/>
    <n v="5"/>
    <n v="0"/>
    <s v="&gt;0"/>
    <m/>
    <s v="95588"/>
    <n v="5"/>
    <n v="0"/>
    <n v="0"/>
    <n v="0"/>
    <n v="0"/>
    <n v="0"/>
    <s v="&gt;0"/>
    <n v="0"/>
    <n v="1"/>
    <x v="2"/>
    <x v="1"/>
    <m/>
  </r>
  <r>
    <n v="95589"/>
    <n v="5"/>
    <n v="0"/>
    <s v="&gt;0"/>
    <m/>
    <s v="95589"/>
    <n v="5"/>
    <n v="0"/>
    <n v="0"/>
    <n v="0"/>
    <n v="0"/>
    <n v="0"/>
    <s v="&gt;0"/>
    <n v="1140"/>
    <m/>
    <x v="0"/>
    <x v="38"/>
    <m/>
  </r>
  <r>
    <n v="95601"/>
    <n v="0"/>
    <n v="5"/>
    <s v="&gt;0"/>
    <m/>
    <s v="95601"/>
    <n v="5"/>
    <n v="0"/>
    <n v="0"/>
    <n v="0"/>
    <n v="0"/>
    <n v="0"/>
    <s v="&gt;0"/>
    <n v="136"/>
    <m/>
    <x v="401"/>
    <x v="41"/>
    <m/>
  </r>
  <r>
    <n v="95602"/>
    <n v="54"/>
    <n v="84"/>
    <n v="138"/>
    <m/>
    <s v="95602"/>
    <n v="95"/>
    <n v="5"/>
    <n v="24"/>
    <n v="0"/>
    <n v="5"/>
    <n v="5"/>
    <s v="&gt;119"/>
    <n v="18588"/>
    <m/>
    <x v="402"/>
    <x v="42"/>
    <m/>
  </r>
  <r>
    <n v="95603"/>
    <n v="113"/>
    <n v="227"/>
    <n v="340"/>
    <m/>
    <s v="95603"/>
    <n v="208"/>
    <n v="60"/>
    <n v="62"/>
    <n v="5"/>
    <n v="5"/>
    <n v="5"/>
    <s v="&gt;330"/>
    <n v="29930"/>
    <m/>
    <x v="402"/>
    <x v="42"/>
    <m/>
  </r>
  <r>
    <n v="95604"/>
    <n v="0"/>
    <n v="5"/>
    <s v="&gt;0"/>
    <m/>
    <s v="95604"/>
    <n v="5"/>
    <n v="0"/>
    <n v="0"/>
    <n v="0"/>
    <n v="0"/>
    <n v="0"/>
    <s v="&gt;0"/>
    <n v="62"/>
    <m/>
    <x v="0"/>
    <x v="42"/>
    <m/>
  </r>
  <r>
    <n v="95605"/>
    <n v="61"/>
    <n v="72"/>
    <n v="133"/>
    <m/>
    <s v="95605"/>
    <n v="101"/>
    <n v="31"/>
    <n v="0"/>
    <n v="0"/>
    <n v="5"/>
    <n v="0"/>
    <s v="&gt;132"/>
    <n v="14468"/>
    <m/>
    <x v="403"/>
    <x v="43"/>
    <m/>
  </r>
  <r>
    <n v="95606"/>
    <n v="5"/>
    <n v="0"/>
    <s v="&gt;0"/>
    <m/>
    <s v="95606"/>
    <n v="5"/>
    <n v="0"/>
    <n v="0"/>
    <n v="0"/>
    <n v="0"/>
    <n v="0"/>
    <s v="&gt;0"/>
    <n v="303"/>
    <m/>
    <x v="0"/>
    <x v="43"/>
    <m/>
  </r>
  <r>
    <n v="95607"/>
    <n v="0"/>
    <n v="5"/>
    <s v="&gt;0"/>
    <m/>
    <s v="95607"/>
    <n v="0"/>
    <n v="0"/>
    <n v="0"/>
    <n v="0"/>
    <n v="0"/>
    <n v="5"/>
    <s v="&gt;0"/>
    <n v="303"/>
    <m/>
    <x v="0"/>
    <x v="43"/>
    <m/>
  </r>
  <r>
    <n v="95608"/>
    <n v="261"/>
    <n v="432"/>
    <n v="693"/>
    <m/>
    <s v="95608"/>
    <n v="475"/>
    <n v="142"/>
    <n v="49"/>
    <n v="11"/>
    <n v="5"/>
    <n v="5"/>
    <s v="&gt;677"/>
    <n v="62330"/>
    <m/>
    <x v="0"/>
    <x v="44"/>
    <m/>
  </r>
  <r>
    <n v="95609"/>
    <n v="0"/>
    <n v="5"/>
    <s v="&gt;0"/>
    <m/>
    <s v="95609"/>
    <n v="0"/>
    <n v="0"/>
    <n v="0"/>
    <n v="0"/>
    <n v="5"/>
    <n v="5"/>
    <s v="&gt;0"/>
    <n v="0"/>
    <n v="1"/>
    <x v="2"/>
    <x v="1"/>
    <m/>
  </r>
  <r>
    <n v="95610"/>
    <n v="207"/>
    <n v="310"/>
    <n v="517"/>
    <m/>
    <s v="95610"/>
    <n v="364"/>
    <n v="85"/>
    <n v="58"/>
    <n v="5"/>
    <n v="5"/>
    <n v="0"/>
    <s v="&gt;507"/>
    <n v="46924"/>
    <m/>
    <x v="404"/>
    <x v="44"/>
    <m/>
  </r>
  <r>
    <n v="95612"/>
    <n v="5"/>
    <n v="5"/>
    <s v="&gt;0"/>
    <m/>
    <s v="95612"/>
    <n v="5"/>
    <n v="0"/>
    <n v="5"/>
    <n v="0"/>
    <n v="0"/>
    <n v="0"/>
    <s v="&gt;0"/>
    <n v="1465"/>
    <m/>
    <x v="0"/>
    <x v="43"/>
    <m/>
  </r>
  <r>
    <n v="95614"/>
    <n v="26"/>
    <n v="5"/>
    <s v="&gt;26"/>
    <m/>
    <s v="95614"/>
    <n v="33"/>
    <n v="5"/>
    <n v="0"/>
    <n v="0"/>
    <n v="5"/>
    <n v="0"/>
    <s v="&gt;33"/>
    <n v="4446"/>
    <m/>
    <x v="0"/>
    <x v="45"/>
    <m/>
  </r>
  <r>
    <n v="95615"/>
    <n v="5"/>
    <n v="5"/>
    <s v="&gt;0"/>
    <m/>
    <s v="95615"/>
    <n v="5"/>
    <n v="0"/>
    <n v="0"/>
    <n v="0"/>
    <n v="0"/>
    <n v="0"/>
    <s v="&gt;0"/>
    <n v="877"/>
    <m/>
    <x v="0"/>
    <x v="44"/>
    <m/>
  </r>
  <r>
    <n v="95616"/>
    <n v="112"/>
    <n v="144"/>
    <n v="256"/>
    <m/>
    <s v="95616"/>
    <n v="170"/>
    <n v="77"/>
    <n v="5"/>
    <n v="0"/>
    <n v="5"/>
    <n v="5"/>
    <s v="&gt;247"/>
    <n v="53805"/>
    <m/>
    <x v="405"/>
    <x v="43"/>
    <m/>
  </r>
  <r>
    <n v="95618"/>
    <n v="98"/>
    <n v="109"/>
    <n v="207"/>
    <m/>
    <s v="95618"/>
    <n v="165"/>
    <n v="32"/>
    <n v="5"/>
    <n v="0"/>
    <n v="0"/>
    <n v="5"/>
    <s v="&gt;197"/>
    <n v="27238"/>
    <m/>
    <x v="405"/>
    <x v="43"/>
    <m/>
  </r>
  <r>
    <n v="95619"/>
    <n v="19"/>
    <n v="29"/>
    <n v="48"/>
    <m/>
    <s v="95619"/>
    <n v="35"/>
    <n v="13"/>
    <n v="0"/>
    <n v="0"/>
    <n v="0"/>
    <n v="0"/>
    <n v="48"/>
    <n v="6504"/>
    <m/>
    <x v="0"/>
    <x v="45"/>
    <m/>
  </r>
  <r>
    <n v="95620"/>
    <n v="100"/>
    <n v="90"/>
    <n v="190"/>
    <m/>
    <s v="95620"/>
    <n v="160"/>
    <n v="14"/>
    <n v="5"/>
    <n v="5"/>
    <n v="5"/>
    <n v="0"/>
    <s v="&gt;174"/>
    <n v="22312"/>
    <m/>
    <x v="406"/>
    <x v="25"/>
    <m/>
  </r>
  <r>
    <n v="95621"/>
    <n v="187"/>
    <n v="260"/>
    <n v="447"/>
    <m/>
    <s v="95621"/>
    <n v="354"/>
    <n v="51"/>
    <n v="17"/>
    <n v="5"/>
    <n v="12"/>
    <n v="5"/>
    <s v="&gt;434"/>
    <n v="41755"/>
    <m/>
    <x v="404"/>
    <x v="44"/>
    <m/>
  </r>
  <r>
    <n v="95622"/>
    <n v="0"/>
    <n v="5"/>
    <s v="&gt;0"/>
    <m/>
    <s v="95622"/>
    <n v="0"/>
    <n v="5"/>
    <n v="0"/>
    <n v="0"/>
    <n v="0"/>
    <n v="0"/>
    <s v="&gt;0"/>
    <n v="0"/>
    <n v="1"/>
    <x v="2"/>
    <x v="1"/>
    <m/>
  </r>
  <r>
    <n v="95623"/>
    <n v="12"/>
    <n v="22"/>
    <n v="34"/>
    <m/>
    <s v="95623"/>
    <n v="27"/>
    <n v="5"/>
    <n v="5"/>
    <n v="0"/>
    <n v="0"/>
    <n v="5"/>
    <s v="&gt;27"/>
    <n v="3949"/>
    <m/>
    <x v="0"/>
    <x v="45"/>
    <m/>
  </r>
  <r>
    <n v="95624"/>
    <n v="399"/>
    <n v="453"/>
    <n v="852"/>
    <m/>
    <s v="95624"/>
    <n v="666"/>
    <n v="39"/>
    <n v="126"/>
    <n v="0"/>
    <n v="18"/>
    <n v="5"/>
    <s v="&gt;849"/>
    <n v="67017"/>
    <m/>
    <x v="407"/>
    <x v="44"/>
    <m/>
  </r>
  <r>
    <n v="95625"/>
    <n v="5"/>
    <n v="5"/>
    <s v="&gt;0"/>
    <m/>
    <s v="95625"/>
    <n v="5"/>
    <n v="0"/>
    <n v="0"/>
    <n v="0"/>
    <n v="0"/>
    <n v="0"/>
    <s v="&gt;0"/>
    <n v="175"/>
    <m/>
    <x v="0"/>
    <x v="25"/>
    <m/>
  </r>
  <r>
    <n v="95626"/>
    <n v="32"/>
    <n v="40"/>
    <n v="72"/>
    <m/>
    <s v="95626"/>
    <n v="56"/>
    <n v="5"/>
    <n v="5"/>
    <n v="5"/>
    <n v="0"/>
    <n v="5"/>
    <s v="&gt;56"/>
    <n v="5879"/>
    <m/>
    <x v="0"/>
    <x v="44"/>
    <m/>
  </r>
  <r>
    <n v="95627"/>
    <n v="11"/>
    <n v="16"/>
    <n v="27"/>
    <m/>
    <s v="95627"/>
    <n v="27"/>
    <n v="0"/>
    <n v="0"/>
    <n v="0"/>
    <n v="0"/>
    <n v="0"/>
    <n v="27"/>
    <n v="4516"/>
    <m/>
    <x v="0"/>
    <x v="43"/>
    <m/>
  </r>
  <r>
    <n v="95628"/>
    <n v="157"/>
    <n v="190"/>
    <n v="347"/>
    <m/>
    <s v="95628"/>
    <n v="291"/>
    <n v="30"/>
    <n v="25"/>
    <n v="0"/>
    <n v="5"/>
    <n v="0"/>
    <s v="&gt;346"/>
    <n v="40922"/>
    <m/>
    <x v="0"/>
    <x v="44"/>
    <m/>
  </r>
  <r>
    <n v="95629"/>
    <n v="5"/>
    <n v="5"/>
    <s v="&gt;0"/>
    <m/>
    <s v="95629"/>
    <n v="5"/>
    <n v="5"/>
    <n v="0"/>
    <n v="0"/>
    <n v="0"/>
    <n v="0"/>
    <s v="&gt;0"/>
    <n v="511"/>
    <m/>
    <x v="0"/>
    <x v="41"/>
    <m/>
  </r>
  <r>
    <n v="95630"/>
    <n v="375"/>
    <n v="273"/>
    <n v="648"/>
    <m/>
    <s v="95630"/>
    <n v="615"/>
    <n v="29"/>
    <n v="0"/>
    <n v="0"/>
    <n v="5"/>
    <n v="0"/>
    <s v="&gt;644"/>
    <n v="79584"/>
    <m/>
    <x v="408"/>
    <x v="44"/>
    <m/>
  </r>
  <r>
    <n v="95631"/>
    <n v="24"/>
    <n v="26"/>
    <n v="50"/>
    <m/>
    <s v="95631"/>
    <n v="47"/>
    <n v="5"/>
    <n v="0"/>
    <n v="0"/>
    <n v="5"/>
    <n v="0"/>
    <s v="&gt;47"/>
    <n v="6604"/>
    <m/>
    <x v="0"/>
    <x v="42"/>
    <m/>
  </r>
  <r>
    <n v="95632"/>
    <n v="149"/>
    <n v="165"/>
    <n v="314"/>
    <m/>
    <s v="95632"/>
    <n v="259"/>
    <n v="12"/>
    <n v="35"/>
    <n v="0"/>
    <n v="5"/>
    <n v="5"/>
    <s v="&gt;306"/>
    <n v="32039"/>
    <m/>
    <x v="409"/>
    <x v="44"/>
    <m/>
  </r>
  <r>
    <n v="95633"/>
    <n v="5"/>
    <n v="18"/>
    <s v="&gt;18"/>
    <m/>
    <s v="95633"/>
    <n v="22"/>
    <n v="5"/>
    <n v="5"/>
    <n v="0"/>
    <n v="5"/>
    <n v="0"/>
    <s v="&gt;22"/>
    <n v="4482"/>
    <m/>
    <x v="0"/>
    <x v="45"/>
    <m/>
  </r>
  <r>
    <n v="95634"/>
    <n v="15"/>
    <n v="5"/>
    <s v="&gt;15"/>
    <m/>
    <s v="95634"/>
    <n v="19"/>
    <n v="5"/>
    <n v="0"/>
    <n v="0"/>
    <n v="0"/>
    <n v="0"/>
    <s v="&gt;19"/>
    <n v="3921"/>
    <m/>
    <x v="0"/>
    <x v="45"/>
    <m/>
  </r>
  <r>
    <n v="95635"/>
    <n v="5"/>
    <n v="5"/>
    <s v="&gt;0"/>
    <m/>
    <s v="95635"/>
    <n v="12"/>
    <n v="5"/>
    <n v="0"/>
    <n v="0"/>
    <n v="5"/>
    <n v="0"/>
    <s v="&gt;12"/>
    <n v="801"/>
    <m/>
    <x v="0"/>
    <x v="45"/>
    <m/>
  </r>
  <r>
    <n v="95636"/>
    <n v="5"/>
    <n v="5"/>
    <s v="&gt;0"/>
    <m/>
    <s v="95636"/>
    <n v="5"/>
    <n v="0"/>
    <n v="0"/>
    <n v="0"/>
    <n v="0"/>
    <n v="0"/>
    <s v="&gt;0"/>
    <n v="1382"/>
    <m/>
    <x v="0"/>
    <x v="45"/>
    <m/>
  </r>
  <r>
    <n v="95637"/>
    <n v="5"/>
    <n v="0"/>
    <s v="&gt;0"/>
    <m/>
    <s v="95637"/>
    <n v="5"/>
    <n v="0"/>
    <n v="0"/>
    <n v="0"/>
    <n v="0"/>
    <n v="0"/>
    <s v="&gt;0"/>
    <n v="140"/>
    <m/>
    <x v="0"/>
    <x v="43"/>
    <m/>
  </r>
  <r>
    <n v="95638"/>
    <n v="5"/>
    <n v="18"/>
    <s v="&gt;18"/>
    <m/>
    <s v="95638"/>
    <n v="19"/>
    <n v="5"/>
    <n v="5"/>
    <n v="0"/>
    <n v="5"/>
    <n v="0"/>
    <s v="&gt;19"/>
    <n v="2142"/>
    <m/>
    <x v="0"/>
    <x v="44"/>
    <m/>
  </r>
  <r>
    <n v="95639"/>
    <n v="5"/>
    <n v="0"/>
    <s v="&gt;0"/>
    <m/>
    <s v="95639"/>
    <n v="5"/>
    <n v="0"/>
    <n v="0"/>
    <n v="0"/>
    <n v="0"/>
    <n v="0"/>
    <s v="&gt;0"/>
    <n v="309"/>
    <m/>
    <x v="0"/>
    <x v="44"/>
    <m/>
  </r>
  <r>
    <n v="95640"/>
    <n v="46"/>
    <n v="45"/>
    <n v="91"/>
    <m/>
    <s v="95640"/>
    <n v="61"/>
    <n v="15"/>
    <n v="5"/>
    <n v="0"/>
    <n v="5"/>
    <n v="5"/>
    <s v="&gt;76"/>
    <n v="11872"/>
    <m/>
    <x v="410"/>
    <x v="41"/>
    <m/>
  </r>
  <r>
    <n v="95641"/>
    <n v="13"/>
    <n v="5"/>
    <s v="&gt;13"/>
    <m/>
    <s v="95641"/>
    <n v="17"/>
    <n v="0"/>
    <n v="0"/>
    <n v="0"/>
    <n v="0"/>
    <n v="5"/>
    <s v="&gt;17"/>
    <n v="1459"/>
    <m/>
    <x v="411"/>
    <x v="44"/>
    <m/>
  </r>
  <r>
    <n v="95642"/>
    <n v="44"/>
    <n v="54"/>
    <n v="98"/>
    <m/>
    <s v="95642"/>
    <n v="72"/>
    <n v="25"/>
    <n v="0"/>
    <n v="0"/>
    <n v="5"/>
    <n v="0"/>
    <s v="&gt;97"/>
    <n v="6547"/>
    <m/>
    <x v="412"/>
    <x v="41"/>
    <m/>
  </r>
  <r>
    <n v="95643"/>
    <n v="0"/>
    <n v="5"/>
    <s v="&gt;0"/>
    <m/>
    <s v="95643"/>
    <n v="5"/>
    <n v="0"/>
    <n v="0"/>
    <n v="0"/>
    <n v="0"/>
    <n v="0"/>
    <s v="&gt;0"/>
    <n v="0"/>
    <n v="1"/>
    <x v="2"/>
    <x v="1"/>
    <m/>
  </r>
  <r>
    <n v="95645"/>
    <n v="5"/>
    <n v="5"/>
    <s v="&gt;0"/>
    <m/>
    <s v="95645"/>
    <n v="13"/>
    <n v="5"/>
    <n v="0"/>
    <n v="0"/>
    <n v="0"/>
    <n v="0"/>
    <s v="&gt;13"/>
    <n v="1704"/>
    <m/>
    <x v="0"/>
    <x v="46"/>
    <m/>
  </r>
  <r>
    <n v="95646"/>
    <n v="5"/>
    <n v="5"/>
    <s v="&gt;0"/>
    <m/>
    <s v="95646"/>
    <n v="5"/>
    <n v="0"/>
    <n v="0"/>
    <n v="0"/>
    <n v="0"/>
    <n v="0"/>
    <s v="&gt;0"/>
    <n v="156"/>
    <m/>
    <x v="0"/>
    <x v="32"/>
    <m/>
  </r>
  <r>
    <n v="95648"/>
    <n v="291"/>
    <n v="193"/>
    <n v="484"/>
    <m/>
    <s v="95648"/>
    <n v="449"/>
    <n v="14"/>
    <n v="12"/>
    <n v="0"/>
    <n v="5"/>
    <n v="5"/>
    <s v="&gt;475"/>
    <n v="52777"/>
    <m/>
    <x v="413"/>
    <x v="42"/>
    <m/>
  </r>
  <r>
    <n v="95650"/>
    <n v="42"/>
    <n v="52"/>
    <n v="94"/>
    <m/>
    <s v="95650"/>
    <n v="86"/>
    <n v="5"/>
    <n v="5"/>
    <n v="0"/>
    <n v="5"/>
    <n v="0"/>
    <s v="&gt;86"/>
    <n v="15172"/>
    <m/>
    <x v="414"/>
    <x v="42"/>
    <m/>
  </r>
  <r>
    <n v="95651"/>
    <n v="5"/>
    <n v="5"/>
    <s v="&gt;0"/>
    <m/>
    <s v="95651"/>
    <n v="5"/>
    <n v="5"/>
    <n v="0"/>
    <n v="0"/>
    <n v="0"/>
    <n v="0"/>
    <s v="&gt;0"/>
    <n v="480"/>
    <m/>
    <x v="0"/>
    <x v="45"/>
    <m/>
  </r>
  <r>
    <n v="95652"/>
    <n v="11"/>
    <n v="5"/>
    <s v="&gt;11"/>
    <m/>
    <s v="95652"/>
    <n v="17"/>
    <n v="5"/>
    <n v="0"/>
    <n v="0"/>
    <n v="0"/>
    <n v="0"/>
    <s v="&gt;17"/>
    <n v="635"/>
    <m/>
    <x v="0"/>
    <x v="44"/>
    <m/>
  </r>
  <r>
    <n v="95653"/>
    <n v="5"/>
    <n v="5"/>
    <s v="&gt;0"/>
    <m/>
    <s v="95653"/>
    <n v="5"/>
    <n v="0"/>
    <n v="5"/>
    <n v="0"/>
    <n v="0"/>
    <n v="0"/>
    <s v="&gt;0"/>
    <n v="502"/>
    <m/>
    <x v="0"/>
    <x v="43"/>
    <m/>
  </r>
  <r>
    <n v="95655"/>
    <n v="25"/>
    <n v="17"/>
    <n v="42"/>
    <m/>
    <s v="95655"/>
    <n v="37"/>
    <n v="5"/>
    <n v="0"/>
    <n v="0"/>
    <n v="5"/>
    <n v="0"/>
    <s v="&gt;37"/>
    <n v="4334"/>
    <m/>
    <x v="0"/>
    <x v="44"/>
    <m/>
  </r>
  <r>
    <n v="95656"/>
    <n v="5"/>
    <n v="5"/>
    <s v="&gt;0"/>
    <m/>
    <s v="95656"/>
    <n v="5"/>
    <n v="0"/>
    <n v="0"/>
    <n v="0"/>
    <n v="0"/>
    <n v="0"/>
    <s v="&gt;0"/>
    <n v="0"/>
    <n v="1"/>
    <x v="2"/>
    <x v="1"/>
    <m/>
  </r>
  <r>
    <n v="95657"/>
    <n v="5"/>
    <n v="0"/>
    <s v="&gt;0"/>
    <m/>
    <s v="95657"/>
    <n v="5"/>
    <n v="0"/>
    <n v="0"/>
    <n v="0"/>
    <n v="0"/>
    <n v="0"/>
    <s v="&gt;0"/>
    <n v="0"/>
    <n v="1"/>
    <x v="2"/>
    <x v="1"/>
    <m/>
  </r>
  <r>
    <n v="95658"/>
    <n v="20"/>
    <n v="15"/>
    <n v="35"/>
    <m/>
    <s v="95658"/>
    <n v="34"/>
    <n v="5"/>
    <n v="0"/>
    <n v="0"/>
    <n v="0"/>
    <n v="0"/>
    <s v="&gt;34"/>
    <n v="6491"/>
    <m/>
    <x v="0"/>
    <x v="42"/>
    <m/>
  </r>
  <r>
    <n v="95659"/>
    <n v="0"/>
    <n v="5"/>
    <s v="&gt;0"/>
    <m/>
    <s v="95659"/>
    <n v="5"/>
    <n v="0"/>
    <n v="0"/>
    <n v="0"/>
    <n v="0"/>
    <n v="0"/>
    <s v="&gt;0"/>
    <n v="748"/>
    <m/>
    <x v="0"/>
    <x v="46"/>
    <m/>
  </r>
  <r>
    <n v="95660"/>
    <n v="218"/>
    <n v="294"/>
    <n v="512"/>
    <m/>
    <s v="95660"/>
    <n v="365"/>
    <n v="66"/>
    <n v="58"/>
    <n v="14"/>
    <n v="5"/>
    <n v="0"/>
    <s v="&gt;503"/>
    <n v="36820"/>
    <m/>
    <x v="0"/>
    <x v="44"/>
    <m/>
  </r>
  <r>
    <n v="95661"/>
    <n v="138"/>
    <n v="137"/>
    <n v="275"/>
    <m/>
    <s v="95661"/>
    <n v="223"/>
    <n v="31"/>
    <n v="14"/>
    <n v="0"/>
    <n v="0"/>
    <n v="5"/>
    <s v="&gt;268"/>
    <n v="31851"/>
    <m/>
    <x v="415"/>
    <x v="42"/>
    <m/>
  </r>
  <r>
    <n v="95662"/>
    <n v="118"/>
    <n v="156"/>
    <n v="274"/>
    <m/>
    <s v="95662"/>
    <n v="237"/>
    <n v="5"/>
    <n v="23"/>
    <n v="0"/>
    <n v="5"/>
    <n v="5"/>
    <s v="&gt;260"/>
    <n v="32363"/>
    <m/>
    <x v="0"/>
    <x v="44"/>
    <m/>
  </r>
  <r>
    <n v="95663"/>
    <n v="15"/>
    <n v="26"/>
    <n v="41"/>
    <m/>
    <s v="95663"/>
    <n v="24"/>
    <n v="5"/>
    <n v="0"/>
    <n v="16"/>
    <n v="0"/>
    <n v="0"/>
    <s v="&gt;40"/>
    <n v="2787"/>
    <m/>
    <x v="0"/>
    <x v="42"/>
    <m/>
  </r>
  <r>
    <n v="95664"/>
    <n v="5"/>
    <n v="5"/>
    <s v="&gt;0"/>
    <m/>
    <s v="95664"/>
    <n v="5"/>
    <n v="0"/>
    <n v="5"/>
    <n v="0"/>
    <n v="0"/>
    <n v="0"/>
    <s v="&gt;0"/>
    <n v="1280"/>
    <m/>
    <x v="0"/>
    <x v="45"/>
    <m/>
  </r>
  <r>
    <n v="95665"/>
    <n v="17"/>
    <n v="20"/>
    <n v="37"/>
    <m/>
    <s v="95665"/>
    <n v="30"/>
    <n v="0"/>
    <n v="5"/>
    <n v="0"/>
    <n v="5"/>
    <n v="5"/>
    <s v="&gt;30"/>
    <n v="3729"/>
    <m/>
    <x v="0"/>
    <x v="41"/>
    <m/>
  </r>
  <r>
    <n v="95666"/>
    <n v="22"/>
    <n v="19"/>
    <n v="41"/>
    <m/>
    <s v="95666"/>
    <n v="37"/>
    <n v="5"/>
    <n v="0"/>
    <n v="0"/>
    <n v="5"/>
    <n v="0"/>
    <s v="&gt;37"/>
    <n v="4692"/>
    <m/>
    <x v="0"/>
    <x v="41"/>
    <m/>
  </r>
  <r>
    <n v="95667"/>
    <n v="108"/>
    <n v="199"/>
    <n v="307"/>
    <m/>
    <s v="95667"/>
    <n v="226"/>
    <n v="53"/>
    <n v="19"/>
    <n v="0"/>
    <n v="5"/>
    <n v="5"/>
    <s v="&gt;298"/>
    <n v="35452"/>
    <m/>
    <x v="416"/>
    <x v="45"/>
    <m/>
  </r>
  <r>
    <n v="95668"/>
    <n v="5"/>
    <n v="5"/>
    <s v="&gt;0"/>
    <m/>
    <s v="95668"/>
    <n v="5"/>
    <n v="0"/>
    <n v="0"/>
    <n v="0"/>
    <n v="0"/>
    <n v="0"/>
    <s v="&gt;0"/>
    <n v="588"/>
    <m/>
    <x v="415"/>
    <x v="46"/>
    <m/>
  </r>
  <r>
    <n v="95669"/>
    <n v="12"/>
    <n v="5"/>
    <s v="&gt;12"/>
    <m/>
    <s v="95669"/>
    <n v="15"/>
    <n v="0"/>
    <n v="5"/>
    <n v="0"/>
    <n v="0"/>
    <n v="0"/>
    <s v="&gt;15"/>
    <n v="4899"/>
    <m/>
    <x v="417"/>
    <x v="41"/>
    <m/>
  </r>
  <r>
    <n v="95670"/>
    <n v="331"/>
    <n v="260"/>
    <n v="591"/>
    <m/>
    <s v="95670"/>
    <n v="489"/>
    <n v="64"/>
    <n v="24"/>
    <n v="0"/>
    <n v="12"/>
    <n v="5"/>
    <s v="&gt;589"/>
    <n v="57222"/>
    <m/>
    <x v="418"/>
    <x v="44"/>
    <m/>
  </r>
  <r>
    <n v="95672"/>
    <n v="21"/>
    <n v="19"/>
    <n v="40"/>
    <m/>
    <s v="95672"/>
    <n v="37"/>
    <n v="5"/>
    <n v="0"/>
    <n v="0"/>
    <n v="5"/>
    <n v="0"/>
    <s v="&gt;37"/>
    <n v="6543"/>
    <m/>
    <x v="0"/>
    <x v="45"/>
    <m/>
  </r>
  <r>
    <n v="95673"/>
    <n v="76"/>
    <n v="126"/>
    <n v="202"/>
    <m/>
    <s v="95673"/>
    <n v="150"/>
    <n v="18"/>
    <n v="26"/>
    <n v="5"/>
    <n v="5"/>
    <n v="5"/>
    <s v="&gt;194"/>
    <n v="16337"/>
    <m/>
    <x v="0"/>
    <x v="44"/>
    <m/>
  </r>
  <r>
    <n v="95674"/>
    <n v="0"/>
    <n v="5"/>
    <s v="&gt;0"/>
    <m/>
    <s v="95674"/>
    <n v="5"/>
    <n v="0"/>
    <n v="0"/>
    <n v="0"/>
    <n v="0"/>
    <n v="0"/>
    <s v="&gt;0"/>
    <n v="910"/>
    <m/>
    <x v="0"/>
    <x v="46"/>
    <m/>
  </r>
  <r>
    <n v="95675"/>
    <n v="5"/>
    <n v="5"/>
    <s v="&gt;0"/>
    <m/>
    <s v="95675"/>
    <n v="5"/>
    <n v="0"/>
    <n v="0"/>
    <n v="0"/>
    <n v="0"/>
    <n v="0"/>
    <s v="&gt;0"/>
    <n v="420"/>
    <m/>
    <x v="0"/>
    <x v="41"/>
    <m/>
  </r>
  <r>
    <n v="95676"/>
    <n v="5"/>
    <n v="0"/>
    <s v="&gt;0"/>
    <m/>
    <s v="95676"/>
    <n v="5"/>
    <n v="0"/>
    <n v="0"/>
    <n v="0"/>
    <n v="0"/>
    <n v="0"/>
    <s v="&gt;0"/>
    <n v="0"/>
    <n v="1"/>
    <x v="2"/>
    <x v="1"/>
    <m/>
  </r>
  <r>
    <n v="95677"/>
    <n v="151"/>
    <n v="136"/>
    <n v="287"/>
    <m/>
    <s v="95677"/>
    <n v="257"/>
    <n v="21"/>
    <n v="5"/>
    <n v="0"/>
    <n v="5"/>
    <n v="5"/>
    <s v="&gt;278"/>
    <n v="26872"/>
    <m/>
    <x v="419"/>
    <x v="42"/>
    <m/>
  </r>
  <r>
    <n v="95678"/>
    <n v="260"/>
    <n v="211"/>
    <n v="471"/>
    <m/>
    <s v="95678"/>
    <n v="385"/>
    <n v="62"/>
    <n v="18"/>
    <n v="0"/>
    <n v="5"/>
    <n v="5"/>
    <s v="&gt;465"/>
    <n v="43078"/>
    <m/>
    <x v="415"/>
    <x v="42"/>
    <m/>
  </r>
  <r>
    <n v="95680"/>
    <n v="5"/>
    <n v="5"/>
    <s v="&gt;0"/>
    <m/>
    <s v="95680"/>
    <n v="5"/>
    <n v="0"/>
    <n v="0"/>
    <n v="0"/>
    <n v="0"/>
    <n v="0"/>
    <s v="&gt;0"/>
    <n v="0"/>
    <m/>
    <x v="0"/>
    <x v="44"/>
    <m/>
  </r>
  <r>
    <n v="95681"/>
    <n v="5"/>
    <n v="5"/>
    <s v="&gt;0"/>
    <m/>
    <s v="95681"/>
    <n v="5"/>
    <n v="0"/>
    <n v="0"/>
    <n v="0"/>
    <n v="0"/>
    <n v="0"/>
    <s v="&gt;0"/>
    <n v="1023"/>
    <m/>
    <x v="0"/>
    <x v="42"/>
    <m/>
  </r>
  <r>
    <n v="95682"/>
    <n v="100"/>
    <n v="167"/>
    <n v="267"/>
    <m/>
    <s v="95682"/>
    <n v="200"/>
    <n v="55"/>
    <n v="5"/>
    <n v="0"/>
    <n v="5"/>
    <n v="5"/>
    <s v="&gt;255"/>
    <n v="29556"/>
    <m/>
    <x v="0"/>
    <x v="45"/>
    <m/>
  </r>
  <r>
    <n v="95683"/>
    <n v="28"/>
    <n v="18"/>
    <n v="46"/>
    <m/>
    <s v="95683"/>
    <n v="46"/>
    <n v="0"/>
    <n v="0"/>
    <n v="0"/>
    <n v="0"/>
    <n v="0"/>
    <n v="46"/>
    <n v="6084"/>
    <m/>
    <x v="0"/>
    <x v="44"/>
    <m/>
  </r>
  <r>
    <n v="95684"/>
    <n v="5"/>
    <n v="13"/>
    <s v="&gt;13"/>
    <m/>
    <s v="95684"/>
    <n v="20"/>
    <n v="5"/>
    <n v="0"/>
    <n v="0"/>
    <n v="0"/>
    <n v="0"/>
    <s v="&gt;20"/>
    <n v="2857"/>
    <m/>
    <x v="0"/>
    <x v="45"/>
    <m/>
  </r>
  <r>
    <n v="95685"/>
    <n v="12"/>
    <n v="27"/>
    <n v="39"/>
    <m/>
    <s v="95685"/>
    <n v="30"/>
    <n v="5"/>
    <n v="5"/>
    <n v="0"/>
    <n v="0"/>
    <n v="0"/>
    <s v="&gt;30"/>
    <n v="4796"/>
    <m/>
    <x v="420"/>
    <x v="41"/>
    <m/>
  </r>
  <r>
    <n v="95686"/>
    <n v="14"/>
    <n v="5"/>
    <s v="&gt;14"/>
    <m/>
    <s v="95686"/>
    <n v="15"/>
    <n v="0"/>
    <n v="0"/>
    <n v="0"/>
    <n v="5"/>
    <n v="0"/>
    <s v="&gt;15"/>
    <n v="1133"/>
    <m/>
    <x v="0"/>
    <x v="30"/>
    <m/>
  </r>
  <r>
    <n v="95687"/>
    <n v="258"/>
    <n v="295"/>
    <n v="553"/>
    <m/>
    <s v="95687"/>
    <n v="455"/>
    <n v="65"/>
    <n v="24"/>
    <n v="0"/>
    <n v="5"/>
    <n v="5"/>
    <s v="&gt;544"/>
    <n v="69073"/>
    <m/>
    <x v="421"/>
    <x v="25"/>
    <m/>
  </r>
  <r>
    <n v="95688"/>
    <n v="163"/>
    <n v="205"/>
    <n v="368"/>
    <m/>
    <s v="95688"/>
    <n v="269"/>
    <n v="36"/>
    <n v="49"/>
    <n v="5"/>
    <n v="5"/>
    <n v="0"/>
    <s v="&gt;354"/>
    <n v="38114"/>
    <m/>
    <x v="421"/>
    <x v="25"/>
    <m/>
  </r>
  <r>
    <n v="95689"/>
    <n v="5"/>
    <n v="5"/>
    <s v="&gt;0"/>
    <m/>
    <s v="95689"/>
    <n v="13"/>
    <n v="0"/>
    <n v="0"/>
    <n v="0"/>
    <n v="0"/>
    <n v="0"/>
    <n v="13"/>
    <n v="1454"/>
    <m/>
    <x v="0"/>
    <x v="41"/>
    <m/>
  </r>
  <r>
    <n v="95690"/>
    <n v="5"/>
    <n v="5"/>
    <s v="&gt;0"/>
    <m/>
    <s v="95690"/>
    <n v="14"/>
    <n v="5"/>
    <n v="0"/>
    <n v="0"/>
    <n v="0"/>
    <n v="0"/>
    <s v="&gt;14"/>
    <n v="2060"/>
    <m/>
    <x v="0"/>
    <x v="44"/>
    <m/>
  </r>
  <r>
    <n v="95691"/>
    <n v="222"/>
    <n v="167"/>
    <n v="389"/>
    <m/>
    <s v="95691"/>
    <n v="336"/>
    <n v="36"/>
    <n v="5"/>
    <n v="0"/>
    <n v="5"/>
    <n v="5"/>
    <s v="&gt;372"/>
    <n v="39198"/>
    <m/>
    <x v="403"/>
    <x v="43"/>
    <m/>
  </r>
  <r>
    <n v="95692"/>
    <n v="27"/>
    <n v="18"/>
    <n v="45"/>
    <m/>
    <s v="95692"/>
    <n v="41"/>
    <n v="5"/>
    <n v="0"/>
    <n v="0"/>
    <n v="0"/>
    <n v="5"/>
    <s v="&gt;41"/>
    <n v="4924"/>
    <m/>
    <x v="422"/>
    <x v="47"/>
    <m/>
  </r>
  <r>
    <n v="95693"/>
    <n v="26"/>
    <n v="30"/>
    <n v="56"/>
    <m/>
    <s v="95693"/>
    <n v="46"/>
    <n v="5"/>
    <n v="5"/>
    <n v="5"/>
    <n v="0"/>
    <n v="5"/>
    <s v="&gt;46"/>
    <n v="6404"/>
    <m/>
    <x v="0"/>
    <x v="44"/>
    <m/>
  </r>
  <r>
    <n v="95694"/>
    <n v="47"/>
    <n v="28"/>
    <n v="75"/>
    <m/>
    <s v="95694"/>
    <n v="68"/>
    <n v="5"/>
    <n v="5"/>
    <n v="0"/>
    <n v="0"/>
    <n v="0"/>
    <s v="&gt;68"/>
    <n v="10549"/>
    <m/>
    <x v="423"/>
    <x v="43"/>
    <m/>
  </r>
  <r>
    <n v="95695"/>
    <n v="228"/>
    <n v="242"/>
    <n v="470"/>
    <m/>
    <s v="95695"/>
    <n v="387"/>
    <n v="45"/>
    <n v="18"/>
    <n v="17"/>
    <n v="5"/>
    <n v="5"/>
    <s v="&gt;467"/>
    <n v="40340"/>
    <m/>
    <x v="424"/>
    <x v="43"/>
    <m/>
  </r>
  <r>
    <n v="95696"/>
    <n v="5"/>
    <n v="5"/>
    <s v="&gt;0"/>
    <m/>
    <s v="95696"/>
    <n v="5"/>
    <n v="0"/>
    <n v="0"/>
    <n v="0"/>
    <n v="0"/>
    <n v="5"/>
    <s v="&gt;0"/>
    <n v="0"/>
    <n v="1"/>
    <x v="2"/>
    <x v="1"/>
    <m/>
  </r>
  <r>
    <n v="95697"/>
    <n v="5"/>
    <n v="0"/>
    <s v="&gt;0"/>
    <m/>
    <s v="95697"/>
    <n v="5"/>
    <n v="0"/>
    <n v="0"/>
    <n v="0"/>
    <n v="0"/>
    <n v="0"/>
    <s v="&gt;0"/>
    <n v="188"/>
    <m/>
    <x v="0"/>
    <x v="43"/>
    <m/>
  </r>
  <r>
    <n v="95698"/>
    <n v="5"/>
    <n v="5"/>
    <s v="&gt;0"/>
    <m/>
    <s v="95698"/>
    <n v="5"/>
    <n v="0"/>
    <n v="0"/>
    <n v="0"/>
    <n v="0"/>
    <n v="0"/>
    <s v="&gt;0"/>
    <n v="193"/>
    <m/>
    <x v="0"/>
    <x v="43"/>
    <m/>
  </r>
  <r>
    <n v="95699"/>
    <n v="0"/>
    <n v="5"/>
    <s v="&gt;0"/>
    <m/>
    <s v="95699"/>
    <n v="0"/>
    <n v="5"/>
    <n v="0"/>
    <n v="0"/>
    <n v="0"/>
    <n v="0"/>
    <s v="&gt;0"/>
    <n v="13"/>
    <m/>
    <x v="0"/>
    <x v="41"/>
    <m/>
  </r>
  <r>
    <n v="95701"/>
    <n v="5"/>
    <n v="5"/>
    <s v="&gt;0"/>
    <m/>
    <s v="95701"/>
    <n v="5"/>
    <n v="0"/>
    <n v="0"/>
    <n v="0"/>
    <n v="0"/>
    <n v="0"/>
    <s v="&gt;0"/>
    <n v="1064"/>
    <m/>
    <x v="0"/>
    <x v="42"/>
    <m/>
  </r>
  <r>
    <n v="95703"/>
    <n v="5"/>
    <n v="5"/>
    <s v="&gt;0"/>
    <m/>
    <s v="95703"/>
    <n v="5"/>
    <n v="0"/>
    <n v="5"/>
    <n v="0"/>
    <n v="5"/>
    <n v="0"/>
    <s v="&gt;0"/>
    <n v="910"/>
    <m/>
    <x v="0"/>
    <x v="42"/>
    <m/>
  </r>
  <r>
    <n v="95709"/>
    <n v="20"/>
    <n v="13"/>
    <n v="33"/>
    <m/>
    <s v="95709"/>
    <n v="30"/>
    <n v="5"/>
    <n v="0"/>
    <n v="0"/>
    <n v="5"/>
    <n v="0"/>
    <s v="&gt;30"/>
    <n v="5634"/>
    <m/>
    <x v="0"/>
    <x v="45"/>
    <m/>
  </r>
  <r>
    <n v="95712"/>
    <n v="5"/>
    <n v="0"/>
    <s v="&gt;0"/>
    <m/>
    <s v="95712"/>
    <n v="5"/>
    <n v="0"/>
    <n v="0"/>
    <n v="0"/>
    <n v="0"/>
    <n v="0"/>
    <s v="&gt;0"/>
    <n v="0"/>
    <n v="1"/>
    <x v="2"/>
    <x v="1"/>
    <m/>
  </r>
  <r>
    <n v="95713"/>
    <n v="26"/>
    <n v="46"/>
    <n v="72"/>
    <m/>
    <s v="95713"/>
    <n v="63"/>
    <n v="5"/>
    <n v="5"/>
    <n v="0"/>
    <n v="5"/>
    <n v="5"/>
    <s v="&gt;63"/>
    <n v="10545"/>
    <m/>
    <x v="425"/>
    <x v="42"/>
    <m/>
  </r>
  <r>
    <n v="95714"/>
    <n v="5"/>
    <n v="5"/>
    <s v="&gt;0"/>
    <m/>
    <s v="95714"/>
    <n v="5"/>
    <n v="0"/>
    <n v="0"/>
    <n v="0"/>
    <n v="0"/>
    <n v="0"/>
    <s v="&gt;0"/>
    <n v="445"/>
    <m/>
    <x v="0"/>
    <x v="42"/>
    <m/>
  </r>
  <r>
    <n v="95717"/>
    <n v="5"/>
    <n v="5"/>
    <s v="&gt;0"/>
    <m/>
    <s v="95717"/>
    <n v="5"/>
    <n v="0"/>
    <n v="0"/>
    <n v="0"/>
    <n v="0"/>
    <n v="0"/>
    <s v="&gt;0"/>
    <n v="150"/>
    <m/>
    <x v="0"/>
    <x v="42"/>
    <m/>
  </r>
  <r>
    <n v="95720"/>
    <n v="5"/>
    <n v="0"/>
    <s v="&gt;0"/>
    <m/>
    <s v="95720"/>
    <n v="5"/>
    <n v="0"/>
    <n v="0"/>
    <n v="0"/>
    <n v="0"/>
    <n v="0"/>
    <s v="&gt;0"/>
    <n v="108"/>
    <m/>
    <x v="0"/>
    <x v="45"/>
    <m/>
  </r>
  <r>
    <n v="95722"/>
    <n v="15"/>
    <n v="25"/>
    <n v="40"/>
    <m/>
    <s v="95722"/>
    <n v="32"/>
    <n v="0"/>
    <n v="5"/>
    <n v="0"/>
    <n v="0"/>
    <n v="0"/>
    <s v="&gt;32"/>
    <n v="4969"/>
    <m/>
    <x v="0"/>
    <x v="42"/>
    <m/>
  </r>
  <r>
    <n v="95726"/>
    <n v="31"/>
    <n v="48"/>
    <n v="79"/>
    <m/>
    <s v="95726"/>
    <n v="68"/>
    <n v="5"/>
    <n v="0"/>
    <n v="0"/>
    <n v="5"/>
    <n v="5"/>
    <s v="&gt;68"/>
    <n v="8207"/>
    <m/>
    <x v="0"/>
    <x v="45"/>
    <m/>
  </r>
  <r>
    <n v="95727"/>
    <n v="0"/>
    <n v="5"/>
    <s v="&gt;0"/>
    <m/>
    <s v="95727"/>
    <n v="5"/>
    <n v="0"/>
    <n v="0"/>
    <n v="0"/>
    <n v="0"/>
    <n v="0"/>
    <s v="&gt;0"/>
    <n v="0"/>
    <n v="1"/>
    <x v="2"/>
    <x v="1"/>
    <m/>
  </r>
  <r>
    <n v="95735"/>
    <n v="5"/>
    <n v="0"/>
    <s v="&gt;0"/>
    <m/>
    <s v="95735"/>
    <n v="5"/>
    <n v="0"/>
    <n v="0"/>
    <n v="0"/>
    <n v="0"/>
    <n v="0"/>
    <s v="&gt;0"/>
    <n v="33"/>
    <m/>
    <x v="0"/>
    <x v="45"/>
    <m/>
  </r>
  <r>
    <n v="95736"/>
    <n v="5"/>
    <n v="5"/>
    <s v="&gt;0"/>
    <m/>
    <s v="95736"/>
    <n v="11"/>
    <n v="0"/>
    <n v="5"/>
    <n v="0"/>
    <n v="0"/>
    <n v="0"/>
    <s v="&gt;11"/>
    <n v="277"/>
    <m/>
    <x v="0"/>
    <x v="42"/>
    <m/>
  </r>
  <r>
    <n v="95742"/>
    <n v="120"/>
    <n v="69"/>
    <n v="189"/>
    <m/>
    <s v="95742"/>
    <n v="170"/>
    <n v="5"/>
    <n v="12"/>
    <n v="0"/>
    <n v="5"/>
    <n v="0"/>
    <s v="&gt;182"/>
    <n v="12643"/>
    <m/>
    <x v="418"/>
    <x v="44"/>
    <m/>
  </r>
  <r>
    <n v="95745"/>
    <n v="5"/>
    <n v="0"/>
    <s v="&gt;0"/>
    <m/>
    <s v="95745"/>
    <n v="5"/>
    <n v="0"/>
    <n v="0"/>
    <n v="0"/>
    <n v="0"/>
    <n v="0"/>
    <s v="&gt;0"/>
    <n v="0"/>
    <n v="1"/>
    <x v="2"/>
    <x v="1"/>
    <m/>
  </r>
  <r>
    <n v="95746"/>
    <n v="86"/>
    <n v="79"/>
    <n v="165"/>
    <m/>
    <s v="95746"/>
    <n v="158"/>
    <n v="5"/>
    <n v="5"/>
    <n v="0"/>
    <n v="0"/>
    <n v="0"/>
    <s v="&gt;158"/>
    <n v="23208"/>
    <m/>
    <x v="415"/>
    <x v="42"/>
    <m/>
  </r>
  <r>
    <n v="95747"/>
    <n v="477"/>
    <n v="351"/>
    <n v="828"/>
    <m/>
    <s v="95747"/>
    <n v="744"/>
    <n v="49"/>
    <n v="27"/>
    <n v="0"/>
    <n v="5"/>
    <n v="0"/>
    <s v="&gt;820"/>
    <n v="68541"/>
    <m/>
    <x v="415"/>
    <x v="42"/>
    <m/>
  </r>
  <r>
    <n v="95755"/>
    <n v="0"/>
    <n v="5"/>
    <s v="&gt;0"/>
    <m/>
    <s v="95755"/>
    <n v="5"/>
    <n v="0"/>
    <n v="0"/>
    <n v="0"/>
    <n v="0"/>
    <n v="0"/>
    <s v="&gt;0"/>
    <n v="0"/>
    <n v="1"/>
    <x v="2"/>
    <x v="1"/>
    <m/>
  </r>
  <r>
    <n v="95757"/>
    <n v="355"/>
    <n v="247"/>
    <n v="602"/>
    <m/>
    <s v="95757"/>
    <n v="523"/>
    <n v="17"/>
    <n v="52"/>
    <n v="0"/>
    <n v="5"/>
    <n v="5"/>
    <s v="&gt;592"/>
    <n v="51676"/>
    <m/>
    <x v="407"/>
    <x v="44"/>
    <m/>
  </r>
  <r>
    <n v="95758"/>
    <n v="369"/>
    <n v="419"/>
    <n v="788"/>
    <m/>
    <s v="95758"/>
    <n v="670"/>
    <n v="43"/>
    <n v="62"/>
    <n v="5"/>
    <n v="11"/>
    <n v="5"/>
    <s v="&gt;786"/>
    <n v="65952"/>
    <m/>
    <x v="407"/>
    <x v="44"/>
    <m/>
  </r>
  <r>
    <n v="95762"/>
    <n v="173"/>
    <n v="135"/>
    <n v="308"/>
    <m/>
    <s v="95762"/>
    <n v="290"/>
    <n v="12"/>
    <n v="5"/>
    <n v="0"/>
    <n v="5"/>
    <n v="0"/>
    <s v="&gt;302"/>
    <n v="43396"/>
    <m/>
    <x v="0"/>
    <x v="45"/>
    <m/>
  </r>
  <r>
    <n v="95764"/>
    <n v="5"/>
    <n v="0"/>
    <s v="&gt;0"/>
    <m/>
    <s v="95764"/>
    <n v="5"/>
    <n v="0"/>
    <n v="0"/>
    <n v="0"/>
    <n v="0"/>
    <n v="0"/>
    <s v="&gt;0"/>
    <n v="0"/>
    <n v="1"/>
    <x v="2"/>
    <x v="1"/>
    <m/>
  </r>
  <r>
    <n v="95765"/>
    <n v="242"/>
    <n v="137"/>
    <n v="379"/>
    <m/>
    <s v="95765"/>
    <n v="362"/>
    <n v="15"/>
    <n v="0"/>
    <n v="0"/>
    <n v="5"/>
    <n v="0"/>
    <s v="&gt;377"/>
    <n v="39992"/>
    <m/>
    <x v="419"/>
    <x v="42"/>
    <m/>
  </r>
  <r>
    <n v="95767"/>
    <n v="5"/>
    <n v="5"/>
    <s v="&gt;0"/>
    <m/>
    <s v="95767"/>
    <n v="5"/>
    <n v="5"/>
    <n v="0"/>
    <n v="0"/>
    <n v="0"/>
    <n v="0"/>
    <s v="&gt;0"/>
    <n v="0"/>
    <n v="1"/>
    <x v="2"/>
    <x v="1"/>
    <m/>
  </r>
  <r>
    <n v="95776"/>
    <n v="179"/>
    <n v="131"/>
    <n v="310"/>
    <m/>
    <s v="95776"/>
    <n v="273"/>
    <n v="16"/>
    <n v="0"/>
    <n v="16"/>
    <n v="5"/>
    <n v="5"/>
    <s v="&gt;305"/>
    <n v="24311"/>
    <m/>
    <x v="424"/>
    <x v="43"/>
    <m/>
  </r>
  <r>
    <n v="95778"/>
    <n v="5"/>
    <n v="0"/>
    <s v="&gt;0"/>
    <m/>
    <s v="95778"/>
    <n v="5"/>
    <n v="0"/>
    <n v="0"/>
    <n v="0"/>
    <n v="0"/>
    <n v="0"/>
    <s v="&gt;0"/>
    <n v="0"/>
    <n v="1"/>
    <x v="2"/>
    <x v="1"/>
    <m/>
  </r>
  <r>
    <n v="95782"/>
    <n v="0"/>
    <n v="5"/>
    <s v="&gt;0"/>
    <m/>
    <s v="95782"/>
    <n v="5"/>
    <n v="0"/>
    <n v="0"/>
    <n v="0"/>
    <n v="0"/>
    <n v="0"/>
    <s v="&gt;0"/>
    <n v="0"/>
    <n v="1"/>
    <x v="2"/>
    <x v="1"/>
    <m/>
  </r>
  <r>
    <n v="95805"/>
    <n v="5"/>
    <n v="0"/>
    <s v="&gt;0"/>
    <m/>
    <s v="95805"/>
    <n v="5"/>
    <n v="0"/>
    <n v="0"/>
    <n v="0"/>
    <n v="0"/>
    <n v="0"/>
    <s v="&gt;0"/>
    <n v="0"/>
    <n v="1"/>
    <x v="2"/>
    <x v="1"/>
    <m/>
  </r>
  <r>
    <n v="95811"/>
    <n v="14"/>
    <n v="30"/>
    <n v="44"/>
    <m/>
    <s v="95811"/>
    <n v="16"/>
    <n v="25"/>
    <n v="0"/>
    <n v="0"/>
    <n v="0"/>
    <n v="5"/>
    <s v="&gt;41"/>
    <n v="6878"/>
    <m/>
    <x v="426"/>
    <x v="44"/>
    <m/>
  </r>
  <r>
    <n v="95812"/>
    <n v="0"/>
    <n v="5"/>
    <s v="&gt;0"/>
    <m/>
    <s v="95812"/>
    <n v="0"/>
    <n v="5"/>
    <n v="0"/>
    <n v="0"/>
    <n v="0"/>
    <n v="5"/>
    <s v="&gt;0"/>
    <n v="0"/>
    <n v="1"/>
    <x v="2"/>
    <x v="1"/>
    <m/>
  </r>
  <r>
    <n v="95814"/>
    <n v="12"/>
    <n v="53"/>
    <n v="65"/>
    <m/>
    <s v="95814"/>
    <n v="19"/>
    <n v="38"/>
    <n v="0"/>
    <n v="0"/>
    <n v="0"/>
    <n v="5"/>
    <s v="&gt;57"/>
    <n v="12551"/>
    <m/>
    <x v="426"/>
    <x v="44"/>
    <m/>
  </r>
  <r>
    <n v="95815"/>
    <n v="179"/>
    <n v="187"/>
    <n v="366"/>
    <m/>
    <s v="95815"/>
    <n v="259"/>
    <n v="94"/>
    <n v="5"/>
    <n v="0"/>
    <n v="5"/>
    <n v="5"/>
    <s v="&gt;353"/>
    <n v="25966"/>
    <m/>
    <x v="426"/>
    <x v="44"/>
    <m/>
  </r>
  <r>
    <n v="95816"/>
    <n v="23"/>
    <n v="33"/>
    <n v="56"/>
    <m/>
    <s v="95816"/>
    <n v="38"/>
    <n v="17"/>
    <n v="0"/>
    <n v="0"/>
    <n v="5"/>
    <n v="0"/>
    <s v="&gt;55"/>
    <n v="16913"/>
    <m/>
    <x v="426"/>
    <x v="44"/>
    <m/>
  </r>
  <r>
    <n v="95817"/>
    <n v="39"/>
    <n v="64"/>
    <n v="103"/>
    <m/>
    <s v="95817"/>
    <n v="68"/>
    <n v="25"/>
    <n v="5"/>
    <n v="5"/>
    <n v="5"/>
    <n v="5"/>
    <s v="&gt;93"/>
    <n v="13966"/>
    <m/>
    <x v="426"/>
    <x v="44"/>
    <m/>
  </r>
  <r>
    <n v="95818"/>
    <n v="67"/>
    <n v="50"/>
    <n v="117"/>
    <m/>
    <s v="95818"/>
    <n v="94"/>
    <n v="22"/>
    <n v="5"/>
    <n v="0"/>
    <n v="0"/>
    <n v="0"/>
    <s v="&gt;116"/>
    <n v="21437"/>
    <m/>
    <x v="426"/>
    <x v="44"/>
    <m/>
  </r>
  <r>
    <n v="95819"/>
    <n v="47"/>
    <n v="51"/>
    <n v="98"/>
    <m/>
    <s v="95819"/>
    <n v="84"/>
    <n v="13"/>
    <n v="0"/>
    <n v="0"/>
    <n v="5"/>
    <n v="0"/>
    <s v="&gt;97"/>
    <n v="20379"/>
    <m/>
    <x v="426"/>
    <x v="44"/>
    <m/>
  </r>
  <r>
    <n v="95820"/>
    <n v="174"/>
    <n v="192"/>
    <n v="366"/>
    <m/>
    <s v="95820"/>
    <n v="285"/>
    <n v="49"/>
    <n v="15"/>
    <n v="5"/>
    <n v="5"/>
    <n v="5"/>
    <s v="&gt;349"/>
    <n v="35145"/>
    <m/>
    <x v="426"/>
    <x v="44"/>
    <m/>
  </r>
  <r>
    <n v="95821"/>
    <n v="218"/>
    <n v="232"/>
    <n v="450"/>
    <m/>
    <s v="95821"/>
    <n v="314"/>
    <n v="115"/>
    <n v="16"/>
    <n v="0"/>
    <n v="5"/>
    <n v="5"/>
    <s v="&gt;445"/>
    <n v="36434"/>
    <m/>
    <x v="0"/>
    <x v="44"/>
    <m/>
  </r>
  <r>
    <n v="95822"/>
    <n v="246"/>
    <n v="289"/>
    <n v="535"/>
    <m/>
    <s v="95822"/>
    <n v="400"/>
    <n v="70"/>
    <n v="55"/>
    <n v="0"/>
    <n v="5"/>
    <n v="5"/>
    <s v="&gt;525"/>
    <n v="45123"/>
    <m/>
    <x v="426"/>
    <x v="44"/>
    <m/>
  </r>
  <r>
    <n v="95823"/>
    <n v="508"/>
    <n v="754"/>
    <n v="1262"/>
    <m/>
    <s v="95823"/>
    <n v="853"/>
    <n v="171"/>
    <n v="181"/>
    <n v="20"/>
    <n v="25"/>
    <n v="12"/>
    <n v="1262"/>
    <n v="80842"/>
    <m/>
    <x v="426"/>
    <x v="44"/>
    <m/>
  </r>
  <r>
    <n v="95824"/>
    <n v="192"/>
    <n v="200"/>
    <n v="392"/>
    <m/>
    <s v="95824"/>
    <n v="283"/>
    <n v="43"/>
    <n v="46"/>
    <n v="14"/>
    <n v="5"/>
    <n v="5"/>
    <s v="&gt;386"/>
    <n v="30213"/>
    <m/>
    <x v="426"/>
    <x v="44"/>
    <m/>
  </r>
  <r>
    <n v="95825"/>
    <n v="179"/>
    <n v="203"/>
    <n v="382"/>
    <m/>
    <s v="95825"/>
    <n v="240"/>
    <n v="104"/>
    <n v="25"/>
    <n v="5"/>
    <n v="0"/>
    <n v="12"/>
    <s v="&gt;381"/>
    <n v="37268"/>
    <m/>
    <x v="0"/>
    <x v="44"/>
    <m/>
  </r>
  <r>
    <n v="95826"/>
    <n v="168"/>
    <n v="191"/>
    <n v="359"/>
    <m/>
    <s v="95826"/>
    <n v="282"/>
    <n v="50"/>
    <n v="21"/>
    <n v="0"/>
    <n v="5"/>
    <n v="5"/>
    <s v="&gt;353"/>
    <n v="39210"/>
    <m/>
    <x v="426"/>
    <x v="44"/>
    <m/>
  </r>
  <r>
    <n v="95827"/>
    <n v="105"/>
    <n v="136"/>
    <n v="241"/>
    <m/>
    <s v="95827"/>
    <n v="187"/>
    <n v="32"/>
    <n v="17"/>
    <n v="0"/>
    <n v="5"/>
    <n v="5"/>
    <s v="&gt;236"/>
    <n v="21325"/>
    <m/>
    <x v="418"/>
    <x v="44"/>
    <m/>
  </r>
  <r>
    <n v="95828"/>
    <n v="342"/>
    <n v="486"/>
    <n v="828"/>
    <m/>
    <s v="95828"/>
    <n v="626"/>
    <n v="81"/>
    <n v="102"/>
    <n v="0"/>
    <n v="17"/>
    <n v="5"/>
    <s v="&gt;826"/>
    <n v="59139"/>
    <m/>
    <x v="0"/>
    <x v="44"/>
    <m/>
  </r>
  <r>
    <n v="95829"/>
    <n v="192"/>
    <n v="198"/>
    <n v="390"/>
    <m/>
    <s v="95829"/>
    <n v="329"/>
    <n v="11"/>
    <n v="36"/>
    <n v="5"/>
    <n v="5"/>
    <n v="5"/>
    <s v="&gt;376"/>
    <n v="29014"/>
    <m/>
    <x v="0"/>
    <x v="44"/>
    <m/>
  </r>
  <r>
    <n v="95830"/>
    <n v="5"/>
    <n v="5"/>
    <s v="&gt;0"/>
    <m/>
    <s v="95830"/>
    <n v="5"/>
    <n v="0"/>
    <n v="5"/>
    <n v="0"/>
    <n v="0"/>
    <n v="0"/>
    <s v="&gt;0"/>
    <n v="670"/>
    <m/>
    <x v="0"/>
    <x v="44"/>
    <m/>
  </r>
  <r>
    <n v="95831"/>
    <n v="154"/>
    <n v="226"/>
    <n v="380"/>
    <m/>
    <s v="95831"/>
    <n v="312"/>
    <n v="43"/>
    <n v="19"/>
    <n v="0"/>
    <n v="5"/>
    <n v="5"/>
    <s v="&gt;374"/>
    <n v="43141"/>
    <m/>
    <x v="426"/>
    <x v="44"/>
    <m/>
  </r>
  <r>
    <n v="95832"/>
    <n v="66"/>
    <n v="85"/>
    <n v="151"/>
    <m/>
    <s v="95832"/>
    <n v="121"/>
    <n v="15"/>
    <n v="14"/>
    <n v="0"/>
    <n v="5"/>
    <n v="0"/>
    <s v="&gt;150"/>
    <n v="12695"/>
    <m/>
    <x v="426"/>
    <x v="44"/>
    <m/>
  </r>
  <r>
    <n v="95833"/>
    <n v="220"/>
    <n v="174"/>
    <n v="394"/>
    <m/>
    <s v="95833"/>
    <n v="328"/>
    <n v="46"/>
    <n v="13"/>
    <n v="0"/>
    <n v="5"/>
    <n v="5"/>
    <s v="&gt;387"/>
    <n v="40380"/>
    <m/>
    <x v="426"/>
    <x v="44"/>
    <m/>
  </r>
  <r>
    <n v="95834"/>
    <n v="216"/>
    <n v="148"/>
    <n v="364"/>
    <m/>
    <s v="95834"/>
    <n v="319"/>
    <n v="31"/>
    <n v="5"/>
    <n v="5"/>
    <n v="5"/>
    <n v="0"/>
    <s v="&gt;350"/>
    <n v="31077"/>
    <m/>
    <x v="426"/>
    <x v="44"/>
    <m/>
  </r>
  <r>
    <n v="95835"/>
    <n v="228"/>
    <n v="145"/>
    <n v="373"/>
    <m/>
    <s v="95835"/>
    <n v="342"/>
    <n v="11"/>
    <n v="14"/>
    <n v="0"/>
    <n v="5"/>
    <n v="0"/>
    <s v="&gt;367"/>
    <n v="39444"/>
    <m/>
    <x v="426"/>
    <x v="44"/>
    <m/>
  </r>
  <r>
    <n v="95837"/>
    <n v="5"/>
    <n v="5"/>
    <s v="&gt;0"/>
    <m/>
    <s v="95837"/>
    <n v="5"/>
    <n v="0"/>
    <n v="0"/>
    <n v="0"/>
    <n v="0"/>
    <n v="0"/>
    <s v="&gt;0"/>
    <n v="265"/>
    <m/>
    <x v="426"/>
    <x v="44"/>
    <m/>
  </r>
  <r>
    <n v="95838"/>
    <n v="265"/>
    <n v="278"/>
    <n v="543"/>
    <m/>
    <s v="95838"/>
    <n v="448"/>
    <n v="77"/>
    <n v="14"/>
    <n v="0"/>
    <n v="5"/>
    <n v="5"/>
    <s v="&gt;539"/>
    <n v="40068"/>
    <m/>
    <x v="426"/>
    <x v="44"/>
    <m/>
  </r>
  <r>
    <n v="95841"/>
    <n v="100"/>
    <n v="118"/>
    <n v="218"/>
    <m/>
    <s v="95841"/>
    <n v="158"/>
    <n v="45"/>
    <n v="5"/>
    <n v="0"/>
    <n v="5"/>
    <n v="5"/>
    <s v="&gt;203"/>
    <n v="20063"/>
    <m/>
    <x v="0"/>
    <x v="44"/>
    <m/>
  </r>
  <r>
    <n v="95842"/>
    <n v="194"/>
    <n v="249"/>
    <n v="443"/>
    <m/>
    <s v="95842"/>
    <n v="310"/>
    <n v="109"/>
    <n v="12"/>
    <n v="5"/>
    <n v="5"/>
    <n v="5"/>
    <s v="&gt;431"/>
    <n v="33287"/>
    <m/>
    <x v="0"/>
    <x v="44"/>
    <m/>
  </r>
  <r>
    <n v="95843"/>
    <n v="273"/>
    <n v="281"/>
    <n v="554"/>
    <m/>
    <s v="95843"/>
    <n v="479"/>
    <n v="24"/>
    <n v="17"/>
    <n v="19"/>
    <n v="14"/>
    <n v="5"/>
    <s v="&gt;553"/>
    <n v="47928"/>
    <m/>
    <x v="0"/>
    <x v="44"/>
    <m/>
  </r>
  <r>
    <n v="95847"/>
    <n v="5"/>
    <n v="0"/>
    <s v="&gt;0"/>
    <m/>
    <s v="95847"/>
    <n v="5"/>
    <n v="0"/>
    <n v="0"/>
    <n v="0"/>
    <n v="0"/>
    <n v="0"/>
    <s v="&gt;0"/>
    <n v="0"/>
    <n v="1"/>
    <x v="2"/>
    <x v="1"/>
    <m/>
  </r>
  <r>
    <n v="95857"/>
    <n v="0"/>
    <n v="5"/>
    <s v="&gt;0"/>
    <m/>
    <s v="95857"/>
    <n v="0"/>
    <n v="0"/>
    <n v="5"/>
    <n v="0"/>
    <n v="0"/>
    <n v="0"/>
    <s v="&gt;0"/>
    <n v="0"/>
    <n v="1"/>
    <x v="2"/>
    <x v="1"/>
    <m/>
  </r>
  <r>
    <n v="95861"/>
    <n v="0"/>
    <n v="5"/>
    <s v="&gt;0"/>
    <m/>
    <s v="95861"/>
    <n v="0"/>
    <n v="0"/>
    <n v="0"/>
    <n v="0"/>
    <n v="5"/>
    <n v="0"/>
    <s v="&gt;0"/>
    <n v="0"/>
    <n v="1"/>
    <x v="2"/>
    <x v="1"/>
    <m/>
  </r>
  <r>
    <n v="95863"/>
    <n v="0"/>
    <n v="5"/>
    <s v="&gt;0"/>
    <m/>
    <s v="95863"/>
    <n v="5"/>
    <n v="0"/>
    <n v="0"/>
    <n v="0"/>
    <n v="0"/>
    <n v="0"/>
    <s v="&gt;0"/>
    <n v="0"/>
    <n v="1"/>
    <x v="2"/>
    <x v="1"/>
    <m/>
  </r>
  <r>
    <n v="95864"/>
    <n v="87"/>
    <n v="92"/>
    <n v="179"/>
    <m/>
    <s v="95864"/>
    <n v="149"/>
    <n v="27"/>
    <n v="0"/>
    <n v="0"/>
    <n v="5"/>
    <n v="0"/>
    <s v="&gt;176"/>
    <n v="25001"/>
    <m/>
    <x v="0"/>
    <x v="44"/>
    <m/>
  </r>
  <r>
    <n v="95865"/>
    <n v="0"/>
    <n v="5"/>
    <s v="&gt;0"/>
    <m/>
    <s v="95865"/>
    <n v="0"/>
    <n v="0"/>
    <n v="0"/>
    <n v="5"/>
    <n v="0"/>
    <n v="0"/>
    <s v="&gt;0"/>
    <n v="0"/>
    <n v="1"/>
    <x v="2"/>
    <x v="1"/>
    <m/>
  </r>
  <r>
    <n v="95867"/>
    <n v="5"/>
    <n v="5"/>
    <s v="&gt;0"/>
    <m/>
    <s v="95867"/>
    <n v="5"/>
    <n v="0"/>
    <n v="0"/>
    <n v="0"/>
    <n v="0"/>
    <n v="0"/>
    <s v="&gt;0"/>
    <n v="0"/>
    <n v="1"/>
    <x v="2"/>
    <x v="1"/>
    <m/>
  </r>
  <r>
    <n v="95870"/>
    <n v="0"/>
    <n v="5"/>
    <s v="&gt;0"/>
    <m/>
    <s v="95870"/>
    <n v="0"/>
    <n v="5"/>
    <n v="0"/>
    <n v="0"/>
    <n v="0"/>
    <n v="0"/>
    <s v="&gt;0"/>
    <n v="0"/>
    <n v="1"/>
    <x v="2"/>
    <x v="1"/>
    <m/>
  </r>
  <r>
    <n v="95901"/>
    <n v="194"/>
    <n v="256"/>
    <n v="450"/>
    <m/>
    <s v="95901"/>
    <n v="316"/>
    <n v="75"/>
    <n v="56"/>
    <n v="0"/>
    <n v="5"/>
    <n v="5"/>
    <s v="&gt;447"/>
    <n v="35181"/>
    <m/>
    <x v="427"/>
    <x v="47"/>
    <m/>
  </r>
  <r>
    <n v="95903"/>
    <n v="5"/>
    <n v="0"/>
    <s v="&gt;0"/>
    <m/>
    <s v="95903"/>
    <n v="5"/>
    <n v="0"/>
    <n v="0"/>
    <n v="0"/>
    <n v="0"/>
    <n v="0"/>
    <s v="&gt;0"/>
    <n v="1601"/>
    <m/>
    <x v="0"/>
    <x v="47"/>
    <m/>
  </r>
  <r>
    <n v="95912"/>
    <n v="24"/>
    <n v="11"/>
    <n v="35"/>
    <m/>
    <s v="95912"/>
    <n v="34"/>
    <n v="5"/>
    <n v="0"/>
    <n v="0"/>
    <n v="0"/>
    <n v="0"/>
    <s v="&gt;34"/>
    <n v="5112"/>
    <m/>
    <x v="0"/>
    <x v="48"/>
    <m/>
  </r>
  <r>
    <n v="95914"/>
    <n v="5"/>
    <n v="5"/>
    <s v="&gt;0"/>
    <m/>
    <s v="95914"/>
    <n v="5"/>
    <n v="0"/>
    <n v="0"/>
    <n v="0"/>
    <n v="0"/>
    <n v="5"/>
    <s v="&gt;0"/>
    <n v="660"/>
    <m/>
    <x v="0"/>
    <x v="49"/>
    <m/>
  </r>
  <r>
    <n v="95916"/>
    <n v="5"/>
    <n v="5"/>
    <s v="&gt;0"/>
    <m/>
    <s v="95916"/>
    <n v="5"/>
    <n v="5"/>
    <n v="0"/>
    <n v="0"/>
    <n v="0"/>
    <n v="0"/>
    <s v="&gt;0"/>
    <n v="1206"/>
    <m/>
    <x v="0"/>
    <x v="49"/>
    <m/>
  </r>
  <r>
    <n v="95917"/>
    <n v="32"/>
    <n v="24"/>
    <n v="56"/>
    <m/>
    <s v="95917"/>
    <n v="51"/>
    <n v="5"/>
    <n v="0"/>
    <n v="0"/>
    <n v="5"/>
    <n v="0"/>
    <s v="&gt;51"/>
    <n v="3881"/>
    <m/>
    <x v="428"/>
    <x v="49"/>
    <m/>
  </r>
  <r>
    <n v="95918"/>
    <n v="5"/>
    <n v="5"/>
    <s v="&gt;0"/>
    <m/>
    <s v="95918"/>
    <n v="12"/>
    <n v="0"/>
    <n v="5"/>
    <n v="0"/>
    <n v="0"/>
    <n v="0"/>
    <s v="&gt;12"/>
    <n v="2613"/>
    <m/>
    <x v="0"/>
    <x v="47"/>
    <m/>
  </r>
  <r>
    <n v="95919"/>
    <n v="5"/>
    <n v="5"/>
    <s v="&gt;0"/>
    <m/>
    <s v="95919"/>
    <n v="5"/>
    <n v="5"/>
    <n v="0"/>
    <n v="0"/>
    <n v="0"/>
    <n v="0"/>
    <s v="&gt;0"/>
    <n v="1306"/>
    <m/>
    <x v="0"/>
    <x v="47"/>
    <m/>
  </r>
  <r>
    <n v="95920"/>
    <n v="0"/>
    <n v="5"/>
    <s v="&gt;0"/>
    <m/>
    <s v="95920"/>
    <n v="5"/>
    <n v="5"/>
    <n v="0"/>
    <n v="0"/>
    <n v="0"/>
    <n v="0"/>
    <s v="&gt;0"/>
    <n v="304"/>
    <m/>
    <x v="0"/>
    <x v="50"/>
    <m/>
  </r>
  <r>
    <n v="95922"/>
    <n v="5"/>
    <n v="5"/>
    <s v="&gt;0"/>
    <m/>
    <s v="95922"/>
    <n v="5"/>
    <n v="0"/>
    <n v="0"/>
    <n v="0"/>
    <n v="0"/>
    <n v="0"/>
    <s v="&gt;0"/>
    <n v="512"/>
    <m/>
    <x v="0"/>
    <x v="47"/>
    <m/>
  </r>
  <r>
    <n v="95924"/>
    <n v="5"/>
    <n v="5"/>
    <s v="&gt;0"/>
    <m/>
    <s v="95924"/>
    <n v="5"/>
    <n v="0"/>
    <n v="0"/>
    <n v="0"/>
    <n v="0"/>
    <n v="0"/>
    <s v="&gt;0"/>
    <n v="0"/>
    <n v="1"/>
    <x v="2"/>
    <x v="1"/>
    <m/>
  </r>
  <r>
    <n v="95925"/>
    <n v="5"/>
    <n v="0"/>
    <s v="&gt;0"/>
    <m/>
    <s v="95925"/>
    <n v="5"/>
    <n v="0"/>
    <n v="0"/>
    <n v="0"/>
    <n v="0"/>
    <n v="0"/>
    <s v="&gt;0"/>
    <n v="261"/>
    <m/>
    <x v="0"/>
    <x v="47"/>
    <m/>
  </r>
  <r>
    <n v="95926"/>
    <n v="217"/>
    <n v="321"/>
    <n v="538"/>
    <m/>
    <s v="95926"/>
    <n v="339"/>
    <n v="170"/>
    <n v="15"/>
    <n v="0"/>
    <n v="5"/>
    <n v="5"/>
    <s v="&gt;524"/>
    <n v="41390"/>
    <m/>
    <x v="429"/>
    <x v="49"/>
    <m/>
  </r>
  <r>
    <n v="95927"/>
    <n v="5"/>
    <n v="5"/>
    <s v="&gt;0"/>
    <m/>
    <s v="95927"/>
    <n v="5"/>
    <n v="0"/>
    <n v="0"/>
    <n v="0"/>
    <n v="0"/>
    <n v="5"/>
    <s v="&gt;0"/>
    <n v="0"/>
    <n v="1"/>
    <x v="2"/>
    <x v="1"/>
    <m/>
  </r>
  <r>
    <n v="95928"/>
    <n v="197"/>
    <n v="274"/>
    <n v="471"/>
    <m/>
    <s v="95928"/>
    <n v="315"/>
    <n v="132"/>
    <n v="15"/>
    <n v="0"/>
    <n v="5"/>
    <n v="5"/>
    <s v="&gt;462"/>
    <n v="38655"/>
    <m/>
    <x v="429"/>
    <x v="49"/>
    <m/>
  </r>
  <r>
    <n v="95930"/>
    <n v="5"/>
    <n v="0"/>
    <s v="&gt;0"/>
    <m/>
    <s v="95930"/>
    <n v="0"/>
    <n v="0"/>
    <n v="0"/>
    <n v="0"/>
    <n v="5"/>
    <n v="0"/>
    <s v="&gt;0"/>
    <n v="115"/>
    <m/>
    <x v="0"/>
    <x v="49"/>
    <m/>
  </r>
  <r>
    <n v="95932"/>
    <n v="48"/>
    <n v="25"/>
    <n v="73"/>
    <m/>
    <s v="95932"/>
    <n v="61"/>
    <n v="5"/>
    <n v="5"/>
    <n v="0"/>
    <n v="5"/>
    <n v="5"/>
    <s v="&gt;61"/>
    <n v="7573"/>
    <m/>
    <x v="430"/>
    <x v="48"/>
    <m/>
  </r>
  <r>
    <n v="95934"/>
    <n v="0"/>
    <n v="5"/>
    <s v="&gt;0"/>
    <m/>
    <s v="95934"/>
    <n v="5"/>
    <n v="0"/>
    <n v="0"/>
    <n v="0"/>
    <n v="0"/>
    <n v="0"/>
    <s v="&gt;0"/>
    <n v="80"/>
    <m/>
    <x v="0"/>
    <x v="51"/>
    <m/>
  </r>
  <r>
    <n v="95935"/>
    <n v="0"/>
    <n v="5"/>
    <s v="&gt;0"/>
    <m/>
    <s v="95935"/>
    <n v="5"/>
    <n v="0"/>
    <n v="0"/>
    <n v="0"/>
    <n v="0"/>
    <n v="0"/>
    <s v="&gt;0"/>
    <n v="113"/>
    <m/>
    <x v="0"/>
    <x v="47"/>
    <m/>
  </r>
  <r>
    <n v="95936"/>
    <n v="5"/>
    <n v="0"/>
    <s v="&gt;0"/>
    <m/>
    <s v="95936"/>
    <n v="5"/>
    <n v="0"/>
    <n v="0"/>
    <n v="0"/>
    <n v="0"/>
    <n v="0"/>
    <s v="&gt;0"/>
    <n v="99"/>
    <m/>
    <x v="0"/>
    <x v="52"/>
    <m/>
  </r>
  <r>
    <n v="95937"/>
    <n v="5"/>
    <n v="5"/>
    <s v="&gt;0"/>
    <m/>
    <s v="95937"/>
    <n v="15"/>
    <n v="0"/>
    <n v="0"/>
    <n v="0"/>
    <n v="0"/>
    <n v="0"/>
    <n v="15"/>
    <n v="1542"/>
    <m/>
    <x v="0"/>
    <x v="43"/>
    <m/>
  </r>
  <r>
    <n v="95938"/>
    <n v="24"/>
    <n v="12"/>
    <n v="36"/>
    <m/>
    <s v="95938"/>
    <n v="33"/>
    <n v="5"/>
    <n v="0"/>
    <n v="0"/>
    <n v="0"/>
    <n v="0"/>
    <s v="&gt;33"/>
    <n v="4202"/>
    <m/>
    <x v="0"/>
    <x v="49"/>
    <m/>
  </r>
  <r>
    <n v="95939"/>
    <n v="5"/>
    <n v="5"/>
    <s v="&gt;0"/>
    <m/>
    <s v="95939"/>
    <n v="5"/>
    <n v="0"/>
    <n v="0"/>
    <n v="0"/>
    <n v="0"/>
    <n v="0"/>
    <s v="&gt;0"/>
    <n v="592"/>
    <m/>
    <x v="0"/>
    <x v="50"/>
    <m/>
  </r>
  <r>
    <n v="95941"/>
    <n v="5"/>
    <n v="5"/>
    <s v="&gt;0"/>
    <m/>
    <s v="95941"/>
    <n v="5"/>
    <n v="0"/>
    <n v="0"/>
    <n v="0"/>
    <n v="0"/>
    <n v="0"/>
    <s v="&gt;0"/>
    <n v="848"/>
    <m/>
    <x v="0"/>
    <x v="49"/>
    <m/>
  </r>
  <r>
    <n v="95942"/>
    <n v="5"/>
    <n v="5"/>
    <s v="&gt;0"/>
    <m/>
    <s v="95942"/>
    <n v="5"/>
    <n v="0"/>
    <n v="5"/>
    <n v="0"/>
    <n v="0"/>
    <n v="0"/>
    <s v="&gt;0"/>
    <n v="1605"/>
    <m/>
    <x v="0"/>
    <x v="49"/>
    <m/>
  </r>
  <r>
    <n v="95943"/>
    <n v="5"/>
    <n v="5"/>
    <s v="&gt;0"/>
    <m/>
    <s v="95943"/>
    <n v="5"/>
    <n v="0"/>
    <n v="0"/>
    <n v="0"/>
    <n v="0"/>
    <n v="0"/>
    <s v="&gt;0"/>
    <n v="731"/>
    <m/>
    <x v="0"/>
    <x v="50"/>
    <m/>
  </r>
  <r>
    <n v="95945"/>
    <n v="63"/>
    <n v="180"/>
    <n v="243"/>
    <m/>
    <s v="95945"/>
    <n v="145"/>
    <n v="80"/>
    <n v="11"/>
    <n v="0"/>
    <n v="5"/>
    <n v="5"/>
    <s v="&gt;236"/>
    <n v="26281"/>
    <m/>
    <x v="431"/>
    <x v="53"/>
    <m/>
  </r>
  <r>
    <n v="95946"/>
    <n v="29"/>
    <n v="40"/>
    <n v="69"/>
    <m/>
    <s v="95946"/>
    <n v="61"/>
    <n v="5"/>
    <n v="5"/>
    <n v="0"/>
    <n v="0"/>
    <n v="0"/>
    <s v="&gt;61"/>
    <n v="8335"/>
    <m/>
    <x v="0"/>
    <x v="53"/>
    <m/>
  </r>
  <r>
    <n v="95947"/>
    <n v="5"/>
    <n v="5"/>
    <s v="&gt;0"/>
    <m/>
    <s v="95947"/>
    <n v="5"/>
    <n v="0"/>
    <n v="0"/>
    <n v="0"/>
    <n v="0"/>
    <n v="0"/>
    <s v="&gt;0"/>
    <n v="1676"/>
    <m/>
    <x v="0"/>
    <x v="51"/>
    <m/>
  </r>
  <r>
    <n v="95948"/>
    <n v="130"/>
    <n v="78"/>
    <n v="208"/>
    <m/>
    <s v="95948"/>
    <n v="169"/>
    <n v="26"/>
    <n v="5"/>
    <n v="0"/>
    <n v="5"/>
    <n v="0"/>
    <s v="&gt;195"/>
    <n v="12122"/>
    <m/>
    <x v="432"/>
    <x v="49"/>
    <m/>
  </r>
  <r>
    <n v="95949"/>
    <n v="65"/>
    <n v="91"/>
    <n v="156"/>
    <m/>
    <s v="95949"/>
    <n v="140"/>
    <n v="5"/>
    <n v="5"/>
    <n v="0"/>
    <n v="5"/>
    <n v="0"/>
    <s v="&gt;140"/>
    <n v="20763"/>
    <m/>
    <x v="0"/>
    <x v="53"/>
    <m/>
  </r>
  <r>
    <n v="95950"/>
    <n v="0"/>
    <n v="5"/>
    <s v="&gt;0"/>
    <m/>
    <s v="95950"/>
    <n v="5"/>
    <n v="0"/>
    <n v="0"/>
    <n v="0"/>
    <n v="0"/>
    <n v="0"/>
    <s v="&gt;0"/>
    <n v="494"/>
    <m/>
    <x v="0"/>
    <x v="48"/>
    <m/>
  </r>
  <r>
    <n v="95951"/>
    <n v="21"/>
    <n v="5"/>
    <s v="&gt;21"/>
    <m/>
    <s v="95951"/>
    <n v="30"/>
    <n v="5"/>
    <n v="0"/>
    <n v="0"/>
    <n v="0"/>
    <n v="0"/>
    <s v="&gt;30"/>
    <n v="2603"/>
    <m/>
    <x v="0"/>
    <x v="50"/>
    <m/>
  </r>
  <r>
    <n v="95952"/>
    <n v="5"/>
    <n v="0"/>
    <s v="&gt;0"/>
    <m/>
    <s v="95952"/>
    <n v="5"/>
    <n v="0"/>
    <n v="0"/>
    <n v="0"/>
    <n v="0"/>
    <n v="0"/>
    <s v="&gt;0"/>
    <n v="0"/>
    <n v="1"/>
    <x v="2"/>
    <x v="1"/>
    <m/>
  </r>
  <r>
    <n v="95953"/>
    <n v="63"/>
    <n v="49"/>
    <n v="112"/>
    <m/>
    <s v="95953"/>
    <n v="100"/>
    <n v="5"/>
    <n v="5"/>
    <n v="0"/>
    <n v="5"/>
    <n v="0"/>
    <s v="&gt;100"/>
    <n v="11073"/>
    <m/>
    <x v="433"/>
    <x v="46"/>
    <m/>
  </r>
  <r>
    <n v="95954"/>
    <n v="56"/>
    <n v="52"/>
    <n v="108"/>
    <m/>
    <s v="95954"/>
    <n v="88"/>
    <n v="14"/>
    <n v="0"/>
    <n v="0"/>
    <n v="5"/>
    <n v="5"/>
    <s v="&gt;102"/>
    <n v="12221"/>
    <m/>
    <x v="0"/>
    <x v="49"/>
    <m/>
  </r>
  <r>
    <n v="95955"/>
    <n v="5"/>
    <n v="0"/>
    <s v="&gt;0"/>
    <m/>
    <s v="95955"/>
    <n v="5"/>
    <n v="0"/>
    <n v="0"/>
    <n v="0"/>
    <n v="0"/>
    <n v="0"/>
    <s v="&gt;0"/>
    <n v="1513"/>
    <m/>
    <x v="0"/>
    <x v="48"/>
    <m/>
  </r>
  <r>
    <n v="95956"/>
    <n v="5"/>
    <n v="5"/>
    <s v="&gt;0"/>
    <m/>
    <s v="95956"/>
    <n v="5"/>
    <n v="5"/>
    <n v="0"/>
    <n v="0"/>
    <n v="0"/>
    <n v="0"/>
    <s v="&gt;0"/>
    <n v="399"/>
    <m/>
    <x v="0"/>
    <x v="51"/>
    <m/>
  </r>
  <r>
    <n v="95957"/>
    <n v="5"/>
    <n v="5"/>
    <s v="&gt;0"/>
    <m/>
    <s v="95957"/>
    <n v="5"/>
    <n v="5"/>
    <n v="0"/>
    <n v="0"/>
    <n v="0"/>
    <n v="0"/>
    <s v="&gt;0"/>
    <n v="723"/>
    <m/>
    <x v="0"/>
    <x v="46"/>
    <m/>
  </r>
  <r>
    <n v="95958"/>
    <n v="5"/>
    <n v="0"/>
    <s v="&gt;0"/>
    <m/>
    <s v="95958"/>
    <n v="5"/>
    <n v="0"/>
    <n v="0"/>
    <n v="0"/>
    <n v="0"/>
    <n v="0"/>
    <s v="&gt;0"/>
    <n v="0"/>
    <n v="1"/>
    <x v="2"/>
    <x v="1"/>
    <m/>
  </r>
  <r>
    <n v="95959"/>
    <n v="39"/>
    <n v="43"/>
    <n v="82"/>
    <m/>
    <s v="95959"/>
    <n v="75"/>
    <n v="5"/>
    <n v="0"/>
    <n v="0"/>
    <n v="5"/>
    <n v="0"/>
    <s v="&gt;75"/>
    <n v="17838"/>
    <m/>
    <x v="434"/>
    <x v="53"/>
    <m/>
  </r>
  <r>
    <n v="95960"/>
    <n v="5"/>
    <n v="5"/>
    <s v="&gt;0"/>
    <m/>
    <s v="95960"/>
    <n v="5"/>
    <n v="5"/>
    <n v="0"/>
    <n v="0"/>
    <n v="0"/>
    <n v="0"/>
    <s v="&gt;0"/>
    <n v="592"/>
    <m/>
    <x v="0"/>
    <x v="52"/>
    <m/>
  </r>
  <r>
    <n v="95961"/>
    <n v="165"/>
    <n v="141"/>
    <n v="306"/>
    <m/>
    <s v="95961"/>
    <n v="254"/>
    <n v="32"/>
    <n v="19"/>
    <n v="0"/>
    <n v="5"/>
    <n v="0"/>
    <s v="&gt;305"/>
    <n v="28929"/>
    <m/>
    <x v="0"/>
    <x v="47"/>
    <m/>
  </r>
  <r>
    <n v="95962"/>
    <n v="5"/>
    <n v="5"/>
    <s v="&gt;0"/>
    <m/>
    <s v="95962"/>
    <n v="5"/>
    <n v="0"/>
    <n v="0"/>
    <n v="0"/>
    <n v="5"/>
    <n v="0"/>
    <s v="&gt;0"/>
    <n v="1053"/>
    <m/>
    <x v="0"/>
    <x v="47"/>
    <m/>
  </r>
  <r>
    <n v="95963"/>
    <n v="147"/>
    <n v="96"/>
    <n v="243"/>
    <m/>
    <s v="95963"/>
    <n v="204"/>
    <n v="13"/>
    <n v="20"/>
    <n v="0"/>
    <n v="5"/>
    <n v="5"/>
    <s v="&gt;237"/>
    <n v="15904"/>
    <m/>
    <x v="435"/>
    <x v="50"/>
    <m/>
  </r>
  <r>
    <n v="95965"/>
    <n v="176"/>
    <n v="245"/>
    <n v="421"/>
    <m/>
    <s v="95965"/>
    <n v="272"/>
    <n v="92"/>
    <n v="43"/>
    <n v="0"/>
    <n v="5"/>
    <n v="5"/>
    <s v="&gt;407"/>
    <n v="20681"/>
    <m/>
    <x v="436"/>
    <x v="49"/>
    <m/>
  </r>
  <r>
    <n v="95966"/>
    <n v="213"/>
    <n v="277"/>
    <n v="490"/>
    <m/>
    <s v="95966"/>
    <n v="342"/>
    <n v="112"/>
    <n v="21"/>
    <n v="0"/>
    <n v="5"/>
    <n v="5"/>
    <s v="&gt;475"/>
    <n v="29444"/>
    <m/>
    <x v="436"/>
    <x v="49"/>
    <m/>
  </r>
  <r>
    <n v="95967"/>
    <n v="0"/>
    <n v="5"/>
    <s v="&gt;0"/>
    <m/>
    <s v="95967"/>
    <n v="5"/>
    <n v="5"/>
    <n v="0"/>
    <n v="0"/>
    <n v="0"/>
    <n v="0"/>
    <s v="&gt;0"/>
    <n v="0"/>
    <n v="1"/>
    <x v="2"/>
    <x v="1"/>
    <m/>
  </r>
  <r>
    <n v="95968"/>
    <n v="5"/>
    <n v="17"/>
    <s v="&gt;17"/>
    <m/>
    <s v="95968"/>
    <n v="18"/>
    <n v="5"/>
    <n v="0"/>
    <n v="0"/>
    <n v="0"/>
    <n v="0"/>
    <s v="&gt;18"/>
    <n v="1172"/>
    <m/>
    <x v="0"/>
    <x v="49"/>
    <m/>
  </r>
  <r>
    <n v="95969"/>
    <n v="41"/>
    <n v="59"/>
    <n v="100"/>
    <m/>
    <s v="95969"/>
    <n v="71"/>
    <n v="12"/>
    <n v="0"/>
    <n v="17"/>
    <n v="0"/>
    <n v="0"/>
    <n v="100"/>
    <n v="19112"/>
    <m/>
    <x v="437"/>
    <x v="49"/>
    <m/>
  </r>
  <r>
    <n v="95970"/>
    <n v="0"/>
    <n v="5"/>
    <s v="&gt;0"/>
    <m/>
    <s v="95970"/>
    <n v="5"/>
    <n v="0"/>
    <n v="0"/>
    <n v="0"/>
    <n v="0"/>
    <n v="0"/>
    <s v="&gt;0"/>
    <n v="533"/>
    <m/>
    <x v="0"/>
    <x v="48"/>
    <m/>
  </r>
  <r>
    <n v="95971"/>
    <n v="26"/>
    <n v="26"/>
    <n v="52"/>
    <m/>
    <s v="95971"/>
    <n v="39"/>
    <n v="13"/>
    <n v="0"/>
    <n v="0"/>
    <n v="0"/>
    <n v="0"/>
    <n v="52"/>
    <n v="5948"/>
    <m/>
    <x v="0"/>
    <x v="51"/>
    <m/>
  </r>
  <r>
    <n v="95973"/>
    <n v="297"/>
    <n v="284"/>
    <n v="581"/>
    <m/>
    <s v="95973"/>
    <n v="443"/>
    <n v="81"/>
    <n v="29"/>
    <n v="18"/>
    <n v="5"/>
    <n v="5"/>
    <s v="&gt;571"/>
    <n v="36223"/>
    <m/>
    <x v="0"/>
    <x v="49"/>
    <m/>
  </r>
  <r>
    <n v="95974"/>
    <n v="5"/>
    <n v="5"/>
    <s v="&gt;0"/>
    <m/>
    <s v="95974"/>
    <n v="5"/>
    <n v="0"/>
    <n v="5"/>
    <n v="0"/>
    <n v="5"/>
    <n v="0"/>
    <s v="&gt;0"/>
    <n v="0"/>
    <m/>
    <x v="0"/>
    <x v="49"/>
    <m/>
  </r>
  <r>
    <n v="95975"/>
    <n v="5"/>
    <n v="5"/>
    <s v="&gt;0"/>
    <m/>
    <s v="95975"/>
    <n v="5"/>
    <n v="5"/>
    <n v="0"/>
    <n v="0"/>
    <n v="0"/>
    <n v="0"/>
    <s v="&gt;0"/>
    <n v="1736"/>
    <m/>
    <x v="0"/>
    <x v="53"/>
    <m/>
  </r>
  <r>
    <n v="95977"/>
    <n v="5"/>
    <n v="13"/>
    <s v="&gt;13"/>
    <m/>
    <s v="95977"/>
    <n v="16"/>
    <n v="5"/>
    <n v="5"/>
    <n v="0"/>
    <n v="0"/>
    <n v="0"/>
    <s v="&gt;16"/>
    <n v="1586"/>
    <m/>
    <x v="0"/>
    <x v="47"/>
    <m/>
  </r>
  <r>
    <n v="95978"/>
    <n v="5"/>
    <n v="5"/>
    <s v="&gt;0"/>
    <m/>
    <s v="95978"/>
    <n v="5"/>
    <n v="5"/>
    <n v="0"/>
    <n v="0"/>
    <n v="0"/>
    <n v="0"/>
    <s v="&gt;0"/>
    <n v="153"/>
    <m/>
    <x v="0"/>
    <x v="49"/>
    <m/>
  </r>
  <r>
    <n v="95980"/>
    <n v="5"/>
    <n v="0"/>
    <s v="&gt;0"/>
    <m/>
    <s v="95980"/>
    <n v="5"/>
    <n v="0"/>
    <n v="0"/>
    <n v="0"/>
    <n v="0"/>
    <n v="0"/>
    <s v="&gt;0"/>
    <n v="0"/>
    <n v="1"/>
    <x v="2"/>
    <x v="1"/>
    <m/>
  </r>
  <r>
    <n v="95981"/>
    <n v="5"/>
    <n v="0"/>
    <s v="&gt;0"/>
    <m/>
    <s v="95981"/>
    <n v="5"/>
    <n v="0"/>
    <n v="0"/>
    <n v="0"/>
    <n v="0"/>
    <n v="0"/>
    <s v="&gt;0"/>
    <n v="35"/>
    <m/>
    <x v="0"/>
    <x v="51"/>
    <m/>
  </r>
  <r>
    <n v="95982"/>
    <n v="5"/>
    <n v="5"/>
    <s v="&gt;0"/>
    <m/>
    <s v="95982"/>
    <n v="17"/>
    <n v="5"/>
    <n v="0"/>
    <n v="0"/>
    <n v="0"/>
    <n v="0"/>
    <s v="&gt;17"/>
    <n v="3097"/>
    <m/>
    <x v="0"/>
    <x v="46"/>
    <m/>
  </r>
  <r>
    <n v="95983"/>
    <n v="0"/>
    <n v="5"/>
    <s v="&gt;0"/>
    <m/>
    <s v="95983"/>
    <n v="5"/>
    <n v="0"/>
    <n v="0"/>
    <n v="0"/>
    <n v="0"/>
    <n v="0"/>
    <s v="&gt;0"/>
    <n v="306"/>
    <m/>
    <x v="0"/>
    <x v="51"/>
    <m/>
  </r>
  <r>
    <n v="95984"/>
    <n v="5"/>
    <n v="5"/>
    <s v="&gt;0"/>
    <m/>
    <s v="95984"/>
    <n v="5"/>
    <n v="0"/>
    <n v="0"/>
    <n v="0"/>
    <n v="0"/>
    <n v="0"/>
    <s v="&gt;0"/>
    <n v="303"/>
    <m/>
    <x v="0"/>
    <x v="51"/>
    <m/>
  </r>
  <r>
    <n v="95986"/>
    <n v="5"/>
    <n v="0"/>
    <s v="&gt;0"/>
    <m/>
    <s v="95986"/>
    <n v="5"/>
    <n v="0"/>
    <n v="0"/>
    <n v="0"/>
    <n v="0"/>
    <n v="0"/>
    <s v="&gt;0"/>
    <n v="123"/>
    <m/>
    <x v="0"/>
    <x v="53"/>
    <m/>
  </r>
  <r>
    <n v="95987"/>
    <n v="31"/>
    <n v="21"/>
    <n v="52"/>
    <m/>
    <s v="95987"/>
    <n v="48"/>
    <n v="5"/>
    <n v="0"/>
    <n v="0"/>
    <n v="0"/>
    <n v="0"/>
    <s v="&gt;48"/>
    <n v="6040"/>
    <m/>
    <x v="438"/>
    <x v="48"/>
    <m/>
  </r>
  <r>
    <n v="95988"/>
    <n v="64"/>
    <n v="54"/>
    <n v="118"/>
    <m/>
    <s v="95988"/>
    <n v="94"/>
    <n v="23"/>
    <n v="0"/>
    <n v="0"/>
    <n v="0"/>
    <n v="5"/>
    <s v="&gt;117"/>
    <n v="8460"/>
    <m/>
    <x v="439"/>
    <x v="50"/>
    <m/>
  </r>
  <r>
    <n v="95991"/>
    <n v="272"/>
    <n v="298"/>
    <n v="570"/>
    <m/>
    <s v="95991"/>
    <n v="408"/>
    <n v="108"/>
    <n v="32"/>
    <n v="12"/>
    <n v="5"/>
    <n v="5"/>
    <s v="&gt;560"/>
    <n v="40749"/>
    <m/>
    <x v="440"/>
    <x v="46"/>
    <m/>
  </r>
  <r>
    <n v="95993"/>
    <n v="145"/>
    <n v="155"/>
    <n v="300"/>
    <m/>
    <s v="95993"/>
    <n v="242"/>
    <n v="27"/>
    <n v="15"/>
    <n v="12"/>
    <n v="5"/>
    <n v="5"/>
    <s v="&gt;296"/>
    <n v="37713"/>
    <m/>
    <x v="440"/>
    <x v="46"/>
    <m/>
  </r>
  <r>
    <n v="96001"/>
    <n v="214"/>
    <n v="312"/>
    <n v="526"/>
    <m/>
    <s v="96001"/>
    <n v="299"/>
    <n v="120"/>
    <n v="78"/>
    <n v="5"/>
    <n v="15"/>
    <n v="5"/>
    <s v="&gt;512"/>
    <n v="34008"/>
    <m/>
    <x v="441"/>
    <x v="54"/>
    <m/>
  </r>
  <r>
    <n v="96002"/>
    <n v="264"/>
    <n v="477"/>
    <n v="741"/>
    <m/>
    <s v="96002"/>
    <n v="388"/>
    <n v="131"/>
    <n v="178"/>
    <n v="21"/>
    <n v="20"/>
    <n v="5"/>
    <s v="&gt;738"/>
    <n v="33943"/>
    <m/>
    <x v="441"/>
    <x v="54"/>
    <m/>
  </r>
  <r>
    <n v="96003"/>
    <n v="294"/>
    <n v="424"/>
    <n v="718"/>
    <m/>
    <s v="96003"/>
    <n v="421"/>
    <n v="131"/>
    <n v="98"/>
    <n v="47"/>
    <n v="17"/>
    <n v="5"/>
    <s v="&gt;714"/>
    <n v="44171"/>
    <m/>
    <x v="441"/>
    <x v="54"/>
    <m/>
  </r>
  <r>
    <n v="96007"/>
    <n v="194"/>
    <n v="206"/>
    <n v="400"/>
    <m/>
    <s v="96007"/>
    <n v="319"/>
    <n v="53"/>
    <n v="18"/>
    <n v="0"/>
    <n v="5"/>
    <n v="0"/>
    <s v="&gt;390"/>
    <n v="23670"/>
    <m/>
    <x v="442"/>
    <x v="54"/>
    <m/>
  </r>
  <r>
    <n v="96008"/>
    <n v="5"/>
    <n v="5"/>
    <s v="&gt;0"/>
    <m/>
    <s v="96008"/>
    <n v="11"/>
    <n v="0"/>
    <n v="0"/>
    <n v="0"/>
    <n v="0"/>
    <n v="0"/>
    <n v="11"/>
    <n v="1343"/>
    <m/>
    <x v="0"/>
    <x v="54"/>
    <m/>
  </r>
  <r>
    <n v="96009"/>
    <n v="5"/>
    <n v="0"/>
    <s v="&gt;0"/>
    <m/>
    <s v="96009"/>
    <n v="5"/>
    <n v="0"/>
    <n v="0"/>
    <n v="0"/>
    <n v="0"/>
    <n v="0"/>
    <s v="&gt;0"/>
    <n v="291"/>
    <m/>
    <x v="0"/>
    <x v="55"/>
    <m/>
  </r>
  <r>
    <n v="96010"/>
    <n v="0"/>
    <n v="5"/>
    <s v="&gt;0"/>
    <m/>
    <s v="96010"/>
    <n v="5"/>
    <n v="0"/>
    <n v="0"/>
    <n v="0"/>
    <n v="0"/>
    <n v="0"/>
    <s v="&gt;0"/>
    <n v="96"/>
    <m/>
    <x v="0"/>
    <x v="39"/>
    <m/>
  </r>
  <r>
    <n v="96011"/>
    <n v="5"/>
    <n v="0"/>
    <s v="&gt;0"/>
    <m/>
    <s v="96011"/>
    <n v="5"/>
    <n v="0"/>
    <n v="0"/>
    <n v="0"/>
    <n v="0"/>
    <n v="0"/>
    <s v="&gt;0"/>
    <n v="260"/>
    <m/>
    <x v="0"/>
    <x v="54"/>
    <m/>
  </r>
  <r>
    <n v="96013"/>
    <n v="20"/>
    <n v="19"/>
    <n v="39"/>
    <m/>
    <s v="96013"/>
    <n v="32"/>
    <n v="5"/>
    <n v="0"/>
    <n v="0"/>
    <n v="0"/>
    <n v="0"/>
    <s v="&gt;32"/>
    <n v="4883"/>
    <m/>
    <x v="0"/>
    <x v="54"/>
    <m/>
  </r>
  <r>
    <n v="96014"/>
    <n v="0"/>
    <n v="5"/>
    <s v="&gt;0"/>
    <m/>
    <s v="96014"/>
    <n v="5"/>
    <n v="0"/>
    <n v="0"/>
    <n v="0"/>
    <n v="0"/>
    <n v="0"/>
    <s v="&gt;0"/>
    <n v="160"/>
    <m/>
    <x v="0"/>
    <x v="56"/>
    <m/>
  </r>
  <r>
    <n v="96015"/>
    <n v="5"/>
    <n v="0"/>
    <s v="&gt;0"/>
    <m/>
    <s v="96015"/>
    <n v="5"/>
    <n v="0"/>
    <n v="0"/>
    <n v="0"/>
    <n v="0"/>
    <n v="0"/>
    <s v="&gt;0"/>
    <n v="334"/>
    <m/>
    <x v="0"/>
    <x v="57"/>
    <m/>
  </r>
  <r>
    <n v="96016"/>
    <n v="5"/>
    <n v="5"/>
    <s v="&gt;0"/>
    <m/>
    <s v="96016"/>
    <n v="5"/>
    <n v="5"/>
    <n v="0"/>
    <n v="0"/>
    <n v="0"/>
    <n v="0"/>
    <s v="&gt;0"/>
    <n v="366"/>
    <m/>
    <x v="0"/>
    <x v="54"/>
    <m/>
  </r>
  <r>
    <n v="96017"/>
    <n v="5"/>
    <n v="0"/>
    <s v="&gt;0"/>
    <m/>
    <s v="96017"/>
    <n v="5"/>
    <n v="0"/>
    <n v="0"/>
    <n v="0"/>
    <n v="0"/>
    <n v="0"/>
    <s v="&gt;0"/>
    <n v="202"/>
    <m/>
    <x v="0"/>
    <x v="54"/>
    <m/>
  </r>
  <r>
    <n v="96019"/>
    <n v="93"/>
    <n v="80"/>
    <n v="173"/>
    <m/>
    <s v="96019"/>
    <n v="140"/>
    <n v="20"/>
    <n v="5"/>
    <n v="0"/>
    <n v="5"/>
    <n v="5"/>
    <s v="&gt;160"/>
    <n v="10216"/>
    <m/>
    <x v="443"/>
    <x v="54"/>
    <m/>
  </r>
  <r>
    <n v="96020"/>
    <n v="5"/>
    <n v="16"/>
    <s v="&gt;16"/>
    <m/>
    <s v="96020"/>
    <n v="15"/>
    <n v="5"/>
    <n v="5"/>
    <n v="0"/>
    <n v="0"/>
    <n v="5"/>
    <s v="&gt;15"/>
    <n v="2417"/>
    <m/>
    <x v="0"/>
    <x v="51"/>
    <m/>
  </r>
  <r>
    <n v="96021"/>
    <n v="136"/>
    <n v="93"/>
    <n v="229"/>
    <m/>
    <s v="96021"/>
    <n v="197"/>
    <n v="25"/>
    <n v="5"/>
    <n v="0"/>
    <n v="5"/>
    <n v="0"/>
    <s v="&gt;222"/>
    <n v="14970"/>
    <m/>
    <x v="444"/>
    <x v="58"/>
    <m/>
  </r>
  <r>
    <n v="96022"/>
    <n v="131"/>
    <n v="104"/>
    <n v="235"/>
    <m/>
    <s v="96022"/>
    <n v="198"/>
    <n v="15"/>
    <n v="5"/>
    <n v="0"/>
    <n v="12"/>
    <n v="5"/>
    <s v="&gt;225"/>
    <n v="14624"/>
    <m/>
    <x v="0"/>
    <x v="58"/>
    <m/>
  </r>
  <r>
    <n v="96023"/>
    <n v="13"/>
    <n v="5"/>
    <s v="&gt;13"/>
    <m/>
    <s v="96023"/>
    <n v="18"/>
    <n v="5"/>
    <n v="0"/>
    <n v="0"/>
    <n v="0"/>
    <n v="0"/>
    <s v="&gt;18"/>
    <n v="1188"/>
    <m/>
    <x v="445"/>
    <x v="56"/>
    <m/>
  </r>
  <r>
    <n v="96024"/>
    <n v="5"/>
    <n v="5"/>
    <s v="&gt;0"/>
    <m/>
    <s v="96024"/>
    <n v="5"/>
    <n v="0"/>
    <n v="0"/>
    <n v="0"/>
    <n v="0"/>
    <n v="0"/>
    <s v="&gt;0"/>
    <n v="825"/>
    <m/>
    <x v="0"/>
    <x v="39"/>
    <m/>
  </r>
  <r>
    <n v="96025"/>
    <n v="5"/>
    <n v="5"/>
    <s v="&gt;0"/>
    <m/>
    <s v="96025"/>
    <n v="13"/>
    <n v="5"/>
    <n v="0"/>
    <n v="0"/>
    <n v="0"/>
    <n v="0"/>
    <s v="&gt;13"/>
    <n v="2232"/>
    <m/>
    <x v="446"/>
    <x v="56"/>
    <m/>
  </r>
  <r>
    <n v="96027"/>
    <n v="5"/>
    <n v="14"/>
    <s v="&gt;14"/>
    <m/>
    <s v="96027"/>
    <n v="17"/>
    <n v="5"/>
    <n v="0"/>
    <n v="0"/>
    <n v="0"/>
    <n v="0"/>
    <s v="&gt;17"/>
    <n v="2273"/>
    <m/>
    <x v="447"/>
    <x v="56"/>
    <m/>
  </r>
  <r>
    <n v="96028"/>
    <n v="5"/>
    <n v="5"/>
    <s v="&gt;0"/>
    <m/>
    <s v="96028"/>
    <n v="5"/>
    <n v="5"/>
    <n v="0"/>
    <n v="0"/>
    <n v="0"/>
    <n v="5"/>
    <s v="&gt;0"/>
    <n v="1000"/>
    <m/>
    <x v="0"/>
    <x v="54"/>
    <m/>
  </r>
  <r>
    <n v="96029"/>
    <n v="5"/>
    <n v="0"/>
    <s v="&gt;0"/>
    <m/>
    <s v="96029"/>
    <n v="5"/>
    <n v="0"/>
    <n v="0"/>
    <n v="0"/>
    <n v="0"/>
    <n v="0"/>
    <s v="&gt;0"/>
    <n v="190"/>
    <m/>
    <x v="0"/>
    <x v="58"/>
    <m/>
  </r>
  <r>
    <n v="96032"/>
    <n v="5"/>
    <n v="5"/>
    <s v="&gt;0"/>
    <m/>
    <s v="96032"/>
    <n v="14"/>
    <n v="5"/>
    <n v="0"/>
    <n v="0"/>
    <n v="0"/>
    <n v="0"/>
    <s v="&gt;14"/>
    <n v="2732"/>
    <m/>
    <x v="448"/>
    <x v="56"/>
    <m/>
  </r>
  <r>
    <n v="96033"/>
    <n v="5"/>
    <n v="5"/>
    <s v="&gt;0"/>
    <m/>
    <s v="96033"/>
    <n v="5"/>
    <n v="5"/>
    <n v="0"/>
    <n v="0"/>
    <n v="0"/>
    <n v="0"/>
    <s v="&gt;0"/>
    <n v="484"/>
    <m/>
    <x v="0"/>
    <x v="54"/>
    <m/>
  </r>
  <r>
    <n v="96035"/>
    <n v="22"/>
    <n v="19"/>
    <n v="41"/>
    <m/>
    <s v="96035"/>
    <n v="37"/>
    <n v="5"/>
    <n v="0"/>
    <n v="0"/>
    <n v="5"/>
    <n v="0"/>
    <s v="&gt;37"/>
    <n v="3341"/>
    <m/>
    <x v="0"/>
    <x v="58"/>
    <m/>
  </r>
  <r>
    <n v="96036"/>
    <n v="0"/>
    <n v="5"/>
    <s v="&gt;0"/>
    <m/>
    <s v="96036"/>
    <n v="5"/>
    <n v="0"/>
    <n v="0"/>
    <n v="0"/>
    <n v="0"/>
    <n v="0"/>
    <s v="&gt;0"/>
    <n v="0"/>
    <n v="1"/>
    <x v="2"/>
    <x v="1"/>
    <m/>
  </r>
  <r>
    <n v="96038"/>
    <n v="5"/>
    <n v="5"/>
    <s v="&gt;0"/>
    <m/>
    <s v="96038"/>
    <n v="5"/>
    <n v="5"/>
    <n v="0"/>
    <n v="0"/>
    <n v="5"/>
    <n v="0"/>
    <s v="&gt;0"/>
    <n v="717"/>
    <m/>
    <x v="0"/>
    <x v="56"/>
    <m/>
  </r>
  <r>
    <n v="96039"/>
    <n v="5"/>
    <n v="5"/>
    <s v="&gt;0"/>
    <m/>
    <s v="96039"/>
    <n v="5"/>
    <n v="0"/>
    <n v="0"/>
    <n v="0"/>
    <n v="5"/>
    <n v="0"/>
    <s v="&gt;0"/>
    <n v="896"/>
    <m/>
    <x v="0"/>
    <x v="56"/>
    <m/>
  </r>
  <r>
    <n v="96040"/>
    <n v="5"/>
    <n v="0"/>
    <s v="&gt;0"/>
    <m/>
    <s v="96040"/>
    <n v="5"/>
    <n v="0"/>
    <n v="0"/>
    <n v="0"/>
    <n v="0"/>
    <n v="0"/>
    <s v="&gt;0"/>
    <n v="68"/>
    <m/>
    <x v="0"/>
    <x v="54"/>
    <m/>
  </r>
  <r>
    <n v="96041"/>
    <n v="5"/>
    <n v="5"/>
    <s v="&gt;0"/>
    <m/>
    <s v="96041"/>
    <n v="11"/>
    <n v="5"/>
    <n v="0"/>
    <n v="0"/>
    <n v="0"/>
    <n v="0"/>
    <s v="&gt;11"/>
    <n v="2871"/>
    <m/>
    <x v="0"/>
    <x v="39"/>
    <m/>
  </r>
  <r>
    <n v="96044"/>
    <n v="5"/>
    <n v="5"/>
    <s v="&gt;0"/>
    <m/>
    <s v="96044"/>
    <n v="5"/>
    <n v="5"/>
    <n v="0"/>
    <n v="0"/>
    <n v="0"/>
    <n v="0"/>
    <s v="&gt;0"/>
    <n v="1125"/>
    <m/>
    <x v="0"/>
    <x v="56"/>
    <m/>
  </r>
  <r>
    <n v="96046"/>
    <n v="0"/>
    <n v="5"/>
    <s v="&gt;0"/>
    <m/>
    <s v="96046"/>
    <n v="5"/>
    <n v="0"/>
    <n v="0"/>
    <n v="0"/>
    <n v="0"/>
    <n v="0"/>
    <s v="&gt;0"/>
    <n v="124"/>
    <m/>
    <x v="0"/>
    <x v="39"/>
    <m/>
  </r>
  <r>
    <n v="96047"/>
    <n v="5"/>
    <n v="5"/>
    <s v="&gt;0"/>
    <m/>
    <s v="96047"/>
    <n v="5"/>
    <n v="5"/>
    <n v="0"/>
    <n v="0"/>
    <n v="0"/>
    <n v="0"/>
    <s v="&gt;0"/>
    <n v="939"/>
    <m/>
    <x v="0"/>
    <x v="54"/>
    <m/>
  </r>
  <r>
    <n v="96048"/>
    <n v="5"/>
    <n v="5"/>
    <s v="&gt;0"/>
    <m/>
    <s v="96048"/>
    <n v="5"/>
    <n v="0"/>
    <n v="0"/>
    <n v="0"/>
    <n v="0"/>
    <n v="0"/>
    <s v="&gt;0"/>
    <n v="795"/>
    <m/>
    <x v="0"/>
    <x v="39"/>
    <m/>
  </r>
  <r>
    <n v="96050"/>
    <n v="5"/>
    <n v="0"/>
    <s v="&gt;0"/>
    <m/>
    <s v="96050"/>
    <n v="5"/>
    <n v="0"/>
    <n v="0"/>
    <n v="0"/>
    <n v="0"/>
    <n v="0"/>
    <s v="&gt;0"/>
    <n v="414"/>
    <m/>
    <x v="0"/>
    <x v="56"/>
    <m/>
  </r>
  <r>
    <n v="96051"/>
    <n v="5"/>
    <n v="5"/>
    <s v="&gt;0"/>
    <m/>
    <s v="96051"/>
    <n v="5"/>
    <n v="0"/>
    <n v="0"/>
    <n v="0"/>
    <n v="0"/>
    <n v="0"/>
    <s v="&gt;0"/>
    <n v="1193"/>
    <m/>
    <x v="0"/>
    <x v="54"/>
    <m/>
  </r>
  <r>
    <n v="96052"/>
    <n v="5"/>
    <n v="5"/>
    <s v="&gt;0"/>
    <m/>
    <s v="96052"/>
    <n v="5"/>
    <n v="5"/>
    <n v="0"/>
    <n v="0"/>
    <n v="0"/>
    <n v="0"/>
    <s v="&gt;0"/>
    <n v="1724"/>
    <m/>
    <x v="0"/>
    <x v="39"/>
    <m/>
  </r>
  <r>
    <n v="96054"/>
    <n v="5"/>
    <n v="5"/>
    <s v="&gt;0"/>
    <m/>
    <s v="96054"/>
    <n v="5"/>
    <n v="0"/>
    <n v="0"/>
    <n v="0"/>
    <n v="0"/>
    <n v="0"/>
    <s v="&gt;0"/>
    <n v="265"/>
    <m/>
    <x v="0"/>
    <x v="57"/>
    <m/>
  </r>
  <r>
    <n v="96055"/>
    <n v="23"/>
    <n v="28"/>
    <n v="51"/>
    <m/>
    <s v="96055"/>
    <n v="35"/>
    <n v="5"/>
    <n v="11"/>
    <n v="0"/>
    <n v="0"/>
    <n v="0"/>
    <s v="&gt;46"/>
    <n v="4194"/>
    <m/>
    <x v="0"/>
    <x v="58"/>
    <m/>
  </r>
  <r>
    <n v="96056"/>
    <n v="5"/>
    <n v="5"/>
    <s v="&gt;0"/>
    <m/>
    <s v="96056"/>
    <n v="11"/>
    <n v="5"/>
    <n v="0"/>
    <n v="0"/>
    <n v="0"/>
    <n v="0"/>
    <s v="&gt;11"/>
    <n v="1730"/>
    <m/>
    <x v="0"/>
    <x v="55"/>
    <m/>
  </r>
  <r>
    <n v="96057"/>
    <n v="5"/>
    <n v="5"/>
    <s v="&gt;0"/>
    <m/>
    <s v="96057"/>
    <n v="5"/>
    <n v="5"/>
    <n v="0"/>
    <n v="0"/>
    <n v="0"/>
    <n v="0"/>
    <s v="&gt;0"/>
    <n v="1089"/>
    <m/>
    <x v="0"/>
    <x v="56"/>
    <m/>
  </r>
  <r>
    <n v="96058"/>
    <n v="5"/>
    <n v="5"/>
    <s v="&gt;0"/>
    <m/>
    <s v="96058"/>
    <n v="5"/>
    <n v="0"/>
    <n v="0"/>
    <n v="0"/>
    <n v="0"/>
    <n v="0"/>
    <s v="&gt;0"/>
    <n v="507"/>
    <m/>
    <x v="0"/>
    <x v="56"/>
    <m/>
  </r>
  <r>
    <n v="96059"/>
    <n v="5"/>
    <n v="5"/>
    <s v="&gt;0"/>
    <m/>
    <s v="96059"/>
    <n v="5"/>
    <n v="0"/>
    <n v="0"/>
    <n v="0"/>
    <n v="0"/>
    <n v="0"/>
    <s v="&gt;0"/>
    <n v="478"/>
    <m/>
    <x v="0"/>
    <x v="54"/>
    <m/>
  </r>
  <r>
    <n v="96062"/>
    <n v="11"/>
    <n v="5"/>
    <s v="&gt;11"/>
    <m/>
    <s v="96062"/>
    <n v="12"/>
    <n v="0"/>
    <n v="0"/>
    <n v="0"/>
    <n v="0"/>
    <n v="0"/>
    <n v="12"/>
    <n v="1217"/>
    <m/>
    <x v="0"/>
    <x v="54"/>
    <m/>
  </r>
  <r>
    <n v="96064"/>
    <n v="19"/>
    <n v="25"/>
    <n v="44"/>
    <m/>
    <s v="96064"/>
    <n v="37"/>
    <n v="5"/>
    <n v="0"/>
    <n v="0"/>
    <n v="5"/>
    <n v="0"/>
    <s v="&gt;37"/>
    <n v="4368"/>
    <m/>
    <x v="449"/>
    <x v="56"/>
    <m/>
  </r>
  <r>
    <n v="96065"/>
    <n v="5"/>
    <n v="5"/>
    <s v="&gt;0"/>
    <m/>
    <s v="96065"/>
    <n v="5"/>
    <n v="0"/>
    <n v="0"/>
    <n v="0"/>
    <n v="0"/>
    <n v="0"/>
    <s v="&gt;0"/>
    <n v="286"/>
    <m/>
    <x v="0"/>
    <x v="54"/>
    <m/>
  </r>
  <r>
    <n v="96067"/>
    <n v="19"/>
    <n v="28"/>
    <n v="47"/>
    <m/>
    <s v="96067"/>
    <n v="36"/>
    <n v="5"/>
    <n v="0"/>
    <n v="0"/>
    <n v="0"/>
    <n v="5"/>
    <s v="&gt;36"/>
    <n v="7050"/>
    <m/>
    <x v="450"/>
    <x v="56"/>
    <m/>
  </r>
  <r>
    <n v="96069"/>
    <n v="5"/>
    <n v="5"/>
    <s v="&gt;0"/>
    <m/>
    <s v="96069"/>
    <n v="5"/>
    <n v="5"/>
    <n v="0"/>
    <n v="0"/>
    <n v="0"/>
    <n v="0"/>
    <s v="&gt;0"/>
    <n v="1167"/>
    <m/>
    <x v="0"/>
    <x v="54"/>
    <m/>
  </r>
  <r>
    <n v="96073"/>
    <n v="24"/>
    <n v="20"/>
    <n v="44"/>
    <m/>
    <s v="96073"/>
    <n v="42"/>
    <n v="5"/>
    <n v="0"/>
    <n v="0"/>
    <n v="0"/>
    <n v="0"/>
    <s v="&gt;42"/>
    <n v="4538"/>
    <m/>
    <x v="0"/>
    <x v="54"/>
    <m/>
  </r>
  <r>
    <n v="96075"/>
    <n v="5"/>
    <n v="5"/>
    <s v="&gt;0"/>
    <m/>
    <s v="96075"/>
    <n v="5"/>
    <n v="0"/>
    <n v="0"/>
    <n v="0"/>
    <n v="0"/>
    <n v="0"/>
    <s v="&gt;0"/>
    <n v="353"/>
    <m/>
    <x v="0"/>
    <x v="58"/>
    <m/>
  </r>
  <r>
    <n v="96080"/>
    <n v="225"/>
    <n v="325"/>
    <n v="550"/>
    <m/>
    <s v="96080"/>
    <n v="314"/>
    <n v="99"/>
    <n v="108"/>
    <n v="0"/>
    <n v="24"/>
    <n v="5"/>
    <s v="&gt;545"/>
    <n v="31009"/>
    <m/>
    <x v="451"/>
    <x v="58"/>
    <m/>
  </r>
  <r>
    <n v="96084"/>
    <n v="5"/>
    <n v="5"/>
    <s v="&gt;0"/>
    <m/>
    <s v="96084"/>
    <n v="5"/>
    <n v="5"/>
    <n v="0"/>
    <n v="0"/>
    <n v="0"/>
    <n v="0"/>
    <s v="&gt;0"/>
    <n v="514"/>
    <m/>
    <x v="0"/>
    <x v="54"/>
    <m/>
  </r>
  <r>
    <n v="96085"/>
    <n v="5"/>
    <n v="0"/>
    <s v="&gt;0"/>
    <m/>
    <s v="96085"/>
    <n v="5"/>
    <n v="0"/>
    <n v="0"/>
    <n v="0"/>
    <n v="0"/>
    <n v="0"/>
    <s v="&gt;0"/>
    <n v="66"/>
    <m/>
    <x v="0"/>
    <x v="56"/>
    <m/>
  </r>
  <r>
    <n v="96087"/>
    <n v="5"/>
    <n v="5"/>
    <s v="&gt;0"/>
    <m/>
    <s v="96087"/>
    <n v="5"/>
    <n v="0"/>
    <n v="0"/>
    <n v="0"/>
    <n v="0"/>
    <n v="0"/>
    <s v="&gt;0"/>
    <n v="699"/>
    <m/>
    <x v="0"/>
    <x v="54"/>
    <m/>
  </r>
  <r>
    <n v="96088"/>
    <n v="5"/>
    <n v="24"/>
    <s v="&gt;24"/>
    <m/>
    <s v="96088"/>
    <n v="29"/>
    <n v="0"/>
    <n v="0"/>
    <n v="0"/>
    <n v="5"/>
    <n v="5"/>
    <s v="&gt;29"/>
    <n v="5022"/>
    <m/>
    <x v="0"/>
    <x v="54"/>
    <m/>
  </r>
  <r>
    <n v="96089"/>
    <n v="5"/>
    <n v="0"/>
    <s v="&gt;0"/>
    <m/>
    <s v="96089"/>
    <n v="5"/>
    <n v="0"/>
    <n v="0"/>
    <n v="0"/>
    <n v="0"/>
    <n v="0"/>
    <s v="&gt;0"/>
    <n v="0"/>
    <n v="1"/>
    <x v="2"/>
    <x v="1"/>
    <m/>
  </r>
  <r>
    <n v="96090"/>
    <n v="5"/>
    <n v="0"/>
    <s v="&gt;0"/>
    <m/>
    <s v="96090"/>
    <n v="5"/>
    <n v="0"/>
    <n v="0"/>
    <n v="0"/>
    <n v="0"/>
    <n v="0"/>
    <s v="&gt;0"/>
    <n v="503"/>
    <m/>
    <x v="452"/>
    <x v="58"/>
    <m/>
  </r>
  <r>
    <n v="96091"/>
    <n v="0"/>
    <n v="5"/>
    <s v="&gt;0"/>
    <m/>
    <s v="96091"/>
    <n v="5"/>
    <n v="5"/>
    <n v="0"/>
    <n v="0"/>
    <n v="0"/>
    <n v="0"/>
    <s v="&gt;0"/>
    <n v="678"/>
    <m/>
    <x v="0"/>
    <x v="39"/>
    <m/>
  </r>
  <r>
    <n v="96093"/>
    <n v="15"/>
    <n v="11"/>
    <n v="26"/>
    <m/>
    <s v="96093"/>
    <n v="22"/>
    <n v="5"/>
    <n v="0"/>
    <n v="0"/>
    <n v="0"/>
    <n v="0"/>
    <s v="&gt;22"/>
    <n v="3469"/>
    <m/>
    <x v="0"/>
    <x v="39"/>
    <m/>
  </r>
  <r>
    <n v="96094"/>
    <n v="18"/>
    <n v="29"/>
    <n v="47"/>
    <m/>
    <s v="96094"/>
    <n v="34"/>
    <n v="13"/>
    <n v="0"/>
    <n v="0"/>
    <n v="0"/>
    <n v="0"/>
    <n v="47"/>
    <n v="7104"/>
    <m/>
    <x v="453"/>
    <x v="56"/>
    <m/>
  </r>
  <r>
    <n v="96096"/>
    <n v="5"/>
    <n v="5"/>
    <s v="&gt;0"/>
    <m/>
    <s v="96096"/>
    <n v="5"/>
    <n v="0"/>
    <n v="0"/>
    <n v="0"/>
    <n v="0"/>
    <n v="0"/>
    <s v="&gt;0"/>
    <n v="718"/>
    <m/>
    <x v="0"/>
    <x v="54"/>
    <m/>
  </r>
  <r>
    <n v="96097"/>
    <n v="61"/>
    <n v="97"/>
    <n v="158"/>
    <m/>
    <s v="96097"/>
    <n v="97"/>
    <n v="59"/>
    <n v="0"/>
    <n v="0"/>
    <n v="5"/>
    <n v="5"/>
    <s v="&gt;156"/>
    <n v="9468"/>
    <m/>
    <x v="454"/>
    <x v="56"/>
    <m/>
  </r>
  <r>
    <n v="96099"/>
    <n v="0"/>
    <n v="5"/>
    <s v="&gt;0"/>
    <m/>
    <s v="96099"/>
    <n v="0"/>
    <n v="5"/>
    <n v="0"/>
    <n v="0"/>
    <n v="0"/>
    <n v="0"/>
    <s v="&gt;0"/>
    <n v="0"/>
    <n v="1"/>
    <x v="2"/>
    <x v="1"/>
    <m/>
  </r>
  <r>
    <n v="96101"/>
    <n v="18"/>
    <n v="29"/>
    <n v="47"/>
    <m/>
    <s v="96101"/>
    <n v="33"/>
    <n v="5"/>
    <n v="0"/>
    <n v="0"/>
    <n v="5"/>
    <n v="5"/>
    <s v="&gt;33"/>
    <n v="5152"/>
    <m/>
    <x v="455"/>
    <x v="57"/>
    <m/>
  </r>
  <r>
    <n v="96103"/>
    <n v="5"/>
    <n v="5"/>
    <s v="&gt;0"/>
    <m/>
    <s v="96103"/>
    <n v="5"/>
    <n v="0"/>
    <n v="0"/>
    <n v="0"/>
    <n v="0"/>
    <n v="0"/>
    <s v="&gt;0"/>
    <n v="1343"/>
    <m/>
    <x v="0"/>
    <x v="51"/>
    <m/>
  </r>
  <r>
    <n v="96104"/>
    <n v="0"/>
    <n v="5"/>
    <s v="&gt;0"/>
    <m/>
    <s v="96104"/>
    <n v="5"/>
    <n v="5"/>
    <n v="0"/>
    <n v="0"/>
    <n v="0"/>
    <n v="0"/>
    <s v="&gt;0"/>
    <n v="920"/>
    <m/>
    <x v="0"/>
    <x v="57"/>
    <m/>
  </r>
  <r>
    <n v="96105"/>
    <n v="5"/>
    <n v="5"/>
    <s v="&gt;0"/>
    <m/>
    <s v="96105"/>
    <n v="5"/>
    <n v="0"/>
    <n v="0"/>
    <n v="0"/>
    <n v="0"/>
    <n v="0"/>
    <s v="&gt;0"/>
    <n v="351"/>
    <m/>
    <x v="0"/>
    <x v="51"/>
    <m/>
  </r>
  <r>
    <n v="96107"/>
    <n v="5"/>
    <n v="5"/>
    <s v="&gt;0"/>
    <m/>
    <s v="96107"/>
    <n v="5"/>
    <n v="5"/>
    <n v="0"/>
    <n v="0"/>
    <n v="0"/>
    <n v="0"/>
    <s v="&gt;0"/>
    <n v="1057"/>
    <m/>
    <x v="0"/>
    <x v="16"/>
    <m/>
  </r>
  <r>
    <n v="96109"/>
    <n v="5"/>
    <n v="5"/>
    <s v="&gt;0"/>
    <m/>
    <s v="96109"/>
    <n v="5"/>
    <n v="5"/>
    <n v="0"/>
    <n v="0"/>
    <n v="0"/>
    <n v="0"/>
    <s v="&gt;0"/>
    <n v="914"/>
    <m/>
    <x v="0"/>
    <x v="55"/>
    <m/>
  </r>
  <r>
    <n v="96112"/>
    <n v="0"/>
    <n v="5"/>
    <s v="&gt;0"/>
    <m/>
    <s v="96112"/>
    <n v="5"/>
    <n v="0"/>
    <n v="0"/>
    <n v="0"/>
    <n v="0"/>
    <n v="0"/>
    <s v="&gt;0"/>
    <n v="210"/>
    <m/>
    <x v="0"/>
    <x v="57"/>
    <m/>
  </r>
  <r>
    <n v="96113"/>
    <n v="5"/>
    <n v="12"/>
    <s v="&gt;12"/>
    <m/>
    <s v="96113"/>
    <n v="5"/>
    <n v="5"/>
    <n v="0"/>
    <n v="0"/>
    <n v="0"/>
    <n v="0"/>
    <s v="&gt;0"/>
    <n v="1916"/>
    <m/>
    <x v="0"/>
    <x v="55"/>
    <m/>
  </r>
  <r>
    <n v="96114"/>
    <n v="11"/>
    <n v="15"/>
    <n v="26"/>
    <m/>
    <s v="96114"/>
    <n v="20"/>
    <n v="5"/>
    <n v="5"/>
    <n v="0"/>
    <n v="5"/>
    <n v="0"/>
    <s v="&gt;20"/>
    <n v="3129"/>
    <m/>
    <x v="0"/>
    <x v="55"/>
    <m/>
  </r>
  <r>
    <n v="96116"/>
    <n v="5"/>
    <n v="5"/>
    <s v="&gt;0"/>
    <m/>
    <s v="96116"/>
    <n v="5"/>
    <n v="5"/>
    <n v="0"/>
    <n v="0"/>
    <n v="0"/>
    <n v="0"/>
    <s v="&gt;0"/>
    <n v="149"/>
    <m/>
    <x v="0"/>
    <x v="57"/>
    <m/>
  </r>
  <r>
    <n v="96117"/>
    <n v="5"/>
    <n v="5"/>
    <s v="&gt;0"/>
    <m/>
    <s v="96117"/>
    <n v="5"/>
    <n v="0"/>
    <n v="0"/>
    <n v="0"/>
    <n v="0"/>
    <n v="0"/>
    <s v="&gt;0"/>
    <n v="304"/>
    <m/>
    <x v="456"/>
    <x v="55"/>
    <m/>
  </r>
  <r>
    <n v="96118"/>
    <n v="0"/>
    <n v="5"/>
    <s v="&gt;0"/>
    <m/>
    <s v="96118"/>
    <n v="5"/>
    <n v="0"/>
    <n v="0"/>
    <n v="0"/>
    <n v="0"/>
    <n v="5"/>
    <s v="&gt;0"/>
    <n v="1671"/>
    <m/>
    <x v="457"/>
    <x v="52"/>
    <m/>
  </r>
  <r>
    <n v="96120"/>
    <n v="5"/>
    <n v="5"/>
    <s v="&gt;0"/>
    <m/>
    <s v="96120"/>
    <n v="5"/>
    <n v="0"/>
    <n v="0"/>
    <n v="0"/>
    <n v="0"/>
    <n v="0"/>
    <s v="&gt;0"/>
    <n v="927"/>
    <m/>
    <x v="0"/>
    <x v="32"/>
    <m/>
  </r>
  <r>
    <n v="96121"/>
    <n v="0"/>
    <n v="5"/>
    <s v="&gt;0"/>
    <m/>
    <s v="96121"/>
    <n v="5"/>
    <n v="5"/>
    <n v="0"/>
    <n v="0"/>
    <n v="0"/>
    <n v="0"/>
    <s v="&gt;0"/>
    <n v="298"/>
    <m/>
    <x v="0"/>
    <x v="55"/>
    <m/>
  </r>
  <r>
    <n v="96122"/>
    <n v="16"/>
    <n v="14"/>
    <n v="30"/>
    <m/>
    <s v="96122"/>
    <n v="28"/>
    <n v="5"/>
    <n v="0"/>
    <n v="0"/>
    <n v="0"/>
    <n v="0"/>
    <s v="&gt;28"/>
    <n v="3594"/>
    <m/>
    <x v="458"/>
    <x v="51"/>
    <m/>
  </r>
  <r>
    <n v="96123"/>
    <n v="5"/>
    <n v="5"/>
    <s v="&gt;0"/>
    <m/>
    <s v="96123"/>
    <n v="5"/>
    <n v="5"/>
    <n v="0"/>
    <n v="0"/>
    <n v="0"/>
    <n v="0"/>
    <s v="&gt;0"/>
    <n v="45"/>
    <m/>
    <x v="0"/>
    <x v="55"/>
    <m/>
  </r>
  <r>
    <n v="96125"/>
    <n v="0"/>
    <n v="5"/>
    <s v="&gt;0"/>
    <m/>
    <s v="96125"/>
    <n v="5"/>
    <n v="0"/>
    <n v="0"/>
    <n v="0"/>
    <n v="0"/>
    <n v="0"/>
    <s v="&gt;0"/>
    <n v="84"/>
    <m/>
    <x v="0"/>
    <x v="52"/>
    <m/>
  </r>
  <r>
    <n v="96126"/>
    <n v="5"/>
    <n v="0"/>
    <s v="&gt;0"/>
    <m/>
    <s v="96126"/>
    <n v="5"/>
    <n v="0"/>
    <n v="0"/>
    <n v="0"/>
    <n v="0"/>
    <n v="0"/>
    <s v="&gt;0"/>
    <n v="166"/>
    <m/>
    <x v="0"/>
    <x v="52"/>
    <m/>
  </r>
  <r>
    <n v="96128"/>
    <n v="5"/>
    <n v="5"/>
    <s v="&gt;0"/>
    <m/>
    <s v="96128"/>
    <n v="5"/>
    <n v="0"/>
    <n v="0"/>
    <n v="0"/>
    <n v="0"/>
    <n v="0"/>
    <s v="&gt;0"/>
    <n v="823"/>
    <m/>
    <x v="0"/>
    <x v="55"/>
    <m/>
  </r>
  <r>
    <n v="96130"/>
    <n v="53"/>
    <n v="79"/>
    <n v="132"/>
    <m/>
    <s v="96130"/>
    <n v="92"/>
    <n v="24"/>
    <n v="13"/>
    <n v="0"/>
    <n v="5"/>
    <n v="0"/>
    <s v="&gt;129"/>
    <n v="19859"/>
    <m/>
    <x v="456"/>
    <x v="55"/>
    <m/>
  </r>
  <r>
    <n v="96133"/>
    <n v="0"/>
    <n v="5"/>
    <s v="&gt;0"/>
    <m/>
    <s v="96133"/>
    <n v="5"/>
    <n v="0"/>
    <n v="0"/>
    <n v="0"/>
    <n v="0"/>
    <n v="0"/>
    <s v="&gt;0"/>
    <n v="136"/>
    <m/>
    <x v="0"/>
    <x v="16"/>
    <m/>
  </r>
  <r>
    <n v="96134"/>
    <n v="5"/>
    <n v="5"/>
    <s v="&gt;0"/>
    <m/>
    <s v="96134"/>
    <n v="12"/>
    <n v="5"/>
    <n v="0"/>
    <n v="0"/>
    <n v="0"/>
    <n v="0"/>
    <s v="&gt;12"/>
    <n v="2075"/>
    <m/>
    <x v="459"/>
    <x v="57"/>
    <m/>
  </r>
  <r>
    <n v="96135"/>
    <n v="0"/>
    <n v="5"/>
    <s v="&gt;0"/>
    <m/>
    <s v="96135"/>
    <n v="5"/>
    <n v="0"/>
    <n v="0"/>
    <n v="0"/>
    <n v="0"/>
    <n v="0"/>
    <s v="&gt;0"/>
    <n v="280"/>
    <m/>
    <x v="0"/>
    <x v="51"/>
    <m/>
  </r>
  <r>
    <n v="96136"/>
    <n v="5"/>
    <n v="5"/>
    <s v="&gt;0"/>
    <m/>
    <s v="96136"/>
    <n v="5"/>
    <n v="5"/>
    <n v="0"/>
    <n v="0"/>
    <n v="0"/>
    <n v="0"/>
    <s v="&gt;0"/>
    <n v="24"/>
    <m/>
    <x v="0"/>
    <x v="55"/>
    <m/>
  </r>
  <r>
    <n v="96137"/>
    <n v="5"/>
    <n v="15"/>
    <s v="&gt;15"/>
    <m/>
    <s v="96137"/>
    <n v="12"/>
    <n v="5"/>
    <n v="0"/>
    <n v="0"/>
    <n v="0"/>
    <n v="0"/>
    <s v="&gt;12"/>
    <n v="3076"/>
    <m/>
    <x v="0"/>
    <x v="55"/>
    <m/>
  </r>
  <r>
    <n v="96140"/>
    <n v="5"/>
    <n v="5"/>
    <s v="&gt;0"/>
    <m/>
    <s v="96140"/>
    <n v="5"/>
    <n v="0"/>
    <n v="0"/>
    <n v="0"/>
    <n v="0"/>
    <n v="0"/>
    <s v="&gt;0"/>
    <n v="1345"/>
    <m/>
    <x v="0"/>
    <x v="42"/>
    <m/>
  </r>
  <r>
    <n v="96141"/>
    <n v="5"/>
    <n v="5"/>
    <s v="&gt;0"/>
    <m/>
    <s v="96141"/>
    <n v="5"/>
    <n v="5"/>
    <n v="0"/>
    <n v="0"/>
    <n v="0"/>
    <n v="0"/>
    <s v="&gt;0"/>
    <n v="463"/>
    <m/>
    <x v="0"/>
    <x v="42"/>
    <m/>
  </r>
  <r>
    <n v="96142"/>
    <n v="5"/>
    <n v="5"/>
    <s v="&gt;0"/>
    <m/>
    <s v="96142"/>
    <n v="5"/>
    <n v="0"/>
    <n v="0"/>
    <n v="0"/>
    <n v="0"/>
    <n v="0"/>
    <s v="&gt;0"/>
    <n v="934"/>
    <m/>
    <x v="0"/>
    <x v="45"/>
    <m/>
  </r>
  <r>
    <n v="96143"/>
    <n v="13"/>
    <n v="5"/>
    <s v="&gt;13"/>
    <m/>
    <s v="96143"/>
    <n v="20"/>
    <n v="0"/>
    <n v="0"/>
    <n v="0"/>
    <n v="0"/>
    <n v="0"/>
    <n v="20"/>
    <n v="3356"/>
    <m/>
    <x v="0"/>
    <x v="42"/>
    <m/>
  </r>
  <r>
    <n v="96145"/>
    <n v="5"/>
    <n v="5"/>
    <s v="&gt;0"/>
    <m/>
    <s v="96145"/>
    <n v="12"/>
    <n v="0"/>
    <n v="0"/>
    <n v="0"/>
    <n v="0"/>
    <n v="0"/>
    <n v="12"/>
    <n v="2664"/>
    <m/>
    <x v="0"/>
    <x v="42"/>
    <m/>
  </r>
  <r>
    <n v="96146"/>
    <n v="5"/>
    <n v="5"/>
    <s v="&gt;0"/>
    <m/>
    <s v="96146"/>
    <n v="5"/>
    <n v="0"/>
    <n v="0"/>
    <n v="0"/>
    <n v="0"/>
    <n v="0"/>
    <s v="&gt;0"/>
    <n v="1096"/>
    <m/>
    <x v="0"/>
    <x v="42"/>
    <m/>
  </r>
  <r>
    <n v="96148"/>
    <n v="5"/>
    <n v="5"/>
    <s v="&gt;0"/>
    <m/>
    <s v="96148"/>
    <n v="5"/>
    <n v="0"/>
    <n v="0"/>
    <n v="0"/>
    <n v="0"/>
    <n v="0"/>
    <s v="&gt;0"/>
    <n v="679"/>
    <m/>
    <x v="0"/>
    <x v="42"/>
    <m/>
  </r>
  <r>
    <n v="96150"/>
    <n v="66"/>
    <n v="51"/>
    <n v="117"/>
    <m/>
    <s v="96150"/>
    <n v="100"/>
    <n v="15"/>
    <n v="0"/>
    <n v="0"/>
    <n v="0"/>
    <n v="5"/>
    <s v="&gt;115"/>
    <n v="30369"/>
    <m/>
    <x v="460"/>
    <x v="45"/>
    <m/>
  </r>
  <r>
    <n v="96151"/>
    <n v="5"/>
    <n v="5"/>
    <s v="&gt;0"/>
    <m/>
    <s v="96151"/>
    <n v="11"/>
    <n v="0"/>
    <n v="0"/>
    <n v="0"/>
    <n v="0"/>
    <n v="0"/>
    <n v="11"/>
    <n v="0"/>
    <n v="1"/>
    <x v="2"/>
    <x v="1"/>
    <m/>
  </r>
  <r>
    <n v="96155"/>
    <n v="0"/>
    <n v="5"/>
    <s v="&gt;0"/>
    <m/>
    <s v="96155"/>
    <n v="5"/>
    <n v="0"/>
    <n v="0"/>
    <n v="0"/>
    <n v="0"/>
    <n v="0"/>
    <s v="&gt;0"/>
    <n v="0"/>
    <m/>
    <x v="0"/>
    <x v="45"/>
    <m/>
  </r>
  <r>
    <n v="96156"/>
    <n v="5"/>
    <n v="0"/>
    <s v="&gt;0"/>
    <m/>
    <s v="96156"/>
    <n v="5"/>
    <n v="0"/>
    <n v="0"/>
    <n v="0"/>
    <n v="0"/>
    <n v="0"/>
    <s v="&gt;0"/>
    <n v="0"/>
    <n v="1"/>
    <x v="2"/>
    <x v="1"/>
    <m/>
  </r>
  <r>
    <n v="96158"/>
    <n v="5"/>
    <n v="5"/>
    <s v="&gt;0"/>
    <m/>
    <s v="96158"/>
    <n v="5"/>
    <n v="0"/>
    <n v="0"/>
    <n v="0"/>
    <n v="0"/>
    <n v="0"/>
    <s v="&gt;0"/>
    <n v="0"/>
    <n v="1"/>
    <x v="2"/>
    <x v="1"/>
    <m/>
  </r>
  <r>
    <n v="96160"/>
    <n v="5"/>
    <n v="5"/>
    <s v="&gt;0"/>
    <m/>
    <s v="96160"/>
    <n v="5"/>
    <n v="0"/>
    <n v="0"/>
    <n v="0"/>
    <n v="0"/>
    <n v="5"/>
    <s v="&gt;0"/>
    <n v="0"/>
    <n v="1"/>
    <x v="2"/>
    <x v="1"/>
    <m/>
  </r>
  <r>
    <n v="96161"/>
    <n v="56"/>
    <n v="17"/>
    <n v="73"/>
    <m/>
    <s v="96161"/>
    <n v="67"/>
    <n v="5"/>
    <n v="0"/>
    <n v="0"/>
    <n v="0"/>
    <n v="5"/>
    <s v="&gt;67"/>
    <n v="18782"/>
    <m/>
    <x v="461"/>
    <x v="42"/>
    <m/>
  </r>
  <r>
    <n v="96162"/>
    <n v="5"/>
    <n v="5"/>
    <s v="&gt;0"/>
    <m/>
    <s v="96162"/>
    <n v="5"/>
    <n v="0"/>
    <n v="0"/>
    <n v="0"/>
    <n v="0"/>
    <n v="0"/>
    <s v="&gt;0"/>
    <n v="0"/>
    <n v="1"/>
    <x v="2"/>
    <x v="1"/>
    <m/>
  </r>
  <r>
    <s v="INVLD"/>
    <n v="40"/>
    <n v="281"/>
    <n v="321"/>
    <m/>
    <s v="INVLD"/>
    <n v="63"/>
    <n v="14"/>
    <n v="5"/>
    <n v="5"/>
    <n v="5"/>
    <n v="236"/>
    <s v="&gt;313"/>
    <n v="0"/>
    <n v="1"/>
    <x v="2"/>
    <x v="1"/>
    <m/>
  </r>
  <r>
    <s v="NonCA"/>
    <n v="91"/>
    <n v="144"/>
    <n v="235"/>
    <m/>
    <s v="NonCA"/>
    <n v="135"/>
    <n v="24"/>
    <n v="15"/>
    <n v="5"/>
    <n v="5"/>
    <n v="56"/>
    <s v="&gt;230"/>
    <n v="0"/>
    <n v="1"/>
    <x v="2"/>
    <x v="1"/>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2BFECB3D-9726-4759-8452-99DDA191BE4E}" name="PivotTable3" cacheId="2"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location ref="B529:K588" firstHeaderRow="0" firstDataRow="1" firstDataCol="1"/>
  <pivotFields count="18">
    <pivotField showAll="0"/>
    <pivotField dataField="1" showAll="0"/>
    <pivotField dataField="1" showAll="0"/>
    <pivotField showAll="0"/>
    <pivotField showAll="0"/>
    <pivotField showAll="0"/>
    <pivotField dataField="1" showAll="0"/>
    <pivotField dataField="1" showAll="0"/>
    <pivotField dataField="1" showAll="0"/>
    <pivotField dataField="1" showAll="0"/>
    <pivotField dataField="1" showAll="0"/>
    <pivotField dataField="1" showAll="0"/>
    <pivotField showAll="0"/>
    <pivotField dataField="1" showAll="0"/>
    <pivotField showAll="0"/>
    <pivotField axis="axisRow" showAll="0">
      <items count="463">
        <item h="1" x="133"/>
        <item h="1" x="62"/>
        <item h="1" x="292"/>
        <item h="1" x="330"/>
        <item h="1" x="94"/>
        <item h="1" x="169"/>
        <item h="1" x="455"/>
        <item h="1" x="401"/>
        <item h="1" x="293"/>
        <item h="1" x="180"/>
        <item h="1" x="442"/>
        <item h="1" x="360"/>
        <item h="1" x="294"/>
        <item h="1" x="134"/>
        <item h="1" x="52"/>
        <item h="1" x="394"/>
        <item h="1" x="223"/>
        <item h="1" x="38"/>
        <item h="1" x="202"/>
        <item h="1" x="224"/>
        <item h="1" x="277"/>
        <item h="1" x="362"/>
        <item h="1" x="402"/>
        <item h="1" x="40"/>
        <item h="1" x="203"/>
        <item h="1" x="69"/>
        <item h="1" x="208"/>
        <item h="1" x="115"/>
        <item h="1" x="135"/>
        <item h="1" x="116"/>
        <item h="1" x="5"/>
        <item h="1" x="41"/>
        <item h="1" x="269"/>
        <item h="1" x="295"/>
        <item h="1" x="329"/>
        <item h="1" x="6"/>
        <item h="1" x="137"/>
        <item h="1" x="428"/>
        <item h="1" x="235"/>
        <item h="1" x="395"/>
        <item h="1" x="117"/>
        <item h="1" x="53"/>
        <item h="1" x="118"/>
        <item h="1" x="181"/>
        <item h="1" x="296"/>
        <item h="1" x="270"/>
        <item h="1" x="225"/>
        <item h="1" x="28"/>
        <item h="1" x="67"/>
        <item h="1" x="63"/>
        <item h="1" x="119"/>
        <item h="1" x="234"/>
        <item h="1" x="138"/>
        <item h="1" x="120"/>
        <item h="1" x="297"/>
        <item h="1" x="191"/>
        <item h="1" x="346"/>
        <item h="1" x="158"/>
        <item h="1" x="347"/>
        <item h="1" x="101"/>
        <item h="1" x="260"/>
        <item h="1" x="192"/>
        <item h="1" x="49"/>
        <item h="1" x="121"/>
        <item h="1" x="364"/>
        <item h="1" x="39"/>
        <item h="1" x="429"/>
        <item h="1" x="71"/>
        <item h="1" x="72"/>
        <item h="1" x="241"/>
        <item h="1" x="95"/>
        <item h="1" x="404"/>
        <item h="1" x="73"/>
        <item h="1" x="298"/>
        <item h="1" x="382"/>
        <item h="1" x="383"/>
        <item h="1" x="242"/>
        <item h="1" x="122"/>
        <item h="1" x="205"/>
        <item h="1" x="425"/>
        <item h="1" x="139"/>
        <item h="1" x="430"/>
        <item h="1" x="3"/>
        <item h="1" x="7"/>
        <item h="1" x="299"/>
        <item h="1" x="206"/>
        <item h="1" x="444"/>
        <item h="1" x="187"/>
        <item h="1" x="111"/>
        <item h="1" x="334"/>
        <item h="1" x="165"/>
        <item h="1" x="337"/>
        <item h="1" x="74"/>
        <item h="1" x="396"/>
        <item h="1" x="8"/>
        <item h="1" x="348"/>
        <item h="1" x="30"/>
        <item h="1" x="272"/>
        <item h="1" x="163"/>
        <item h="1" x="301"/>
        <item h="1" x="405"/>
        <item h="1" x="207"/>
        <item h="1" x="123"/>
        <item h="1" x="85"/>
        <item h="1" x="243"/>
        <item h="1" x="406"/>
        <item h="1" x="445"/>
        <item h="1" x="244"/>
        <item h="1" x="9"/>
        <item h="1" x="54"/>
        <item h="1" x="318"/>
        <item h="1" x="446"/>
        <item h="1" x="188"/>
        <item h="1" x="103"/>
        <item h="1" x="124"/>
        <item h="1" x="302"/>
        <item h="1" x="75"/>
        <item h="1" x="10"/>
        <item h="1" x="407"/>
        <item h="1" x="328"/>
        <item h="1" x="100"/>
        <item h="1" x="366"/>
        <item h="1" x="104"/>
        <item h="1" x="447"/>
        <item h="1" x="393"/>
        <item h="1" x="209"/>
        <item h="1" x="336"/>
        <item h="1" x="303"/>
        <item h="1" x="210"/>
        <item h="1" x="397"/>
        <item h="1" x="193"/>
        <item h="1" x="245"/>
        <item h="1" x="408"/>
        <item h="1" x="140"/>
        <item h="1" x="385"/>
        <item h="1" x="448"/>
        <item h="1" x="398"/>
        <item h="1" x="291"/>
        <item h="1" x="178"/>
        <item h="1" x="246"/>
        <item h="1" x="304"/>
        <item h="1" x="254"/>
        <item h="1" x="182"/>
        <item h="1" x="409"/>
        <item h="1" x="183"/>
        <item h="1" x="11"/>
        <item h="1" x="350"/>
        <item h="1" x="61"/>
        <item h="1" x="77"/>
        <item h="1" x="201"/>
        <item h="1" x="261"/>
        <item h="1" x="136"/>
        <item h="1" x="431"/>
        <item h="1" x="262"/>
        <item h="1" x="432"/>
        <item h="1" x="226"/>
        <item h="1" x="227"/>
        <item h="1" x="367"/>
        <item h="1" x="273"/>
        <item h="1" x="211"/>
        <item h="1" x="43"/>
        <item h="1" x="12"/>
        <item h="1" x="305"/>
        <item h="1" x="386"/>
        <item h="1" x="152"/>
        <item h="1" x="306"/>
        <item h="1" x="13"/>
        <item h="1" x="141"/>
        <item h="1" x="142"/>
        <item h="1" x="271"/>
        <item h="1" x="351"/>
        <item h="1" x="125"/>
        <item h="1" x="368"/>
        <item h="1" x="48"/>
        <item h="1" x="14"/>
        <item h="1" x="212"/>
        <item h="1" x="126"/>
        <item h="1" x="96"/>
        <item h="1" x="113"/>
        <item h="1" x="112"/>
        <item h="1" x="79"/>
        <item h="1" x="24"/>
        <item h="1" x="410"/>
        <item h="1" x="161"/>
        <item h="1" x="70"/>
        <item h="1" x="411"/>
        <item h="1" x="412"/>
        <item h="1" x="81"/>
        <item h="1" x="247"/>
        <item h="1" x="263"/>
        <item h="1" x="248"/>
        <item h="1" x="55"/>
        <item h="1" x="31"/>
        <item h="1" x="97"/>
        <item h="1" x="32"/>
        <item h="1" x="29"/>
        <item h="1" x="78"/>
        <item h="1" x="127"/>
        <item h="1" x="80"/>
        <item h="1" x="307"/>
        <item h="1" x="167"/>
        <item h="1" x="168"/>
        <item h="1" x="173"/>
        <item h="1" x="166"/>
        <item h="1" x="151"/>
        <item h="1" x="162"/>
        <item h="1" x="387"/>
        <item h="1" x="42"/>
        <item h="1" x="236"/>
        <item h="1" x="338"/>
        <item h="1" x="369"/>
        <item h="1" x="15"/>
        <item h="1" x="98"/>
        <item h="1" x="213"/>
        <item h="1" x="413"/>
        <item h="1" x="214"/>
        <item h="1" x="433"/>
        <item h="1" x="308"/>
        <item h="1" x="370"/>
        <item h="1" x="361"/>
        <item h="1" x="143"/>
        <item h="1" x="44"/>
        <item h="1" x="228"/>
        <item h="1" x="51"/>
        <item h="1" x="414"/>
        <item h="1" x="45"/>
        <item h="1" x="275"/>
        <item h="1" x="274"/>
        <item h="1" x="1"/>
        <item h="1" x="249"/>
        <item h="1" x="352"/>
        <item h="1" x="457"/>
        <item h="1" x="16"/>
        <item h="1" x="250"/>
        <item h="1" x="17"/>
        <item h="1" x="237"/>
        <item h="1" x="18"/>
        <item h="1" x="371"/>
        <item h="1" x="264"/>
        <item h="1" x="309"/>
        <item h="1" x="427"/>
        <item h="1" x="19"/>
        <item h="1" x="215"/>
        <item h="1" x="251"/>
        <item h="1" x="157"/>
        <item h="1" x="276"/>
        <item h="1" x="372"/>
        <item h="1" x="339"/>
        <item h="1" x="279"/>
        <item h="1" x="353"/>
        <item h="1" x="176"/>
        <item h="1" x="365"/>
        <item h="1" x="56"/>
        <item h="1" x="449"/>
        <item h="1" x="84"/>
        <item h="1" x="33"/>
        <item h="1" x="265"/>
        <item h="1" x="82"/>
        <item h="1" x="194"/>
        <item h="1" x="310"/>
        <item h="1" x="153"/>
        <item h="1" x="229"/>
        <item h="1" x="450"/>
        <item h="1" x="280"/>
        <item h="1" x="154"/>
        <item h="1" x="311"/>
        <item h="1" x="99"/>
        <item h="1" x="144"/>
        <item h="1" x="434"/>
        <item h="1" x="312"/>
        <item h="1" x="373"/>
        <item h="1" x="164"/>
        <item h="1" x="184"/>
        <item h="1" x="34"/>
        <item h="1" x="340"/>
        <item h="1" x="374"/>
        <item h="1" x="327"/>
        <item h="1" x="313"/>
        <item h="1" x="105"/>
        <item h="1" x="195"/>
        <item h="1" x="83"/>
        <item h="1" x="172"/>
        <item h="1" x="252"/>
        <item h="1" x="314"/>
        <item h="1" x="435"/>
        <item h="1" x="436"/>
        <item h="1" x="196"/>
        <item h="1" x="266"/>
        <item h="1" x="281"/>
        <item h="1" x="114"/>
        <item h="1" x="128"/>
        <item h="1" x="238"/>
        <item h="1" x="289"/>
        <item h="1" x="20"/>
        <item h="1" x="437"/>
        <item h="1" x="46"/>
        <item h="1" x="253"/>
        <item h="1" x="59"/>
        <item h="1" x="230"/>
        <item h="1" x="375"/>
        <item h="1" x="155"/>
        <item h="1" x="341"/>
        <item h="1" x="35"/>
        <item h="1" x="315"/>
        <item h="1" x="231"/>
        <item h="1" x="316"/>
        <item h="1" x="186"/>
        <item h="1" x="416"/>
        <item h="1" x="300"/>
        <item h="1" x="317"/>
        <item h="1" x="417"/>
        <item h="1" x="388"/>
        <item h="1" x="86"/>
        <item h="1" x="197"/>
        <item h="1" x="217"/>
        <item h="1" x="458"/>
        <item h="1" x="278"/>
        <item h="1" x="106"/>
        <item h="1" x="418"/>
        <item h="1" x="68"/>
        <item h="1" x="129"/>
        <item h="1" x="21"/>
        <item h="1" x="175"/>
        <item h="1" x="451"/>
        <item h="1" x="441"/>
        <item h="1" x="146"/>
        <item h="1" x="22"/>
        <item h="1" x="282"/>
        <item h="1" x="255"/>
        <item h="1" x="147"/>
        <item h="1" x="331"/>
        <item h="1" x="239"/>
        <item h="1" x="399"/>
        <item h="1" x="319"/>
        <item h="1" x="376"/>
        <item h="1" x="377"/>
        <item h="1" x="150"/>
        <item h="1" x="419"/>
        <item h="1" x="335"/>
        <item h="1" x="87"/>
        <item h="1" x="415"/>
        <item h="1" x="342"/>
        <item h="1" x="426"/>
        <item h="1" x="259"/>
        <item h="1" x="343"/>
        <item h="1" x="149"/>
        <item h="1" x="284"/>
        <item h="1" x="285"/>
        <item h="1" x="170"/>
        <item h="1" x="102"/>
        <item h="1" x="88"/>
        <item h="1" x="66"/>
        <item h="1" x="288"/>
        <item h="1" x="89"/>
        <item h="1" x="156"/>
        <item h="1" x="257"/>
        <item h="1" x="345"/>
        <item h="1" x="354"/>
        <item h="1" x="171"/>
        <item h="1" x="321"/>
        <item h="1" x="222"/>
        <item h="1" x="107"/>
        <item h="1" x="60"/>
        <item h="1" x="290"/>
        <item h="1" x="332"/>
        <item h="1" x="322"/>
        <item h="1" x="256"/>
        <item h="1" x="177"/>
        <item h="1" x="200"/>
        <item h="1" x="355"/>
        <item h="1" x="65"/>
        <item h="1" x="356"/>
        <item h="1" x="36"/>
        <item h="1" x="232"/>
        <item h="1" x="25"/>
        <item h="1" x="198"/>
        <item h="1" x="381"/>
        <item h="1" x="108"/>
        <item h="1" x="358"/>
        <item h="1" x="344"/>
        <item h="1" x="357"/>
        <item h="1" x="47"/>
        <item h="1" x="267"/>
        <item h="1" x="389"/>
        <item h="1" x="258"/>
        <item h="1" x="204"/>
        <item h="1" x="443"/>
        <item h="1" x="57"/>
        <item h="1" x="50"/>
        <item h="1" x="199"/>
        <item h="1" x="109"/>
        <item h="1" x="268"/>
        <item h="1" x="233"/>
        <item h="1" x="390"/>
        <item h="1" x="378"/>
        <item h="1" x="76"/>
        <item h="1" x="23"/>
        <item h="1" x="460"/>
        <item h="1" x="58"/>
        <item h="1" x="286"/>
        <item h="1" x="320"/>
        <item h="1" x="37"/>
        <item h="1" x="359"/>
        <item h="1" x="287"/>
        <item h="1" x="456"/>
        <item h="1" x="420"/>
        <item h="1" x="216"/>
        <item h="1" x="240"/>
        <item h="1" x="452"/>
        <item h="1" x="159"/>
        <item h="1" x="90"/>
        <item h="1" x="64"/>
        <item h="1" x="333"/>
        <item h="1" x="26"/>
        <item h="1" x="363"/>
        <item h="1" x="400"/>
        <item h="1" x="461"/>
        <item h="1" x="218"/>
        <item h="1" x="459"/>
        <item h="1" x="379"/>
        <item h="1" x="179"/>
        <item h="1" x="130"/>
        <item h="1" x="391"/>
        <item x="0"/>
        <item h="1" x="323"/>
        <item h="1" x="91"/>
        <item h="1" x="421"/>
        <item h="1" x="324"/>
        <item h="1" x="190"/>
        <item h="1" x="4"/>
        <item h="1" x="145"/>
        <item h="1" x="185"/>
        <item h="1" x="219"/>
        <item h="1" x="110"/>
        <item h="1" x="92"/>
        <item h="1" x="325"/>
        <item h="1" x="220"/>
        <item h="1" x="380"/>
        <item h="1" x="349"/>
        <item h="1" x="453"/>
        <item h="1" x="93"/>
        <item h="1" x="403"/>
        <item h="1" x="174"/>
        <item h="1" x="131"/>
        <item h="1" x="422"/>
        <item h="1" x="27"/>
        <item h="1" x="160"/>
        <item h="1" x="438"/>
        <item h="1" x="392"/>
        <item h="1" x="439"/>
        <item h="1" x="384"/>
        <item h="1" x="423"/>
        <item h="1" x="221"/>
        <item h="1" x="424"/>
        <item h="1" x="283"/>
        <item h="1" x="189"/>
        <item h="1" x="326"/>
        <item h="1" x="454"/>
        <item h="1" x="440"/>
        <item h="1" x="148"/>
        <item h="1" x="132"/>
        <item h="1" x="2"/>
        <item t="default"/>
      </items>
    </pivotField>
    <pivotField axis="axisRow" showAll="0">
      <items count="60">
        <item x="22"/>
        <item x="32"/>
        <item x="41"/>
        <item x="49"/>
        <item x="31"/>
        <item x="48"/>
        <item x="24"/>
        <item x="40"/>
        <item x="45"/>
        <item x="13"/>
        <item x="50"/>
        <item x="38"/>
        <item x="7"/>
        <item x="8"/>
        <item x="12"/>
        <item x="11"/>
        <item x="37"/>
        <item x="55"/>
        <item x="0"/>
        <item x="17"/>
        <item x="26"/>
        <item x="33"/>
        <item x="36"/>
        <item x="18"/>
        <item x="57"/>
        <item x="16"/>
        <item x="15"/>
        <item x="23"/>
        <item x="53"/>
        <item x="2"/>
        <item x="42"/>
        <item x="51"/>
        <item x="5"/>
        <item x="44"/>
        <item x="29"/>
        <item x="4"/>
        <item x="6"/>
        <item x="21"/>
        <item x="30"/>
        <item x="14"/>
        <item x="19"/>
        <item x="9"/>
        <item x="20"/>
        <item x="28"/>
        <item x="54"/>
        <item x="52"/>
        <item x="56"/>
        <item x="25"/>
        <item x="27"/>
        <item x="34"/>
        <item x="46"/>
        <item x="58"/>
        <item x="39"/>
        <item x="10"/>
        <item x="35"/>
        <item x="3"/>
        <item x="43"/>
        <item x="47"/>
        <item x="1"/>
        <item t="default"/>
      </items>
    </pivotField>
    <pivotField showAll="0"/>
  </pivotFields>
  <rowFields count="2">
    <field x="15"/>
    <field x="16"/>
  </rowFields>
  <rowItems count="59">
    <i>
      <x v="423"/>
    </i>
    <i r="1">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r="1">
      <x v="24"/>
    </i>
    <i r="1">
      <x v="25"/>
    </i>
    <i r="1">
      <x v="26"/>
    </i>
    <i r="1">
      <x v="27"/>
    </i>
    <i r="1">
      <x v="28"/>
    </i>
    <i r="1">
      <x v="29"/>
    </i>
    <i r="1">
      <x v="30"/>
    </i>
    <i r="1">
      <x v="31"/>
    </i>
    <i r="1">
      <x v="32"/>
    </i>
    <i r="1">
      <x v="33"/>
    </i>
    <i r="1">
      <x v="34"/>
    </i>
    <i r="1">
      <x v="35"/>
    </i>
    <i r="1">
      <x v="36"/>
    </i>
    <i r="1">
      <x v="38"/>
    </i>
    <i r="1">
      <x v="39"/>
    </i>
    <i r="1">
      <x v="40"/>
    </i>
    <i r="1">
      <x v="41"/>
    </i>
    <i r="1">
      <x v="42"/>
    </i>
    <i r="1">
      <x v="43"/>
    </i>
    <i r="1">
      <x v="44"/>
    </i>
    <i r="1">
      <x v="45"/>
    </i>
    <i r="1">
      <x v="46"/>
    </i>
    <i r="1">
      <x v="47"/>
    </i>
    <i r="1">
      <x v="48"/>
    </i>
    <i r="1">
      <x v="49"/>
    </i>
    <i r="1">
      <x v="50"/>
    </i>
    <i r="1">
      <x v="51"/>
    </i>
    <i r="1">
      <x v="52"/>
    </i>
    <i r="1">
      <x v="53"/>
    </i>
    <i r="1">
      <x v="54"/>
    </i>
    <i r="1">
      <x v="55"/>
    </i>
    <i r="1">
      <x v="56"/>
    </i>
    <i r="1">
      <x v="57"/>
    </i>
    <i t="grand">
      <x/>
    </i>
  </rowItems>
  <colFields count="1">
    <field x="-2"/>
  </colFields>
  <colItems count="9">
    <i>
      <x/>
    </i>
    <i i="1">
      <x v="1"/>
    </i>
    <i i="2">
      <x v="2"/>
    </i>
    <i i="3">
      <x v="3"/>
    </i>
    <i i="4">
      <x v="4"/>
    </i>
    <i i="5">
      <x v="5"/>
    </i>
    <i i="6">
      <x v="6"/>
    </i>
    <i i="7">
      <x v="7"/>
    </i>
    <i i="8">
      <x v="8"/>
    </i>
  </colItems>
  <dataFields count="9">
    <dataField name="Sum of 00-17 yrs" fld="1" baseField="0" baseItem="0"/>
    <dataField name="Sum of 18+ yrs" fld="2" baseField="0" baseItem="0"/>
    <dataField name="Sum of Home of Parent /Family /Guardian" fld="6" baseField="0" baseItem="0"/>
    <dataField name="Sum of Independent /Supported Living" fld="7" baseField="0" baseItem="0"/>
    <dataField name="Sum of Community Care Facility" fld="8" baseField="0" baseItem="0"/>
    <dataField name="Sum of Intermediate Care Facility" fld="9" baseField="0" baseItem="0"/>
    <dataField name="Sum of Foster /Family Home" fld="10" baseField="0" baseItem="0"/>
    <dataField name="Sum of Other" fld="11" baseField="0" baseItem="0"/>
    <dataField name="Sum of SE_ACS20_POP" fld="13"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351394F4-C186-42C7-909C-D40D8B4F6527}" name="PivotTable2" cacheId="1"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location ref="B467:K527" firstHeaderRow="0" firstDataRow="1" firstDataCol="1"/>
  <pivotFields count="18">
    <pivotField showAll="0"/>
    <pivotField dataField="1" showAll="0"/>
    <pivotField dataField="1" showAll="0"/>
    <pivotField showAll="0"/>
    <pivotField showAll="0"/>
    <pivotField showAll="0"/>
    <pivotField dataField="1" showAll="0"/>
    <pivotField dataField="1" showAll="0"/>
    <pivotField dataField="1" showAll="0"/>
    <pivotField dataField="1" showAll="0"/>
    <pivotField dataField="1" showAll="0"/>
    <pivotField dataField="1" showAll="0"/>
    <pivotField showAll="0"/>
    <pivotField dataField="1" showAll="0"/>
    <pivotField showAll="0"/>
    <pivotField showAll="0">
      <items count="463">
        <item x="133"/>
        <item x="62"/>
        <item x="292"/>
        <item x="330"/>
        <item x="94"/>
        <item x="169"/>
        <item x="455"/>
        <item x="401"/>
        <item x="293"/>
        <item x="180"/>
        <item x="442"/>
        <item x="360"/>
        <item x="294"/>
        <item x="134"/>
        <item x="52"/>
        <item x="394"/>
        <item x="223"/>
        <item x="38"/>
        <item x="202"/>
        <item x="224"/>
        <item x="277"/>
        <item x="362"/>
        <item x="402"/>
        <item x="40"/>
        <item x="203"/>
        <item x="69"/>
        <item x="208"/>
        <item x="115"/>
        <item x="135"/>
        <item x="116"/>
        <item x="5"/>
        <item x="41"/>
        <item x="269"/>
        <item x="295"/>
        <item x="329"/>
        <item x="6"/>
        <item x="137"/>
        <item x="428"/>
        <item x="235"/>
        <item x="395"/>
        <item x="117"/>
        <item x="53"/>
        <item x="118"/>
        <item x="181"/>
        <item x="296"/>
        <item x="270"/>
        <item x="225"/>
        <item x="28"/>
        <item x="67"/>
        <item x="63"/>
        <item x="119"/>
        <item x="234"/>
        <item x="138"/>
        <item x="120"/>
        <item x="297"/>
        <item x="191"/>
        <item x="346"/>
        <item x="158"/>
        <item x="347"/>
        <item x="101"/>
        <item x="260"/>
        <item x="192"/>
        <item x="49"/>
        <item x="121"/>
        <item x="364"/>
        <item x="39"/>
        <item x="429"/>
        <item x="71"/>
        <item x="72"/>
        <item x="241"/>
        <item x="95"/>
        <item x="404"/>
        <item x="73"/>
        <item x="298"/>
        <item x="382"/>
        <item x="383"/>
        <item x="242"/>
        <item x="122"/>
        <item x="205"/>
        <item x="425"/>
        <item x="139"/>
        <item x="430"/>
        <item x="3"/>
        <item x="7"/>
        <item x="299"/>
        <item x="206"/>
        <item x="444"/>
        <item x="187"/>
        <item x="111"/>
        <item x="334"/>
        <item x="165"/>
        <item x="337"/>
        <item x="74"/>
        <item x="396"/>
        <item x="8"/>
        <item x="348"/>
        <item x="30"/>
        <item x="272"/>
        <item x="163"/>
        <item x="301"/>
        <item x="405"/>
        <item x="207"/>
        <item x="123"/>
        <item x="85"/>
        <item x="243"/>
        <item x="406"/>
        <item x="445"/>
        <item x="244"/>
        <item x="9"/>
        <item x="54"/>
        <item x="318"/>
        <item x="446"/>
        <item x="188"/>
        <item x="103"/>
        <item x="124"/>
        <item x="302"/>
        <item x="75"/>
        <item x="10"/>
        <item x="407"/>
        <item x="328"/>
        <item x="100"/>
        <item x="366"/>
        <item x="104"/>
        <item x="447"/>
        <item x="393"/>
        <item x="209"/>
        <item x="336"/>
        <item x="303"/>
        <item x="210"/>
        <item x="397"/>
        <item x="193"/>
        <item x="245"/>
        <item x="408"/>
        <item x="140"/>
        <item x="385"/>
        <item x="448"/>
        <item x="398"/>
        <item x="291"/>
        <item x="178"/>
        <item x="246"/>
        <item x="304"/>
        <item x="254"/>
        <item x="182"/>
        <item x="409"/>
        <item x="183"/>
        <item x="11"/>
        <item x="350"/>
        <item x="61"/>
        <item x="77"/>
        <item x="201"/>
        <item x="261"/>
        <item x="136"/>
        <item x="431"/>
        <item x="262"/>
        <item x="432"/>
        <item x="226"/>
        <item x="227"/>
        <item x="367"/>
        <item x="273"/>
        <item x="211"/>
        <item x="43"/>
        <item x="12"/>
        <item x="305"/>
        <item x="386"/>
        <item x="152"/>
        <item x="306"/>
        <item x="13"/>
        <item x="141"/>
        <item x="142"/>
        <item x="271"/>
        <item x="351"/>
        <item x="125"/>
        <item x="368"/>
        <item x="48"/>
        <item x="14"/>
        <item x="212"/>
        <item x="126"/>
        <item x="96"/>
        <item x="113"/>
        <item x="112"/>
        <item x="79"/>
        <item x="24"/>
        <item x="410"/>
        <item x="161"/>
        <item x="70"/>
        <item x="411"/>
        <item x="412"/>
        <item x="81"/>
        <item x="247"/>
        <item x="263"/>
        <item x="248"/>
        <item x="55"/>
        <item x="31"/>
        <item x="97"/>
        <item x="32"/>
        <item x="29"/>
        <item x="78"/>
        <item x="127"/>
        <item x="80"/>
        <item x="307"/>
        <item x="167"/>
        <item x="168"/>
        <item x="173"/>
        <item x="166"/>
        <item x="151"/>
        <item x="162"/>
        <item x="387"/>
        <item x="42"/>
        <item x="236"/>
        <item x="338"/>
        <item x="369"/>
        <item x="15"/>
        <item x="98"/>
        <item x="213"/>
        <item x="413"/>
        <item x="214"/>
        <item x="433"/>
        <item x="308"/>
        <item x="370"/>
        <item x="361"/>
        <item x="143"/>
        <item x="44"/>
        <item x="228"/>
        <item x="51"/>
        <item x="414"/>
        <item x="45"/>
        <item x="275"/>
        <item x="274"/>
        <item x="1"/>
        <item x="249"/>
        <item x="352"/>
        <item x="457"/>
        <item x="16"/>
        <item x="250"/>
        <item x="17"/>
        <item x="237"/>
        <item x="18"/>
        <item x="371"/>
        <item x="264"/>
        <item x="309"/>
        <item x="427"/>
        <item x="19"/>
        <item x="215"/>
        <item x="251"/>
        <item x="157"/>
        <item x="276"/>
        <item x="372"/>
        <item x="339"/>
        <item x="279"/>
        <item x="353"/>
        <item x="176"/>
        <item x="365"/>
        <item x="56"/>
        <item x="449"/>
        <item x="84"/>
        <item x="33"/>
        <item x="265"/>
        <item x="82"/>
        <item x="194"/>
        <item x="310"/>
        <item x="153"/>
        <item x="229"/>
        <item x="450"/>
        <item x="280"/>
        <item x="154"/>
        <item x="311"/>
        <item x="99"/>
        <item x="144"/>
        <item x="434"/>
        <item x="312"/>
        <item x="373"/>
        <item x="164"/>
        <item x="184"/>
        <item x="34"/>
        <item x="340"/>
        <item x="374"/>
        <item x="327"/>
        <item x="313"/>
        <item x="105"/>
        <item x="195"/>
        <item x="83"/>
        <item x="172"/>
        <item x="252"/>
        <item x="314"/>
        <item x="435"/>
        <item x="436"/>
        <item x="196"/>
        <item x="266"/>
        <item x="281"/>
        <item x="114"/>
        <item x="128"/>
        <item x="238"/>
        <item x="289"/>
        <item x="20"/>
        <item x="437"/>
        <item x="46"/>
        <item x="253"/>
        <item x="59"/>
        <item x="230"/>
        <item x="375"/>
        <item x="155"/>
        <item x="341"/>
        <item x="35"/>
        <item x="315"/>
        <item x="231"/>
        <item x="316"/>
        <item x="186"/>
        <item x="416"/>
        <item x="300"/>
        <item x="317"/>
        <item x="417"/>
        <item x="388"/>
        <item x="86"/>
        <item x="197"/>
        <item x="217"/>
        <item x="458"/>
        <item x="278"/>
        <item x="106"/>
        <item x="418"/>
        <item x="68"/>
        <item x="129"/>
        <item x="21"/>
        <item x="175"/>
        <item x="451"/>
        <item x="441"/>
        <item x="146"/>
        <item x="22"/>
        <item x="282"/>
        <item x="255"/>
        <item x="147"/>
        <item x="331"/>
        <item x="239"/>
        <item x="399"/>
        <item x="319"/>
        <item x="376"/>
        <item x="377"/>
        <item x="150"/>
        <item x="419"/>
        <item x="335"/>
        <item x="87"/>
        <item x="415"/>
        <item x="342"/>
        <item x="426"/>
        <item x="259"/>
        <item x="343"/>
        <item x="149"/>
        <item x="284"/>
        <item x="285"/>
        <item x="170"/>
        <item x="102"/>
        <item x="88"/>
        <item x="66"/>
        <item x="288"/>
        <item x="89"/>
        <item x="156"/>
        <item x="257"/>
        <item x="345"/>
        <item x="354"/>
        <item x="171"/>
        <item x="321"/>
        <item x="222"/>
        <item x="107"/>
        <item x="60"/>
        <item x="290"/>
        <item x="332"/>
        <item x="322"/>
        <item x="256"/>
        <item x="177"/>
        <item x="200"/>
        <item x="355"/>
        <item x="65"/>
        <item x="356"/>
        <item x="36"/>
        <item x="232"/>
        <item x="25"/>
        <item x="198"/>
        <item x="381"/>
        <item x="108"/>
        <item x="358"/>
        <item x="344"/>
        <item x="357"/>
        <item x="47"/>
        <item x="267"/>
        <item x="389"/>
        <item x="258"/>
        <item x="204"/>
        <item x="443"/>
        <item x="57"/>
        <item x="50"/>
        <item x="199"/>
        <item x="109"/>
        <item x="268"/>
        <item x="233"/>
        <item x="390"/>
        <item x="378"/>
        <item x="76"/>
        <item x="23"/>
        <item x="460"/>
        <item x="58"/>
        <item x="286"/>
        <item x="320"/>
        <item x="37"/>
        <item x="359"/>
        <item x="287"/>
        <item x="456"/>
        <item x="420"/>
        <item x="216"/>
        <item x="240"/>
        <item x="452"/>
        <item x="159"/>
        <item x="90"/>
        <item x="64"/>
        <item x="333"/>
        <item x="26"/>
        <item x="363"/>
        <item x="400"/>
        <item x="461"/>
        <item x="218"/>
        <item x="459"/>
        <item x="379"/>
        <item x="179"/>
        <item x="130"/>
        <item x="391"/>
        <item x="0"/>
        <item x="323"/>
        <item x="91"/>
        <item x="421"/>
        <item x="324"/>
        <item x="190"/>
        <item x="4"/>
        <item x="145"/>
        <item x="185"/>
        <item x="219"/>
        <item x="110"/>
        <item x="92"/>
        <item x="325"/>
        <item x="220"/>
        <item x="380"/>
        <item x="349"/>
        <item x="453"/>
        <item x="93"/>
        <item x="403"/>
        <item x="174"/>
        <item x="131"/>
        <item x="422"/>
        <item x="27"/>
        <item x="160"/>
        <item x="438"/>
        <item x="392"/>
        <item x="439"/>
        <item x="384"/>
        <item x="423"/>
        <item x="221"/>
        <item x="424"/>
        <item x="283"/>
        <item x="189"/>
        <item x="326"/>
        <item x="454"/>
        <item x="440"/>
        <item x="148"/>
        <item x="132"/>
        <item x="2"/>
        <item t="default"/>
      </items>
    </pivotField>
    <pivotField axis="axisRow" showAll="0">
      <items count="60">
        <item x="22"/>
        <item x="32"/>
        <item x="41"/>
        <item x="49"/>
        <item x="31"/>
        <item x="48"/>
        <item x="24"/>
        <item x="40"/>
        <item x="45"/>
        <item x="13"/>
        <item x="50"/>
        <item x="38"/>
        <item x="7"/>
        <item x="8"/>
        <item x="12"/>
        <item x="11"/>
        <item x="37"/>
        <item x="55"/>
        <item x="0"/>
        <item x="17"/>
        <item x="26"/>
        <item x="33"/>
        <item x="36"/>
        <item x="18"/>
        <item x="57"/>
        <item x="16"/>
        <item x="15"/>
        <item x="23"/>
        <item x="53"/>
        <item x="2"/>
        <item x="42"/>
        <item x="51"/>
        <item x="5"/>
        <item x="44"/>
        <item x="29"/>
        <item x="4"/>
        <item x="6"/>
        <item x="21"/>
        <item x="30"/>
        <item x="14"/>
        <item x="19"/>
        <item x="9"/>
        <item x="20"/>
        <item x="28"/>
        <item x="54"/>
        <item x="52"/>
        <item x="56"/>
        <item x="25"/>
        <item x="27"/>
        <item x="34"/>
        <item x="46"/>
        <item x="58"/>
        <item x="39"/>
        <item x="10"/>
        <item x="35"/>
        <item x="3"/>
        <item x="43"/>
        <item x="47"/>
        <item x="1"/>
        <item t="default"/>
      </items>
    </pivotField>
    <pivotField showAll="0"/>
  </pivotFields>
  <rowFields count="1">
    <field x="16"/>
  </rowFields>
  <rowItems count="60">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t="grand">
      <x/>
    </i>
  </rowItems>
  <colFields count="1">
    <field x="-2"/>
  </colFields>
  <colItems count="9">
    <i>
      <x/>
    </i>
    <i i="1">
      <x v="1"/>
    </i>
    <i i="2">
      <x v="2"/>
    </i>
    <i i="3">
      <x v="3"/>
    </i>
    <i i="4">
      <x v="4"/>
    </i>
    <i i="5">
      <x v="5"/>
    </i>
    <i i="6">
      <x v="6"/>
    </i>
    <i i="7">
      <x v="7"/>
    </i>
    <i i="8">
      <x v="8"/>
    </i>
  </colItems>
  <dataFields count="9">
    <dataField name="Sum of 00-17 yrs" fld="1" baseField="0" baseItem="0"/>
    <dataField name="Sum of 18+ yrs" fld="2" baseField="0" baseItem="0"/>
    <dataField name="Sum of Home of Parent /Family /Guardian" fld="6" baseField="0" baseItem="0"/>
    <dataField name="Sum of Independent /Supported Living" fld="7" baseField="0" baseItem="0"/>
    <dataField name="Sum of Community Care Facility" fld="8" baseField="0" baseItem="0"/>
    <dataField name="Sum of Intermediate Care Facility" fld="9" baseField="0" baseItem="0"/>
    <dataField name="Sum of Foster /Family Home" fld="10" baseField="0" baseItem="0"/>
    <dataField name="Sum of Other" fld="11" baseField="0" baseItem="0"/>
    <dataField name="Sum of SE_ACS20_POP" fld="13"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2F6FF11-71A6-4E84-89B2-3CCC8703CF30}" name="PivotTable1" cacheId="0"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location ref="B2:K465" firstHeaderRow="0" firstDataRow="1" firstDataCol="1"/>
  <pivotFields count="18">
    <pivotField showAll="0"/>
    <pivotField dataField="1" showAll="0"/>
    <pivotField dataField="1" showAll="0"/>
    <pivotField showAll="0"/>
    <pivotField showAll="0"/>
    <pivotField showAll="0"/>
    <pivotField dataField="1" showAll="0"/>
    <pivotField dataField="1" showAll="0"/>
    <pivotField dataField="1" showAll="0"/>
    <pivotField dataField="1" showAll="0"/>
    <pivotField dataField="1" showAll="0"/>
    <pivotField dataField="1" showAll="0"/>
    <pivotField showAll="0"/>
    <pivotField dataField="1" showAll="0"/>
    <pivotField showAll="0"/>
    <pivotField axis="axisRow" showAll="0">
      <items count="463">
        <item x="133"/>
        <item x="62"/>
        <item x="292"/>
        <item x="330"/>
        <item x="94"/>
        <item x="169"/>
        <item x="455"/>
        <item x="401"/>
        <item x="293"/>
        <item x="180"/>
        <item x="442"/>
        <item x="360"/>
        <item x="294"/>
        <item x="134"/>
        <item x="52"/>
        <item x="394"/>
        <item x="223"/>
        <item x="38"/>
        <item x="202"/>
        <item x="224"/>
        <item x="277"/>
        <item x="362"/>
        <item x="402"/>
        <item x="40"/>
        <item x="203"/>
        <item x="69"/>
        <item x="208"/>
        <item x="115"/>
        <item x="135"/>
        <item x="116"/>
        <item x="5"/>
        <item x="41"/>
        <item x="269"/>
        <item x="295"/>
        <item x="329"/>
        <item x="6"/>
        <item x="137"/>
        <item x="428"/>
        <item x="235"/>
        <item x="395"/>
        <item x="117"/>
        <item x="53"/>
        <item x="118"/>
        <item x="181"/>
        <item x="296"/>
        <item x="270"/>
        <item x="225"/>
        <item x="28"/>
        <item x="67"/>
        <item x="63"/>
        <item x="119"/>
        <item x="234"/>
        <item x="138"/>
        <item x="120"/>
        <item x="297"/>
        <item x="191"/>
        <item x="346"/>
        <item x="158"/>
        <item x="347"/>
        <item x="101"/>
        <item x="260"/>
        <item x="192"/>
        <item x="49"/>
        <item x="121"/>
        <item x="364"/>
        <item x="39"/>
        <item x="429"/>
        <item x="71"/>
        <item x="72"/>
        <item x="241"/>
        <item x="95"/>
        <item x="404"/>
        <item x="73"/>
        <item x="298"/>
        <item x="382"/>
        <item x="383"/>
        <item x="242"/>
        <item x="122"/>
        <item x="205"/>
        <item x="425"/>
        <item x="139"/>
        <item x="430"/>
        <item x="3"/>
        <item x="7"/>
        <item x="299"/>
        <item x="206"/>
        <item x="444"/>
        <item x="187"/>
        <item x="111"/>
        <item x="334"/>
        <item x="165"/>
        <item x="337"/>
        <item x="74"/>
        <item x="396"/>
        <item x="8"/>
        <item x="348"/>
        <item x="30"/>
        <item x="272"/>
        <item x="163"/>
        <item x="301"/>
        <item x="405"/>
        <item x="207"/>
        <item x="123"/>
        <item x="85"/>
        <item x="243"/>
        <item x="406"/>
        <item x="445"/>
        <item x="244"/>
        <item x="9"/>
        <item x="54"/>
        <item x="318"/>
        <item x="446"/>
        <item x="188"/>
        <item x="103"/>
        <item x="124"/>
        <item x="302"/>
        <item x="75"/>
        <item x="10"/>
        <item x="407"/>
        <item x="328"/>
        <item x="100"/>
        <item x="366"/>
        <item x="104"/>
        <item x="447"/>
        <item x="393"/>
        <item x="209"/>
        <item x="336"/>
        <item x="303"/>
        <item x="210"/>
        <item x="397"/>
        <item x="193"/>
        <item x="245"/>
        <item x="408"/>
        <item x="140"/>
        <item x="385"/>
        <item x="448"/>
        <item x="398"/>
        <item x="291"/>
        <item x="178"/>
        <item x="246"/>
        <item x="304"/>
        <item x="254"/>
        <item x="182"/>
        <item x="409"/>
        <item x="183"/>
        <item x="11"/>
        <item x="350"/>
        <item x="61"/>
        <item x="77"/>
        <item x="201"/>
        <item x="261"/>
        <item x="136"/>
        <item x="431"/>
        <item x="262"/>
        <item x="432"/>
        <item x="226"/>
        <item x="227"/>
        <item x="367"/>
        <item x="273"/>
        <item x="211"/>
        <item x="43"/>
        <item x="12"/>
        <item x="305"/>
        <item x="386"/>
        <item x="152"/>
        <item x="306"/>
        <item x="13"/>
        <item x="141"/>
        <item x="142"/>
        <item x="271"/>
        <item x="351"/>
        <item x="125"/>
        <item x="368"/>
        <item x="48"/>
        <item x="14"/>
        <item x="212"/>
        <item x="126"/>
        <item x="96"/>
        <item x="113"/>
        <item x="112"/>
        <item x="79"/>
        <item x="24"/>
        <item x="410"/>
        <item x="161"/>
        <item x="70"/>
        <item x="411"/>
        <item x="412"/>
        <item x="81"/>
        <item x="247"/>
        <item x="263"/>
        <item x="248"/>
        <item x="55"/>
        <item x="31"/>
        <item x="97"/>
        <item x="32"/>
        <item x="29"/>
        <item x="78"/>
        <item x="127"/>
        <item x="80"/>
        <item x="307"/>
        <item x="167"/>
        <item x="168"/>
        <item x="173"/>
        <item x="166"/>
        <item x="151"/>
        <item x="162"/>
        <item x="387"/>
        <item x="42"/>
        <item x="236"/>
        <item x="338"/>
        <item x="369"/>
        <item x="15"/>
        <item x="98"/>
        <item x="213"/>
        <item x="413"/>
        <item x="214"/>
        <item x="433"/>
        <item x="308"/>
        <item x="370"/>
        <item x="361"/>
        <item x="143"/>
        <item x="44"/>
        <item x="228"/>
        <item x="51"/>
        <item x="414"/>
        <item x="45"/>
        <item x="275"/>
        <item x="274"/>
        <item x="1"/>
        <item x="249"/>
        <item x="352"/>
        <item x="457"/>
        <item x="16"/>
        <item x="250"/>
        <item x="17"/>
        <item x="237"/>
        <item x="18"/>
        <item x="371"/>
        <item x="264"/>
        <item x="309"/>
        <item x="427"/>
        <item x="19"/>
        <item x="215"/>
        <item x="251"/>
        <item x="157"/>
        <item x="276"/>
        <item x="372"/>
        <item x="339"/>
        <item x="279"/>
        <item x="353"/>
        <item x="176"/>
        <item x="365"/>
        <item x="56"/>
        <item x="449"/>
        <item x="84"/>
        <item x="33"/>
        <item x="265"/>
        <item x="82"/>
        <item x="194"/>
        <item x="310"/>
        <item x="153"/>
        <item x="229"/>
        <item x="450"/>
        <item x="280"/>
        <item x="154"/>
        <item x="311"/>
        <item x="99"/>
        <item x="144"/>
        <item x="434"/>
        <item x="312"/>
        <item x="373"/>
        <item x="164"/>
        <item x="184"/>
        <item x="34"/>
        <item x="340"/>
        <item x="374"/>
        <item x="327"/>
        <item x="313"/>
        <item x="105"/>
        <item x="195"/>
        <item x="83"/>
        <item x="172"/>
        <item x="252"/>
        <item x="314"/>
        <item x="435"/>
        <item x="436"/>
        <item x="196"/>
        <item x="266"/>
        <item x="281"/>
        <item x="114"/>
        <item x="128"/>
        <item x="238"/>
        <item x="289"/>
        <item x="20"/>
        <item x="437"/>
        <item x="46"/>
        <item x="253"/>
        <item x="59"/>
        <item x="230"/>
        <item x="375"/>
        <item x="155"/>
        <item x="341"/>
        <item x="35"/>
        <item x="315"/>
        <item x="231"/>
        <item x="316"/>
        <item x="186"/>
        <item x="416"/>
        <item x="300"/>
        <item x="317"/>
        <item x="417"/>
        <item x="388"/>
        <item x="86"/>
        <item x="197"/>
        <item x="217"/>
        <item x="458"/>
        <item x="278"/>
        <item x="106"/>
        <item x="418"/>
        <item x="68"/>
        <item x="129"/>
        <item x="21"/>
        <item x="175"/>
        <item x="451"/>
        <item x="441"/>
        <item x="146"/>
        <item x="22"/>
        <item x="282"/>
        <item x="255"/>
        <item x="147"/>
        <item x="331"/>
        <item x="239"/>
        <item x="399"/>
        <item x="319"/>
        <item x="376"/>
        <item x="377"/>
        <item x="150"/>
        <item x="419"/>
        <item x="335"/>
        <item x="87"/>
        <item x="415"/>
        <item x="342"/>
        <item x="426"/>
        <item x="259"/>
        <item x="343"/>
        <item x="149"/>
        <item x="284"/>
        <item x="285"/>
        <item x="170"/>
        <item x="102"/>
        <item x="88"/>
        <item x="66"/>
        <item x="288"/>
        <item x="89"/>
        <item x="156"/>
        <item x="257"/>
        <item x="345"/>
        <item x="354"/>
        <item x="171"/>
        <item x="321"/>
        <item x="222"/>
        <item x="107"/>
        <item x="60"/>
        <item x="290"/>
        <item x="332"/>
        <item x="322"/>
        <item x="256"/>
        <item x="177"/>
        <item x="200"/>
        <item x="355"/>
        <item x="65"/>
        <item x="356"/>
        <item x="36"/>
        <item x="232"/>
        <item x="25"/>
        <item x="198"/>
        <item x="381"/>
        <item x="108"/>
        <item x="358"/>
        <item x="344"/>
        <item x="357"/>
        <item x="47"/>
        <item x="267"/>
        <item x="389"/>
        <item x="258"/>
        <item x="204"/>
        <item x="443"/>
        <item x="57"/>
        <item x="50"/>
        <item x="199"/>
        <item x="109"/>
        <item x="268"/>
        <item x="233"/>
        <item x="390"/>
        <item x="378"/>
        <item x="76"/>
        <item x="23"/>
        <item x="460"/>
        <item x="58"/>
        <item x="286"/>
        <item x="320"/>
        <item x="37"/>
        <item x="359"/>
        <item x="287"/>
        <item x="456"/>
        <item x="420"/>
        <item x="216"/>
        <item x="240"/>
        <item x="452"/>
        <item x="159"/>
        <item x="90"/>
        <item x="64"/>
        <item x="333"/>
        <item x="26"/>
        <item x="363"/>
        <item x="400"/>
        <item x="461"/>
        <item x="218"/>
        <item x="459"/>
        <item x="379"/>
        <item x="179"/>
        <item x="130"/>
        <item x="391"/>
        <item x="0"/>
        <item x="323"/>
        <item x="91"/>
        <item x="421"/>
        <item x="324"/>
        <item x="190"/>
        <item x="4"/>
        <item x="145"/>
        <item x="185"/>
        <item x="219"/>
        <item x="110"/>
        <item x="92"/>
        <item x="325"/>
        <item x="220"/>
        <item x="380"/>
        <item x="349"/>
        <item x="453"/>
        <item x="93"/>
        <item x="403"/>
        <item x="174"/>
        <item x="131"/>
        <item x="422"/>
        <item x="27"/>
        <item x="160"/>
        <item x="438"/>
        <item x="392"/>
        <item x="439"/>
        <item x="384"/>
        <item x="423"/>
        <item x="221"/>
        <item x="424"/>
        <item x="283"/>
        <item x="189"/>
        <item x="326"/>
        <item x="454"/>
        <item x="440"/>
        <item x="148"/>
        <item x="132"/>
        <item x="2"/>
        <item t="default"/>
      </items>
    </pivotField>
    <pivotField showAll="0"/>
    <pivotField showAll="0"/>
  </pivotFields>
  <rowFields count="1">
    <field x="15"/>
  </rowFields>
  <rowItems count="463">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i>
      <x v="190"/>
    </i>
    <i>
      <x v="191"/>
    </i>
    <i>
      <x v="192"/>
    </i>
    <i>
      <x v="193"/>
    </i>
    <i>
      <x v="194"/>
    </i>
    <i>
      <x v="195"/>
    </i>
    <i>
      <x v="196"/>
    </i>
    <i>
      <x v="197"/>
    </i>
    <i>
      <x v="198"/>
    </i>
    <i>
      <x v="199"/>
    </i>
    <i>
      <x v="200"/>
    </i>
    <i>
      <x v="201"/>
    </i>
    <i>
      <x v="202"/>
    </i>
    <i>
      <x v="203"/>
    </i>
    <i>
      <x v="204"/>
    </i>
    <i>
      <x v="205"/>
    </i>
    <i>
      <x v="206"/>
    </i>
    <i>
      <x v="207"/>
    </i>
    <i>
      <x v="208"/>
    </i>
    <i>
      <x v="209"/>
    </i>
    <i>
      <x v="210"/>
    </i>
    <i>
      <x v="211"/>
    </i>
    <i>
      <x v="212"/>
    </i>
    <i>
      <x v="213"/>
    </i>
    <i>
      <x v="214"/>
    </i>
    <i>
      <x v="215"/>
    </i>
    <i>
      <x v="216"/>
    </i>
    <i>
      <x v="217"/>
    </i>
    <i>
      <x v="218"/>
    </i>
    <i>
      <x v="219"/>
    </i>
    <i>
      <x v="220"/>
    </i>
    <i>
      <x v="221"/>
    </i>
    <i>
      <x v="222"/>
    </i>
    <i>
      <x v="223"/>
    </i>
    <i>
      <x v="224"/>
    </i>
    <i>
      <x v="225"/>
    </i>
    <i>
      <x v="226"/>
    </i>
    <i>
      <x v="227"/>
    </i>
    <i>
      <x v="228"/>
    </i>
    <i>
      <x v="229"/>
    </i>
    <i>
      <x v="230"/>
    </i>
    <i>
      <x v="231"/>
    </i>
    <i>
      <x v="232"/>
    </i>
    <i>
      <x v="233"/>
    </i>
    <i>
      <x v="234"/>
    </i>
    <i>
      <x v="235"/>
    </i>
    <i>
      <x v="236"/>
    </i>
    <i>
      <x v="237"/>
    </i>
    <i>
      <x v="238"/>
    </i>
    <i>
      <x v="239"/>
    </i>
    <i>
      <x v="240"/>
    </i>
    <i>
      <x v="241"/>
    </i>
    <i>
      <x v="242"/>
    </i>
    <i>
      <x v="243"/>
    </i>
    <i>
      <x v="244"/>
    </i>
    <i>
      <x v="245"/>
    </i>
    <i>
      <x v="246"/>
    </i>
    <i>
      <x v="247"/>
    </i>
    <i>
      <x v="248"/>
    </i>
    <i>
      <x v="249"/>
    </i>
    <i>
      <x v="250"/>
    </i>
    <i>
      <x v="251"/>
    </i>
    <i>
      <x v="252"/>
    </i>
    <i>
      <x v="253"/>
    </i>
    <i>
      <x v="254"/>
    </i>
    <i>
      <x v="255"/>
    </i>
    <i>
      <x v="256"/>
    </i>
    <i>
      <x v="257"/>
    </i>
    <i>
      <x v="258"/>
    </i>
    <i>
      <x v="259"/>
    </i>
    <i>
      <x v="260"/>
    </i>
    <i>
      <x v="261"/>
    </i>
    <i>
      <x v="262"/>
    </i>
    <i>
      <x v="263"/>
    </i>
    <i>
      <x v="264"/>
    </i>
    <i>
      <x v="265"/>
    </i>
    <i>
      <x v="266"/>
    </i>
    <i>
      <x v="267"/>
    </i>
    <i>
      <x v="268"/>
    </i>
    <i>
      <x v="269"/>
    </i>
    <i>
      <x v="270"/>
    </i>
    <i>
      <x v="271"/>
    </i>
    <i>
      <x v="272"/>
    </i>
    <i>
      <x v="273"/>
    </i>
    <i>
      <x v="274"/>
    </i>
    <i>
      <x v="275"/>
    </i>
    <i>
      <x v="276"/>
    </i>
    <i>
      <x v="277"/>
    </i>
    <i>
      <x v="278"/>
    </i>
    <i>
      <x v="279"/>
    </i>
    <i>
      <x v="280"/>
    </i>
    <i>
      <x v="281"/>
    </i>
    <i>
      <x v="282"/>
    </i>
    <i>
      <x v="283"/>
    </i>
    <i>
      <x v="284"/>
    </i>
    <i>
      <x v="285"/>
    </i>
    <i>
      <x v="286"/>
    </i>
    <i>
      <x v="287"/>
    </i>
    <i>
      <x v="288"/>
    </i>
    <i>
      <x v="289"/>
    </i>
    <i>
      <x v="290"/>
    </i>
    <i>
      <x v="291"/>
    </i>
    <i>
      <x v="292"/>
    </i>
    <i>
      <x v="293"/>
    </i>
    <i>
      <x v="294"/>
    </i>
    <i>
      <x v="295"/>
    </i>
    <i>
      <x v="296"/>
    </i>
    <i>
      <x v="297"/>
    </i>
    <i>
      <x v="298"/>
    </i>
    <i>
      <x v="299"/>
    </i>
    <i>
      <x v="300"/>
    </i>
    <i>
      <x v="301"/>
    </i>
    <i>
      <x v="302"/>
    </i>
    <i>
      <x v="303"/>
    </i>
    <i>
      <x v="304"/>
    </i>
    <i>
      <x v="305"/>
    </i>
    <i>
      <x v="306"/>
    </i>
    <i>
      <x v="307"/>
    </i>
    <i>
      <x v="308"/>
    </i>
    <i>
      <x v="309"/>
    </i>
    <i>
      <x v="310"/>
    </i>
    <i>
      <x v="311"/>
    </i>
    <i>
      <x v="312"/>
    </i>
    <i>
      <x v="313"/>
    </i>
    <i>
      <x v="314"/>
    </i>
    <i>
      <x v="315"/>
    </i>
    <i>
      <x v="316"/>
    </i>
    <i>
      <x v="317"/>
    </i>
    <i>
      <x v="318"/>
    </i>
    <i>
      <x v="319"/>
    </i>
    <i>
      <x v="320"/>
    </i>
    <i>
      <x v="321"/>
    </i>
    <i>
      <x v="322"/>
    </i>
    <i>
      <x v="323"/>
    </i>
    <i>
      <x v="324"/>
    </i>
    <i>
      <x v="325"/>
    </i>
    <i>
      <x v="326"/>
    </i>
    <i>
      <x v="327"/>
    </i>
    <i>
      <x v="328"/>
    </i>
    <i>
      <x v="329"/>
    </i>
    <i>
      <x v="330"/>
    </i>
    <i>
      <x v="331"/>
    </i>
    <i>
      <x v="332"/>
    </i>
    <i>
      <x v="333"/>
    </i>
    <i>
      <x v="334"/>
    </i>
    <i>
      <x v="335"/>
    </i>
    <i>
      <x v="336"/>
    </i>
    <i>
      <x v="337"/>
    </i>
    <i>
      <x v="338"/>
    </i>
    <i>
      <x v="339"/>
    </i>
    <i>
      <x v="340"/>
    </i>
    <i>
      <x v="341"/>
    </i>
    <i>
      <x v="342"/>
    </i>
    <i>
      <x v="343"/>
    </i>
    <i>
      <x v="344"/>
    </i>
    <i>
      <x v="345"/>
    </i>
    <i>
      <x v="346"/>
    </i>
    <i>
      <x v="347"/>
    </i>
    <i>
      <x v="348"/>
    </i>
    <i>
      <x v="349"/>
    </i>
    <i>
      <x v="350"/>
    </i>
    <i>
      <x v="351"/>
    </i>
    <i>
      <x v="352"/>
    </i>
    <i>
      <x v="353"/>
    </i>
    <i>
      <x v="354"/>
    </i>
    <i>
      <x v="355"/>
    </i>
    <i>
      <x v="356"/>
    </i>
    <i>
      <x v="357"/>
    </i>
    <i>
      <x v="358"/>
    </i>
    <i>
      <x v="359"/>
    </i>
    <i>
      <x v="360"/>
    </i>
    <i>
      <x v="361"/>
    </i>
    <i>
      <x v="362"/>
    </i>
    <i>
      <x v="363"/>
    </i>
    <i>
      <x v="364"/>
    </i>
    <i>
      <x v="365"/>
    </i>
    <i>
      <x v="366"/>
    </i>
    <i>
      <x v="367"/>
    </i>
    <i>
      <x v="368"/>
    </i>
    <i>
      <x v="369"/>
    </i>
    <i>
      <x v="370"/>
    </i>
    <i>
      <x v="371"/>
    </i>
    <i>
      <x v="372"/>
    </i>
    <i>
      <x v="373"/>
    </i>
    <i>
      <x v="374"/>
    </i>
    <i>
      <x v="375"/>
    </i>
    <i>
      <x v="376"/>
    </i>
    <i>
      <x v="377"/>
    </i>
    <i>
      <x v="378"/>
    </i>
    <i>
      <x v="379"/>
    </i>
    <i>
      <x v="380"/>
    </i>
    <i>
      <x v="381"/>
    </i>
    <i>
      <x v="382"/>
    </i>
    <i>
      <x v="383"/>
    </i>
    <i>
      <x v="384"/>
    </i>
    <i>
      <x v="385"/>
    </i>
    <i>
      <x v="386"/>
    </i>
    <i>
      <x v="387"/>
    </i>
    <i>
      <x v="388"/>
    </i>
    <i>
      <x v="389"/>
    </i>
    <i>
      <x v="390"/>
    </i>
    <i>
      <x v="391"/>
    </i>
    <i>
      <x v="392"/>
    </i>
    <i>
      <x v="393"/>
    </i>
    <i>
      <x v="394"/>
    </i>
    <i>
      <x v="395"/>
    </i>
    <i>
      <x v="396"/>
    </i>
    <i>
      <x v="397"/>
    </i>
    <i>
      <x v="398"/>
    </i>
    <i>
      <x v="399"/>
    </i>
    <i>
      <x v="400"/>
    </i>
    <i>
      <x v="401"/>
    </i>
    <i>
      <x v="402"/>
    </i>
    <i>
      <x v="403"/>
    </i>
    <i>
      <x v="404"/>
    </i>
    <i>
      <x v="405"/>
    </i>
    <i>
      <x v="406"/>
    </i>
    <i>
      <x v="407"/>
    </i>
    <i>
      <x v="408"/>
    </i>
    <i>
      <x v="409"/>
    </i>
    <i>
      <x v="410"/>
    </i>
    <i>
      <x v="411"/>
    </i>
    <i>
      <x v="412"/>
    </i>
    <i>
      <x v="413"/>
    </i>
    <i>
      <x v="414"/>
    </i>
    <i>
      <x v="415"/>
    </i>
    <i>
      <x v="416"/>
    </i>
    <i>
      <x v="417"/>
    </i>
    <i>
      <x v="418"/>
    </i>
    <i>
      <x v="419"/>
    </i>
    <i>
      <x v="420"/>
    </i>
    <i>
      <x v="421"/>
    </i>
    <i>
      <x v="422"/>
    </i>
    <i>
      <x v="423"/>
    </i>
    <i>
      <x v="424"/>
    </i>
    <i>
      <x v="425"/>
    </i>
    <i>
      <x v="426"/>
    </i>
    <i>
      <x v="427"/>
    </i>
    <i>
      <x v="428"/>
    </i>
    <i>
      <x v="429"/>
    </i>
    <i>
      <x v="430"/>
    </i>
    <i>
      <x v="431"/>
    </i>
    <i>
      <x v="432"/>
    </i>
    <i>
      <x v="433"/>
    </i>
    <i>
      <x v="434"/>
    </i>
    <i>
      <x v="435"/>
    </i>
    <i>
      <x v="436"/>
    </i>
    <i>
      <x v="437"/>
    </i>
    <i>
      <x v="438"/>
    </i>
    <i>
      <x v="439"/>
    </i>
    <i>
      <x v="440"/>
    </i>
    <i>
      <x v="441"/>
    </i>
    <i>
      <x v="442"/>
    </i>
    <i>
      <x v="443"/>
    </i>
    <i>
      <x v="444"/>
    </i>
    <i>
      <x v="445"/>
    </i>
    <i>
      <x v="446"/>
    </i>
    <i>
      <x v="447"/>
    </i>
    <i>
      <x v="448"/>
    </i>
    <i>
      <x v="449"/>
    </i>
    <i>
      <x v="450"/>
    </i>
    <i>
      <x v="451"/>
    </i>
    <i>
      <x v="452"/>
    </i>
    <i>
      <x v="453"/>
    </i>
    <i>
      <x v="454"/>
    </i>
    <i>
      <x v="455"/>
    </i>
    <i>
      <x v="456"/>
    </i>
    <i>
      <x v="457"/>
    </i>
    <i>
      <x v="458"/>
    </i>
    <i>
      <x v="459"/>
    </i>
    <i>
      <x v="460"/>
    </i>
    <i>
      <x v="461"/>
    </i>
    <i t="grand">
      <x/>
    </i>
  </rowItems>
  <colFields count="1">
    <field x="-2"/>
  </colFields>
  <colItems count="9">
    <i>
      <x/>
    </i>
    <i i="1">
      <x v="1"/>
    </i>
    <i i="2">
      <x v="2"/>
    </i>
    <i i="3">
      <x v="3"/>
    </i>
    <i i="4">
      <x v="4"/>
    </i>
    <i i="5">
      <x v="5"/>
    </i>
    <i i="6">
      <x v="6"/>
    </i>
    <i i="7">
      <x v="7"/>
    </i>
    <i i="8">
      <x v="8"/>
    </i>
  </colItems>
  <dataFields count="9">
    <dataField name="Sum of 00-17 yrs" fld="1" baseField="0" baseItem="0"/>
    <dataField name="Sum of 18+ yrs" fld="2" baseField="0" baseItem="0"/>
    <dataField name="Sum of Home of Parent /Family /Guardian" fld="6" baseField="0" baseItem="0"/>
    <dataField name="Sum of Independent /Supported Living" fld="7" baseField="0" baseItem="0"/>
    <dataField name="Sum of Community Care Facility" fld="8" baseField="0" baseItem="0"/>
    <dataField name="Sum of Intermediate Care Facility" fld="9" baseField="0" baseItem="0"/>
    <dataField name="Sum of Foster /Family Home" fld="10" baseField="0" baseItem="0"/>
    <dataField name="Sum of Other" fld="11" baseField="0" baseItem="0"/>
    <dataField name="Sum of SE_ACS20_POP" fld="13"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SJVREAP_MicrosoftTheme_WhiteBG">
  <a:themeElements>
    <a:clrScheme name="SJV_REAP">
      <a:dk1>
        <a:sysClr val="windowText" lastClr="000000"/>
      </a:dk1>
      <a:lt1>
        <a:sysClr val="window" lastClr="FFFFFF"/>
      </a:lt1>
      <a:dk2>
        <a:srgbClr val="00354E"/>
      </a:dk2>
      <a:lt2>
        <a:srgbClr val="EEECE1"/>
      </a:lt2>
      <a:accent1>
        <a:srgbClr val="68BD45"/>
      </a:accent1>
      <a:accent2>
        <a:srgbClr val="169ABC"/>
      </a:accent2>
      <a:accent3>
        <a:srgbClr val="CB9731"/>
      </a:accent3>
      <a:accent4>
        <a:srgbClr val="D14F27"/>
      </a:accent4>
      <a:accent5>
        <a:srgbClr val="4BACC6"/>
      </a:accent5>
      <a:accent6>
        <a:srgbClr val="F79646"/>
      </a:accent6>
      <a:hlink>
        <a:srgbClr val="169ABC"/>
      </a:hlink>
      <a:folHlink>
        <a:srgbClr val="800080"/>
      </a:folHlink>
    </a:clrScheme>
    <a:fontScheme name="Custom 1">
      <a:majorFont>
        <a:latin typeface="Calibri Bold"/>
        <a:ea typeface=""/>
        <a:cs typeface=""/>
      </a:majorFont>
      <a:minorFont>
        <a:latin typeface="Calibri Light"/>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SJVREAP_MicrosoftTheme_WhiteBG" id="{B0D101E4-1D50-45D4-B7F4-28E2C18F148F}" vid="{6419B67B-8D17-48DF-ADEB-11A636391C08}"/>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 Id="rId4"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D3DA72-B735-4C4B-A2FC-84605025E183}">
  <sheetPr>
    <tabColor theme="0" tint="-0.499984740745262"/>
  </sheetPr>
  <dimension ref="A1:I126"/>
  <sheetViews>
    <sheetView tabSelected="1" zoomScaleNormal="100" workbookViewId="0">
      <pane xSplit="1" ySplit="11" topLeftCell="B12" activePane="bottomRight" state="frozen"/>
      <selection pane="topRight" activeCell="B1" sqref="B1"/>
      <selection pane="bottomLeft" activeCell="A9" sqref="A9"/>
      <selection pane="bottomRight" sqref="A1:G1"/>
    </sheetView>
  </sheetViews>
  <sheetFormatPr defaultRowHeight="14.4" x14ac:dyDescent="0.3"/>
  <cols>
    <col min="2" max="2" width="15.21875" style="35" customWidth="1"/>
    <col min="3" max="3" width="52.44140625" style="26" customWidth="1"/>
    <col min="4" max="4" width="39.109375" style="26" customWidth="1"/>
    <col min="5" max="5" width="15.33203125" style="26" customWidth="1"/>
    <col min="6" max="6" width="25.109375" style="26" customWidth="1"/>
    <col min="7" max="7" width="45.44140625" customWidth="1"/>
  </cols>
  <sheetData>
    <row r="1" spans="1:9" s="47" customFormat="1" ht="18" customHeight="1" x14ac:dyDescent="0.3">
      <c r="A1" s="314" t="s">
        <v>2479</v>
      </c>
      <c r="B1" s="314"/>
      <c r="C1" s="314"/>
      <c r="D1" s="314"/>
      <c r="E1" s="314"/>
      <c r="F1" s="314"/>
      <c r="G1" s="314"/>
      <c r="H1"/>
      <c r="I1"/>
    </row>
    <row r="2" spans="1:9" x14ac:dyDescent="0.3">
      <c r="A2" s="77" t="s">
        <v>0</v>
      </c>
      <c r="B2" s="257" t="s">
        <v>835</v>
      </c>
      <c r="C2" s="315"/>
      <c r="D2" s="315"/>
      <c r="E2" s="315"/>
      <c r="F2" s="315"/>
      <c r="G2" s="315"/>
    </row>
    <row r="3" spans="1:9" x14ac:dyDescent="0.3">
      <c r="A3" s="77" t="s">
        <v>2</v>
      </c>
      <c r="B3" s="257" t="s">
        <v>3</v>
      </c>
      <c r="C3" s="315"/>
      <c r="D3" s="315"/>
      <c r="E3" s="315"/>
      <c r="F3" s="315"/>
      <c r="G3" s="315"/>
    </row>
    <row r="4" spans="1:9" ht="3.6" customHeight="1" x14ac:dyDescent="0.3"/>
    <row r="5" spans="1:9" ht="28.2" customHeight="1" x14ac:dyDescent="0.3">
      <c r="B5" s="318" t="s">
        <v>4</v>
      </c>
      <c r="C5" s="316" t="str">
        <f>_xlfn.CONCAT("This data workbook is a socioeconomic and housing data profile for the ",B2,". It was prepared as part of the San Joaquin Valley (SJV) Regional Early Action Project (REAP) report Taking Stock: A Comprehensive Housing Report for the San Joaquin Valley in 2022.")</f>
        <v>This data workbook is a socioeconomic and housing data profile for the City of Mendota. It was prepared as part of the San Joaquin Valley (SJV) Regional Early Action Project (REAP) report Taking Stock: A Comprehensive Housing Report for the San Joaquin Valley in 2022.</v>
      </c>
      <c r="D5" s="317"/>
      <c r="E5" s="317"/>
      <c r="F5" s="317"/>
      <c r="G5" s="317"/>
    </row>
    <row r="6" spans="1:9" ht="28.95" customHeight="1" x14ac:dyDescent="0.3">
      <c r="B6" s="319"/>
      <c r="C6" s="312" t="s">
        <v>2562</v>
      </c>
      <c r="D6" s="317"/>
      <c r="E6" s="317"/>
      <c r="F6" s="317"/>
      <c r="G6" s="317"/>
    </row>
    <row r="7" spans="1:9" ht="68.400000000000006" customHeight="1" x14ac:dyDescent="0.3">
      <c r="B7" s="319"/>
      <c r="C7" s="312" t="s">
        <v>2563</v>
      </c>
      <c r="D7" s="313"/>
      <c r="E7" s="313"/>
      <c r="F7" s="313"/>
      <c r="G7" s="313"/>
    </row>
    <row r="8" spans="1:9" ht="31.8" customHeight="1" x14ac:dyDescent="0.3">
      <c r="B8" s="319"/>
      <c r="C8" s="312" t="s">
        <v>2561</v>
      </c>
      <c r="D8" s="313"/>
      <c r="E8" s="313"/>
      <c r="F8" s="313"/>
      <c r="G8" s="313"/>
    </row>
    <row r="9" spans="1:9" ht="28.95" customHeight="1" x14ac:dyDescent="0.3">
      <c r="B9" s="319"/>
      <c r="C9" s="320" t="s">
        <v>4606</v>
      </c>
      <c r="D9" s="313"/>
      <c r="E9" s="313"/>
      <c r="F9" s="313"/>
      <c r="G9" s="313"/>
    </row>
    <row r="10" spans="1:9" ht="5.4" customHeight="1" x14ac:dyDescent="0.3">
      <c r="B10" s="38"/>
      <c r="C10" s="99"/>
      <c r="D10" s="99"/>
      <c r="E10" s="99"/>
      <c r="F10" s="99"/>
      <c r="G10" s="99"/>
    </row>
    <row r="11" spans="1:9" ht="18" customHeight="1" x14ac:dyDescent="0.3">
      <c r="B11" s="321" t="s">
        <v>5</v>
      </c>
      <c r="C11" s="322"/>
      <c r="D11" s="322"/>
      <c r="E11" s="322"/>
      <c r="F11" s="322"/>
      <c r="G11" s="322"/>
    </row>
    <row r="12" spans="1:9" x14ac:dyDescent="0.3">
      <c r="B12" s="34"/>
    </row>
    <row r="13" spans="1:9" ht="28.8" x14ac:dyDescent="0.3">
      <c r="B13" s="34"/>
      <c r="C13" s="98" t="s">
        <v>6</v>
      </c>
      <c r="D13" s="98" t="s">
        <v>2477</v>
      </c>
      <c r="E13" s="98" t="s">
        <v>2478</v>
      </c>
      <c r="F13" s="98" t="s">
        <v>2468</v>
      </c>
      <c r="G13" s="226" t="s">
        <v>7</v>
      </c>
    </row>
    <row r="14" spans="1:9" x14ac:dyDescent="0.3">
      <c r="B14" s="333" t="s">
        <v>8</v>
      </c>
      <c r="C14" s="170" t="s">
        <v>9</v>
      </c>
      <c r="D14" s="171" t="s">
        <v>10</v>
      </c>
      <c r="E14" s="26" t="s">
        <v>11</v>
      </c>
      <c r="F14" s="187"/>
      <c r="G14" s="227"/>
    </row>
    <row r="15" spans="1:9" ht="28.8" x14ac:dyDescent="0.3">
      <c r="B15" s="334"/>
      <c r="C15" s="172" t="s">
        <v>12</v>
      </c>
      <c r="D15" s="93" t="s">
        <v>10</v>
      </c>
      <c r="E15" s="26" t="s">
        <v>13</v>
      </c>
      <c r="G15" s="228" t="s">
        <v>14</v>
      </c>
    </row>
    <row r="16" spans="1:9" x14ac:dyDescent="0.3">
      <c r="B16" s="334"/>
      <c r="C16" s="172" t="s">
        <v>15</v>
      </c>
      <c r="D16" s="93" t="s">
        <v>10</v>
      </c>
      <c r="E16" s="26" t="s">
        <v>11</v>
      </c>
      <c r="G16" s="229"/>
    </row>
    <row r="17" spans="2:7" x14ac:dyDescent="0.3">
      <c r="B17" s="334"/>
      <c r="C17" s="172" t="s">
        <v>16</v>
      </c>
      <c r="D17" s="93" t="s">
        <v>10</v>
      </c>
      <c r="E17" s="26" t="s">
        <v>11</v>
      </c>
      <c r="G17" s="228" t="s">
        <v>17</v>
      </c>
    </row>
    <row r="18" spans="2:7" x14ac:dyDescent="0.3">
      <c r="B18" s="334"/>
      <c r="C18" s="172" t="s">
        <v>18</v>
      </c>
      <c r="D18" s="93" t="s">
        <v>10</v>
      </c>
      <c r="E18" s="26" t="s">
        <v>11</v>
      </c>
      <c r="G18" s="229"/>
    </row>
    <row r="19" spans="2:7" x14ac:dyDescent="0.3">
      <c r="B19" s="334"/>
      <c r="C19" s="172" t="s">
        <v>19</v>
      </c>
      <c r="D19" s="93" t="s">
        <v>10</v>
      </c>
      <c r="E19" s="26" t="s">
        <v>11</v>
      </c>
      <c r="G19" s="229"/>
    </row>
    <row r="20" spans="2:7" ht="28.8" x14ac:dyDescent="0.3">
      <c r="B20" s="334"/>
      <c r="C20" s="173" t="s">
        <v>20</v>
      </c>
      <c r="D20" s="93" t="s">
        <v>10</v>
      </c>
      <c r="E20" s="26" t="s">
        <v>13</v>
      </c>
      <c r="G20" s="228" t="s">
        <v>21</v>
      </c>
    </row>
    <row r="21" spans="2:7" x14ac:dyDescent="0.3">
      <c r="B21" s="334"/>
      <c r="C21" s="174" t="s">
        <v>22</v>
      </c>
      <c r="D21" s="93" t="s">
        <v>10</v>
      </c>
      <c r="E21" s="26" t="s">
        <v>13</v>
      </c>
      <c r="G21" s="230"/>
    </row>
    <row r="22" spans="2:7" ht="28.8" x14ac:dyDescent="0.3">
      <c r="B22" s="334"/>
      <c r="C22" s="175" t="s">
        <v>23</v>
      </c>
      <c r="D22" s="93" t="s">
        <v>24</v>
      </c>
      <c r="E22" s="26" t="s">
        <v>11</v>
      </c>
      <c r="G22" s="230"/>
    </row>
    <row r="23" spans="2:7" ht="28.8" x14ac:dyDescent="0.3">
      <c r="B23" s="334"/>
      <c r="C23" s="175" t="s">
        <v>25</v>
      </c>
      <c r="D23" s="93" t="s">
        <v>24</v>
      </c>
      <c r="E23" s="26" t="s">
        <v>11</v>
      </c>
      <c r="G23" s="231" t="s">
        <v>26</v>
      </c>
    </row>
    <row r="24" spans="2:7" ht="28.8" x14ac:dyDescent="0.3">
      <c r="B24" s="334"/>
      <c r="C24" s="175" t="s">
        <v>27</v>
      </c>
      <c r="D24" s="93" t="s">
        <v>24</v>
      </c>
      <c r="E24" s="26" t="s">
        <v>11</v>
      </c>
      <c r="G24" s="231" t="s">
        <v>28</v>
      </c>
    </row>
    <row r="25" spans="2:7" ht="28.8" x14ac:dyDescent="0.3">
      <c r="B25" s="334"/>
      <c r="C25" s="175" t="s">
        <v>29</v>
      </c>
      <c r="D25" s="93" t="s">
        <v>30</v>
      </c>
      <c r="E25" s="26" t="s">
        <v>11</v>
      </c>
      <c r="G25" s="231"/>
    </row>
    <row r="26" spans="2:7" ht="28.8" x14ac:dyDescent="0.3">
      <c r="B26" s="334"/>
      <c r="C26" s="175" t="s">
        <v>31</v>
      </c>
      <c r="D26" s="93" t="s">
        <v>30</v>
      </c>
      <c r="E26" s="26" t="s">
        <v>13</v>
      </c>
      <c r="G26" s="231"/>
    </row>
    <row r="27" spans="2:7" ht="28.8" x14ac:dyDescent="0.3">
      <c r="B27" s="334"/>
      <c r="C27" s="175" t="s">
        <v>32</v>
      </c>
      <c r="D27" s="93" t="s">
        <v>10</v>
      </c>
      <c r="E27" s="26" t="s">
        <v>11</v>
      </c>
      <c r="G27" s="230"/>
    </row>
    <row r="28" spans="2:7" ht="28.8" x14ac:dyDescent="0.3">
      <c r="B28" s="334"/>
      <c r="C28" s="341" t="s">
        <v>33</v>
      </c>
      <c r="D28" s="93" t="s">
        <v>10</v>
      </c>
      <c r="E28" s="26" t="s">
        <v>11</v>
      </c>
      <c r="G28" s="231" t="s">
        <v>34</v>
      </c>
    </row>
    <row r="29" spans="2:7" ht="28.8" x14ac:dyDescent="0.3">
      <c r="B29" s="334"/>
      <c r="C29" s="342"/>
      <c r="D29" s="93" t="s">
        <v>10</v>
      </c>
      <c r="E29" s="26" t="s">
        <v>13</v>
      </c>
      <c r="G29" s="231" t="s">
        <v>35</v>
      </c>
    </row>
    <row r="30" spans="2:7" ht="28.8" x14ac:dyDescent="0.3">
      <c r="B30" s="334"/>
      <c r="C30" s="175" t="s">
        <v>36</v>
      </c>
      <c r="D30" s="93" t="s">
        <v>10</v>
      </c>
      <c r="E30" s="26" t="s">
        <v>13</v>
      </c>
      <c r="G30" s="231" t="s">
        <v>37</v>
      </c>
    </row>
    <row r="31" spans="2:7" ht="43.2" x14ac:dyDescent="0.3">
      <c r="B31" s="334"/>
      <c r="C31" s="175" t="s">
        <v>2495</v>
      </c>
      <c r="D31" s="93" t="s">
        <v>38</v>
      </c>
      <c r="E31" s="26" t="s">
        <v>11</v>
      </c>
      <c r="F31" s="26" t="s">
        <v>2564</v>
      </c>
      <c r="G31" s="231"/>
    </row>
    <row r="32" spans="2:7" ht="43.8" thickBot="1" x14ac:dyDescent="0.35">
      <c r="B32" s="334"/>
      <c r="C32" s="176" t="s">
        <v>2496</v>
      </c>
      <c r="D32" s="177" t="s">
        <v>38</v>
      </c>
      <c r="E32" s="221" t="s">
        <v>11</v>
      </c>
      <c r="F32" s="188" t="s">
        <v>2565</v>
      </c>
      <c r="G32" s="232"/>
    </row>
    <row r="33" spans="2:7" x14ac:dyDescent="0.3">
      <c r="B33"/>
      <c r="C33" s="146"/>
      <c r="G33" s="146"/>
    </row>
    <row r="34" spans="2:7" ht="29.4" thickBot="1" x14ac:dyDescent="0.35">
      <c r="B34" s="158"/>
      <c r="C34" s="142" t="s">
        <v>6</v>
      </c>
      <c r="D34" s="142" t="s">
        <v>2477</v>
      </c>
      <c r="E34" s="142" t="s">
        <v>2478</v>
      </c>
      <c r="F34" s="142" t="s">
        <v>2468</v>
      </c>
      <c r="G34" s="233" t="s">
        <v>7</v>
      </c>
    </row>
    <row r="35" spans="2:7" ht="28.8" x14ac:dyDescent="0.3">
      <c r="B35" s="338" t="s">
        <v>39</v>
      </c>
      <c r="C35" s="147" t="s">
        <v>40</v>
      </c>
      <c r="D35" s="166" t="s">
        <v>41</v>
      </c>
      <c r="E35" s="26" t="s">
        <v>13</v>
      </c>
      <c r="F35" s="191"/>
      <c r="G35" s="234" t="s">
        <v>42</v>
      </c>
    </row>
    <row r="36" spans="2:7" x14ac:dyDescent="0.3">
      <c r="B36" s="339"/>
      <c r="C36" s="148" t="s">
        <v>43</v>
      </c>
      <c r="D36" s="93" t="s">
        <v>41</v>
      </c>
      <c r="E36" s="26" t="s">
        <v>11</v>
      </c>
      <c r="G36" s="235" t="s">
        <v>44</v>
      </c>
    </row>
    <row r="37" spans="2:7" ht="28.8" x14ac:dyDescent="0.3">
      <c r="B37" s="339"/>
      <c r="C37" s="148" t="s">
        <v>45</v>
      </c>
      <c r="D37" s="93" t="s">
        <v>46</v>
      </c>
      <c r="E37" s="26" t="s">
        <v>11</v>
      </c>
      <c r="G37" s="235" t="s">
        <v>47</v>
      </c>
    </row>
    <row r="38" spans="2:7" ht="28.8" x14ac:dyDescent="0.3">
      <c r="B38" s="339"/>
      <c r="C38" s="148" t="s">
        <v>48</v>
      </c>
      <c r="D38" s="93" t="s">
        <v>46</v>
      </c>
      <c r="E38" s="26" t="s">
        <v>11</v>
      </c>
      <c r="G38" s="235"/>
    </row>
    <row r="39" spans="2:7" x14ac:dyDescent="0.3">
      <c r="B39" s="339"/>
      <c r="C39" s="148" t="s">
        <v>49</v>
      </c>
      <c r="D39" s="93" t="s">
        <v>41</v>
      </c>
      <c r="E39" s="26" t="s">
        <v>11</v>
      </c>
      <c r="G39" s="236"/>
    </row>
    <row r="40" spans="2:7" x14ac:dyDescent="0.3">
      <c r="B40" s="339"/>
      <c r="C40" s="148" t="s">
        <v>50</v>
      </c>
      <c r="D40" s="93" t="s">
        <v>51</v>
      </c>
      <c r="E40" s="26" t="s">
        <v>11</v>
      </c>
      <c r="G40" s="236"/>
    </row>
    <row r="41" spans="2:7" ht="28.8" x14ac:dyDescent="0.3">
      <c r="B41" s="339"/>
      <c r="C41" s="148" t="s">
        <v>52</v>
      </c>
      <c r="D41" s="93" t="s">
        <v>51</v>
      </c>
      <c r="E41" s="26" t="s">
        <v>13</v>
      </c>
      <c r="G41" s="235" t="s">
        <v>53</v>
      </c>
    </row>
    <row r="42" spans="2:7" ht="28.8" x14ac:dyDescent="0.3">
      <c r="B42" s="339"/>
      <c r="C42" s="222" t="s">
        <v>54</v>
      </c>
      <c r="D42" s="93" t="s">
        <v>55</v>
      </c>
      <c r="E42" s="26" t="s">
        <v>11</v>
      </c>
      <c r="F42" s="26" t="s">
        <v>2566</v>
      </c>
      <c r="G42" s="235"/>
    </row>
    <row r="43" spans="2:7" ht="28.8" x14ac:dyDescent="0.3">
      <c r="B43" s="339"/>
      <c r="C43" s="148" t="s">
        <v>56</v>
      </c>
      <c r="D43" s="93" t="s">
        <v>57</v>
      </c>
      <c r="E43" s="26" t="s">
        <v>11</v>
      </c>
      <c r="F43" s="26" t="s">
        <v>2566</v>
      </c>
      <c r="G43" s="235"/>
    </row>
    <row r="44" spans="2:7" x14ac:dyDescent="0.3">
      <c r="B44" s="339"/>
      <c r="C44" s="223" t="s">
        <v>58</v>
      </c>
      <c r="D44" s="93" t="s">
        <v>57</v>
      </c>
      <c r="E44" s="26" t="s">
        <v>11</v>
      </c>
      <c r="G44" s="235"/>
    </row>
    <row r="45" spans="2:7" ht="28.8" x14ac:dyDescent="0.3">
      <c r="B45" s="339"/>
      <c r="C45" s="148" t="s">
        <v>59</v>
      </c>
      <c r="D45" s="93" t="s">
        <v>57</v>
      </c>
      <c r="E45" s="26" t="s">
        <v>11</v>
      </c>
      <c r="F45" s="26" t="s">
        <v>2566</v>
      </c>
      <c r="G45" s="235"/>
    </row>
    <row r="46" spans="2:7" ht="28.8" x14ac:dyDescent="0.3">
      <c r="B46" s="339"/>
      <c r="C46" s="148" t="s">
        <v>60</v>
      </c>
      <c r="D46" s="93" t="s">
        <v>57</v>
      </c>
      <c r="E46" s="26" t="s">
        <v>11</v>
      </c>
      <c r="G46" s="235"/>
    </row>
    <row r="47" spans="2:7" x14ac:dyDescent="0.3">
      <c r="B47" s="339"/>
      <c r="C47" s="148" t="s">
        <v>61</v>
      </c>
      <c r="D47" s="93" t="s">
        <v>62</v>
      </c>
      <c r="E47" s="26" t="s">
        <v>11</v>
      </c>
      <c r="G47" s="235" t="s">
        <v>63</v>
      </c>
    </row>
    <row r="48" spans="2:7" x14ac:dyDescent="0.3">
      <c r="B48" s="339"/>
      <c r="C48" s="148" t="s">
        <v>64</v>
      </c>
      <c r="D48" s="93" t="s">
        <v>62</v>
      </c>
      <c r="E48" s="26" t="s">
        <v>11</v>
      </c>
      <c r="G48" s="235" t="s">
        <v>65</v>
      </c>
    </row>
    <row r="49" spans="2:7" ht="28.8" x14ac:dyDescent="0.3">
      <c r="B49" s="339"/>
      <c r="C49" s="148" t="s">
        <v>66</v>
      </c>
      <c r="D49" s="93" t="s">
        <v>62</v>
      </c>
      <c r="E49" s="26" t="s">
        <v>13</v>
      </c>
      <c r="G49" s="235" t="s">
        <v>67</v>
      </c>
    </row>
    <row r="50" spans="2:7" x14ac:dyDescent="0.3">
      <c r="B50" s="339"/>
      <c r="C50" s="167" t="s">
        <v>68</v>
      </c>
      <c r="D50" s="93" t="s">
        <v>69</v>
      </c>
      <c r="E50" s="26" t="s">
        <v>11</v>
      </c>
      <c r="G50" s="237"/>
    </row>
    <row r="51" spans="2:7" x14ac:dyDescent="0.3">
      <c r="B51" s="339"/>
      <c r="C51" s="167" t="s">
        <v>70</v>
      </c>
      <c r="D51" s="93" t="s">
        <v>69</v>
      </c>
      <c r="E51" s="26" t="s">
        <v>11</v>
      </c>
      <c r="G51" s="237"/>
    </row>
    <row r="52" spans="2:7" ht="28.8" x14ac:dyDescent="0.3">
      <c r="B52" s="339"/>
      <c r="C52" s="167" t="s">
        <v>71</v>
      </c>
      <c r="D52" s="93" t="s">
        <v>72</v>
      </c>
      <c r="E52" s="26" t="s">
        <v>2480</v>
      </c>
      <c r="F52" s="26" t="s">
        <v>2567</v>
      </c>
      <c r="G52" s="237" t="s">
        <v>73</v>
      </c>
    </row>
    <row r="53" spans="2:7" ht="28.8" x14ac:dyDescent="0.3">
      <c r="B53" s="339"/>
      <c r="C53" s="167" t="s">
        <v>74</v>
      </c>
      <c r="D53" s="93"/>
      <c r="E53" s="26" t="s">
        <v>2480</v>
      </c>
      <c r="F53" s="26" t="s">
        <v>2567</v>
      </c>
      <c r="G53" s="237"/>
    </row>
    <row r="54" spans="2:7" ht="43.2" x14ac:dyDescent="0.3">
      <c r="B54" s="339"/>
      <c r="C54" s="167" t="s">
        <v>2467</v>
      </c>
      <c r="D54" s="93" t="s">
        <v>72</v>
      </c>
      <c r="E54" s="26" t="s">
        <v>2480</v>
      </c>
      <c r="F54" s="26" t="s">
        <v>2567</v>
      </c>
      <c r="G54" s="237" t="s">
        <v>75</v>
      </c>
    </row>
    <row r="55" spans="2:7" ht="28.8" x14ac:dyDescent="0.3">
      <c r="B55" s="339"/>
      <c r="C55" s="167" t="s">
        <v>76</v>
      </c>
      <c r="D55" s="93" t="s">
        <v>55</v>
      </c>
      <c r="E55" s="26" t="s">
        <v>11</v>
      </c>
      <c r="F55" s="26" t="s">
        <v>2566</v>
      </c>
      <c r="G55" s="238"/>
    </row>
    <row r="56" spans="2:7" ht="28.8" x14ac:dyDescent="0.3">
      <c r="B56" s="339"/>
      <c r="C56" s="167" t="s">
        <v>77</v>
      </c>
      <c r="D56" s="93" t="s">
        <v>55</v>
      </c>
      <c r="E56" s="26" t="s">
        <v>11</v>
      </c>
      <c r="F56" s="26" t="s">
        <v>2566</v>
      </c>
      <c r="G56" s="237" t="s">
        <v>78</v>
      </c>
    </row>
    <row r="57" spans="2:7" ht="28.8" x14ac:dyDescent="0.3">
      <c r="B57" s="339"/>
      <c r="C57" s="167" t="s">
        <v>79</v>
      </c>
      <c r="D57" s="93" t="s">
        <v>72</v>
      </c>
      <c r="E57" s="26" t="s">
        <v>2480</v>
      </c>
      <c r="F57" s="26" t="s">
        <v>2567</v>
      </c>
      <c r="G57" s="238"/>
    </row>
    <row r="58" spans="2:7" ht="28.8" x14ac:dyDescent="0.3">
      <c r="B58" s="339"/>
      <c r="C58" s="167" t="s">
        <v>80</v>
      </c>
      <c r="D58" s="93" t="s">
        <v>72</v>
      </c>
      <c r="E58" s="26" t="s">
        <v>2480</v>
      </c>
      <c r="F58" s="26" t="s">
        <v>2567</v>
      </c>
      <c r="G58" s="237" t="s">
        <v>81</v>
      </c>
    </row>
    <row r="59" spans="2:7" ht="28.8" x14ac:dyDescent="0.3">
      <c r="B59" s="339"/>
      <c r="C59" s="167" t="s">
        <v>82</v>
      </c>
      <c r="D59" s="93" t="s">
        <v>72</v>
      </c>
      <c r="E59" s="26" t="s">
        <v>2480</v>
      </c>
      <c r="F59" s="26" t="s">
        <v>2567</v>
      </c>
      <c r="G59" s="237" t="s">
        <v>83</v>
      </c>
    </row>
    <row r="60" spans="2:7" ht="28.8" x14ac:dyDescent="0.3">
      <c r="B60" s="339"/>
      <c r="C60" s="167" t="s">
        <v>84</v>
      </c>
      <c r="D60" s="93" t="s">
        <v>55</v>
      </c>
      <c r="E60" s="26" t="s">
        <v>11</v>
      </c>
      <c r="F60" s="26" t="s">
        <v>2566</v>
      </c>
      <c r="G60" s="238"/>
    </row>
    <row r="61" spans="2:7" ht="28.8" x14ac:dyDescent="0.3">
      <c r="B61" s="339"/>
      <c r="C61" s="167" t="s">
        <v>85</v>
      </c>
      <c r="D61" s="93" t="s">
        <v>55</v>
      </c>
      <c r="E61" s="26" t="s">
        <v>13</v>
      </c>
      <c r="F61" s="26" t="s">
        <v>2566</v>
      </c>
      <c r="G61" s="237" t="s">
        <v>86</v>
      </c>
    </row>
    <row r="62" spans="2:7" ht="28.8" x14ac:dyDescent="0.3">
      <c r="B62" s="339"/>
      <c r="C62" s="148" t="s">
        <v>87</v>
      </c>
      <c r="D62" s="93" t="s">
        <v>88</v>
      </c>
      <c r="E62" s="26" t="s">
        <v>13</v>
      </c>
      <c r="F62" s="26" t="s">
        <v>2568</v>
      </c>
      <c r="G62" s="238"/>
    </row>
    <row r="63" spans="2:7" ht="28.8" x14ac:dyDescent="0.3">
      <c r="B63" s="339"/>
      <c r="C63" s="148" t="s">
        <v>89</v>
      </c>
      <c r="D63" s="93" t="s">
        <v>88</v>
      </c>
      <c r="E63" s="26" t="s">
        <v>13</v>
      </c>
      <c r="F63" s="26" t="s">
        <v>2568</v>
      </c>
      <c r="G63" s="237" t="s">
        <v>89</v>
      </c>
    </row>
    <row r="64" spans="2:7" ht="28.8" x14ac:dyDescent="0.3">
      <c r="B64" s="339"/>
      <c r="C64" s="148" t="s">
        <v>90</v>
      </c>
      <c r="D64" s="93" t="s">
        <v>88</v>
      </c>
      <c r="E64" s="26" t="s">
        <v>13</v>
      </c>
      <c r="F64" s="26" t="s">
        <v>2568</v>
      </c>
      <c r="G64" s="237" t="s">
        <v>90</v>
      </c>
    </row>
    <row r="65" spans="2:7" ht="29.4" thickBot="1" x14ac:dyDescent="0.35">
      <c r="B65" s="339"/>
      <c r="C65" s="149" t="s">
        <v>91</v>
      </c>
      <c r="D65" s="169" t="s">
        <v>88</v>
      </c>
      <c r="E65" s="192" t="s">
        <v>13</v>
      </c>
      <c r="F65" s="192" t="s">
        <v>2568</v>
      </c>
      <c r="G65" s="239" t="s">
        <v>91</v>
      </c>
    </row>
    <row r="66" spans="2:7" x14ac:dyDescent="0.3">
      <c r="B66"/>
      <c r="G66" s="26"/>
    </row>
    <row r="67" spans="2:7" ht="29.4" thickBot="1" x14ac:dyDescent="0.35">
      <c r="B67" s="154"/>
      <c r="C67" s="143" t="s">
        <v>6</v>
      </c>
      <c r="D67" s="143" t="s">
        <v>2477</v>
      </c>
      <c r="E67" s="143" t="s">
        <v>2478</v>
      </c>
      <c r="F67" s="143" t="s">
        <v>2468</v>
      </c>
      <c r="G67" s="240" t="s">
        <v>7</v>
      </c>
    </row>
    <row r="68" spans="2:7" x14ac:dyDescent="0.3">
      <c r="B68" s="349" t="s">
        <v>92</v>
      </c>
      <c r="C68" s="160" t="s">
        <v>93</v>
      </c>
      <c r="D68" s="161" t="s">
        <v>51</v>
      </c>
      <c r="E68" s="26" t="s">
        <v>11</v>
      </c>
      <c r="G68" s="241"/>
    </row>
    <row r="69" spans="2:7" ht="28.8" x14ac:dyDescent="0.3">
      <c r="B69" s="350"/>
      <c r="C69" s="162" t="s">
        <v>94</v>
      </c>
      <c r="D69" s="93" t="s">
        <v>95</v>
      </c>
      <c r="E69" s="26" t="s">
        <v>2480</v>
      </c>
      <c r="F69" s="26" t="s">
        <v>2567</v>
      </c>
      <c r="G69" s="242" t="s">
        <v>96</v>
      </c>
    </row>
    <row r="70" spans="2:7" ht="43.2" x14ac:dyDescent="0.3">
      <c r="B70" s="350"/>
      <c r="C70" s="162" t="s">
        <v>97</v>
      </c>
      <c r="D70" s="93" t="s">
        <v>95</v>
      </c>
      <c r="E70" s="26" t="s">
        <v>2480</v>
      </c>
      <c r="F70" s="26" t="s">
        <v>2567</v>
      </c>
      <c r="G70" s="242" t="s">
        <v>2551</v>
      </c>
    </row>
    <row r="71" spans="2:7" ht="28.8" x14ac:dyDescent="0.3">
      <c r="B71" s="350"/>
      <c r="C71" s="162" t="s">
        <v>98</v>
      </c>
      <c r="D71" s="93" t="s">
        <v>51</v>
      </c>
      <c r="E71" s="26" t="s">
        <v>2480</v>
      </c>
      <c r="G71" s="242" t="s">
        <v>99</v>
      </c>
    </row>
    <row r="72" spans="2:7" x14ac:dyDescent="0.3">
      <c r="B72" s="350"/>
      <c r="C72" s="163" t="s">
        <v>100</v>
      </c>
      <c r="D72" s="93" t="s">
        <v>51</v>
      </c>
      <c r="E72" s="26" t="s">
        <v>11</v>
      </c>
      <c r="G72" s="243"/>
    </row>
    <row r="73" spans="2:7" ht="28.8" x14ac:dyDescent="0.3">
      <c r="B73" s="350"/>
      <c r="C73" s="163" t="s">
        <v>101</v>
      </c>
      <c r="D73" s="93" t="s">
        <v>51</v>
      </c>
      <c r="E73" s="26" t="s">
        <v>2480</v>
      </c>
      <c r="G73" s="242" t="s">
        <v>102</v>
      </c>
    </row>
    <row r="74" spans="2:7" ht="28.8" x14ac:dyDescent="0.3">
      <c r="B74" s="350"/>
      <c r="C74" s="163" t="s">
        <v>103</v>
      </c>
      <c r="D74" s="93" t="s">
        <v>51</v>
      </c>
      <c r="E74" s="26" t="s">
        <v>11</v>
      </c>
      <c r="G74" s="242" t="s">
        <v>104</v>
      </c>
    </row>
    <row r="75" spans="2:7" ht="28.8" x14ac:dyDescent="0.3">
      <c r="B75" s="350"/>
      <c r="C75" s="163" t="s">
        <v>105</v>
      </c>
      <c r="D75" s="93" t="s">
        <v>10</v>
      </c>
      <c r="E75" s="26" t="s">
        <v>2480</v>
      </c>
      <c r="G75" s="242" t="s">
        <v>106</v>
      </c>
    </row>
    <row r="76" spans="2:7" x14ac:dyDescent="0.3">
      <c r="B76" s="350"/>
      <c r="C76" s="162" t="s">
        <v>107</v>
      </c>
      <c r="D76" s="93" t="s">
        <v>10</v>
      </c>
      <c r="E76" s="26" t="s">
        <v>2480</v>
      </c>
      <c r="G76" s="243"/>
    </row>
    <row r="77" spans="2:7" ht="28.8" x14ac:dyDescent="0.3">
      <c r="B77" s="350"/>
      <c r="C77" s="162" t="s">
        <v>108</v>
      </c>
      <c r="D77" s="93" t="s">
        <v>10</v>
      </c>
      <c r="E77" s="26" t="s">
        <v>2480</v>
      </c>
      <c r="G77" s="244" t="s">
        <v>109</v>
      </c>
    </row>
    <row r="78" spans="2:7" ht="28.8" x14ac:dyDescent="0.3">
      <c r="B78" s="350"/>
      <c r="C78" s="162" t="s">
        <v>110</v>
      </c>
      <c r="D78" s="93" t="s">
        <v>10</v>
      </c>
      <c r="E78" s="26" t="s">
        <v>2480</v>
      </c>
      <c r="G78" s="244" t="s">
        <v>111</v>
      </c>
    </row>
    <row r="79" spans="2:7" x14ac:dyDescent="0.3">
      <c r="B79" s="350"/>
      <c r="C79" s="162" t="s">
        <v>112</v>
      </c>
      <c r="D79" s="93" t="s">
        <v>10</v>
      </c>
      <c r="E79" s="26" t="s">
        <v>2480</v>
      </c>
      <c r="G79" s="244" t="s">
        <v>113</v>
      </c>
    </row>
    <row r="80" spans="2:7" ht="15" thickBot="1" x14ac:dyDescent="0.35">
      <c r="B80" s="350"/>
      <c r="C80" s="164" t="s">
        <v>114</v>
      </c>
      <c r="D80" s="165" t="s">
        <v>10</v>
      </c>
      <c r="E80" s="224" t="s">
        <v>2480</v>
      </c>
      <c r="F80" s="190"/>
      <c r="G80" s="245" t="s">
        <v>115</v>
      </c>
    </row>
    <row r="81" spans="2:7" x14ac:dyDescent="0.3">
      <c r="B81" s="34"/>
      <c r="G81" s="26"/>
    </row>
    <row r="82" spans="2:7" ht="29.4" thickBot="1" x14ac:dyDescent="0.35">
      <c r="B82" s="34"/>
      <c r="C82" s="145" t="s">
        <v>6</v>
      </c>
      <c r="D82" s="145" t="s">
        <v>2477</v>
      </c>
      <c r="E82" s="145" t="s">
        <v>2478</v>
      </c>
      <c r="F82" s="145" t="s">
        <v>2468</v>
      </c>
      <c r="G82" s="246" t="s">
        <v>7</v>
      </c>
    </row>
    <row r="83" spans="2:7" ht="14.4" customHeight="1" x14ac:dyDescent="0.3">
      <c r="B83" s="335" t="s">
        <v>116</v>
      </c>
      <c r="C83" s="178" t="s">
        <v>117</v>
      </c>
      <c r="D83" s="179" t="s">
        <v>118</v>
      </c>
      <c r="E83" s="26" t="s">
        <v>11</v>
      </c>
      <c r="F83" s="189"/>
      <c r="G83" s="247"/>
    </row>
    <row r="84" spans="2:7" ht="28.8" x14ac:dyDescent="0.3">
      <c r="B84" s="336"/>
      <c r="C84" s="180" t="s">
        <v>119</v>
      </c>
      <c r="D84" s="93" t="s">
        <v>118</v>
      </c>
      <c r="E84" s="26" t="s">
        <v>11</v>
      </c>
      <c r="G84" s="248" t="s">
        <v>120</v>
      </c>
    </row>
    <row r="85" spans="2:7" x14ac:dyDescent="0.3">
      <c r="B85" s="336"/>
      <c r="C85" s="180" t="s">
        <v>121</v>
      </c>
      <c r="D85" s="93" t="s">
        <v>122</v>
      </c>
      <c r="E85" s="26" t="s">
        <v>11</v>
      </c>
      <c r="G85" s="249"/>
    </row>
    <row r="86" spans="2:7" ht="28.8" x14ac:dyDescent="0.3">
      <c r="B86" s="336"/>
      <c r="C86" s="180" t="s">
        <v>123</v>
      </c>
      <c r="D86" s="93" t="s">
        <v>122</v>
      </c>
      <c r="E86" s="26" t="s">
        <v>11</v>
      </c>
      <c r="G86" s="248" t="s">
        <v>124</v>
      </c>
    </row>
    <row r="87" spans="2:7" ht="28.8" x14ac:dyDescent="0.3">
      <c r="B87" s="336"/>
      <c r="C87" s="180" t="s">
        <v>125</v>
      </c>
      <c r="D87" s="93" t="s">
        <v>126</v>
      </c>
      <c r="E87" s="26" t="s">
        <v>13</v>
      </c>
      <c r="G87" s="248" t="s">
        <v>127</v>
      </c>
    </row>
    <row r="88" spans="2:7" ht="28.8" x14ac:dyDescent="0.3">
      <c r="B88" s="336"/>
      <c r="C88" s="181" t="s">
        <v>2497</v>
      </c>
      <c r="D88" s="93" t="s">
        <v>128</v>
      </c>
      <c r="E88" s="26" t="s">
        <v>11</v>
      </c>
      <c r="G88" s="250" t="s">
        <v>129</v>
      </c>
    </row>
    <row r="89" spans="2:7" ht="57.6" x14ac:dyDescent="0.3">
      <c r="B89" s="336"/>
      <c r="C89" s="181" t="s">
        <v>130</v>
      </c>
      <c r="D89" s="93" t="s">
        <v>128</v>
      </c>
      <c r="E89" s="26" t="s">
        <v>11</v>
      </c>
      <c r="F89" s="26" t="s">
        <v>2569</v>
      </c>
      <c r="G89" s="250"/>
    </row>
    <row r="90" spans="2:7" ht="57.6" x14ac:dyDescent="0.3">
      <c r="B90" s="336"/>
      <c r="C90" s="181" t="s">
        <v>2490</v>
      </c>
      <c r="D90" s="93" t="s">
        <v>128</v>
      </c>
      <c r="E90" s="26" t="s">
        <v>11</v>
      </c>
      <c r="F90" s="26" t="s">
        <v>2569</v>
      </c>
      <c r="G90" s="250" t="s">
        <v>131</v>
      </c>
    </row>
    <row r="91" spans="2:7" ht="57.6" x14ac:dyDescent="0.3">
      <c r="B91" s="336"/>
      <c r="C91" s="181" t="s">
        <v>2489</v>
      </c>
      <c r="D91" s="93" t="s">
        <v>128</v>
      </c>
      <c r="E91" s="26" t="s">
        <v>11</v>
      </c>
      <c r="F91" s="26" t="s">
        <v>2569</v>
      </c>
      <c r="G91" s="250" t="s">
        <v>131</v>
      </c>
    </row>
    <row r="92" spans="2:7" ht="28.8" x14ac:dyDescent="0.3">
      <c r="B92" s="336"/>
      <c r="C92" s="181" t="s">
        <v>132</v>
      </c>
      <c r="D92" s="93" t="s">
        <v>126</v>
      </c>
      <c r="E92" s="26" t="s">
        <v>2480</v>
      </c>
      <c r="G92" s="248" t="s">
        <v>133</v>
      </c>
    </row>
    <row r="93" spans="2:7" ht="28.8" x14ac:dyDescent="0.3">
      <c r="B93" s="336"/>
      <c r="C93" s="181" t="s">
        <v>134</v>
      </c>
      <c r="D93" s="93" t="s">
        <v>135</v>
      </c>
      <c r="E93" s="26" t="s">
        <v>11</v>
      </c>
      <c r="G93" s="250" t="s">
        <v>136</v>
      </c>
    </row>
    <row r="94" spans="2:7" ht="28.8" x14ac:dyDescent="0.3">
      <c r="B94" s="336"/>
      <c r="C94" s="181" t="s">
        <v>137</v>
      </c>
      <c r="D94" s="93" t="s">
        <v>138</v>
      </c>
      <c r="E94" s="26" t="s">
        <v>11</v>
      </c>
      <c r="G94" s="250" t="s">
        <v>139</v>
      </c>
    </row>
    <row r="95" spans="2:7" ht="28.8" x14ac:dyDescent="0.3">
      <c r="B95" s="336"/>
      <c r="C95" s="181" t="s">
        <v>140</v>
      </c>
      <c r="D95" s="93" t="s">
        <v>138</v>
      </c>
      <c r="E95" s="26" t="s">
        <v>11</v>
      </c>
      <c r="G95" s="250"/>
    </row>
    <row r="96" spans="2:7" x14ac:dyDescent="0.3">
      <c r="B96" s="336"/>
      <c r="C96" s="181" t="s">
        <v>141</v>
      </c>
      <c r="D96" s="93" t="s">
        <v>142</v>
      </c>
      <c r="E96" s="26" t="s">
        <v>11</v>
      </c>
      <c r="G96" s="249"/>
    </row>
    <row r="97" spans="2:7" x14ac:dyDescent="0.3">
      <c r="B97" s="336"/>
      <c r="C97" s="181" t="s">
        <v>143</v>
      </c>
      <c r="D97" s="93" t="s">
        <v>142</v>
      </c>
      <c r="E97" s="26" t="s">
        <v>11</v>
      </c>
      <c r="G97" s="248" t="s">
        <v>144</v>
      </c>
    </row>
    <row r="98" spans="2:7" ht="28.8" x14ac:dyDescent="0.3">
      <c r="B98" s="336"/>
      <c r="C98" s="181" t="s">
        <v>145</v>
      </c>
      <c r="D98" s="93" t="s">
        <v>126</v>
      </c>
      <c r="E98" s="26" t="s">
        <v>11</v>
      </c>
      <c r="G98" s="248" t="s">
        <v>146</v>
      </c>
    </row>
    <row r="99" spans="2:7" ht="28.8" x14ac:dyDescent="0.3">
      <c r="B99" s="336"/>
      <c r="C99" s="181" t="s">
        <v>147</v>
      </c>
      <c r="D99" s="93" t="s">
        <v>142</v>
      </c>
      <c r="E99" s="26" t="s">
        <v>2480</v>
      </c>
      <c r="G99" s="250" t="s">
        <v>148</v>
      </c>
    </row>
    <row r="100" spans="2:7" x14ac:dyDescent="0.3">
      <c r="B100" s="336"/>
      <c r="C100" s="181" t="s">
        <v>149</v>
      </c>
      <c r="D100" s="93" t="s">
        <v>142</v>
      </c>
      <c r="E100" s="26" t="s">
        <v>2480</v>
      </c>
      <c r="G100" s="249"/>
    </row>
    <row r="101" spans="2:7" ht="28.8" x14ac:dyDescent="0.3">
      <c r="B101" s="336"/>
      <c r="C101" s="181" t="s">
        <v>150</v>
      </c>
      <c r="D101" s="93" t="s">
        <v>126</v>
      </c>
      <c r="E101" s="26" t="s">
        <v>13</v>
      </c>
      <c r="G101" s="250" t="s">
        <v>151</v>
      </c>
    </row>
    <row r="102" spans="2:7" ht="43.2" x14ac:dyDescent="0.3">
      <c r="B102" s="336"/>
      <c r="C102" s="343" t="s">
        <v>152</v>
      </c>
      <c r="D102" s="93" t="s">
        <v>126</v>
      </c>
      <c r="E102" s="26" t="s">
        <v>11</v>
      </c>
      <c r="F102" s="26" t="s">
        <v>2570</v>
      </c>
      <c r="G102" s="250" t="s">
        <v>153</v>
      </c>
    </row>
    <row r="103" spans="2:7" ht="28.8" x14ac:dyDescent="0.3">
      <c r="B103" s="336"/>
      <c r="C103" s="344"/>
      <c r="D103" s="93" t="s">
        <v>126</v>
      </c>
      <c r="E103" s="26" t="s">
        <v>11</v>
      </c>
      <c r="G103" s="250" t="s">
        <v>154</v>
      </c>
    </row>
    <row r="104" spans="2:7" ht="28.8" x14ac:dyDescent="0.3">
      <c r="B104" s="336"/>
      <c r="C104" s="157" t="s">
        <v>155</v>
      </c>
      <c r="D104" s="93" t="s">
        <v>156</v>
      </c>
      <c r="E104" s="26" t="s">
        <v>11</v>
      </c>
      <c r="G104" s="251"/>
    </row>
    <row r="105" spans="2:7" ht="28.8" x14ac:dyDescent="0.3">
      <c r="B105" s="336"/>
      <c r="C105" s="157" t="s">
        <v>157</v>
      </c>
      <c r="D105" s="93" t="s">
        <v>158</v>
      </c>
      <c r="E105" s="26" t="s">
        <v>11</v>
      </c>
      <c r="F105" s="26" t="s">
        <v>2571</v>
      </c>
      <c r="G105" s="251"/>
    </row>
    <row r="106" spans="2:7" ht="28.8" x14ac:dyDescent="0.3">
      <c r="B106" s="336"/>
      <c r="C106" s="181" t="s">
        <v>159</v>
      </c>
      <c r="D106" s="93" t="s">
        <v>126</v>
      </c>
      <c r="E106" s="26" t="s">
        <v>11</v>
      </c>
      <c r="F106" s="26" t="s">
        <v>2566</v>
      </c>
      <c r="G106" s="249"/>
    </row>
    <row r="107" spans="2:7" ht="28.8" x14ac:dyDescent="0.3">
      <c r="B107" s="337"/>
      <c r="C107" s="345" t="s">
        <v>160</v>
      </c>
      <c r="D107" s="330" t="s">
        <v>126</v>
      </c>
      <c r="E107" s="330" t="s">
        <v>11</v>
      </c>
      <c r="F107" s="330" t="s">
        <v>2566</v>
      </c>
      <c r="G107" s="250" t="s">
        <v>161</v>
      </c>
    </row>
    <row r="108" spans="2:7" ht="28.8" x14ac:dyDescent="0.3">
      <c r="B108" s="336"/>
      <c r="C108" s="330"/>
      <c r="D108" s="330"/>
      <c r="E108" s="330"/>
      <c r="F108" s="330"/>
      <c r="G108" s="250" t="s">
        <v>162</v>
      </c>
    </row>
    <row r="109" spans="2:7" ht="28.8" x14ac:dyDescent="0.3">
      <c r="B109" s="336"/>
      <c r="C109" s="330"/>
      <c r="D109" s="330"/>
      <c r="E109" s="330"/>
      <c r="F109" s="330"/>
      <c r="G109" s="250" t="s">
        <v>163</v>
      </c>
    </row>
    <row r="110" spans="2:7" ht="29.4" thickBot="1" x14ac:dyDescent="0.35">
      <c r="B110" s="336"/>
      <c r="C110" s="346"/>
      <c r="D110" s="346"/>
      <c r="E110" s="347"/>
      <c r="F110" s="346"/>
      <c r="G110" s="252" t="s">
        <v>164</v>
      </c>
    </row>
    <row r="111" spans="2:7" x14ac:dyDescent="0.3">
      <c r="B111" s="34"/>
      <c r="G111" s="26"/>
    </row>
    <row r="112" spans="2:7" ht="15" thickBot="1" x14ac:dyDescent="0.35">
      <c r="B112" s="34"/>
      <c r="C112" s="253" t="s">
        <v>165</v>
      </c>
      <c r="D112" s="325" t="s">
        <v>166</v>
      </c>
      <c r="E112" s="325"/>
      <c r="F112" s="325" t="s">
        <v>167</v>
      </c>
      <c r="G112" s="326"/>
    </row>
    <row r="113" spans="2:7" ht="28.95" customHeight="1" x14ac:dyDescent="0.3">
      <c r="B113" s="331" t="s">
        <v>168</v>
      </c>
      <c r="C113" s="327" t="s">
        <v>169</v>
      </c>
      <c r="D113" s="328"/>
      <c r="E113" s="328"/>
      <c r="F113" s="328"/>
      <c r="G113" s="329"/>
    </row>
    <row r="114" spans="2:7" ht="45" customHeight="1" x14ac:dyDescent="0.3">
      <c r="B114" s="332"/>
      <c r="C114" s="150" t="s">
        <v>170</v>
      </c>
      <c r="D114" s="323" t="s">
        <v>2552</v>
      </c>
      <c r="E114" s="323"/>
      <c r="F114" s="323" t="s">
        <v>2531</v>
      </c>
      <c r="G114" s="324"/>
    </row>
    <row r="115" spans="2:7" ht="42.6" customHeight="1" x14ac:dyDescent="0.3">
      <c r="B115" s="332"/>
      <c r="C115" s="150" t="s">
        <v>2452</v>
      </c>
      <c r="D115" s="330" t="s">
        <v>2455</v>
      </c>
      <c r="E115" s="330"/>
      <c r="F115" s="323" t="s">
        <v>2531</v>
      </c>
      <c r="G115" s="324"/>
    </row>
    <row r="116" spans="2:7" ht="43.2" customHeight="1" x14ac:dyDescent="0.3">
      <c r="B116" s="332"/>
      <c r="C116" s="150" t="s">
        <v>2462</v>
      </c>
      <c r="D116" s="323" t="s">
        <v>2532</v>
      </c>
      <c r="E116" s="323"/>
      <c r="F116" s="323" t="s">
        <v>2537</v>
      </c>
      <c r="G116" s="324"/>
    </row>
    <row r="117" spans="2:7" ht="43.2" customHeight="1" x14ac:dyDescent="0.3">
      <c r="B117" s="332"/>
      <c r="C117" s="150" t="s">
        <v>171</v>
      </c>
      <c r="D117" s="323" t="s">
        <v>172</v>
      </c>
      <c r="E117" s="323"/>
      <c r="F117" s="323" t="s">
        <v>2533</v>
      </c>
      <c r="G117" s="324"/>
    </row>
    <row r="118" spans="2:7" x14ac:dyDescent="0.3">
      <c r="B118" s="332"/>
      <c r="C118" s="150" t="s">
        <v>173</v>
      </c>
      <c r="D118" s="323" t="s">
        <v>174</v>
      </c>
      <c r="E118" s="323"/>
      <c r="F118" s="323" t="s">
        <v>2533</v>
      </c>
      <c r="G118" s="324"/>
    </row>
    <row r="119" spans="2:7" x14ac:dyDescent="0.3">
      <c r="B119" s="332"/>
      <c r="C119" s="150" t="s">
        <v>175</v>
      </c>
      <c r="D119" s="323" t="s">
        <v>176</v>
      </c>
      <c r="E119" s="323"/>
      <c r="F119" s="323" t="s">
        <v>2534</v>
      </c>
      <c r="G119" s="324"/>
    </row>
    <row r="120" spans="2:7" x14ac:dyDescent="0.3">
      <c r="B120" s="332"/>
      <c r="C120" s="150" t="s">
        <v>177</v>
      </c>
      <c r="D120" s="323" t="s">
        <v>178</v>
      </c>
      <c r="E120" s="323"/>
      <c r="F120" s="323" t="s">
        <v>2534</v>
      </c>
      <c r="G120" s="324"/>
    </row>
    <row r="121" spans="2:7" x14ac:dyDescent="0.3">
      <c r="B121" s="332"/>
      <c r="C121" s="150" t="s">
        <v>179</v>
      </c>
      <c r="D121" s="323" t="s">
        <v>180</v>
      </c>
      <c r="E121" s="323"/>
      <c r="F121" s="323" t="s">
        <v>2534</v>
      </c>
      <c r="G121" s="324"/>
    </row>
    <row r="122" spans="2:7" ht="27" customHeight="1" x14ac:dyDescent="0.3">
      <c r="B122" s="332"/>
      <c r="C122" s="150" t="s">
        <v>181</v>
      </c>
      <c r="D122" s="323" t="s">
        <v>2535</v>
      </c>
      <c r="E122" s="323"/>
      <c r="F122" s="323" t="s">
        <v>2540</v>
      </c>
      <c r="G122" s="324"/>
    </row>
    <row r="123" spans="2:7" ht="31.2" customHeight="1" x14ac:dyDescent="0.3">
      <c r="B123" s="332"/>
      <c r="C123" s="168" t="s">
        <v>182</v>
      </c>
      <c r="D123" s="323" t="s">
        <v>2536</v>
      </c>
      <c r="E123" s="323"/>
      <c r="F123" s="323" t="s">
        <v>2539</v>
      </c>
      <c r="G123" s="324"/>
    </row>
    <row r="124" spans="2:7" ht="31.2" customHeight="1" x14ac:dyDescent="0.3">
      <c r="B124" s="332"/>
      <c r="C124" s="168" t="s">
        <v>183</v>
      </c>
      <c r="D124" s="323" t="s">
        <v>184</v>
      </c>
      <c r="E124" s="323"/>
      <c r="F124" s="323" t="s">
        <v>2538</v>
      </c>
      <c r="G124" s="324"/>
    </row>
    <row r="125" spans="2:7" ht="30" customHeight="1" thickBot="1" x14ac:dyDescent="0.35">
      <c r="B125" s="332"/>
      <c r="C125" s="225" t="s">
        <v>2528</v>
      </c>
      <c r="D125" s="340" t="s">
        <v>2542</v>
      </c>
      <c r="E125" s="340"/>
      <c r="F125" s="340" t="s">
        <v>2541</v>
      </c>
      <c r="G125" s="348"/>
    </row>
    <row r="126" spans="2:7" x14ac:dyDescent="0.3">
      <c r="B126" s="36"/>
    </row>
  </sheetData>
  <mergeCells count="48">
    <mergeCell ref="F125:G125"/>
    <mergeCell ref="D124:E124"/>
    <mergeCell ref="F124:G124"/>
    <mergeCell ref="B68:B80"/>
    <mergeCell ref="D121:E121"/>
    <mergeCell ref="D122:E122"/>
    <mergeCell ref="F122:G122"/>
    <mergeCell ref="F123:G123"/>
    <mergeCell ref="F121:G121"/>
    <mergeCell ref="F107:F110"/>
    <mergeCell ref="D123:E123"/>
    <mergeCell ref="D120:E120"/>
    <mergeCell ref="F117:G117"/>
    <mergeCell ref="F118:G118"/>
    <mergeCell ref="F119:G119"/>
    <mergeCell ref="F120:G120"/>
    <mergeCell ref="D117:E117"/>
    <mergeCell ref="D118:E118"/>
    <mergeCell ref="B113:B125"/>
    <mergeCell ref="B14:B32"/>
    <mergeCell ref="B83:B110"/>
    <mergeCell ref="B35:B65"/>
    <mergeCell ref="D125:E125"/>
    <mergeCell ref="D119:E119"/>
    <mergeCell ref="C28:C29"/>
    <mergeCell ref="C102:C103"/>
    <mergeCell ref="C107:C110"/>
    <mergeCell ref="D107:D110"/>
    <mergeCell ref="E107:E110"/>
    <mergeCell ref="B11:G11"/>
    <mergeCell ref="F116:G116"/>
    <mergeCell ref="F115:G115"/>
    <mergeCell ref="F114:G114"/>
    <mergeCell ref="F112:G112"/>
    <mergeCell ref="D112:E112"/>
    <mergeCell ref="C113:G113"/>
    <mergeCell ref="D114:E114"/>
    <mergeCell ref="D115:E115"/>
    <mergeCell ref="D116:E116"/>
    <mergeCell ref="C8:G8"/>
    <mergeCell ref="A1:G1"/>
    <mergeCell ref="C2:G2"/>
    <mergeCell ref="C3:G3"/>
    <mergeCell ref="C5:G5"/>
    <mergeCell ref="C6:G6"/>
    <mergeCell ref="C7:G7"/>
    <mergeCell ref="B5:B9"/>
    <mergeCell ref="C9:G9"/>
  </mergeCells>
  <phoneticPr fontId="28" type="noConversion"/>
  <hyperlinks>
    <hyperlink ref="B14" location="Population!A1" display="Population Metrics" xr:uid="{B4C1ECA0-A6D7-433E-97D0-4BB0A93A75CA}"/>
    <hyperlink ref="B35" location="Households!A1" display="Households Metrics" xr:uid="{698121A7-A0C6-48E4-B90F-29C6E55198E6}"/>
    <hyperlink ref="B68" location="' Economic Conditions'!A1" display="Economic Conditions Metrics" xr:uid="{B7C4C57F-F0AD-4838-8447-0AAF8352A89B}"/>
    <hyperlink ref="B83" location="Housing!A1" display="Housing Metrics" xr:uid="{75B0CE88-E721-41C8-B353-F70F0A73F0F1}"/>
    <hyperlink ref="C14" location="PopT1" display="Total Population (City, County, and State)" xr:uid="{180DB89E-2EA7-47C7-AE56-6FB9353729CB}"/>
    <hyperlink ref="C15" location="PopT2" display="Total Population, Over Time (City)" xr:uid="{B65813C7-54C6-450F-8F51-BCE092CD1A04}"/>
    <hyperlink ref="C16" location="PopT3" display="Population by Sex by Age, Detailed (City, County, and State) " xr:uid="{2A5E9E5D-4D06-468F-908F-213DD2BE78A1}"/>
    <hyperlink ref="C17" location="PopT4" display="Population by Age, Detailed (City, County, and State)" xr:uid="{D8D2B77B-B177-4D54-8D56-FE759B2DCB94}"/>
    <hyperlink ref="C18" location="PopT5" display="Population by Race (City, County, and State)" xr:uid="{E31D9FDB-70D2-4C29-8C6B-E2DB24EF7E4E}"/>
    <hyperlink ref="C19" location="PopT6" display="Population by Race by Hispanic Origin (City, County, and State)" xr:uid="{3E66FA54-C767-44E0-A48B-1D5E2A0F2DE1}"/>
    <hyperlink ref="C21" location="PopT8" display="Population by Race Over Time, Simplified (City)" xr:uid="{73E0764E-9297-446F-9177-C36F8CD5A0FB}"/>
    <hyperlink ref="C22" location="PopT9" display="Age by Number of Disabilities (City, County, and State)" xr:uid="{BF1EFDDF-DC54-49EC-9981-BBCCC4CEA69A}"/>
    <hyperlink ref="C24" location="PopT11" display="Disability by Type (City, County, and State)" xr:uid="{E1FD88D9-41C8-4BF8-9791-848028AE1CA2}"/>
    <hyperlink ref="C20" location="PopT7" display="Population by Race by Hispanic Origin, Over Time (City)" xr:uid="{F759AF09-9CA0-427E-94D0-DE375E5A7E96}"/>
    <hyperlink ref="C23" location="PopT11" display="Population by Number of Disabilities (City, County, and State) " xr:uid="{E016DBC2-6861-479B-95E3-B9A469375A5F}"/>
    <hyperlink ref="G15" location="PopC1" display="Total Population and Percent Change Over Time (1980 to 2019) (City)" xr:uid="{48583EF4-921C-45B5-8F8A-81021F786133}"/>
    <hyperlink ref="G17" location="PopC2" display="Population by Age (2019) (City)" xr:uid="{688D707C-F9C2-40F5-8AEE-18C8F80712A4}"/>
    <hyperlink ref="G20" location="PopC3" display="Population by Race by Hispanic Origin Over Time (2000 to 2019) (City)" xr:uid="{FB79F596-254E-4533-80EF-EB0B35018816}"/>
    <hyperlink ref="G23" location="PopC4" display="Population by Number of Disabilities (2019) (City)" xr:uid="{25F57BCF-D541-48AF-BD13-753BBE97D82C}"/>
    <hyperlink ref="G24" location="PopC5" display="Disability by Type for Population with a Disability (2019) (City)" xr:uid="{BE0F7600-5ECD-4091-B96E-D4B3BA534B51}"/>
    <hyperlink ref="C35" location="HouseholdsT1" display="Total Households Over Time (City)" xr:uid="{B8A99479-4809-4D44-AB52-4198FAA0DF1D}"/>
    <hyperlink ref="C36" location="HouseholdsT2" display="Households by Type (City, County, and State) " xr:uid="{46977FFE-9D19-4945-88B5-5CA10C0681F3}"/>
    <hyperlink ref="C39" location="HouseholdsT4" display="Households by Size (City, County, and State) " xr:uid="{83B77BDE-9AB5-482B-B919-8D100DE58DF7}"/>
    <hyperlink ref="C40" location="HouseholdsT5" display="Average Household Size (City, County, and State)" xr:uid="{E8147D26-686B-4497-ABA0-C24F39D8A994}"/>
    <hyperlink ref="C41" location="HouseholdsT6" display="Average Household Size Over Time (City)" xr:uid="{54C2BEE3-5587-49AA-9A20-8F0D34034E68}"/>
    <hyperlink ref="C47" location="HouseholdsT9" display="Senior Households by Income (City, County, and State)" xr:uid="{38DD19CD-1394-44FD-940D-44E3C944A99D}"/>
    <hyperlink ref="C48" location="HouseholdsT10" display="Senior Households by Tenure (City, County, and State)" xr:uid="{52A93E2F-3A13-44AC-920E-1C08275EE58F}"/>
    <hyperlink ref="G35" location="HouseholdsC1" display="Total Households and Percent Change Over Time (1980 to 2019*) (City)" xr:uid="{38EF9698-A5ED-4DBB-A6C5-C07F97CB1BE1}"/>
    <hyperlink ref="G36" location="HouseholdsC2" display="Households by Type (2019) (City)" xr:uid="{3EE35AEE-6CA2-40FE-99D8-C65267183954}"/>
    <hyperlink ref="G41" location="HouseholdsC4" display="Average Household Size Over Time (2009 to 2019) (City)" xr:uid="{065B1D39-5AAB-4D7A-8FD7-584030642466}"/>
    <hyperlink ref="G47" location="HouseholdsC5" display="Senior Households by Income (2019) (City)" xr:uid="{570E3A64-A5FB-48B1-B1E4-7AA8A9465C8D}"/>
    <hyperlink ref="G48" location="HouseholdsC6" display="Senior Households by Tenure (2019) (City)" xr:uid="{A8EEB3BF-9CA7-4F9A-A0FB-2993892A2445}"/>
    <hyperlink ref="C68" location="EconT1" display="Median Household Income (City, County, and State)" xr:uid="{9971F1D3-32AE-420C-A485-214E7B857B0E}"/>
    <hyperlink ref="C69" location="EconT2" display="Median Monthly Housing Costs Over Time (In 2021 Inflation-Adjusted Dollars) (City)" xr:uid="{6CEB9C4D-718E-4111-A98B-FF62997F408D}"/>
    <hyperlink ref="C70" location="EconT3" display="Median Monthly Housing Costs by Tenure as a Percentage of Household Income Over Time (City)" xr:uid="{170A4139-01A9-42D3-9283-59E9B67521AA}"/>
    <hyperlink ref="C71" location="EconT4" display="Median Household Income by Race or Hispanic Origin (In 2021 Inflation-Adjusted Dollars) (City, County, and State)" xr:uid="{F2B7C51A-4CE3-4019-8165-2A7A0224D434}"/>
    <hyperlink ref="C72" location="EconT5" display="Total Households in Poverty (City, County, and State)" xr:uid="{ABB0CBDE-E6C0-4D0C-B9CE-1D09EBC9AF2F}"/>
    <hyperlink ref="C73" location="EconT6" display="Percent of Households in Poverty Over Time (City)" xr:uid="{33243384-DFD8-47BD-BB37-41D643892E34}"/>
    <hyperlink ref="C74" location="EconT7" display="Household Poverty Status by Race or Hispanic Origin in the Past 12 Months (City, County, and State)" xr:uid="{9AB180E9-6BAF-409A-AF31-504A0DE81DA8}"/>
    <hyperlink ref="C27" location="PopT14" display="Industry in which the Civilian Employed Population 16 Years and Over is Employed (City)" xr:uid="{92D2AC71-26F8-4EFD-8B64-F15E592A621B}"/>
    <hyperlink ref="C28" location="PopT15" display="Employment by Industry (City, County, and State)" xr:uid="{48D258AA-6C0D-4204-9D18-BEB1E492D845}"/>
    <hyperlink ref="C30" location="PopT16" display="Employment by Occupation (City, County, and State)" xr:uid="{CE73B084-98CA-4C5E-BE23-1A90F534ACD5}"/>
    <hyperlink ref="C75" location="EconT8" display="Worker Population for Workplace Geography Over Time (City, County, and State)" xr:uid="{B012B6AA-A793-4CB3-8F5D-7C5619E50161}"/>
    <hyperlink ref="C76" location="EconT9" display="Gini Index (City, County, and State)" xr:uid="{F1DAFED1-09F7-412F-A5D1-0EDE5F56A04B}"/>
    <hyperlink ref="C77" location="EconT10" display="Gini Index Over Time (City)" xr:uid="{F9C115AE-61E5-459B-B145-4C44203DCB50}"/>
    <hyperlink ref="C80" location="EconT13" display="Travel Time to Work Over Time (City)" xr:uid="{1A307EFC-8B71-41AC-B15C-52087EEBD89B}"/>
    <hyperlink ref="C79" location="EconT12" display="Travel Time to Work (City, County, and State)" xr:uid="{5D5506E8-6F45-408D-940E-D34B4445F01A}"/>
    <hyperlink ref="C78" location="EconT11" display="Means of Transportation to Work (City, County, and State)" xr:uid="{D8F058C1-5879-4BC7-95B0-0845F49B8734}"/>
    <hyperlink ref="G69" location="EconC1" display="Median Monthly Housing Costs Over Time (2009 to 2019)* (City, County, and State)" xr:uid="{8EE32E6E-2B7E-4607-8134-9B9552698EEA}"/>
    <hyperlink ref="G70" location="EconC2" display="Median Monthly Housing Costs as  percentage of Meidan Household Income By Tenure Over Time (2009 to 2019)*" xr:uid="{A0642D02-2824-4B01-AFCE-E64D24656125}"/>
    <hyperlink ref="G71" location="EconC3" display="Median Household Income by Race or Hispanic Origin (2019)* (City, County, and State)" xr:uid="{1B69FFEA-C4F4-47F9-935F-3507B7FF32E1}"/>
    <hyperlink ref="G73" location="EconC4" display="Total Households in Poverty and Percent Change Over Time (2009 to 2019) (City)" xr:uid="{66814181-468B-4CF3-AFC4-BB21832FCBD0}"/>
    <hyperlink ref="G74" location="EconC5" display="Percent of Households in Poverty by Race or Hispanic Origin (2019) (City)" xr:uid="{8491BA68-0F57-4B17-A7BE-351075C9BD1A}"/>
    <hyperlink ref="G28" location="PopC6" display="Total Employment by Industry Over Time (2009 to 2019)* (City)" xr:uid="{B61EF7A1-8287-475A-9EAD-950E39C27B48}"/>
    <hyperlink ref="G29" location="PopC7" display="Percent Employment by industry (2019)* (City, County, and State)" xr:uid="{26A16049-C85E-4BF0-B4C3-4FE8970A245E}"/>
    <hyperlink ref="G30" location="PopC8" display="Total Employment by Occupation (2019)* (City, County, and State)" xr:uid="{11716B49-3180-4518-9594-D38698E49C45}"/>
    <hyperlink ref="G75" location="EconC6" display="Worker Population for Workplace Geography Over Time (2009 to 2019) (City and County)" xr:uid="{46FDBC37-2AA8-4904-AD1E-401F07EC4D64}"/>
    <hyperlink ref="G77" location="EconC8" display="Gini Index and Percent Change Over Time (2009 to 2019) (City)" xr:uid="{6E4390E1-ED16-4F69-BB49-0902DF649149}"/>
    <hyperlink ref="G78" location="EconC9" display="Means of Transportation to Work (2019) (City, County, and State)" xr:uid="{2C1ACA68-71D9-4474-AC9E-31F5CD643D5D}"/>
    <hyperlink ref="G79" location="EconC10" display="Travel Time to Work (2019)* (City, County, and State)" xr:uid="{92A0FC19-7AEB-482E-97D7-E062B24291B5}"/>
    <hyperlink ref="G80" location="EconC11" display="Travel Time to Work Over Time (2019)* (City)" xr:uid="{B142C4C8-E106-4478-ABA7-14206181CCB9}"/>
    <hyperlink ref="C83" location="HousingT1" display="Total Housing Units (City, County, and State)" xr:uid="{4B58485D-4AE9-4B6B-ABB6-09B1C79432FB}"/>
    <hyperlink ref="C84" location="HousingT2" display="Total Housing Units Over Time (City)" xr:uid="{0E48858B-84AF-44FD-9718-32D403C4A1C4}"/>
    <hyperlink ref="C85" location="HousingT3" display="Total Housing Units by Type (City, County, and State) " xr:uid="{16D7668E-41BB-48CC-9007-8972ADBBE632}"/>
    <hyperlink ref="C86" location="HousingT4" display="Total Housing Units by Type Over Time (City)" xr:uid="{19683F57-651E-492B-9BE4-7D6358B6BA31}"/>
    <hyperlink ref="C87" location="HousingT5" display="Total Housing Units by Number of Bedrooms Over Time (City)" xr:uid="{2BEB24D8-194C-4AA1-A6E1-D4F9A0E3CAA0}"/>
    <hyperlink ref="C88" location="HousingT6" display="Occupied Housing Units by Year Built (City, County, and State)*" xr:uid="{341716F3-8E21-4C57-91C3-3529FA746E32}"/>
    <hyperlink ref="C93" location="HousingT10" display="Vacancy Status by Type for Total Vacant Units (City, County, and State)" xr:uid="{9FC4FFC7-3EE7-4398-8897-48CA38B9B809}"/>
    <hyperlink ref="C94" location="HousingT11" display="Occupied Housing Units by Occupants per Room (City, County, and State) " xr:uid="{2F1FA765-138E-48A2-981B-75CC30EDB88F}"/>
    <hyperlink ref="C50" location="HouseholdsT12" display="Tenure by Household Size (City, County, and State) " xr:uid="{E5281A69-1146-4425-8D5F-9E354F636603}"/>
    <hyperlink ref="C51" location="HouseholdsT13" display="Tenure by Household Size Over Time (City)" xr:uid="{8BCA3943-3F16-4170-BD0D-588A9A355628}"/>
    <hyperlink ref="C92" location="HousingT9" display="Jobs-to-Housing Ratio Over Time (City)" xr:uid="{52BE878C-508A-421C-8B10-BC9EBE8463BD}"/>
    <hyperlink ref="C96" location="HousingT13" display="Housing Units by Tenure (City, County, and State)" xr:uid="{A999B1A2-1A18-48EE-B821-831862AF9DA0}"/>
    <hyperlink ref="C97" location="HousingT14" display="Housing Units by Tenure Over Time (City)" xr:uid="{CAD31F3C-A407-4C6B-A0BD-2C364D59EEF4}"/>
    <hyperlink ref="C98" location="HousingT15" display="Housing Tenure by Number of Bedrooms (City, County, and State) " xr:uid="{F35777F2-3D61-4742-B7D5-305116D582D4}"/>
    <hyperlink ref="C99" location="HousingT16" display="Housing Tenure by Race or Hispanic Origin (City, County, and State)" xr:uid="{0E04B80A-74A2-4210-89C4-7B97D9F07DC4}"/>
    <hyperlink ref="C101" location="HousingT18" display="Building Permits by Number of Structures Authorized (City, County, and State) " xr:uid="{C94E29AA-EC9E-4A89-85E4-6BF2112CFA06}"/>
    <hyperlink ref="C102" location="HousingT19" display="Progress Toward Meeting RHNA Allocation - Permitted Units by Year (City)" xr:uid="{71D2D7E4-3020-401F-ACFD-5B1069B666DB}"/>
    <hyperlink ref="C100" location="HousingT17" display="Housing Tenure by Race or Hispanic Origin (Simplified) (City)" xr:uid="{FE93F5E4-BEBE-466A-B734-92543C859EDA}"/>
    <hyperlink ref="C106" location="HousingT22" display="Median Housing Value (City, County, and State)" xr:uid="{556E5868-B1AC-40BB-AF90-5481D717A6D8}"/>
    <hyperlink ref="C52" location="HouseholdsT14" display="Median Selected Monthly Owner Costs (City, County, and State)" xr:uid="{6BB1A311-BFDD-4688-9048-C2BEBC8D4CD0}"/>
    <hyperlink ref="C54" location="HouseholdsT16" display="Median Selected Monthly Owner Costs as a Percentage of Hosuehold Income (City, County, and State) " xr:uid="{92E161A3-6AD5-44C5-A1F8-301F4A878C0E}"/>
    <hyperlink ref="C61" location="HouseholdsT23" display="Cost-Burdened Renter-Occupied Households Over Time (City)" xr:uid="{901063AD-C178-43AC-80D5-38E65710EAF9}"/>
    <hyperlink ref="C60" location="HouseholdsT22" display="Cost-Burdened Renter-Occupied Households (City, County, and State)" xr:uid="{8FCBEB24-AE18-478B-81D2-3941CC56C372}"/>
    <hyperlink ref="C59" location="HouseholdsT21" display="Median Gross Rent as a Percentage of Household Income (City, County, and State)" xr:uid="{D15E8627-BD68-40A7-B5C7-02303C0F6F96}"/>
    <hyperlink ref="C58" location="HouseholdsT19" display="Median Gross Rent Over Time (City)" xr:uid="{CE356620-976E-42A0-B0E2-5872D23A5457}"/>
    <hyperlink ref="C57" location="Households!A344" display="Median Gross Rent (City, County, and State) " xr:uid="{466A3007-EF23-41A8-ACDF-18A28293D768}"/>
    <hyperlink ref="C56" location="Households!A332" display="Cost-Burdened Owner-Occupied Households Over Time (City)" xr:uid="{54BDD27F-27E7-4251-8BE8-9B41E996B376}"/>
    <hyperlink ref="C55" location="HouseholdsT17" display="Cost-Burdened Owner-Occupied Households (City, County, and State) " xr:uid="{C454406B-8A67-4B58-B257-5749E3A8BC20}"/>
    <hyperlink ref="C114" location="'Ref. ACS-5-YR'!A1" display="Ref. ACS-5-YR" xr:uid="{CED8173E-ABAE-44E9-B094-C5D241D646E4}"/>
    <hyperlink ref="C115" location="'Ref. ACS-5-YR Add.'!A1" display="Ref. ACS-5-YR Add." xr:uid="{93B0579C-0E97-477E-9972-7390E5E86552}"/>
    <hyperlink ref="C118" location="'Ref. DC-2010'!A1" display="Ref. DC-2010" xr:uid="{F9DF2048-7EC8-47BD-9474-2F5B8FDF6812}"/>
    <hyperlink ref="G84" location="HousingC1" display="Total Housing Units and Percent Change Over Time (1980 to 2019*) (City)" xr:uid="{12F4E88D-CF06-48D7-9774-107F164C9720}"/>
    <hyperlink ref="G86" location="HousingC2" display="Total Housing Units by Type Over Time (2009 to 2019) (City)" xr:uid="{25912536-1BF2-461E-BB75-055810D30CBF}"/>
    <hyperlink ref="G87" location="HousingC3" display="Total Housing Units by Number of Bedrooms Over Time (2019) (City)" xr:uid="{34060BEC-9DD0-475C-9331-7BFAB9FFB3D6}"/>
    <hyperlink ref="G88" location="HousingC4" display="Total Occupied Housing Units by Year Built (2019) (City)" xr:uid="{56A735C3-BCDB-4096-B75E-22DD43D38A2F}"/>
    <hyperlink ref="G93" location="HousingC8" display="Percent Total Vacant Units by Type (2019) (City)" xr:uid="{250EC205-FEC1-4912-8A77-6332CAEE8E64}"/>
    <hyperlink ref="G94" location="HousingC9" display="Percent Occupied Housing Units by Occupants per Room (2019)* (City)" xr:uid="{1C57C6E0-24B6-4B5C-B618-D6AEAA133BFD}"/>
    <hyperlink ref="G92" location="HousingC7" display="Total Jobs, Total Housing Units, and Jobs-to-Housing Ratio Over Time (2009 to 2019) (City)" xr:uid="{E23D597D-86BC-432F-85D9-1EA1D9558099}"/>
    <hyperlink ref="G97" location="HousingC10" display="Household Tenure Over Time (1980 to 2019) (City)" xr:uid="{C7D71358-D785-4B8E-8BFC-11CCCE058BA9}"/>
    <hyperlink ref="G98" location="HousingC11" display="Housing Tenure by Number of Bedrooms (2019) (City, County, and State)" xr:uid="{DAEDB731-6EDE-4A70-B244-86B70C684248}"/>
    <hyperlink ref="G99" location="HousingC12" display="Housing Tenure by Race or Hispanic Origin (2019) (City)" xr:uid="{0151E4B4-1872-4B87-A7E0-3CDB36B91FE5}"/>
    <hyperlink ref="G101" location="HousingC13" display="Percent Building Permits by Number of Structures Authorized (2019) (City)" xr:uid="{C842E4B3-7B12-416C-8FD5-928F5E027F51}"/>
    <hyperlink ref="G102" location="HousingC14" display="Permitted Units by Affordability by Year in 5th Cycle RHNA (2015 to 2019) (City)" xr:uid="{55A1D109-F0C1-4D9C-B91F-DDB68344C095}"/>
    <hyperlink ref="G103" location="HousingC15" display="Percent Permitted Units by Affordability Towards 5th Cycle RHNA Completion (2019) (City)" xr:uid="{91117E36-BB6F-4D70-8FF2-B7FB5F711B9D}"/>
    <hyperlink ref="G56" location="HouseholdsC12" display="Total and Percent Change Cost-Burdened Owner-Occupied Households Over Time (1980-2019) (City)" xr:uid="{7DBCEA9B-3629-4EB8-AC36-98EC66D56032}"/>
    <hyperlink ref="G58" location="HouseholdsC13" display="Median Gross Rent and Percent Change Over Time (1980-2019)* (City)" xr:uid="{F1F61369-A4A7-47C3-97F3-7E7E8338F3BF}"/>
    <hyperlink ref="G59" location="HouseholdsC14" display="Median Gross Rent and Percent Change Over Time (1980-2019)* (City, County, and State)" xr:uid="{3706059B-AE6B-4B0E-93DE-37451C747B31}"/>
    <hyperlink ref="G54" location="HouseholdsC11" display="Median Selected Monthly Owner Costs as a Percentage of Median Household Income (2019) (City, County, and State)" xr:uid="{61B3ACD1-622D-4A66-B2EA-07F816B7212C}"/>
    <hyperlink ref="G52" location="HouseholdsC10" display="Median Selected Monthly Owner Costs Over Time (2009-2019)* (City)" xr:uid="{F28D0B37-5B92-406C-A120-5FD107DF2606}"/>
    <hyperlink ref="G61" location="HouseholdsC15" display="Total and Percent Change Cost-Burdened Renter Households Over Time (1980-2019)* (City)" xr:uid="{86A7CB9D-1389-4941-92C6-F9EB21AF2F49}"/>
    <hyperlink ref="C32" location="PopT18" display="Farmworkers by Days Worked - Countywide*" xr:uid="{77BAD039-B063-423E-B660-D66305466227}"/>
    <hyperlink ref="C31" location="PopT17" display="Hired Farm Labor - Countywide*" xr:uid="{91423420-D00C-4190-8C96-A9297CC98626}"/>
    <hyperlink ref="C25" location="PopT12" display="DDS Data on People with Developmental Disabilities by Zip Code - Residence " xr:uid="{66987D82-24DA-4149-B512-85E480689E3B}"/>
    <hyperlink ref="C26" location="PopT13" display="DDS Data on People with Developmental Disabilities by Zip Code - Age" xr:uid="{B90E8323-3CFC-4907-BD49-7461C2BC025A}"/>
    <hyperlink ref="C37" location="HouseholdsT3" display="Female-Headed Households (City, County, and State)" xr:uid="{8DBBCCD7-EEB7-4DE1-9BC3-5513B4E15C52}"/>
    <hyperlink ref="C45" location="HouseholdsT8" display="CHAS - Low Income Households Overpaying for Housing* (City)" xr:uid="{E8740CE4-A30E-48FD-9009-435B068133B0}"/>
    <hyperlink ref="C49" location="HouseholdsT11" display="Senior Households by Tenure Over Time (City, County, and State)" xr:uid="{53C40ED5-4B5E-4DE6-B48C-03365C1D4BDE}"/>
    <hyperlink ref="C53" location="HouseholdsT15" display="Median Selected Monthly Owner Costs Over Time (City)" xr:uid="{C3F86D6D-5085-494C-97D3-EBEE7ACFCB25}"/>
    <hyperlink ref="C62" location="Households!A401" display="HUD CoC - Homelessness by Type " xr:uid="{881D2651-BC5B-4DA6-AD4B-EF0834B9F1B1}"/>
    <hyperlink ref="C63" location="Households!A408" display="HUD CoC - Homelessness by Type Over Time" xr:uid="{633DD3E8-9B21-4AD1-90B5-076FE1D952BF}"/>
    <hyperlink ref="C64" location="Households!A419" display="HUD CoC - Homelessness by Race" xr:uid="{7DF5107B-5FB4-4D33-BD34-331A9234B56D}"/>
    <hyperlink ref="C65" location="Households!A439" display="HUD CoC - Homeless by Hispanic or Latino" xr:uid="{C902EC70-C62E-4CF5-A795-65DF02286B3F}"/>
    <hyperlink ref="G37" location="HouseholdsC3" display="Female-Headed Households (2019) (City, County, and State)" xr:uid="{CB09F5F5-780A-47DB-89CB-998035770664}"/>
    <hyperlink ref="G63" location="HouseholdsC16" display="HUD CoC - Homelessness by Type Over Time" xr:uid="{A49EE2B3-A6CA-45AD-B9E0-6554FA62EE07}"/>
    <hyperlink ref="G64" location="HouseholdsC17" display="HUD CoC - Homelessness by Race" xr:uid="{6C50FC26-A857-47AE-8FFA-88C62CFA0B51}"/>
    <hyperlink ref="G65" location="HouseholdsC18" display="HUD CoC - Homeless by Hispanic or Latino" xr:uid="{F5038424-72A7-4135-B0BA-D2879798C4F5}"/>
    <hyperlink ref="G49" location="HouseholdsC7" display="Senior Households by Tenure Over Time (2009 to 2019) (City, County, and State)" xr:uid="{793D9B09-B6D9-4AF4-9E72-7D9D45DD3AE8}"/>
    <hyperlink ref="G90" location="HousingC5" display="Occupied Housing Units Lacking Complete Plumbing Facilities by Tenure (2019)" xr:uid="{7A11E571-451A-4C16-86DB-7D57688E91F2}"/>
    <hyperlink ref="G91" location="HousingC6" display="Occupied Housing Units Lacking Complete Plumbing Facilities by Tenure (2019)" xr:uid="{22FC6825-C958-4B05-BB8B-64E4181EE219}"/>
    <hyperlink ref="C105" location="HousingT21" display="RHNA - Total Projected Extremely Low Income Households (City and County)" xr:uid="{81809FBD-2FDC-4E17-A60D-4023AB872646}"/>
    <hyperlink ref="C104" location="HousingT20" display="RHNA - Total Existing Extremely Low Income Households (City and County)" xr:uid="{0F19BDD1-C41B-4B5B-AB36-2EA916D3B85D}"/>
    <hyperlink ref="C91" location="HousingT8" display="Occupied Housing Units Lacking Complete Kitchen Facilities*" xr:uid="{32CF7684-0B52-4FC0-8F22-5586053DE406}"/>
    <hyperlink ref="C90" location="HousingT7" display="Occupied Housing Units Lacking Complete Plumbing Facilities*" xr:uid="{11AF8938-8F93-4241-80E5-C26B8F4F40FF}"/>
    <hyperlink ref="C95" location="HousingT12" display="Occupied Housing Units by Occupants per Room Over Time (City)" xr:uid="{127FE1D1-9BFB-43F2-AF76-C7F87FDBE581}"/>
    <hyperlink ref="C117" location="'Ref. DC-2020'!A1" display="Ref. DC-2020" xr:uid="{8234B3CD-5EDC-45BC-A5B4-BB08109AB949}"/>
    <hyperlink ref="C119" location="'Ref. DC-2000'!A1" display="Ref. DC-2000" xr:uid="{9C8EC825-7A8A-4F38-B178-0534083D5827}"/>
    <hyperlink ref="C120" location="'Ref. DC-1990'!A1" display="Ref. DC-1990" xr:uid="{D9C77993-5A04-43F2-B33E-8C4B910F6088}"/>
    <hyperlink ref="C121" location="'Ref. DC-1980'!A1" display="Ref. DC-1980" xr:uid="{8C635457-9405-4C6E-96F2-A3B63C51DCBB}"/>
    <hyperlink ref="C122" location="'Ref. HCD-2020'!A1" display="Ref. HCD-2020" xr:uid="{D6384A36-AA8F-42B5-A43D-B912DE86CDEF}"/>
    <hyperlink ref="C107" location="HousingT23" display="Median Housing Value Over Time (City)" xr:uid="{729887A0-8A71-4B2B-A821-0E03669ACE87}"/>
    <hyperlink ref="G107" location="HousingC16" display="Median Housing Value and Percent Change Over Time (1980-2019)* (City)" xr:uid="{8B8C5DF6-0FB5-458C-B7C2-434F1F3032EF}"/>
    <hyperlink ref="G110" location="HousingC19" display="Zillow: Home Values for All SJV Counties (1996 to 2021)" xr:uid="{4E3FDA37-4D55-4D95-84D1-45A9DE5D50C1}"/>
    <hyperlink ref="G109" location="HousingC18" display="Zillow: Median Sales Price (2008 to 2021)" xr:uid="{76016F3E-DDEE-4727-80AF-94EB3A4E85A9}"/>
    <hyperlink ref="G108" location="HousingC17" display="Zillow: Market Rate Rent Trends (2014 to 2021)" xr:uid="{D531A617-9376-4C2E-984F-32E53CE479A5}"/>
    <hyperlink ref="C43" location="Households!A104" display="Lower Income Households Overpaying by Tenure" xr:uid="{CD274413-47B4-48DF-82D7-BA2740C812D6}"/>
    <hyperlink ref="C44" location="Households!A112" display="Extremely Low Income Households by Tenure" xr:uid="{B46869F5-CA23-41E5-A1DE-0B42DC37B6DE}"/>
    <hyperlink ref="C46" location="Households!A125" display="Extremely Low Income Households Housing Situation by Tenure" xr:uid="{E5B644F5-D7CA-4B1E-85E6-3D3209C90217}"/>
    <hyperlink ref="C89" location="Housing!A91" display="Tenure by Year Structure Built (City, County, and State)" xr:uid="{A45B7913-3253-403A-919E-758E8A7F0913}"/>
    <hyperlink ref="C38" location="Households!A51" display="Female-Headed Households with Children, no Spouse Present, by Poverty Status" xr:uid="{E9F6E544-7B31-4F53-A1A2-F49919FE09B5}"/>
    <hyperlink ref="C42" location="Households!A94" display="Overpayment by Tenure (City)" xr:uid="{ECF19BA4-15F4-4F81-AA1E-DED61AAF0DCF}"/>
    <hyperlink ref="C123" location="'Ref. CHAS'!A1" display="Ref. CHAS" xr:uid="{3DD7EFD3-AFC1-4EB6-A85E-5F325FC74708}"/>
    <hyperlink ref="C125" location="'Ref. DDS_Pivot'!A1" display="Ref. DDS" xr:uid="{21DA6495-48D2-4863-AAC4-5DD0420C5C69}"/>
    <hyperlink ref="C116" location="'Ref. Permits'!A1" display="Ref. Permits" xr:uid="{13D1EE5F-41E9-4747-9FF1-FB9BF0F298D4}"/>
    <hyperlink ref="C124" location="'Ref. Ag'!A1" display="Ref. Ag" xr:uid="{47B1F110-E155-4314-B3AA-9ACA9DC620E5}"/>
  </hyperlinks>
  <pageMargins left="0.7" right="0.7" top="0.75" bottom="0.75" header="0.3" footer="0.3"/>
  <pageSetup orientation="portrait" horizontalDpi="1200" verticalDpi="12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24590E-69C1-4525-94FB-24040DEF3E10}">
  <sheetPr>
    <tabColor theme="1"/>
  </sheetPr>
  <dimension ref="A1:Y60"/>
  <sheetViews>
    <sheetView zoomScale="80" zoomScaleNormal="80" workbookViewId="0">
      <pane xSplit="1" ySplit="2" topLeftCell="B3" activePane="bottomRight" state="frozen"/>
      <selection pane="topRight" activeCell="B1" sqref="B1"/>
      <selection pane="bottomLeft" activeCell="A3" sqref="A3"/>
      <selection pane="bottomRight"/>
    </sheetView>
  </sheetViews>
  <sheetFormatPr defaultRowHeight="14.4" x14ac:dyDescent="0.3"/>
  <cols>
    <col min="1" max="1" width="48.21875" bestFit="1" customWidth="1"/>
    <col min="10" max="10" width="9.88671875" bestFit="1" customWidth="1"/>
    <col min="18" max="18" width="11" bestFit="1" customWidth="1"/>
    <col min="20" max="20" width="9.77734375" customWidth="1"/>
  </cols>
  <sheetData>
    <row r="1" spans="1:25" ht="21" x14ac:dyDescent="0.3">
      <c r="B1" s="375" t="s">
        <v>2124</v>
      </c>
      <c r="C1" s="375"/>
      <c r="D1" s="375"/>
      <c r="E1" s="375"/>
      <c r="F1" s="375"/>
      <c r="G1" s="375"/>
    </row>
    <row r="2" spans="1:25" x14ac:dyDescent="0.3">
      <c r="A2" t="s">
        <v>188</v>
      </c>
      <c r="B2" s="377" t="str">
        <f>Population!B3</f>
        <v>City of Mendota</v>
      </c>
      <c r="C2" s="377"/>
      <c r="D2" s="377"/>
      <c r="E2" s="377"/>
      <c r="F2" s="377"/>
      <c r="G2" s="377"/>
      <c r="H2" s="377"/>
      <c r="I2" s="377"/>
      <c r="J2" s="377" t="str">
        <f>Population!B4</f>
        <v>Fresno County</v>
      </c>
      <c r="K2" s="377"/>
      <c r="L2" s="377"/>
      <c r="M2" s="377"/>
      <c r="N2" s="377"/>
      <c r="O2" s="377"/>
      <c r="P2" s="377"/>
      <c r="Q2" s="377"/>
      <c r="R2" s="377" t="s">
        <v>189</v>
      </c>
      <c r="S2" s="377"/>
      <c r="T2" s="377"/>
      <c r="U2" s="377"/>
      <c r="V2" s="377"/>
      <c r="W2" s="377"/>
      <c r="X2" s="377"/>
      <c r="Y2" s="377"/>
    </row>
    <row r="3" spans="1:25" x14ac:dyDescent="0.3">
      <c r="A3" s="18"/>
      <c r="B3" s="18"/>
      <c r="C3" s="18"/>
      <c r="D3" s="18"/>
      <c r="E3" s="18"/>
      <c r="F3" s="18"/>
      <c r="G3" s="18"/>
      <c r="H3" s="18"/>
      <c r="I3" s="18"/>
      <c r="J3" s="18"/>
      <c r="K3" s="18"/>
      <c r="L3" s="18"/>
      <c r="M3" s="18"/>
      <c r="N3" s="18"/>
      <c r="O3" s="18"/>
      <c r="P3" s="18"/>
      <c r="Q3" s="18"/>
      <c r="R3" s="18"/>
      <c r="S3" s="18"/>
      <c r="T3" s="18"/>
      <c r="U3" s="18"/>
      <c r="V3" s="18"/>
      <c r="W3" s="18"/>
      <c r="X3" s="18"/>
      <c r="Y3" s="18"/>
    </row>
    <row r="4" spans="1:25" x14ac:dyDescent="0.3">
      <c r="A4" s="200" t="s">
        <v>2125</v>
      </c>
      <c r="B4" s="200"/>
      <c r="C4" s="200"/>
      <c r="D4" s="200"/>
      <c r="E4" s="200"/>
      <c r="F4" s="200"/>
      <c r="G4" s="200"/>
      <c r="H4" s="200"/>
      <c r="I4" s="200"/>
      <c r="J4" s="200"/>
      <c r="K4" s="200"/>
      <c r="L4" s="200"/>
      <c r="M4" s="200"/>
      <c r="N4" s="200"/>
      <c r="O4" s="200"/>
      <c r="P4" s="200"/>
      <c r="Q4" s="200"/>
      <c r="R4" s="200"/>
      <c r="S4" s="200"/>
      <c r="T4" s="200"/>
      <c r="U4" s="200"/>
      <c r="V4" s="200"/>
      <c r="W4" s="200"/>
      <c r="X4" s="200"/>
      <c r="Y4" s="200"/>
    </row>
    <row r="5" spans="1:25" x14ac:dyDescent="0.3">
      <c r="A5" t="s">
        <v>2126</v>
      </c>
      <c r="B5" s="14">
        <v>3242.3805894805896</v>
      </c>
      <c r="C5" s="27" t="s">
        <v>188</v>
      </c>
      <c r="D5" t="s">
        <v>188</v>
      </c>
      <c r="E5" t="s">
        <v>188</v>
      </c>
      <c r="F5" t="s">
        <v>188</v>
      </c>
      <c r="G5" t="s">
        <v>188</v>
      </c>
      <c r="H5" t="s">
        <v>188</v>
      </c>
      <c r="I5" t="s">
        <v>188</v>
      </c>
      <c r="J5" s="14">
        <v>156.15815079178699</v>
      </c>
      <c r="K5" s="27"/>
      <c r="L5" t="s">
        <v>188</v>
      </c>
      <c r="M5" t="s">
        <v>188</v>
      </c>
      <c r="N5" t="s">
        <v>188</v>
      </c>
      <c r="O5" t="s">
        <v>188</v>
      </c>
      <c r="P5" t="s">
        <v>188</v>
      </c>
      <c r="Q5" t="s">
        <v>188</v>
      </c>
      <c r="R5" s="14">
        <v>239.02448011641602</v>
      </c>
      <c r="S5" s="27"/>
      <c r="T5" t="s">
        <v>188</v>
      </c>
      <c r="U5" t="s">
        <v>188</v>
      </c>
      <c r="V5" t="s">
        <v>188</v>
      </c>
      <c r="W5" t="s">
        <v>188</v>
      </c>
      <c r="X5" t="s">
        <v>188</v>
      </c>
      <c r="Y5" t="s">
        <v>188</v>
      </c>
    </row>
    <row r="6" spans="1:25" x14ac:dyDescent="0.3">
      <c r="A6" t="s">
        <v>2127</v>
      </c>
      <c r="B6" s="14">
        <v>3711.8651198636499</v>
      </c>
      <c r="C6" s="27" t="s">
        <v>188</v>
      </c>
      <c r="D6" t="s">
        <v>188</v>
      </c>
      <c r="E6" t="s">
        <v>188</v>
      </c>
      <c r="F6" t="s">
        <v>188</v>
      </c>
      <c r="G6" t="s">
        <v>188</v>
      </c>
      <c r="H6" t="s">
        <v>188</v>
      </c>
      <c r="I6" t="s">
        <v>188</v>
      </c>
      <c r="J6" s="14">
        <v>169.28318924041</v>
      </c>
      <c r="K6" s="27"/>
      <c r="L6" t="s">
        <v>188</v>
      </c>
      <c r="M6" t="s">
        <v>188</v>
      </c>
      <c r="N6" t="s">
        <v>188</v>
      </c>
      <c r="O6" t="s">
        <v>188</v>
      </c>
      <c r="P6" t="s">
        <v>188</v>
      </c>
      <c r="Q6" t="s">
        <v>188</v>
      </c>
      <c r="R6" s="14">
        <v>253.68053038315898</v>
      </c>
      <c r="S6" s="27"/>
      <c r="T6" t="s">
        <v>188</v>
      </c>
      <c r="U6" t="s">
        <v>188</v>
      </c>
      <c r="V6" t="s">
        <v>188</v>
      </c>
      <c r="W6" t="s">
        <v>188</v>
      </c>
      <c r="X6" t="s">
        <v>188</v>
      </c>
      <c r="Y6" t="s">
        <v>188</v>
      </c>
    </row>
    <row r="7" spans="1:25" x14ac:dyDescent="0.3">
      <c r="A7" t="s">
        <v>2128</v>
      </c>
      <c r="B7" s="14">
        <v>469.48453038306099</v>
      </c>
      <c r="C7" s="27" t="s">
        <v>188</v>
      </c>
      <c r="D7" t="s">
        <v>188</v>
      </c>
      <c r="E7" t="s">
        <v>188</v>
      </c>
      <c r="F7" t="s">
        <v>188</v>
      </c>
      <c r="G7" t="s">
        <v>188</v>
      </c>
      <c r="H7" t="s">
        <v>188</v>
      </c>
      <c r="I7" t="s">
        <v>188</v>
      </c>
      <c r="J7" s="14">
        <v>13.125038448622698</v>
      </c>
      <c r="K7" s="27"/>
      <c r="L7" t="s">
        <v>188</v>
      </c>
      <c r="M7" t="s">
        <v>188</v>
      </c>
      <c r="N7" t="s">
        <v>188</v>
      </c>
      <c r="O7" t="s">
        <v>188</v>
      </c>
      <c r="P7" t="s">
        <v>188</v>
      </c>
      <c r="Q7" t="s">
        <v>188</v>
      </c>
      <c r="R7" s="14">
        <v>14.656050266743501</v>
      </c>
      <c r="S7" s="27"/>
      <c r="T7" t="s">
        <v>188</v>
      </c>
      <c r="U7" t="s">
        <v>188</v>
      </c>
      <c r="V7" t="s">
        <v>188</v>
      </c>
      <c r="W7" t="s">
        <v>188</v>
      </c>
      <c r="X7" t="s">
        <v>188</v>
      </c>
      <c r="Y7" t="s">
        <v>188</v>
      </c>
    </row>
    <row r="8" spans="1:25" x14ac:dyDescent="0.3">
      <c r="A8" t="s">
        <v>2129</v>
      </c>
      <c r="B8" s="185">
        <v>0.14479624381734602</v>
      </c>
      <c r="C8" s="27" t="s">
        <v>188</v>
      </c>
      <c r="D8" t="s">
        <v>188</v>
      </c>
      <c r="E8" t="s">
        <v>188</v>
      </c>
      <c r="F8" t="s">
        <v>188</v>
      </c>
      <c r="G8" t="s">
        <v>188</v>
      </c>
      <c r="H8" t="s">
        <v>188</v>
      </c>
      <c r="I8" t="s">
        <v>188</v>
      </c>
      <c r="J8" s="185">
        <v>8.4049653393519691E-2</v>
      </c>
      <c r="K8" s="27"/>
      <c r="L8" t="s">
        <v>188</v>
      </c>
      <c r="M8" t="s">
        <v>188</v>
      </c>
      <c r="N8" t="s">
        <v>188</v>
      </c>
      <c r="O8" t="s">
        <v>188</v>
      </c>
      <c r="P8" t="s">
        <v>188</v>
      </c>
      <c r="Q8" t="s">
        <v>188</v>
      </c>
      <c r="R8" s="185">
        <v>6.1316105612301303E-2</v>
      </c>
      <c r="S8" s="27"/>
      <c r="T8" t="s">
        <v>188</v>
      </c>
      <c r="U8" t="s">
        <v>188</v>
      </c>
      <c r="V8" t="s">
        <v>188</v>
      </c>
      <c r="W8" t="s">
        <v>188</v>
      </c>
      <c r="X8" t="s">
        <v>188</v>
      </c>
      <c r="Y8" t="s">
        <v>188</v>
      </c>
    </row>
    <row r="9" spans="1:25" x14ac:dyDescent="0.3">
      <c r="A9" s="18"/>
      <c r="B9" s="18"/>
      <c r="C9" s="18"/>
      <c r="D9" s="18"/>
      <c r="E9" s="18"/>
      <c r="F9" s="18"/>
      <c r="G9" s="18"/>
      <c r="H9" s="18"/>
      <c r="I9" s="18"/>
      <c r="J9" s="18"/>
      <c r="K9" s="18"/>
      <c r="L9" s="18"/>
      <c r="M9" s="18"/>
      <c r="N9" s="18"/>
      <c r="O9" s="18"/>
      <c r="P9" s="18"/>
      <c r="Q9" s="18"/>
      <c r="R9" s="18"/>
      <c r="S9" s="18"/>
      <c r="T9" s="18"/>
      <c r="U9" s="18"/>
      <c r="V9" s="18"/>
      <c r="W9" s="18"/>
      <c r="X9" s="18"/>
      <c r="Y9" s="18"/>
    </row>
    <row r="10" spans="1:25" x14ac:dyDescent="0.3">
      <c r="A10" s="200" t="s">
        <v>2130</v>
      </c>
      <c r="B10" s="200"/>
      <c r="C10" s="200"/>
      <c r="D10" s="200"/>
      <c r="E10" s="200"/>
      <c r="F10" s="200"/>
      <c r="G10" s="200"/>
      <c r="H10" s="200"/>
      <c r="I10" s="200"/>
      <c r="J10" s="200"/>
      <c r="K10" s="200"/>
      <c r="L10" s="200"/>
      <c r="M10" s="200"/>
      <c r="N10" s="200"/>
      <c r="O10" s="200"/>
      <c r="P10" s="200"/>
      <c r="Q10" s="200"/>
      <c r="R10" s="200"/>
      <c r="S10" s="200"/>
      <c r="T10" s="200"/>
      <c r="U10" s="200"/>
      <c r="V10" s="200"/>
      <c r="W10" s="200"/>
      <c r="X10" s="200"/>
      <c r="Y10" s="200"/>
    </row>
    <row r="11" spans="1:25" x14ac:dyDescent="0.3">
      <c r="A11" t="s">
        <v>2131</v>
      </c>
      <c r="B11" s="2">
        <v>12595</v>
      </c>
      <c r="C11" s="27" t="s">
        <v>188</v>
      </c>
      <c r="D11" t="s">
        <v>188</v>
      </c>
      <c r="E11" t="s">
        <v>188</v>
      </c>
      <c r="F11" t="s">
        <v>188</v>
      </c>
      <c r="G11" t="s">
        <v>188</v>
      </c>
      <c r="H11" t="s">
        <v>188</v>
      </c>
      <c r="I11" t="s">
        <v>188</v>
      </c>
      <c r="J11" s="2">
        <v>1008654</v>
      </c>
      <c r="K11" s="27"/>
      <c r="L11" t="s">
        <v>188</v>
      </c>
      <c r="M11" t="s">
        <v>188</v>
      </c>
      <c r="N11" t="s">
        <v>188</v>
      </c>
      <c r="O11" t="s">
        <v>188</v>
      </c>
      <c r="P11" t="s">
        <v>188</v>
      </c>
      <c r="Q11" t="s">
        <v>188</v>
      </c>
      <c r="R11" s="2">
        <v>39538223</v>
      </c>
      <c r="S11" s="27"/>
      <c r="T11" t="s">
        <v>188</v>
      </c>
      <c r="U11" t="s">
        <v>188</v>
      </c>
      <c r="V11" t="s">
        <v>188</v>
      </c>
      <c r="W11" t="s">
        <v>188</v>
      </c>
      <c r="X11" t="s">
        <v>188</v>
      </c>
      <c r="Y11" t="s">
        <v>188</v>
      </c>
    </row>
    <row r="12" spans="1:25" x14ac:dyDescent="0.3">
      <c r="A12" t="s">
        <v>2132</v>
      </c>
      <c r="B12" s="2">
        <v>1593.04216862057</v>
      </c>
      <c r="C12" s="27" t="s">
        <v>188</v>
      </c>
      <c r="D12" t="s">
        <v>188</v>
      </c>
      <c r="E12" t="s">
        <v>188</v>
      </c>
      <c r="F12" t="s">
        <v>188</v>
      </c>
      <c r="G12" t="s">
        <v>188</v>
      </c>
      <c r="H12" t="s">
        <v>188</v>
      </c>
      <c r="I12" t="s">
        <v>188</v>
      </c>
      <c r="J12" s="2">
        <v>78204.000000000495</v>
      </c>
      <c r="K12" s="27"/>
      <c r="L12" t="s">
        <v>188</v>
      </c>
      <c r="M12" t="s">
        <v>188</v>
      </c>
      <c r="N12" t="s">
        <v>188</v>
      </c>
      <c r="O12" t="s">
        <v>188</v>
      </c>
      <c r="P12" t="s">
        <v>188</v>
      </c>
      <c r="Q12" t="s">
        <v>188</v>
      </c>
      <c r="R12" s="2">
        <v>2284267.4716521502</v>
      </c>
      <c r="S12" s="27"/>
      <c r="T12" t="s">
        <v>188</v>
      </c>
      <c r="U12" t="s">
        <v>188</v>
      </c>
      <c r="V12" t="s">
        <v>188</v>
      </c>
      <c r="W12" t="s">
        <v>188</v>
      </c>
      <c r="X12" t="s">
        <v>188</v>
      </c>
      <c r="Y12" t="s">
        <v>188</v>
      </c>
    </row>
    <row r="13" spans="1:25" x14ac:dyDescent="0.3">
      <c r="A13" t="s">
        <v>2133</v>
      </c>
      <c r="B13" s="185">
        <v>0.14479624381734602</v>
      </c>
      <c r="C13" s="27" t="s">
        <v>188</v>
      </c>
      <c r="D13" t="s">
        <v>188</v>
      </c>
      <c r="E13" t="s">
        <v>188</v>
      </c>
      <c r="F13" t="s">
        <v>188</v>
      </c>
      <c r="G13" t="s">
        <v>188</v>
      </c>
      <c r="H13" t="s">
        <v>188</v>
      </c>
      <c r="I13" t="s">
        <v>188</v>
      </c>
      <c r="J13" s="185">
        <v>8.4049653393519802E-2</v>
      </c>
      <c r="K13" s="27"/>
      <c r="L13" t="s">
        <v>188</v>
      </c>
      <c r="M13" t="s">
        <v>188</v>
      </c>
      <c r="N13" t="s">
        <v>188</v>
      </c>
      <c r="O13" t="s">
        <v>188</v>
      </c>
      <c r="P13" t="s">
        <v>188</v>
      </c>
      <c r="Q13" t="s">
        <v>188</v>
      </c>
      <c r="R13" s="185">
        <v>6.1316105612301205E-2</v>
      </c>
      <c r="S13" s="27"/>
      <c r="T13" t="s">
        <v>188</v>
      </c>
      <c r="U13" t="s">
        <v>188</v>
      </c>
      <c r="V13" t="s">
        <v>188</v>
      </c>
      <c r="W13" t="s">
        <v>188</v>
      </c>
      <c r="X13" t="s">
        <v>188</v>
      </c>
      <c r="Y13" t="s">
        <v>188</v>
      </c>
    </row>
    <row r="14" spans="1:25" x14ac:dyDescent="0.3">
      <c r="A14" s="18"/>
      <c r="B14" s="18"/>
      <c r="C14" s="18"/>
      <c r="D14" s="18"/>
      <c r="E14" s="18"/>
      <c r="F14" s="18"/>
      <c r="G14" s="18"/>
      <c r="H14" s="18"/>
      <c r="I14" s="18"/>
      <c r="J14" s="18"/>
      <c r="K14" s="18"/>
      <c r="L14" s="18"/>
      <c r="M14" s="18"/>
      <c r="N14" s="18"/>
      <c r="O14" s="18"/>
      <c r="P14" s="18"/>
      <c r="Q14" s="18"/>
      <c r="R14" s="18"/>
      <c r="S14" s="18"/>
      <c r="T14" s="18"/>
      <c r="U14" s="18"/>
      <c r="V14" s="18"/>
      <c r="W14" s="18"/>
      <c r="X14" s="18"/>
      <c r="Y14" s="18"/>
    </row>
    <row r="15" spans="1:25" x14ac:dyDescent="0.3">
      <c r="A15" s="200" t="s">
        <v>2134</v>
      </c>
      <c r="B15" s="200"/>
      <c r="C15" s="200"/>
      <c r="D15" s="200"/>
      <c r="E15" s="200"/>
      <c r="F15" s="200"/>
      <c r="G15" s="200"/>
      <c r="H15" s="200"/>
      <c r="I15" s="200"/>
      <c r="J15" s="200"/>
      <c r="K15" s="200"/>
      <c r="L15" s="200"/>
      <c r="M15" s="200"/>
      <c r="N15" s="200"/>
      <c r="O15" s="200"/>
      <c r="P15" s="200"/>
      <c r="Q15" s="200"/>
      <c r="R15" s="200"/>
      <c r="S15" s="200"/>
      <c r="T15" s="200"/>
      <c r="U15" s="200"/>
      <c r="V15" s="200"/>
      <c r="W15" s="200"/>
      <c r="X15" s="200"/>
      <c r="Y15" s="200"/>
    </row>
    <row r="16" spans="1:25" ht="14.4" customHeight="1" x14ac:dyDescent="0.3">
      <c r="B16" s="201" t="s">
        <v>2131</v>
      </c>
      <c r="C16" s="201"/>
      <c r="D16" s="201" t="s">
        <v>2135</v>
      </c>
      <c r="E16" s="201"/>
      <c r="F16" s="201" t="s">
        <v>4600</v>
      </c>
      <c r="G16" s="201"/>
      <c r="H16" s="201" t="s">
        <v>4601</v>
      </c>
      <c r="I16" s="201"/>
      <c r="J16" s="201" t="s">
        <v>2131</v>
      </c>
      <c r="K16" s="201"/>
      <c r="L16" s="201" t="s">
        <v>2135</v>
      </c>
      <c r="M16" s="201"/>
      <c r="N16" s="201" t="s">
        <v>2136</v>
      </c>
      <c r="O16" s="201"/>
      <c r="P16" s="201" t="s">
        <v>2137</v>
      </c>
      <c r="Q16" s="201"/>
      <c r="R16" s="201" t="s">
        <v>2131</v>
      </c>
      <c r="S16" s="201"/>
      <c r="T16" s="201" t="s">
        <v>2135</v>
      </c>
      <c r="U16" s="201"/>
      <c r="V16" s="201" t="s">
        <v>2136</v>
      </c>
      <c r="W16" s="201"/>
      <c r="X16" s="201" t="s">
        <v>2137</v>
      </c>
      <c r="Y16" s="201"/>
    </row>
    <row r="17" spans="1:25" x14ac:dyDescent="0.3">
      <c r="A17" t="s">
        <v>186</v>
      </c>
      <c r="B17" s="2">
        <v>12595</v>
      </c>
      <c r="C17" s="27" t="s">
        <v>188</v>
      </c>
      <c r="D17" s="2">
        <v>11001.95783137943</v>
      </c>
      <c r="E17" s="27" t="s">
        <v>188</v>
      </c>
      <c r="F17" s="2">
        <v>1593.04216862057</v>
      </c>
      <c r="G17" s="27" t="s">
        <v>188</v>
      </c>
      <c r="H17" s="185">
        <v>0.14479624381734602</v>
      </c>
      <c r="I17" s="27" t="s">
        <v>188</v>
      </c>
      <c r="J17" s="2">
        <v>1008654</v>
      </c>
      <c r="K17" s="27"/>
      <c r="L17" s="2">
        <v>930449.99999999953</v>
      </c>
      <c r="M17" s="27"/>
      <c r="N17" s="2">
        <v>78204.000000000495</v>
      </c>
      <c r="O17" s="27"/>
      <c r="P17" s="185">
        <v>8.4049653393519802E-2</v>
      </c>
      <c r="Q17" s="27"/>
      <c r="R17" s="2">
        <v>39538223</v>
      </c>
      <c r="S17" s="27"/>
      <c r="T17" s="2">
        <v>37253955.52834785</v>
      </c>
      <c r="U17" s="27"/>
      <c r="V17" s="2">
        <v>2284267.4716521502</v>
      </c>
      <c r="W17" s="27"/>
      <c r="X17" s="185">
        <v>6.1316105612301205E-2</v>
      </c>
      <c r="Y17" s="27"/>
    </row>
    <row r="18" spans="1:25" x14ac:dyDescent="0.3">
      <c r="A18" t="s">
        <v>2138</v>
      </c>
      <c r="B18" s="2">
        <v>426</v>
      </c>
      <c r="C18" s="27" t="s">
        <v>188</v>
      </c>
      <c r="D18" s="2">
        <v>370.56426288050596</v>
      </c>
      <c r="E18" s="27" t="s">
        <v>188</v>
      </c>
      <c r="F18" s="2">
        <v>55.435737119494199</v>
      </c>
      <c r="G18" s="27" t="s">
        <v>188</v>
      </c>
      <c r="H18" s="185">
        <v>0.14959817411580903</v>
      </c>
      <c r="I18" s="27" t="s">
        <v>188</v>
      </c>
      <c r="J18" s="2">
        <v>467911</v>
      </c>
      <c r="K18" s="27"/>
      <c r="L18" s="2">
        <v>462379.99999999901</v>
      </c>
      <c r="M18" s="27"/>
      <c r="N18" s="2">
        <v>5531.0000000005803</v>
      </c>
      <c r="O18" s="27"/>
      <c r="P18" s="185">
        <v>1.19620225788325E-2</v>
      </c>
      <c r="Q18" s="27"/>
      <c r="R18" s="2">
        <v>23958571</v>
      </c>
      <c r="S18" s="27"/>
      <c r="T18" s="2">
        <v>23240235.875387099</v>
      </c>
      <c r="U18" s="27"/>
      <c r="V18" s="2">
        <v>718335.12461294595</v>
      </c>
      <c r="W18" s="27"/>
      <c r="X18" s="185">
        <v>3.0909115056517594E-2</v>
      </c>
      <c r="Y18" s="27"/>
    </row>
    <row r="19" spans="1:25" x14ac:dyDescent="0.3">
      <c r="A19" t="s">
        <v>2139</v>
      </c>
      <c r="B19" s="2">
        <v>297</v>
      </c>
      <c r="C19" s="27" t="s">
        <v>188</v>
      </c>
      <c r="D19" s="2">
        <v>242.64262868030701</v>
      </c>
      <c r="E19" s="27" t="s">
        <v>188</v>
      </c>
      <c r="F19" s="2">
        <v>54.35737131969271</v>
      </c>
      <c r="G19" s="27" t="s">
        <v>188</v>
      </c>
      <c r="H19" s="185">
        <v>0.22402234766138701</v>
      </c>
      <c r="I19" s="27" t="s">
        <v>188</v>
      </c>
      <c r="J19" s="2">
        <v>271889</v>
      </c>
      <c r="K19" s="27"/>
      <c r="L19" s="2">
        <v>304522</v>
      </c>
      <c r="M19" s="27"/>
      <c r="N19" s="2">
        <v>-32632.999999999502</v>
      </c>
      <c r="O19" s="27"/>
      <c r="P19" s="185">
        <v>-0.10716138735460699</v>
      </c>
      <c r="Q19" s="27"/>
      <c r="R19" s="2">
        <v>13714587</v>
      </c>
      <c r="S19" s="27"/>
      <c r="T19" s="2">
        <v>14956251.819628602</v>
      </c>
      <c r="U19" s="27"/>
      <c r="V19" s="2">
        <v>-1241664.8196286201</v>
      </c>
      <c r="W19" s="27"/>
      <c r="X19" s="185">
        <v>-8.3019785612265196E-2</v>
      </c>
      <c r="Y19" s="27"/>
    </row>
    <row r="20" spans="1:25" x14ac:dyDescent="0.3">
      <c r="A20" t="s">
        <v>2140</v>
      </c>
      <c r="B20" s="2">
        <v>6</v>
      </c>
      <c r="C20" s="27" t="s">
        <v>188</v>
      </c>
      <c r="D20" s="2">
        <v>28</v>
      </c>
      <c r="E20" s="27" t="s">
        <v>188</v>
      </c>
      <c r="F20" s="2">
        <v>-22</v>
      </c>
      <c r="G20" s="27" t="s">
        <v>188</v>
      </c>
      <c r="H20" s="185">
        <v>-0.78571428571428603</v>
      </c>
      <c r="I20" s="27" t="s">
        <v>188</v>
      </c>
      <c r="J20" s="2">
        <v>44295</v>
      </c>
      <c r="K20" s="27"/>
      <c r="L20" s="2">
        <v>45005</v>
      </c>
      <c r="M20" s="27"/>
      <c r="N20" s="2">
        <v>-710.00000000000705</v>
      </c>
      <c r="O20" s="27"/>
      <c r="P20" s="185">
        <v>-1.57760248861239E-2</v>
      </c>
      <c r="Q20" s="27"/>
      <c r="R20" s="2">
        <v>2119286</v>
      </c>
      <c r="S20" s="27"/>
      <c r="T20" s="2">
        <v>2163804.0000000298</v>
      </c>
      <c r="U20" s="27"/>
      <c r="V20" s="2">
        <v>-44518.000000027903</v>
      </c>
      <c r="W20" s="27"/>
      <c r="X20" s="185">
        <v>-2.0573952169432804E-2</v>
      </c>
      <c r="Y20" s="27"/>
    </row>
    <row r="21" spans="1:25" x14ac:dyDescent="0.3">
      <c r="A21" t="s">
        <v>2141</v>
      </c>
      <c r="B21" s="2">
        <v>22</v>
      </c>
      <c r="C21" s="27" t="s">
        <v>188</v>
      </c>
      <c r="D21" s="2">
        <v>26.0313280721716</v>
      </c>
      <c r="E21" s="27" t="s">
        <v>188</v>
      </c>
      <c r="F21" s="2">
        <v>-4.0313280721715898</v>
      </c>
      <c r="G21" s="27" t="s">
        <v>188</v>
      </c>
      <c r="H21" s="185">
        <v>-0.154864479483904</v>
      </c>
      <c r="I21" s="27" t="s">
        <v>188</v>
      </c>
      <c r="J21" s="2">
        <v>6074</v>
      </c>
      <c r="K21" s="27"/>
      <c r="L21" s="2">
        <v>5979</v>
      </c>
      <c r="M21" s="27"/>
      <c r="N21" s="2">
        <v>95.000000000001791</v>
      </c>
      <c r="O21" s="27"/>
      <c r="P21" s="185">
        <v>1.5888944639572099E-2</v>
      </c>
      <c r="Q21" s="27"/>
      <c r="R21" s="2">
        <v>156085</v>
      </c>
      <c r="S21" s="27"/>
      <c r="T21" s="2">
        <v>162250.003938585</v>
      </c>
      <c r="U21" s="27"/>
      <c r="V21" s="2">
        <v>-6165.0039385846994</v>
      </c>
      <c r="W21" s="27"/>
      <c r="X21" s="185">
        <v>-3.79969416883238E-2</v>
      </c>
      <c r="Y21" s="27"/>
    </row>
    <row r="22" spans="1:25" x14ac:dyDescent="0.3">
      <c r="A22" t="s">
        <v>2142</v>
      </c>
      <c r="B22" s="2">
        <v>15</v>
      </c>
      <c r="C22" s="27" t="s">
        <v>188</v>
      </c>
      <c r="D22" s="2">
        <v>42.966615935981103</v>
      </c>
      <c r="E22" s="27" t="s">
        <v>188</v>
      </c>
      <c r="F22" s="2">
        <v>-27.966615935981103</v>
      </c>
      <c r="G22" s="27" t="s">
        <v>188</v>
      </c>
      <c r="H22" s="185">
        <v>-0.65089175227694218</v>
      </c>
      <c r="I22" s="27" t="s">
        <v>188</v>
      </c>
      <c r="J22" s="2">
        <v>109665</v>
      </c>
      <c r="K22" s="27"/>
      <c r="L22" s="2">
        <v>86855.999999999898</v>
      </c>
      <c r="M22" s="27"/>
      <c r="N22" s="2">
        <v>22809.000000000098</v>
      </c>
      <c r="O22" s="27"/>
      <c r="P22" s="185">
        <v>0.26260707377728798</v>
      </c>
      <c r="Q22" s="27"/>
      <c r="R22" s="2">
        <v>5978795</v>
      </c>
      <c r="S22" s="27"/>
      <c r="T22" s="2">
        <v>4775069.9999999898</v>
      </c>
      <c r="U22" s="27"/>
      <c r="V22" s="2">
        <v>1203725.00000001</v>
      </c>
      <c r="W22" s="27"/>
      <c r="X22" s="185">
        <v>0.25208530974415394</v>
      </c>
      <c r="Y22" s="27"/>
    </row>
    <row r="23" spans="1:25" x14ac:dyDescent="0.3">
      <c r="A23" t="s">
        <v>2143</v>
      </c>
      <c r="B23" s="2">
        <v>1</v>
      </c>
      <c r="C23" s="27" t="s">
        <v>188</v>
      </c>
      <c r="D23" s="2">
        <v>1</v>
      </c>
      <c r="E23" s="27" t="s">
        <v>188</v>
      </c>
      <c r="F23" s="2">
        <v>0</v>
      </c>
      <c r="G23" s="27" t="s">
        <v>188</v>
      </c>
      <c r="H23" s="185">
        <v>0</v>
      </c>
      <c r="I23" s="27" t="s">
        <v>188</v>
      </c>
      <c r="J23" s="2">
        <v>1233</v>
      </c>
      <c r="K23" s="27"/>
      <c r="L23" s="2">
        <v>1066</v>
      </c>
      <c r="M23" s="27"/>
      <c r="N23" s="2">
        <v>167</v>
      </c>
      <c r="O23" s="27"/>
      <c r="P23" s="185">
        <v>0.15666041275797402</v>
      </c>
      <c r="Q23" s="27"/>
      <c r="R23" s="2">
        <v>138167</v>
      </c>
      <c r="S23" s="27"/>
      <c r="T23" s="2">
        <v>128577</v>
      </c>
      <c r="U23" s="27"/>
      <c r="V23" s="2">
        <v>9589.9999999998709</v>
      </c>
      <c r="W23" s="27"/>
      <c r="X23" s="185">
        <v>7.4585656843757897E-2</v>
      </c>
      <c r="Y23" s="27"/>
    </row>
    <row r="24" spans="1:25" x14ac:dyDescent="0.3">
      <c r="A24" t="s">
        <v>2144</v>
      </c>
      <c r="B24" s="2">
        <v>39</v>
      </c>
      <c r="C24" s="27" t="s">
        <v>188</v>
      </c>
      <c r="D24" s="2">
        <v>19.923690192045697</v>
      </c>
      <c r="E24" s="27" t="s">
        <v>188</v>
      </c>
      <c r="F24" s="2">
        <v>19.076309807954303</v>
      </c>
      <c r="G24" s="27" t="s">
        <v>188</v>
      </c>
      <c r="H24" s="185">
        <v>0.95746870304027598</v>
      </c>
      <c r="I24" s="27" t="s">
        <v>188</v>
      </c>
      <c r="J24" s="2">
        <v>5209</v>
      </c>
      <c r="K24" s="27"/>
      <c r="L24" s="2">
        <v>1744</v>
      </c>
      <c r="M24" s="27"/>
      <c r="N24" s="2">
        <v>3465</v>
      </c>
      <c r="O24" s="27"/>
      <c r="P24" s="185">
        <v>1.9868119266055002</v>
      </c>
      <c r="Q24" s="27"/>
      <c r="R24" s="2">
        <v>223929</v>
      </c>
      <c r="S24" s="27"/>
      <c r="T24" s="2">
        <v>85587.000000000102</v>
      </c>
      <c r="U24" s="27"/>
      <c r="V24" s="2">
        <v>138342</v>
      </c>
      <c r="W24" s="27"/>
      <c r="X24" s="185">
        <v>1.6163903396543802</v>
      </c>
      <c r="Y24" s="27"/>
    </row>
    <row r="25" spans="1:25" x14ac:dyDescent="0.3">
      <c r="A25" t="s">
        <v>2145</v>
      </c>
      <c r="B25" s="2">
        <v>46</v>
      </c>
      <c r="C25" s="27" t="s">
        <v>188</v>
      </c>
      <c r="D25" s="2">
        <v>10</v>
      </c>
      <c r="E25" s="27" t="s">
        <v>188</v>
      </c>
      <c r="F25" s="2">
        <v>36</v>
      </c>
      <c r="G25" s="27" t="s">
        <v>188</v>
      </c>
      <c r="H25" s="185">
        <v>3.6</v>
      </c>
      <c r="I25" s="27" t="s">
        <v>188</v>
      </c>
      <c r="J25" s="2">
        <v>29546</v>
      </c>
      <c r="K25" s="27"/>
      <c r="L25" s="2">
        <v>17208</v>
      </c>
      <c r="M25" s="27"/>
      <c r="N25" s="2">
        <v>12338</v>
      </c>
      <c r="O25" s="27"/>
      <c r="P25" s="185">
        <v>0.71699209669920905</v>
      </c>
      <c r="Q25" s="27"/>
      <c r="R25" s="2">
        <v>1627722</v>
      </c>
      <c r="S25" s="27"/>
      <c r="T25" s="2">
        <v>968696.05181983497</v>
      </c>
      <c r="U25" s="27"/>
      <c r="V25" s="2">
        <v>659025.94818016503</v>
      </c>
      <c r="W25" s="27"/>
      <c r="X25" s="185">
        <v>0.68032273584896996</v>
      </c>
      <c r="Y25" s="27"/>
    </row>
    <row r="26" spans="1:25" x14ac:dyDescent="0.3">
      <c r="A26" t="s">
        <v>2146</v>
      </c>
      <c r="B26" s="2">
        <v>12169</v>
      </c>
      <c r="C26" s="27" t="s">
        <v>188</v>
      </c>
      <c r="D26" s="2">
        <v>10631.393568498901</v>
      </c>
      <c r="E26" s="27" t="s">
        <v>188</v>
      </c>
      <c r="F26" s="2">
        <v>1537.6064315010801</v>
      </c>
      <c r="G26" s="27" t="s">
        <v>188</v>
      </c>
      <c r="H26" s="185">
        <v>0.14462886935698099</v>
      </c>
      <c r="I26" s="27" t="s">
        <v>188</v>
      </c>
      <c r="J26" s="2">
        <v>540743</v>
      </c>
      <c r="K26" s="27"/>
      <c r="L26" s="2">
        <v>468070</v>
      </c>
      <c r="M26" s="27"/>
      <c r="N26" s="2">
        <v>72672.999999999505</v>
      </c>
      <c r="O26" s="27"/>
      <c r="P26" s="185">
        <v>0.15526096524024099</v>
      </c>
      <c r="Q26" s="27"/>
      <c r="R26" s="2">
        <v>15579652</v>
      </c>
      <c r="S26" s="27"/>
      <c r="T26" s="2">
        <v>14013719.652960699</v>
      </c>
      <c r="U26" s="27"/>
      <c r="V26" s="2">
        <v>1565932.34703928</v>
      </c>
      <c r="W26" s="27"/>
      <c r="X26" s="185">
        <v>0.111742805323527</v>
      </c>
      <c r="Y26" s="27"/>
    </row>
    <row r="27" spans="1:25" x14ac:dyDescent="0.3">
      <c r="A27" s="18"/>
      <c r="B27" s="18"/>
      <c r="C27" s="18"/>
      <c r="D27" s="18"/>
      <c r="E27" s="18"/>
      <c r="F27" s="18"/>
      <c r="G27" s="18"/>
      <c r="H27" s="18"/>
      <c r="I27" s="18"/>
      <c r="J27" s="18"/>
      <c r="K27" s="18"/>
      <c r="L27" s="18"/>
      <c r="M27" s="18"/>
      <c r="N27" s="18"/>
      <c r="O27" s="18"/>
      <c r="P27" s="18"/>
      <c r="Q27" s="18"/>
      <c r="R27" s="18"/>
      <c r="S27" s="18"/>
      <c r="T27" s="18"/>
      <c r="U27" s="18"/>
      <c r="V27" s="18"/>
      <c r="W27" s="18"/>
      <c r="X27" s="18"/>
      <c r="Y27" s="18"/>
    </row>
    <row r="28" spans="1:25" x14ac:dyDescent="0.3">
      <c r="A28" s="200" t="s">
        <v>2147</v>
      </c>
      <c r="B28" s="200"/>
      <c r="C28" s="200"/>
      <c r="D28" s="200"/>
      <c r="E28" s="200"/>
      <c r="F28" s="200"/>
      <c r="G28" s="200"/>
      <c r="H28" s="200"/>
      <c r="I28" s="200"/>
      <c r="J28" s="200"/>
      <c r="K28" s="200"/>
      <c r="L28" s="200"/>
      <c r="M28" s="200"/>
      <c r="N28" s="200"/>
      <c r="O28" s="200"/>
      <c r="P28" s="200"/>
      <c r="Q28" s="200"/>
      <c r="R28" s="200"/>
      <c r="S28" s="200"/>
      <c r="T28" s="200"/>
      <c r="U28" s="200"/>
      <c r="V28" s="200"/>
      <c r="W28" s="200"/>
      <c r="X28" s="200"/>
      <c r="Y28" s="200"/>
    </row>
    <row r="29" spans="1:25" ht="14.4" customHeight="1" x14ac:dyDescent="0.3">
      <c r="B29" s="201" t="s">
        <v>2148</v>
      </c>
      <c r="C29" s="201"/>
      <c r="D29" s="201" t="s">
        <v>2149</v>
      </c>
      <c r="E29" s="201"/>
      <c r="F29" s="201" t="s">
        <v>2150</v>
      </c>
      <c r="G29" s="201"/>
      <c r="H29" s="201" t="s">
        <v>2151</v>
      </c>
      <c r="I29" s="201"/>
      <c r="J29" s="201" t="s">
        <v>2148</v>
      </c>
      <c r="K29" s="201"/>
      <c r="L29" s="201" t="s">
        <v>2149</v>
      </c>
      <c r="M29" s="201"/>
      <c r="N29" s="201" t="s">
        <v>2150</v>
      </c>
      <c r="O29" s="201"/>
      <c r="P29" s="201" t="s">
        <v>2151</v>
      </c>
      <c r="Q29" s="201"/>
      <c r="R29" s="201" t="s">
        <v>2148</v>
      </c>
      <c r="S29" s="201"/>
      <c r="T29" s="201" t="s">
        <v>2149</v>
      </c>
      <c r="U29" s="201"/>
      <c r="V29" s="201" t="s">
        <v>2150</v>
      </c>
      <c r="W29" s="201"/>
      <c r="X29" s="201" t="s">
        <v>2151</v>
      </c>
      <c r="Y29" s="201"/>
    </row>
    <row r="30" spans="1:25" x14ac:dyDescent="0.3">
      <c r="A30" t="s">
        <v>186</v>
      </c>
      <c r="B30" s="2">
        <v>4463</v>
      </c>
      <c r="C30" s="27" t="s">
        <v>188</v>
      </c>
      <c r="D30" s="2">
        <v>3725.7234905656896</v>
      </c>
      <c r="E30" s="27" t="s">
        <v>188</v>
      </c>
      <c r="F30" s="2">
        <v>737.27650943430888</v>
      </c>
      <c r="G30" s="27" t="s">
        <v>188</v>
      </c>
      <c r="H30" s="185">
        <v>0.197888144759333</v>
      </c>
      <c r="I30" s="27" t="s">
        <v>188</v>
      </c>
      <c r="J30" s="2">
        <v>278409</v>
      </c>
      <c r="K30" s="27"/>
      <c r="L30" s="2">
        <v>277506.99999999901</v>
      </c>
      <c r="M30" s="27"/>
      <c r="N30" s="2">
        <v>902.00000000128102</v>
      </c>
      <c r="O30" s="27"/>
      <c r="P30" s="185">
        <v>3.2503684591786305E-3</v>
      </c>
      <c r="Q30" s="27"/>
      <c r="R30" s="2">
        <v>8711118</v>
      </c>
      <c r="S30" s="27"/>
      <c r="T30" s="2">
        <v>9295040.6123496909</v>
      </c>
      <c r="U30" s="27"/>
      <c r="V30" s="2">
        <v>-583922.61234968505</v>
      </c>
      <c r="W30" s="27"/>
      <c r="X30" s="185">
        <v>-6.2820878003896699E-2</v>
      </c>
      <c r="Y30" s="27"/>
    </row>
    <row r="31" spans="1:25" x14ac:dyDescent="0.3">
      <c r="A31" t="s">
        <v>2138</v>
      </c>
      <c r="B31" s="2">
        <v>221</v>
      </c>
      <c r="C31" s="27" t="s">
        <v>188</v>
      </c>
      <c r="D31" s="2">
        <v>132.856217588372</v>
      </c>
      <c r="E31" s="27" t="s">
        <v>188</v>
      </c>
      <c r="F31" s="2">
        <v>88.143782411628308</v>
      </c>
      <c r="G31" s="27" t="s">
        <v>188</v>
      </c>
      <c r="H31" s="185">
        <v>0.66345244514430002</v>
      </c>
      <c r="I31" s="27" t="s">
        <v>188</v>
      </c>
      <c r="J31" s="2">
        <v>99869</v>
      </c>
      <c r="K31" s="27"/>
      <c r="L31" s="2">
        <v>105239.99999999901</v>
      </c>
      <c r="M31" s="27"/>
      <c r="N31" s="2">
        <v>-5370.9999999991896</v>
      </c>
      <c r="O31" s="27"/>
      <c r="P31" s="185">
        <v>-5.10357278601219E-2</v>
      </c>
      <c r="Q31" s="27"/>
      <c r="R31" s="2">
        <v>4214760</v>
      </c>
      <c r="S31" s="27"/>
      <c r="T31" s="2">
        <v>4538820.2617395604</v>
      </c>
      <c r="U31" s="27"/>
      <c r="V31" s="2">
        <v>-324060.26173955604</v>
      </c>
      <c r="W31" s="27"/>
      <c r="X31" s="185">
        <v>-7.1397465211666206E-2</v>
      </c>
      <c r="Y31" s="27"/>
    </row>
    <row r="32" spans="1:25" x14ac:dyDescent="0.3">
      <c r="A32" t="s">
        <v>2139</v>
      </c>
      <c r="B32" s="2">
        <v>159</v>
      </c>
      <c r="C32" s="27" t="s">
        <v>188</v>
      </c>
      <c r="D32" s="2">
        <v>85.901199324154305</v>
      </c>
      <c r="E32" s="27" t="s">
        <v>188</v>
      </c>
      <c r="F32" s="2">
        <v>73.098800675845695</v>
      </c>
      <c r="G32" s="27" t="s">
        <v>188</v>
      </c>
      <c r="H32" s="185">
        <v>0.85096367979685794</v>
      </c>
      <c r="I32" s="27" t="s">
        <v>188</v>
      </c>
      <c r="J32" s="2">
        <v>45816</v>
      </c>
      <c r="K32" s="27"/>
      <c r="L32" s="2">
        <v>55470.999999999403</v>
      </c>
      <c r="M32" s="27"/>
      <c r="N32" s="2">
        <v>-9654.9999999993906</v>
      </c>
      <c r="O32" s="27"/>
      <c r="P32" s="185">
        <v>-0.174054911575409</v>
      </c>
      <c r="Q32" s="27"/>
      <c r="R32" s="2">
        <v>2041690</v>
      </c>
      <c r="S32" s="27"/>
      <c r="T32" s="2">
        <v>2546395.2333728699</v>
      </c>
      <c r="U32" s="27"/>
      <c r="V32" s="2">
        <v>-504705.23337287101</v>
      </c>
      <c r="W32" s="27"/>
      <c r="X32" s="185">
        <v>-0.19820380856759401</v>
      </c>
      <c r="Y32" s="27"/>
    </row>
    <row r="33" spans="1:25" x14ac:dyDescent="0.3">
      <c r="A33" t="s">
        <v>2140</v>
      </c>
      <c r="B33" s="2">
        <v>6</v>
      </c>
      <c r="C33" s="27" t="s">
        <v>188</v>
      </c>
      <c r="D33" s="2">
        <v>11</v>
      </c>
      <c r="E33" s="27" t="s">
        <v>188</v>
      </c>
      <c r="F33" s="2">
        <v>-5</v>
      </c>
      <c r="G33" s="27" t="s">
        <v>188</v>
      </c>
      <c r="H33" s="185">
        <v>-0.45454545454545497</v>
      </c>
      <c r="I33" s="27" t="s">
        <v>188</v>
      </c>
      <c r="J33" s="2">
        <v>12012</v>
      </c>
      <c r="K33" s="27"/>
      <c r="L33" s="2">
        <v>13536</v>
      </c>
      <c r="M33" s="27"/>
      <c r="N33" s="2">
        <v>-1523.99999999999</v>
      </c>
      <c r="O33" s="27"/>
      <c r="P33" s="185">
        <v>-0.112588652482269</v>
      </c>
      <c r="Q33" s="27"/>
      <c r="R33" s="2">
        <v>424906</v>
      </c>
      <c r="S33" s="27"/>
      <c r="T33" s="2">
        <v>523525.00000002101</v>
      </c>
      <c r="U33" s="27"/>
      <c r="V33" s="2">
        <v>-98619.000000020707</v>
      </c>
      <c r="W33" s="27"/>
      <c r="X33" s="185">
        <v>-0.18837495821597197</v>
      </c>
      <c r="Y33" s="27"/>
    </row>
    <row r="34" spans="1:25" x14ac:dyDescent="0.3">
      <c r="A34" t="s">
        <v>2141</v>
      </c>
      <c r="B34" s="2">
        <v>7</v>
      </c>
      <c r="C34" s="27" t="s">
        <v>188</v>
      </c>
      <c r="D34" s="2">
        <v>7.0313280721715907</v>
      </c>
      <c r="E34" s="27" t="s">
        <v>188</v>
      </c>
      <c r="F34" s="2">
        <v>-3.1328072171586299E-2</v>
      </c>
      <c r="G34" s="27" t="s">
        <v>188</v>
      </c>
      <c r="H34" s="185">
        <v>-4.455498570117321E-3</v>
      </c>
      <c r="I34" s="27" t="s">
        <v>188</v>
      </c>
      <c r="J34" s="2">
        <v>1542</v>
      </c>
      <c r="K34" s="27"/>
      <c r="L34" s="2">
        <v>1547</v>
      </c>
      <c r="M34" s="27"/>
      <c r="N34" s="2">
        <v>-5.0000000000009104</v>
      </c>
      <c r="O34" s="27"/>
      <c r="P34" s="185">
        <v>-3.23206205559205E-3</v>
      </c>
      <c r="Q34" s="27"/>
      <c r="R34" s="2">
        <v>33428</v>
      </c>
      <c r="S34" s="27"/>
      <c r="T34" s="2">
        <v>37229.999999999702</v>
      </c>
      <c r="U34" s="27"/>
      <c r="V34" s="2">
        <v>-3801.9999999996703</v>
      </c>
      <c r="W34" s="27"/>
      <c r="X34" s="185">
        <v>-0.10212194466827</v>
      </c>
      <c r="Y34" s="27"/>
    </row>
    <row r="35" spans="1:25" x14ac:dyDescent="0.3">
      <c r="A35" t="s">
        <v>2142</v>
      </c>
      <c r="B35" s="2">
        <v>4</v>
      </c>
      <c r="C35" s="27" t="s">
        <v>188</v>
      </c>
      <c r="D35" s="2">
        <v>11</v>
      </c>
      <c r="E35" s="27" t="s">
        <v>188</v>
      </c>
      <c r="F35" s="2">
        <v>-7</v>
      </c>
      <c r="G35" s="27" t="s">
        <v>188</v>
      </c>
      <c r="H35" s="185">
        <v>-0.63636363636363602</v>
      </c>
      <c r="I35" s="27" t="s">
        <v>188</v>
      </c>
      <c r="J35" s="2">
        <v>28318</v>
      </c>
      <c r="K35" s="27"/>
      <c r="L35" s="2">
        <v>26384.9999999998</v>
      </c>
      <c r="M35" s="27"/>
      <c r="N35" s="2">
        <v>1933.0000000001701</v>
      </c>
      <c r="O35" s="27"/>
      <c r="P35" s="185">
        <v>7.3261322721249911E-2</v>
      </c>
      <c r="Q35" s="27"/>
      <c r="R35" s="2">
        <v>1072502</v>
      </c>
      <c r="S35" s="27"/>
      <c r="T35" s="2">
        <v>965987.99999998906</v>
      </c>
      <c r="U35" s="27"/>
      <c r="V35" s="2">
        <v>106514.000000011</v>
      </c>
      <c r="W35" s="27"/>
      <c r="X35" s="185">
        <v>0.11026430970158201</v>
      </c>
      <c r="Y35" s="27"/>
    </row>
    <row r="36" spans="1:25" x14ac:dyDescent="0.3">
      <c r="A36" t="s">
        <v>2143</v>
      </c>
      <c r="B36" s="2">
        <v>1</v>
      </c>
      <c r="C36" s="27" t="s">
        <v>188</v>
      </c>
      <c r="D36" s="2">
        <v>0</v>
      </c>
      <c r="E36" s="27" t="s">
        <v>188</v>
      </c>
      <c r="F36" s="2">
        <v>1</v>
      </c>
      <c r="G36" s="27" t="s">
        <v>188</v>
      </c>
      <c r="H36" s="185" t="s">
        <v>188</v>
      </c>
      <c r="I36" s="27" t="s">
        <v>188</v>
      </c>
      <c r="J36" s="2">
        <v>265</v>
      </c>
      <c r="K36" s="27"/>
      <c r="L36" s="2">
        <v>267.99999999999903</v>
      </c>
      <c r="M36" s="27"/>
      <c r="N36" s="2">
        <v>-2.9999999999994302</v>
      </c>
      <c r="O36" s="27"/>
      <c r="P36" s="185">
        <v>-1.11940298507442E-2</v>
      </c>
      <c r="Q36" s="27"/>
      <c r="R36" s="2">
        <v>28989</v>
      </c>
      <c r="S36" s="27"/>
      <c r="T36" s="2">
        <v>32177.9999999998</v>
      </c>
      <c r="U36" s="27"/>
      <c r="V36" s="2">
        <v>-3188.9999999998304</v>
      </c>
      <c r="W36" s="27"/>
      <c r="X36" s="185">
        <v>-9.9104978556773013E-2</v>
      </c>
      <c r="Y36" s="27"/>
    </row>
    <row r="37" spans="1:25" x14ac:dyDescent="0.3">
      <c r="A37" t="s">
        <v>2144</v>
      </c>
      <c r="B37" s="2">
        <v>26</v>
      </c>
      <c r="C37" s="27" t="s">
        <v>188</v>
      </c>
      <c r="D37" s="2">
        <v>12.923690192045699</v>
      </c>
      <c r="E37" s="27" t="s">
        <v>188</v>
      </c>
      <c r="F37" s="2">
        <v>13.076309807954301</v>
      </c>
      <c r="G37" s="27" t="s">
        <v>188</v>
      </c>
      <c r="H37" s="185">
        <v>1.0118092908171499</v>
      </c>
      <c r="I37" s="27" t="s">
        <v>188</v>
      </c>
      <c r="J37" s="2">
        <v>1598</v>
      </c>
      <c r="K37" s="27"/>
      <c r="L37" s="2">
        <v>566.00000000000102</v>
      </c>
      <c r="M37" s="27"/>
      <c r="N37" s="2">
        <v>1032</v>
      </c>
      <c r="O37" s="27"/>
      <c r="P37" s="185">
        <v>1.8233215547703099</v>
      </c>
      <c r="Q37" s="27"/>
      <c r="R37" s="2">
        <v>61590</v>
      </c>
      <c r="S37" s="27"/>
      <c r="T37" s="2">
        <v>26562.999999999702</v>
      </c>
      <c r="U37" s="27"/>
      <c r="V37" s="2">
        <v>35027.000000000298</v>
      </c>
      <c r="W37" s="27"/>
      <c r="X37" s="185">
        <v>1.3186387079772899</v>
      </c>
      <c r="Y37" s="27"/>
    </row>
    <row r="38" spans="1:25" x14ac:dyDescent="0.3">
      <c r="A38" t="s">
        <v>2145</v>
      </c>
      <c r="B38" s="2">
        <v>18</v>
      </c>
      <c r="C38" s="27" t="s">
        <v>188</v>
      </c>
      <c r="D38" s="2">
        <v>5</v>
      </c>
      <c r="E38" s="27" t="s">
        <v>188</v>
      </c>
      <c r="F38" s="2">
        <v>13</v>
      </c>
      <c r="G38" s="27" t="s">
        <v>188</v>
      </c>
      <c r="H38" s="185">
        <v>2.6</v>
      </c>
      <c r="I38" s="27" t="s">
        <v>188</v>
      </c>
      <c r="J38" s="2">
        <v>10318</v>
      </c>
      <c r="K38" s="27"/>
      <c r="L38" s="2">
        <v>7467</v>
      </c>
      <c r="M38" s="27"/>
      <c r="N38" s="2">
        <v>2851</v>
      </c>
      <c r="O38" s="27"/>
      <c r="P38" s="185">
        <v>0.38181331190571799</v>
      </c>
      <c r="Q38" s="27"/>
      <c r="R38" s="2">
        <v>551655</v>
      </c>
      <c r="S38" s="27"/>
      <c r="T38" s="2">
        <v>406941.02836667298</v>
      </c>
      <c r="U38" s="27"/>
      <c r="V38" s="2">
        <v>144713.97163332699</v>
      </c>
      <c r="W38" s="27"/>
      <c r="X38" s="185">
        <v>0.35561411002021898</v>
      </c>
      <c r="Y38" s="27"/>
    </row>
    <row r="39" spans="1:25" x14ac:dyDescent="0.3">
      <c r="A39" t="s">
        <v>2146</v>
      </c>
      <c r="B39" s="2">
        <v>4242</v>
      </c>
      <c r="C39" s="27" t="s">
        <v>188</v>
      </c>
      <c r="D39" s="2">
        <v>3592.8672729773207</v>
      </c>
      <c r="E39" s="27" t="s">
        <v>188</v>
      </c>
      <c r="F39" s="2">
        <v>649.13272702268</v>
      </c>
      <c r="G39" s="27" t="s">
        <v>188</v>
      </c>
      <c r="H39" s="185">
        <v>0.18067261540801602</v>
      </c>
      <c r="I39" s="27" t="s">
        <v>188</v>
      </c>
      <c r="J39" s="2">
        <v>178540</v>
      </c>
      <c r="K39" s="27"/>
      <c r="L39" s="2">
        <v>172267.00000000099</v>
      </c>
      <c r="M39" s="27"/>
      <c r="N39" s="2">
        <v>6272.9999999990096</v>
      </c>
      <c r="O39" s="27"/>
      <c r="P39" s="185">
        <v>3.6414403222897997E-2</v>
      </c>
      <c r="Q39" s="27"/>
      <c r="R39" s="2">
        <v>4496358</v>
      </c>
      <c r="S39" s="27"/>
      <c r="T39" s="2">
        <v>4756220.3506101398</v>
      </c>
      <c r="U39" s="27"/>
      <c r="V39" s="2">
        <v>-259862.350610141</v>
      </c>
      <c r="W39" s="27"/>
      <c r="X39" s="185">
        <v>-5.4636314437535409E-2</v>
      </c>
      <c r="Y39" s="27"/>
    </row>
    <row r="40" spans="1:25" x14ac:dyDescent="0.3">
      <c r="A40" s="18"/>
      <c r="B40" s="18"/>
      <c r="C40" s="18"/>
      <c r="D40" s="18"/>
      <c r="E40" s="18"/>
      <c r="F40" s="18"/>
      <c r="G40" s="18"/>
      <c r="H40" s="18"/>
      <c r="I40" s="18"/>
      <c r="J40" s="18"/>
      <c r="K40" s="18"/>
      <c r="L40" s="18"/>
      <c r="M40" s="18"/>
      <c r="N40" s="18"/>
      <c r="O40" s="18"/>
      <c r="P40" s="18"/>
      <c r="Q40" s="18"/>
      <c r="R40" s="18"/>
      <c r="S40" s="18"/>
      <c r="T40" s="18"/>
      <c r="U40" s="18"/>
      <c r="V40" s="18"/>
      <c r="W40" s="18"/>
      <c r="X40" s="18"/>
      <c r="Y40" s="18"/>
    </row>
    <row r="41" spans="1:25" x14ac:dyDescent="0.3">
      <c r="A41" s="200" t="s">
        <v>2152</v>
      </c>
      <c r="B41" s="200"/>
      <c r="C41" s="200"/>
      <c r="D41" s="200"/>
      <c r="E41" s="200"/>
      <c r="F41" s="200"/>
      <c r="G41" s="200"/>
      <c r="H41" s="200"/>
      <c r="I41" s="200"/>
      <c r="J41" s="200"/>
      <c r="K41" s="200"/>
      <c r="L41" s="200"/>
      <c r="M41" s="200"/>
      <c r="N41" s="200"/>
      <c r="O41" s="200"/>
      <c r="P41" s="200"/>
      <c r="Q41" s="200"/>
      <c r="R41" s="200"/>
      <c r="S41" s="200"/>
      <c r="T41" s="200"/>
      <c r="U41" s="200"/>
      <c r="V41" s="200"/>
      <c r="W41" s="200"/>
      <c r="X41" s="200"/>
      <c r="Y41" s="200"/>
    </row>
    <row r="42" spans="1:25" ht="14.4" customHeight="1" x14ac:dyDescent="0.3">
      <c r="B42" s="201" t="s">
        <v>2153</v>
      </c>
      <c r="C42" s="201"/>
      <c r="D42" s="201" t="s">
        <v>2154</v>
      </c>
      <c r="E42" s="201"/>
      <c r="F42" s="201" t="s">
        <v>4602</v>
      </c>
      <c r="G42" s="201"/>
      <c r="H42" s="201" t="s">
        <v>4603</v>
      </c>
      <c r="I42" s="201"/>
      <c r="J42" s="201" t="s">
        <v>2153</v>
      </c>
      <c r="K42" s="201"/>
      <c r="L42" s="201" t="s">
        <v>2154</v>
      </c>
      <c r="M42" s="201"/>
      <c r="N42" s="201" t="s">
        <v>2155</v>
      </c>
      <c r="O42" s="201"/>
      <c r="P42" s="201" t="s">
        <v>2156</v>
      </c>
      <c r="Q42" s="201"/>
      <c r="R42" s="201" t="s">
        <v>2153</v>
      </c>
      <c r="S42" s="201"/>
      <c r="T42" s="201" t="s">
        <v>2154</v>
      </c>
      <c r="U42" s="201"/>
      <c r="V42" s="201" t="s">
        <v>2155</v>
      </c>
      <c r="W42" s="201"/>
      <c r="X42" s="201" t="s">
        <v>2156</v>
      </c>
      <c r="Y42" s="201"/>
    </row>
    <row r="43" spans="1:25" x14ac:dyDescent="0.3">
      <c r="A43" t="s">
        <v>186</v>
      </c>
      <c r="B43" s="2">
        <v>8132</v>
      </c>
      <c r="C43" s="27" t="s">
        <v>188</v>
      </c>
      <c r="D43" s="2">
        <v>7276.2343408137403</v>
      </c>
      <c r="E43" s="27" t="s">
        <v>188</v>
      </c>
      <c r="F43" s="2">
        <v>855.76565918625965</v>
      </c>
      <c r="G43" s="27" t="s">
        <v>188</v>
      </c>
      <c r="H43" s="185">
        <v>0.11761106351208513</v>
      </c>
      <c r="I43" s="27" t="s">
        <v>188</v>
      </c>
      <c r="J43" s="2">
        <v>730245</v>
      </c>
      <c r="K43" s="27"/>
      <c r="L43" s="2">
        <v>652943.00000000105</v>
      </c>
      <c r="M43" s="27"/>
      <c r="N43" s="2">
        <v>77301.999999998952</v>
      </c>
      <c r="O43" s="27"/>
      <c r="P43" s="185">
        <v>0.10585762312648353</v>
      </c>
      <c r="Q43" s="27"/>
      <c r="R43" s="2">
        <v>30827105</v>
      </c>
      <c r="S43" s="27"/>
      <c r="T43" s="2">
        <v>27958914.915998198</v>
      </c>
      <c r="U43" s="27"/>
      <c r="V43" s="2">
        <v>2868190.0840018019</v>
      </c>
      <c r="W43" s="27"/>
      <c r="X43" s="185">
        <v>9.3041175420196021E-2</v>
      </c>
      <c r="Y43" s="27"/>
    </row>
    <row r="44" spans="1:25" x14ac:dyDescent="0.3">
      <c r="A44" t="s">
        <v>2138</v>
      </c>
      <c r="B44" s="2">
        <v>205</v>
      </c>
      <c r="C44" s="27" t="s">
        <v>188</v>
      </c>
      <c r="D44" s="2">
        <v>237.70804529213402</v>
      </c>
      <c r="E44" s="27" t="s">
        <v>188</v>
      </c>
      <c r="F44" s="2">
        <v>-32.708045292134017</v>
      </c>
      <c r="G44" s="27" t="s">
        <v>188</v>
      </c>
      <c r="H44" s="185">
        <v>-0.137597552711929</v>
      </c>
      <c r="I44" s="27" t="s">
        <v>188</v>
      </c>
      <c r="J44" s="2">
        <v>368042</v>
      </c>
      <c r="K44" s="27"/>
      <c r="L44" s="2">
        <v>357140</v>
      </c>
      <c r="M44" s="27"/>
      <c r="N44" s="2">
        <v>10902</v>
      </c>
      <c r="O44" s="27"/>
      <c r="P44" s="185">
        <v>2.9621619271713553E-2</v>
      </c>
      <c r="Q44" s="27"/>
      <c r="R44" s="2">
        <v>19743811</v>
      </c>
      <c r="S44" s="27"/>
      <c r="T44" s="2">
        <v>18701415.613647502</v>
      </c>
      <c r="U44" s="27"/>
      <c r="V44" s="2">
        <v>1042395.3863524981</v>
      </c>
      <c r="W44" s="27"/>
      <c r="X44" s="185">
        <v>5.2796057779954338E-2</v>
      </c>
      <c r="Y44" s="27"/>
    </row>
    <row r="45" spans="1:25" x14ac:dyDescent="0.3">
      <c r="A45" t="s">
        <v>2139</v>
      </c>
      <c r="B45" s="2">
        <v>138</v>
      </c>
      <c r="C45" s="27" t="s">
        <v>188</v>
      </c>
      <c r="D45" s="2">
        <v>156.74142935615299</v>
      </c>
      <c r="E45" s="27" t="s">
        <v>188</v>
      </c>
      <c r="F45" s="2">
        <v>-18.741429356152992</v>
      </c>
      <c r="G45" s="27" t="s">
        <v>188</v>
      </c>
      <c r="H45" s="185">
        <v>-0.11956908542391881</v>
      </c>
      <c r="I45" s="27" t="s">
        <v>188</v>
      </c>
      <c r="J45" s="2">
        <v>226073</v>
      </c>
      <c r="K45" s="27"/>
      <c r="L45" s="2">
        <v>249051</v>
      </c>
      <c r="M45" s="27"/>
      <c r="N45" s="2">
        <v>-22978</v>
      </c>
      <c r="O45" s="27"/>
      <c r="P45" s="185">
        <v>-0.1016397358375392</v>
      </c>
      <c r="Q45" s="27"/>
      <c r="R45" s="2">
        <v>11672897</v>
      </c>
      <c r="S45" s="27"/>
      <c r="T45" s="2">
        <v>12409856.586255699</v>
      </c>
      <c r="U45" s="27"/>
      <c r="V45" s="2">
        <v>-736959.5862556994</v>
      </c>
      <c r="W45" s="27"/>
      <c r="X45" s="185">
        <v>-6.3134249043377957E-2</v>
      </c>
      <c r="Y45" s="27"/>
    </row>
    <row r="46" spans="1:25" x14ac:dyDescent="0.3">
      <c r="A46" t="s">
        <v>2140</v>
      </c>
      <c r="B46" s="2">
        <v>0</v>
      </c>
      <c r="C46" s="27" t="s">
        <v>188</v>
      </c>
      <c r="D46" s="2">
        <v>17</v>
      </c>
      <c r="E46" s="27" t="s">
        <v>188</v>
      </c>
      <c r="F46" s="2">
        <v>-17</v>
      </c>
      <c r="G46" s="27" t="s">
        <v>188</v>
      </c>
      <c r="H46" s="185">
        <v>-1</v>
      </c>
      <c r="I46" s="27" t="s">
        <v>188</v>
      </c>
      <c r="J46" s="2">
        <v>32283</v>
      </c>
      <c r="K46" s="27"/>
      <c r="L46" s="2">
        <v>31469</v>
      </c>
      <c r="M46" s="27"/>
      <c r="N46" s="2">
        <v>814</v>
      </c>
      <c r="O46" s="27"/>
      <c r="P46" s="185">
        <v>2.521450918440046E-2</v>
      </c>
      <c r="Q46" s="27"/>
      <c r="R46" s="2">
        <v>1694380</v>
      </c>
      <c r="S46" s="27"/>
      <c r="T46" s="2">
        <v>1640279.00000001</v>
      </c>
      <c r="U46" s="27"/>
      <c r="V46" s="2">
        <v>54100.999999989988</v>
      </c>
      <c r="W46" s="27"/>
      <c r="X46" s="185">
        <v>3.1929673390850927E-2</v>
      </c>
      <c r="Y46" s="27"/>
    </row>
    <row r="47" spans="1:25" x14ac:dyDescent="0.3">
      <c r="A47" t="s">
        <v>2141</v>
      </c>
      <c r="B47" s="2">
        <v>15</v>
      </c>
      <c r="C47" s="27" t="s">
        <v>188</v>
      </c>
      <c r="D47" s="2">
        <v>19</v>
      </c>
      <c r="E47" s="27" t="s">
        <v>188</v>
      </c>
      <c r="F47" s="2">
        <v>-4</v>
      </c>
      <c r="G47" s="27" t="s">
        <v>188</v>
      </c>
      <c r="H47" s="185">
        <v>-0.21052631578947367</v>
      </c>
      <c r="I47" s="27" t="s">
        <v>188</v>
      </c>
      <c r="J47" s="2">
        <v>4532</v>
      </c>
      <c r="K47" s="27"/>
      <c r="L47" s="2">
        <v>4432</v>
      </c>
      <c r="M47" s="27"/>
      <c r="N47" s="2">
        <v>100</v>
      </c>
      <c r="O47" s="27"/>
      <c r="P47" s="185">
        <v>2.2065313327449251E-2</v>
      </c>
      <c r="Q47" s="27"/>
      <c r="R47" s="2">
        <v>122657</v>
      </c>
      <c r="S47" s="27"/>
      <c r="T47" s="2">
        <v>125020.003938585</v>
      </c>
      <c r="U47" s="27"/>
      <c r="V47" s="2">
        <v>-2363.0039385849959</v>
      </c>
      <c r="W47" s="27"/>
      <c r="X47" s="185">
        <v>-1.9265137241127665E-2</v>
      </c>
      <c r="Y47" s="27"/>
    </row>
    <row r="48" spans="1:25" x14ac:dyDescent="0.3">
      <c r="A48" t="s">
        <v>2142</v>
      </c>
      <c r="B48" s="2">
        <v>11</v>
      </c>
      <c r="C48" s="27" t="s">
        <v>188</v>
      </c>
      <c r="D48" s="2">
        <v>31.966615935981103</v>
      </c>
      <c r="E48" s="27" t="s">
        <v>188</v>
      </c>
      <c r="F48" s="2">
        <v>-20.966615935981103</v>
      </c>
      <c r="G48" s="27" t="s">
        <v>188</v>
      </c>
      <c r="H48" s="185">
        <v>-0.65589100760526298</v>
      </c>
      <c r="I48" s="27" t="s">
        <v>188</v>
      </c>
      <c r="J48" s="2">
        <v>81347</v>
      </c>
      <c r="K48" s="27"/>
      <c r="L48" s="2">
        <v>60471.000000000095</v>
      </c>
      <c r="M48" s="27"/>
      <c r="N48" s="2">
        <v>20875.999999999905</v>
      </c>
      <c r="O48" s="27"/>
      <c r="P48" s="185">
        <v>0.2566290090599519</v>
      </c>
      <c r="Q48" s="27"/>
      <c r="R48" s="2">
        <v>4906293</v>
      </c>
      <c r="S48" s="27"/>
      <c r="T48" s="2">
        <v>3809082</v>
      </c>
      <c r="U48" s="27"/>
      <c r="V48" s="2">
        <v>1097211</v>
      </c>
      <c r="W48" s="27"/>
      <c r="X48" s="185">
        <v>0.22363340306011076</v>
      </c>
      <c r="Y48" s="27"/>
    </row>
    <row r="49" spans="1:25" x14ac:dyDescent="0.3">
      <c r="A49" t="s">
        <v>2143</v>
      </c>
      <c r="B49" s="2">
        <v>0</v>
      </c>
      <c r="C49" s="27" t="s">
        <v>188</v>
      </c>
      <c r="D49" s="2">
        <v>1</v>
      </c>
      <c r="E49" s="27" t="s">
        <v>188</v>
      </c>
      <c r="F49" s="2">
        <v>-1</v>
      </c>
      <c r="G49" s="27" t="s">
        <v>188</v>
      </c>
      <c r="H49" s="185">
        <v>-1</v>
      </c>
      <c r="I49" s="27" t="s">
        <v>188</v>
      </c>
      <c r="J49" s="2">
        <v>968</v>
      </c>
      <c r="K49" s="27"/>
      <c r="L49" s="2">
        <v>798.00000000000102</v>
      </c>
      <c r="M49" s="27"/>
      <c r="N49" s="2">
        <v>169.99999999999898</v>
      </c>
      <c r="O49" s="27"/>
      <c r="P49" s="185">
        <v>0.17561983471074274</v>
      </c>
      <c r="Q49" s="27"/>
      <c r="R49" s="2">
        <v>109178</v>
      </c>
      <c r="S49" s="27"/>
      <c r="T49" s="2">
        <v>96399.000000000291</v>
      </c>
      <c r="U49" s="27"/>
      <c r="V49" s="2">
        <v>12778.999999999709</v>
      </c>
      <c r="W49" s="27"/>
      <c r="X49" s="185">
        <v>0.1170473904999149</v>
      </c>
      <c r="Y49" s="27"/>
    </row>
    <row r="50" spans="1:25" x14ac:dyDescent="0.3">
      <c r="A50" t="s">
        <v>2144</v>
      </c>
      <c r="B50" s="2">
        <v>13</v>
      </c>
      <c r="C50" s="27" t="s">
        <v>188</v>
      </c>
      <c r="D50" s="2">
        <v>7</v>
      </c>
      <c r="E50" s="27" t="s">
        <v>188</v>
      </c>
      <c r="F50" s="2">
        <v>6</v>
      </c>
      <c r="G50" s="27" t="s">
        <v>188</v>
      </c>
      <c r="H50" s="185">
        <v>0.8571428571428571</v>
      </c>
      <c r="I50" s="27" t="s">
        <v>188</v>
      </c>
      <c r="J50" s="2">
        <v>3611</v>
      </c>
      <c r="K50" s="27"/>
      <c r="L50" s="2">
        <v>1178</v>
      </c>
      <c r="M50" s="27"/>
      <c r="N50" s="2">
        <v>2433</v>
      </c>
      <c r="O50" s="27"/>
      <c r="P50" s="185">
        <v>0.67377457767931337</v>
      </c>
      <c r="Q50" s="27"/>
      <c r="R50" s="2">
        <v>162339</v>
      </c>
      <c r="S50" s="27"/>
      <c r="T50" s="2">
        <v>59024.0000000004</v>
      </c>
      <c r="U50" s="27"/>
      <c r="V50" s="2">
        <v>103314.99999999959</v>
      </c>
      <c r="W50" s="27"/>
      <c r="X50" s="185">
        <v>0.63641515593911258</v>
      </c>
      <c r="Y50" s="27"/>
    </row>
    <row r="51" spans="1:25" x14ac:dyDescent="0.3">
      <c r="A51" t="s">
        <v>2145</v>
      </c>
      <c r="B51" s="2">
        <v>28</v>
      </c>
      <c r="C51" s="27" t="s">
        <v>188</v>
      </c>
      <c r="D51" s="2">
        <v>5</v>
      </c>
      <c r="E51" s="27" t="s">
        <v>188</v>
      </c>
      <c r="F51" s="2">
        <v>23</v>
      </c>
      <c r="G51" s="27" t="s">
        <v>188</v>
      </c>
      <c r="H51" s="185">
        <v>4.5999999999999996</v>
      </c>
      <c r="I51" s="27" t="s">
        <v>188</v>
      </c>
      <c r="J51" s="2">
        <v>19228</v>
      </c>
      <c r="K51" s="27"/>
      <c r="L51" s="2">
        <v>9741.0000000000091</v>
      </c>
      <c r="M51" s="27"/>
      <c r="N51" s="2">
        <v>9486.9999999999909</v>
      </c>
      <c r="O51" s="27"/>
      <c r="P51" s="185">
        <v>0.49339504888703928</v>
      </c>
      <c r="Q51" s="27"/>
      <c r="R51" s="2">
        <v>1076067</v>
      </c>
      <c r="S51" s="27"/>
      <c r="T51" s="2">
        <v>561755.02345316205</v>
      </c>
      <c r="U51" s="27"/>
      <c r="V51" s="2">
        <v>514311.97654683795</v>
      </c>
      <c r="W51" s="27"/>
      <c r="X51" s="185">
        <v>0.4779553471548128</v>
      </c>
      <c r="Y51" s="27"/>
    </row>
    <row r="52" spans="1:25" x14ac:dyDescent="0.3">
      <c r="A52" t="s">
        <v>2146</v>
      </c>
      <c r="B52" s="2">
        <v>7927</v>
      </c>
      <c r="C52" s="27" t="s">
        <v>188</v>
      </c>
      <c r="D52" s="2">
        <v>7038.5262955216003</v>
      </c>
      <c r="E52" s="27" t="s">
        <v>188</v>
      </c>
      <c r="F52" s="2">
        <v>888.47370447839967</v>
      </c>
      <c r="G52" s="27" t="s">
        <v>188</v>
      </c>
      <c r="H52" s="185">
        <v>0.12623007532751684</v>
      </c>
      <c r="I52" s="27" t="s">
        <v>188</v>
      </c>
      <c r="J52" s="2">
        <v>362203</v>
      </c>
      <c r="K52" s="27"/>
      <c r="L52" s="2">
        <v>295802.99999999901</v>
      </c>
      <c r="M52" s="27"/>
      <c r="N52" s="2">
        <v>66400.00000000099</v>
      </c>
      <c r="O52" s="27"/>
      <c r="P52" s="185">
        <v>0.18332261190548116</v>
      </c>
      <c r="Q52" s="27"/>
      <c r="R52" s="2">
        <v>11083294</v>
      </c>
      <c r="S52" s="27"/>
      <c r="T52" s="2">
        <v>9257499.3023505807</v>
      </c>
      <c r="U52" s="27"/>
      <c r="V52" s="2">
        <v>1825794.6976494193</v>
      </c>
      <c r="W52" s="27"/>
      <c r="X52" s="185">
        <v>0.16473394079859469</v>
      </c>
      <c r="Y52" s="27"/>
    </row>
    <row r="53" spans="1:25" x14ac:dyDescent="0.3">
      <c r="A53" s="18"/>
      <c r="B53" s="18"/>
      <c r="C53" s="18"/>
      <c r="D53" s="18"/>
      <c r="E53" s="18"/>
      <c r="F53" s="18"/>
      <c r="G53" s="18"/>
      <c r="H53" s="18"/>
      <c r="I53" s="18"/>
      <c r="J53" s="18"/>
      <c r="K53" s="18"/>
      <c r="L53" s="18"/>
      <c r="M53" s="18"/>
      <c r="N53" s="18"/>
      <c r="O53" s="18"/>
      <c r="P53" s="18"/>
      <c r="Q53" s="18"/>
      <c r="R53" s="18"/>
      <c r="S53" s="18"/>
      <c r="T53" s="18"/>
      <c r="U53" s="18"/>
      <c r="V53" s="18"/>
      <c r="W53" s="18"/>
      <c r="X53" s="18"/>
      <c r="Y53" s="18"/>
    </row>
    <row r="58" spans="1:25" x14ac:dyDescent="0.3">
      <c r="A58" s="182"/>
    </row>
    <row r="59" spans="1:25" x14ac:dyDescent="0.3">
      <c r="A59" s="183"/>
    </row>
    <row r="60" spans="1:25" x14ac:dyDescent="0.3">
      <c r="A60" s="184"/>
    </row>
  </sheetData>
  <mergeCells count="4">
    <mergeCell ref="B1:G1"/>
    <mergeCell ref="B2:I2"/>
    <mergeCell ref="J2:Q2"/>
    <mergeCell ref="R2:Y2"/>
  </mergeCell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6F55E5-413A-4CFD-8137-B0D19C9C8E81}">
  <sheetPr>
    <tabColor theme="1"/>
  </sheetPr>
  <dimension ref="A1:I62"/>
  <sheetViews>
    <sheetView workbookViewId="0">
      <pane xSplit="1" ySplit="2" topLeftCell="B3" activePane="bottomRight" state="frozen"/>
      <selection pane="topRight" activeCell="B1" sqref="B1"/>
      <selection pane="bottomLeft" activeCell="A3" sqref="A3"/>
      <selection pane="bottomRight"/>
    </sheetView>
  </sheetViews>
  <sheetFormatPr defaultRowHeight="14.4" x14ac:dyDescent="0.3"/>
  <cols>
    <col min="1" max="1" width="44.21875" customWidth="1"/>
    <col min="2" max="2" width="10" customWidth="1"/>
    <col min="6" max="6" width="11.109375" customWidth="1"/>
  </cols>
  <sheetData>
    <row r="1" spans="1:7" ht="21" customHeight="1" x14ac:dyDescent="0.3">
      <c r="B1" s="372" t="s">
        <v>2157</v>
      </c>
      <c r="C1" s="372"/>
      <c r="D1" s="372"/>
      <c r="E1" s="372"/>
      <c r="F1" s="372"/>
      <c r="G1" s="372"/>
    </row>
    <row r="2" spans="1:7" ht="14.4" customHeight="1" x14ac:dyDescent="0.3">
      <c r="A2" t="s">
        <v>188</v>
      </c>
      <c r="B2" s="373" t="str">
        <f>Population!B3</f>
        <v>City of Mendota</v>
      </c>
      <c r="C2" s="373"/>
      <c r="D2" s="373" t="str">
        <f>Population!B4</f>
        <v>Fresno County</v>
      </c>
      <c r="E2" s="373"/>
      <c r="F2" s="373" t="s">
        <v>189</v>
      </c>
      <c r="G2" s="373"/>
    </row>
    <row r="3" spans="1:7" x14ac:dyDescent="0.3">
      <c r="A3" s="18"/>
      <c r="B3" s="18"/>
      <c r="C3" s="18"/>
      <c r="D3" s="18"/>
      <c r="E3" s="18"/>
      <c r="F3" s="18"/>
      <c r="G3" s="18"/>
    </row>
    <row r="4" spans="1:7" x14ac:dyDescent="0.3">
      <c r="A4" s="122" t="s">
        <v>2158</v>
      </c>
      <c r="B4" s="122"/>
      <c r="C4" s="122"/>
      <c r="D4" s="122"/>
      <c r="E4" s="122"/>
      <c r="F4" s="122"/>
      <c r="G4" s="122"/>
    </row>
    <row r="5" spans="1:7" x14ac:dyDescent="0.3">
      <c r="A5" t="s">
        <v>190</v>
      </c>
      <c r="B5" s="2">
        <v>11014</v>
      </c>
      <c r="C5" s="27"/>
      <c r="D5" s="2">
        <v>930450</v>
      </c>
      <c r="E5" s="27"/>
      <c r="F5" s="2">
        <v>37253956</v>
      </c>
      <c r="G5" s="27"/>
    </row>
    <row r="6" spans="1:7" x14ac:dyDescent="0.3">
      <c r="A6" s="123"/>
      <c r="B6" s="123"/>
      <c r="C6" s="123"/>
      <c r="D6" s="123"/>
      <c r="E6" s="123"/>
      <c r="F6" s="123"/>
      <c r="G6" s="123"/>
    </row>
    <row r="7" spans="1:7" x14ac:dyDescent="0.3">
      <c r="A7" s="122" t="s">
        <v>2159</v>
      </c>
      <c r="B7" s="122"/>
      <c r="C7" s="122"/>
      <c r="D7" s="122"/>
      <c r="E7" s="122"/>
      <c r="F7" s="122"/>
      <c r="G7" s="122"/>
    </row>
    <row r="8" spans="1:7" x14ac:dyDescent="0.3">
      <c r="A8" t="s">
        <v>2160</v>
      </c>
      <c r="B8" s="2">
        <v>11014</v>
      </c>
      <c r="C8" s="27"/>
      <c r="D8" s="2">
        <v>930450</v>
      </c>
      <c r="E8" s="27"/>
      <c r="F8" s="2">
        <v>37253956</v>
      </c>
      <c r="G8" s="27"/>
    </row>
    <row r="9" spans="1:7" x14ac:dyDescent="0.3">
      <c r="A9" t="s">
        <v>2161</v>
      </c>
      <c r="B9" s="2">
        <v>5823</v>
      </c>
      <c r="C9" s="27">
        <v>0.52869075721808612</v>
      </c>
      <c r="D9" s="2">
        <v>515145</v>
      </c>
      <c r="E9" s="27">
        <v>0.55400000000000005</v>
      </c>
      <c r="F9" s="2">
        <v>21453934</v>
      </c>
      <c r="G9" s="27">
        <v>0.57599999999999996</v>
      </c>
    </row>
    <row r="10" spans="1:7" x14ac:dyDescent="0.3">
      <c r="A10" t="s">
        <v>2162</v>
      </c>
      <c r="B10" s="2">
        <v>107</v>
      </c>
      <c r="C10" s="27">
        <v>9.7149082985291454E-3</v>
      </c>
      <c r="D10" s="2">
        <v>49523</v>
      </c>
      <c r="E10" s="27">
        <v>5.2999999999999999E-2</v>
      </c>
      <c r="F10" s="2">
        <v>2299072</v>
      </c>
      <c r="G10" s="27">
        <v>6.2E-2</v>
      </c>
    </row>
    <row r="11" spans="1:7" x14ac:dyDescent="0.3">
      <c r="A11" t="s">
        <v>2163</v>
      </c>
      <c r="B11" s="2">
        <v>153</v>
      </c>
      <c r="C11" s="27">
        <v>1.3891410931541674E-2</v>
      </c>
      <c r="D11" s="2">
        <v>15649</v>
      </c>
      <c r="E11" s="27">
        <v>1.7000000000000001E-2</v>
      </c>
      <c r="F11" s="2">
        <v>362801</v>
      </c>
      <c r="G11" s="27">
        <v>0.01</v>
      </c>
    </row>
    <row r="12" spans="1:7" x14ac:dyDescent="0.3">
      <c r="A12" t="s">
        <v>2164</v>
      </c>
      <c r="B12" s="2">
        <v>82</v>
      </c>
      <c r="C12" s="27">
        <v>7.4450699110223352E-3</v>
      </c>
      <c r="D12" s="2">
        <v>89357</v>
      </c>
      <c r="E12" s="27">
        <v>9.6000000000000002E-2</v>
      </c>
      <c r="F12" s="2">
        <v>4861007</v>
      </c>
      <c r="G12" s="27">
        <v>0.13</v>
      </c>
    </row>
    <row r="13" spans="1:7" x14ac:dyDescent="0.3">
      <c r="A13" t="s">
        <v>2165</v>
      </c>
      <c r="B13" s="2">
        <v>5</v>
      </c>
      <c r="C13" s="27">
        <v>4.5396767750136192E-4</v>
      </c>
      <c r="D13" s="2">
        <v>1405</v>
      </c>
      <c r="E13" s="27">
        <v>2E-3</v>
      </c>
      <c r="F13" s="2">
        <v>144386</v>
      </c>
      <c r="G13" s="27">
        <v>4.0000000000000001E-3</v>
      </c>
    </row>
    <row r="14" spans="1:7" x14ac:dyDescent="0.3">
      <c r="A14" t="s">
        <v>2166</v>
      </c>
      <c r="B14" s="2">
        <v>4465</v>
      </c>
      <c r="C14" s="27">
        <v>0.40539313600871618</v>
      </c>
      <c r="D14" s="2">
        <v>217085</v>
      </c>
      <c r="E14" s="27">
        <v>0.23300000000000001</v>
      </c>
      <c r="F14" s="2">
        <v>6317372</v>
      </c>
      <c r="G14" s="27">
        <v>0.17</v>
      </c>
    </row>
    <row r="15" spans="1:7" x14ac:dyDescent="0.3">
      <c r="A15" t="s">
        <v>1751</v>
      </c>
      <c r="B15" s="2">
        <v>379</v>
      </c>
      <c r="C15" s="27">
        <v>3.4410749954603234E-2</v>
      </c>
      <c r="D15" s="2">
        <v>42286</v>
      </c>
      <c r="E15" s="27">
        <v>4.4999999999999998E-2</v>
      </c>
      <c r="F15" s="2">
        <v>1815384</v>
      </c>
      <c r="G15" s="27">
        <v>4.9000000000000002E-2</v>
      </c>
    </row>
    <row r="16" spans="1:7" x14ac:dyDescent="0.3">
      <c r="A16" s="123"/>
      <c r="B16" s="123"/>
      <c r="C16" s="123"/>
      <c r="D16" s="123"/>
      <c r="E16" s="123"/>
      <c r="F16" s="123"/>
      <c r="G16" s="123"/>
    </row>
    <row r="17" spans="1:9" x14ac:dyDescent="0.3">
      <c r="A17" s="122" t="s">
        <v>2167</v>
      </c>
      <c r="B17" s="122"/>
      <c r="C17" s="122"/>
      <c r="D17" s="122"/>
      <c r="E17" s="122"/>
      <c r="F17" s="122"/>
      <c r="G17" s="122"/>
    </row>
    <row r="18" spans="1:9" x14ac:dyDescent="0.3">
      <c r="A18" t="s">
        <v>2160</v>
      </c>
      <c r="B18" s="2">
        <v>11014</v>
      </c>
      <c r="C18" s="27"/>
      <c r="D18" s="2">
        <v>930450</v>
      </c>
      <c r="E18" s="27"/>
      <c r="F18" s="2">
        <v>37253956</v>
      </c>
      <c r="G18" s="27"/>
    </row>
    <row r="19" spans="1:9" x14ac:dyDescent="0.3">
      <c r="A19" t="s">
        <v>2168</v>
      </c>
      <c r="B19" s="2">
        <v>371</v>
      </c>
      <c r="C19" s="27">
        <v>3.3684401670601057E-2</v>
      </c>
      <c r="D19" s="2">
        <v>462380</v>
      </c>
      <c r="E19" s="27">
        <v>0.497</v>
      </c>
      <c r="F19" s="2">
        <v>23240237</v>
      </c>
      <c r="G19" s="27">
        <v>0.624</v>
      </c>
    </row>
    <row r="20" spans="1:9" x14ac:dyDescent="0.3">
      <c r="A20" t="s">
        <v>2169</v>
      </c>
      <c r="B20" s="2">
        <v>243</v>
      </c>
      <c r="C20" s="27">
        <v>2.2062829126566187E-2</v>
      </c>
      <c r="D20" s="2">
        <v>304522</v>
      </c>
      <c r="E20" s="27">
        <v>0.32700000000000001</v>
      </c>
      <c r="F20" s="2">
        <v>14956253</v>
      </c>
      <c r="G20" s="27">
        <v>0.40100000000000002</v>
      </c>
    </row>
    <row r="21" spans="1:9" x14ac:dyDescent="0.3">
      <c r="A21" t="s">
        <v>2170</v>
      </c>
      <c r="B21" s="2">
        <v>28</v>
      </c>
      <c r="C21" s="27">
        <v>2.5422189940076268E-3</v>
      </c>
      <c r="D21" s="2">
        <v>45005</v>
      </c>
      <c r="E21" s="27">
        <v>4.8000000000000001E-2</v>
      </c>
      <c r="F21" s="2">
        <v>2163804</v>
      </c>
      <c r="G21" s="27">
        <v>5.8000000000000003E-2</v>
      </c>
      <c r="I21" s="2"/>
    </row>
    <row r="22" spans="1:9" x14ac:dyDescent="0.3">
      <c r="A22" t="s">
        <v>2171</v>
      </c>
      <c r="B22" s="2">
        <v>26</v>
      </c>
      <c r="C22" s="27">
        <v>2.360631923007082E-3</v>
      </c>
      <c r="D22" s="2">
        <v>5979</v>
      </c>
      <c r="E22" s="27">
        <v>6.0000000000000001E-3</v>
      </c>
      <c r="F22" s="2">
        <v>162250</v>
      </c>
      <c r="G22" s="27">
        <v>4.0000000000000001E-3</v>
      </c>
    </row>
    <row r="23" spans="1:9" x14ac:dyDescent="0.3">
      <c r="A23" t="s">
        <v>2172</v>
      </c>
      <c r="B23" s="2">
        <v>43</v>
      </c>
      <c r="C23" s="27">
        <v>3.9041220265117124E-3</v>
      </c>
      <c r="D23" s="2">
        <v>86856</v>
      </c>
      <c r="E23" s="27">
        <v>9.2999999999999999E-2</v>
      </c>
      <c r="F23" s="2">
        <v>4775070</v>
      </c>
      <c r="G23" s="27">
        <v>0.128</v>
      </c>
    </row>
    <row r="24" spans="1:9" x14ac:dyDescent="0.3">
      <c r="A24" t="s">
        <v>2173</v>
      </c>
      <c r="B24" s="2">
        <v>1</v>
      </c>
      <c r="C24" s="27">
        <v>9.0793535500272376E-5</v>
      </c>
      <c r="D24" s="2">
        <v>1066</v>
      </c>
      <c r="E24" s="27">
        <v>1E-3</v>
      </c>
      <c r="F24" s="2">
        <v>128577</v>
      </c>
      <c r="G24" s="27">
        <v>3.0000000000000001E-3</v>
      </c>
    </row>
    <row r="25" spans="1:9" x14ac:dyDescent="0.3">
      <c r="A25" t="s">
        <v>2174</v>
      </c>
      <c r="B25" s="2">
        <v>20</v>
      </c>
      <c r="C25" s="27">
        <v>1.8158707100054477E-3</v>
      </c>
      <c r="D25" s="2">
        <v>1744</v>
      </c>
      <c r="E25" s="27">
        <v>2E-3</v>
      </c>
      <c r="F25" s="2">
        <v>85587</v>
      </c>
      <c r="G25" s="27">
        <v>2E-3</v>
      </c>
    </row>
    <row r="26" spans="1:9" x14ac:dyDescent="0.3">
      <c r="A26" t="s">
        <v>1758</v>
      </c>
      <c r="B26" s="2">
        <v>10</v>
      </c>
      <c r="C26" s="27">
        <v>9.0793535500272385E-4</v>
      </c>
      <c r="D26" s="2">
        <v>17208</v>
      </c>
      <c r="E26" s="27">
        <v>1.7999999999999999E-2</v>
      </c>
      <c r="F26" s="2">
        <v>968696</v>
      </c>
      <c r="G26" s="27">
        <v>2.5999999999999999E-2</v>
      </c>
    </row>
    <row r="27" spans="1:9" x14ac:dyDescent="0.3">
      <c r="A27" t="s">
        <v>2175</v>
      </c>
      <c r="B27" s="2">
        <v>10643</v>
      </c>
      <c r="C27" s="27">
        <v>0.96631559832939895</v>
      </c>
      <c r="D27" s="2">
        <v>468070</v>
      </c>
      <c r="E27" s="27">
        <v>0.503</v>
      </c>
      <c r="F27" s="2">
        <v>14013719</v>
      </c>
      <c r="G27" s="27">
        <v>0.376</v>
      </c>
    </row>
    <row r="28" spans="1:9" x14ac:dyDescent="0.3">
      <c r="A28" t="s">
        <v>2169</v>
      </c>
      <c r="B28" s="2">
        <v>5580</v>
      </c>
      <c r="C28" s="27">
        <v>0.50662792809151991</v>
      </c>
      <c r="D28" s="2">
        <v>210623</v>
      </c>
      <c r="E28" s="27">
        <v>0.22600000000000001</v>
      </c>
      <c r="F28" s="2">
        <v>6497681</v>
      </c>
      <c r="G28" s="27">
        <v>0.17399999999999999</v>
      </c>
    </row>
    <row r="29" spans="1:9" x14ac:dyDescent="0.3">
      <c r="A29" t="s">
        <v>2170</v>
      </c>
      <c r="B29" s="2">
        <v>79</v>
      </c>
      <c r="C29" s="27">
        <v>7.1726893045215177E-3</v>
      </c>
      <c r="D29" s="2">
        <v>4518</v>
      </c>
      <c r="E29" s="27">
        <v>5.0000000000000001E-3</v>
      </c>
      <c r="F29" s="2">
        <v>135268</v>
      </c>
      <c r="G29" s="27">
        <v>4.0000000000000001E-3</v>
      </c>
    </row>
    <row r="30" spans="1:9" x14ac:dyDescent="0.3">
      <c r="A30" t="s">
        <v>2171</v>
      </c>
      <c r="B30" s="2">
        <v>127</v>
      </c>
      <c r="C30" s="27">
        <v>1.1530779008534593E-2</v>
      </c>
      <c r="D30" s="2">
        <v>9670</v>
      </c>
      <c r="E30" s="27">
        <v>0.01</v>
      </c>
      <c r="F30" s="2">
        <v>200551</v>
      </c>
      <c r="G30" s="27">
        <v>5.0000000000000001E-3</v>
      </c>
    </row>
    <row r="31" spans="1:9" x14ac:dyDescent="0.3">
      <c r="A31" t="s">
        <v>2172</v>
      </c>
      <c r="B31" s="2">
        <v>39</v>
      </c>
      <c r="C31" s="27">
        <v>3.5409478845106227E-3</v>
      </c>
      <c r="D31" s="2">
        <v>2501</v>
      </c>
      <c r="E31" s="27">
        <v>3.0000000000000001E-3</v>
      </c>
      <c r="F31" s="2">
        <v>85937</v>
      </c>
      <c r="G31" s="27">
        <v>2E-3</v>
      </c>
    </row>
    <row r="32" spans="1:9" x14ac:dyDescent="0.3">
      <c r="A32" t="s">
        <v>2173</v>
      </c>
      <c r="B32" s="2">
        <v>4</v>
      </c>
      <c r="C32" s="27">
        <v>3.6317414200108951E-4</v>
      </c>
      <c r="D32" s="2">
        <v>339</v>
      </c>
      <c r="E32" s="27">
        <v>0</v>
      </c>
      <c r="F32" s="2">
        <v>15809</v>
      </c>
      <c r="G32" s="27">
        <v>0</v>
      </c>
    </row>
    <row r="33" spans="1:7" x14ac:dyDescent="0.3">
      <c r="A33" t="s">
        <v>2174</v>
      </c>
      <c r="B33" s="2">
        <v>4445</v>
      </c>
      <c r="C33" s="27">
        <v>0.40357726529871074</v>
      </c>
      <c r="D33" s="2">
        <v>215341</v>
      </c>
      <c r="E33" s="27">
        <v>0.23100000000000001</v>
      </c>
      <c r="F33" s="2">
        <v>6231785</v>
      </c>
      <c r="G33" s="27">
        <v>0.16700000000000001</v>
      </c>
    </row>
    <row r="34" spans="1:7" x14ac:dyDescent="0.3">
      <c r="A34" t="s">
        <v>1758</v>
      </c>
      <c r="B34" s="2">
        <v>369</v>
      </c>
      <c r="C34" s="27">
        <v>3.3502814599600507E-2</v>
      </c>
      <c r="D34" s="2">
        <v>25078</v>
      </c>
      <c r="E34" s="27">
        <v>2.7E-2</v>
      </c>
      <c r="F34" s="2">
        <v>846688</v>
      </c>
      <c r="G34" s="27">
        <v>2.3E-2</v>
      </c>
    </row>
    <row r="35" spans="1:7" x14ac:dyDescent="0.3">
      <c r="A35" s="123"/>
      <c r="B35" s="123"/>
      <c r="C35" s="123"/>
      <c r="D35" s="123"/>
      <c r="E35" s="123"/>
      <c r="F35" s="123"/>
      <c r="G35" s="123"/>
    </row>
    <row r="36" spans="1:7" x14ac:dyDescent="0.3">
      <c r="A36" s="122" t="s">
        <v>2176</v>
      </c>
      <c r="B36" s="122"/>
      <c r="C36" s="122"/>
      <c r="D36" s="122"/>
      <c r="E36" s="122"/>
      <c r="F36" s="122"/>
      <c r="G36" s="122"/>
    </row>
    <row r="37" spans="1:7" x14ac:dyDescent="0.3">
      <c r="A37" t="s">
        <v>2177</v>
      </c>
      <c r="B37" s="2">
        <v>2424</v>
      </c>
      <c r="C37" s="27"/>
      <c r="D37" s="2">
        <v>289391</v>
      </c>
      <c r="E37" s="27"/>
      <c r="F37" s="2">
        <v>12577498</v>
      </c>
      <c r="G37" s="27"/>
    </row>
    <row r="38" spans="1:7" x14ac:dyDescent="0.3">
      <c r="A38" t="s">
        <v>2178</v>
      </c>
      <c r="B38" s="2">
        <v>2085</v>
      </c>
      <c r="C38" s="27">
        <v>0.86014851485148514</v>
      </c>
      <c r="D38" s="2">
        <v>214445</v>
      </c>
      <c r="E38" s="27">
        <v>0.74099999999999999</v>
      </c>
      <c r="F38" s="2">
        <v>8642473</v>
      </c>
      <c r="G38" s="27">
        <v>0.68700000000000006</v>
      </c>
    </row>
    <row r="39" spans="1:7" x14ac:dyDescent="0.3">
      <c r="A39" t="s">
        <v>2179</v>
      </c>
      <c r="B39" s="2">
        <v>1309</v>
      </c>
      <c r="C39" s="27">
        <v>0.54001650165016502</v>
      </c>
      <c r="D39" s="2">
        <v>144522</v>
      </c>
      <c r="E39" s="27">
        <v>0.499</v>
      </c>
      <c r="F39" s="2">
        <v>6213310</v>
      </c>
      <c r="G39" s="27">
        <v>0.49399999999999999</v>
      </c>
    </row>
    <row r="40" spans="1:7" x14ac:dyDescent="0.3">
      <c r="A40" t="s">
        <v>2180</v>
      </c>
      <c r="B40" s="2">
        <v>776</v>
      </c>
      <c r="C40" s="27">
        <v>0.32013201320132012</v>
      </c>
      <c r="D40" s="2">
        <v>69923</v>
      </c>
      <c r="E40" s="27">
        <v>0.24199999999999999</v>
      </c>
      <c r="F40" s="2">
        <v>2429163</v>
      </c>
      <c r="G40" s="27">
        <v>0.193</v>
      </c>
    </row>
    <row r="41" spans="1:7" x14ac:dyDescent="0.3">
      <c r="A41" t="s">
        <v>2181</v>
      </c>
      <c r="B41" s="2">
        <v>319</v>
      </c>
      <c r="C41" s="27">
        <v>0.1316006600660066</v>
      </c>
      <c r="D41" s="2">
        <v>21041</v>
      </c>
      <c r="E41" s="27">
        <v>7.2999999999999995E-2</v>
      </c>
      <c r="F41" s="2">
        <v>752347</v>
      </c>
      <c r="G41" s="27">
        <v>0.06</v>
      </c>
    </row>
    <row r="42" spans="1:7" x14ac:dyDescent="0.3">
      <c r="A42" t="s">
        <v>2182</v>
      </c>
      <c r="B42" s="2">
        <v>457</v>
      </c>
      <c r="C42" s="27">
        <v>0.18853135313531352</v>
      </c>
      <c r="D42" s="2">
        <v>48882</v>
      </c>
      <c r="E42" s="27">
        <v>0.16900000000000001</v>
      </c>
      <c r="F42" s="2">
        <v>1676816</v>
      </c>
      <c r="G42" s="27">
        <v>0.13300000000000001</v>
      </c>
    </row>
    <row r="43" spans="1:7" x14ac:dyDescent="0.3">
      <c r="A43" t="s">
        <v>2183</v>
      </c>
      <c r="B43" s="2">
        <v>339</v>
      </c>
      <c r="C43" s="27">
        <v>0.13985148514851486</v>
      </c>
      <c r="D43" s="2">
        <v>74946</v>
      </c>
      <c r="E43" s="27">
        <v>0.25900000000000001</v>
      </c>
      <c r="F43" s="2">
        <v>3935025</v>
      </c>
      <c r="G43" s="27">
        <v>0.313</v>
      </c>
    </row>
    <row r="44" spans="1:7" x14ac:dyDescent="0.3">
      <c r="A44" t="s">
        <v>2184</v>
      </c>
      <c r="B44" s="2">
        <v>197</v>
      </c>
      <c r="C44" s="27">
        <v>8.1270627062706269E-2</v>
      </c>
      <c r="D44" s="2">
        <v>57312</v>
      </c>
      <c r="E44" s="27">
        <v>0.19800000000000001</v>
      </c>
      <c r="F44" s="2">
        <v>2929442</v>
      </c>
      <c r="G44" s="27">
        <v>0.23300000000000001</v>
      </c>
    </row>
    <row r="45" spans="1:7" x14ac:dyDescent="0.3">
      <c r="A45" t="s">
        <v>2185</v>
      </c>
      <c r="B45" s="2">
        <v>142</v>
      </c>
      <c r="C45" s="27">
        <v>5.8580858085808582E-2</v>
      </c>
      <c r="D45" s="2">
        <v>17634</v>
      </c>
      <c r="E45" s="27">
        <v>6.0999999999999999E-2</v>
      </c>
      <c r="F45" s="2">
        <v>1005583</v>
      </c>
      <c r="G45" s="27">
        <v>0.08</v>
      </c>
    </row>
    <row r="46" spans="1:7" x14ac:dyDescent="0.3">
      <c r="A46" s="123"/>
      <c r="B46" s="123"/>
      <c r="C46" s="123"/>
      <c r="D46" s="123"/>
      <c r="E46" s="123"/>
      <c r="F46" s="123"/>
      <c r="G46" s="123"/>
    </row>
    <row r="47" spans="1:7" x14ac:dyDescent="0.3">
      <c r="A47" s="122" t="s">
        <v>2186</v>
      </c>
      <c r="B47" s="122"/>
      <c r="C47" s="122"/>
      <c r="D47" s="122"/>
      <c r="E47" s="122"/>
      <c r="F47" s="122"/>
      <c r="G47" s="122"/>
    </row>
    <row r="48" spans="1:7" x14ac:dyDescent="0.3">
      <c r="A48" t="s">
        <v>190</v>
      </c>
      <c r="B48" s="2">
        <v>2556</v>
      </c>
      <c r="C48" s="27"/>
      <c r="D48" s="2">
        <v>315531</v>
      </c>
      <c r="E48" s="27"/>
      <c r="F48" s="2">
        <v>13680081</v>
      </c>
      <c r="G48" s="27"/>
    </row>
    <row r="49" spans="1:7" x14ac:dyDescent="0.3">
      <c r="A49" s="123"/>
      <c r="B49" s="123"/>
      <c r="C49" s="123"/>
      <c r="D49" s="123"/>
      <c r="E49" s="123"/>
      <c r="F49" s="123"/>
      <c r="G49" s="123"/>
    </row>
    <row r="50" spans="1:7" x14ac:dyDescent="0.3">
      <c r="A50" s="122" t="s">
        <v>2187</v>
      </c>
      <c r="B50" s="122"/>
      <c r="C50" s="122"/>
      <c r="D50" s="122"/>
      <c r="E50" s="122"/>
      <c r="F50" s="122"/>
      <c r="G50" s="122"/>
    </row>
    <row r="51" spans="1:7" x14ac:dyDescent="0.3">
      <c r="A51" t="s">
        <v>2188</v>
      </c>
      <c r="B51" s="2">
        <v>2424</v>
      </c>
      <c r="C51" s="27"/>
      <c r="D51" s="2">
        <v>289391</v>
      </c>
      <c r="E51" s="27"/>
      <c r="F51" s="2">
        <v>12577498</v>
      </c>
      <c r="G51" s="27"/>
    </row>
    <row r="52" spans="1:7" x14ac:dyDescent="0.3">
      <c r="A52" t="s">
        <v>2189</v>
      </c>
      <c r="B52" s="2">
        <v>817</v>
      </c>
      <c r="C52" s="27">
        <v>0.33704620462046203</v>
      </c>
      <c r="D52" s="2">
        <v>121604</v>
      </c>
      <c r="E52" s="27">
        <v>0.42</v>
      </c>
      <c r="F52" s="2">
        <v>5465345</v>
      </c>
      <c r="G52" s="27">
        <v>0.435</v>
      </c>
    </row>
    <row r="53" spans="1:7" x14ac:dyDescent="0.3">
      <c r="A53" t="s">
        <v>2190</v>
      </c>
      <c r="B53" s="2">
        <v>239</v>
      </c>
      <c r="C53" s="27">
        <v>9.8597359735973597E-2</v>
      </c>
      <c r="D53" s="2">
        <v>37087</v>
      </c>
      <c r="E53" s="27">
        <v>0.128</v>
      </c>
      <c r="F53" s="2">
        <v>1570026</v>
      </c>
      <c r="G53" s="27">
        <v>0.125</v>
      </c>
    </row>
    <row r="54" spans="1:7" x14ac:dyDescent="0.3">
      <c r="A54" t="s">
        <v>2191</v>
      </c>
      <c r="B54" s="2">
        <v>1368</v>
      </c>
      <c r="C54" s="27">
        <v>0.5643564356435643</v>
      </c>
      <c r="D54" s="2">
        <v>130700</v>
      </c>
      <c r="E54" s="27">
        <v>0.45200000000000001</v>
      </c>
      <c r="F54" s="2">
        <v>5542127</v>
      </c>
      <c r="G54" s="27">
        <v>0.441</v>
      </c>
    </row>
    <row r="55" spans="1:7" x14ac:dyDescent="0.3">
      <c r="A55" s="18"/>
      <c r="B55" s="18"/>
      <c r="C55" s="18"/>
      <c r="D55" s="18"/>
      <c r="E55" s="18"/>
      <c r="F55" s="18"/>
      <c r="G55" s="18"/>
    </row>
    <row r="60" spans="1:7" x14ac:dyDescent="0.3">
      <c r="A60" s="31"/>
    </row>
    <row r="61" spans="1:7" x14ac:dyDescent="0.3">
      <c r="A61" s="32"/>
    </row>
    <row r="62" spans="1:7" x14ac:dyDescent="0.3">
      <c r="A62" s="33"/>
    </row>
  </sheetData>
  <mergeCells count="4">
    <mergeCell ref="B1:G1"/>
    <mergeCell ref="B2:C2"/>
    <mergeCell ref="D2:E2"/>
    <mergeCell ref="F2:G2"/>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DD78C5-A479-4EE8-BD81-F640869E3EC9}">
  <sheetPr>
    <tabColor theme="1"/>
  </sheetPr>
  <dimension ref="A1:G97"/>
  <sheetViews>
    <sheetView workbookViewId="0">
      <pane xSplit="1" ySplit="2" topLeftCell="B3" activePane="bottomRight" state="frozen"/>
      <selection pane="topRight" activeCell="B1" sqref="B1"/>
      <selection pane="bottomLeft" activeCell="A3" sqref="A3"/>
      <selection pane="bottomRight"/>
    </sheetView>
  </sheetViews>
  <sheetFormatPr defaultRowHeight="14.4" x14ac:dyDescent="0.3"/>
  <cols>
    <col min="1" max="1" width="44.21875" customWidth="1"/>
    <col min="2" max="5" width="10.44140625" customWidth="1"/>
    <col min="6" max="6" width="11" bestFit="1" customWidth="1"/>
    <col min="7" max="7" width="10.44140625" customWidth="1"/>
  </cols>
  <sheetData>
    <row r="1" spans="1:7" ht="21" x14ac:dyDescent="0.3">
      <c r="B1" s="372" t="s">
        <v>2192</v>
      </c>
      <c r="C1" s="372"/>
      <c r="D1" s="372"/>
      <c r="E1" s="372"/>
      <c r="F1" s="372"/>
      <c r="G1" s="372"/>
    </row>
    <row r="2" spans="1:7" x14ac:dyDescent="0.3">
      <c r="A2" t="s">
        <v>188</v>
      </c>
      <c r="B2" s="373" t="str">
        <f>Population!B3</f>
        <v>City of Mendota</v>
      </c>
      <c r="C2" s="373"/>
      <c r="D2" s="373" t="str">
        <f>Population!B4</f>
        <v>Fresno County</v>
      </c>
      <c r="E2" s="373"/>
      <c r="F2" s="373" t="s">
        <v>189</v>
      </c>
      <c r="G2" s="373"/>
    </row>
    <row r="3" spans="1:7" x14ac:dyDescent="0.3">
      <c r="A3" s="18"/>
      <c r="B3" s="18"/>
      <c r="C3" s="18"/>
      <c r="D3" s="18"/>
      <c r="E3" s="18"/>
      <c r="F3" s="18"/>
      <c r="G3" s="18"/>
    </row>
    <row r="4" spans="1:7" x14ac:dyDescent="0.3">
      <c r="A4" s="122" t="s">
        <v>2158</v>
      </c>
      <c r="B4" s="122"/>
      <c r="C4" s="122"/>
      <c r="D4" s="122"/>
      <c r="E4" s="122"/>
      <c r="F4" s="122"/>
      <c r="G4" s="122"/>
    </row>
    <row r="5" spans="1:7" x14ac:dyDescent="0.3">
      <c r="A5" t="s">
        <v>190</v>
      </c>
      <c r="B5" s="2">
        <v>7890</v>
      </c>
      <c r="C5" s="27" t="s">
        <v>188</v>
      </c>
      <c r="D5" s="2">
        <v>799407</v>
      </c>
      <c r="E5" s="27"/>
      <c r="F5" s="2">
        <v>33871648</v>
      </c>
      <c r="G5" s="27"/>
    </row>
    <row r="6" spans="1:7" x14ac:dyDescent="0.3">
      <c r="A6" s="18"/>
      <c r="B6" s="18"/>
      <c r="C6" s="18"/>
      <c r="D6" s="18"/>
      <c r="E6" s="18"/>
      <c r="F6" s="18"/>
      <c r="G6" s="18"/>
    </row>
    <row r="7" spans="1:7" x14ac:dyDescent="0.3">
      <c r="A7" s="122" t="s">
        <v>2193</v>
      </c>
      <c r="B7" s="122"/>
      <c r="C7" s="122"/>
      <c r="D7" s="122"/>
      <c r="E7" s="122"/>
      <c r="F7" s="122"/>
      <c r="G7" s="122"/>
    </row>
    <row r="8" spans="1:7" x14ac:dyDescent="0.3">
      <c r="A8" t="s">
        <v>190</v>
      </c>
      <c r="B8" s="2">
        <v>7890</v>
      </c>
      <c r="C8" s="27" t="s">
        <v>188</v>
      </c>
      <c r="D8" s="2">
        <v>799407</v>
      </c>
      <c r="E8" s="27"/>
      <c r="F8" s="2">
        <v>33871648</v>
      </c>
      <c r="G8" s="27"/>
    </row>
    <row r="9" spans="1:7" x14ac:dyDescent="0.3">
      <c r="A9" t="s">
        <v>2161</v>
      </c>
      <c r="B9" s="2">
        <v>2156</v>
      </c>
      <c r="C9" s="27">
        <v>0.27325728770595692</v>
      </c>
      <c r="D9" s="2">
        <v>434045</v>
      </c>
      <c r="E9" s="27">
        <v>0.54300000000000004</v>
      </c>
      <c r="F9" s="2">
        <v>20170059</v>
      </c>
      <c r="G9" s="27">
        <v>0.59499999999999997</v>
      </c>
    </row>
    <row r="10" spans="1:7" x14ac:dyDescent="0.3">
      <c r="A10" t="s">
        <v>2162</v>
      </c>
      <c r="B10" s="2">
        <v>52</v>
      </c>
      <c r="C10" s="27">
        <v>6.5906210392902408E-3</v>
      </c>
      <c r="D10" s="2">
        <v>42337</v>
      </c>
      <c r="E10" s="27">
        <v>5.2999999999999999E-2</v>
      </c>
      <c r="F10" s="2">
        <v>2263882</v>
      </c>
      <c r="G10" s="27">
        <v>6.7000000000000004E-2</v>
      </c>
    </row>
    <row r="11" spans="1:7" x14ac:dyDescent="0.3">
      <c r="A11" t="s">
        <v>2163</v>
      </c>
      <c r="B11" s="2">
        <v>103</v>
      </c>
      <c r="C11" s="27">
        <v>1.3054499366286439E-2</v>
      </c>
      <c r="D11" s="2">
        <v>12790</v>
      </c>
      <c r="E11" s="27">
        <v>1.6E-2</v>
      </c>
      <c r="F11" s="2">
        <v>333346</v>
      </c>
      <c r="G11" s="27">
        <v>0.01</v>
      </c>
    </row>
    <row r="12" spans="1:7" x14ac:dyDescent="0.3">
      <c r="A12" t="s">
        <v>2164</v>
      </c>
      <c r="B12" s="2">
        <v>57</v>
      </c>
      <c r="C12" s="27">
        <v>7.2243346007604559E-3</v>
      </c>
      <c r="D12" s="2">
        <v>64362</v>
      </c>
      <c r="E12" s="27">
        <v>8.1000000000000003E-2</v>
      </c>
      <c r="F12" s="2">
        <v>3697513</v>
      </c>
      <c r="G12" s="27">
        <v>0.109</v>
      </c>
    </row>
    <row r="13" spans="1:7" x14ac:dyDescent="0.3">
      <c r="A13" t="s">
        <v>2165</v>
      </c>
      <c r="B13" s="2">
        <v>13</v>
      </c>
      <c r="C13" s="27">
        <v>1.6476552598225602E-3</v>
      </c>
      <c r="D13" s="2">
        <v>1000</v>
      </c>
      <c r="E13" s="27">
        <v>1E-3</v>
      </c>
      <c r="F13" s="2">
        <v>116961</v>
      </c>
      <c r="G13" s="27">
        <v>3.0000000000000001E-3</v>
      </c>
    </row>
    <row r="14" spans="1:7" x14ac:dyDescent="0.3">
      <c r="A14" t="s">
        <v>2194</v>
      </c>
      <c r="B14" s="2">
        <v>4980</v>
      </c>
      <c r="C14" s="27">
        <v>0.63117870722433456</v>
      </c>
      <c r="D14" s="2">
        <v>207061</v>
      </c>
      <c r="E14" s="27">
        <v>0.25900000000000001</v>
      </c>
      <c r="F14" s="2">
        <v>5682241</v>
      </c>
      <c r="G14" s="27">
        <v>0.16800000000000001</v>
      </c>
    </row>
    <row r="15" spans="1:7" x14ac:dyDescent="0.3">
      <c r="A15" t="s">
        <v>2195</v>
      </c>
      <c r="B15" s="2">
        <v>529</v>
      </c>
      <c r="C15" s="27">
        <v>6.7046894803548793E-2</v>
      </c>
      <c r="D15" s="2">
        <v>37812</v>
      </c>
      <c r="E15" s="27">
        <v>4.7E-2</v>
      </c>
      <c r="F15" s="2">
        <v>1607646</v>
      </c>
      <c r="G15" s="27">
        <v>4.7E-2</v>
      </c>
    </row>
    <row r="16" spans="1:7" x14ac:dyDescent="0.3">
      <c r="A16" s="18"/>
      <c r="B16" s="18"/>
      <c r="C16" s="18"/>
      <c r="D16" s="18"/>
      <c r="E16" s="18"/>
      <c r="F16" s="18"/>
      <c r="G16" s="18"/>
    </row>
    <row r="17" spans="1:7" x14ac:dyDescent="0.3">
      <c r="A17" s="122" t="s">
        <v>2196</v>
      </c>
      <c r="B17" s="122"/>
      <c r="C17" s="122"/>
      <c r="D17" s="122"/>
      <c r="E17" s="122"/>
      <c r="F17" s="122"/>
      <c r="G17" s="122"/>
    </row>
    <row r="18" spans="1:7" x14ac:dyDescent="0.3">
      <c r="A18" t="s">
        <v>190</v>
      </c>
      <c r="B18" s="2">
        <v>7890</v>
      </c>
      <c r="C18" s="27" t="s">
        <v>188</v>
      </c>
      <c r="D18" s="2">
        <v>799407</v>
      </c>
      <c r="E18" s="27"/>
      <c r="F18" s="2">
        <v>33871648</v>
      </c>
      <c r="G18" s="27"/>
    </row>
    <row r="19" spans="1:7" x14ac:dyDescent="0.3">
      <c r="A19" t="s">
        <v>1754</v>
      </c>
      <c r="B19" s="2">
        <v>422</v>
      </c>
      <c r="C19" s="27">
        <v>5.3485424588086188E-2</v>
      </c>
      <c r="D19" s="2">
        <v>447771</v>
      </c>
      <c r="E19" s="27">
        <v>0.56000000000000005</v>
      </c>
      <c r="F19" s="2">
        <v>22905092</v>
      </c>
      <c r="G19" s="27">
        <v>0.67600000000000005</v>
      </c>
    </row>
    <row r="20" spans="1:7" x14ac:dyDescent="0.3">
      <c r="A20" t="s">
        <v>2169</v>
      </c>
      <c r="B20" s="2">
        <v>248</v>
      </c>
      <c r="C20" s="27">
        <v>3.1432192648922684E-2</v>
      </c>
      <c r="D20" s="2">
        <v>317522</v>
      </c>
      <c r="E20" s="27">
        <v>0.39700000000000002</v>
      </c>
      <c r="F20" s="2">
        <v>15816790</v>
      </c>
      <c r="G20" s="27">
        <v>0.46700000000000003</v>
      </c>
    </row>
    <row r="21" spans="1:7" x14ac:dyDescent="0.3">
      <c r="A21" t="s">
        <v>2170</v>
      </c>
      <c r="B21" s="2">
        <v>38</v>
      </c>
      <c r="C21" s="27">
        <v>4.8162230671736379E-3</v>
      </c>
      <c r="D21" s="2">
        <v>40291</v>
      </c>
      <c r="E21" s="27">
        <v>0.05</v>
      </c>
      <c r="F21" s="2">
        <v>2181926</v>
      </c>
      <c r="G21" s="27">
        <v>6.4000000000000001E-2</v>
      </c>
    </row>
    <row r="22" spans="1:7" x14ac:dyDescent="0.3">
      <c r="A22" t="s">
        <v>2171</v>
      </c>
      <c r="B22" s="2">
        <v>32</v>
      </c>
      <c r="C22" s="27">
        <v>4.0557667934093787E-3</v>
      </c>
      <c r="D22" s="2">
        <v>6223</v>
      </c>
      <c r="E22" s="27">
        <v>8.0000000000000002E-3</v>
      </c>
      <c r="F22" s="2">
        <v>178984</v>
      </c>
      <c r="G22" s="27">
        <v>5.0000000000000001E-3</v>
      </c>
    </row>
    <row r="23" spans="1:7" x14ac:dyDescent="0.3">
      <c r="A23" t="s">
        <v>2172</v>
      </c>
      <c r="B23" s="2">
        <v>57</v>
      </c>
      <c r="C23" s="27">
        <v>7.2243346007604559E-3</v>
      </c>
      <c r="D23" s="2">
        <v>63029</v>
      </c>
      <c r="E23" s="27">
        <v>7.9000000000000001E-2</v>
      </c>
      <c r="F23" s="2">
        <v>3648860</v>
      </c>
      <c r="G23" s="27">
        <v>0.108</v>
      </c>
    </row>
    <row r="24" spans="1:7" x14ac:dyDescent="0.3">
      <c r="A24" t="s">
        <v>2173</v>
      </c>
      <c r="B24" s="2">
        <v>0</v>
      </c>
      <c r="C24" s="27">
        <v>0</v>
      </c>
      <c r="D24" s="2">
        <v>682</v>
      </c>
      <c r="E24" s="27">
        <v>1E-3</v>
      </c>
      <c r="F24" s="2">
        <v>103736</v>
      </c>
      <c r="G24" s="27">
        <v>3.0000000000000001E-3</v>
      </c>
    </row>
    <row r="25" spans="1:7" x14ac:dyDescent="0.3">
      <c r="A25" t="s">
        <v>2197</v>
      </c>
      <c r="B25" s="2">
        <v>7</v>
      </c>
      <c r="C25" s="27">
        <v>8.871989860583017E-4</v>
      </c>
      <c r="D25" s="2">
        <v>1451</v>
      </c>
      <c r="E25" s="27">
        <v>2E-3</v>
      </c>
      <c r="F25" s="2">
        <v>71681</v>
      </c>
      <c r="G25" s="27">
        <v>2E-3</v>
      </c>
    </row>
    <row r="26" spans="1:7" x14ac:dyDescent="0.3">
      <c r="A26" t="s">
        <v>2198</v>
      </c>
      <c r="B26" s="2">
        <v>40</v>
      </c>
      <c r="C26" s="27">
        <v>5.0697084917617234E-3</v>
      </c>
      <c r="D26" s="2">
        <v>18573</v>
      </c>
      <c r="E26" s="27">
        <v>2.3E-2</v>
      </c>
      <c r="F26" s="2">
        <v>903115</v>
      </c>
      <c r="G26" s="27">
        <v>2.7E-2</v>
      </c>
    </row>
    <row r="27" spans="1:7" x14ac:dyDescent="0.3">
      <c r="A27" t="s">
        <v>262</v>
      </c>
      <c r="B27" s="2">
        <v>7468</v>
      </c>
      <c r="C27" s="27">
        <v>0.94651457541191386</v>
      </c>
      <c r="D27" s="2">
        <v>351636</v>
      </c>
      <c r="E27" s="27">
        <v>0.44</v>
      </c>
      <c r="F27" s="2">
        <v>10966556</v>
      </c>
      <c r="G27" s="27">
        <v>0.32400000000000001</v>
      </c>
    </row>
    <row r="28" spans="1:7" x14ac:dyDescent="0.3">
      <c r="A28" t="s">
        <v>2169</v>
      </c>
      <c r="B28" s="2">
        <v>1908</v>
      </c>
      <c r="C28" s="27">
        <v>0.24182509505703423</v>
      </c>
      <c r="D28" s="2">
        <v>116523</v>
      </c>
      <c r="E28" s="27">
        <v>0.14599999999999999</v>
      </c>
      <c r="F28" s="2">
        <v>4353269</v>
      </c>
      <c r="G28" s="27">
        <v>0.129</v>
      </c>
    </row>
    <row r="29" spans="1:7" x14ac:dyDescent="0.3">
      <c r="A29" t="s">
        <v>2170</v>
      </c>
      <c r="B29" s="2">
        <v>14</v>
      </c>
      <c r="C29" s="27">
        <v>1.7743979721166034E-3</v>
      </c>
      <c r="D29" s="2">
        <v>2046</v>
      </c>
      <c r="E29" s="27">
        <v>3.0000000000000001E-3</v>
      </c>
      <c r="F29" s="2">
        <v>81956</v>
      </c>
      <c r="G29" s="27">
        <v>2E-3</v>
      </c>
    </row>
    <row r="30" spans="1:7" x14ac:dyDescent="0.3">
      <c r="A30" t="s">
        <v>2171</v>
      </c>
      <c r="B30" s="2">
        <v>71</v>
      </c>
      <c r="C30" s="27">
        <v>8.9987325728770589E-3</v>
      </c>
      <c r="D30" s="2">
        <v>6567</v>
      </c>
      <c r="E30" s="27">
        <v>8.0000000000000002E-3</v>
      </c>
      <c r="F30" s="2">
        <v>154362</v>
      </c>
      <c r="G30" s="27">
        <v>5.0000000000000001E-3</v>
      </c>
    </row>
    <row r="31" spans="1:7" x14ac:dyDescent="0.3">
      <c r="A31" t="s">
        <v>2172</v>
      </c>
      <c r="B31" s="2">
        <v>0</v>
      </c>
      <c r="C31" s="27">
        <v>0</v>
      </c>
      <c r="D31" s="2">
        <v>1333</v>
      </c>
      <c r="E31" s="27">
        <v>2E-3</v>
      </c>
      <c r="F31" s="2">
        <v>48653</v>
      </c>
      <c r="G31" s="27">
        <v>1E-3</v>
      </c>
    </row>
    <row r="32" spans="1:7" x14ac:dyDescent="0.3">
      <c r="A32" t="s">
        <v>2173</v>
      </c>
      <c r="B32" s="2">
        <v>13</v>
      </c>
      <c r="C32" s="27">
        <v>1.6476552598225602E-3</v>
      </c>
      <c r="D32" s="2">
        <v>318</v>
      </c>
      <c r="E32" s="27">
        <v>0</v>
      </c>
      <c r="F32" s="2">
        <v>13225</v>
      </c>
      <c r="G32" s="27">
        <v>0</v>
      </c>
    </row>
    <row r="33" spans="1:7" x14ac:dyDescent="0.3">
      <c r="A33" t="s">
        <v>2197</v>
      </c>
      <c r="B33" s="2">
        <v>4973</v>
      </c>
      <c r="C33" s="27">
        <v>0.63029150823827629</v>
      </c>
      <c r="D33" s="2">
        <v>205610</v>
      </c>
      <c r="E33" s="27">
        <v>0.25700000000000001</v>
      </c>
      <c r="F33" s="2">
        <v>5610560</v>
      </c>
      <c r="G33" s="27">
        <v>0.16600000000000001</v>
      </c>
    </row>
    <row r="34" spans="1:7" x14ac:dyDescent="0.3">
      <c r="A34" t="s">
        <v>2198</v>
      </c>
      <c r="B34" s="2">
        <v>489</v>
      </c>
      <c r="C34" s="27">
        <v>6.1977186311787072E-2</v>
      </c>
      <c r="D34" s="2">
        <v>19239</v>
      </c>
      <c r="E34" s="27">
        <v>2.4E-2</v>
      </c>
      <c r="F34" s="2">
        <v>704531</v>
      </c>
      <c r="G34" s="27">
        <v>2.1000000000000001E-2</v>
      </c>
    </row>
    <row r="35" spans="1:7" x14ac:dyDescent="0.3">
      <c r="A35" s="18"/>
      <c r="B35" s="18"/>
      <c r="C35" s="18"/>
      <c r="D35" s="18"/>
      <c r="E35" s="18"/>
      <c r="F35" s="18"/>
      <c r="G35" s="18"/>
    </row>
    <row r="36" spans="1:7" x14ac:dyDescent="0.3">
      <c r="A36" s="122" t="s">
        <v>2199</v>
      </c>
      <c r="B36" s="122"/>
      <c r="C36" s="122"/>
      <c r="D36" s="122"/>
      <c r="E36" s="122"/>
      <c r="F36" s="122"/>
      <c r="G36" s="122"/>
    </row>
    <row r="37" spans="1:7" x14ac:dyDescent="0.3">
      <c r="A37" t="s">
        <v>190</v>
      </c>
      <c r="B37" s="2">
        <v>1825</v>
      </c>
      <c r="C37" s="27" t="s">
        <v>188</v>
      </c>
      <c r="D37" s="2">
        <v>252940</v>
      </c>
      <c r="E37" s="27"/>
      <c r="F37" s="2">
        <v>11502870</v>
      </c>
      <c r="G37" s="27"/>
    </row>
    <row r="38" spans="1:7" x14ac:dyDescent="0.3">
      <c r="A38" s="18"/>
      <c r="B38" s="18"/>
      <c r="C38" s="18"/>
      <c r="D38" s="18"/>
      <c r="E38" s="18"/>
      <c r="F38" s="18"/>
      <c r="G38" s="18"/>
    </row>
    <row r="39" spans="1:7" x14ac:dyDescent="0.3">
      <c r="A39" s="122" t="s">
        <v>2186</v>
      </c>
      <c r="B39" s="122"/>
      <c r="C39" s="122"/>
      <c r="D39" s="122"/>
      <c r="E39" s="122"/>
      <c r="F39" s="122"/>
      <c r="G39" s="122"/>
    </row>
    <row r="40" spans="1:7" x14ac:dyDescent="0.3">
      <c r="A40" t="s">
        <v>190</v>
      </c>
      <c r="B40" s="2">
        <v>1878</v>
      </c>
      <c r="C40" s="27" t="s">
        <v>188</v>
      </c>
      <c r="D40" s="2">
        <v>270767</v>
      </c>
      <c r="E40" s="27"/>
      <c r="F40" s="2">
        <v>12214549</v>
      </c>
      <c r="G40" s="27"/>
    </row>
    <row r="41" spans="1:7" x14ac:dyDescent="0.3">
      <c r="A41" s="18"/>
      <c r="B41" s="18"/>
      <c r="C41" s="18"/>
      <c r="D41" s="18"/>
      <c r="E41" s="18"/>
      <c r="F41" s="18"/>
      <c r="G41" s="18"/>
    </row>
    <row r="42" spans="1:7" x14ac:dyDescent="0.3">
      <c r="A42" s="122" t="s">
        <v>2187</v>
      </c>
      <c r="B42" s="122"/>
      <c r="C42" s="122"/>
      <c r="D42" s="122"/>
      <c r="E42" s="122"/>
      <c r="F42" s="122"/>
      <c r="G42" s="122"/>
    </row>
    <row r="43" spans="1:7" x14ac:dyDescent="0.3">
      <c r="A43" t="s">
        <v>190</v>
      </c>
      <c r="B43" s="2">
        <v>1825</v>
      </c>
      <c r="C43" s="27" t="s">
        <v>188</v>
      </c>
      <c r="D43" s="2">
        <v>252940</v>
      </c>
      <c r="E43" s="27"/>
      <c r="F43" s="2">
        <v>11502870</v>
      </c>
      <c r="G43" s="27"/>
    </row>
    <row r="44" spans="1:7" x14ac:dyDescent="0.3">
      <c r="A44" t="s">
        <v>2200</v>
      </c>
      <c r="B44" s="2">
        <v>818</v>
      </c>
      <c r="C44" s="27">
        <v>0.4482191780821918</v>
      </c>
      <c r="D44" s="2">
        <v>142795</v>
      </c>
      <c r="E44" s="27">
        <v>0.56499999999999995</v>
      </c>
      <c r="F44" s="2">
        <v>6546334</v>
      </c>
      <c r="G44" s="27">
        <v>0.56899999999999995</v>
      </c>
    </row>
    <row r="45" spans="1:7" x14ac:dyDescent="0.3">
      <c r="A45" t="s">
        <v>2191</v>
      </c>
      <c r="B45" s="2">
        <v>1007</v>
      </c>
      <c r="C45" s="27">
        <v>0.5517808219178082</v>
      </c>
      <c r="D45" s="2">
        <v>110145</v>
      </c>
      <c r="E45" s="27">
        <v>0.435</v>
      </c>
      <c r="F45" s="2">
        <v>4956536</v>
      </c>
      <c r="G45" s="27">
        <v>0.43099999999999999</v>
      </c>
    </row>
    <row r="46" spans="1:7" x14ac:dyDescent="0.3">
      <c r="A46" s="18"/>
      <c r="B46" s="18"/>
      <c r="C46" s="18"/>
      <c r="D46" s="18"/>
      <c r="E46" s="18"/>
      <c r="F46" s="18"/>
      <c r="G46" s="18"/>
    </row>
    <row r="47" spans="1:7" x14ac:dyDescent="0.3">
      <c r="A47" s="122" t="s">
        <v>2201</v>
      </c>
      <c r="B47" s="122"/>
      <c r="C47" s="122"/>
      <c r="D47" s="122"/>
      <c r="E47" s="122"/>
      <c r="F47" s="122"/>
      <c r="G47" s="122"/>
    </row>
    <row r="48" spans="1:7" x14ac:dyDescent="0.3">
      <c r="A48" t="s">
        <v>2202</v>
      </c>
      <c r="B48" s="15">
        <v>447</v>
      </c>
      <c r="C48" s="27" t="s">
        <v>188</v>
      </c>
      <c r="D48" s="15">
        <v>805</v>
      </c>
      <c r="E48" s="27"/>
      <c r="F48" s="15">
        <v>1126</v>
      </c>
      <c r="G48" s="27"/>
    </row>
    <row r="49" spans="1:7" x14ac:dyDescent="0.3">
      <c r="A49" s="18"/>
      <c r="B49" s="18"/>
      <c r="C49" s="18"/>
      <c r="D49" s="18"/>
      <c r="E49" s="18"/>
      <c r="F49" s="18"/>
      <c r="G49" s="18"/>
    </row>
    <row r="50" spans="1:7" x14ac:dyDescent="0.3">
      <c r="A50" s="122" t="s">
        <v>2203</v>
      </c>
      <c r="B50" s="122"/>
      <c r="C50" s="122"/>
      <c r="D50" s="122"/>
      <c r="E50" s="122"/>
      <c r="F50" s="122"/>
      <c r="G50" s="122"/>
    </row>
    <row r="51" spans="1:7" x14ac:dyDescent="0.3">
      <c r="A51" t="s">
        <v>190</v>
      </c>
      <c r="B51" s="2">
        <v>1018</v>
      </c>
      <c r="C51" s="27" t="s">
        <v>188</v>
      </c>
      <c r="D51" s="2">
        <v>107575</v>
      </c>
      <c r="E51" s="27"/>
      <c r="F51" s="2">
        <v>4921581</v>
      </c>
      <c r="G51" s="27"/>
    </row>
    <row r="52" spans="1:7" x14ac:dyDescent="0.3">
      <c r="A52" t="s">
        <v>2204</v>
      </c>
      <c r="B52" s="2">
        <v>84</v>
      </c>
      <c r="C52" s="27">
        <v>8.2514734774066803E-2</v>
      </c>
      <c r="D52" s="2">
        <v>5423</v>
      </c>
      <c r="E52" s="27">
        <v>0.05</v>
      </c>
      <c r="F52" s="2">
        <v>236808</v>
      </c>
      <c r="G52" s="27">
        <v>4.8000000000000001E-2</v>
      </c>
    </row>
    <row r="53" spans="1:7" x14ac:dyDescent="0.3">
      <c r="A53" t="s">
        <v>2205</v>
      </c>
      <c r="B53" s="2">
        <v>134</v>
      </c>
      <c r="C53" s="27">
        <v>0.13163064833005894</v>
      </c>
      <c r="D53" s="2">
        <v>10253</v>
      </c>
      <c r="E53" s="27">
        <v>9.5000000000000001E-2</v>
      </c>
      <c r="F53" s="2">
        <v>482062</v>
      </c>
      <c r="G53" s="27">
        <v>9.8000000000000004E-2</v>
      </c>
    </row>
    <row r="54" spans="1:7" x14ac:dyDescent="0.3">
      <c r="A54" t="s">
        <v>2206</v>
      </c>
      <c r="B54" s="2">
        <v>160</v>
      </c>
      <c r="C54" s="27">
        <v>0.15717092337917485</v>
      </c>
      <c r="D54" s="2">
        <v>13419</v>
      </c>
      <c r="E54" s="27">
        <v>0.125</v>
      </c>
      <c r="F54" s="2">
        <v>668412</v>
      </c>
      <c r="G54" s="27">
        <v>0.13600000000000001</v>
      </c>
    </row>
    <row r="55" spans="1:7" x14ac:dyDescent="0.3">
      <c r="A55" t="s">
        <v>2207</v>
      </c>
      <c r="B55" s="2">
        <v>120</v>
      </c>
      <c r="C55" s="27">
        <v>0.11787819253438114</v>
      </c>
      <c r="D55" s="2">
        <v>12744</v>
      </c>
      <c r="E55" s="27">
        <v>0.11799999999999999</v>
      </c>
      <c r="F55" s="2">
        <v>645258</v>
      </c>
      <c r="G55" s="27">
        <v>0.13100000000000001</v>
      </c>
    </row>
    <row r="56" spans="1:7" x14ac:dyDescent="0.3">
      <c r="A56" t="s">
        <v>2208</v>
      </c>
      <c r="B56" s="2">
        <v>126</v>
      </c>
      <c r="C56" s="27">
        <v>0.1237721021611002</v>
      </c>
      <c r="D56" s="2">
        <v>10704</v>
      </c>
      <c r="E56" s="27">
        <v>0.1</v>
      </c>
      <c r="F56" s="2">
        <v>542046</v>
      </c>
      <c r="G56" s="27">
        <v>0.11</v>
      </c>
    </row>
    <row r="57" spans="1:7" x14ac:dyDescent="0.3">
      <c r="A57" t="s">
        <v>2209</v>
      </c>
      <c r="B57" s="2">
        <v>83</v>
      </c>
      <c r="C57" s="27">
        <v>8.1532416502946958E-2</v>
      </c>
      <c r="D57" s="2">
        <v>8675</v>
      </c>
      <c r="E57" s="27">
        <v>8.1000000000000003E-2</v>
      </c>
      <c r="F57" s="2">
        <v>401761</v>
      </c>
      <c r="G57" s="27">
        <v>8.2000000000000003E-2</v>
      </c>
    </row>
    <row r="58" spans="1:7" x14ac:dyDescent="0.3">
      <c r="A58" t="s">
        <v>2210</v>
      </c>
      <c r="B58" s="2">
        <v>57</v>
      </c>
      <c r="C58" s="27">
        <v>5.5992141453831044E-2</v>
      </c>
      <c r="D58" s="2">
        <v>6603</v>
      </c>
      <c r="E58" s="27">
        <v>6.0999999999999999E-2</v>
      </c>
      <c r="F58" s="2">
        <v>292315</v>
      </c>
      <c r="G58" s="27">
        <v>5.8999999999999997E-2</v>
      </c>
    </row>
    <row r="59" spans="1:7" x14ac:dyDescent="0.3">
      <c r="A59" t="s">
        <v>2211</v>
      </c>
      <c r="B59" s="2">
        <v>69</v>
      </c>
      <c r="C59" s="27">
        <v>6.777996070726916E-2</v>
      </c>
      <c r="D59" s="2">
        <v>9355</v>
      </c>
      <c r="E59" s="27">
        <v>8.6999999999999994E-2</v>
      </c>
      <c r="F59" s="2">
        <v>391662</v>
      </c>
      <c r="G59" s="27">
        <v>0.08</v>
      </c>
    </row>
    <row r="60" spans="1:7" x14ac:dyDescent="0.3">
      <c r="A60" t="s">
        <v>2212</v>
      </c>
      <c r="B60" s="2">
        <v>124</v>
      </c>
      <c r="C60" s="27">
        <v>0.12180746561886051</v>
      </c>
      <c r="D60" s="2">
        <v>23074</v>
      </c>
      <c r="E60" s="27">
        <v>0.214</v>
      </c>
      <c r="F60" s="2">
        <v>993957</v>
      </c>
      <c r="G60" s="27">
        <v>0.20200000000000001</v>
      </c>
    </row>
    <row r="61" spans="1:7" x14ac:dyDescent="0.3">
      <c r="A61" t="s">
        <v>2213</v>
      </c>
      <c r="B61" s="2">
        <v>61</v>
      </c>
      <c r="C61" s="27">
        <v>5.9921414538310409E-2</v>
      </c>
      <c r="D61" s="2">
        <v>7325</v>
      </c>
      <c r="E61" s="27">
        <v>6.8000000000000005E-2</v>
      </c>
      <c r="F61" s="2">
        <v>267300</v>
      </c>
      <c r="G61" s="27">
        <v>5.3999999999999999E-2</v>
      </c>
    </row>
    <row r="62" spans="1:7" x14ac:dyDescent="0.3">
      <c r="A62" s="18"/>
      <c r="B62" s="18"/>
      <c r="C62" s="18"/>
      <c r="D62" s="18"/>
      <c r="E62" s="18"/>
      <c r="F62" s="18"/>
      <c r="G62" s="18"/>
    </row>
    <row r="63" spans="1:7" x14ac:dyDescent="0.3">
      <c r="A63" s="122" t="s">
        <v>2214</v>
      </c>
      <c r="B63" s="122"/>
      <c r="C63" s="122"/>
      <c r="D63" s="122"/>
      <c r="E63" s="122"/>
      <c r="F63" s="122"/>
      <c r="G63" s="122"/>
    </row>
    <row r="64" spans="1:7" x14ac:dyDescent="0.3">
      <c r="A64" t="s">
        <v>2215</v>
      </c>
      <c r="B64" s="15">
        <v>80400</v>
      </c>
      <c r="C64" s="27" t="s">
        <v>188</v>
      </c>
      <c r="D64" s="15">
        <v>154651</v>
      </c>
      <c r="E64" s="27"/>
      <c r="F64" s="15">
        <v>299805</v>
      </c>
      <c r="G64" s="27"/>
    </row>
    <row r="65" spans="1:7" x14ac:dyDescent="0.3">
      <c r="A65" s="18"/>
      <c r="B65" s="18"/>
      <c r="C65" s="18"/>
      <c r="D65" s="18"/>
      <c r="E65" s="18"/>
      <c r="F65" s="18"/>
      <c r="G65" s="18"/>
    </row>
    <row r="66" spans="1:7" x14ac:dyDescent="0.3">
      <c r="A66" s="122" t="s">
        <v>2216</v>
      </c>
      <c r="B66" s="122"/>
      <c r="C66" s="122"/>
      <c r="D66" s="122"/>
      <c r="E66" s="122"/>
      <c r="F66" s="122"/>
      <c r="G66" s="122"/>
    </row>
    <row r="67" spans="1:7" x14ac:dyDescent="0.3">
      <c r="A67" t="s">
        <v>190</v>
      </c>
      <c r="B67" s="2">
        <v>727</v>
      </c>
      <c r="C67" s="27" t="s">
        <v>188</v>
      </c>
      <c r="D67" s="2">
        <v>124204</v>
      </c>
      <c r="E67" s="27"/>
      <c r="F67" s="2">
        <v>5527618</v>
      </c>
      <c r="G67" s="27"/>
    </row>
    <row r="68" spans="1:7" x14ac:dyDescent="0.3">
      <c r="A68" t="s">
        <v>2217</v>
      </c>
      <c r="B68" s="2">
        <v>530</v>
      </c>
      <c r="C68" s="27">
        <v>0.72902338376891329</v>
      </c>
      <c r="D68" s="2">
        <v>95662</v>
      </c>
      <c r="E68" s="27">
        <v>0.77</v>
      </c>
      <c r="F68" s="2">
        <v>4367361</v>
      </c>
      <c r="G68" s="27">
        <v>0.79</v>
      </c>
    </row>
    <row r="69" spans="1:7" x14ac:dyDescent="0.3">
      <c r="A69" t="s">
        <v>2218</v>
      </c>
      <c r="B69" s="2">
        <v>10</v>
      </c>
      <c r="C69" s="27">
        <v>1.3755158184319119E-2</v>
      </c>
      <c r="D69" s="2">
        <v>5150</v>
      </c>
      <c r="E69" s="27">
        <v>4.1000000000000002E-2</v>
      </c>
      <c r="F69" s="2">
        <v>243785</v>
      </c>
      <c r="G69" s="27">
        <v>4.3999999999999997E-2</v>
      </c>
    </row>
    <row r="70" spans="1:7" x14ac:dyDescent="0.3">
      <c r="A70" t="s">
        <v>2219</v>
      </c>
      <c r="B70" s="2">
        <v>86</v>
      </c>
      <c r="C70" s="27">
        <v>0.11829436038514443</v>
      </c>
      <c r="D70" s="2">
        <v>11798</v>
      </c>
      <c r="E70" s="27">
        <v>9.5000000000000001E-2</v>
      </c>
      <c r="F70" s="2">
        <v>480452</v>
      </c>
      <c r="G70" s="27">
        <v>8.6999999999999994E-2</v>
      </c>
    </row>
    <row r="71" spans="1:7" x14ac:dyDescent="0.3">
      <c r="A71" t="s">
        <v>2220</v>
      </c>
      <c r="B71" s="2">
        <v>54</v>
      </c>
      <c r="C71" s="27">
        <v>7.4277854195323248E-2</v>
      </c>
      <c r="D71" s="2">
        <v>17331</v>
      </c>
      <c r="E71" s="27">
        <v>0.14000000000000001</v>
      </c>
      <c r="F71" s="2">
        <v>698744</v>
      </c>
      <c r="G71" s="27">
        <v>0.126</v>
      </c>
    </row>
    <row r="72" spans="1:7" x14ac:dyDescent="0.3">
      <c r="A72" t="s">
        <v>2221</v>
      </c>
      <c r="B72" s="2">
        <v>43</v>
      </c>
      <c r="C72" s="27">
        <v>5.9147180192572216E-2</v>
      </c>
      <c r="D72" s="2">
        <v>16028</v>
      </c>
      <c r="E72" s="27">
        <v>0.129</v>
      </c>
      <c r="F72" s="2">
        <v>717600</v>
      </c>
      <c r="G72" s="27">
        <v>0.13</v>
      </c>
    </row>
    <row r="73" spans="1:7" x14ac:dyDescent="0.3">
      <c r="A73" t="s">
        <v>2222</v>
      </c>
      <c r="B73" s="2">
        <v>9</v>
      </c>
      <c r="C73" s="27">
        <v>1.2379642365887207E-2</v>
      </c>
      <c r="D73" s="2">
        <v>12536</v>
      </c>
      <c r="E73" s="27">
        <v>0.10100000000000001</v>
      </c>
      <c r="F73" s="2">
        <v>586666</v>
      </c>
      <c r="G73" s="27">
        <v>0.106</v>
      </c>
    </row>
    <row r="74" spans="1:7" x14ac:dyDescent="0.3">
      <c r="A74" t="s">
        <v>2223</v>
      </c>
      <c r="B74" s="2">
        <v>111</v>
      </c>
      <c r="C74" s="27">
        <v>0.15268225584594222</v>
      </c>
      <c r="D74" s="2">
        <v>9027</v>
      </c>
      <c r="E74" s="27">
        <v>7.2999999999999995E-2</v>
      </c>
      <c r="F74" s="2">
        <v>418295</v>
      </c>
      <c r="G74" s="27">
        <v>7.5999999999999998E-2</v>
      </c>
    </row>
    <row r="75" spans="1:7" x14ac:dyDescent="0.3">
      <c r="A75" t="s">
        <v>2224</v>
      </c>
      <c r="B75" s="2">
        <v>55</v>
      </c>
      <c r="C75" s="27">
        <v>7.5653370013755161E-2</v>
      </c>
      <c r="D75" s="2">
        <v>5915</v>
      </c>
      <c r="E75" s="27">
        <v>4.8000000000000001E-2</v>
      </c>
      <c r="F75" s="2">
        <v>284209</v>
      </c>
      <c r="G75" s="27">
        <v>5.0999999999999997E-2</v>
      </c>
    </row>
    <row r="76" spans="1:7" x14ac:dyDescent="0.3">
      <c r="A76" t="s">
        <v>2225</v>
      </c>
      <c r="B76" s="2">
        <v>78</v>
      </c>
      <c r="C76" s="27">
        <v>0.10729023383768914</v>
      </c>
      <c r="D76" s="2">
        <v>6359</v>
      </c>
      <c r="E76" s="27">
        <v>5.0999999999999997E-2</v>
      </c>
      <c r="F76" s="2">
        <v>330325</v>
      </c>
      <c r="G76" s="27">
        <v>0.06</v>
      </c>
    </row>
    <row r="77" spans="1:7" x14ac:dyDescent="0.3">
      <c r="A77" t="s">
        <v>2226</v>
      </c>
      <c r="B77" s="2">
        <v>84</v>
      </c>
      <c r="C77" s="27">
        <v>0.1155433287482806</v>
      </c>
      <c r="D77" s="2">
        <v>11027</v>
      </c>
      <c r="E77" s="27">
        <v>8.8999999999999996E-2</v>
      </c>
      <c r="F77" s="2">
        <v>583868</v>
      </c>
      <c r="G77" s="27">
        <v>0.106</v>
      </c>
    </row>
    <row r="78" spans="1:7" x14ac:dyDescent="0.3">
      <c r="A78" t="s">
        <v>2227</v>
      </c>
      <c r="B78" s="2">
        <v>0</v>
      </c>
      <c r="C78" s="27">
        <v>0</v>
      </c>
      <c r="D78" s="2">
        <v>491</v>
      </c>
      <c r="E78" s="27">
        <v>4.0000000000000001E-3</v>
      </c>
      <c r="F78" s="2">
        <v>23417</v>
      </c>
      <c r="G78" s="27">
        <v>4.0000000000000001E-3</v>
      </c>
    </row>
    <row r="79" spans="1:7" x14ac:dyDescent="0.3">
      <c r="A79" t="s">
        <v>2228</v>
      </c>
      <c r="B79" s="2">
        <v>197</v>
      </c>
      <c r="C79" s="27">
        <v>0.27097661623108665</v>
      </c>
      <c r="D79" s="2">
        <v>28542</v>
      </c>
      <c r="E79" s="27">
        <v>0.23</v>
      </c>
      <c r="F79" s="2">
        <v>1160257</v>
      </c>
      <c r="G79" s="27">
        <v>0.21</v>
      </c>
    </row>
    <row r="80" spans="1:7" x14ac:dyDescent="0.3">
      <c r="A80" t="s">
        <v>2218</v>
      </c>
      <c r="B80" s="2">
        <v>83</v>
      </c>
      <c r="C80" s="27">
        <v>0.11416781292984869</v>
      </c>
      <c r="D80" s="2">
        <v>13007</v>
      </c>
      <c r="E80" s="27">
        <v>0.105</v>
      </c>
      <c r="F80" s="2">
        <v>615736</v>
      </c>
      <c r="G80" s="27">
        <v>0.111</v>
      </c>
    </row>
    <row r="81" spans="1:7" x14ac:dyDescent="0.3">
      <c r="A81" t="s">
        <v>2219</v>
      </c>
      <c r="B81" s="2">
        <v>58</v>
      </c>
      <c r="C81" s="27">
        <v>7.9779917469050887E-2</v>
      </c>
      <c r="D81" s="2">
        <v>5879</v>
      </c>
      <c r="E81" s="27">
        <v>4.7E-2</v>
      </c>
      <c r="F81" s="2">
        <v>209675</v>
      </c>
      <c r="G81" s="27">
        <v>3.7999999999999999E-2</v>
      </c>
    </row>
    <row r="82" spans="1:7" x14ac:dyDescent="0.3">
      <c r="A82" t="s">
        <v>2220</v>
      </c>
      <c r="B82" s="2">
        <v>18</v>
      </c>
      <c r="C82" s="27">
        <v>2.4759284731774415E-2</v>
      </c>
      <c r="D82" s="2">
        <v>3131</v>
      </c>
      <c r="E82" s="27">
        <v>2.5000000000000001E-2</v>
      </c>
      <c r="F82" s="2">
        <v>106652</v>
      </c>
      <c r="G82" s="27">
        <v>1.9E-2</v>
      </c>
    </row>
    <row r="83" spans="1:7" x14ac:dyDescent="0.3">
      <c r="A83" t="s">
        <v>2221</v>
      </c>
      <c r="B83" s="2">
        <v>10</v>
      </c>
      <c r="C83" s="27">
        <v>1.3755158184319119E-2</v>
      </c>
      <c r="D83" s="2">
        <v>1788</v>
      </c>
      <c r="E83" s="27">
        <v>1.4E-2</v>
      </c>
      <c r="F83" s="2">
        <v>61763</v>
      </c>
      <c r="G83" s="27">
        <v>1.0999999999999999E-2</v>
      </c>
    </row>
    <row r="84" spans="1:7" x14ac:dyDescent="0.3">
      <c r="A84" t="s">
        <v>2222</v>
      </c>
      <c r="B84" s="2">
        <v>9</v>
      </c>
      <c r="C84" s="27">
        <v>1.2379642365887207E-2</v>
      </c>
      <c r="D84" s="2">
        <v>1072</v>
      </c>
      <c r="E84" s="27">
        <v>8.9999999999999993E-3</v>
      </c>
      <c r="F84" s="2">
        <v>37478</v>
      </c>
      <c r="G84" s="27">
        <v>7.0000000000000001E-3</v>
      </c>
    </row>
    <row r="85" spans="1:7" x14ac:dyDescent="0.3">
      <c r="A85" t="s">
        <v>2223</v>
      </c>
      <c r="B85" s="2">
        <v>0</v>
      </c>
      <c r="C85" s="27">
        <v>0</v>
      </c>
      <c r="D85" s="2">
        <v>726</v>
      </c>
      <c r="E85" s="27">
        <v>6.0000000000000001E-3</v>
      </c>
      <c r="F85" s="2">
        <v>25017</v>
      </c>
      <c r="G85" s="27">
        <v>5.0000000000000001E-3</v>
      </c>
    </row>
    <row r="86" spans="1:7" x14ac:dyDescent="0.3">
      <c r="A86" t="s">
        <v>2224</v>
      </c>
      <c r="B86" s="2">
        <v>0</v>
      </c>
      <c r="C86" s="27">
        <v>0</v>
      </c>
      <c r="D86" s="2">
        <v>579</v>
      </c>
      <c r="E86" s="27">
        <v>5.0000000000000001E-3</v>
      </c>
      <c r="F86" s="2">
        <v>17678</v>
      </c>
      <c r="G86" s="27">
        <v>3.0000000000000001E-3</v>
      </c>
    </row>
    <row r="87" spans="1:7" x14ac:dyDescent="0.3">
      <c r="A87" t="s">
        <v>2225</v>
      </c>
      <c r="B87" s="2">
        <v>0</v>
      </c>
      <c r="C87" s="27">
        <v>0</v>
      </c>
      <c r="D87" s="2">
        <v>637</v>
      </c>
      <c r="E87" s="27">
        <v>5.0000000000000001E-3</v>
      </c>
      <c r="F87" s="2">
        <v>21053</v>
      </c>
      <c r="G87" s="27">
        <v>4.0000000000000001E-3</v>
      </c>
    </row>
    <row r="88" spans="1:7" x14ac:dyDescent="0.3">
      <c r="A88" t="s">
        <v>2226</v>
      </c>
      <c r="B88" s="2">
        <v>6</v>
      </c>
      <c r="C88" s="27">
        <v>8.253094910591471E-3</v>
      </c>
      <c r="D88" s="2">
        <v>1173</v>
      </c>
      <c r="E88" s="27">
        <v>8.9999999999999993E-3</v>
      </c>
      <c r="F88" s="2">
        <v>46514</v>
      </c>
      <c r="G88" s="27">
        <v>8.0000000000000002E-3</v>
      </c>
    </row>
    <row r="89" spans="1:7" x14ac:dyDescent="0.3">
      <c r="A89" t="s">
        <v>2227</v>
      </c>
      <c r="B89" s="2">
        <v>13</v>
      </c>
      <c r="C89" s="27">
        <v>1.7881705639614855E-2</v>
      </c>
      <c r="D89" s="2">
        <v>550</v>
      </c>
      <c r="E89" s="27">
        <v>4.0000000000000001E-3</v>
      </c>
      <c r="F89" s="2">
        <v>18691</v>
      </c>
      <c r="G89" s="27">
        <v>3.0000000000000001E-3</v>
      </c>
    </row>
    <row r="90" spans="1:7" x14ac:dyDescent="0.3">
      <c r="A90" s="18"/>
      <c r="B90" s="18"/>
      <c r="C90" s="18"/>
      <c r="D90" s="18"/>
      <c r="E90" s="18"/>
      <c r="F90" s="18"/>
      <c r="G90" s="18"/>
    </row>
    <row r="95" spans="1:7" x14ac:dyDescent="0.3">
      <c r="A95" s="31"/>
    </row>
    <row r="96" spans="1:7" x14ac:dyDescent="0.3">
      <c r="A96" s="32"/>
    </row>
    <row r="97" spans="1:1" x14ac:dyDescent="0.3">
      <c r="A97" s="33"/>
    </row>
  </sheetData>
  <mergeCells count="4">
    <mergeCell ref="B1:G1"/>
    <mergeCell ref="B2:C2"/>
    <mergeCell ref="D2:E2"/>
    <mergeCell ref="F2:G2"/>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34BC5D-F375-4955-834A-C653CB25DDD1}">
  <sheetPr>
    <tabColor theme="1"/>
  </sheetPr>
  <dimension ref="A1:G110"/>
  <sheetViews>
    <sheetView workbookViewId="0">
      <pane xSplit="1" ySplit="2" topLeftCell="B3" activePane="bottomRight" state="frozen"/>
      <selection pane="topRight" activeCell="B1" sqref="B1"/>
      <selection pane="bottomLeft" activeCell="A3" sqref="A3"/>
      <selection pane="bottomRight"/>
    </sheetView>
  </sheetViews>
  <sheetFormatPr defaultRowHeight="14.4" x14ac:dyDescent="0.3"/>
  <cols>
    <col min="1" max="1" width="52.44140625" customWidth="1"/>
    <col min="2" max="2" width="9.33203125" bestFit="1" customWidth="1"/>
    <col min="4" max="4" width="9.33203125" bestFit="1" customWidth="1"/>
    <col min="6" max="6" width="13.88671875" customWidth="1"/>
  </cols>
  <sheetData>
    <row r="1" spans="1:7" ht="21" x14ac:dyDescent="0.3">
      <c r="B1" s="372" t="s">
        <v>2229</v>
      </c>
      <c r="C1" s="372"/>
      <c r="D1" s="372"/>
      <c r="E1" s="372"/>
      <c r="F1" s="372"/>
      <c r="G1" s="372"/>
    </row>
    <row r="2" spans="1:7" x14ac:dyDescent="0.3">
      <c r="A2" t="s">
        <v>188</v>
      </c>
      <c r="B2" s="373" t="str">
        <f>Population!B3</f>
        <v>City of Mendota</v>
      </c>
      <c r="C2" s="373"/>
      <c r="D2" s="373" t="str">
        <f>Population!B4</f>
        <v>Fresno County</v>
      </c>
      <c r="E2" s="373"/>
      <c r="F2" s="373" t="s">
        <v>189</v>
      </c>
      <c r="G2" s="373"/>
    </row>
    <row r="3" spans="1:7" x14ac:dyDescent="0.3">
      <c r="A3" s="18"/>
      <c r="B3" s="18"/>
      <c r="C3" s="18"/>
      <c r="D3" s="18"/>
      <c r="E3" s="18"/>
      <c r="F3" s="18"/>
      <c r="G3" s="18"/>
    </row>
    <row r="4" spans="1:7" x14ac:dyDescent="0.3">
      <c r="A4" s="122" t="s">
        <v>2230</v>
      </c>
      <c r="B4" s="122"/>
      <c r="C4" s="122"/>
      <c r="D4" s="122"/>
      <c r="E4" s="122"/>
      <c r="F4" s="122"/>
      <c r="G4" s="122"/>
    </row>
    <row r="5" spans="1:7" x14ac:dyDescent="0.3">
      <c r="A5" t="s">
        <v>2231</v>
      </c>
      <c r="B5" s="2">
        <v>6821</v>
      </c>
      <c r="C5" s="27" t="s">
        <v>188</v>
      </c>
      <c r="D5" s="2">
        <v>667490</v>
      </c>
      <c r="E5" s="27"/>
      <c r="F5" s="2">
        <v>29760021</v>
      </c>
      <c r="G5" s="27"/>
    </row>
    <row r="6" spans="1:7" x14ac:dyDescent="0.3">
      <c r="A6" s="18"/>
      <c r="B6" s="18"/>
      <c r="C6" s="18"/>
      <c r="D6" s="18"/>
      <c r="E6" s="18"/>
      <c r="F6" s="18"/>
      <c r="G6" s="18"/>
    </row>
    <row r="7" spans="1:7" x14ac:dyDescent="0.3">
      <c r="A7" s="122" t="s">
        <v>2232</v>
      </c>
      <c r="B7" s="122"/>
      <c r="C7" s="122"/>
      <c r="D7" s="122"/>
      <c r="E7" s="122"/>
      <c r="F7" s="122"/>
      <c r="G7" s="122"/>
    </row>
    <row r="8" spans="1:7" x14ac:dyDescent="0.3">
      <c r="A8" t="s">
        <v>2233</v>
      </c>
      <c r="B8" s="2">
        <v>1683</v>
      </c>
      <c r="C8" s="27" t="s">
        <v>188</v>
      </c>
      <c r="D8" s="2">
        <v>220933</v>
      </c>
      <c r="E8" s="27"/>
      <c r="F8" s="2">
        <v>10381206</v>
      </c>
      <c r="G8" s="27"/>
    </row>
    <row r="9" spans="1:7" x14ac:dyDescent="0.3">
      <c r="A9" s="18"/>
      <c r="B9" s="18"/>
      <c r="C9" s="18"/>
      <c r="D9" s="18"/>
      <c r="E9" s="18"/>
      <c r="F9" s="18"/>
      <c r="G9" s="18"/>
    </row>
    <row r="10" spans="1:7" x14ac:dyDescent="0.3">
      <c r="A10" s="122" t="s">
        <v>2234</v>
      </c>
      <c r="B10" s="122"/>
      <c r="C10" s="122"/>
      <c r="D10" s="122"/>
      <c r="E10" s="122"/>
      <c r="F10" s="122"/>
      <c r="G10" s="122"/>
    </row>
    <row r="11" spans="1:7" x14ac:dyDescent="0.3">
      <c r="A11" t="s">
        <v>2235</v>
      </c>
      <c r="B11" s="2">
        <v>1758</v>
      </c>
      <c r="C11" s="27" t="s">
        <v>188</v>
      </c>
      <c r="D11" s="2">
        <v>235563</v>
      </c>
      <c r="E11" s="27"/>
      <c r="F11" s="2">
        <v>11182882</v>
      </c>
      <c r="G11" s="27"/>
    </row>
    <row r="12" spans="1:7" x14ac:dyDescent="0.3">
      <c r="A12" s="18"/>
      <c r="B12" s="18"/>
      <c r="C12" s="18"/>
      <c r="D12" s="18"/>
      <c r="E12" s="18"/>
      <c r="F12" s="18"/>
      <c r="G12" s="18"/>
    </row>
    <row r="13" spans="1:7" x14ac:dyDescent="0.3">
      <c r="A13" s="122" t="s">
        <v>2236</v>
      </c>
      <c r="B13" s="122"/>
      <c r="C13" s="122"/>
      <c r="D13" s="122"/>
      <c r="E13" s="122"/>
      <c r="F13" s="122"/>
      <c r="G13" s="122"/>
    </row>
    <row r="14" spans="1:7" x14ac:dyDescent="0.3">
      <c r="A14" t="s">
        <v>2237</v>
      </c>
      <c r="B14" s="2">
        <v>1683</v>
      </c>
      <c r="C14" s="27" t="s">
        <v>188</v>
      </c>
      <c r="D14" s="2">
        <v>220933</v>
      </c>
      <c r="E14" s="27"/>
      <c r="F14" s="2">
        <v>10381206</v>
      </c>
      <c r="G14" s="27"/>
    </row>
    <row r="15" spans="1:7" x14ac:dyDescent="0.3">
      <c r="A15" t="s">
        <v>2200</v>
      </c>
      <c r="B15" s="2">
        <v>777</v>
      </c>
      <c r="C15" s="27">
        <v>0.46167557932263814</v>
      </c>
      <c r="D15" s="2">
        <v>119876</v>
      </c>
      <c r="E15" s="27">
        <v>0.54258983492733093</v>
      </c>
      <c r="F15" s="2">
        <v>5773943</v>
      </c>
      <c r="G15" s="27">
        <v>0.55619192991642785</v>
      </c>
    </row>
    <row r="16" spans="1:7" x14ac:dyDescent="0.3">
      <c r="A16" t="s">
        <v>2191</v>
      </c>
      <c r="B16" s="2">
        <v>906</v>
      </c>
      <c r="C16" s="27">
        <v>0.53832442067736186</v>
      </c>
      <c r="D16" s="2">
        <v>101057</v>
      </c>
      <c r="E16" s="27">
        <v>0.45741016507266907</v>
      </c>
      <c r="F16" s="2">
        <v>4607263</v>
      </c>
      <c r="G16" s="27">
        <v>0.4438080700835722</v>
      </c>
    </row>
    <row r="17" spans="1:7" x14ac:dyDescent="0.3">
      <c r="A17" s="18"/>
      <c r="B17" s="18"/>
      <c r="C17" s="18"/>
      <c r="D17" s="18"/>
      <c r="E17" s="18"/>
      <c r="F17" s="18"/>
      <c r="G17" s="18"/>
    </row>
    <row r="18" spans="1:7" x14ac:dyDescent="0.3">
      <c r="A18" s="122" t="s">
        <v>2238</v>
      </c>
      <c r="B18" s="122"/>
      <c r="C18" s="122"/>
      <c r="D18" s="122"/>
      <c r="E18" s="122"/>
      <c r="F18" s="122"/>
      <c r="G18" s="122"/>
    </row>
    <row r="19" spans="1:7" x14ac:dyDescent="0.3">
      <c r="A19" t="s">
        <v>2239</v>
      </c>
      <c r="B19" s="2">
        <v>884</v>
      </c>
      <c r="C19" s="27" t="s">
        <v>188</v>
      </c>
      <c r="D19" s="2">
        <v>97165</v>
      </c>
      <c r="E19" s="27"/>
      <c r="F19" s="2">
        <v>4553387</v>
      </c>
      <c r="G19" s="27"/>
    </row>
    <row r="20" spans="1:7" x14ac:dyDescent="0.3">
      <c r="A20" t="s">
        <v>2240</v>
      </c>
      <c r="B20" s="2">
        <v>364</v>
      </c>
      <c r="C20" s="27">
        <v>0.41176470588235292</v>
      </c>
      <c r="D20" s="2">
        <v>26514</v>
      </c>
      <c r="E20" s="27">
        <v>0.27287603560953017</v>
      </c>
      <c r="F20" s="2">
        <v>815692</v>
      </c>
      <c r="G20" s="27">
        <v>0.17913961629002761</v>
      </c>
    </row>
    <row r="21" spans="1:7" x14ac:dyDescent="0.3">
      <c r="A21" t="s">
        <v>2241</v>
      </c>
      <c r="B21" s="2">
        <v>10</v>
      </c>
      <c r="C21" s="27">
        <v>1.1312217194570135E-2</v>
      </c>
      <c r="D21" s="2">
        <v>240</v>
      </c>
      <c r="E21" s="27">
        <v>2.4700252148407349E-3</v>
      </c>
      <c r="F21" s="2">
        <v>6901</v>
      </c>
      <c r="G21" s="27">
        <v>1.5155751092538368E-3</v>
      </c>
    </row>
    <row r="22" spans="1:7" x14ac:dyDescent="0.3">
      <c r="A22" t="s">
        <v>2221</v>
      </c>
      <c r="B22" s="2">
        <v>13</v>
      </c>
      <c r="C22" s="27">
        <v>1.4705882352941176E-2</v>
      </c>
      <c r="D22" s="2">
        <v>456</v>
      </c>
      <c r="E22" s="27">
        <v>4.6930479081973963E-3</v>
      </c>
      <c r="F22" s="2">
        <v>14992</v>
      </c>
      <c r="G22" s="27">
        <v>3.2924941367821359E-3</v>
      </c>
    </row>
    <row r="23" spans="1:7" x14ac:dyDescent="0.3">
      <c r="A23" t="s">
        <v>2222</v>
      </c>
      <c r="B23" s="2">
        <v>41</v>
      </c>
      <c r="C23" s="27">
        <v>4.6380090497737558E-2</v>
      </c>
      <c r="D23" s="2">
        <v>1407</v>
      </c>
      <c r="E23" s="27">
        <v>1.4480522822003808E-2</v>
      </c>
      <c r="F23" s="2">
        <v>40911</v>
      </c>
      <c r="G23" s="27">
        <v>8.9847403701903659E-3</v>
      </c>
    </row>
    <row r="24" spans="1:7" x14ac:dyDescent="0.3">
      <c r="A24" t="s">
        <v>2223</v>
      </c>
      <c r="B24" s="2">
        <v>18</v>
      </c>
      <c r="C24" s="27">
        <v>2.0361990950226245E-2</v>
      </c>
      <c r="D24" s="2">
        <v>1624</v>
      </c>
      <c r="E24" s="27">
        <v>1.6713837287088973E-2</v>
      </c>
      <c r="F24" s="2">
        <v>33815</v>
      </c>
      <c r="G24" s="27">
        <v>7.4263399970176044E-3</v>
      </c>
    </row>
    <row r="25" spans="1:7" x14ac:dyDescent="0.3">
      <c r="A25" t="s">
        <v>2242</v>
      </c>
      <c r="B25" s="2">
        <v>258</v>
      </c>
      <c r="C25" s="27">
        <v>0.29185520361990952</v>
      </c>
      <c r="D25" s="2">
        <v>20208</v>
      </c>
      <c r="E25" s="27">
        <v>0.20797612308958988</v>
      </c>
      <c r="F25" s="2">
        <v>614809</v>
      </c>
      <c r="G25" s="27">
        <v>0.13502234710117986</v>
      </c>
    </row>
    <row r="26" spans="1:7" x14ac:dyDescent="0.3">
      <c r="A26" t="s">
        <v>2227</v>
      </c>
      <c r="B26" s="2">
        <v>24</v>
      </c>
      <c r="C26" s="27">
        <v>2.7149321266968326E-2</v>
      </c>
      <c r="D26" s="2">
        <v>2579</v>
      </c>
      <c r="E26" s="27">
        <v>2.6542479287809395E-2</v>
      </c>
      <c r="F26" s="2">
        <v>104264</v>
      </c>
      <c r="G26" s="27">
        <v>2.289811957560383E-2</v>
      </c>
    </row>
    <row r="27" spans="1:7" x14ac:dyDescent="0.3">
      <c r="A27" t="s">
        <v>2243</v>
      </c>
      <c r="B27" s="2">
        <v>250</v>
      </c>
      <c r="C27" s="27">
        <v>0.28280542986425339</v>
      </c>
      <c r="D27" s="2">
        <v>29149</v>
      </c>
      <c r="E27" s="27">
        <v>0.29999485411413573</v>
      </c>
      <c r="F27" s="2">
        <v>963099</v>
      </c>
      <c r="G27" s="27">
        <v>0.21151266079513997</v>
      </c>
    </row>
    <row r="28" spans="1:7" x14ac:dyDescent="0.3">
      <c r="A28" t="s">
        <v>2241</v>
      </c>
      <c r="B28" s="2">
        <v>97</v>
      </c>
      <c r="C28" s="27">
        <v>0.10972850678733032</v>
      </c>
      <c r="D28" s="2">
        <v>2196</v>
      </c>
      <c r="E28" s="27">
        <v>2.2600730715792723E-2</v>
      </c>
      <c r="F28" s="2">
        <v>37339</v>
      </c>
      <c r="G28" s="27">
        <v>8.2002693818908866E-3</v>
      </c>
    </row>
    <row r="29" spans="1:7" x14ac:dyDescent="0.3">
      <c r="A29" t="s">
        <v>2221</v>
      </c>
      <c r="B29" s="2">
        <v>12</v>
      </c>
      <c r="C29" s="27">
        <v>1.3574660633484163E-2</v>
      </c>
      <c r="D29" s="2">
        <v>2629</v>
      </c>
      <c r="E29" s="27">
        <v>2.705706787423455E-2</v>
      </c>
      <c r="F29" s="2">
        <v>46888</v>
      </c>
      <c r="G29" s="27">
        <v>1.0297389613489914E-2</v>
      </c>
    </row>
    <row r="30" spans="1:7" x14ac:dyDescent="0.3">
      <c r="A30" t="s">
        <v>2222</v>
      </c>
      <c r="B30" s="2">
        <v>23</v>
      </c>
      <c r="C30" s="27">
        <v>2.6018099547511313E-2</v>
      </c>
      <c r="D30" s="2">
        <v>4478</v>
      </c>
      <c r="E30" s="27">
        <v>4.6086553800236713E-2</v>
      </c>
      <c r="F30" s="2">
        <v>82147</v>
      </c>
      <c r="G30" s="27">
        <v>1.8040856180245608E-2</v>
      </c>
    </row>
    <row r="31" spans="1:7" x14ac:dyDescent="0.3">
      <c r="A31" t="s">
        <v>2223</v>
      </c>
      <c r="B31" s="2">
        <v>59</v>
      </c>
      <c r="C31" s="27">
        <v>6.67420814479638E-2</v>
      </c>
      <c r="D31" s="2">
        <v>5265</v>
      </c>
      <c r="E31" s="27">
        <v>5.4186178150568622E-2</v>
      </c>
      <c r="F31" s="2">
        <v>103519</v>
      </c>
      <c r="G31" s="27">
        <v>2.2734505105759733E-2</v>
      </c>
    </row>
    <row r="32" spans="1:7" x14ac:dyDescent="0.3">
      <c r="A32" t="s">
        <v>2242</v>
      </c>
      <c r="B32" s="2">
        <v>59</v>
      </c>
      <c r="C32" s="27">
        <v>6.67420814479638E-2</v>
      </c>
      <c r="D32" s="2">
        <v>13385</v>
      </c>
      <c r="E32" s="27">
        <v>0.13775536458601348</v>
      </c>
      <c r="F32" s="2">
        <v>662158</v>
      </c>
      <c r="G32" s="27">
        <v>0.14542098003090886</v>
      </c>
    </row>
    <row r="33" spans="1:7" x14ac:dyDescent="0.3">
      <c r="A33" t="s">
        <v>2227</v>
      </c>
      <c r="B33" s="2">
        <v>0</v>
      </c>
      <c r="C33" s="27">
        <v>0</v>
      </c>
      <c r="D33" s="2">
        <v>1196</v>
      </c>
      <c r="E33" s="27">
        <v>1.2308958987289662E-2</v>
      </c>
      <c r="F33" s="2">
        <v>31048</v>
      </c>
      <c r="G33" s="27">
        <v>6.8186604828449678E-3</v>
      </c>
    </row>
    <row r="34" spans="1:7" x14ac:dyDescent="0.3">
      <c r="A34" t="s">
        <v>2244</v>
      </c>
      <c r="B34" s="2">
        <v>199</v>
      </c>
      <c r="C34" s="27">
        <v>0.22511312217194571</v>
      </c>
      <c r="D34" s="2">
        <v>25310</v>
      </c>
      <c r="E34" s="27">
        <v>0.26048474244841252</v>
      </c>
      <c r="F34" s="2">
        <v>1271800</v>
      </c>
      <c r="G34" s="27">
        <v>0.2793085674466062</v>
      </c>
    </row>
    <row r="35" spans="1:7" x14ac:dyDescent="0.3">
      <c r="A35" t="s">
        <v>2241</v>
      </c>
      <c r="B35" s="2">
        <v>131</v>
      </c>
      <c r="C35" s="27">
        <v>0.14819004524886878</v>
      </c>
      <c r="D35" s="2">
        <v>8872</v>
      </c>
      <c r="E35" s="27">
        <v>9.1308598775279165E-2</v>
      </c>
      <c r="F35" s="2">
        <v>189949</v>
      </c>
      <c r="G35" s="27">
        <v>4.171597977505536E-2</v>
      </c>
    </row>
    <row r="36" spans="1:7" x14ac:dyDescent="0.3">
      <c r="A36" t="s">
        <v>2221</v>
      </c>
      <c r="B36" s="2">
        <v>37</v>
      </c>
      <c r="C36" s="27">
        <v>4.1855203619909499E-2</v>
      </c>
      <c r="D36" s="2">
        <v>7329</v>
      </c>
      <c r="E36" s="27">
        <v>7.5428394998198936E-2</v>
      </c>
      <c r="F36" s="2">
        <v>245005</v>
      </c>
      <c r="G36" s="27">
        <v>5.3807198904903097E-2</v>
      </c>
    </row>
    <row r="37" spans="1:7" x14ac:dyDescent="0.3">
      <c r="A37" t="s">
        <v>2222</v>
      </c>
      <c r="B37" s="2">
        <v>20</v>
      </c>
      <c r="C37" s="27">
        <v>2.2624434389140271E-2</v>
      </c>
      <c r="D37" s="2">
        <v>4822</v>
      </c>
      <c r="E37" s="27">
        <v>4.9626923274841764E-2</v>
      </c>
      <c r="F37" s="2">
        <v>273454</v>
      </c>
      <c r="G37" s="27">
        <v>6.0055075485567121E-2</v>
      </c>
    </row>
    <row r="38" spans="1:7" x14ac:dyDescent="0.3">
      <c r="A38" t="s">
        <v>2223</v>
      </c>
      <c r="B38" s="2">
        <v>0</v>
      </c>
      <c r="C38" s="27">
        <v>0</v>
      </c>
      <c r="D38" s="2">
        <v>1860</v>
      </c>
      <c r="E38" s="27">
        <v>1.9142695415015697E-2</v>
      </c>
      <c r="F38" s="2">
        <v>202195</v>
      </c>
      <c r="G38" s="27">
        <v>4.4405406349163817E-2</v>
      </c>
    </row>
    <row r="39" spans="1:7" x14ac:dyDescent="0.3">
      <c r="A39" t="s">
        <v>2242</v>
      </c>
      <c r="B39" s="2">
        <v>0</v>
      </c>
      <c r="C39" s="27">
        <v>0</v>
      </c>
      <c r="D39" s="2">
        <v>1683</v>
      </c>
      <c r="E39" s="27">
        <v>1.7321051819070652E-2</v>
      </c>
      <c r="F39" s="2">
        <v>327813</v>
      </c>
      <c r="G39" s="27">
        <v>7.1993221748996958E-2</v>
      </c>
    </row>
    <row r="40" spans="1:7" x14ac:dyDescent="0.3">
      <c r="A40" t="s">
        <v>2227</v>
      </c>
      <c r="B40" s="2">
        <v>11</v>
      </c>
      <c r="C40" s="27">
        <v>1.2443438914027148E-2</v>
      </c>
      <c r="D40" s="2">
        <v>744</v>
      </c>
      <c r="E40" s="27">
        <v>7.6570781660062776E-3</v>
      </c>
      <c r="F40" s="2">
        <v>33384</v>
      </c>
      <c r="G40" s="27">
        <v>7.331685182919879E-3</v>
      </c>
    </row>
    <row r="41" spans="1:7" x14ac:dyDescent="0.3">
      <c r="A41" t="s">
        <v>2245</v>
      </c>
      <c r="B41" s="2">
        <v>30</v>
      </c>
      <c r="C41" s="27">
        <v>3.3936651583710405E-2</v>
      </c>
      <c r="D41" s="2">
        <v>10248</v>
      </c>
      <c r="E41" s="27">
        <v>0.10547007667369938</v>
      </c>
      <c r="F41" s="2">
        <v>767494</v>
      </c>
      <c r="G41" s="27">
        <v>0.16855452874969776</v>
      </c>
    </row>
    <row r="42" spans="1:7" x14ac:dyDescent="0.3">
      <c r="A42" t="s">
        <v>2241</v>
      </c>
      <c r="B42" s="2">
        <v>30</v>
      </c>
      <c r="C42" s="27">
        <v>3.3936651583710405E-2</v>
      </c>
      <c r="D42" s="2">
        <v>7417</v>
      </c>
      <c r="E42" s="27">
        <v>7.6334070910307208E-2</v>
      </c>
      <c r="F42" s="2">
        <v>313950</v>
      </c>
      <c r="G42" s="27">
        <v>6.8948674909468488E-2</v>
      </c>
    </row>
    <row r="43" spans="1:7" x14ac:dyDescent="0.3">
      <c r="A43" t="s">
        <v>2221</v>
      </c>
      <c r="B43" s="2">
        <v>0</v>
      </c>
      <c r="C43" s="27">
        <v>0</v>
      </c>
      <c r="D43" s="2">
        <v>1820</v>
      </c>
      <c r="E43" s="27">
        <v>1.8731024545875573E-2</v>
      </c>
      <c r="F43" s="2">
        <v>203483</v>
      </c>
      <c r="G43" s="27">
        <v>4.468827270776677E-2</v>
      </c>
    </row>
    <row r="44" spans="1:7" x14ac:dyDescent="0.3">
      <c r="A44" t="s">
        <v>2222</v>
      </c>
      <c r="B44" s="2">
        <v>0</v>
      </c>
      <c r="C44" s="27">
        <v>0</v>
      </c>
      <c r="D44" s="2">
        <v>529</v>
      </c>
      <c r="E44" s="27">
        <v>5.4443472443781197E-3</v>
      </c>
      <c r="F44" s="2">
        <v>124471</v>
      </c>
      <c r="G44" s="27">
        <v>2.733591500129464E-2</v>
      </c>
    </row>
    <row r="45" spans="1:7" x14ac:dyDescent="0.3">
      <c r="A45" t="s">
        <v>2223</v>
      </c>
      <c r="B45" s="2">
        <v>0</v>
      </c>
      <c r="C45" s="27">
        <v>0</v>
      </c>
      <c r="D45" s="2">
        <v>117</v>
      </c>
      <c r="E45" s="27">
        <v>1.2041372922348581E-3</v>
      </c>
      <c r="F45" s="2">
        <v>58883</v>
      </c>
      <c r="G45" s="27">
        <v>1.2931692386348887E-2</v>
      </c>
    </row>
    <row r="46" spans="1:7" x14ac:dyDescent="0.3">
      <c r="A46" t="s">
        <v>2242</v>
      </c>
      <c r="B46" s="2">
        <v>0</v>
      </c>
      <c r="C46" s="27">
        <v>0</v>
      </c>
      <c r="D46" s="2">
        <v>91</v>
      </c>
      <c r="E46" s="27">
        <v>9.3655122729377862E-4</v>
      </c>
      <c r="F46" s="2">
        <v>51483</v>
      </c>
      <c r="G46" s="27">
        <v>1.1306528524810212E-2</v>
      </c>
    </row>
    <row r="47" spans="1:7" x14ac:dyDescent="0.3">
      <c r="A47" t="s">
        <v>2227</v>
      </c>
      <c r="B47" s="2">
        <v>0</v>
      </c>
      <c r="C47" s="27">
        <v>0</v>
      </c>
      <c r="D47" s="2">
        <v>274</v>
      </c>
      <c r="E47" s="27">
        <v>2.8199454536098388E-3</v>
      </c>
      <c r="F47" s="2">
        <v>15224</v>
      </c>
      <c r="G47" s="27">
        <v>3.3434452200087538E-3</v>
      </c>
    </row>
    <row r="48" spans="1:7" x14ac:dyDescent="0.3">
      <c r="A48" t="s">
        <v>2246</v>
      </c>
      <c r="B48" s="2">
        <v>41</v>
      </c>
      <c r="C48" s="27">
        <v>4.6380090497737558E-2</v>
      </c>
      <c r="D48" s="2">
        <v>5944</v>
      </c>
      <c r="E48" s="27">
        <v>6.1174291154222196E-2</v>
      </c>
      <c r="F48" s="2">
        <v>735302</v>
      </c>
      <c r="G48" s="27">
        <v>0.16148462671852842</v>
      </c>
    </row>
    <row r="49" spans="1:7" x14ac:dyDescent="0.3">
      <c r="A49" t="s">
        <v>2241</v>
      </c>
      <c r="B49" s="2">
        <v>41</v>
      </c>
      <c r="C49" s="27">
        <v>4.6380090497737558E-2</v>
      </c>
      <c r="D49" s="2">
        <v>5382</v>
      </c>
      <c r="E49" s="27">
        <v>5.5390315442803477E-2</v>
      </c>
      <c r="F49" s="2">
        <v>523770</v>
      </c>
      <c r="G49" s="27">
        <v>0.11502865888623129</v>
      </c>
    </row>
    <row r="50" spans="1:7" x14ac:dyDescent="0.3">
      <c r="A50" t="s">
        <v>2221</v>
      </c>
      <c r="B50" s="2">
        <v>0</v>
      </c>
      <c r="C50" s="27">
        <v>0</v>
      </c>
      <c r="D50" s="2">
        <v>214</v>
      </c>
      <c r="E50" s="27">
        <v>2.2024391498996552E-3</v>
      </c>
      <c r="F50" s="2">
        <v>129864</v>
      </c>
      <c r="G50" s="27">
        <v>2.8520308069575461E-2</v>
      </c>
    </row>
    <row r="51" spans="1:7" x14ac:dyDescent="0.3">
      <c r="A51" t="s">
        <v>2222</v>
      </c>
      <c r="B51" s="2">
        <v>0</v>
      </c>
      <c r="C51" s="27">
        <v>0</v>
      </c>
      <c r="D51" s="2">
        <v>82</v>
      </c>
      <c r="E51" s="27">
        <v>8.4392528173725108E-4</v>
      </c>
      <c r="F51" s="2">
        <v>45371</v>
      </c>
      <c r="G51" s="27">
        <v>9.9642310218744853E-3</v>
      </c>
    </row>
    <row r="52" spans="1:7" x14ac:dyDescent="0.3">
      <c r="A52" t="s">
        <v>2223</v>
      </c>
      <c r="B52" s="2">
        <v>0</v>
      </c>
      <c r="C52" s="27">
        <v>0</v>
      </c>
      <c r="D52" s="2">
        <v>29</v>
      </c>
      <c r="E52" s="27">
        <v>2.9846138012658882E-4</v>
      </c>
      <c r="F52" s="2">
        <v>22360</v>
      </c>
      <c r="G52" s="27">
        <v>4.9106302627033461E-3</v>
      </c>
    </row>
    <row r="53" spans="1:7" x14ac:dyDescent="0.3">
      <c r="A53" t="s">
        <v>2242</v>
      </c>
      <c r="B53" s="2">
        <v>0</v>
      </c>
      <c r="C53" s="27">
        <v>0</v>
      </c>
      <c r="D53" s="2">
        <v>10</v>
      </c>
      <c r="E53" s="27">
        <v>1.0291771728503062E-4</v>
      </c>
      <c r="F53" s="2">
        <v>1540</v>
      </c>
      <c r="G53" s="27">
        <v>3.382097765904809E-4</v>
      </c>
    </row>
    <row r="54" spans="1:7" x14ac:dyDescent="0.3">
      <c r="A54" t="s">
        <v>2227</v>
      </c>
      <c r="B54" s="2">
        <v>0</v>
      </c>
      <c r="C54" s="27">
        <v>0</v>
      </c>
      <c r="D54" s="2">
        <v>227</v>
      </c>
      <c r="E54" s="27">
        <v>2.3362321823701951E-3</v>
      </c>
      <c r="F54" s="2">
        <v>12397</v>
      </c>
      <c r="G54" s="27">
        <v>2.7225887015533711E-3</v>
      </c>
    </row>
    <row r="55" spans="1:7" x14ac:dyDescent="0.3">
      <c r="A55" s="18"/>
      <c r="B55" s="18"/>
      <c r="C55" s="18"/>
      <c r="D55" s="18"/>
      <c r="E55" s="18"/>
      <c r="F55" s="18"/>
      <c r="G55" s="18"/>
    </row>
    <row r="56" spans="1:7" x14ac:dyDescent="0.3">
      <c r="A56" s="122" t="s">
        <v>2247</v>
      </c>
      <c r="B56" s="122"/>
      <c r="C56" s="122"/>
      <c r="D56" s="122"/>
      <c r="E56" s="122"/>
      <c r="F56" s="122"/>
      <c r="G56" s="122"/>
    </row>
    <row r="57" spans="1:7" x14ac:dyDescent="0.3">
      <c r="A57" t="s">
        <v>2248</v>
      </c>
      <c r="B57" s="2">
        <v>771</v>
      </c>
      <c r="C57" s="27" t="s">
        <v>188</v>
      </c>
      <c r="D57" s="2">
        <v>99525</v>
      </c>
      <c r="E57" s="27"/>
      <c r="F57" s="2">
        <v>4773895</v>
      </c>
      <c r="G57" s="27"/>
    </row>
    <row r="58" spans="1:7" x14ac:dyDescent="0.3">
      <c r="A58" t="s">
        <v>2240</v>
      </c>
      <c r="B58" s="2">
        <v>88</v>
      </c>
      <c r="C58" s="27">
        <v>0.11413748378728923</v>
      </c>
      <c r="D58" s="2">
        <v>8927</v>
      </c>
      <c r="E58" s="27">
        <v>8.9696056267269536E-2</v>
      </c>
      <c r="F58" s="2">
        <v>270097</v>
      </c>
      <c r="G58" s="27">
        <v>5.6577909652390762E-2</v>
      </c>
    </row>
    <row r="59" spans="1:7" x14ac:dyDescent="0.3">
      <c r="A59" t="s">
        <v>2241</v>
      </c>
      <c r="B59" s="2">
        <v>26</v>
      </c>
      <c r="C59" s="27">
        <v>3.372243839169909E-2</v>
      </c>
      <c r="D59" s="2">
        <v>1576</v>
      </c>
      <c r="E59" s="27">
        <v>1.5835217282089926E-2</v>
      </c>
      <c r="F59" s="2">
        <v>38743</v>
      </c>
      <c r="G59" s="27">
        <v>8.1155953367219019E-3</v>
      </c>
    </row>
    <row r="60" spans="1:7" x14ac:dyDescent="0.3">
      <c r="A60" t="s">
        <v>2221</v>
      </c>
      <c r="B60" s="2">
        <v>0</v>
      </c>
      <c r="C60" s="27">
        <v>0</v>
      </c>
      <c r="D60" s="2">
        <v>870</v>
      </c>
      <c r="E60" s="27">
        <v>8.7415222305953274E-3</v>
      </c>
      <c r="F60" s="2">
        <v>23028</v>
      </c>
      <c r="G60" s="27">
        <v>4.8237340787763454E-3</v>
      </c>
    </row>
    <row r="61" spans="1:7" x14ac:dyDescent="0.3">
      <c r="A61" t="s">
        <v>2222</v>
      </c>
      <c r="B61" s="2">
        <v>9</v>
      </c>
      <c r="C61" s="27">
        <v>1.1673151750972763E-2</v>
      </c>
      <c r="D61" s="2">
        <v>665</v>
      </c>
      <c r="E61" s="27">
        <v>6.681738256719417E-3</v>
      </c>
      <c r="F61" s="2">
        <v>18966</v>
      </c>
      <c r="G61" s="27">
        <v>3.9728565458603511E-3</v>
      </c>
    </row>
    <row r="62" spans="1:7" x14ac:dyDescent="0.3">
      <c r="A62" t="s">
        <v>2223</v>
      </c>
      <c r="B62" s="2">
        <v>0</v>
      </c>
      <c r="C62" s="27">
        <v>0</v>
      </c>
      <c r="D62" s="2">
        <v>658</v>
      </c>
      <c r="E62" s="27">
        <v>6.6114041698065815E-3</v>
      </c>
      <c r="F62" s="2">
        <v>15558</v>
      </c>
      <c r="G62" s="27">
        <v>3.2589740662498862E-3</v>
      </c>
    </row>
    <row r="63" spans="1:7" x14ac:dyDescent="0.3">
      <c r="A63" t="s">
        <v>2242</v>
      </c>
      <c r="B63" s="2">
        <v>53</v>
      </c>
      <c r="C63" s="27">
        <v>6.8741893644617386E-2</v>
      </c>
      <c r="D63" s="2">
        <v>4371</v>
      </c>
      <c r="E63" s="27">
        <v>4.3918613413715148E-2</v>
      </c>
      <c r="F63" s="2">
        <v>140098</v>
      </c>
      <c r="G63" s="27">
        <v>2.9346686510700382E-2</v>
      </c>
    </row>
    <row r="64" spans="1:7" x14ac:dyDescent="0.3">
      <c r="A64" t="s">
        <v>2227</v>
      </c>
      <c r="B64" s="2">
        <v>0</v>
      </c>
      <c r="C64" s="27">
        <v>0</v>
      </c>
      <c r="D64" s="2">
        <v>787</v>
      </c>
      <c r="E64" s="27">
        <v>7.90756091434313E-3</v>
      </c>
      <c r="F64" s="2">
        <v>33704</v>
      </c>
      <c r="G64" s="27">
        <v>7.0600631140818977E-3</v>
      </c>
    </row>
    <row r="65" spans="1:7" x14ac:dyDescent="0.3">
      <c r="A65" t="s">
        <v>2243</v>
      </c>
      <c r="B65" s="2">
        <v>216</v>
      </c>
      <c r="C65" s="27">
        <v>0.28015564202334631</v>
      </c>
      <c r="D65" s="2">
        <v>13417</v>
      </c>
      <c r="E65" s="27">
        <v>0.1348103491585029</v>
      </c>
      <c r="F65" s="2">
        <v>424383</v>
      </c>
      <c r="G65" s="27">
        <v>8.8896592824098564E-2</v>
      </c>
    </row>
    <row r="66" spans="1:7" x14ac:dyDescent="0.3">
      <c r="A66" t="s">
        <v>2241</v>
      </c>
      <c r="B66" s="2">
        <v>99</v>
      </c>
      <c r="C66" s="27">
        <v>0.12840466926070038</v>
      </c>
      <c r="D66" s="2">
        <v>6066</v>
      </c>
      <c r="E66" s="27">
        <v>6.0949510173323285E-2</v>
      </c>
      <c r="F66" s="2">
        <v>186111</v>
      </c>
      <c r="G66" s="27">
        <v>3.8985147348234515E-2</v>
      </c>
    </row>
    <row r="67" spans="1:7" x14ac:dyDescent="0.3">
      <c r="A67" t="s">
        <v>2221</v>
      </c>
      <c r="B67" s="2">
        <v>49</v>
      </c>
      <c r="C67" s="27">
        <v>6.3553826199740593E-2</v>
      </c>
      <c r="D67" s="2">
        <v>1177</v>
      </c>
      <c r="E67" s="27">
        <v>1.1826174328058277E-2</v>
      </c>
      <c r="F67" s="2">
        <v>39494</v>
      </c>
      <c r="G67" s="27">
        <v>8.2729092282088322E-3</v>
      </c>
    </row>
    <row r="68" spans="1:7" x14ac:dyDescent="0.3">
      <c r="A68" t="s">
        <v>2222</v>
      </c>
      <c r="B68" s="2">
        <v>34</v>
      </c>
      <c r="C68" s="27">
        <v>4.4098573281452662E-2</v>
      </c>
      <c r="D68" s="2">
        <v>995</v>
      </c>
      <c r="E68" s="27">
        <v>9.997488068324541E-3</v>
      </c>
      <c r="F68" s="2">
        <v>29375</v>
      </c>
      <c r="G68" s="27">
        <v>6.1532564080274072E-3</v>
      </c>
    </row>
    <row r="69" spans="1:7" x14ac:dyDescent="0.3">
      <c r="A69" t="s">
        <v>2223</v>
      </c>
      <c r="B69" s="2">
        <v>28</v>
      </c>
      <c r="C69" s="27">
        <v>3.6316472114137487E-2</v>
      </c>
      <c r="D69" s="2">
        <v>878</v>
      </c>
      <c r="E69" s="27">
        <v>8.821904044209997E-3</v>
      </c>
      <c r="F69" s="2">
        <v>21757</v>
      </c>
      <c r="G69" s="27">
        <v>4.5574944568324187E-3</v>
      </c>
    </row>
    <row r="70" spans="1:7" x14ac:dyDescent="0.3">
      <c r="A70" t="s">
        <v>2242</v>
      </c>
      <c r="B70" s="2">
        <v>6</v>
      </c>
      <c r="C70" s="27">
        <v>7.7821011673151752E-3</v>
      </c>
      <c r="D70" s="2">
        <v>4294</v>
      </c>
      <c r="E70" s="27">
        <v>4.3144938457673948E-2</v>
      </c>
      <c r="F70" s="2">
        <v>147445</v>
      </c>
      <c r="G70" s="27">
        <v>3.0885681398522592E-2</v>
      </c>
    </row>
    <row r="71" spans="1:7" x14ac:dyDescent="0.3">
      <c r="A71" t="s">
        <v>2227</v>
      </c>
      <c r="B71" s="2">
        <v>0</v>
      </c>
      <c r="C71" s="27">
        <v>0</v>
      </c>
      <c r="D71" s="2">
        <v>7</v>
      </c>
      <c r="E71" s="27">
        <v>7.0334086912835972E-5</v>
      </c>
      <c r="F71" s="2">
        <v>201</v>
      </c>
      <c r="G71" s="27">
        <v>4.2103984272800301E-5</v>
      </c>
    </row>
    <row r="72" spans="1:7" x14ac:dyDescent="0.3">
      <c r="A72" t="s">
        <v>2244</v>
      </c>
      <c r="B72" s="2">
        <v>322</v>
      </c>
      <c r="C72" s="27">
        <v>0.41763942931258108</v>
      </c>
      <c r="D72" s="2">
        <v>23497</v>
      </c>
      <c r="E72" s="27">
        <v>0.23609143431298668</v>
      </c>
      <c r="F72" s="2">
        <v>823120</v>
      </c>
      <c r="G72" s="27">
        <v>0.17242105241108152</v>
      </c>
    </row>
    <row r="73" spans="1:7" x14ac:dyDescent="0.3">
      <c r="A73" t="s">
        <v>2241</v>
      </c>
      <c r="B73" s="2">
        <v>189</v>
      </c>
      <c r="C73" s="27">
        <v>0.24513618677042801</v>
      </c>
      <c r="D73" s="2">
        <v>10812</v>
      </c>
      <c r="E73" s="27">
        <v>0.10863602110022608</v>
      </c>
      <c r="F73" s="2">
        <v>373299</v>
      </c>
      <c r="G73" s="27">
        <v>7.819589664205015E-2</v>
      </c>
    </row>
    <row r="74" spans="1:7" x14ac:dyDescent="0.3">
      <c r="A74" t="s">
        <v>2221</v>
      </c>
      <c r="B74" s="2">
        <v>43</v>
      </c>
      <c r="C74" s="27">
        <v>5.5771725032425425E-2</v>
      </c>
      <c r="D74" s="2">
        <v>2576</v>
      </c>
      <c r="E74" s="27">
        <v>2.5882943983923636E-2</v>
      </c>
      <c r="F74" s="2">
        <v>62424</v>
      </c>
      <c r="G74" s="27">
        <v>1.3076114996245204E-2</v>
      </c>
    </row>
    <row r="75" spans="1:7" x14ac:dyDescent="0.3">
      <c r="A75" t="s">
        <v>2222</v>
      </c>
      <c r="B75" s="2">
        <v>21</v>
      </c>
      <c r="C75" s="27">
        <v>2.7237354085603113E-2</v>
      </c>
      <c r="D75" s="2">
        <v>3160</v>
      </c>
      <c r="E75" s="27">
        <v>3.1750816377794526E-2</v>
      </c>
      <c r="F75" s="2">
        <v>62766</v>
      </c>
      <c r="G75" s="27">
        <v>1.3147754611276536E-2</v>
      </c>
    </row>
    <row r="76" spans="1:7" x14ac:dyDescent="0.3">
      <c r="A76" t="s">
        <v>2223</v>
      </c>
      <c r="B76" s="2">
        <v>31</v>
      </c>
      <c r="C76" s="27">
        <v>4.0207522697795074E-2</v>
      </c>
      <c r="D76" s="2">
        <v>2412</v>
      </c>
      <c r="E76" s="27">
        <v>2.4235116804822907E-2</v>
      </c>
      <c r="F76" s="2">
        <v>63240</v>
      </c>
      <c r="G76" s="27">
        <v>1.3247044604039259E-2</v>
      </c>
    </row>
    <row r="77" spans="1:7" x14ac:dyDescent="0.3">
      <c r="A77" t="s">
        <v>2242</v>
      </c>
      <c r="B77" s="2">
        <v>38</v>
      </c>
      <c r="C77" s="27">
        <v>4.9286640726329441E-2</v>
      </c>
      <c r="D77" s="2">
        <v>4529</v>
      </c>
      <c r="E77" s="27">
        <v>4.5506154232604873E-2</v>
      </c>
      <c r="F77" s="2">
        <v>261153</v>
      </c>
      <c r="G77" s="27">
        <v>5.4704387088530433E-2</v>
      </c>
    </row>
    <row r="78" spans="1:7" x14ac:dyDescent="0.3">
      <c r="A78" t="s">
        <v>2227</v>
      </c>
      <c r="B78" s="2">
        <v>0</v>
      </c>
      <c r="C78" s="27">
        <v>0</v>
      </c>
      <c r="D78" s="2">
        <v>8</v>
      </c>
      <c r="E78" s="27">
        <v>8.0381813614669684E-5</v>
      </c>
      <c r="F78" s="2">
        <v>238</v>
      </c>
      <c r="G78" s="27">
        <v>4.9854468939932696E-5</v>
      </c>
    </row>
    <row r="79" spans="1:7" x14ac:dyDescent="0.3">
      <c r="A79" t="s">
        <v>2245</v>
      </c>
      <c r="B79" s="2">
        <v>93</v>
      </c>
      <c r="C79" s="27">
        <v>0.12062256809338522</v>
      </c>
      <c r="D79" s="2">
        <v>21430</v>
      </c>
      <c r="E79" s="27">
        <v>0.21532278322029641</v>
      </c>
      <c r="F79" s="2">
        <v>924133</v>
      </c>
      <c r="G79" s="27">
        <v>0.19358050397002866</v>
      </c>
    </row>
    <row r="80" spans="1:7" x14ac:dyDescent="0.3">
      <c r="A80" t="s">
        <v>2241</v>
      </c>
      <c r="B80" s="2">
        <v>80</v>
      </c>
      <c r="C80" s="27">
        <v>0.10376134889753567</v>
      </c>
      <c r="D80" s="2">
        <v>10361</v>
      </c>
      <c r="E80" s="27">
        <v>0.10410449635769907</v>
      </c>
      <c r="F80" s="2">
        <v>375618</v>
      </c>
      <c r="G80" s="27">
        <v>7.8681663505376642E-2</v>
      </c>
    </row>
    <row r="81" spans="1:7" x14ac:dyDescent="0.3">
      <c r="A81" t="s">
        <v>2221</v>
      </c>
      <c r="B81" s="2">
        <v>13</v>
      </c>
      <c r="C81" s="27">
        <v>1.6861219195849545E-2</v>
      </c>
      <c r="D81" s="2">
        <v>4550</v>
      </c>
      <c r="E81" s="27">
        <v>4.5717156493343382E-2</v>
      </c>
      <c r="F81" s="2">
        <v>110688</v>
      </c>
      <c r="G81" s="27">
        <v>2.3186098563122984E-2</v>
      </c>
    </row>
    <row r="82" spans="1:7" x14ac:dyDescent="0.3">
      <c r="A82" t="s">
        <v>2222</v>
      </c>
      <c r="B82" s="2">
        <v>0</v>
      </c>
      <c r="C82" s="27">
        <v>0</v>
      </c>
      <c r="D82" s="2">
        <v>3777</v>
      </c>
      <c r="E82" s="27">
        <v>3.7950263752825925E-2</v>
      </c>
      <c r="F82" s="2">
        <v>119682</v>
      </c>
      <c r="G82" s="27">
        <v>2.507009475491187E-2</v>
      </c>
    </row>
    <row r="83" spans="1:7" x14ac:dyDescent="0.3">
      <c r="A83" t="s">
        <v>2223</v>
      </c>
      <c r="B83" s="2">
        <v>0</v>
      </c>
      <c r="C83" s="27">
        <v>0</v>
      </c>
      <c r="D83" s="2">
        <v>1559</v>
      </c>
      <c r="E83" s="27">
        <v>1.5664405928158754E-2</v>
      </c>
      <c r="F83" s="2">
        <v>105735</v>
      </c>
      <c r="G83" s="27">
        <v>2.21485809805201E-2</v>
      </c>
    </row>
    <row r="84" spans="1:7" x14ac:dyDescent="0.3">
      <c r="A84" t="s">
        <v>2242</v>
      </c>
      <c r="B84" s="2">
        <v>0</v>
      </c>
      <c r="C84" s="27">
        <v>0</v>
      </c>
      <c r="D84" s="2">
        <v>1183</v>
      </c>
      <c r="E84" s="27">
        <v>1.188646068826928E-2</v>
      </c>
      <c r="F84" s="2">
        <v>212139</v>
      </c>
      <c r="G84" s="27">
        <v>4.4437299102724294E-2</v>
      </c>
    </row>
    <row r="85" spans="1:7" x14ac:dyDescent="0.3">
      <c r="A85" t="s">
        <v>2227</v>
      </c>
      <c r="B85" s="2">
        <v>0</v>
      </c>
      <c r="C85" s="27">
        <v>0</v>
      </c>
      <c r="D85" s="2">
        <v>0</v>
      </c>
      <c r="E85" s="27">
        <v>0</v>
      </c>
      <c r="F85" s="2">
        <v>271</v>
      </c>
      <c r="G85" s="27">
        <v>5.6767063372780507E-5</v>
      </c>
    </row>
    <row r="86" spans="1:7" x14ac:dyDescent="0.3">
      <c r="A86" t="s">
        <v>2246</v>
      </c>
      <c r="B86" s="2">
        <v>52</v>
      </c>
      <c r="C86" s="27">
        <v>6.744487678339818E-2</v>
      </c>
      <c r="D86" s="2">
        <v>32254</v>
      </c>
      <c r="E86" s="27">
        <v>0.32407937704094447</v>
      </c>
      <c r="F86" s="2">
        <v>2332162</v>
      </c>
      <c r="G86" s="27">
        <v>0.4885239411424005</v>
      </c>
    </row>
    <row r="87" spans="1:7" x14ac:dyDescent="0.3">
      <c r="A87" t="s">
        <v>2241</v>
      </c>
      <c r="B87" s="2">
        <v>52</v>
      </c>
      <c r="C87" s="27">
        <v>6.744487678339818E-2</v>
      </c>
      <c r="D87" s="2">
        <v>23299</v>
      </c>
      <c r="E87" s="27">
        <v>0.23410198442602362</v>
      </c>
      <c r="F87" s="2">
        <v>1225423</v>
      </c>
      <c r="G87" s="27">
        <v>0.25669249114192916</v>
      </c>
    </row>
    <row r="88" spans="1:7" x14ac:dyDescent="0.3">
      <c r="A88" t="s">
        <v>2221</v>
      </c>
      <c r="B88" s="2">
        <v>0</v>
      </c>
      <c r="C88" s="27">
        <v>0</v>
      </c>
      <c r="D88" s="2">
        <v>5029</v>
      </c>
      <c r="E88" s="27">
        <v>5.0530017583521727E-2</v>
      </c>
      <c r="F88" s="2">
        <v>370964</v>
      </c>
      <c r="G88" s="27">
        <v>7.7706778217786529E-2</v>
      </c>
    </row>
    <row r="89" spans="1:7" x14ac:dyDescent="0.3">
      <c r="A89" t="s">
        <v>2222</v>
      </c>
      <c r="B89" s="2">
        <v>0</v>
      </c>
      <c r="C89" s="27">
        <v>0</v>
      </c>
      <c r="D89" s="2">
        <v>2307</v>
      </c>
      <c r="E89" s="27">
        <v>2.3180105501130369E-2</v>
      </c>
      <c r="F89" s="2">
        <v>294120</v>
      </c>
      <c r="G89" s="27">
        <v>6.1610068926945399E-2</v>
      </c>
    </row>
    <row r="90" spans="1:7" x14ac:dyDescent="0.3">
      <c r="A90" t="s">
        <v>2223</v>
      </c>
      <c r="B90" s="2">
        <v>0</v>
      </c>
      <c r="C90" s="27">
        <v>0</v>
      </c>
      <c r="D90" s="2">
        <v>946</v>
      </c>
      <c r="E90" s="27">
        <v>9.5051494599346902E-3</v>
      </c>
      <c r="F90" s="2">
        <v>191462</v>
      </c>
      <c r="G90" s="27">
        <v>4.0106035009148715E-2</v>
      </c>
    </row>
    <row r="91" spans="1:7" x14ac:dyDescent="0.3">
      <c r="A91" t="s">
        <v>2242</v>
      </c>
      <c r="B91" s="2">
        <v>0</v>
      </c>
      <c r="C91" s="27">
        <v>0</v>
      </c>
      <c r="D91" s="2">
        <v>659</v>
      </c>
      <c r="E91" s="27">
        <v>6.6214518965084148E-3</v>
      </c>
      <c r="F91" s="2">
        <v>248683</v>
      </c>
      <c r="G91" s="27">
        <v>5.2092264283148247E-2</v>
      </c>
    </row>
    <row r="92" spans="1:7" x14ac:dyDescent="0.3">
      <c r="A92" t="s">
        <v>2227</v>
      </c>
      <c r="B92" s="2">
        <v>0</v>
      </c>
      <c r="C92" s="27">
        <v>0</v>
      </c>
      <c r="D92" s="2">
        <v>14</v>
      </c>
      <c r="E92" s="27">
        <v>1.4066817382567194E-4</v>
      </c>
      <c r="F92" s="2">
        <v>1510</v>
      </c>
      <c r="G92" s="27">
        <v>3.1630356344243012E-4</v>
      </c>
    </row>
    <row r="93" spans="1:7" x14ac:dyDescent="0.3">
      <c r="A93" s="18"/>
      <c r="B93" s="18"/>
      <c r="C93" s="18"/>
      <c r="D93" s="18"/>
      <c r="E93" s="18"/>
      <c r="F93" s="18"/>
      <c r="G93" s="18"/>
    </row>
    <row r="94" spans="1:7" x14ac:dyDescent="0.3">
      <c r="A94" s="122" t="s">
        <v>2249</v>
      </c>
      <c r="B94" s="122"/>
      <c r="C94" s="122"/>
      <c r="D94" s="122"/>
      <c r="E94" s="122"/>
      <c r="F94" s="122"/>
      <c r="G94" s="122"/>
    </row>
    <row r="95" spans="1:7" x14ac:dyDescent="0.3">
      <c r="A95" t="s">
        <v>2250</v>
      </c>
      <c r="B95" s="15">
        <v>56500</v>
      </c>
      <c r="C95" s="27" t="s">
        <v>188</v>
      </c>
      <c r="D95" s="15">
        <v>159491</v>
      </c>
      <c r="E95" s="27"/>
      <c r="F95" s="15">
        <v>374266</v>
      </c>
      <c r="G95" s="27"/>
    </row>
    <row r="96" spans="1:7" x14ac:dyDescent="0.3">
      <c r="A96" s="18"/>
      <c r="B96" s="18"/>
      <c r="C96" s="18"/>
      <c r="D96" s="18"/>
      <c r="E96" s="18"/>
      <c r="F96" s="18"/>
      <c r="G96" s="18"/>
    </row>
    <row r="97" spans="1:7" x14ac:dyDescent="0.3">
      <c r="A97" s="122" t="s">
        <v>2251</v>
      </c>
      <c r="B97" s="122"/>
      <c r="C97" s="122"/>
      <c r="D97" s="122"/>
      <c r="E97" s="122"/>
      <c r="F97" s="122"/>
      <c r="G97" s="122"/>
    </row>
    <row r="98" spans="1:7" x14ac:dyDescent="0.3">
      <c r="A98" t="s">
        <v>2252</v>
      </c>
      <c r="B98" s="15">
        <v>340</v>
      </c>
      <c r="C98" s="27" t="s">
        <v>188</v>
      </c>
      <c r="D98" s="15">
        <v>836</v>
      </c>
      <c r="E98" s="27"/>
      <c r="F98" s="15">
        <v>1194</v>
      </c>
      <c r="G98" s="27"/>
    </row>
    <row r="99" spans="1:7" x14ac:dyDescent="0.3">
      <c r="A99" s="18"/>
      <c r="B99" s="18"/>
      <c r="C99" s="18"/>
      <c r="D99" s="18"/>
      <c r="E99" s="18"/>
      <c r="F99" s="18"/>
      <c r="G99" s="18"/>
    </row>
    <row r="100" spans="1:7" x14ac:dyDescent="0.3">
      <c r="A100" s="122" t="s">
        <v>2253</v>
      </c>
      <c r="B100" s="122"/>
      <c r="C100" s="122"/>
      <c r="D100" s="122"/>
      <c r="E100" s="122"/>
      <c r="F100" s="122"/>
      <c r="G100" s="122"/>
    </row>
    <row r="101" spans="1:7" x14ac:dyDescent="0.3">
      <c r="A101" t="s">
        <v>2254</v>
      </c>
      <c r="B101" s="15">
        <v>414</v>
      </c>
      <c r="C101" s="27" t="s">
        <v>188</v>
      </c>
      <c r="D101" s="15">
        <v>1468</v>
      </c>
      <c r="E101" s="27"/>
      <c r="F101" s="15">
        <v>2075</v>
      </c>
      <c r="G101" s="27"/>
    </row>
    <row r="102" spans="1:7" x14ac:dyDescent="0.3">
      <c r="A102" t="s">
        <v>2255</v>
      </c>
      <c r="B102" s="15">
        <v>149</v>
      </c>
      <c r="C102" s="27" t="s">
        <v>188</v>
      </c>
      <c r="D102" s="15">
        <v>351</v>
      </c>
      <c r="E102" s="27"/>
      <c r="F102" s="15">
        <v>368</v>
      </c>
      <c r="G102" s="27"/>
    </row>
    <row r="103" spans="1:7" x14ac:dyDescent="0.3">
      <c r="A103" s="18"/>
      <c r="B103" s="18"/>
      <c r="C103" s="18"/>
      <c r="D103" s="18"/>
      <c r="E103" s="18"/>
      <c r="F103" s="18"/>
      <c r="G103" s="18"/>
    </row>
    <row r="108" spans="1:7" x14ac:dyDescent="0.3">
      <c r="A108" s="31" t="s">
        <v>2256</v>
      </c>
    </row>
    <row r="109" spans="1:7" ht="24" x14ac:dyDescent="0.3">
      <c r="A109" s="32" t="s">
        <v>2257</v>
      </c>
    </row>
    <row r="110" spans="1:7" x14ac:dyDescent="0.3">
      <c r="A110" s="33" t="s">
        <v>2258</v>
      </c>
    </row>
  </sheetData>
  <mergeCells count="4">
    <mergeCell ref="B1:G1"/>
    <mergeCell ref="B2:C2"/>
    <mergeCell ref="D2:E2"/>
    <mergeCell ref="F2:G2"/>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C8E3A4-9BCF-4327-87F6-E54FAA8F59FE}">
  <sheetPr>
    <tabColor theme="1"/>
  </sheetPr>
  <dimension ref="A1:G111"/>
  <sheetViews>
    <sheetView workbookViewId="0">
      <pane xSplit="1" ySplit="2" topLeftCell="B3" activePane="bottomRight" state="frozen"/>
      <selection pane="topRight" activeCell="B1" sqref="B1"/>
      <selection pane="bottomLeft" activeCell="A3" sqref="A3"/>
      <selection pane="bottomRight"/>
    </sheetView>
  </sheetViews>
  <sheetFormatPr defaultRowHeight="14.4" x14ac:dyDescent="0.3"/>
  <cols>
    <col min="1" max="1" width="52.33203125" bestFit="1" customWidth="1"/>
    <col min="2" max="2" width="9.33203125" bestFit="1" customWidth="1"/>
    <col min="3" max="3" width="6.33203125" bestFit="1" customWidth="1"/>
    <col min="4" max="4" width="9.33203125" bestFit="1" customWidth="1"/>
    <col min="5" max="5" width="6.33203125" bestFit="1" customWidth="1"/>
    <col min="6" max="6" width="11" bestFit="1" customWidth="1"/>
  </cols>
  <sheetData>
    <row r="1" spans="1:7" ht="21" x14ac:dyDescent="0.3">
      <c r="B1" s="372" t="s">
        <v>2259</v>
      </c>
      <c r="C1" s="372"/>
      <c r="D1" s="372"/>
      <c r="E1" s="372"/>
      <c r="F1" s="372"/>
      <c r="G1" s="372"/>
    </row>
    <row r="2" spans="1:7" x14ac:dyDescent="0.3">
      <c r="A2" t="s">
        <v>188</v>
      </c>
      <c r="B2" s="373" t="str">
        <f>Population!B3</f>
        <v>City of Mendota</v>
      </c>
      <c r="C2" s="373"/>
      <c r="D2" s="373" t="str">
        <f>Population!B4</f>
        <v>Fresno County</v>
      </c>
      <c r="E2" s="373"/>
      <c r="F2" s="373" t="s">
        <v>189</v>
      </c>
      <c r="G2" s="373"/>
    </row>
    <row r="3" spans="1:7" x14ac:dyDescent="0.3">
      <c r="A3" s="18"/>
      <c r="B3" s="18"/>
      <c r="C3" s="18"/>
      <c r="D3" s="18"/>
      <c r="E3" s="18"/>
      <c r="F3" s="18"/>
      <c r="G3" s="18"/>
    </row>
    <row r="4" spans="1:7" x14ac:dyDescent="0.3">
      <c r="A4" s="200" t="s">
        <v>2260</v>
      </c>
      <c r="B4" s="200"/>
      <c r="C4" s="200"/>
      <c r="D4" s="200"/>
      <c r="E4" s="200"/>
      <c r="F4" s="200"/>
      <c r="G4" s="200"/>
    </row>
    <row r="5" spans="1:7" x14ac:dyDescent="0.3">
      <c r="A5" t="s">
        <v>186</v>
      </c>
      <c r="B5" s="2">
        <f>VLOOKUP($B$2,'Ref. DC-1980(IPUMS)'!$E$1:$BV$784,4,FALSE)</f>
        <v>5038</v>
      </c>
      <c r="C5" s="27"/>
      <c r="D5" s="2">
        <v>514621</v>
      </c>
      <c r="E5" s="27"/>
      <c r="F5" s="2">
        <v>23667902</v>
      </c>
      <c r="G5" s="27"/>
    </row>
    <row r="6" spans="1:7" x14ac:dyDescent="0.3">
      <c r="A6" t="s">
        <v>2261</v>
      </c>
      <c r="B6" s="2">
        <f>VLOOKUP($B$2,'Ref. DC-1980(IPUMS)'!$E$1:$BV$784,5,FALSE)</f>
        <v>0</v>
      </c>
      <c r="C6" s="27" t="s">
        <v>188</v>
      </c>
      <c r="D6" s="2">
        <v>331551</v>
      </c>
      <c r="E6" s="27"/>
      <c r="F6" s="2">
        <v>19771903</v>
      </c>
      <c r="G6" s="27"/>
    </row>
    <row r="7" spans="1:7" x14ac:dyDescent="0.3">
      <c r="A7" t="s">
        <v>2262</v>
      </c>
      <c r="B7" s="2">
        <f>VLOOKUP($B$2,'Ref. DC-1980(IPUMS)'!$E$1:$BV$784,7,FALSE)</f>
        <v>0</v>
      </c>
      <c r="C7" s="27" t="s">
        <v>188</v>
      </c>
      <c r="D7" s="2">
        <v>111520</v>
      </c>
      <c r="E7" s="27"/>
      <c r="F7" s="2">
        <v>2060296</v>
      </c>
      <c r="G7" s="27"/>
    </row>
    <row r="8" spans="1:7" x14ac:dyDescent="0.3">
      <c r="A8" s="18"/>
      <c r="B8" s="18"/>
      <c r="C8" s="18"/>
      <c r="D8" s="18"/>
      <c r="E8" s="18"/>
      <c r="F8" s="18"/>
      <c r="G8" s="18"/>
    </row>
    <row r="9" spans="1:7" x14ac:dyDescent="0.3">
      <c r="A9" s="200" t="s">
        <v>2263</v>
      </c>
      <c r="B9" s="122"/>
      <c r="C9" s="122"/>
      <c r="D9" s="200"/>
      <c r="E9" s="200"/>
      <c r="F9" s="200"/>
      <c r="G9" s="200"/>
    </row>
    <row r="10" spans="1:7" x14ac:dyDescent="0.3">
      <c r="A10" t="s">
        <v>2233</v>
      </c>
      <c r="B10" s="2">
        <f>VLOOKUP($B$2,'Ref. DC-1980(IPUMS)'!$E$1:$BV$784,8,FALSE)</f>
        <v>1318</v>
      </c>
      <c r="C10" s="27" t="s">
        <v>188</v>
      </c>
      <c r="D10" s="2">
        <v>178506</v>
      </c>
      <c r="E10" s="27"/>
      <c r="F10" s="2">
        <v>8629866</v>
      </c>
      <c r="G10" s="27"/>
    </row>
    <row r="11" spans="1:7" x14ac:dyDescent="0.3">
      <c r="A11" s="18"/>
      <c r="B11" s="18"/>
      <c r="C11" s="18"/>
      <c r="D11" s="18"/>
      <c r="E11" s="18"/>
      <c r="F11" s="18"/>
      <c r="G11" s="18"/>
    </row>
    <row r="12" spans="1:7" x14ac:dyDescent="0.3">
      <c r="A12" s="200" t="s">
        <v>2264</v>
      </c>
      <c r="B12" s="122"/>
      <c r="C12" s="122"/>
      <c r="D12" s="200"/>
      <c r="E12" s="200"/>
      <c r="F12" s="200"/>
      <c r="G12" s="200"/>
    </row>
    <row r="13" spans="1:7" x14ac:dyDescent="0.3">
      <c r="A13" t="s">
        <v>2265</v>
      </c>
      <c r="B13" s="2">
        <f>VLOOKUP($B$2,'Ref. DC-1980(IPUMS)'!$E$1:$BV$784,8,FALSE)</f>
        <v>1318</v>
      </c>
      <c r="C13" s="27" t="s">
        <v>188</v>
      </c>
      <c r="D13" s="2">
        <v>178506</v>
      </c>
      <c r="E13" s="27"/>
      <c r="F13" s="2">
        <v>8629866</v>
      </c>
      <c r="G13" s="27"/>
    </row>
    <row r="14" spans="1:7" x14ac:dyDescent="0.3">
      <c r="A14" t="s">
        <v>2191</v>
      </c>
      <c r="B14" s="2">
        <f>VLOOKUP($B$2,'Ref. DC-1980(IPUMS)'!$E$1:$BV$784,10,FALSE)</f>
        <v>704</v>
      </c>
      <c r="C14" s="27">
        <f>B14/B$13</f>
        <v>0.53414264036418813</v>
      </c>
      <c r="D14" s="2">
        <v>73364</v>
      </c>
      <c r="E14" s="27">
        <v>0.41098898636460401</v>
      </c>
      <c r="F14" s="2">
        <v>3804614</v>
      </c>
      <c r="G14" s="27">
        <v>0.44086594160326475</v>
      </c>
    </row>
    <row r="15" spans="1:7" x14ac:dyDescent="0.3">
      <c r="A15" t="s">
        <v>2200</v>
      </c>
      <c r="B15" s="2">
        <f>VLOOKUP($B$2,'Ref. DC-1980(IPUMS)'!$E$1:$BV$784,9,FALSE)</f>
        <v>614</v>
      </c>
      <c r="C15" s="27">
        <f>B15/B$13</f>
        <v>0.46585735963581182</v>
      </c>
      <c r="D15" s="2">
        <v>105142</v>
      </c>
      <c r="E15" s="27">
        <v>0.58901101363539599</v>
      </c>
      <c r="F15" s="2">
        <v>4825252</v>
      </c>
      <c r="G15" s="27">
        <v>0.55913405839673525</v>
      </c>
    </row>
    <row r="16" spans="1:7" x14ac:dyDescent="0.3">
      <c r="A16" s="18"/>
      <c r="B16" s="18"/>
      <c r="C16" s="18"/>
      <c r="D16" s="18"/>
      <c r="E16" s="18"/>
      <c r="F16" s="18"/>
      <c r="G16" s="18"/>
    </row>
    <row r="17" spans="1:7" x14ac:dyDescent="0.3">
      <c r="A17" s="122" t="s">
        <v>4595</v>
      </c>
      <c r="B17" s="122"/>
      <c r="C17" s="122"/>
      <c r="D17" s="200"/>
      <c r="E17" s="200"/>
      <c r="F17" s="200"/>
      <c r="G17" s="200"/>
    </row>
    <row r="18" spans="1:7" x14ac:dyDescent="0.3">
      <c r="A18" t="s">
        <v>4596</v>
      </c>
      <c r="B18" s="15">
        <f>VLOOKUP($B$2,'Ref. DC-1980(IPUMS)'!$E$1:$BV$784,11,FALSE)</f>
        <v>41200</v>
      </c>
      <c r="C18" s="27" t="s">
        <v>188</v>
      </c>
      <c r="D18" s="15">
        <v>62200</v>
      </c>
      <c r="E18" s="27"/>
      <c r="F18" s="15">
        <v>84700</v>
      </c>
      <c r="G18" s="27"/>
    </row>
    <row r="19" spans="1:7" x14ac:dyDescent="0.3">
      <c r="A19" s="18"/>
      <c r="B19" s="18"/>
      <c r="C19" s="18"/>
      <c r="D19" s="18"/>
      <c r="E19" s="18"/>
      <c r="F19" s="18"/>
      <c r="G19" s="18"/>
    </row>
    <row r="20" spans="1:7" x14ac:dyDescent="0.3">
      <c r="A20" s="200" t="s">
        <v>2266</v>
      </c>
      <c r="B20" s="122"/>
      <c r="C20" s="122"/>
      <c r="D20" s="200"/>
      <c r="E20" s="200"/>
      <c r="F20" s="200"/>
      <c r="G20" s="200"/>
    </row>
    <row r="21" spans="1:7" x14ac:dyDescent="0.3">
      <c r="A21" t="s">
        <v>2267</v>
      </c>
      <c r="B21" s="2">
        <f>SUM(B22:B25)</f>
        <v>1362</v>
      </c>
      <c r="C21" s="27" t="s">
        <v>188</v>
      </c>
      <c r="D21" s="2">
        <v>191520</v>
      </c>
      <c r="E21" s="27"/>
      <c r="F21" s="2">
        <v>9220421</v>
      </c>
      <c r="G21" s="27"/>
    </row>
    <row r="22" spans="1:7" x14ac:dyDescent="0.3">
      <c r="A22" t="s">
        <v>2268</v>
      </c>
      <c r="B22" s="2">
        <f>VLOOKUP($B$2,'Ref. DC-1980(IPUMS)'!$E$1:$BV$784,12,FALSE)</f>
        <v>967</v>
      </c>
      <c r="C22" s="27">
        <f>B22/B$21</f>
        <v>0.70998531571218793</v>
      </c>
      <c r="D22" s="2">
        <v>142963</v>
      </c>
      <c r="E22" s="27">
        <v>0.7464651211361738</v>
      </c>
      <c r="F22" s="2">
        <v>6439899</v>
      </c>
      <c r="G22" s="27">
        <v>0.69843871554238146</v>
      </c>
    </row>
    <row r="23" spans="1:7" x14ac:dyDescent="0.3">
      <c r="A23" t="s">
        <v>2269</v>
      </c>
      <c r="B23" s="2">
        <f>VLOOKUP($B$2,'Ref. DC-1980(IPUMS)'!$E$1:$BV$784,13,FALSE)</f>
        <v>211</v>
      </c>
      <c r="C23" s="27">
        <f t="shared" ref="C23:C25" si="0">B23/B$21</f>
        <v>0.15491923641703378</v>
      </c>
      <c r="D23" s="2">
        <v>20739</v>
      </c>
      <c r="E23" s="27">
        <v>0.10828634085213032</v>
      </c>
      <c r="F23" s="2">
        <v>1148225</v>
      </c>
      <c r="G23" s="27">
        <v>0.12453064778712382</v>
      </c>
    </row>
    <row r="24" spans="1:7" x14ac:dyDescent="0.3">
      <c r="A24" t="s">
        <v>2270</v>
      </c>
      <c r="B24" s="2">
        <f>VLOOKUP($B$2,'Ref. DC-1980(IPUMS)'!$E$1:$BV$784,14,FALSE)</f>
        <v>125</v>
      </c>
      <c r="C24" s="27">
        <f t="shared" si="0"/>
        <v>9.1776798825256981E-2</v>
      </c>
      <c r="D24" s="2">
        <v>19962</v>
      </c>
      <c r="E24" s="27">
        <v>0.10422932330827067</v>
      </c>
      <c r="F24" s="2">
        <v>1251049</v>
      </c>
      <c r="G24" s="27">
        <v>0.13568241623674235</v>
      </c>
    </row>
    <row r="25" spans="1:7" x14ac:dyDescent="0.3">
      <c r="A25" t="s">
        <v>2271</v>
      </c>
      <c r="B25" s="2">
        <f>VLOOKUP($B$2,'Ref. DC-1980(IPUMS)'!$E$1:$BV$784,15,FALSE)</f>
        <v>59</v>
      </c>
      <c r="C25" s="27">
        <f t="shared" si="0"/>
        <v>4.3318649045521289E-2</v>
      </c>
      <c r="D25" s="2">
        <v>7856</v>
      </c>
      <c r="E25" s="27">
        <v>4.1019214703425233E-2</v>
      </c>
      <c r="F25" s="2">
        <v>381248</v>
      </c>
      <c r="G25" s="27">
        <v>4.1348220433752428E-2</v>
      </c>
    </row>
    <row r="26" spans="1:7" x14ac:dyDescent="0.3">
      <c r="A26" s="18"/>
      <c r="B26" s="18"/>
      <c r="C26" s="18"/>
      <c r="D26" s="18"/>
      <c r="E26" s="18"/>
      <c r="F26" s="18"/>
      <c r="G26" s="18"/>
    </row>
    <row r="27" spans="1:7" x14ac:dyDescent="0.3">
      <c r="A27" s="200" t="s">
        <v>2272</v>
      </c>
      <c r="B27" s="122"/>
      <c r="C27" s="122"/>
      <c r="D27" s="200"/>
      <c r="E27" s="200"/>
      <c r="F27" s="200"/>
      <c r="G27" s="200"/>
    </row>
    <row r="28" spans="1:7" x14ac:dyDescent="0.3">
      <c r="A28" t="s">
        <v>2273</v>
      </c>
      <c r="B28" s="2">
        <f>SUM(B29,B35,B41,B47,B53)</f>
        <v>696</v>
      </c>
      <c r="C28" s="27" t="s">
        <v>188</v>
      </c>
      <c r="D28" s="2">
        <v>67718</v>
      </c>
      <c r="E28" s="27"/>
      <c r="F28" s="2">
        <v>3707451</v>
      </c>
      <c r="G28" s="27"/>
    </row>
    <row r="29" spans="1:7" x14ac:dyDescent="0.3">
      <c r="A29" t="s">
        <v>2274</v>
      </c>
      <c r="B29" s="2">
        <f>SUM(B30:B34)</f>
        <v>236</v>
      </c>
      <c r="C29" s="27">
        <f>B29/B$28</f>
        <v>0.33908045977011492</v>
      </c>
      <c r="D29" s="2">
        <v>15026</v>
      </c>
      <c r="E29" s="27">
        <v>0.2218907823621489</v>
      </c>
      <c r="F29" s="2">
        <v>673157</v>
      </c>
      <c r="G29" s="27">
        <v>0.18156868425233402</v>
      </c>
    </row>
    <row r="30" spans="1:7" x14ac:dyDescent="0.3">
      <c r="A30" t="s">
        <v>2241</v>
      </c>
      <c r="B30" s="2">
        <f>VLOOKUP($B$2,'Ref. DC-1980(IPUMS)'!$E$1:$BV$784,19,FALSE)</f>
        <v>7</v>
      </c>
      <c r="C30" s="27">
        <f t="shared" ref="C30:C58" si="1">B30/B$28</f>
        <v>1.0057471264367816E-2</v>
      </c>
      <c r="D30" s="2">
        <v>251</v>
      </c>
      <c r="E30" s="27">
        <v>3.7065477421069732E-3</v>
      </c>
      <c r="F30" s="2">
        <v>11172</v>
      </c>
      <c r="G30" s="27">
        <v>3.0133911412450224E-3</v>
      </c>
    </row>
    <row r="31" spans="1:7" x14ac:dyDescent="0.3">
      <c r="A31" t="s">
        <v>2221</v>
      </c>
      <c r="B31" s="2">
        <f>VLOOKUP($B$2,'Ref. DC-1980(IPUMS)'!$E$1:$BV$784,20,FALSE)</f>
        <v>34</v>
      </c>
      <c r="C31" s="27">
        <f t="shared" si="1"/>
        <v>4.8850574712643681E-2</v>
      </c>
      <c r="D31" s="2">
        <v>481</v>
      </c>
      <c r="E31" s="27">
        <v>7.1029859121651551E-3</v>
      </c>
      <c r="F31" s="2">
        <v>21307</v>
      </c>
      <c r="G31" s="27">
        <v>5.7470752816422927E-3</v>
      </c>
    </row>
    <row r="32" spans="1:7" x14ac:dyDescent="0.3">
      <c r="A32" t="s">
        <v>2275</v>
      </c>
      <c r="B32" s="2">
        <f>VLOOKUP($B$2,'Ref. DC-1980(IPUMS)'!$E$1:$BV$784,21,FALSE)</f>
        <v>31</v>
      </c>
      <c r="C32" s="27">
        <f t="shared" si="1"/>
        <v>4.4540229885057472E-2</v>
      </c>
      <c r="D32" s="2">
        <v>1382</v>
      </c>
      <c r="E32" s="27">
        <v>2.0408163265306121E-2</v>
      </c>
      <c r="F32" s="2">
        <v>43505</v>
      </c>
      <c r="G32" s="27">
        <v>1.1734477407793117E-2</v>
      </c>
    </row>
    <row r="33" spans="1:7" x14ac:dyDescent="0.3">
      <c r="A33" t="s">
        <v>2242</v>
      </c>
      <c r="B33" s="2">
        <f>VLOOKUP($B$2,'Ref. DC-1980(IPUMS)'!$E$1:$BV$784,22,FALSE)</f>
        <v>153</v>
      </c>
      <c r="C33" s="27">
        <f t="shared" si="1"/>
        <v>0.21982758620689655</v>
      </c>
      <c r="D33" s="2">
        <v>11066</v>
      </c>
      <c r="E33" s="27">
        <v>0.16341297734723412</v>
      </c>
      <c r="F33" s="2">
        <v>502074</v>
      </c>
      <c r="G33" s="27">
        <v>0.1354229631086156</v>
      </c>
    </row>
    <row r="34" spans="1:7" x14ac:dyDescent="0.3">
      <c r="A34" t="s">
        <v>2227</v>
      </c>
      <c r="B34" s="2">
        <f>VLOOKUP($B$2,'Ref. DC-1980(IPUMS)'!$E$1:$BV$784,23,FALSE)</f>
        <v>11</v>
      </c>
      <c r="C34" s="27">
        <f t="shared" si="1"/>
        <v>1.5804597701149427E-2</v>
      </c>
      <c r="D34" s="2">
        <v>1846</v>
      </c>
      <c r="E34" s="27">
        <v>2.7260108095336542E-2</v>
      </c>
      <c r="F34" s="2">
        <v>95099</v>
      </c>
      <c r="G34" s="27">
        <v>2.5650777313037987E-2</v>
      </c>
    </row>
    <row r="35" spans="1:7" x14ac:dyDescent="0.3">
      <c r="A35" t="s">
        <v>2276</v>
      </c>
      <c r="B35" s="2">
        <f>SUM(B36:B40)</f>
        <v>240</v>
      </c>
      <c r="C35" s="27">
        <f t="shared" si="1"/>
        <v>0.34482758620689657</v>
      </c>
      <c r="D35" s="2">
        <v>18034</v>
      </c>
      <c r="E35" s="27">
        <v>0.26631028677751856</v>
      </c>
      <c r="F35" s="2">
        <v>794588</v>
      </c>
      <c r="G35" s="27">
        <v>0.21432191551553884</v>
      </c>
    </row>
    <row r="36" spans="1:7" x14ac:dyDescent="0.3">
      <c r="A36" t="s">
        <v>2241</v>
      </c>
      <c r="B36" s="2">
        <f>VLOOKUP($B$2,'Ref. DC-1980(IPUMS)'!$E$1:$BV$784,24,FALSE)</f>
        <v>52</v>
      </c>
      <c r="C36" s="27">
        <f t="shared" si="1"/>
        <v>7.4712643678160925E-2</v>
      </c>
      <c r="D36" s="2">
        <v>1629</v>
      </c>
      <c r="E36" s="27">
        <v>2.4055642517499039E-2</v>
      </c>
      <c r="F36" s="2">
        <v>47871</v>
      </c>
      <c r="G36" s="27">
        <v>1.2912105918594744E-2</v>
      </c>
    </row>
    <row r="37" spans="1:7" x14ac:dyDescent="0.3">
      <c r="A37" t="s">
        <v>2221</v>
      </c>
      <c r="B37" s="2">
        <f>VLOOKUP($B$2,'Ref. DC-1980(IPUMS)'!$E$1:$BV$784,25,FALSE)</f>
        <v>25</v>
      </c>
      <c r="C37" s="27">
        <f t="shared" si="1"/>
        <v>3.5919540229885055E-2</v>
      </c>
      <c r="D37" s="2">
        <v>1720</v>
      </c>
      <c r="E37" s="27">
        <v>2.5399450663043801E-2</v>
      </c>
      <c r="F37" s="2">
        <v>60871</v>
      </c>
      <c r="G37" s="27">
        <v>1.6418558195374664E-2</v>
      </c>
    </row>
    <row r="38" spans="1:7" x14ac:dyDescent="0.3">
      <c r="A38" t="s">
        <v>2275</v>
      </c>
      <c r="B38" s="2">
        <f>VLOOKUP($B$2,'Ref. DC-1980(IPUMS)'!$E$1:$BV$784,26,FALSE)</f>
        <v>91</v>
      </c>
      <c r="C38" s="27">
        <f t="shared" si="1"/>
        <v>0.1307471264367816</v>
      </c>
      <c r="D38" s="2">
        <v>5442</v>
      </c>
      <c r="E38" s="27">
        <v>8.03626805280723E-2</v>
      </c>
      <c r="F38" s="2">
        <v>183326</v>
      </c>
      <c r="G38" s="27">
        <v>4.9447990007150465E-2</v>
      </c>
    </row>
    <row r="39" spans="1:7" x14ac:dyDescent="0.3">
      <c r="A39" t="s">
        <v>2242</v>
      </c>
      <c r="B39" s="2">
        <f>VLOOKUP($B$2,'Ref. DC-1980(IPUMS)'!$E$1:$BV$784,27,FALSE)</f>
        <v>63</v>
      </c>
      <c r="C39" s="27">
        <f t="shared" si="1"/>
        <v>9.0517241379310345E-2</v>
      </c>
      <c r="D39" s="2">
        <v>8421</v>
      </c>
      <c r="E39" s="27">
        <v>0.12435393839156501</v>
      </c>
      <c r="F39" s="2">
        <v>481852</v>
      </c>
      <c r="G39" s="27">
        <v>0.12996854172853531</v>
      </c>
    </row>
    <row r="40" spans="1:7" x14ac:dyDescent="0.3">
      <c r="A40" t="s">
        <v>2227</v>
      </c>
      <c r="B40" s="2">
        <f>VLOOKUP($B$2,'Ref. DC-1980(IPUMS)'!$E$1:$BV$784,28,FALSE)</f>
        <v>9</v>
      </c>
      <c r="C40" s="27">
        <f t="shared" si="1"/>
        <v>1.2931034482758621E-2</v>
      </c>
      <c r="D40" s="2">
        <v>822</v>
      </c>
      <c r="E40" s="27">
        <v>1.2138574677338374E-2</v>
      </c>
      <c r="F40" s="2">
        <v>20668</v>
      </c>
      <c r="G40" s="27">
        <v>5.5747196658836491E-3</v>
      </c>
    </row>
    <row r="41" spans="1:7" x14ac:dyDescent="0.3">
      <c r="A41" t="s">
        <v>2277</v>
      </c>
      <c r="B41" s="2">
        <f>SUM(B42:B46)</f>
        <v>91</v>
      </c>
      <c r="C41" s="27">
        <f t="shared" si="1"/>
        <v>0.1307471264367816</v>
      </c>
      <c r="D41" s="2">
        <v>13908</v>
      </c>
      <c r="E41" s="27">
        <v>0.20538113943117045</v>
      </c>
      <c r="F41" s="2">
        <v>731430</v>
      </c>
      <c r="G41" s="27">
        <v>0.19728649144654911</v>
      </c>
    </row>
    <row r="42" spans="1:7" x14ac:dyDescent="0.3">
      <c r="A42" t="s">
        <v>2241</v>
      </c>
      <c r="B42" s="2">
        <f>VLOOKUP($B$2,'Ref. DC-1980(IPUMS)'!$E$1:$BV$784,29,FALSE)</f>
        <v>59</v>
      </c>
      <c r="C42" s="27">
        <f t="shared" si="1"/>
        <v>8.4770114942528729E-2</v>
      </c>
      <c r="D42" s="2">
        <v>3825</v>
      </c>
      <c r="E42" s="27">
        <v>5.6484243480315423E-2</v>
      </c>
      <c r="F42" s="2">
        <v>139380</v>
      </c>
      <c r="G42" s="27">
        <v>3.7594562949045042E-2</v>
      </c>
    </row>
    <row r="43" spans="1:7" x14ac:dyDescent="0.3">
      <c r="A43" t="s">
        <v>2221</v>
      </c>
      <c r="B43" s="2">
        <f>VLOOKUP($B$2,'Ref. DC-1980(IPUMS)'!$E$1:$BV$784,30,FALSE)</f>
        <v>26</v>
      </c>
      <c r="C43" s="27">
        <f t="shared" si="1"/>
        <v>3.7356321839080463E-2</v>
      </c>
      <c r="D43" s="2">
        <v>3339</v>
      </c>
      <c r="E43" s="27">
        <v>4.9307421955757699E-2</v>
      </c>
      <c r="F43" s="2">
        <v>145967</v>
      </c>
      <c r="G43" s="27">
        <v>3.9371255344979608E-2</v>
      </c>
    </row>
    <row r="44" spans="1:7" x14ac:dyDescent="0.3">
      <c r="A44" t="s">
        <v>2275</v>
      </c>
      <c r="B44" s="2">
        <f>VLOOKUP($B$2,'Ref. DC-1980(IPUMS)'!$E$1:$BV$784,31,FALSE)</f>
        <v>0</v>
      </c>
      <c r="C44" s="27">
        <f t="shared" si="1"/>
        <v>0</v>
      </c>
      <c r="D44" s="2">
        <v>4428</v>
      </c>
      <c r="E44" s="27">
        <v>6.5388818334859267E-2</v>
      </c>
      <c r="F44" s="2">
        <v>257390</v>
      </c>
      <c r="G44" s="27">
        <v>6.9425057809260324E-2</v>
      </c>
    </row>
    <row r="45" spans="1:7" x14ac:dyDescent="0.3">
      <c r="A45" t="s">
        <v>2242</v>
      </c>
      <c r="B45" s="2">
        <f>VLOOKUP($B$2,'Ref. DC-1980(IPUMS)'!$E$1:$BV$784,32,FALSE)</f>
        <v>0</v>
      </c>
      <c r="C45" s="27">
        <f t="shared" si="1"/>
        <v>0</v>
      </c>
      <c r="D45" s="2">
        <v>1569</v>
      </c>
      <c r="E45" s="27">
        <v>2.316961516878821E-2</v>
      </c>
      <c r="F45" s="2">
        <v>172397</v>
      </c>
      <c r="G45" s="27">
        <v>4.6500142550771409E-2</v>
      </c>
    </row>
    <row r="46" spans="1:7" x14ac:dyDescent="0.3">
      <c r="A46" t="s">
        <v>2227</v>
      </c>
      <c r="B46" s="2">
        <f>VLOOKUP($B$2,'Ref. DC-1980(IPUMS)'!$E$1:$BV$784,33,FALSE)</f>
        <v>6</v>
      </c>
      <c r="C46" s="27">
        <f t="shared" si="1"/>
        <v>8.6206896551724137E-3</v>
      </c>
      <c r="D46" s="2">
        <v>747</v>
      </c>
      <c r="E46" s="27">
        <v>1.1031040491449836E-2</v>
      </c>
      <c r="F46" s="2">
        <v>16296</v>
      </c>
      <c r="G46" s="27">
        <v>4.3954727924927399E-3</v>
      </c>
    </row>
    <row r="47" spans="1:7" x14ac:dyDescent="0.3">
      <c r="A47" t="s">
        <v>2278</v>
      </c>
      <c r="B47" s="2">
        <f>SUM(B48:B52)</f>
        <v>92</v>
      </c>
      <c r="C47" s="27">
        <f t="shared" si="1"/>
        <v>0.13218390804597702</v>
      </c>
      <c r="D47" s="2">
        <v>9045</v>
      </c>
      <c r="E47" s="27">
        <v>0.13356862281815765</v>
      </c>
      <c r="F47" s="2">
        <v>550966</v>
      </c>
      <c r="G47" s="27">
        <v>0.14861046039448667</v>
      </c>
    </row>
    <row r="48" spans="1:7" x14ac:dyDescent="0.3">
      <c r="A48" t="s">
        <v>2241</v>
      </c>
      <c r="B48" s="2">
        <f>VLOOKUP($B$2,'Ref. DC-1980(IPUMS)'!$E$1:$BV$784,34,FALSE)</f>
        <v>74</v>
      </c>
      <c r="C48" s="27">
        <f t="shared" si="1"/>
        <v>0.10632183908045977</v>
      </c>
      <c r="D48" s="2">
        <v>5226</v>
      </c>
      <c r="E48" s="27">
        <v>7.7172982072713309E-2</v>
      </c>
      <c r="F48" s="2">
        <v>230302</v>
      </c>
      <c r="G48" s="27">
        <v>6.211869017284382E-2</v>
      </c>
    </row>
    <row r="49" spans="1:7" x14ac:dyDescent="0.3">
      <c r="A49" t="s">
        <v>2221</v>
      </c>
      <c r="B49" s="2">
        <f>VLOOKUP($B$2,'Ref. DC-1980(IPUMS)'!$E$1:$BV$784,35,FALSE)</f>
        <v>18</v>
      </c>
      <c r="C49" s="27">
        <f t="shared" si="1"/>
        <v>2.5862068965517241E-2</v>
      </c>
      <c r="D49" s="2">
        <v>1980</v>
      </c>
      <c r="E49" s="27">
        <v>2.9238902507457396E-2</v>
      </c>
      <c r="F49" s="2">
        <v>137522</v>
      </c>
      <c r="G49" s="27">
        <v>3.709341000056373E-2</v>
      </c>
    </row>
    <row r="50" spans="1:7" x14ac:dyDescent="0.3">
      <c r="A50" t="s">
        <v>2275</v>
      </c>
      <c r="B50" s="2">
        <f>VLOOKUP($B$2,'Ref. DC-1980(IPUMS)'!$E$1:$BV$784,36,FALSE)</f>
        <v>0</v>
      </c>
      <c r="C50" s="27">
        <f t="shared" si="1"/>
        <v>0</v>
      </c>
      <c r="D50" s="2">
        <v>1180</v>
      </c>
      <c r="E50" s="27">
        <v>1.7425204524646326E-2</v>
      </c>
      <c r="F50" s="2">
        <v>129365</v>
      </c>
      <c r="G50" s="27">
        <v>3.4893246060433432E-2</v>
      </c>
    </row>
    <row r="51" spans="1:7" x14ac:dyDescent="0.3">
      <c r="A51" t="s">
        <v>2242</v>
      </c>
      <c r="B51" s="2">
        <f>VLOOKUP($B$2,'Ref. DC-1980(IPUMS)'!$E$1:$BV$784,37,FALSE)</f>
        <v>0</v>
      </c>
      <c r="C51" s="27">
        <f t="shared" si="1"/>
        <v>0</v>
      </c>
      <c r="D51" s="2">
        <v>237</v>
      </c>
      <c r="E51" s="27">
        <v>3.4998080274077793E-3</v>
      </c>
      <c r="F51" s="2">
        <v>42922</v>
      </c>
      <c r="G51" s="27">
        <v>1.1577226509534449E-2</v>
      </c>
    </row>
    <row r="52" spans="1:7" x14ac:dyDescent="0.3">
      <c r="A52" t="s">
        <v>2227</v>
      </c>
      <c r="B52" s="2">
        <f>VLOOKUP($B$2,'Ref. DC-1980(IPUMS)'!$E$1:$BV$784,38,FALSE)</f>
        <v>0</v>
      </c>
      <c r="C52" s="27">
        <f t="shared" si="1"/>
        <v>0</v>
      </c>
      <c r="D52" s="2">
        <v>422</v>
      </c>
      <c r="E52" s="27">
        <v>6.2317256859328388E-3</v>
      </c>
      <c r="F52" s="2">
        <v>10855</v>
      </c>
      <c r="G52" s="27">
        <v>2.9278876511112354E-3</v>
      </c>
    </row>
    <row r="53" spans="1:7" x14ac:dyDescent="0.3">
      <c r="A53" t="s">
        <v>2279</v>
      </c>
      <c r="B53" s="2">
        <f>SUM(B54:B58)</f>
        <v>37</v>
      </c>
      <c r="C53" s="27">
        <f t="shared" si="1"/>
        <v>5.3160919540229883E-2</v>
      </c>
      <c r="D53" s="2">
        <v>11705</v>
      </c>
      <c r="E53" s="27">
        <v>0.17284916861100447</v>
      </c>
      <c r="F53" s="2">
        <v>957310</v>
      </c>
      <c r="G53" s="27">
        <v>0.25821244839109136</v>
      </c>
    </row>
    <row r="54" spans="1:7" x14ac:dyDescent="0.3">
      <c r="A54" t="s">
        <v>2241</v>
      </c>
      <c r="B54" s="2">
        <f>VLOOKUP($B$2,'Ref. DC-1980(IPUMS)'!$E$1:$BV$784,39,FALSE)</f>
        <v>37</v>
      </c>
      <c r="C54" s="27">
        <f t="shared" si="1"/>
        <v>5.3160919540229883E-2</v>
      </c>
      <c r="D54" s="2">
        <v>9666</v>
      </c>
      <c r="E54" s="27">
        <v>0.14273900587731475</v>
      </c>
      <c r="F54" s="2">
        <v>707802</v>
      </c>
      <c r="G54" s="27">
        <v>0.1909133795699525</v>
      </c>
    </row>
    <row r="55" spans="1:7" x14ac:dyDescent="0.3">
      <c r="A55" t="s">
        <v>2221</v>
      </c>
      <c r="B55" s="2">
        <f>VLOOKUP($B$2,'Ref. DC-1980(IPUMS)'!$E$1:$BV$784,40,FALSE)</f>
        <v>0</v>
      </c>
      <c r="C55" s="27">
        <f t="shared" si="1"/>
        <v>0</v>
      </c>
      <c r="D55" s="2">
        <v>1070</v>
      </c>
      <c r="E55" s="27">
        <v>1.5800821052009806E-2</v>
      </c>
      <c r="F55" s="2">
        <v>142527</v>
      </c>
      <c r="G55" s="27">
        <v>3.8443394127123998E-2</v>
      </c>
    </row>
    <row r="56" spans="1:7" x14ac:dyDescent="0.3">
      <c r="A56" t="s">
        <v>2275</v>
      </c>
      <c r="B56" s="2">
        <f>VLOOKUP($B$2,'Ref. DC-1980(IPUMS)'!$E$1:$BV$784,41,FALSE)</f>
        <v>0</v>
      </c>
      <c r="C56" s="27">
        <f t="shared" si="1"/>
        <v>0</v>
      </c>
      <c r="D56" s="2">
        <v>440</v>
      </c>
      <c r="E56" s="27">
        <v>6.497533890546088E-3</v>
      </c>
      <c r="F56" s="2">
        <v>81086</v>
      </c>
      <c r="G56" s="27">
        <v>2.1871091485767446E-2</v>
      </c>
    </row>
    <row r="57" spans="1:7" x14ac:dyDescent="0.3">
      <c r="A57" t="s">
        <v>2242</v>
      </c>
      <c r="B57" s="2">
        <f>VLOOKUP($B$2,'Ref. DC-1980(IPUMS)'!$E$1:$BV$784,42,FALSE)</f>
        <v>0</v>
      </c>
      <c r="C57" s="27">
        <f t="shared" si="1"/>
        <v>0</v>
      </c>
      <c r="D57" s="2">
        <v>9</v>
      </c>
      <c r="E57" s="27">
        <v>1.3290410230662453E-4</v>
      </c>
      <c r="F57" s="2">
        <v>5773</v>
      </c>
      <c r="G57" s="27">
        <v>1.5571345379884994E-3</v>
      </c>
    </row>
    <row r="58" spans="1:7" x14ac:dyDescent="0.3">
      <c r="A58" t="s">
        <v>2227</v>
      </c>
      <c r="B58" s="2">
        <f>VLOOKUP($B$2,'Ref. DC-1980(IPUMS)'!$E$1:$BV$784,43,FALSE)</f>
        <v>0</v>
      </c>
      <c r="C58" s="27">
        <f t="shared" si="1"/>
        <v>0</v>
      </c>
      <c r="D58" s="2">
        <v>520</v>
      </c>
      <c r="E58" s="27">
        <v>7.6789036888271949E-3</v>
      </c>
      <c r="F58" s="2">
        <v>20122</v>
      </c>
      <c r="G58" s="27">
        <v>5.4274486702588923E-3</v>
      </c>
    </row>
    <row r="59" spans="1:7" x14ac:dyDescent="0.3">
      <c r="A59" s="18"/>
      <c r="B59" s="18"/>
      <c r="C59" s="18"/>
      <c r="D59" s="18"/>
      <c r="E59" s="18"/>
      <c r="F59" s="18"/>
      <c r="G59" s="18"/>
    </row>
    <row r="60" spans="1:7" x14ac:dyDescent="0.3">
      <c r="A60" s="200" t="s">
        <v>2280</v>
      </c>
      <c r="B60" s="122"/>
      <c r="C60" s="122"/>
      <c r="D60" s="200"/>
      <c r="E60" s="200"/>
      <c r="F60" s="200"/>
      <c r="G60" s="200"/>
    </row>
    <row r="61" spans="1:7" x14ac:dyDescent="0.3">
      <c r="A61" t="s">
        <v>2281</v>
      </c>
      <c r="B61" s="2">
        <f>SUM(B62:B63)</f>
        <v>305</v>
      </c>
      <c r="C61" t="s">
        <v>188</v>
      </c>
      <c r="D61" s="2">
        <v>447</v>
      </c>
      <c r="E61" s="27"/>
      <c r="F61" s="2">
        <v>509</v>
      </c>
      <c r="G61" s="27"/>
    </row>
    <row r="62" spans="1:7" x14ac:dyDescent="0.3">
      <c r="A62" t="s">
        <v>2282</v>
      </c>
      <c r="B62" s="2">
        <f>VLOOKUP($B$2,'Ref. DC-1980(IPUMS)'!$E$1:$BV$784,44,FALSE)</f>
        <v>226</v>
      </c>
      <c r="C62" s="292">
        <f>B62/B$61</f>
        <v>0.74098360655737705</v>
      </c>
      <c r="D62" s="2">
        <v>353</v>
      </c>
      <c r="E62" s="27">
        <v>0.78970917225950787</v>
      </c>
      <c r="F62" s="2">
        <v>411</v>
      </c>
      <c r="G62" s="27">
        <v>0.80746561886051083</v>
      </c>
    </row>
    <row r="63" spans="1:7" x14ac:dyDescent="0.3">
      <c r="A63" t="s">
        <v>2283</v>
      </c>
      <c r="B63" s="2">
        <f>VLOOKUP($B$2,'Ref. DC-1980(IPUMS)'!$E$1:$BV$784,45,FALSE)</f>
        <v>79</v>
      </c>
      <c r="C63" s="292">
        <f>B63/B$61</f>
        <v>0.25901639344262295</v>
      </c>
      <c r="D63" s="2">
        <v>94</v>
      </c>
      <c r="E63" s="27">
        <v>0.21029082774049218</v>
      </c>
      <c r="F63" s="2">
        <v>98</v>
      </c>
      <c r="G63" s="27">
        <v>0.1925343811394892</v>
      </c>
    </row>
    <row r="64" spans="1:7" x14ac:dyDescent="0.3">
      <c r="A64" s="18"/>
      <c r="B64" s="18"/>
      <c r="C64" s="18"/>
      <c r="D64" s="18"/>
      <c r="E64" s="18"/>
      <c r="F64" s="18"/>
      <c r="G64" s="18"/>
    </row>
    <row r="65" spans="1:7" x14ac:dyDescent="0.3">
      <c r="A65" s="200" t="s">
        <v>2284</v>
      </c>
      <c r="B65" s="122"/>
      <c r="C65" s="122"/>
      <c r="D65" s="200"/>
      <c r="E65" s="200"/>
      <c r="F65" s="200"/>
      <c r="G65" s="200"/>
    </row>
    <row r="66" spans="1:7" x14ac:dyDescent="0.3">
      <c r="A66" t="s">
        <v>2281</v>
      </c>
      <c r="B66" s="2">
        <f>SUM(B67,B73,B79,B85,B91)</f>
        <v>501</v>
      </c>
      <c r="C66" s="27" t="s">
        <v>188</v>
      </c>
      <c r="D66" s="2">
        <v>83153</v>
      </c>
      <c r="E66" s="27"/>
      <c r="F66" s="2">
        <v>3831493</v>
      </c>
      <c r="G66" s="27"/>
    </row>
    <row r="67" spans="1:7" x14ac:dyDescent="0.3">
      <c r="A67" t="s">
        <v>2274</v>
      </c>
      <c r="B67" s="2">
        <f>SUM(B68:B72)</f>
        <v>45</v>
      </c>
      <c r="C67" s="27">
        <f>B67/B$66</f>
        <v>8.9820359281437126E-2</v>
      </c>
      <c r="D67" s="2">
        <v>6292</v>
      </c>
      <c r="E67" s="27">
        <v>7.5667745000180392E-2</v>
      </c>
      <c r="F67" s="2">
        <v>219034</v>
      </c>
      <c r="G67" s="27">
        <v>5.7166749358539867E-2</v>
      </c>
    </row>
    <row r="68" spans="1:7" x14ac:dyDescent="0.3">
      <c r="A68" t="s">
        <v>2241</v>
      </c>
      <c r="B68" s="2">
        <f>VLOOKUP($B$2,'Ref. DC-1980(IPUMS)'!$E$1:$BV$784,46,FALSE)</f>
        <v>0</v>
      </c>
      <c r="C68" s="27">
        <f t="shared" ref="C68:C96" si="2">B68/B$66</f>
        <v>0</v>
      </c>
      <c r="D68" s="2">
        <v>1286</v>
      </c>
      <c r="E68" s="27">
        <v>1.5465467271174822E-2</v>
      </c>
      <c r="F68" s="2">
        <v>29306</v>
      </c>
      <c r="G68" s="27">
        <v>7.6487155268194409E-3</v>
      </c>
    </row>
    <row r="69" spans="1:7" x14ac:dyDescent="0.3">
      <c r="A69" t="s">
        <v>2221</v>
      </c>
      <c r="B69" s="2">
        <f>VLOOKUP($B$2,'Ref. DC-1980(IPUMS)'!$E$1:$BV$784,47,FALSE)</f>
        <v>0</v>
      </c>
      <c r="C69" s="27">
        <f t="shared" si="2"/>
        <v>0</v>
      </c>
      <c r="D69" s="2">
        <v>723</v>
      </c>
      <c r="E69" s="27">
        <v>8.6948155809171042E-3</v>
      </c>
      <c r="F69" s="2">
        <v>18456</v>
      </c>
      <c r="G69" s="27">
        <v>4.8169212367085105E-3</v>
      </c>
    </row>
    <row r="70" spans="1:7" x14ac:dyDescent="0.3">
      <c r="A70" t="s">
        <v>2275</v>
      </c>
      <c r="B70" s="2">
        <f>VLOOKUP($B$2,'Ref. DC-1980(IPUMS)'!$E$1:$BV$784,48,FALSE)</f>
        <v>6</v>
      </c>
      <c r="C70" s="27">
        <f t="shared" si="2"/>
        <v>1.1976047904191617E-2</v>
      </c>
      <c r="D70" s="2">
        <v>935</v>
      </c>
      <c r="E70" s="27">
        <v>1.1244332736040792E-2</v>
      </c>
      <c r="F70" s="2">
        <v>25767</v>
      </c>
      <c r="G70" s="27">
        <v>6.7250546979989263E-3</v>
      </c>
    </row>
    <row r="71" spans="1:7" x14ac:dyDescent="0.3">
      <c r="A71" t="s">
        <v>2242</v>
      </c>
      <c r="B71" s="2">
        <f>VLOOKUP($B$2,'Ref. DC-1980(IPUMS)'!$E$1:$BV$784,49,FALSE)</f>
        <v>34</v>
      </c>
      <c r="C71" s="27">
        <f t="shared" si="2"/>
        <v>6.7864271457085831E-2</v>
      </c>
      <c r="D71" s="2">
        <v>2755</v>
      </c>
      <c r="E71" s="27">
        <v>3.3131696992291321E-2</v>
      </c>
      <c r="F71" s="2">
        <v>114601</v>
      </c>
      <c r="G71" s="27">
        <v>2.9910272575207626E-2</v>
      </c>
    </row>
    <row r="72" spans="1:7" x14ac:dyDescent="0.3">
      <c r="A72" t="s">
        <v>2227</v>
      </c>
      <c r="B72" s="2">
        <f>VLOOKUP($B$2,'Ref. DC-1980(IPUMS)'!$E$1:$BV$784,50,FALSE)</f>
        <v>5</v>
      </c>
      <c r="C72" s="27">
        <f t="shared" si="2"/>
        <v>9.9800399201596807E-3</v>
      </c>
      <c r="D72" s="2">
        <v>593</v>
      </c>
      <c r="E72" s="27">
        <v>7.131432419756353E-3</v>
      </c>
      <c r="F72" s="2">
        <v>30904</v>
      </c>
      <c r="G72" s="27">
        <v>8.0657853218053643E-3</v>
      </c>
    </row>
    <row r="73" spans="1:7" x14ac:dyDescent="0.3">
      <c r="A73" t="s">
        <v>2276</v>
      </c>
      <c r="B73" s="2">
        <f>SUM(B74:B78)</f>
        <v>87</v>
      </c>
      <c r="C73" s="27">
        <f t="shared" si="2"/>
        <v>0.17365269461077845</v>
      </c>
      <c r="D73" s="2">
        <v>10048</v>
      </c>
      <c r="E73" s="27">
        <v>0.1208374923334095</v>
      </c>
      <c r="F73" s="2">
        <v>332591</v>
      </c>
      <c r="G73" s="27">
        <v>8.6804543294219771E-2</v>
      </c>
    </row>
    <row r="74" spans="1:7" x14ac:dyDescent="0.3">
      <c r="A74" t="s">
        <v>2241</v>
      </c>
      <c r="B74" s="2">
        <f>VLOOKUP($B$2,'Ref. DC-1980(IPUMS)'!$E$1:$BV$784,51,FALSE)</f>
        <v>46</v>
      </c>
      <c r="C74" s="27">
        <f t="shared" si="2"/>
        <v>9.1816367265469059E-2</v>
      </c>
      <c r="D74" s="2">
        <v>4824</v>
      </c>
      <c r="E74" s="27">
        <v>5.8013541303380517E-2</v>
      </c>
      <c r="F74" s="2">
        <v>144315</v>
      </c>
      <c r="G74" s="27">
        <v>3.7665474007129857E-2</v>
      </c>
    </row>
    <row r="75" spans="1:7" x14ac:dyDescent="0.3">
      <c r="A75" t="s">
        <v>2221</v>
      </c>
      <c r="B75" s="2">
        <f>VLOOKUP($B$2,'Ref. DC-1980(IPUMS)'!$E$1:$BV$784,52,FALSE)</f>
        <v>0</v>
      </c>
      <c r="C75" s="27">
        <f t="shared" si="2"/>
        <v>0</v>
      </c>
      <c r="D75" s="2">
        <v>1062</v>
      </c>
      <c r="E75" s="27">
        <v>1.2771637824251681E-2</v>
      </c>
      <c r="F75" s="2">
        <v>31203</v>
      </c>
      <c r="G75" s="27">
        <v>8.1438227865743198E-3</v>
      </c>
    </row>
    <row r="76" spans="1:7" x14ac:dyDescent="0.3">
      <c r="A76" t="s">
        <v>2275</v>
      </c>
      <c r="B76" s="2">
        <f>VLOOKUP($B$2,'Ref. DC-1980(IPUMS)'!$E$1:$BV$784,53,FALSE)</f>
        <v>35</v>
      </c>
      <c r="C76" s="27">
        <f t="shared" si="2"/>
        <v>6.9860279441117765E-2</v>
      </c>
      <c r="D76" s="2">
        <v>1371</v>
      </c>
      <c r="E76" s="27">
        <v>1.6487679338087622E-2</v>
      </c>
      <c r="F76" s="2">
        <v>46361</v>
      </c>
      <c r="G76" s="27">
        <v>1.2099982957035287E-2</v>
      </c>
    </row>
    <row r="77" spans="1:7" x14ac:dyDescent="0.3">
      <c r="A77" t="s">
        <v>2242</v>
      </c>
      <c r="B77" s="2">
        <f>VLOOKUP($B$2,'Ref. DC-1980(IPUMS)'!$E$1:$BV$784,54,FALSE)</f>
        <v>6</v>
      </c>
      <c r="C77" s="27">
        <f t="shared" si="2"/>
        <v>1.1976047904191617E-2</v>
      </c>
      <c r="D77" s="2">
        <v>2791</v>
      </c>
      <c r="E77" s="27">
        <v>3.356463386768968E-2</v>
      </c>
      <c r="F77" s="2">
        <v>110712</v>
      </c>
      <c r="G77" s="27">
        <v>2.889526354348031E-2</v>
      </c>
    </row>
    <row r="78" spans="1:7" x14ac:dyDescent="0.3">
      <c r="A78" t="s">
        <v>2227</v>
      </c>
      <c r="B78" s="2">
        <f>VLOOKUP($B$2,'Ref. DC-1980(IPUMS)'!$E$1:$BV$784,55,FALSE)</f>
        <v>0</v>
      </c>
      <c r="C78" s="27">
        <f t="shared" si="2"/>
        <v>0</v>
      </c>
      <c r="D78" s="2">
        <v>0</v>
      </c>
      <c r="E78" s="27">
        <v>0</v>
      </c>
      <c r="F78" s="2">
        <v>0</v>
      </c>
      <c r="G78" s="27">
        <v>0</v>
      </c>
    </row>
    <row r="79" spans="1:7" x14ac:dyDescent="0.3">
      <c r="A79" t="s">
        <v>2277</v>
      </c>
      <c r="B79" s="2">
        <f>SUM(B80:B84)</f>
        <v>135</v>
      </c>
      <c r="C79" s="27">
        <f t="shared" si="2"/>
        <v>0.26946107784431139</v>
      </c>
      <c r="D79" s="2">
        <v>11038</v>
      </c>
      <c r="E79" s="27">
        <v>0.13274325640686446</v>
      </c>
      <c r="F79" s="2">
        <v>390533</v>
      </c>
      <c r="G79" s="27">
        <v>0.10192710778800848</v>
      </c>
    </row>
    <row r="80" spans="1:7" x14ac:dyDescent="0.3">
      <c r="A80" t="s">
        <v>2241</v>
      </c>
      <c r="B80" s="2">
        <f>VLOOKUP($B$2,'Ref. DC-1980(IPUMS)'!$E$1:$BV$784,56,FALSE)</f>
        <v>78</v>
      </c>
      <c r="C80" s="27">
        <f t="shared" si="2"/>
        <v>0.15568862275449102</v>
      </c>
      <c r="D80" s="2">
        <v>5926</v>
      </c>
      <c r="E80" s="27">
        <v>7.126622010029704E-2</v>
      </c>
      <c r="F80" s="2">
        <v>195755</v>
      </c>
      <c r="G80" s="27">
        <v>5.1091049885775598E-2</v>
      </c>
    </row>
    <row r="81" spans="1:7" x14ac:dyDescent="0.3">
      <c r="A81" t="s">
        <v>2221</v>
      </c>
      <c r="B81" s="2">
        <f>VLOOKUP($B$2,'Ref. DC-1980(IPUMS)'!$E$1:$BV$784,57,FALSE)</f>
        <v>39</v>
      </c>
      <c r="C81" s="27">
        <f t="shared" si="2"/>
        <v>7.7844311377245512E-2</v>
      </c>
      <c r="D81" s="2">
        <v>1298</v>
      </c>
      <c r="E81" s="27">
        <v>1.5609779562974276E-2</v>
      </c>
      <c r="F81" s="2">
        <v>41110</v>
      </c>
      <c r="G81" s="27">
        <v>1.0729498918567774E-2</v>
      </c>
    </row>
    <row r="82" spans="1:7" x14ac:dyDescent="0.3">
      <c r="A82" t="s">
        <v>2275</v>
      </c>
      <c r="B82" s="2">
        <f>VLOOKUP($B$2,'Ref. DC-1980(IPUMS)'!$E$1:$BV$784,58,FALSE)</f>
        <v>13</v>
      </c>
      <c r="C82" s="27">
        <f t="shared" si="2"/>
        <v>2.5948103792415168E-2</v>
      </c>
      <c r="D82" s="2">
        <v>1556</v>
      </c>
      <c r="E82" s="27">
        <v>1.8712493836662538E-2</v>
      </c>
      <c r="F82" s="2">
        <v>56433</v>
      </c>
      <c r="G82" s="27">
        <v>1.4728723241827663E-2</v>
      </c>
    </row>
    <row r="83" spans="1:7" x14ac:dyDescent="0.3">
      <c r="A83" t="s">
        <v>2242</v>
      </c>
      <c r="B83" s="2">
        <f>VLOOKUP($B$2,'Ref. DC-1980(IPUMS)'!$E$1:$BV$784,59,FALSE)</f>
        <v>5</v>
      </c>
      <c r="C83" s="27">
        <f t="shared" si="2"/>
        <v>9.9800399201596807E-3</v>
      </c>
      <c r="D83" s="2">
        <v>2258</v>
      </c>
      <c r="E83" s="27">
        <v>2.7154762906930599E-2</v>
      </c>
      <c r="F83" s="2">
        <v>97235</v>
      </c>
      <c r="G83" s="27">
        <v>2.537783574183745E-2</v>
      </c>
    </row>
    <row r="84" spans="1:7" x14ac:dyDescent="0.3">
      <c r="A84" t="s">
        <v>2227</v>
      </c>
      <c r="B84" s="2">
        <f>VLOOKUP($B$2,'Ref. DC-1980(IPUMS)'!$E$1:$BV$784,60,FALSE)</f>
        <v>0</v>
      </c>
      <c r="C84" s="27">
        <f t="shared" si="2"/>
        <v>0</v>
      </c>
      <c r="D84" s="2">
        <v>0</v>
      </c>
      <c r="E84" s="27">
        <v>0</v>
      </c>
      <c r="F84" s="2">
        <v>0</v>
      </c>
      <c r="G84" s="27">
        <v>0</v>
      </c>
    </row>
    <row r="85" spans="1:7" x14ac:dyDescent="0.3">
      <c r="A85" t="s">
        <v>2278</v>
      </c>
      <c r="B85" s="2">
        <f>SUM(B86:B90)</f>
        <v>64</v>
      </c>
      <c r="C85" s="27">
        <f t="shared" si="2"/>
        <v>0.1277445109780439</v>
      </c>
      <c r="D85" s="2">
        <v>11986</v>
      </c>
      <c r="E85" s="27">
        <v>0.14414392745902133</v>
      </c>
      <c r="F85" s="2">
        <v>446637</v>
      </c>
      <c r="G85" s="27">
        <v>0.11656996371910375</v>
      </c>
    </row>
    <row r="86" spans="1:7" x14ac:dyDescent="0.3">
      <c r="A86" t="s">
        <v>2241</v>
      </c>
      <c r="B86" s="2">
        <f>VLOOKUP($B$2,'Ref. DC-1980(IPUMS)'!$E$1:$BV$784,61,FALSE)</f>
        <v>56</v>
      </c>
      <c r="C86" s="27">
        <f t="shared" si="2"/>
        <v>0.11177644710578842</v>
      </c>
      <c r="D86" s="2">
        <v>6836</v>
      </c>
      <c r="E86" s="27">
        <v>8.220990222842231E-2</v>
      </c>
      <c r="F86" s="2">
        <v>237048</v>
      </c>
      <c r="G86" s="27">
        <v>6.1868310864720361E-2</v>
      </c>
    </row>
    <row r="87" spans="1:7" x14ac:dyDescent="0.3">
      <c r="A87" t="s">
        <v>2221</v>
      </c>
      <c r="B87" s="2">
        <f>VLOOKUP($B$2,'Ref. DC-1980(IPUMS)'!$E$1:$BV$784,62,FALSE)</f>
        <v>0</v>
      </c>
      <c r="C87" s="27">
        <f t="shared" si="2"/>
        <v>0</v>
      </c>
      <c r="D87" s="2">
        <v>1510</v>
      </c>
      <c r="E87" s="27">
        <v>1.8159296718097965E-2</v>
      </c>
      <c r="F87" s="2">
        <v>50566</v>
      </c>
      <c r="G87" s="27">
        <v>1.3197466366244177E-2</v>
      </c>
    </row>
    <row r="88" spans="1:7" x14ac:dyDescent="0.3">
      <c r="A88" t="s">
        <v>2275</v>
      </c>
      <c r="B88" s="2">
        <f>VLOOKUP($B$2,'Ref. DC-1980(IPUMS)'!$E$1:$BV$784,63,FALSE)</f>
        <v>8</v>
      </c>
      <c r="C88" s="27">
        <f t="shared" si="2"/>
        <v>1.5968063872255488E-2</v>
      </c>
      <c r="D88" s="2">
        <v>2204</v>
      </c>
      <c r="E88" s="27">
        <v>2.6505357593833056E-2</v>
      </c>
      <c r="F88" s="2">
        <v>75051</v>
      </c>
      <c r="G88" s="27">
        <v>1.9587925646738752E-2</v>
      </c>
    </row>
    <row r="89" spans="1:7" x14ac:dyDescent="0.3">
      <c r="A89" t="s">
        <v>2242</v>
      </c>
      <c r="B89" s="2">
        <f>VLOOKUP($B$2,'Ref. DC-1980(IPUMS)'!$E$1:$BV$784,64,FALSE)</f>
        <v>0</v>
      </c>
      <c r="C89" s="27">
        <f t="shared" si="2"/>
        <v>0</v>
      </c>
      <c r="D89" s="2">
        <v>1436</v>
      </c>
      <c r="E89" s="27">
        <v>1.7269370918667998E-2</v>
      </c>
      <c r="F89" s="2">
        <v>83972</v>
      </c>
      <c r="G89" s="27">
        <v>2.1916260841400467E-2</v>
      </c>
    </row>
    <row r="90" spans="1:7" x14ac:dyDescent="0.3">
      <c r="A90" t="s">
        <v>2227</v>
      </c>
      <c r="B90" s="2">
        <f>VLOOKUP($B$2,'Ref. DC-1980(IPUMS)'!$E$1:$BV$784,65,FALSE)</f>
        <v>0</v>
      </c>
      <c r="C90" s="27">
        <f t="shared" si="2"/>
        <v>0</v>
      </c>
      <c r="D90" s="2">
        <v>0</v>
      </c>
      <c r="E90" s="27">
        <v>0</v>
      </c>
      <c r="F90" s="2">
        <v>0</v>
      </c>
      <c r="G90" s="27">
        <v>0</v>
      </c>
    </row>
    <row r="91" spans="1:7" x14ac:dyDescent="0.3">
      <c r="A91" t="s">
        <v>2279</v>
      </c>
      <c r="B91" s="2">
        <f>SUM(B92:B96)</f>
        <v>170</v>
      </c>
      <c r="C91" s="27">
        <f t="shared" si="2"/>
        <v>0.33932135728542911</v>
      </c>
      <c r="D91" s="2">
        <v>43789</v>
      </c>
      <c r="E91" s="27">
        <v>0.52660757880052433</v>
      </c>
      <c r="F91" s="2">
        <v>2442698</v>
      </c>
      <c r="G91" s="27">
        <v>0.63753163584012806</v>
      </c>
    </row>
    <row r="92" spans="1:7" x14ac:dyDescent="0.3">
      <c r="A92" t="s">
        <v>2241</v>
      </c>
      <c r="B92" s="2">
        <f>VLOOKUP($B$2,'Ref. DC-1980(IPUMS)'!$E$1:$BV$784,66,FALSE)</f>
        <v>170</v>
      </c>
      <c r="C92" s="27">
        <f t="shared" si="2"/>
        <v>0.33932135728542911</v>
      </c>
      <c r="D92" s="2">
        <v>32203</v>
      </c>
      <c r="E92" s="27">
        <v>0.38727406106815149</v>
      </c>
      <c r="F92" s="2">
        <v>1678486</v>
      </c>
      <c r="G92" s="27">
        <v>0.43807622772637195</v>
      </c>
    </row>
    <row r="93" spans="1:7" x14ac:dyDescent="0.3">
      <c r="A93" t="s">
        <v>2221</v>
      </c>
      <c r="B93" s="2">
        <f>VLOOKUP($B$2,'Ref. DC-1980(IPUMS)'!$E$1:$BV$784,67,FALSE)</f>
        <v>0</v>
      </c>
      <c r="C93" s="27">
        <f t="shared" si="2"/>
        <v>0</v>
      </c>
      <c r="D93" s="2">
        <v>4784</v>
      </c>
      <c r="E93" s="27">
        <v>5.753250033071567E-2</v>
      </c>
      <c r="F93" s="2">
        <v>287092</v>
      </c>
      <c r="G93" s="27">
        <v>7.4929537911200675E-2</v>
      </c>
    </row>
    <row r="94" spans="1:7" x14ac:dyDescent="0.3">
      <c r="A94" t="s">
        <v>2275</v>
      </c>
      <c r="B94" s="2">
        <f>VLOOKUP($B$2,'Ref. DC-1980(IPUMS)'!$E$1:$BV$784,68,FALSE)</f>
        <v>0</v>
      </c>
      <c r="C94" s="27">
        <f t="shared" si="2"/>
        <v>0</v>
      </c>
      <c r="D94" s="2">
        <v>5164</v>
      </c>
      <c r="E94" s="27">
        <v>6.2102389571031716E-2</v>
      </c>
      <c r="F94" s="2">
        <v>323081</v>
      </c>
      <c r="G94" s="27">
        <v>8.4322482123809175E-2</v>
      </c>
    </row>
    <row r="95" spans="1:7" x14ac:dyDescent="0.3">
      <c r="A95" t="s">
        <v>2242</v>
      </c>
      <c r="B95" s="2">
        <f>VLOOKUP($B$2,'Ref. DC-1980(IPUMS)'!$E$1:$BV$784,69,FALSE)</f>
        <v>0</v>
      </c>
      <c r="C95" s="27">
        <f t="shared" si="2"/>
        <v>0</v>
      </c>
      <c r="D95" s="2">
        <v>1638</v>
      </c>
      <c r="E95" s="27">
        <v>1.9698627830625474E-2</v>
      </c>
      <c r="F95" s="2">
        <v>154039</v>
      </c>
      <c r="G95" s="27">
        <v>4.0203388078746329E-2</v>
      </c>
    </row>
    <row r="96" spans="1:7" x14ac:dyDescent="0.3">
      <c r="A96" t="s">
        <v>2227</v>
      </c>
      <c r="B96" s="2">
        <f>VLOOKUP($B$2,'Ref. DC-1980(IPUMS)'!$E$1:$BV$784,70,FALSE)</f>
        <v>0</v>
      </c>
      <c r="C96" s="27">
        <f t="shared" si="2"/>
        <v>0</v>
      </c>
      <c r="D96" s="2">
        <v>0</v>
      </c>
      <c r="E96" s="27">
        <v>0</v>
      </c>
      <c r="F96" s="2">
        <v>0</v>
      </c>
      <c r="G96" s="27">
        <v>0</v>
      </c>
    </row>
    <row r="97" spans="1:7" x14ac:dyDescent="0.3">
      <c r="A97" s="18"/>
      <c r="B97" s="18"/>
      <c r="C97" s="18"/>
      <c r="D97" s="18"/>
      <c r="E97" s="18"/>
      <c r="F97" s="18"/>
      <c r="G97" s="18"/>
    </row>
    <row r="98" spans="1:7" x14ac:dyDescent="0.3">
      <c r="A98" s="200" t="s">
        <v>2285</v>
      </c>
      <c r="B98" s="122"/>
      <c r="C98" s="122"/>
      <c r="D98" s="200"/>
      <c r="E98" s="200"/>
      <c r="F98" s="200"/>
      <c r="G98" s="200"/>
    </row>
    <row r="99" spans="1:7" x14ac:dyDescent="0.3">
      <c r="A99" t="s">
        <v>1431</v>
      </c>
      <c r="B99" s="2">
        <f>VLOOKUP($B$2,'Ref. DC-1980(IPUMS)'!$E$1:$BV$784,18,FALSE)</f>
        <v>171</v>
      </c>
      <c r="C99" s="27"/>
      <c r="D99" s="2">
        <v>236</v>
      </c>
      <c r="E99" s="27"/>
      <c r="F99" s="2">
        <v>283</v>
      </c>
      <c r="G99" s="27"/>
    </row>
    <row r="100" spans="1:7" x14ac:dyDescent="0.3">
      <c r="A100" s="18"/>
      <c r="B100" s="18"/>
      <c r="C100" s="18"/>
      <c r="D100" s="18"/>
      <c r="E100" s="18"/>
      <c r="F100" s="18"/>
      <c r="G100" s="18"/>
    </row>
    <row r="101" spans="1:7" x14ac:dyDescent="0.3">
      <c r="A101" s="200" t="s">
        <v>2286</v>
      </c>
      <c r="B101" s="122"/>
      <c r="C101" s="200"/>
      <c r="D101" s="200"/>
      <c r="E101" s="200"/>
      <c r="F101" s="200"/>
      <c r="G101" s="200"/>
    </row>
    <row r="102" spans="1:7" x14ac:dyDescent="0.3">
      <c r="A102" t="s">
        <v>2254</v>
      </c>
      <c r="B102" s="2">
        <f>B62</f>
        <v>226</v>
      </c>
      <c r="C102" s="27"/>
      <c r="D102" s="2">
        <v>353</v>
      </c>
      <c r="E102" s="27"/>
      <c r="F102" s="2">
        <v>411</v>
      </c>
      <c r="G102" s="27"/>
    </row>
    <row r="103" spans="1:7" x14ac:dyDescent="0.3">
      <c r="A103" t="s">
        <v>2255</v>
      </c>
      <c r="B103" s="2">
        <f>B63</f>
        <v>79</v>
      </c>
      <c r="C103" s="27"/>
      <c r="D103" s="2">
        <v>94</v>
      </c>
      <c r="E103" s="27"/>
      <c r="F103" s="2">
        <v>98</v>
      </c>
      <c r="G103" s="27"/>
    </row>
    <row r="104" spans="1:7" x14ac:dyDescent="0.3">
      <c r="A104" s="18"/>
      <c r="B104" s="18"/>
      <c r="C104" s="18"/>
      <c r="D104" s="18"/>
      <c r="E104" s="18"/>
      <c r="F104" s="18"/>
      <c r="G104" s="18"/>
    </row>
    <row r="109" spans="1:7" x14ac:dyDescent="0.3">
      <c r="A109" s="31" t="s">
        <v>2256</v>
      </c>
    </row>
    <row r="110" spans="1:7" ht="24" x14ac:dyDescent="0.3">
      <c r="A110" s="32" t="s">
        <v>2257</v>
      </c>
    </row>
    <row r="111" spans="1:7" x14ac:dyDescent="0.3">
      <c r="A111" s="33" t="s">
        <v>2258</v>
      </c>
    </row>
  </sheetData>
  <mergeCells count="4">
    <mergeCell ref="B1:G1"/>
    <mergeCell ref="B2:C2"/>
    <mergeCell ref="D2:E2"/>
    <mergeCell ref="F2:G2"/>
  </mergeCells>
  <pageMargins left="0.7" right="0.7" top="0.75" bottom="0.75" header="0.3" footer="0.3"/>
  <pageSetup orientation="portrait" horizontalDpi="1200" verticalDpi="120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517DFE-7DA2-4292-A58B-98D57E6E811A}">
  <sheetPr>
    <tabColor theme="1"/>
  </sheetPr>
  <dimension ref="A1:BV784"/>
  <sheetViews>
    <sheetView workbookViewId="0"/>
  </sheetViews>
  <sheetFormatPr defaultRowHeight="14.4" x14ac:dyDescent="0.3"/>
  <cols>
    <col min="3" max="3" width="17.6640625" customWidth="1"/>
    <col min="4" max="5" width="26.77734375" customWidth="1"/>
    <col min="6" max="6" width="14" customWidth="1"/>
    <col min="7" max="7" width="24.44140625" customWidth="1"/>
    <col min="8" max="19" width="15.44140625" customWidth="1"/>
    <col min="20" max="20" width="13.44140625" customWidth="1"/>
  </cols>
  <sheetData>
    <row r="1" spans="1:74" s="1" customFormat="1" x14ac:dyDescent="0.3">
      <c r="A1" s="1" t="s">
        <v>2572</v>
      </c>
      <c r="B1" s="1" t="s">
        <v>2290</v>
      </c>
      <c r="C1" s="1" t="s">
        <v>2573</v>
      </c>
      <c r="D1" s="1" t="s">
        <v>2574</v>
      </c>
      <c r="E1" s="288" t="s">
        <v>2575</v>
      </c>
      <c r="F1" s="1" t="s">
        <v>2576</v>
      </c>
      <c r="G1" s="1" t="s">
        <v>2577</v>
      </c>
      <c r="H1" s="289" t="s">
        <v>2578</v>
      </c>
      <c r="I1" s="289" t="s">
        <v>2579</v>
      </c>
      <c r="J1" s="289" t="s">
        <v>2580</v>
      </c>
      <c r="K1" s="289" t="s">
        <v>2581</v>
      </c>
      <c r="L1" s="289" t="s">
        <v>2582</v>
      </c>
      <c r="M1" s="289" t="s">
        <v>2583</v>
      </c>
      <c r="N1" s="289" t="s">
        <v>2584</v>
      </c>
      <c r="O1" s="289" t="s">
        <v>2585</v>
      </c>
      <c r="P1" s="289" t="s">
        <v>2586</v>
      </c>
      <c r="Q1" s="289" t="s">
        <v>2587</v>
      </c>
      <c r="R1" s="289" t="s">
        <v>2588</v>
      </c>
      <c r="S1" s="289" t="s">
        <v>2589</v>
      </c>
      <c r="T1" s="1" t="s">
        <v>2590</v>
      </c>
      <c r="U1" s="1" t="s">
        <v>2591</v>
      </c>
      <c r="V1" s="289" t="s">
        <v>2592</v>
      </c>
      <c r="W1" s="289" t="s">
        <v>2593</v>
      </c>
      <c r="X1" s="289" t="s">
        <v>2594</v>
      </c>
      <c r="Y1" s="289" t="s">
        <v>2595</v>
      </c>
      <c r="Z1" s="289" t="s">
        <v>2596</v>
      </c>
      <c r="AA1" s="289" t="s">
        <v>2597</v>
      </c>
      <c r="AB1" s="289" t="s">
        <v>2598</v>
      </c>
      <c r="AC1" s="289" t="s">
        <v>2599</v>
      </c>
      <c r="AD1" s="289" t="s">
        <v>2600</v>
      </c>
      <c r="AE1" s="289" t="s">
        <v>2601</v>
      </c>
      <c r="AF1" s="289" t="s">
        <v>2602</v>
      </c>
      <c r="AG1" s="289" t="s">
        <v>2603</v>
      </c>
      <c r="AH1" s="289" t="s">
        <v>2604</v>
      </c>
      <c r="AI1" s="289" t="s">
        <v>2605</v>
      </c>
      <c r="AJ1" s="289" t="s">
        <v>2606</v>
      </c>
      <c r="AK1" s="289" t="s">
        <v>2607</v>
      </c>
      <c r="AL1" s="289" t="s">
        <v>2608</v>
      </c>
      <c r="AM1" s="289" t="s">
        <v>2609</v>
      </c>
      <c r="AN1" s="289" t="s">
        <v>2610</v>
      </c>
      <c r="AO1" s="289" t="s">
        <v>2611</v>
      </c>
      <c r="AP1" s="289" t="s">
        <v>2612</v>
      </c>
      <c r="AQ1" s="289" t="s">
        <v>2613</v>
      </c>
      <c r="AR1" s="289" t="s">
        <v>2614</v>
      </c>
      <c r="AS1" s="289" t="s">
        <v>2615</v>
      </c>
      <c r="AT1" s="289" t="s">
        <v>2616</v>
      </c>
      <c r="AU1" s="289" t="s">
        <v>2617</v>
      </c>
      <c r="AV1" s="289" t="s">
        <v>2618</v>
      </c>
      <c r="AW1" s="289" t="s">
        <v>2619</v>
      </c>
      <c r="AX1" s="289" t="s">
        <v>2620</v>
      </c>
      <c r="AY1" s="289" t="s">
        <v>2621</v>
      </c>
      <c r="AZ1" s="289" t="s">
        <v>2622</v>
      </c>
      <c r="BA1" s="289" t="s">
        <v>2623</v>
      </c>
      <c r="BB1" s="289" t="s">
        <v>2624</v>
      </c>
      <c r="BC1" s="289" t="s">
        <v>2625</v>
      </c>
      <c r="BD1" s="289" t="s">
        <v>2626</v>
      </c>
      <c r="BE1" s="289" t="s">
        <v>2627</v>
      </c>
      <c r="BF1" s="289" t="s">
        <v>2628</v>
      </c>
      <c r="BG1" s="289" t="s">
        <v>2629</v>
      </c>
      <c r="BH1" s="289" t="s">
        <v>2630</v>
      </c>
      <c r="BI1" s="289" t="s">
        <v>2631</v>
      </c>
      <c r="BJ1" s="289" t="s">
        <v>2632</v>
      </c>
      <c r="BK1" s="289" t="s">
        <v>2633</v>
      </c>
      <c r="BL1" s="289" t="s">
        <v>2634</v>
      </c>
      <c r="BM1" s="289" t="s">
        <v>2635</v>
      </c>
      <c r="BN1" s="289" t="s">
        <v>2636</v>
      </c>
      <c r="BO1" s="289" t="s">
        <v>2637</v>
      </c>
      <c r="BP1" s="289" t="s">
        <v>2638</v>
      </c>
      <c r="BQ1" s="289" t="s">
        <v>2639</v>
      </c>
      <c r="BR1" s="289" t="s">
        <v>2640</v>
      </c>
      <c r="BS1" s="289" t="s">
        <v>2641</v>
      </c>
      <c r="BT1" s="289" t="s">
        <v>2642</v>
      </c>
      <c r="BU1" s="289" t="s">
        <v>2643</v>
      </c>
      <c r="BV1" s="289" t="s">
        <v>2644</v>
      </c>
    </row>
    <row r="2" spans="1:74" s="1" customFormat="1" hidden="1" x14ac:dyDescent="0.3">
      <c r="E2" s="288">
        <v>1</v>
      </c>
      <c r="F2" s="1">
        <v>2</v>
      </c>
      <c r="G2" s="1">
        <v>3</v>
      </c>
      <c r="H2" s="288">
        <v>4</v>
      </c>
      <c r="I2" s="1">
        <v>5</v>
      </c>
      <c r="J2" s="1">
        <v>6</v>
      </c>
      <c r="K2" s="288">
        <v>7</v>
      </c>
      <c r="L2" s="1">
        <v>8</v>
      </c>
      <c r="M2" s="1">
        <v>9</v>
      </c>
      <c r="N2" s="288">
        <v>10</v>
      </c>
      <c r="O2" s="1">
        <v>11</v>
      </c>
      <c r="P2" s="1">
        <v>12</v>
      </c>
      <c r="Q2" s="288">
        <v>13</v>
      </c>
      <c r="R2" s="1">
        <v>14</v>
      </c>
      <c r="S2" s="1">
        <v>15</v>
      </c>
      <c r="T2" s="288">
        <v>16</v>
      </c>
      <c r="U2" s="1">
        <v>17</v>
      </c>
      <c r="V2" s="1">
        <v>18</v>
      </c>
      <c r="W2" s="288">
        <v>19</v>
      </c>
      <c r="X2" s="1">
        <v>20</v>
      </c>
      <c r="Y2" s="1">
        <v>21</v>
      </c>
      <c r="Z2" s="288">
        <v>22</v>
      </c>
      <c r="AA2" s="1">
        <v>23</v>
      </c>
      <c r="AB2" s="1">
        <v>24</v>
      </c>
      <c r="AC2" s="288">
        <v>25</v>
      </c>
      <c r="AD2" s="1">
        <v>26</v>
      </c>
      <c r="AE2" s="1">
        <v>27</v>
      </c>
      <c r="AF2" s="288">
        <v>28</v>
      </c>
      <c r="AG2" s="1">
        <v>29</v>
      </c>
      <c r="AH2" s="1">
        <v>30</v>
      </c>
      <c r="AI2" s="288">
        <v>31</v>
      </c>
      <c r="AJ2" s="1">
        <v>32</v>
      </c>
      <c r="AK2" s="1">
        <v>33</v>
      </c>
      <c r="AL2" s="288">
        <v>34</v>
      </c>
      <c r="AM2" s="1">
        <v>35</v>
      </c>
      <c r="AN2" s="1">
        <v>36</v>
      </c>
      <c r="AO2" s="288">
        <v>37</v>
      </c>
      <c r="AP2" s="1">
        <v>38</v>
      </c>
      <c r="AQ2" s="1">
        <v>39</v>
      </c>
      <c r="AR2" s="288">
        <v>40</v>
      </c>
      <c r="AS2" s="1">
        <v>41</v>
      </c>
      <c r="AT2" s="1">
        <v>42</v>
      </c>
      <c r="AU2" s="288">
        <v>43</v>
      </c>
      <c r="AV2" s="1">
        <v>44</v>
      </c>
      <c r="AW2" s="1">
        <v>45</v>
      </c>
      <c r="AX2" s="288">
        <v>46</v>
      </c>
      <c r="AY2" s="1">
        <v>47</v>
      </c>
      <c r="AZ2" s="1">
        <v>48</v>
      </c>
      <c r="BA2" s="288">
        <v>49</v>
      </c>
      <c r="BB2" s="1">
        <v>50</v>
      </c>
      <c r="BC2" s="1">
        <v>51</v>
      </c>
      <c r="BD2" s="288">
        <v>52</v>
      </c>
      <c r="BE2" s="1">
        <v>53</v>
      </c>
      <c r="BF2" s="1">
        <v>54</v>
      </c>
      <c r="BG2" s="288">
        <v>55</v>
      </c>
      <c r="BH2" s="1">
        <v>56</v>
      </c>
      <c r="BI2" s="1">
        <v>57</v>
      </c>
      <c r="BJ2" s="288">
        <v>58</v>
      </c>
      <c r="BK2" s="1">
        <v>59</v>
      </c>
      <c r="BL2" s="1">
        <v>60</v>
      </c>
      <c r="BM2" s="288">
        <v>61</v>
      </c>
      <c r="BN2" s="1">
        <v>62</v>
      </c>
      <c r="BO2" s="1">
        <v>63</v>
      </c>
      <c r="BP2" s="288">
        <v>64</v>
      </c>
      <c r="BQ2" s="1">
        <v>65</v>
      </c>
      <c r="BR2" s="1">
        <v>66</v>
      </c>
      <c r="BS2" s="288">
        <v>67</v>
      </c>
      <c r="BT2" s="1">
        <v>68</v>
      </c>
      <c r="BU2" s="1">
        <v>69</v>
      </c>
      <c r="BV2" s="288">
        <v>70</v>
      </c>
    </row>
    <row r="3" spans="1:74" s="1" customFormat="1" ht="115.2" x14ac:dyDescent="0.3">
      <c r="A3" s="1" t="s">
        <v>2645</v>
      </c>
      <c r="B3" s="1" t="s">
        <v>2646</v>
      </c>
      <c r="C3" s="1" t="s">
        <v>2647</v>
      </c>
      <c r="D3" s="1" t="s">
        <v>2648</v>
      </c>
      <c r="E3" s="1" t="s">
        <v>2649</v>
      </c>
      <c r="F3" s="1" t="s">
        <v>2650</v>
      </c>
      <c r="G3" s="1" t="s">
        <v>2651</v>
      </c>
      <c r="H3" s="290" t="s">
        <v>2652</v>
      </c>
      <c r="I3" s="290" t="s">
        <v>2653</v>
      </c>
      <c r="J3" s="290" t="s">
        <v>2654</v>
      </c>
      <c r="K3" s="290" t="s">
        <v>2262</v>
      </c>
      <c r="L3" s="290" t="s">
        <v>2655</v>
      </c>
      <c r="M3" s="290" t="s">
        <v>2656</v>
      </c>
      <c r="N3" s="290" t="s">
        <v>2657</v>
      </c>
      <c r="O3" s="290" t="s">
        <v>2658</v>
      </c>
      <c r="P3" s="290">
        <v>1</v>
      </c>
      <c r="Q3" s="291">
        <v>44601</v>
      </c>
      <c r="R3" s="290" t="s">
        <v>2659</v>
      </c>
      <c r="S3" s="290" t="s">
        <v>2660</v>
      </c>
      <c r="T3" s="1" t="s">
        <v>2648</v>
      </c>
      <c r="U3" s="1">
        <v>1</v>
      </c>
      <c r="V3" s="290" t="s">
        <v>2202</v>
      </c>
      <c r="W3" s="290" t="s">
        <v>2661</v>
      </c>
      <c r="X3" s="290" t="s">
        <v>2662</v>
      </c>
      <c r="Y3" s="290" t="s">
        <v>2663</v>
      </c>
      <c r="Z3" s="290" t="s">
        <v>2664</v>
      </c>
      <c r="AA3" s="290" t="s">
        <v>2665</v>
      </c>
      <c r="AB3" s="290" t="s">
        <v>2666</v>
      </c>
      <c r="AC3" s="290" t="s">
        <v>2667</v>
      </c>
      <c r="AD3" s="290" t="s">
        <v>2668</v>
      </c>
      <c r="AE3" s="290" t="s">
        <v>2669</v>
      </c>
      <c r="AF3" s="290" t="s">
        <v>2670</v>
      </c>
      <c r="AG3" s="290" t="s">
        <v>2671</v>
      </c>
      <c r="AH3" s="290" t="s">
        <v>2672</v>
      </c>
      <c r="AI3" s="290" t="s">
        <v>2673</v>
      </c>
      <c r="AJ3" s="290" t="s">
        <v>2674</v>
      </c>
      <c r="AK3" s="290" t="s">
        <v>2675</v>
      </c>
      <c r="AL3" s="290" t="s">
        <v>2676</v>
      </c>
      <c r="AM3" s="290" t="s">
        <v>2677</v>
      </c>
      <c r="AN3" s="290" t="s">
        <v>2678</v>
      </c>
      <c r="AO3" s="290" t="s">
        <v>2679</v>
      </c>
      <c r="AP3" s="290" t="s">
        <v>2680</v>
      </c>
      <c r="AQ3" s="290" t="s">
        <v>2681</v>
      </c>
      <c r="AR3" s="290" t="s">
        <v>2682</v>
      </c>
      <c r="AS3" s="290" t="s">
        <v>2683</v>
      </c>
      <c r="AT3" s="290" t="s">
        <v>2684</v>
      </c>
      <c r="AU3" s="290" t="s">
        <v>2685</v>
      </c>
      <c r="AV3" s="290" t="s">
        <v>2686</v>
      </c>
      <c r="AW3" s="290" t="s">
        <v>2687</v>
      </c>
      <c r="AX3" s="290" t="s">
        <v>2661</v>
      </c>
      <c r="AY3" s="290" t="s">
        <v>2662</v>
      </c>
      <c r="AZ3" s="290" t="s">
        <v>2663</v>
      </c>
      <c r="BA3" s="290" t="s">
        <v>2664</v>
      </c>
      <c r="BB3" s="290" t="s">
        <v>2665</v>
      </c>
      <c r="BC3" s="290" t="s">
        <v>2666</v>
      </c>
      <c r="BD3" s="290" t="s">
        <v>2667</v>
      </c>
      <c r="BE3" s="290" t="s">
        <v>2668</v>
      </c>
      <c r="BF3" s="290" t="s">
        <v>2669</v>
      </c>
      <c r="BG3" s="290" t="s">
        <v>2670</v>
      </c>
      <c r="BH3" s="290" t="s">
        <v>2671</v>
      </c>
      <c r="BI3" s="290" t="s">
        <v>2672</v>
      </c>
      <c r="BJ3" s="290" t="s">
        <v>2673</v>
      </c>
      <c r="BK3" s="290" t="s">
        <v>2674</v>
      </c>
      <c r="BL3" s="290" t="s">
        <v>2675</v>
      </c>
      <c r="BM3" s="290" t="s">
        <v>2676</v>
      </c>
      <c r="BN3" s="290" t="s">
        <v>2677</v>
      </c>
      <c r="BO3" s="290" t="s">
        <v>2678</v>
      </c>
      <c r="BP3" s="290" t="s">
        <v>2679</v>
      </c>
      <c r="BQ3" s="290" t="s">
        <v>2680</v>
      </c>
      <c r="BR3" s="290" t="s">
        <v>2681</v>
      </c>
      <c r="BS3" s="290" t="s">
        <v>2682</v>
      </c>
      <c r="BT3" s="290" t="s">
        <v>2683</v>
      </c>
      <c r="BU3" s="290" t="s">
        <v>2684</v>
      </c>
      <c r="BV3" s="290" t="s">
        <v>2685</v>
      </c>
    </row>
    <row r="4" spans="1:74" x14ac:dyDescent="0.3">
      <c r="A4" t="s">
        <v>2688</v>
      </c>
      <c r="B4">
        <v>1980</v>
      </c>
      <c r="C4" t="s">
        <v>189</v>
      </c>
      <c r="D4" t="s">
        <v>352</v>
      </c>
      <c r="E4" t="str">
        <f>_xlfn.CONCAT("City of ",D4)</f>
        <v>City of Adelanto</v>
      </c>
      <c r="F4">
        <v>3</v>
      </c>
      <c r="G4" t="s">
        <v>2689</v>
      </c>
      <c r="H4">
        <v>2164</v>
      </c>
      <c r="I4">
        <v>0</v>
      </c>
      <c r="J4">
        <v>0</v>
      </c>
      <c r="K4">
        <v>2164</v>
      </c>
      <c r="L4">
        <v>858</v>
      </c>
      <c r="M4">
        <v>397</v>
      </c>
      <c r="N4">
        <v>461</v>
      </c>
      <c r="O4">
        <v>43600</v>
      </c>
      <c r="P4">
        <v>591</v>
      </c>
      <c r="Q4">
        <v>233</v>
      </c>
      <c r="R4">
        <v>25</v>
      </c>
      <c r="S4">
        <v>186</v>
      </c>
      <c r="T4" t="s">
        <v>352</v>
      </c>
      <c r="U4">
        <v>1</v>
      </c>
      <c r="V4">
        <v>235</v>
      </c>
      <c r="W4">
        <v>0</v>
      </c>
      <c r="X4">
        <v>0</v>
      </c>
      <c r="Y4">
        <v>15</v>
      </c>
      <c r="Z4">
        <v>127</v>
      </c>
      <c r="AA4">
        <v>2</v>
      </c>
      <c r="AB4">
        <v>2</v>
      </c>
      <c r="AC4">
        <v>8</v>
      </c>
      <c r="AD4">
        <v>43</v>
      </c>
      <c r="AE4">
        <v>91</v>
      </c>
      <c r="AF4">
        <v>0</v>
      </c>
      <c r="AG4">
        <v>17</v>
      </c>
      <c r="AH4">
        <v>34</v>
      </c>
      <c r="AI4">
        <v>29</v>
      </c>
      <c r="AJ4">
        <v>15</v>
      </c>
      <c r="AK4">
        <v>6</v>
      </c>
      <c r="AL4">
        <v>17</v>
      </c>
      <c r="AM4">
        <v>14</v>
      </c>
      <c r="AN4">
        <v>6</v>
      </c>
      <c r="AO4">
        <v>0</v>
      </c>
      <c r="AP4">
        <v>0</v>
      </c>
      <c r="AQ4">
        <v>21</v>
      </c>
      <c r="AR4">
        <v>0</v>
      </c>
      <c r="AS4">
        <v>0</v>
      </c>
      <c r="AT4">
        <v>0</v>
      </c>
      <c r="AU4">
        <v>2</v>
      </c>
      <c r="AV4">
        <v>324</v>
      </c>
      <c r="AW4">
        <v>74</v>
      </c>
      <c r="AX4">
        <v>4</v>
      </c>
      <c r="AY4">
        <v>0</v>
      </c>
      <c r="AZ4">
        <v>0</v>
      </c>
      <c r="BA4">
        <v>10</v>
      </c>
      <c r="BB4">
        <v>4</v>
      </c>
      <c r="BC4">
        <v>21</v>
      </c>
      <c r="BD4">
        <v>6</v>
      </c>
      <c r="BE4">
        <v>19</v>
      </c>
      <c r="BF4">
        <v>27</v>
      </c>
      <c r="BG4">
        <v>0</v>
      </c>
      <c r="BH4">
        <v>12</v>
      </c>
      <c r="BI4">
        <v>8</v>
      </c>
      <c r="BJ4">
        <v>18</v>
      </c>
      <c r="BK4">
        <v>15</v>
      </c>
      <c r="BL4">
        <v>0</v>
      </c>
      <c r="BM4">
        <v>30</v>
      </c>
      <c r="BN4">
        <v>6</v>
      </c>
      <c r="BO4">
        <v>19</v>
      </c>
      <c r="BP4">
        <v>3</v>
      </c>
      <c r="BQ4">
        <v>0</v>
      </c>
      <c r="BR4">
        <v>66</v>
      </c>
      <c r="BS4">
        <v>8</v>
      </c>
      <c r="BT4">
        <v>7</v>
      </c>
      <c r="BU4">
        <v>0</v>
      </c>
      <c r="BV4">
        <v>0</v>
      </c>
    </row>
    <row r="5" spans="1:74" x14ac:dyDescent="0.3">
      <c r="A5" t="s">
        <v>2690</v>
      </c>
      <c r="B5">
        <v>1980</v>
      </c>
      <c r="C5" t="s">
        <v>189</v>
      </c>
      <c r="D5" t="s">
        <v>356</v>
      </c>
      <c r="E5" t="str">
        <f t="shared" ref="E5:E68" si="0">_xlfn.CONCAT("City of ",D5)</f>
        <v>City of Alameda</v>
      </c>
      <c r="F5">
        <v>10</v>
      </c>
      <c r="G5" t="s">
        <v>2691</v>
      </c>
      <c r="H5">
        <v>63852</v>
      </c>
      <c r="I5">
        <v>63852</v>
      </c>
      <c r="J5">
        <v>0</v>
      </c>
      <c r="K5">
        <v>0</v>
      </c>
      <c r="L5">
        <v>26517</v>
      </c>
      <c r="M5">
        <v>10908</v>
      </c>
      <c r="N5">
        <v>15609</v>
      </c>
      <c r="O5">
        <v>99600</v>
      </c>
      <c r="P5">
        <v>14731</v>
      </c>
      <c r="Q5">
        <v>7336</v>
      </c>
      <c r="R5">
        <v>5699</v>
      </c>
      <c r="S5">
        <v>19</v>
      </c>
      <c r="T5" t="s">
        <v>356</v>
      </c>
      <c r="U5">
        <v>1</v>
      </c>
      <c r="V5">
        <v>281</v>
      </c>
      <c r="W5">
        <v>17</v>
      </c>
      <c r="X5">
        <v>59</v>
      </c>
      <c r="Y5">
        <v>113</v>
      </c>
      <c r="Z5">
        <v>1372</v>
      </c>
      <c r="AA5">
        <v>272</v>
      </c>
      <c r="AB5">
        <v>130</v>
      </c>
      <c r="AC5">
        <v>182</v>
      </c>
      <c r="AD5">
        <v>787</v>
      </c>
      <c r="AE5">
        <v>1687</v>
      </c>
      <c r="AF5">
        <v>63</v>
      </c>
      <c r="AG5">
        <v>547</v>
      </c>
      <c r="AH5">
        <v>745</v>
      </c>
      <c r="AI5">
        <v>1176</v>
      </c>
      <c r="AJ5">
        <v>564</v>
      </c>
      <c r="AK5">
        <v>114</v>
      </c>
      <c r="AL5">
        <v>1260</v>
      </c>
      <c r="AM5">
        <v>617</v>
      </c>
      <c r="AN5">
        <v>517</v>
      </c>
      <c r="AO5">
        <v>126</v>
      </c>
      <c r="AP5">
        <v>77</v>
      </c>
      <c r="AQ5">
        <v>4134</v>
      </c>
      <c r="AR5">
        <v>630</v>
      </c>
      <c r="AS5">
        <v>226</v>
      </c>
      <c r="AT5">
        <v>10</v>
      </c>
      <c r="AU5">
        <v>69</v>
      </c>
      <c r="AV5">
        <v>407</v>
      </c>
      <c r="AW5">
        <v>104</v>
      </c>
      <c r="AX5">
        <v>47</v>
      </c>
      <c r="AY5">
        <v>44</v>
      </c>
      <c r="AZ5">
        <v>99</v>
      </c>
      <c r="BA5">
        <v>217</v>
      </c>
      <c r="BB5">
        <v>36</v>
      </c>
      <c r="BC5">
        <v>351</v>
      </c>
      <c r="BD5">
        <v>80</v>
      </c>
      <c r="BE5">
        <v>95</v>
      </c>
      <c r="BF5">
        <v>189</v>
      </c>
      <c r="BG5">
        <v>0</v>
      </c>
      <c r="BH5">
        <v>538</v>
      </c>
      <c r="BI5">
        <v>79</v>
      </c>
      <c r="BJ5">
        <v>148</v>
      </c>
      <c r="BK5">
        <v>148</v>
      </c>
      <c r="BL5">
        <v>0</v>
      </c>
      <c r="BM5">
        <v>473</v>
      </c>
      <c r="BN5">
        <v>72</v>
      </c>
      <c r="BO5">
        <v>103</v>
      </c>
      <c r="BP5">
        <v>155</v>
      </c>
      <c r="BQ5">
        <v>0</v>
      </c>
      <c r="BR5">
        <v>3869</v>
      </c>
      <c r="BS5">
        <v>472</v>
      </c>
      <c r="BT5">
        <v>498</v>
      </c>
      <c r="BU5">
        <v>208</v>
      </c>
      <c r="BV5">
        <v>0</v>
      </c>
    </row>
    <row r="6" spans="1:74" x14ac:dyDescent="0.3">
      <c r="A6" t="s">
        <v>2692</v>
      </c>
      <c r="B6">
        <v>1980</v>
      </c>
      <c r="C6" t="s">
        <v>189</v>
      </c>
      <c r="D6" t="s">
        <v>2693</v>
      </c>
      <c r="E6" t="str">
        <f t="shared" si="0"/>
        <v>City of Alamo</v>
      </c>
      <c r="F6">
        <v>15</v>
      </c>
      <c r="G6" t="s">
        <v>2694</v>
      </c>
      <c r="H6">
        <v>8505</v>
      </c>
      <c r="I6">
        <v>8505</v>
      </c>
      <c r="J6">
        <v>0</v>
      </c>
      <c r="K6">
        <v>0</v>
      </c>
      <c r="L6">
        <v>2787</v>
      </c>
      <c r="M6">
        <v>2544</v>
      </c>
      <c r="N6">
        <v>243</v>
      </c>
      <c r="O6">
        <v>200100</v>
      </c>
      <c r="P6">
        <v>2788</v>
      </c>
      <c r="Q6">
        <v>93</v>
      </c>
      <c r="R6">
        <v>26</v>
      </c>
      <c r="S6">
        <v>1</v>
      </c>
      <c r="T6" t="s">
        <v>2693</v>
      </c>
      <c r="U6">
        <v>1</v>
      </c>
      <c r="V6">
        <v>495</v>
      </c>
      <c r="W6">
        <v>0</v>
      </c>
      <c r="X6">
        <v>0</v>
      </c>
      <c r="Y6">
        <v>0</v>
      </c>
      <c r="Z6">
        <v>10</v>
      </c>
      <c r="AA6">
        <v>0</v>
      </c>
      <c r="AB6">
        <v>0</v>
      </c>
      <c r="AC6">
        <v>0</v>
      </c>
      <c r="AD6">
        <v>9</v>
      </c>
      <c r="AE6">
        <v>12</v>
      </c>
      <c r="AF6">
        <v>8</v>
      </c>
      <c r="AG6">
        <v>8</v>
      </c>
      <c r="AH6">
        <v>0</v>
      </c>
      <c r="AI6">
        <v>4</v>
      </c>
      <c r="AJ6">
        <v>6</v>
      </c>
      <c r="AK6">
        <v>5</v>
      </c>
      <c r="AL6">
        <v>5</v>
      </c>
      <c r="AM6">
        <v>7</v>
      </c>
      <c r="AN6">
        <v>0</v>
      </c>
      <c r="AO6">
        <v>3</v>
      </c>
      <c r="AP6">
        <v>0</v>
      </c>
      <c r="AQ6">
        <v>65</v>
      </c>
      <c r="AR6">
        <v>42</v>
      </c>
      <c r="AS6">
        <v>29</v>
      </c>
      <c r="AT6">
        <v>3</v>
      </c>
      <c r="AU6">
        <v>4</v>
      </c>
      <c r="AV6">
        <v>751</v>
      </c>
      <c r="AW6">
        <v>190</v>
      </c>
      <c r="AX6">
        <v>0</v>
      </c>
      <c r="AY6">
        <v>0</v>
      </c>
      <c r="AZ6">
        <v>12</v>
      </c>
      <c r="BA6">
        <v>34</v>
      </c>
      <c r="BB6">
        <v>0</v>
      </c>
      <c r="BC6">
        <v>19</v>
      </c>
      <c r="BD6">
        <v>0</v>
      </c>
      <c r="BE6">
        <v>0</v>
      </c>
      <c r="BF6">
        <v>10</v>
      </c>
      <c r="BG6">
        <v>0</v>
      </c>
      <c r="BH6">
        <v>35</v>
      </c>
      <c r="BI6">
        <v>5</v>
      </c>
      <c r="BJ6">
        <v>13</v>
      </c>
      <c r="BK6">
        <v>17</v>
      </c>
      <c r="BL6">
        <v>0</v>
      </c>
      <c r="BM6">
        <v>42</v>
      </c>
      <c r="BN6">
        <v>7</v>
      </c>
      <c r="BO6">
        <v>6</v>
      </c>
      <c r="BP6">
        <v>47</v>
      </c>
      <c r="BQ6">
        <v>0</v>
      </c>
      <c r="BR6">
        <v>1122</v>
      </c>
      <c r="BS6">
        <v>220</v>
      </c>
      <c r="BT6">
        <v>370</v>
      </c>
      <c r="BU6">
        <v>331</v>
      </c>
      <c r="BV6">
        <v>0</v>
      </c>
    </row>
    <row r="7" spans="1:74" x14ac:dyDescent="0.3">
      <c r="A7" t="s">
        <v>2695</v>
      </c>
      <c r="B7">
        <v>1980</v>
      </c>
      <c r="C7" t="s">
        <v>189</v>
      </c>
      <c r="D7" t="s">
        <v>358</v>
      </c>
      <c r="E7" t="str">
        <f t="shared" si="0"/>
        <v>City of Albany</v>
      </c>
      <c r="F7">
        <v>20</v>
      </c>
      <c r="G7" t="s">
        <v>2696</v>
      </c>
      <c r="H7">
        <v>15130</v>
      </c>
      <c r="I7">
        <v>15130</v>
      </c>
      <c r="J7">
        <v>0</v>
      </c>
      <c r="K7">
        <v>0</v>
      </c>
      <c r="L7">
        <v>6855</v>
      </c>
      <c r="M7">
        <v>3365</v>
      </c>
      <c r="N7">
        <v>3490</v>
      </c>
      <c r="O7">
        <v>85500</v>
      </c>
      <c r="P7">
        <v>5151</v>
      </c>
      <c r="Q7">
        <v>1049</v>
      </c>
      <c r="R7">
        <v>831</v>
      </c>
      <c r="S7">
        <v>1</v>
      </c>
      <c r="T7" t="s">
        <v>358</v>
      </c>
      <c r="U7">
        <v>1</v>
      </c>
      <c r="V7">
        <v>263</v>
      </c>
      <c r="W7">
        <v>0</v>
      </c>
      <c r="X7">
        <v>0</v>
      </c>
      <c r="Y7">
        <v>40</v>
      </c>
      <c r="Z7">
        <v>417</v>
      </c>
      <c r="AA7">
        <v>69</v>
      </c>
      <c r="AB7">
        <v>114</v>
      </c>
      <c r="AC7">
        <v>127</v>
      </c>
      <c r="AD7">
        <v>150</v>
      </c>
      <c r="AE7">
        <v>364</v>
      </c>
      <c r="AF7">
        <v>0</v>
      </c>
      <c r="AG7">
        <v>194</v>
      </c>
      <c r="AH7">
        <v>143</v>
      </c>
      <c r="AI7">
        <v>183</v>
      </c>
      <c r="AJ7">
        <v>160</v>
      </c>
      <c r="AK7">
        <v>17</v>
      </c>
      <c r="AL7">
        <v>309</v>
      </c>
      <c r="AM7">
        <v>153</v>
      </c>
      <c r="AN7">
        <v>84</v>
      </c>
      <c r="AO7">
        <v>21</v>
      </c>
      <c r="AP7">
        <v>0</v>
      </c>
      <c r="AQ7">
        <v>688</v>
      </c>
      <c r="AR7">
        <v>117</v>
      </c>
      <c r="AS7">
        <v>115</v>
      </c>
      <c r="AT7">
        <v>0</v>
      </c>
      <c r="AU7">
        <v>6</v>
      </c>
      <c r="AV7">
        <v>344</v>
      </c>
      <c r="AW7">
        <v>89</v>
      </c>
      <c r="AX7">
        <v>49</v>
      </c>
      <c r="AY7">
        <v>32</v>
      </c>
      <c r="AZ7">
        <v>52</v>
      </c>
      <c r="BA7">
        <v>99</v>
      </c>
      <c r="BB7">
        <v>28</v>
      </c>
      <c r="BC7">
        <v>292</v>
      </c>
      <c r="BD7">
        <v>48</v>
      </c>
      <c r="BE7">
        <v>36</v>
      </c>
      <c r="BF7">
        <v>34</v>
      </c>
      <c r="BG7">
        <v>0</v>
      </c>
      <c r="BH7">
        <v>253</v>
      </c>
      <c r="BI7">
        <v>8</v>
      </c>
      <c r="BJ7">
        <v>68</v>
      </c>
      <c r="BK7">
        <v>54</v>
      </c>
      <c r="BL7">
        <v>0</v>
      </c>
      <c r="BM7">
        <v>237</v>
      </c>
      <c r="BN7">
        <v>15</v>
      </c>
      <c r="BO7">
        <v>48</v>
      </c>
      <c r="BP7">
        <v>49</v>
      </c>
      <c r="BQ7">
        <v>0</v>
      </c>
      <c r="BR7">
        <v>1138</v>
      </c>
      <c r="BS7">
        <v>120</v>
      </c>
      <c r="BT7">
        <v>102</v>
      </c>
      <c r="BU7">
        <v>40</v>
      </c>
      <c r="BV7">
        <v>0</v>
      </c>
    </row>
    <row r="8" spans="1:74" x14ac:dyDescent="0.3">
      <c r="A8" t="s">
        <v>2697</v>
      </c>
      <c r="B8">
        <v>1980</v>
      </c>
      <c r="C8" t="s">
        <v>189</v>
      </c>
      <c r="D8" t="s">
        <v>360</v>
      </c>
      <c r="E8" t="str">
        <f t="shared" si="0"/>
        <v>City of Alhambra</v>
      </c>
      <c r="F8">
        <v>25</v>
      </c>
      <c r="G8" t="s">
        <v>2698</v>
      </c>
      <c r="H8">
        <v>64615</v>
      </c>
      <c r="I8">
        <v>64615</v>
      </c>
      <c r="J8">
        <v>0</v>
      </c>
      <c r="K8">
        <v>0</v>
      </c>
      <c r="L8">
        <v>25962</v>
      </c>
      <c r="M8">
        <v>11308</v>
      </c>
      <c r="N8">
        <v>14654</v>
      </c>
      <c r="O8">
        <v>85600</v>
      </c>
      <c r="P8">
        <v>16486</v>
      </c>
      <c r="Q8">
        <v>6610</v>
      </c>
      <c r="R8">
        <v>4062</v>
      </c>
      <c r="S8">
        <v>19</v>
      </c>
      <c r="T8" t="s">
        <v>360</v>
      </c>
      <c r="U8">
        <v>1</v>
      </c>
      <c r="V8">
        <v>281</v>
      </c>
      <c r="W8">
        <v>18</v>
      </c>
      <c r="X8">
        <v>6</v>
      </c>
      <c r="Y8">
        <v>52</v>
      </c>
      <c r="Z8">
        <v>1868</v>
      </c>
      <c r="AA8">
        <v>342</v>
      </c>
      <c r="AB8">
        <v>101</v>
      </c>
      <c r="AC8">
        <v>187</v>
      </c>
      <c r="AD8">
        <v>662</v>
      </c>
      <c r="AE8">
        <v>1938</v>
      </c>
      <c r="AF8">
        <v>67</v>
      </c>
      <c r="AG8">
        <v>447</v>
      </c>
      <c r="AH8">
        <v>686</v>
      </c>
      <c r="AI8">
        <v>1177</v>
      </c>
      <c r="AJ8">
        <v>591</v>
      </c>
      <c r="AK8">
        <v>33</v>
      </c>
      <c r="AL8">
        <v>1063</v>
      </c>
      <c r="AM8">
        <v>597</v>
      </c>
      <c r="AN8">
        <v>466</v>
      </c>
      <c r="AO8">
        <v>72</v>
      </c>
      <c r="AP8">
        <v>24</v>
      </c>
      <c r="AQ8">
        <v>3392</v>
      </c>
      <c r="AR8">
        <v>425</v>
      </c>
      <c r="AS8">
        <v>183</v>
      </c>
      <c r="AT8">
        <v>10</v>
      </c>
      <c r="AU8">
        <v>19</v>
      </c>
      <c r="AV8">
        <v>342</v>
      </c>
      <c r="AW8">
        <v>90</v>
      </c>
      <c r="AX8">
        <v>132</v>
      </c>
      <c r="AY8">
        <v>81</v>
      </c>
      <c r="AZ8">
        <v>79</v>
      </c>
      <c r="BA8">
        <v>298</v>
      </c>
      <c r="BB8">
        <v>59</v>
      </c>
      <c r="BC8">
        <v>618</v>
      </c>
      <c r="BD8">
        <v>61</v>
      </c>
      <c r="BE8">
        <v>88</v>
      </c>
      <c r="BF8">
        <v>260</v>
      </c>
      <c r="BG8">
        <v>0</v>
      </c>
      <c r="BH8">
        <v>771</v>
      </c>
      <c r="BI8">
        <v>159</v>
      </c>
      <c r="BJ8">
        <v>74</v>
      </c>
      <c r="BK8">
        <v>211</v>
      </c>
      <c r="BL8">
        <v>0</v>
      </c>
      <c r="BM8">
        <v>888</v>
      </c>
      <c r="BN8">
        <v>105</v>
      </c>
      <c r="BO8">
        <v>196</v>
      </c>
      <c r="BP8">
        <v>136</v>
      </c>
      <c r="BQ8">
        <v>0</v>
      </c>
      <c r="BR8">
        <v>3969</v>
      </c>
      <c r="BS8">
        <v>478</v>
      </c>
      <c r="BT8">
        <v>481</v>
      </c>
      <c r="BU8">
        <v>199</v>
      </c>
      <c r="BV8">
        <v>0</v>
      </c>
    </row>
    <row r="9" spans="1:74" x14ac:dyDescent="0.3">
      <c r="A9" t="s">
        <v>2699</v>
      </c>
      <c r="B9">
        <v>1980</v>
      </c>
      <c r="C9" t="s">
        <v>189</v>
      </c>
      <c r="D9" t="s">
        <v>2700</v>
      </c>
      <c r="E9" t="str">
        <f t="shared" si="0"/>
        <v>City of Alondra Park</v>
      </c>
      <c r="F9">
        <v>32</v>
      </c>
      <c r="G9" t="s">
        <v>2701</v>
      </c>
      <c r="H9">
        <v>12096</v>
      </c>
      <c r="I9">
        <v>12096</v>
      </c>
      <c r="J9">
        <v>0</v>
      </c>
      <c r="K9">
        <v>0</v>
      </c>
      <c r="L9">
        <v>4398</v>
      </c>
      <c r="M9">
        <v>2681</v>
      </c>
      <c r="N9">
        <v>1717</v>
      </c>
      <c r="O9">
        <v>85800</v>
      </c>
      <c r="P9">
        <v>3324</v>
      </c>
      <c r="Q9">
        <v>329</v>
      </c>
      <c r="R9">
        <v>845</v>
      </c>
      <c r="S9">
        <v>26</v>
      </c>
      <c r="T9" t="s">
        <v>2700</v>
      </c>
      <c r="U9">
        <v>1</v>
      </c>
      <c r="V9">
        <v>288</v>
      </c>
      <c r="W9">
        <v>9</v>
      </c>
      <c r="X9">
        <v>0</v>
      </c>
      <c r="Y9">
        <v>17</v>
      </c>
      <c r="Z9">
        <v>188</v>
      </c>
      <c r="AA9">
        <v>17</v>
      </c>
      <c r="AB9">
        <v>14</v>
      </c>
      <c r="AC9">
        <v>9</v>
      </c>
      <c r="AD9">
        <v>27</v>
      </c>
      <c r="AE9">
        <v>287</v>
      </c>
      <c r="AF9">
        <v>12</v>
      </c>
      <c r="AG9">
        <v>63</v>
      </c>
      <c r="AH9">
        <v>78</v>
      </c>
      <c r="AI9">
        <v>171</v>
      </c>
      <c r="AJ9">
        <v>130</v>
      </c>
      <c r="AK9">
        <v>0</v>
      </c>
      <c r="AL9">
        <v>113</v>
      </c>
      <c r="AM9">
        <v>38</v>
      </c>
      <c r="AN9">
        <v>17</v>
      </c>
      <c r="AO9">
        <v>17</v>
      </c>
      <c r="AP9">
        <v>8</v>
      </c>
      <c r="AQ9">
        <v>356</v>
      </c>
      <c r="AR9">
        <v>29</v>
      </c>
      <c r="AS9">
        <v>49</v>
      </c>
      <c r="AT9">
        <v>0</v>
      </c>
      <c r="AU9">
        <v>0</v>
      </c>
      <c r="AV9">
        <v>373</v>
      </c>
      <c r="AW9">
        <v>90</v>
      </c>
      <c r="AX9">
        <v>17</v>
      </c>
      <c r="AY9">
        <v>27</v>
      </c>
      <c r="AZ9">
        <v>8</v>
      </c>
      <c r="BA9">
        <v>48</v>
      </c>
      <c r="BB9">
        <v>7</v>
      </c>
      <c r="BC9">
        <v>99</v>
      </c>
      <c r="BD9">
        <v>13</v>
      </c>
      <c r="BE9">
        <v>7</v>
      </c>
      <c r="BF9">
        <v>76</v>
      </c>
      <c r="BG9">
        <v>0</v>
      </c>
      <c r="BH9">
        <v>135</v>
      </c>
      <c r="BI9">
        <v>19</v>
      </c>
      <c r="BJ9">
        <v>31</v>
      </c>
      <c r="BK9">
        <v>100</v>
      </c>
      <c r="BL9">
        <v>0</v>
      </c>
      <c r="BM9">
        <v>118</v>
      </c>
      <c r="BN9">
        <v>21</v>
      </c>
      <c r="BO9">
        <v>59</v>
      </c>
      <c r="BP9">
        <v>61</v>
      </c>
      <c r="BQ9">
        <v>0</v>
      </c>
      <c r="BR9">
        <v>1236</v>
      </c>
      <c r="BS9">
        <v>214</v>
      </c>
      <c r="BT9">
        <v>167</v>
      </c>
      <c r="BU9">
        <v>55</v>
      </c>
      <c r="BV9">
        <v>0</v>
      </c>
    </row>
    <row r="10" spans="1:74" x14ac:dyDescent="0.3">
      <c r="A10" t="s">
        <v>2702</v>
      </c>
      <c r="B10">
        <v>1980</v>
      </c>
      <c r="C10" t="s">
        <v>189</v>
      </c>
      <c r="D10" t="s">
        <v>1275</v>
      </c>
      <c r="E10" t="str">
        <f t="shared" si="0"/>
        <v>City of Alpine</v>
      </c>
      <c r="F10">
        <v>35</v>
      </c>
      <c r="G10" t="s">
        <v>2703</v>
      </c>
      <c r="H10">
        <v>5368</v>
      </c>
      <c r="I10">
        <v>0</v>
      </c>
      <c r="J10">
        <v>5368</v>
      </c>
      <c r="K10">
        <v>0</v>
      </c>
      <c r="L10">
        <v>2047</v>
      </c>
      <c r="M10">
        <v>1383</v>
      </c>
      <c r="N10">
        <v>664</v>
      </c>
      <c r="O10">
        <v>126300</v>
      </c>
      <c r="P10">
        <v>1690</v>
      </c>
      <c r="Q10">
        <v>127</v>
      </c>
      <c r="R10">
        <v>241</v>
      </c>
      <c r="S10">
        <v>228</v>
      </c>
      <c r="T10" t="s">
        <v>1275</v>
      </c>
      <c r="U10">
        <v>1</v>
      </c>
      <c r="V10">
        <v>294</v>
      </c>
      <c r="W10">
        <v>0</v>
      </c>
      <c r="X10">
        <v>0</v>
      </c>
      <c r="Y10">
        <v>0</v>
      </c>
      <c r="Z10">
        <v>113</v>
      </c>
      <c r="AA10">
        <v>15</v>
      </c>
      <c r="AB10">
        <v>0</v>
      </c>
      <c r="AC10">
        <v>4</v>
      </c>
      <c r="AD10">
        <v>12</v>
      </c>
      <c r="AE10">
        <v>120</v>
      </c>
      <c r="AF10">
        <v>5</v>
      </c>
      <c r="AG10">
        <v>8</v>
      </c>
      <c r="AH10">
        <v>15</v>
      </c>
      <c r="AI10">
        <v>59</v>
      </c>
      <c r="AJ10">
        <v>20</v>
      </c>
      <c r="AK10">
        <v>4</v>
      </c>
      <c r="AL10">
        <v>14</v>
      </c>
      <c r="AM10">
        <v>16</v>
      </c>
      <c r="AN10">
        <v>11</v>
      </c>
      <c r="AO10">
        <v>7</v>
      </c>
      <c r="AP10">
        <v>0</v>
      </c>
      <c r="AQ10">
        <v>102</v>
      </c>
      <c r="AR10">
        <v>22</v>
      </c>
      <c r="AS10">
        <v>8</v>
      </c>
      <c r="AT10">
        <v>9</v>
      </c>
      <c r="AU10">
        <v>4</v>
      </c>
      <c r="AV10">
        <v>652</v>
      </c>
      <c r="AW10">
        <v>133</v>
      </c>
      <c r="AX10">
        <v>0</v>
      </c>
      <c r="AY10">
        <v>0</v>
      </c>
      <c r="AZ10">
        <v>0</v>
      </c>
      <c r="BA10">
        <v>21</v>
      </c>
      <c r="BB10">
        <v>0</v>
      </c>
      <c r="BC10">
        <v>19</v>
      </c>
      <c r="BD10">
        <v>0</v>
      </c>
      <c r="BE10">
        <v>12</v>
      </c>
      <c r="BF10">
        <v>12</v>
      </c>
      <c r="BG10">
        <v>0</v>
      </c>
      <c r="BH10">
        <v>55</v>
      </c>
      <c r="BI10">
        <v>6</v>
      </c>
      <c r="BJ10">
        <v>17</v>
      </c>
      <c r="BK10">
        <v>23</v>
      </c>
      <c r="BL10">
        <v>0</v>
      </c>
      <c r="BM10">
        <v>28</v>
      </c>
      <c r="BN10">
        <v>6</v>
      </c>
      <c r="BO10">
        <v>11</v>
      </c>
      <c r="BP10">
        <v>63</v>
      </c>
      <c r="BQ10">
        <v>0</v>
      </c>
      <c r="BR10">
        <v>319</v>
      </c>
      <c r="BS10">
        <v>147</v>
      </c>
      <c r="BT10">
        <v>196</v>
      </c>
      <c r="BU10">
        <v>95</v>
      </c>
      <c r="BV10">
        <v>0</v>
      </c>
    </row>
    <row r="11" spans="1:74" x14ac:dyDescent="0.3">
      <c r="A11" t="s">
        <v>2704</v>
      </c>
      <c r="B11">
        <v>1980</v>
      </c>
      <c r="C11" t="s">
        <v>189</v>
      </c>
      <c r="D11" t="s">
        <v>2705</v>
      </c>
      <c r="E11" t="str">
        <f t="shared" si="0"/>
        <v>City of Altadena</v>
      </c>
      <c r="F11">
        <v>40</v>
      </c>
      <c r="G11" t="s">
        <v>2706</v>
      </c>
      <c r="H11">
        <v>40510</v>
      </c>
      <c r="I11">
        <v>40510</v>
      </c>
      <c r="J11">
        <v>0</v>
      </c>
      <c r="K11">
        <v>0</v>
      </c>
      <c r="L11">
        <v>14018</v>
      </c>
      <c r="M11">
        <v>10553</v>
      </c>
      <c r="N11">
        <v>3465</v>
      </c>
      <c r="O11">
        <v>80500</v>
      </c>
      <c r="P11">
        <v>13535</v>
      </c>
      <c r="Q11">
        <v>715</v>
      </c>
      <c r="R11">
        <v>292</v>
      </c>
      <c r="S11">
        <v>7</v>
      </c>
      <c r="T11" t="s">
        <v>2705</v>
      </c>
      <c r="U11">
        <v>1</v>
      </c>
      <c r="V11">
        <v>284</v>
      </c>
      <c r="W11">
        <v>0</v>
      </c>
      <c r="X11">
        <v>10</v>
      </c>
      <c r="Y11">
        <v>6</v>
      </c>
      <c r="Z11">
        <v>536</v>
      </c>
      <c r="AA11">
        <v>49</v>
      </c>
      <c r="AB11">
        <v>19</v>
      </c>
      <c r="AC11">
        <v>33</v>
      </c>
      <c r="AD11">
        <v>173</v>
      </c>
      <c r="AE11">
        <v>663</v>
      </c>
      <c r="AF11">
        <v>39</v>
      </c>
      <c r="AG11">
        <v>137</v>
      </c>
      <c r="AH11">
        <v>119</v>
      </c>
      <c r="AI11">
        <v>251</v>
      </c>
      <c r="AJ11">
        <v>107</v>
      </c>
      <c r="AK11">
        <v>0</v>
      </c>
      <c r="AL11">
        <v>123</v>
      </c>
      <c r="AM11">
        <v>147</v>
      </c>
      <c r="AN11">
        <v>124</v>
      </c>
      <c r="AO11">
        <v>31</v>
      </c>
      <c r="AP11">
        <v>0</v>
      </c>
      <c r="AQ11">
        <v>576</v>
      </c>
      <c r="AR11">
        <v>117</v>
      </c>
      <c r="AS11">
        <v>53</v>
      </c>
      <c r="AT11">
        <v>12</v>
      </c>
      <c r="AU11">
        <v>36</v>
      </c>
      <c r="AV11">
        <v>388</v>
      </c>
      <c r="AW11">
        <v>101</v>
      </c>
      <c r="AX11">
        <v>31</v>
      </c>
      <c r="AY11">
        <v>45</v>
      </c>
      <c r="AZ11">
        <v>35</v>
      </c>
      <c r="BA11">
        <v>314</v>
      </c>
      <c r="BB11">
        <v>60</v>
      </c>
      <c r="BC11">
        <v>350</v>
      </c>
      <c r="BD11">
        <v>129</v>
      </c>
      <c r="BE11">
        <v>130</v>
      </c>
      <c r="BF11">
        <v>227</v>
      </c>
      <c r="BG11">
        <v>0</v>
      </c>
      <c r="BH11">
        <v>522</v>
      </c>
      <c r="BI11">
        <v>146</v>
      </c>
      <c r="BJ11">
        <v>186</v>
      </c>
      <c r="BK11">
        <v>302</v>
      </c>
      <c r="BL11">
        <v>0</v>
      </c>
      <c r="BM11">
        <v>613</v>
      </c>
      <c r="BN11">
        <v>170</v>
      </c>
      <c r="BO11">
        <v>226</v>
      </c>
      <c r="BP11">
        <v>239</v>
      </c>
      <c r="BQ11">
        <v>0</v>
      </c>
      <c r="BR11">
        <v>4237</v>
      </c>
      <c r="BS11">
        <v>675</v>
      </c>
      <c r="BT11">
        <v>699</v>
      </c>
      <c r="BU11">
        <v>368</v>
      </c>
      <c r="BV11">
        <v>0</v>
      </c>
    </row>
    <row r="12" spans="1:74" x14ac:dyDescent="0.3">
      <c r="A12" t="s">
        <v>2707</v>
      </c>
      <c r="B12">
        <v>1980</v>
      </c>
      <c r="C12" t="s">
        <v>189</v>
      </c>
      <c r="D12" t="s">
        <v>2708</v>
      </c>
      <c r="E12" t="str">
        <f t="shared" si="0"/>
        <v>City of Alta Hill</v>
      </c>
      <c r="F12">
        <v>45</v>
      </c>
      <c r="G12" t="s">
        <v>2709</v>
      </c>
      <c r="H12">
        <v>1229</v>
      </c>
      <c r="I12">
        <v>0</v>
      </c>
      <c r="J12">
        <v>0</v>
      </c>
      <c r="K12">
        <v>1229</v>
      </c>
      <c r="L12">
        <v>509</v>
      </c>
      <c r="M12">
        <v>386</v>
      </c>
      <c r="N12">
        <v>123</v>
      </c>
      <c r="O12">
        <v>61900</v>
      </c>
      <c r="P12">
        <v>465</v>
      </c>
      <c r="Q12">
        <v>46</v>
      </c>
      <c r="R12">
        <v>2</v>
      </c>
      <c r="S12">
        <v>23</v>
      </c>
      <c r="T12" t="s">
        <v>2708</v>
      </c>
      <c r="U12">
        <v>1</v>
      </c>
      <c r="V12">
        <v>235</v>
      </c>
      <c r="W12">
        <v>0</v>
      </c>
      <c r="X12">
        <v>0</v>
      </c>
      <c r="Y12">
        <v>0</v>
      </c>
      <c r="Z12">
        <v>31</v>
      </c>
      <c r="AA12">
        <v>7</v>
      </c>
      <c r="AB12">
        <v>4</v>
      </c>
      <c r="AC12">
        <v>0</v>
      </c>
      <c r="AD12">
        <v>13</v>
      </c>
      <c r="AE12">
        <v>18</v>
      </c>
      <c r="AF12">
        <v>0</v>
      </c>
      <c r="AG12">
        <v>0</v>
      </c>
      <c r="AH12">
        <v>7</v>
      </c>
      <c r="AI12">
        <v>0</v>
      </c>
      <c r="AJ12">
        <v>0</v>
      </c>
      <c r="AK12">
        <v>6</v>
      </c>
      <c r="AL12">
        <v>16</v>
      </c>
      <c r="AM12">
        <v>0</v>
      </c>
      <c r="AN12">
        <v>0</v>
      </c>
      <c r="AO12">
        <v>0</v>
      </c>
      <c r="AP12">
        <v>0</v>
      </c>
      <c r="AQ12">
        <v>37</v>
      </c>
      <c r="AR12">
        <v>0</v>
      </c>
      <c r="AS12">
        <v>0</v>
      </c>
      <c r="AT12">
        <v>0</v>
      </c>
      <c r="AU12">
        <v>0</v>
      </c>
      <c r="AV12">
        <v>259</v>
      </c>
      <c r="AW12">
        <v>95</v>
      </c>
      <c r="AX12">
        <v>0</v>
      </c>
      <c r="AY12">
        <v>14</v>
      </c>
      <c r="AZ12">
        <v>5</v>
      </c>
      <c r="BA12">
        <v>8</v>
      </c>
      <c r="BB12">
        <v>0</v>
      </c>
      <c r="BC12">
        <v>38</v>
      </c>
      <c r="BD12">
        <v>11</v>
      </c>
      <c r="BE12">
        <v>6</v>
      </c>
      <c r="BF12">
        <v>16</v>
      </c>
      <c r="BG12">
        <v>0</v>
      </c>
      <c r="BH12">
        <v>49</v>
      </c>
      <c r="BI12">
        <v>23</v>
      </c>
      <c r="BJ12">
        <v>0</v>
      </c>
      <c r="BK12">
        <v>0</v>
      </c>
      <c r="BL12">
        <v>0</v>
      </c>
      <c r="BM12">
        <v>16</v>
      </c>
      <c r="BN12">
        <v>0</v>
      </c>
      <c r="BO12">
        <v>0</v>
      </c>
      <c r="BP12">
        <v>0</v>
      </c>
      <c r="BQ12">
        <v>0</v>
      </c>
      <c r="BR12">
        <v>126</v>
      </c>
      <c r="BS12">
        <v>28</v>
      </c>
      <c r="BT12">
        <v>0</v>
      </c>
      <c r="BU12">
        <v>0</v>
      </c>
      <c r="BV12">
        <v>0</v>
      </c>
    </row>
    <row r="13" spans="1:74" x14ac:dyDescent="0.3">
      <c r="A13" t="s">
        <v>2710</v>
      </c>
      <c r="B13">
        <v>1980</v>
      </c>
      <c r="C13" t="s">
        <v>189</v>
      </c>
      <c r="D13" t="s">
        <v>2711</v>
      </c>
      <c r="E13" t="str">
        <f t="shared" si="0"/>
        <v>City of Alta Sierra</v>
      </c>
      <c r="F13">
        <v>47</v>
      </c>
      <c r="G13" t="s">
        <v>2712</v>
      </c>
      <c r="H13">
        <v>2168</v>
      </c>
      <c r="I13">
        <v>0</v>
      </c>
      <c r="J13">
        <v>0</v>
      </c>
      <c r="K13">
        <v>2168</v>
      </c>
      <c r="L13">
        <v>818</v>
      </c>
      <c r="M13">
        <v>743</v>
      </c>
      <c r="N13">
        <v>75</v>
      </c>
      <c r="O13">
        <v>96700</v>
      </c>
      <c r="P13">
        <v>956</v>
      </c>
      <c r="Q13">
        <v>3</v>
      </c>
      <c r="R13">
        <v>0</v>
      </c>
      <c r="S13">
        <v>5</v>
      </c>
      <c r="T13" t="s">
        <v>2711</v>
      </c>
      <c r="U13">
        <v>1</v>
      </c>
      <c r="V13">
        <v>501</v>
      </c>
      <c r="W13">
        <v>0</v>
      </c>
      <c r="X13">
        <v>0</v>
      </c>
      <c r="Y13">
        <v>0</v>
      </c>
      <c r="Z13">
        <v>0</v>
      </c>
      <c r="AA13">
        <v>5</v>
      </c>
      <c r="AB13">
        <v>0</v>
      </c>
      <c r="AC13">
        <v>0</v>
      </c>
      <c r="AD13">
        <v>0</v>
      </c>
      <c r="AE13">
        <v>0</v>
      </c>
      <c r="AF13">
        <v>0</v>
      </c>
      <c r="AG13">
        <v>0</v>
      </c>
      <c r="AH13">
        <v>0</v>
      </c>
      <c r="AI13">
        <v>0</v>
      </c>
      <c r="AJ13">
        <v>6</v>
      </c>
      <c r="AK13">
        <v>0</v>
      </c>
      <c r="AL13">
        <v>0</v>
      </c>
      <c r="AM13">
        <v>0</v>
      </c>
      <c r="AN13">
        <v>0</v>
      </c>
      <c r="AO13">
        <v>0</v>
      </c>
      <c r="AP13">
        <v>0</v>
      </c>
      <c r="AQ13">
        <v>19</v>
      </c>
      <c r="AR13">
        <v>6</v>
      </c>
      <c r="AS13">
        <v>6</v>
      </c>
      <c r="AT13">
        <v>0</v>
      </c>
      <c r="AU13">
        <v>0</v>
      </c>
      <c r="AV13">
        <v>585</v>
      </c>
      <c r="AW13">
        <v>161</v>
      </c>
      <c r="AX13">
        <v>0</v>
      </c>
      <c r="AY13">
        <v>0</v>
      </c>
      <c r="AZ13">
        <v>6</v>
      </c>
      <c r="BA13">
        <v>5</v>
      </c>
      <c r="BB13">
        <v>7</v>
      </c>
      <c r="BC13">
        <v>8</v>
      </c>
      <c r="BD13">
        <v>0</v>
      </c>
      <c r="BE13">
        <v>0</v>
      </c>
      <c r="BF13">
        <v>29</v>
      </c>
      <c r="BG13">
        <v>0</v>
      </c>
      <c r="BH13">
        <v>27</v>
      </c>
      <c r="BI13">
        <v>12</v>
      </c>
      <c r="BJ13">
        <v>8</v>
      </c>
      <c r="BK13">
        <v>24</v>
      </c>
      <c r="BL13">
        <v>0</v>
      </c>
      <c r="BM13">
        <v>54</v>
      </c>
      <c r="BN13">
        <v>0</v>
      </c>
      <c r="BO13">
        <v>24</v>
      </c>
      <c r="BP13">
        <v>51</v>
      </c>
      <c r="BQ13">
        <v>0</v>
      </c>
      <c r="BR13">
        <v>230</v>
      </c>
      <c r="BS13">
        <v>73</v>
      </c>
      <c r="BT13">
        <v>74</v>
      </c>
      <c r="BU13">
        <v>39</v>
      </c>
      <c r="BV13">
        <v>0</v>
      </c>
    </row>
    <row r="14" spans="1:74" x14ac:dyDescent="0.3">
      <c r="A14" t="s">
        <v>2713</v>
      </c>
      <c r="B14">
        <v>1980</v>
      </c>
      <c r="C14" t="s">
        <v>189</v>
      </c>
      <c r="D14" t="s">
        <v>364</v>
      </c>
      <c r="E14" t="str">
        <f t="shared" si="0"/>
        <v>City of Alturas</v>
      </c>
      <c r="F14">
        <v>50</v>
      </c>
      <c r="G14" t="s">
        <v>2714</v>
      </c>
      <c r="H14">
        <v>3025</v>
      </c>
      <c r="I14">
        <v>0</v>
      </c>
      <c r="J14">
        <v>3025</v>
      </c>
      <c r="K14">
        <v>0</v>
      </c>
      <c r="L14">
        <v>1218</v>
      </c>
      <c r="M14">
        <v>797</v>
      </c>
      <c r="N14">
        <v>421</v>
      </c>
      <c r="O14">
        <v>39900</v>
      </c>
      <c r="P14">
        <v>1044</v>
      </c>
      <c r="Q14">
        <v>95</v>
      </c>
      <c r="R14">
        <v>98</v>
      </c>
      <c r="S14">
        <v>60</v>
      </c>
      <c r="T14" t="s">
        <v>364</v>
      </c>
      <c r="U14">
        <v>1</v>
      </c>
      <c r="V14">
        <v>193</v>
      </c>
      <c r="W14">
        <v>12</v>
      </c>
      <c r="X14">
        <v>0</v>
      </c>
      <c r="Y14">
        <v>14</v>
      </c>
      <c r="Z14">
        <v>85</v>
      </c>
      <c r="AA14">
        <v>0</v>
      </c>
      <c r="AB14">
        <v>32</v>
      </c>
      <c r="AC14">
        <v>5</v>
      </c>
      <c r="AD14">
        <v>12</v>
      </c>
      <c r="AE14">
        <v>37</v>
      </c>
      <c r="AF14">
        <v>0</v>
      </c>
      <c r="AG14">
        <v>74</v>
      </c>
      <c r="AH14">
        <v>31</v>
      </c>
      <c r="AI14">
        <v>15</v>
      </c>
      <c r="AJ14">
        <v>6</v>
      </c>
      <c r="AK14">
        <v>0</v>
      </c>
      <c r="AL14">
        <v>33</v>
      </c>
      <c r="AM14">
        <v>5</v>
      </c>
      <c r="AN14">
        <v>0</v>
      </c>
      <c r="AO14">
        <v>0</v>
      </c>
      <c r="AP14">
        <v>5</v>
      </c>
      <c r="AQ14">
        <v>42</v>
      </c>
      <c r="AR14">
        <v>0</v>
      </c>
      <c r="AS14">
        <v>0</v>
      </c>
      <c r="AT14">
        <v>0</v>
      </c>
      <c r="AU14">
        <v>5</v>
      </c>
      <c r="AV14">
        <v>304</v>
      </c>
      <c r="AW14">
        <v>96</v>
      </c>
      <c r="AX14">
        <v>20</v>
      </c>
      <c r="AY14">
        <v>8</v>
      </c>
      <c r="AZ14">
        <v>0</v>
      </c>
      <c r="BA14">
        <v>34</v>
      </c>
      <c r="BB14">
        <v>6</v>
      </c>
      <c r="BC14">
        <v>75</v>
      </c>
      <c r="BD14">
        <v>18</v>
      </c>
      <c r="BE14">
        <v>27</v>
      </c>
      <c r="BF14">
        <v>18</v>
      </c>
      <c r="BG14">
        <v>0</v>
      </c>
      <c r="BH14">
        <v>45</v>
      </c>
      <c r="BI14">
        <v>20</v>
      </c>
      <c r="BJ14">
        <v>18</v>
      </c>
      <c r="BK14">
        <v>0</v>
      </c>
      <c r="BL14">
        <v>0</v>
      </c>
      <c r="BM14">
        <v>51</v>
      </c>
      <c r="BN14">
        <v>15</v>
      </c>
      <c r="BO14">
        <v>16</v>
      </c>
      <c r="BP14">
        <v>0</v>
      </c>
      <c r="BQ14">
        <v>0</v>
      </c>
      <c r="BR14">
        <v>276</v>
      </c>
      <c r="BS14">
        <v>21</v>
      </c>
      <c r="BT14">
        <v>11</v>
      </c>
      <c r="BU14">
        <v>0</v>
      </c>
      <c r="BV14">
        <v>0</v>
      </c>
    </row>
    <row r="15" spans="1:74" x14ac:dyDescent="0.3">
      <c r="A15" t="s">
        <v>2715</v>
      </c>
      <c r="B15">
        <v>1980</v>
      </c>
      <c r="C15" t="s">
        <v>189</v>
      </c>
      <c r="D15" t="s">
        <v>2716</v>
      </c>
      <c r="E15" t="str">
        <f t="shared" si="0"/>
        <v>City of Alum Rock</v>
      </c>
      <c r="F15">
        <v>55</v>
      </c>
      <c r="G15" t="s">
        <v>2717</v>
      </c>
      <c r="H15">
        <v>16890</v>
      </c>
      <c r="I15">
        <v>16890</v>
      </c>
      <c r="J15">
        <v>0</v>
      </c>
      <c r="K15">
        <v>0</v>
      </c>
      <c r="L15">
        <v>5441</v>
      </c>
      <c r="M15">
        <v>4474</v>
      </c>
      <c r="N15">
        <v>967</v>
      </c>
      <c r="O15">
        <v>79100</v>
      </c>
      <c r="P15">
        <v>5169</v>
      </c>
      <c r="Q15">
        <v>365</v>
      </c>
      <c r="R15">
        <v>19</v>
      </c>
      <c r="S15">
        <v>5</v>
      </c>
      <c r="T15" t="s">
        <v>2716</v>
      </c>
      <c r="U15">
        <v>1</v>
      </c>
      <c r="V15">
        <v>324</v>
      </c>
      <c r="W15">
        <v>0</v>
      </c>
      <c r="X15">
        <v>0</v>
      </c>
      <c r="Y15">
        <v>0</v>
      </c>
      <c r="Z15">
        <v>130</v>
      </c>
      <c r="AA15">
        <v>18</v>
      </c>
      <c r="AB15">
        <v>5</v>
      </c>
      <c r="AC15">
        <v>0</v>
      </c>
      <c r="AD15">
        <v>8</v>
      </c>
      <c r="AE15">
        <v>145</v>
      </c>
      <c r="AF15">
        <v>6</v>
      </c>
      <c r="AG15">
        <v>30</v>
      </c>
      <c r="AH15">
        <v>18</v>
      </c>
      <c r="AI15">
        <v>83</v>
      </c>
      <c r="AJ15">
        <v>18</v>
      </c>
      <c r="AK15">
        <v>3</v>
      </c>
      <c r="AL15">
        <v>45</v>
      </c>
      <c r="AM15">
        <v>20</v>
      </c>
      <c r="AN15">
        <v>98</v>
      </c>
      <c r="AO15">
        <v>7</v>
      </c>
      <c r="AP15">
        <v>7</v>
      </c>
      <c r="AQ15">
        <v>206</v>
      </c>
      <c r="AR15">
        <v>70</v>
      </c>
      <c r="AS15">
        <v>19</v>
      </c>
      <c r="AT15">
        <v>0</v>
      </c>
      <c r="AU15">
        <v>2</v>
      </c>
      <c r="AV15">
        <v>406</v>
      </c>
      <c r="AW15">
        <v>103</v>
      </c>
      <c r="AX15">
        <v>23</v>
      </c>
      <c r="AY15">
        <v>16</v>
      </c>
      <c r="AZ15">
        <v>26</v>
      </c>
      <c r="BA15">
        <v>101</v>
      </c>
      <c r="BB15">
        <v>15</v>
      </c>
      <c r="BC15">
        <v>198</v>
      </c>
      <c r="BD15">
        <v>64</v>
      </c>
      <c r="BE15">
        <v>62</v>
      </c>
      <c r="BF15">
        <v>86</v>
      </c>
      <c r="BG15">
        <v>0</v>
      </c>
      <c r="BH15">
        <v>206</v>
      </c>
      <c r="BI15">
        <v>49</v>
      </c>
      <c r="BJ15">
        <v>24</v>
      </c>
      <c r="BK15">
        <v>106</v>
      </c>
      <c r="BL15">
        <v>0</v>
      </c>
      <c r="BM15">
        <v>273</v>
      </c>
      <c r="BN15">
        <v>93</v>
      </c>
      <c r="BO15">
        <v>108</v>
      </c>
      <c r="BP15">
        <v>56</v>
      </c>
      <c r="BQ15">
        <v>0</v>
      </c>
      <c r="BR15">
        <v>1803</v>
      </c>
      <c r="BS15">
        <v>228</v>
      </c>
      <c r="BT15">
        <v>299</v>
      </c>
      <c r="BU15">
        <v>222</v>
      </c>
      <c r="BV15">
        <v>0</v>
      </c>
    </row>
    <row r="16" spans="1:74" x14ac:dyDescent="0.3">
      <c r="A16" t="s">
        <v>2718</v>
      </c>
      <c r="B16">
        <v>1980</v>
      </c>
      <c r="C16" t="s">
        <v>189</v>
      </c>
      <c r="D16" t="s">
        <v>366</v>
      </c>
      <c r="E16" t="str">
        <f t="shared" si="0"/>
        <v>City of Amador City</v>
      </c>
      <c r="F16">
        <v>65</v>
      </c>
      <c r="G16" t="s">
        <v>2719</v>
      </c>
      <c r="H16">
        <v>136</v>
      </c>
      <c r="I16">
        <v>0</v>
      </c>
      <c r="J16">
        <v>0</v>
      </c>
      <c r="K16">
        <v>136</v>
      </c>
      <c r="L16">
        <v>57</v>
      </c>
      <c r="M16">
        <v>40</v>
      </c>
      <c r="N16">
        <v>17</v>
      </c>
      <c r="O16">
        <v>44200</v>
      </c>
      <c r="P16">
        <v>71</v>
      </c>
      <c r="Q16">
        <v>2</v>
      </c>
      <c r="R16">
        <v>0</v>
      </c>
      <c r="S16">
        <v>0</v>
      </c>
      <c r="T16" t="s">
        <v>366</v>
      </c>
      <c r="U16">
        <v>1</v>
      </c>
      <c r="V16">
        <v>235</v>
      </c>
      <c r="W16">
        <v>0</v>
      </c>
      <c r="X16">
        <v>3</v>
      </c>
      <c r="Y16">
        <v>0</v>
      </c>
      <c r="Z16">
        <v>3</v>
      </c>
      <c r="AA16">
        <v>2</v>
      </c>
      <c r="AB16">
        <v>0</v>
      </c>
      <c r="AC16">
        <v>0</v>
      </c>
      <c r="AD16">
        <v>1</v>
      </c>
      <c r="AE16">
        <v>3</v>
      </c>
      <c r="AF16">
        <v>0</v>
      </c>
      <c r="AG16">
        <v>0</v>
      </c>
      <c r="AH16">
        <v>0</v>
      </c>
      <c r="AI16">
        <v>0</v>
      </c>
      <c r="AJ16">
        <v>3</v>
      </c>
      <c r="AK16">
        <v>0</v>
      </c>
      <c r="AL16">
        <v>5</v>
      </c>
      <c r="AM16">
        <v>3</v>
      </c>
      <c r="AN16">
        <v>0</v>
      </c>
      <c r="AO16">
        <v>0</v>
      </c>
      <c r="AP16">
        <v>0</v>
      </c>
      <c r="AQ16">
        <v>0</v>
      </c>
      <c r="AR16">
        <v>0</v>
      </c>
      <c r="AS16">
        <v>0</v>
      </c>
      <c r="AT16">
        <v>0</v>
      </c>
      <c r="AU16">
        <v>0</v>
      </c>
      <c r="AV16">
        <v>438</v>
      </c>
      <c r="AW16">
        <v>108</v>
      </c>
      <c r="AX16">
        <v>0</v>
      </c>
      <c r="AY16">
        <v>0</v>
      </c>
      <c r="AZ16">
        <v>0</v>
      </c>
      <c r="BA16">
        <v>8</v>
      </c>
      <c r="BB16">
        <v>0</v>
      </c>
      <c r="BC16">
        <v>2</v>
      </c>
      <c r="BD16">
        <v>0</v>
      </c>
      <c r="BE16">
        <v>0</v>
      </c>
      <c r="BF16">
        <v>5</v>
      </c>
      <c r="BG16">
        <v>0</v>
      </c>
      <c r="BH16">
        <v>9</v>
      </c>
      <c r="BI16">
        <v>0</v>
      </c>
      <c r="BJ16">
        <v>0</v>
      </c>
      <c r="BK16">
        <v>2</v>
      </c>
      <c r="BL16">
        <v>0</v>
      </c>
      <c r="BM16">
        <v>7</v>
      </c>
      <c r="BN16">
        <v>0</v>
      </c>
      <c r="BO16">
        <v>0</v>
      </c>
      <c r="BP16">
        <v>0</v>
      </c>
      <c r="BQ16">
        <v>0</v>
      </c>
      <c r="BR16">
        <v>4</v>
      </c>
      <c r="BS16">
        <v>0</v>
      </c>
      <c r="BT16">
        <v>5</v>
      </c>
      <c r="BU16">
        <v>0</v>
      </c>
      <c r="BV16">
        <v>0</v>
      </c>
    </row>
    <row r="17" spans="1:74" x14ac:dyDescent="0.3">
      <c r="A17" t="s">
        <v>2720</v>
      </c>
      <c r="B17">
        <v>1980</v>
      </c>
      <c r="C17" t="s">
        <v>189</v>
      </c>
      <c r="D17" t="s">
        <v>368</v>
      </c>
      <c r="E17" t="str">
        <f t="shared" si="0"/>
        <v>City of American Canyon</v>
      </c>
      <c r="F17">
        <v>67</v>
      </c>
      <c r="G17" t="s">
        <v>2721</v>
      </c>
      <c r="H17">
        <v>5712</v>
      </c>
      <c r="I17">
        <v>5712</v>
      </c>
      <c r="J17">
        <v>0</v>
      </c>
      <c r="K17">
        <v>0</v>
      </c>
      <c r="L17">
        <v>1969</v>
      </c>
      <c r="M17">
        <v>1729</v>
      </c>
      <c r="N17">
        <v>240</v>
      </c>
      <c r="O17">
        <v>61100</v>
      </c>
      <c r="P17">
        <v>1280</v>
      </c>
      <c r="Q17">
        <v>38</v>
      </c>
      <c r="R17">
        <v>2</v>
      </c>
      <c r="S17">
        <v>695</v>
      </c>
      <c r="T17" t="s">
        <v>368</v>
      </c>
      <c r="U17">
        <v>1</v>
      </c>
      <c r="V17">
        <v>335</v>
      </c>
      <c r="W17">
        <v>0</v>
      </c>
      <c r="X17">
        <v>0</v>
      </c>
      <c r="Y17">
        <v>0</v>
      </c>
      <c r="Z17">
        <v>5</v>
      </c>
      <c r="AA17">
        <v>16</v>
      </c>
      <c r="AB17">
        <v>0</v>
      </c>
      <c r="AC17">
        <v>5</v>
      </c>
      <c r="AD17">
        <v>11</v>
      </c>
      <c r="AE17">
        <v>54</v>
      </c>
      <c r="AF17">
        <v>5</v>
      </c>
      <c r="AG17">
        <v>0</v>
      </c>
      <c r="AH17">
        <v>0</v>
      </c>
      <c r="AI17">
        <v>0</v>
      </c>
      <c r="AJ17">
        <v>25</v>
      </c>
      <c r="AK17">
        <v>0</v>
      </c>
      <c r="AL17">
        <v>10</v>
      </c>
      <c r="AM17">
        <v>0</v>
      </c>
      <c r="AN17">
        <v>6</v>
      </c>
      <c r="AO17">
        <v>0</v>
      </c>
      <c r="AP17">
        <v>0</v>
      </c>
      <c r="AQ17">
        <v>80</v>
      </c>
      <c r="AR17">
        <v>7</v>
      </c>
      <c r="AS17">
        <v>0</v>
      </c>
      <c r="AT17">
        <v>0</v>
      </c>
      <c r="AU17">
        <v>5</v>
      </c>
      <c r="AV17">
        <v>309</v>
      </c>
      <c r="AW17">
        <v>98</v>
      </c>
      <c r="AX17">
        <v>0</v>
      </c>
      <c r="AY17">
        <v>0</v>
      </c>
      <c r="AZ17">
        <v>5</v>
      </c>
      <c r="BA17">
        <v>27</v>
      </c>
      <c r="BB17">
        <v>0</v>
      </c>
      <c r="BC17">
        <v>9</v>
      </c>
      <c r="BD17">
        <v>9</v>
      </c>
      <c r="BE17">
        <v>7</v>
      </c>
      <c r="BF17">
        <v>40</v>
      </c>
      <c r="BG17">
        <v>0</v>
      </c>
      <c r="BH17">
        <v>63</v>
      </c>
      <c r="BI17">
        <v>5</v>
      </c>
      <c r="BJ17">
        <v>20</v>
      </c>
      <c r="BK17">
        <v>20</v>
      </c>
      <c r="BL17">
        <v>0</v>
      </c>
      <c r="BM17">
        <v>114</v>
      </c>
      <c r="BN17">
        <v>12</v>
      </c>
      <c r="BO17">
        <v>12</v>
      </c>
      <c r="BP17">
        <v>10</v>
      </c>
      <c r="BQ17">
        <v>0</v>
      </c>
      <c r="BR17">
        <v>498</v>
      </c>
      <c r="BS17">
        <v>81</v>
      </c>
      <c r="BT17">
        <v>73</v>
      </c>
      <c r="BU17">
        <v>5</v>
      </c>
      <c r="BV17">
        <v>0</v>
      </c>
    </row>
    <row r="18" spans="1:74" x14ac:dyDescent="0.3">
      <c r="A18" t="s">
        <v>2722</v>
      </c>
      <c r="B18">
        <v>1980</v>
      </c>
      <c r="C18" t="s">
        <v>189</v>
      </c>
      <c r="D18" t="s">
        <v>370</v>
      </c>
      <c r="E18" t="str">
        <f t="shared" si="0"/>
        <v>City of Anaheim</v>
      </c>
      <c r="F18">
        <v>70</v>
      </c>
      <c r="G18" t="s">
        <v>2723</v>
      </c>
      <c r="H18">
        <v>219311</v>
      </c>
      <c r="I18">
        <v>219311</v>
      </c>
      <c r="J18">
        <v>0</v>
      </c>
      <c r="K18">
        <v>0</v>
      </c>
      <c r="L18">
        <v>79749</v>
      </c>
      <c r="M18">
        <v>40455</v>
      </c>
      <c r="N18">
        <v>39294</v>
      </c>
      <c r="O18">
        <v>93000</v>
      </c>
      <c r="P18">
        <v>47307</v>
      </c>
      <c r="Q18">
        <v>13087</v>
      </c>
      <c r="R18">
        <v>17910</v>
      </c>
      <c r="S18">
        <v>4380</v>
      </c>
      <c r="T18" t="s">
        <v>370</v>
      </c>
      <c r="U18">
        <v>1</v>
      </c>
      <c r="V18">
        <v>331</v>
      </c>
      <c r="W18">
        <v>9</v>
      </c>
      <c r="X18">
        <v>45</v>
      </c>
      <c r="Y18">
        <v>108</v>
      </c>
      <c r="Z18">
        <v>3886</v>
      </c>
      <c r="AA18">
        <v>531</v>
      </c>
      <c r="AB18">
        <v>112</v>
      </c>
      <c r="AC18">
        <v>160</v>
      </c>
      <c r="AD18">
        <v>886</v>
      </c>
      <c r="AE18">
        <v>5933</v>
      </c>
      <c r="AF18">
        <v>80</v>
      </c>
      <c r="AG18">
        <v>303</v>
      </c>
      <c r="AH18">
        <v>1062</v>
      </c>
      <c r="AI18">
        <v>3999</v>
      </c>
      <c r="AJ18">
        <v>2637</v>
      </c>
      <c r="AK18">
        <v>49</v>
      </c>
      <c r="AL18">
        <v>1585</v>
      </c>
      <c r="AM18">
        <v>2743</v>
      </c>
      <c r="AN18">
        <v>2333</v>
      </c>
      <c r="AO18">
        <v>479</v>
      </c>
      <c r="AP18">
        <v>26</v>
      </c>
      <c r="AQ18">
        <v>8940</v>
      </c>
      <c r="AR18">
        <v>2095</v>
      </c>
      <c r="AS18">
        <v>854</v>
      </c>
      <c r="AT18">
        <v>51</v>
      </c>
      <c r="AU18">
        <v>98</v>
      </c>
      <c r="AV18">
        <v>447</v>
      </c>
      <c r="AW18">
        <v>96</v>
      </c>
      <c r="AX18">
        <v>106</v>
      </c>
      <c r="AY18">
        <v>89</v>
      </c>
      <c r="AZ18">
        <v>130</v>
      </c>
      <c r="BA18">
        <v>516</v>
      </c>
      <c r="BB18">
        <v>214</v>
      </c>
      <c r="BC18">
        <v>568</v>
      </c>
      <c r="BD18">
        <v>135</v>
      </c>
      <c r="BE18">
        <v>280</v>
      </c>
      <c r="BF18">
        <v>750</v>
      </c>
      <c r="BG18">
        <v>0</v>
      </c>
      <c r="BH18">
        <v>875</v>
      </c>
      <c r="BI18">
        <v>251</v>
      </c>
      <c r="BJ18">
        <v>291</v>
      </c>
      <c r="BK18">
        <v>933</v>
      </c>
      <c r="BL18">
        <v>0</v>
      </c>
      <c r="BM18">
        <v>1441</v>
      </c>
      <c r="BN18">
        <v>257</v>
      </c>
      <c r="BO18">
        <v>478</v>
      </c>
      <c r="BP18">
        <v>928</v>
      </c>
      <c r="BQ18">
        <v>0</v>
      </c>
      <c r="BR18">
        <v>14636</v>
      </c>
      <c r="BS18">
        <v>2973</v>
      </c>
      <c r="BT18">
        <v>3517</v>
      </c>
      <c r="BU18">
        <v>1865</v>
      </c>
      <c r="BV18">
        <v>0</v>
      </c>
    </row>
    <row r="19" spans="1:74" x14ac:dyDescent="0.3">
      <c r="A19" t="s">
        <v>2724</v>
      </c>
      <c r="B19">
        <v>1980</v>
      </c>
      <c r="C19" t="s">
        <v>189</v>
      </c>
      <c r="D19" t="s">
        <v>372</v>
      </c>
      <c r="E19" t="str">
        <f t="shared" si="0"/>
        <v>City of Anderson</v>
      </c>
      <c r="F19">
        <v>75</v>
      </c>
      <c r="G19" t="s">
        <v>2725</v>
      </c>
      <c r="H19">
        <v>7381</v>
      </c>
      <c r="I19">
        <v>0</v>
      </c>
      <c r="J19">
        <v>7381</v>
      </c>
      <c r="K19">
        <v>0</v>
      </c>
      <c r="L19">
        <v>2736</v>
      </c>
      <c r="M19">
        <v>1499</v>
      </c>
      <c r="N19">
        <v>1237</v>
      </c>
      <c r="O19">
        <v>45100</v>
      </c>
      <c r="P19">
        <v>2034</v>
      </c>
      <c r="Q19">
        <v>460</v>
      </c>
      <c r="R19">
        <v>261</v>
      </c>
      <c r="S19">
        <v>112</v>
      </c>
      <c r="T19" t="s">
        <v>372</v>
      </c>
      <c r="U19">
        <v>1</v>
      </c>
      <c r="V19">
        <v>242</v>
      </c>
      <c r="W19">
        <v>0</v>
      </c>
      <c r="X19">
        <v>22</v>
      </c>
      <c r="Y19">
        <v>42</v>
      </c>
      <c r="Z19">
        <v>293</v>
      </c>
      <c r="AA19">
        <v>28</v>
      </c>
      <c r="AB19">
        <v>28</v>
      </c>
      <c r="AC19">
        <v>22</v>
      </c>
      <c r="AD19">
        <v>47</v>
      </c>
      <c r="AE19">
        <v>232</v>
      </c>
      <c r="AF19">
        <v>0</v>
      </c>
      <c r="AG19">
        <v>33</v>
      </c>
      <c r="AH19">
        <v>46</v>
      </c>
      <c r="AI19">
        <v>74</v>
      </c>
      <c r="AJ19">
        <v>97</v>
      </c>
      <c r="AK19">
        <v>0</v>
      </c>
      <c r="AL19">
        <v>64</v>
      </c>
      <c r="AM19">
        <v>24</v>
      </c>
      <c r="AN19">
        <v>14</v>
      </c>
      <c r="AO19">
        <v>4</v>
      </c>
      <c r="AP19">
        <v>15</v>
      </c>
      <c r="AQ19">
        <v>148</v>
      </c>
      <c r="AR19">
        <v>4</v>
      </c>
      <c r="AS19">
        <v>0</v>
      </c>
      <c r="AT19">
        <v>0</v>
      </c>
      <c r="AU19">
        <v>0</v>
      </c>
      <c r="AV19">
        <v>261</v>
      </c>
      <c r="AW19">
        <v>79</v>
      </c>
      <c r="AX19">
        <v>28</v>
      </c>
      <c r="AY19">
        <v>11</v>
      </c>
      <c r="AZ19">
        <v>42</v>
      </c>
      <c r="BA19">
        <v>36</v>
      </c>
      <c r="BB19">
        <v>0</v>
      </c>
      <c r="BC19">
        <v>69</v>
      </c>
      <c r="BD19">
        <v>60</v>
      </c>
      <c r="BE19">
        <v>54</v>
      </c>
      <c r="BF19">
        <v>78</v>
      </c>
      <c r="BG19">
        <v>0</v>
      </c>
      <c r="BH19">
        <v>80</v>
      </c>
      <c r="BI19">
        <v>61</v>
      </c>
      <c r="BJ19">
        <v>40</v>
      </c>
      <c r="BK19">
        <v>56</v>
      </c>
      <c r="BL19">
        <v>0</v>
      </c>
      <c r="BM19">
        <v>165</v>
      </c>
      <c r="BN19">
        <v>24</v>
      </c>
      <c r="BO19">
        <v>62</v>
      </c>
      <c r="BP19">
        <v>15</v>
      </c>
      <c r="BQ19">
        <v>0</v>
      </c>
      <c r="BR19">
        <v>354</v>
      </c>
      <c r="BS19">
        <v>50</v>
      </c>
      <c r="BT19">
        <v>29</v>
      </c>
      <c r="BU19">
        <v>5</v>
      </c>
      <c r="BV19">
        <v>0</v>
      </c>
    </row>
    <row r="20" spans="1:74" x14ac:dyDescent="0.3">
      <c r="A20" t="s">
        <v>2726</v>
      </c>
      <c r="B20">
        <v>1980</v>
      </c>
      <c r="C20" t="s">
        <v>189</v>
      </c>
      <c r="D20" t="s">
        <v>374</v>
      </c>
      <c r="E20" t="str">
        <f t="shared" si="0"/>
        <v>City of Angels</v>
      </c>
      <c r="F20">
        <v>80</v>
      </c>
      <c r="G20" t="s">
        <v>2727</v>
      </c>
      <c r="H20">
        <v>2302</v>
      </c>
      <c r="I20">
        <v>0</v>
      </c>
      <c r="J20">
        <v>0</v>
      </c>
      <c r="K20">
        <v>2302</v>
      </c>
      <c r="L20">
        <v>1010</v>
      </c>
      <c r="M20">
        <v>699</v>
      </c>
      <c r="N20">
        <v>311</v>
      </c>
      <c r="O20">
        <v>55700</v>
      </c>
      <c r="P20">
        <v>760</v>
      </c>
      <c r="Q20">
        <v>138</v>
      </c>
      <c r="R20">
        <v>44</v>
      </c>
      <c r="S20">
        <v>168</v>
      </c>
      <c r="T20" t="s">
        <v>374</v>
      </c>
      <c r="U20">
        <v>1</v>
      </c>
      <c r="V20">
        <v>220</v>
      </c>
      <c r="W20">
        <v>0</v>
      </c>
      <c r="X20">
        <v>0</v>
      </c>
      <c r="Y20">
        <v>8</v>
      </c>
      <c r="Z20">
        <v>55</v>
      </c>
      <c r="AA20">
        <v>4</v>
      </c>
      <c r="AB20">
        <v>9</v>
      </c>
      <c r="AC20">
        <v>9</v>
      </c>
      <c r="AD20">
        <v>13</v>
      </c>
      <c r="AE20">
        <v>33</v>
      </c>
      <c r="AF20">
        <v>5</v>
      </c>
      <c r="AG20">
        <v>28</v>
      </c>
      <c r="AH20">
        <v>14</v>
      </c>
      <c r="AI20">
        <v>15</v>
      </c>
      <c r="AJ20">
        <v>2</v>
      </c>
      <c r="AK20">
        <v>1</v>
      </c>
      <c r="AL20">
        <v>20</v>
      </c>
      <c r="AM20">
        <v>10</v>
      </c>
      <c r="AN20">
        <v>4</v>
      </c>
      <c r="AO20">
        <v>3</v>
      </c>
      <c r="AP20">
        <v>7</v>
      </c>
      <c r="AQ20">
        <v>56</v>
      </c>
      <c r="AR20">
        <v>2</v>
      </c>
      <c r="AS20">
        <v>0</v>
      </c>
      <c r="AT20">
        <v>0</v>
      </c>
      <c r="AU20">
        <v>6</v>
      </c>
      <c r="AV20">
        <v>286</v>
      </c>
      <c r="AW20">
        <v>106</v>
      </c>
      <c r="AX20">
        <v>7</v>
      </c>
      <c r="AY20">
        <v>5</v>
      </c>
      <c r="AZ20">
        <v>6</v>
      </c>
      <c r="BA20">
        <v>32</v>
      </c>
      <c r="BB20">
        <v>5</v>
      </c>
      <c r="BC20">
        <v>45</v>
      </c>
      <c r="BD20">
        <v>12</v>
      </c>
      <c r="BE20">
        <v>28</v>
      </c>
      <c r="BF20">
        <v>14</v>
      </c>
      <c r="BG20">
        <v>0</v>
      </c>
      <c r="BH20">
        <v>35</v>
      </c>
      <c r="BI20">
        <v>4</v>
      </c>
      <c r="BJ20">
        <v>11</v>
      </c>
      <c r="BK20">
        <v>4</v>
      </c>
      <c r="BL20">
        <v>0</v>
      </c>
      <c r="BM20">
        <v>46</v>
      </c>
      <c r="BN20">
        <v>9</v>
      </c>
      <c r="BO20">
        <v>10</v>
      </c>
      <c r="BP20">
        <v>2</v>
      </c>
      <c r="BQ20">
        <v>0</v>
      </c>
      <c r="BR20">
        <v>191</v>
      </c>
      <c r="BS20">
        <v>21</v>
      </c>
      <c r="BT20">
        <v>8</v>
      </c>
      <c r="BU20">
        <v>11</v>
      </c>
      <c r="BV20">
        <v>0</v>
      </c>
    </row>
    <row r="21" spans="1:74" x14ac:dyDescent="0.3">
      <c r="A21" t="s">
        <v>2728</v>
      </c>
      <c r="B21">
        <v>1980</v>
      </c>
      <c r="C21" t="s">
        <v>189</v>
      </c>
      <c r="D21" t="s">
        <v>2729</v>
      </c>
      <c r="E21" t="str">
        <f t="shared" si="0"/>
        <v>City of Angwin</v>
      </c>
      <c r="F21">
        <v>83</v>
      </c>
      <c r="G21" t="s">
        <v>2730</v>
      </c>
      <c r="H21">
        <v>3526</v>
      </c>
      <c r="I21">
        <v>0</v>
      </c>
      <c r="J21">
        <v>3526</v>
      </c>
      <c r="K21">
        <v>0</v>
      </c>
      <c r="L21">
        <v>782</v>
      </c>
      <c r="M21">
        <v>402</v>
      </c>
      <c r="N21">
        <v>380</v>
      </c>
      <c r="O21">
        <v>84400</v>
      </c>
      <c r="P21">
        <v>567</v>
      </c>
      <c r="Q21">
        <v>193</v>
      </c>
      <c r="R21">
        <v>6</v>
      </c>
      <c r="S21">
        <v>43</v>
      </c>
      <c r="T21" t="s">
        <v>2729</v>
      </c>
      <c r="U21">
        <v>1</v>
      </c>
      <c r="V21">
        <v>231</v>
      </c>
      <c r="W21">
        <v>0</v>
      </c>
      <c r="X21">
        <v>0</v>
      </c>
      <c r="Y21">
        <v>13</v>
      </c>
      <c r="Z21">
        <v>38</v>
      </c>
      <c r="AA21">
        <v>27</v>
      </c>
      <c r="AB21">
        <v>20</v>
      </c>
      <c r="AC21">
        <v>0</v>
      </c>
      <c r="AD21">
        <v>38</v>
      </c>
      <c r="AE21">
        <v>4</v>
      </c>
      <c r="AF21">
        <v>0</v>
      </c>
      <c r="AG21">
        <v>14</v>
      </c>
      <c r="AH21">
        <v>16</v>
      </c>
      <c r="AI21">
        <v>10</v>
      </c>
      <c r="AJ21">
        <v>14</v>
      </c>
      <c r="AK21">
        <v>0</v>
      </c>
      <c r="AL21">
        <v>48</v>
      </c>
      <c r="AM21">
        <v>20</v>
      </c>
      <c r="AN21">
        <v>6</v>
      </c>
      <c r="AO21">
        <v>0</v>
      </c>
      <c r="AP21">
        <v>0</v>
      </c>
      <c r="AQ21">
        <v>64</v>
      </c>
      <c r="AR21">
        <v>13</v>
      </c>
      <c r="AS21">
        <v>14</v>
      </c>
      <c r="AT21">
        <v>0</v>
      </c>
      <c r="AU21">
        <v>6</v>
      </c>
      <c r="AV21">
        <v>438</v>
      </c>
      <c r="AW21">
        <v>102</v>
      </c>
      <c r="AX21">
        <v>0</v>
      </c>
      <c r="AY21">
        <v>0</v>
      </c>
      <c r="AZ21">
        <v>5</v>
      </c>
      <c r="BA21">
        <v>11</v>
      </c>
      <c r="BB21">
        <v>0</v>
      </c>
      <c r="BC21">
        <v>5</v>
      </c>
      <c r="BD21">
        <v>0</v>
      </c>
      <c r="BE21">
        <v>0</v>
      </c>
      <c r="BF21">
        <v>6</v>
      </c>
      <c r="BG21">
        <v>0</v>
      </c>
      <c r="BH21">
        <v>22</v>
      </c>
      <c r="BI21">
        <v>0</v>
      </c>
      <c r="BJ21">
        <v>7</v>
      </c>
      <c r="BK21">
        <v>0</v>
      </c>
      <c r="BL21">
        <v>0</v>
      </c>
      <c r="BM21">
        <v>58</v>
      </c>
      <c r="BN21">
        <v>0</v>
      </c>
      <c r="BO21">
        <v>0</v>
      </c>
      <c r="BP21">
        <v>6</v>
      </c>
      <c r="BQ21">
        <v>0</v>
      </c>
      <c r="BR21">
        <v>105</v>
      </c>
      <c r="BS21">
        <v>18</v>
      </c>
      <c r="BT21">
        <v>35</v>
      </c>
      <c r="BU21">
        <v>0</v>
      </c>
      <c r="BV21">
        <v>0</v>
      </c>
    </row>
    <row r="22" spans="1:74" x14ac:dyDescent="0.3">
      <c r="A22" t="s">
        <v>2731</v>
      </c>
      <c r="B22">
        <v>1980</v>
      </c>
      <c r="C22" t="s">
        <v>189</v>
      </c>
      <c r="D22" t="s">
        <v>376</v>
      </c>
      <c r="E22" t="str">
        <f t="shared" si="0"/>
        <v>City of Antioch</v>
      </c>
      <c r="F22">
        <v>85</v>
      </c>
      <c r="G22" t="s">
        <v>2732</v>
      </c>
      <c r="H22">
        <v>42683</v>
      </c>
      <c r="I22">
        <v>42683</v>
      </c>
      <c r="J22">
        <v>0</v>
      </c>
      <c r="K22">
        <v>0</v>
      </c>
      <c r="L22">
        <v>14955</v>
      </c>
      <c r="M22">
        <v>9925</v>
      </c>
      <c r="N22">
        <v>5030</v>
      </c>
      <c r="O22">
        <v>71300</v>
      </c>
      <c r="P22">
        <v>12421</v>
      </c>
      <c r="Q22">
        <v>1729</v>
      </c>
      <c r="R22">
        <v>1319</v>
      </c>
      <c r="S22">
        <v>191</v>
      </c>
      <c r="T22" t="s">
        <v>376</v>
      </c>
      <c r="U22">
        <v>1</v>
      </c>
      <c r="V22">
        <v>273</v>
      </c>
      <c r="W22">
        <v>15</v>
      </c>
      <c r="X22">
        <v>81</v>
      </c>
      <c r="Y22">
        <v>32</v>
      </c>
      <c r="Z22">
        <v>740</v>
      </c>
      <c r="AA22">
        <v>96</v>
      </c>
      <c r="AB22">
        <v>112</v>
      </c>
      <c r="AC22">
        <v>62</v>
      </c>
      <c r="AD22">
        <v>202</v>
      </c>
      <c r="AE22">
        <v>640</v>
      </c>
      <c r="AF22">
        <v>16</v>
      </c>
      <c r="AG22">
        <v>149</v>
      </c>
      <c r="AH22">
        <v>266</v>
      </c>
      <c r="AI22">
        <v>323</v>
      </c>
      <c r="AJ22">
        <v>187</v>
      </c>
      <c r="AK22">
        <v>15</v>
      </c>
      <c r="AL22">
        <v>324</v>
      </c>
      <c r="AM22">
        <v>156</v>
      </c>
      <c r="AN22">
        <v>273</v>
      </c>
      <c r="AO22">
        <v>22</v>
      </c>
      <c r="AP22">
        <v>7</v>
      </c>
      <c r="AQ22">
        <v>900</v>
      </c>
      <c r="AR22">
        <v>187</v>
      </c>
      <c r="AS22">
        <v>81</v>
      </c>
      <c r="AT22">
        <v>8</v>
      </c>
      <c r="AU22">
        <v>43</v>
      </c>
      <c r="AV22">
        <v>427</v>
      </c>
      <c r="AW22">
        <v>92</v>
      </c>
      <c r="AX22">
        <v>44</v>
      </c>
      <c r="AY22">
        <v>11</v>
      </c>
      <c r="AZ22">
        <v>80</v>
      </c>
      <c r="BA22">
        <v>145</v>
      </c>
      <c r="BB22">
        <v>28</v>
      </c>
      <c r="BC22">
        <v>271</v>
      </c>
      <c r="BD22">
        <v>85</v>
      </c>
      <c r="BE22">
        <v>79</v>
      </c>
      <c r="BF22">
        <v>195</v>
      </c>
      <c r="BG22">
        <v>0</v>
      </c>
      <c r="BH22">
        <v>359</v>
      </c>
      <c r="BI22">
        <v>70</v>
      </c>
      <c r="BJ22">
        <v>90</v>
      </c>
      <c r="BK22">
        <v>240</v>
      </c>
      <c r="BL22">
        <v>0</v>
      </c>
      <c r="BM22">
        <v>379</v>
      </c>
      <c r="BN22">
        <v>82</v>
      </c>
      <c r="BO22">
        <v>304</v>
      </c>
      <c r="BP22">
        <v>281</v>
      </c>
      <c r="BQ22">
        <v>0</v>
      </c>
      <c r="BR22">
        <v>3709</v>
      </c>
      <c r="BS22">
        <v>1009</v>
      </c>
      <c r="BT22">
        <v>934</v>
      </c>
      <c r="BU22">
        <v>309</v>
      </c>
      <c r="BV22">
        <v>0</v>
      </c>
    </row>
    <row r="23" spans="1:74" x14ac:dyDescent="0.3">
      <c r="A23" t="s">
        <v>2733</v>
      </c>
      <c r="B23">
        <v>1980</v>
      </c>
      <c r="C23" t="s">
        <v>189</v>
      </c>
      <c r="D23" t="s">
        <v>378</v>
      </c>
      <c r="E23" t="str">
        <f t="shared" si="0"/>
        <v>City of Apple Valley</v>
      </c>
      <c r="F23">
        <v>90</v>
      </c>
      <c r="G23" t="s">
        <v>2734</v>
      </c>
      <c r="H23">
        <v>14305</v>
      </c>
      <c r="I23">
        <v>0</v>
      </c>
      <c r="J23">
        <v>14305</v>
      </c>
      <c r="K23">
        <v>0</v>
      </c>
      <c r="L23">
        <v>5087</v>
      </c>
      <c r="M23">
        <v>3755</v>
      </c>
      <c r="N23">
        <v>1332</v>
      </c>
      <c r="O23">
        <v>70500</v>
      </c>
      <c r="P23">
        <v>4377</v>
      </c>
      <c r="Q23">
        <v>981</v>
      </c>
      <c r="R23">
        <v>208</v>
      </c>
      <c r="S23">
        <v>330</v>
      </c>
      <c r="T23" t="s">
        <v>378</v>
      </c>
      <c r="U23">
        <v>1</v>
      </c>
      <c r="V23">
        <v>324</v>
      </c>
      <c r="W23">
        <v>0</v>
      </c>
      <c r="X23">
        <v>0</v>
      </c>
      <c r="Y23">
        <v>0</v>
      </c>
      <c r="Z23">
        <v>161</v>
      </c>
      <c r="AA23">
        <v>51</v>
      </c>
      <c r="AB23">
        <v>0</v>
      </c>
      <c r="AC23">
        <v>32</v>
      </c>
      <c r="AD23">
        <v>65</v>
      </c>
      <c r="AE23">
        <v>254</v>
      </c>
      <c r="AF23">
        <v>14</v>
      </c>
      <c r="AG23">
        <v>17</v>
      </c>
      <c r="AH23">
        <v>39</v>
      </c>
      <c r="AI23">
        <v>97</v>
      </c>
      <c r="AJ23">
        <v>68</v>
      </c>
      <c r="AK23">
        <v>0</v>
      </c>
      <c r="AL23">
        <v>45</v>
      </c>
      <c r="AM23">
        <v>107</v>
      </c>
      <c r="AN23">
        <v>13</v>
      </c>
      <c r="AO23">
        <v>8</v>
      </c>
      <c r="AP23">
        <v>6</v>
      </c>
      <c r="AQ23">
        <v>247</v>
      </c>
      <c r="AR23">
        <v>35</v>
      </c>
      <c r="AS23">
        <v>48</v>
      </c>
      <c r="AT23">
        <v>0</v>
      </c>
      <c r="AU23">
        <v>7</v>
      </c>
      <c r="AV23">
        <v>443</v>
      </c>
      <c r="AW23">
        <v>123</v>
      </c>
      <c r="AX23">
        <v>26</v>
      </c>
      <c r="AY23">
        <v>6</v>
      </c>
      <c r="AZ23">
        <v>14</v>
      </c>
      <c r="BA23">
        <v>104</v>
      </c>
      <c r="BB23">
        <v>30</v>
      </c>
      <c r="BC23">
        <v>73</v>
      </c>
      <c r="BD23">
        <v>38</v>
      </c>
      <c r="BE23">
        <v>67</v>
      </c>
      <c r="BF23">
        <v>174</v>
      </c>
      <c r="BG23">
        <v>0</v>
      </c>
      <c r="BH23">
        <v>124</v>
      </c>
      <c r="BI23">
        <v>18</v>
      </c>
      <c r="BJ23">
        <v>47</v>
      </c>
      <c r="BK23">
        <v>89</v>
      </c>
      <c r="BL23">
        <v>0</v>
      </c>
      <c r="BM23">
        <v>148</v>
      </c>
      <c r="BN23">
        <v>79</v>
      </c>
      <c r="BO23">
        <v>96</v>
      </c>
      <c r="BP23">
        <v>94</v>
      </c>
      <c r="BQ23">
        <v>0</v>
      </c>
      <c r="BR23">
        <v>1199</v>
      </c>
      <c r="BS23">
        <v>345</v>
      </c>
      <c r="BT23">
        <v>403</v>
      </c>
      <c r="BU23">
        <v>127</v>
      </c>
      <c r="BV23">
        <v>0</v>
      </c>
    </row>
    <row r="24" spans="1:74" x14ac:dyDescent="0.3">
      <c r="A24" t="s">
        <v>2735</v>
      </c>
      <c r="B24">
        <v>1980</v>
      </c>
      <c r="C24" t="s">
        <v>189</v>
      </c>
      <c r="D24" t="s">
        <v>2736</v>
      </c>
      <c r="E24" t="str">
        <f t="shared" si="0"/>
        <v>City of Aptos</v>
      </c>
      <c r="F24">
        <v>92</v>
      </c>
      <c r="G24" t="s">
        <v>2737</v>
      </c>
      <c r="H24">
        <v>7039</v>
      </c>
      <c r="I24">
        <v>7039</v>
      </c>
      <c r="J24">
        <v>0</v>
      </c>
      <c r="K24">
        <v>0</v>
      </c>
      <c r="L24">
        <v>2885</v>
      </c>
      <c r="M24">
        <v>1892</v>
      </c>
      <c r="N24">
        <v>993</v>
      </c>
      <c r="O24">
        <v>106300</v>
      </c>
      <c r="P24">
        <v>2522</v>
      </c>
      <c r="Q24">
        <v>354</v>
      </c>
      <c r="R24">
        <v>98</v>
      </c>
      <c r="S24">
        <v>281</v>
      </c>
      <c r="T24" t="s">
        <v>2736</v>
      </c>
      <c r="U24">
        <v>1</v>
      </c>
      <c r="V24">
        <v>343</v>
      </c>
      <c r="W24">
        <v>0</v>
      </c>
      <c r="X24">
        <v>0</v>
      </c>
      <c r="Y24">
        <v>6</v>
      </c>
      <c r="Z24">
        <v>93</v>
      </c>
      <c r="AA24">
        <v>13</v>
      </c>
      <c r="AB24">
        <v>7</v>
      </c>
      <c r="AC24">
        <v>0</v>
      </c>
      <c r="AD24">
        <v>19</v>
      </c>
      <c r="AE24">
        <v>195</v>
      </c>
      <c r="AF24">
        <v>3</v>
      </c>
      <c r="AG24">
        <v>19</v>
      </c>
      <c r="AH24">
        <v>7</v>
      </c>
      <c r="AI24">
        <v>58</v>
      </c>
      <c r="AJ24">
        <v>83</v>
      </c>
      <c r="AK24">
        <v>6</v>
      </c>
      <c r="AL24">
        <v>16</v>
      </c>
      <c r="AM24">
        <v>39</v>
      </c>
      <c r="AN24">
        <v>79</v>
      </c>
      <c r="AO24">
        <v>24</v>
      </c>
      <c r="AP24">
        <v>7</v>
      </c>
      <c r="AQ24">
        <v>192</v>
      </c>
      <c r="AR24">
        <v>51</v>
      </c>
      <c r="AS24">
        <v>31</v>
      </c>
      <c r="AT24">
        <v>4</v>
      </c>
      <c r="AU24">
        <v>14</v>
      </c>
      <c r="AV24">
        <v>472</v>
      </c>
      <c r="AW24">
        <v>96</v>
      </c>
      <c r="AX24">
        <v>19</v>
      </c>
      <c r="AY24">
        <v>0</v>
      </c>
      <c r="AZ24">
        <v>22</v>
      </c>
      <c r="BA24">
        <v>65</v>
      </c>
      <c r="BB24">
        <v>12</v>
      </c>
      <c r="BC24">
        <v>91</v>
      </c>
      <c r="BD24">
        <v>0</v>
      </c>
      <c r="BE24">
        <v>7</v>
      </c>
      <c r="BF24">
        <v>49</v>
      </c>
      <c r="BG24">
        <v>0</v>
      </c>
      <c r="BH24">
        <v>102</v>
      </c>
      <c r="BI24">
        <v>18</v>
      </c>
      <c r="BJ24">
        <v>10</v>
      </c>
      <c r="BK24">
        <v>62</v>
      </c>
      <c r="BL24">
        <v>0</v>
      </c>
      <c r="BM24">
        <v>85</v>
      </c>
      <c r="BN24">
        <v>34</v>
      </c>
      <c r="BO24">
        <v>23</v>
      </c>
      <c r="BP24">
        <v>17</v>
      </c>
      <c r="BQ24">
        <v>0</v>
      </c>
      <c r="BR24">
        <v>548</v>
      </c>
      <c r="BS24">
        <v>111</v>
      </c>
      <c r="BT24">
        <v>146</v>
      </c>
      <c r="BU24">
        <v>67</v>
      </c>
      <c r="BV24">
        <v>0</v>
      </c>
    </row>
    <row r="25" spans="1:74" x14ac:dyDescent="0.3">
      <c r="A25" t="s">
        <v>2738</v>
      </c>
      <c r="B25">
        <v>1980</v>
      </c>
      <c r="C25" t="s">
        <v>189</v>
      </c>
      <c r="D25" t="s">
        <v>2739</v>
      </c>
      <c r="E25" t="str">
        <f t="shared" si="0"/>
        <v>City of Arbuckle</v>
      </c>
      <c r="F25">
        <v>100</v>
      </c>
      <c r="G25" t="s">
        <v>2740</v>
      </c>
      <c r="H25">
        <v>1306</v>
      </c>
      <c r="I25">
        <v>0</v>
      </c>
      <c r="J25">
        <v>0</v>
      </c>
      <c r="K25">
        <v>1306</v>
      </c>
      <c r="L25">
        <v>453</v>
      </c>
      <c r="M25">
        <v>265</v>
      </c>
      <c r="N25">
        <v>188</v>
      </c>
      <c r="O25">
        <v>43500</v>
      </c>
      <c r="P25">
        <v>377</v>
      </c>
      <c r="Q25">
        <v>47</v>
      </c>
      <c r="R25">
        <v>36</v>
      </c>
      <c r="S25">
        <v>19</v>
      </c>
      <c r="T25" t="s">
        <v>2739</v>
      </c>
      <c r="U25">
        <v>1</v>
      </c>
      <c r="V25">
        <v>162</v>
      </c>
      <c r="W25">
        <v>9</v>
      </c>
      <c r="X25">
        <v>7</v>
      </c>
      <c r="Y25">
        <v>6</v>
      </c>
      <c r="Z25">
        <v>10</v>
      </c>
      <c r="AA25">
        <v>8</v>
      </c>
      <c r="AB25">
        <v>6</v>
      </c>
      <c r="AC25">
        <v>12</v>
      </c>
      <c r="AD25">
        <v>6</v>
      </c>
      <c r="AE25">
        <v>0</v>
      </c>
      <c r="AF25">
        <v>8</v>
      </c>
      <c r="AG25">
        <v>25</v>
      </c>
      <c r="AH25">
        <v>12</v>
      </c>
      <c r="AI25">
        <v>0</v>
      </c>
      <c r="AJ25">
        <v>0</v>
      </c>
      <c r="AK25">
        <v>0</v>
      </c>
      <c r="AL25">
        <v>28</v>
      </c>
      <c r="AM25">
        <v>0</v>
      </c>
      <c r="AN25">
        <v>0</v>
      </c>
      <c r="AO25">
        <v>0</v>
      </c>
      <c r="AP25">
        <v>0</v>
      </c>
      <c r="AQ25">
        <v>13</v>
      </c>
      <c r="AR25">
        <v>0</v>
      </c>
      <c r="AS25">
        <v>0</v>
      </c>
      <c r="AT25">
        <v>0</v>
      </c>
      <c r="AU25">
        <v>0</v>
      </c>
      <c r="AV25">
        <v>293</v>
      </c>
      <c r="AW25">
        <v>89</v>
      </c>
      <c r="AX25">
        <v>6</v>
      </c>
      <c r="AY25">
        <v>0</v>
      </c>
      <c r="AZ25">
        <v>0</v>
      </c>
      <c r="BA25">
        <v>7</v>
      </c>
      <c r="BB25">
        <v>0</v>
      </c>
      <c r="BC25">
        <v>19</v>
      </c>
      <c r="BD25">
        <v>6</v>
      </c>
      <c r="BE25">
        <v>0</v>
      </c>
      <c r="BF25">
        <v>6</v>
      </c>
      <c r="BG25">
        <v>0</v>
      </c>
      <c r="BH25">
        <v>47</v>
      </c>
      <c r="BI25">
        <v>0</v>
      </c>
      <c r="BJ25">
        <v>7</v>
      </c>
      <c r="BK25">
        <v>0</v>
      </c>
      <c r="BL25">
        <v>0</v>
      </c>
      <c r="BM25">
        <v>20</v>
      </c>
      <c r="BN25">
        <v>0</v>
      </c>
      <c r="BO25">
        <v>0</v>
      </c>
      <c r="BP25">
        <v>0</v>
      </c>
      <c r="BQ25">
        <v>0</v>
      </c>
      <c r="BR25">
        <v>131</v>
      </c>
      <c r="BS25">
        <v>6</v>
      </c>
      <c r="BT25">
        <v>0</v>
      </c>
      <c r="BU25">
        <v>0</v>
      </c>
      <c r="BV25">
        <v>0</v>
      </c>
    </row>
    <row r="26" spans="1:74" x14ac:dyDescent="0.3">
      <c r="A26" t="s">
        <v>2741</v>
      </c>
      <c r="B26">
        <v>1980</v>
      </c>
      <c r="C26" t="s">
        <v>189</v>
      </c>
      <c r="D26" t="s">
        <v>380</v>
      </c>
      <c r="E26" t="str">
        <f t="shared" si="0"/>
        <v>City of Arcadia</v>
      </c>
      <c r="F26">
        <v>105</v>
      </c>
      <c r="G26" t="s">
        <v>2742</v>
      </c>
      <c r="H26">
        <v>45994</v>
      </c>
      <c r="I26">
        <v>45994</v>
      </c>
      <c r="J26">
        <v>0</v>
      </c>
      <c r="K26">
        <v>0</v>
      </c>
      <c r="L26">
        <v>17903</v>
      </c>
      <c r="M26">
        <v>11397</v>
      </c>
      <c r="N26">
        <v>6506</v>
      </c>
      <c r="O26">
        <v>139300</v>
      </c>
      <c r="P26">
        <v>13023</v>
      </c>
      <c r="Q26">
        <v>2586</v>
      </c>
      <c r="R26">
        <v>3000</v>
      </c>
      <c r="S26">
        <v>6</v>
      </c>
      <c r="T26" t="s">
        <v>380</v>
      </c>
      <c r="U26">
        <v>1</v>
      </c>
      <c r="V26">
        <v>337</v>
      </c>
      <c r="W26">
        <v>0</v>
      </c>
      <c r="X26">
        <v>0</v>
      </c>
      <c r="Y26">
        <v>0</v>
      </c>
      <c r="Z26">
        <v>685</v>
      </c>
      <c r="AA26">
        <v>152</v>
      </c>
      <c r="AB26">
        <v>18</v>
      </c>
      <c r="AC26">
        <v>19</v>
      </c>
      <c r="AD26">
        <v>236</v>
      </c>
      <c r="AE26">
        <v>1028</v>
      </c>
      <c r="AF26">
        <v>29</v>
      </c>
      <c r="AG26">
        <v>110</v>
      </c>
      <c r="AH26">
        <v>253</v>
      </c>
      <c r="AI26">
        <v>484</v>
      </c>
      <c r="AJ26">
        <v>425</v>
      </c>
      <c r="AK26">
        <v>14</v>
      </c>
      <c r="AL26">
        <v>318</v>
      </c>
      <c r="AM26">
        <v>247</v>
      </c>
      <c r="AN26">
        <v>277</v>
      </c>
      <c r="AO26">
        <v>92</v>
      </c>
      <c r="AP26">
        <v>30</v>
      </c>
      <c r="AQ26">
        <v>1471</v>
      </c>
      <c r="AR26">
        <v>305</v>
      </c>
      <c r="AS26">
        <v>196</v>
      </c>
      <c r="AT26">
        <v>6</v>
      </c>
      <c r="AU26">
        <v>48</v>
      </c>
      <c r="AV26">
        <v>503</v>
      </c>
      <c r="AW26">
        <v>129</v>
      </c>
      <c r="AX26">
        <v>18</v>
      </c>
      <c r="AY26">
        <v>43</v>
      </c>
      <c r="AZ26">
        <v>39</v>
      </c>
      <c r="BA26">
        <v>155</v>
      </c>
      <c r="BB26">
        <v>51</v>
      </c>
      <c r="BC26">
        <v>186</v>
      </c>
      <c r="BD26">
        <v>56</v>
      </c>
      <c r="BE26">
        <v>28</v>
      </c>
      <c r="BF26">
        <v>154</v>
      </c>
      <c r="BG26">
        <v>0</v>
      </c>
      <c r="BH26">
        <v>305</v>
      </c>
      <c r="BI26">
        <v>83</v>
      </c>
      <c r="BJ26">
        <v>74</v>
      </c>
      <c r="BK26">
        <v>128</v>
      </c>
      <c r="BL26">
        <v>0</v>
      </c>
      <c r="BM26">
        <v>434</v>
      </c>
      <c r="BN26">
        <v>70</v>
      </c>
      <c r="BO26">
        <v>107</v>
      </c>
      <c r="BP26">
        <v>135</v>
      </c>
      <c r="BQ26">
        <v>0</v>
      </c>
      <c r="BR26">
        <v>5456</v>
      </c>
      <c r="BS26">
        <v>652</v>
      </c>
      <c r="BT26">
        <v>888</v>
      </c>
      <c r="BU26">
        <v>535</v>
      </c>
      <c r="BV26">
        <v>0</v>
      </c>
    </row>
    <row r="27" spans="1:74" x14ac:dyDescent="0.3">
      <c r="A27" t="s">
        <v>2743</v>
      </c>
      <c r="B27">
        <v>1980</v>
      </c>
      <c r="C27" t="s">
        <v>189</v>
      </c>
      <c r="D27" t="s">
        <v>382</v>
      </c>
      <c r="E27" t="str">
        <f t="shared" si="0"/>
        <v>City of Arcata</v>
      </c>
      <c r="F27">
        <v>110</v>
      </c>
      <c r="G27" t="s">
        <v>2744</v>
      </c>
      <c r="H27">
        <v>12340</v>
      </c>
      <c r="I27">
        <v>0</v>
      </c>
      <c r="J27">
        <v>12340</v>
      </c>
      <c r="K27">
        <v>0</v>
      </c>
      <c r="L27">
        <v>4629</v>
      </c>
      <c r="M27">
        <v>2073</v>
      </c>
      <c r="N27">
        <v>2556</v>
      </c>
      <c r="O27">
        <v>57900</v>
      </c>
      <c r="P27">
        <v>2739</v>
      </c>
      <c r="Q27">
        <v>1037</v>
      </c>
      <c r="R27">
        <v>701</v>
      </c>
      <c r="S27">
        <v>289</v>
      </c>
      <c r="T27" t="s">
        <v>382</v>
      </c>
      <c r="U27">
        <v>1</v>
      </c>
      <c r="V27">
        <v>257</v>
      </c>
      <c r="W27">
        <v>12</v>
      </c>
      <c r="X27">
        <v>2</v>
      </c>
      <c r="Y27">
        <v>32</v>
      </c>
      <c r="Z27">
        <v>636</v>
      </c>
      <c r="AA27">
        <v>52</v>
      </c>
      <c r="AB27">
        <v>57</v>
      </c>
      <c r="AC27">
        <v>33</v>
      </c>
      <c r="AD27">
        <v>205</v>
      </c>
      <c r="AE27">
        <v>480</v>
      </c>
      <c r="AF27">
        <v>38</v>
      </c>
      <c r="AG27">
        <v>96</v>
      </c>
      <c r="AH27">
        <v>83</v>
      </c>
      <c r="AI27">
        <v>204</v>
      </c>
      <c r="AJ27">
        <v>82</v>
      </c>
      <c r="AK27">
        <v>4</v>
      </c>
      <c r="AL27">
        <v>81</v>
      </c>
      <c r="AM27">
        <v>80</v>
      </c>
      <c r="AN27">
        <v>76</v>
      </c>
      <c r="AO27">
        <v>17</v>
      </c>
      <c r="AP27">
        <v>0</v>
      </c>
      <c r="AQ27">
        <v>231</v>
      </c>
      <c r="AR27">
        <v>27</v>
      </c>
      <c r="AS27">
        <v>13</v>
      </c>
      <c r="AT27">
        <v>0</v>
      </c>
      <c r="AU27">
        <v>4</v>
      </c>
      <c r="AV27">
        <v>343</v>
      </c>
      <c r="AW27">
        <v>89</v>
      </c>
      <c r="AX27">
        <v>17</v>
      </c>
      <c r="AY27">
        <v>30</v>
      </c>
      <c r="AZ27">
        <v>7</v>
      </c>
      <c r="BA27">
        <v>36</v>
      </c>
      <c r="BB27">
        <v>0</v>
      </c>
      <c r="BC27">
        <v>122</v>
      </c>
      <c r="BD27">
        <v>6</v>
      </c>
      <c r="BE27">
        <v>18</v>
      </c>
      <c r="BF27">
        <v>45</v>
      </c>
      <c r="BG27">
        <v>0</v>
      </c>
      <c r="BH27">
        <v>89</v>
      </c>
      <c r="BI27">
        <v>7</v>
      </c>
      <c r="BJ27">
        <v>38</v>
      </c>
      <c r="BK27">
        <v>47</v>
      </c>
      <c r="BL27">
        <v>0</v>
      </c>
      <c r="BM27">
        <v>129</v>
      </c>
      <c r="BN27">
        <v>25</v>
      </c>
      <c r="BO27">
        <v>31</v>
      </c>
      <c r="BP27">
        <v>12</v>
      </c>
      <c r="BQ27">
        <v>0</v>
      </c>
      <c r="BR27">
        <v>786</v>
      </c>
      <c r="BS27">
        <v>116</v>
      </c>
      <c r="BT27">
        <v>80</v>
      </c>
      <c r="BU27">
        <v>14</v>
      </c>
      <c r="BV27">
        <v>0</v>
      </c>
    </row>
    <row r="28" spans="1:74" x14ac:dyDescent="0.3">
      <c r="A28" t="s">
        <v>2745</v>
      </c>
      <c r="B28">
        <v>1980</v>
      </c>
      <c r="C28" t="s">
        <v>189</v>
      </c>
      <c r="D28" t="s">
        <v>2746</v>
      </c>
      <c r="E28" t="str">
        <f t="shared" si="0"/>
        <v>City of Arden-Arcade</v>
      </c>
      <c r="F28">
        <v>115</v>
      </c>
      <c r="G28" t="s">
        <v>2747</v>
      </c>
      <c r="H28">
        <v>87570</v>
      </c>
      <c r="I28">
        <v>87570</v>
      </c>
      <c r="J28">
        <v>0</v>
      </c>
      <c r="K28">
        <v>0</v>
      </c>
      <c r="L28">
        <v>38681</v>
      </c>
      <c r="M28">
        <v>19298</v>
      </c>
      <c r="N28">
        <v>19383</v>
      </c>
      <c r="O28">
        <v>75100</v>
      </c>
      <c r="P28">
        <v>26989</v>
      </c>
      <c r="Q28">
        <v>4010</v>
      </c>
      <c r="R28">
        <v>9811</v>
      </c>
      <c r="S28">
        <v>408</v>
      </c>
      <c r="T28" t="s">
        <v>2746</v>
      </c>
      <c r="U28">
        <v>1</v>
      </c>
      <c r="V28">
        <v>256</v>
      </c>
      <c r="W28">
        <v>35</v>
      </c>
      <c r="X28">
        <v>93</v>
      </c>
      <c r="Y28">
        <v>127</v>
      </c>
      <c r="Z28">
        <v>2646</v>
      </c>
      <c r="AA28">
        <v>455</v>
      </c>
      <c r="AB28">
        <v>87</v>
      </c>
      <c r="AC28">
        <v>286</v>
      </c>
      <c r="AD28">
        <v>1423</v>
      </c>
      <c r="AE28">
        <v>2637</v>
      </c>
      <c r="AF28">
        <v>47</v>
      </c>
      <c r="AG28">
        <v>599</v>
      </c>
      <c r="AH28">
        <v>1508</v>
      </c>
      <c r="AI28">
        <v>1685</v>
      </c>
      <c r="AJ28">
        <v>488</v>
      </c>
      <c r="AK28">
        <v>19</v>
      </c>
      <c r="AL28">
        <v>1575</v>
      </c>
      <c r="AM28">
        <v>662</v>
      </c>
      <c r="AN28">
        <v>412</v>
      </c>
      <c r="AO28">
        <v>72</v>
      </c>
      <c r="AP28">
        <v>48</v>
      </c>
      <c r="AQ28">
        <v>3654</v>
      </c>
      <c r="AR28">
        <v>414</v>
      </c>
      <c r="AS28">
        <v>103</v>
      </c>
      <c r="AT28">
        <v>10</v>
      </c>
      <c r="AU28">
        <v>59</v>
      </c>
      <c r="AV28">
        <v>335</v>
      </c>
      <c r="AW28">
        <v>100</v>
      </c>
      <c r="AX28">
        <v>50</v>
      </c>
      <c r="AY28">
        <v>12</v>
      </c>
      <c r="AZ28">
        <v>45</v>
      </c>
      <c r="BA28">
        <v>346</v>
      </c>
      <c r="BB28">
        <v>69</v>
      </c>
      <c r="BC28">
        <v>591</v>
      </c>
      <c r="BD28">
        <v>108</v>
      </c>
      <c r="BE28">
        <v>190</v>
      </c>
      <c r="BF28">
        <v>337</v>
      </c>
      <c r="BG28">
        <v>0</v>
      </c>
      <c r="BH28">
        <v>892</v>
      </c>
      <c r="BI28">
        <v>156</v>
      </c>
      <c r="BJ28">
        <v>225</v>
      </c>
      <c r="BK28">
        <v>329</v>
      </c>
      <c r="BL28">
        <v>0</v>
      </c>
      <c r="BM28">
        <v>1229</v>
      </c>
      <c r="BN28">
        <v>236</v>
      </c>
      <c r="BO28">
        <v>290</v>
      </c>
      <c r="BP28">
        <v>201</v>
      </c>
      <c r="BQ28">
        <v>0</v>
      </c>
      <c r="BR28">
        <v>9650</v>
      </c>
      <c r="BS28">
        <v>1015</v>
      </c>
      <c r="BT28">
        <v>872</v>
      </c>
      <c r="BU28">
        <v>263</v>
      </c>
      <c r="BV28">
        <v>0</v>
      </c>
    </row>
    <row r="29" spans="1:74" x14ac:dyDescent="0.3">
      <c r="A29" t="s">
        <v>2748</v>
      </c>
      <c r="B29">
        <v>1980</v>
      </c>
      <c r="C29" t="s">
        <v>189</v>
      </c>
      <c r="D29" t="s">
        <v>2749</v>
      </c>
      <c r="E29" t="str">
        <f t="shared" si="0"/>
        <v>City of Armona</v>
      </c>
      <c r="F29">
        <v>125</v>
      </c>
      <c r="G29" t="s">
        <v>2750</v>
      </c>
      <c r="H29">
        <v>2644</v>
      </c>
      <c r="I29">
        <v>0</v>
      </c>
      <c r="J29">
        <v>2644</v>
      </c>
      <c r="K29">
        <v>0</v>
      </c>
      <c r="L29">
        <v>837</v>
      </c>
      <c r="M29">
        <v>545</v>
      </c>
      <c r="N29">
        <v>292</v>
      </c>
      <c r="O29">
        <v>41100</v>
      </c>
      <c r="P29">
        <v>821</v>
      </c>
      <c r="Q29">
        <v>36</v>
      </c>
      <c r="R29">
        <v>2</v>
      </c>
      <c r="S29">
        <v>9</v>
      </c>
      <c r="T29" t="s">
        <v>2749</v>
      </c>
      <c r="U29">
        <v>1</v>
      </c>
      <c r="V29">
        <v>215</v>
      </c>
      <c r="W29">
        <v>0</v>
      </c>
      <c r="X29">
        <v>0</v>
      </c>
      <c r="Y29">
        <v>7</v>
      </c>
      <c r="Z29">
        <v>55</v>
      </c>
      <c r="AA29">
        <v>14</v>
      </c>
      <c r="AB29">
        <v>0</v>
      </c>
      <c r="AC29">
        <v>0</v>
      </c>
      <c r="AD29">
        <v>15</v>
      </c>
      <c r="AE29">
        <v>44</v>
      </c>
      <c r="AF29">
        <v>8</v>
      </c>
      <c r="AG29">
        <v>14</v>
      </c>
      <c r="AH29">
        <v>0</v>
      </c>
      <c r="AI29">
        <v>12</v>
      </c>
      <c r="AJ29">
        <v>0</v>
      </c>
      <c r="AK29">
        <v>6</v>
      </c>
      <c r="AL29">
        <v>77</v>
      </c>
      <c r="AM29">
        <v>0</v>
      </c>
      <c r="AN29">
        <v>0</v>
      </c>
      <c r="AO29">
        <v>0</v>
      </c>
      <c r="AP29">
        <v>0</v>
      </c>
      <c r="AQ29">
        <v>26</v>
      </c>
      <c r="AR29">
        <v>0</v>
      </c>
      <c r="AS29">
        <v>0</v>
      </c>
      <c r="AT29">
        <v>0</v>
      </c>
      <c r="AU29">
        <v>0</v>
      </c>
      <c r="AV29">
        <v>239</v>
      </c>
      <c r="AW29">
        <v>83</v>
      </c>
      <c r="AX29">
        <v>10</v>
      </c>
      <c r="AY29">
        <v>0</v>
      </c>
      <c r="AZ29">
        <v>5</v>
      </c>
      <c r="BA29">
        <v>13</v>
      </c>
      <c r="BB29">
        <v>7</v>
      </c>
      <c r="BC29">
        <v>47</v>
      </c>
      <c r="BD29">
        <v>18</v>
      </c>
      <c r="BE29">
        <v>34</v>
      </c>
      <c r="BF29">
        <v>14</v>
      </c>
      <c r="BG29">
        <v>0</v>
      </c>
      <c r="BH29">
        <v>48</v>
      </c>
      <c r="BI29">
        <v>34</v>
      </c>
      <c r="BJ29">
        <v>18</v>
      </c>
      <c r="BK29">
        <v>24</v>
      </c>
      <c r="BL29">
        <v>0</v>
      </c>
      <c r="BM29">
        <v>41</v>
      </c>
      <c r="BN29">
        <v>20</v>
      </c>
      <c r="BO29">
        <v>11</v>
      </c>
      <c r="BP29">
        <v>5</v>
      </c>
      <c r="BQ29">
        <v>0</v>
      </c>
      <c r="BR29">
        <v>120</v>
      </c>
      <c r="BS29">
        <v>17</v>
      </c>
      <c r="BT29">
        <v>6</v>
      </c>
      <c r="BU29">
        <v>0</v>
      </c>
      <c r="BV29">
        <v>0</v>
      </c>
    </row>
    <row r="30" spans="1:74" x14ac:dyDescent="0.3">
      <c r="A30" t="s">
        <v>2751</v>
      </c>
      <c r="B30">
        <v>1980</v>
      </c>
      <c r="C30" t="s">
        <v>189</v>
      </c>
      <c r="D30" t="s">
        <v>2752</v>
      </c>
      <c r="E30" t="str">
        <f t="shared" si="0"/>
        <v>City of Arnold</v>
      </c>
      <c r="F30">
        <v>128</v>
      </c>
      <c r="G30" t="s">
        <v>2753</v>
      </c>
      <c r="H30">
        <v>2385</v>
      </c>
      <c r="I30">
        <v>0</v>
      </c>
      <c r="J30">
        <v>0</v>
      </c>
      <c r="K30">
        <v>2385</v>
      </c>
      <c r="L30">
        <v>932</v>
      </c>
      <c r="M30">
        <v>775</v>
      </c>
      <c r="N30">
        <v>157</v>
      </c>
      <c r="O30">
        <v>75200</v>
      </c>
      <c r="P30">
        <v>2440</v>
      </c>
      <c r="Q30">
        <v>34</v>
      </c>
      <c r="R30">
        <v>12</v>
      </c>
      <c r="S30">
        <v>90</v>
      </c>
      <c r="T30" t="s">
        <v>2752</v>
      </c>
      <c r="U30">
        <v>1</v>
      </c>
      <c r="V30">
        <v>348</v>
      </c>
      <c r="W30">
        <v>0</v>
      </c>
      <c r="X30">
        <v>0</v>
      </c>
      <c r="Y30">
        <v>0</v>
      </c>
      <c r="Z30">
        <v>32</v>
      </c>
      <c r="AA30">
        <v>10</v>
      </c>
      <c r="AB30">
        <v>7</v>
      </c>
      <c r="AC30">
        <v>0</v>
      </c>
      <c r="AD30">
        <v>7</v>
      </c>
      <c r="AE30">
        <v>8</v>
      </c>
      <c r="AF30">
        <v>9</v>
      </c>
      <c r="AG30">
        <v>0</v>
      </c>
      <c r="AH30">
        <v>7</v>
      </c>
      <c r="AI30">
        <v>6</v>
      </c>
      <c r="AJ30">
        <v>0</v>
      </c>
      <c r="AK30">
        <v>0</v>
      </c>
      <c r="AL30">
        <v>0</v>
      </c>
      <c r="AM30">
        <v>7</v>
      </c>
      <c r="AN30">
        <v>18</v>
      </c>
      <c r="AO30">
        <v>0</v>
      </c>
      <c r="AP30">
        <v>0</v>
      </c>
      <c r="AQ30">
        <v>36</v>
      </c>
      <c r="AR30">
        <v>12</v>
      </c>
      <c r="AS30">
        <v>0</v>
      </c>
      <c r="AT30">
        <v>0</v>
      </c>
      <c r="AU30">
        <v>0</v>
      </c>
      <c r="AV30">
        <v>436</v>
      </c>
      <c r="AW30">
        <v>132</v>
      </c>
      <c r="AX30">
        <v>0</v>
      </c>
      <c r="AY30">
        <v>0</v>
      </c>
      <c r="AZ30">
        <v>0</v>
      </c>
      <c r="BA30">
        <v>14</v>
      </c>
      <c r="BB30">
        <v>0</v>
      </c>
      <c r="BC30">
        <v>22</v>
      </c>
      <c r="BD30">
        <v>0</v>
      </c>
      <c r="BE30">
        <v>29</v>
      </c>
      <c r="BF30">
        <v>15</v>
      </c>
      <c r="BG30">
        <v>0</v>
      </c>
      <c r="BH30">
        <v>58</v>
      </c>
      <c r="BI30">
        <v>9</v>
      </c>
      <c r="BJ30">
        <v>24</v>
      </c>
      <c r="BK30">
        <v>27</v>
      </c>
      <c r="BL30">
        <v>0</v>
      </c>
      <c r="BM30">
        <v>53</v>
      </c>
      <c r="BN30">
        <v>6</v>
      </c>
      <c r="BO30">
        <v>7</v>
      </c>
      <c r="BP30">
        <v>32</v>
      </c>
      <c r="BQ30">
        <v>0</v>
      </c>
      <c r="BR30">
        <v>283</v>
      </c>
      <c r="BS30">
        <v>42</v>
      </c>
      <c r="BT30">
        <v>61</v>
      </c>
      <c r="BU30">
        <v>0</v>
      </c>
      <c r="BV30">
        <v>0</v>
      </c>
    </row>
    <row r="31" spans="1:74" x14ac:dyDescent="0.3">
      <c r="A31" t="s">
        <v>2754</v>
      </c>
      <c r="B31">
        <v>1980</v>
      </c>
      <c r="C31" t="s">
        <v>189</v>
      </c>
      <c r="D31" t="s">
        <v>384</v>
      </c>
      <c r="E31" t="str">
        <f t="shared" si="0"/>
        <v>City of Arroyo Grande</v>
      </c>
      <c r="F31">
        <v>130</v>
      </c>
      <c r="G31" t="s">
        <v>2755</v>
      </c>
      <c r="H31">
        <v>11290</v>
      </c>
      <c r="I31">
        <v>0</v>
      </c>
      <c r="J31">
        <v>11290</v>
      </c>
      <c r="K31">
        <v>0</v>
      </c>
      <c r="L31">
        <v>4296</v>
      </c>
      <c r="M31">
        <v>2975</v>
      </c>
      <c r="N31">
        <v>1321</v>
      </c>
      <c r="O31">
        <v>74400</v>
      </c>
      <c r="P31">
        <v>3473</v>
      </c>
      <c r="Q31">
        <v>362</v>
      </c>
      <c r="R31">
        <v>371</v>
      </c>
      <c r="S31">
        <v>384</v>
      </c>
      <c r="T31" t="s">
        <v>384</v>
      </c>
      <c r="U31">
        <v>1</v>
      </c>
      <c r="V31">
        <v>287</v>
      </c>
      <c r="W31">
        <v>0</v>
      </c>
      <c r="X31">
        <v>5</v>
      </c>
      <c r="Y31">
        <v>8</v>
      </c>
      <c r="Z31">
        <v>145</v>
      </c>
      <c r="AA31">
        <v>16</v>
      </c>
      <c r="AB31">
        <v>13</v>
      </c>
      <c r="AC31">
        <v>23</v>
      </c>
      <c r="AD31">
        <v>68</v>
      </c>
      <c r="AE31">
        <v>222</v>
      </c>
      <c r="AF31">
        <v>8</v>
      </c>
      <c r="AG31">
        <v>29</v>
      </c>
      <c r="AH31">
        <v>41</v>
      </c>
      <c r="AI31">
        <v>121</v>
      </c>
      <c r="AJ31">
        <v>80</v>
      </c>
      <c r="AK31">
        <v>21</v>
      </c>
      <c r="AL31">
        <v>66</v>
      </c>
      <c r="AM31">
        <v>36</v>
      </c>
      <c r="AN31">
        <v>29</v>
      </c>
      <c r="AO31">
        <v>7</v>
      </c>
      <c r="AP31">
        <v>4</v>
      </c>
      <c r="AQ31">
        <v>275</v>
      </c>
      <c r="AR31">
        <v>58</v>
      </c>
      <c r="AS31">
        <v>8</v>
      </c>
      <c r="AT31">
        <v>0</v>
      </c>
      <c r="AU31">
        <v>4</v>
      </c>
      <c r="AV31">
        <v>364</v>
      </c>
      <c r="AW31">
        <v>83</v>
      </c>
      <c r="AX31">
        <v>23</v>
      </c>
      <c r="AY31">
        <v>9</v>
      </c>
      <c r="AZ31">
        <v>10</v>
      </c>
      <c r="BA31">
        <v>103</v>
      </c>
      <c r="BB31">
        <v>67</v>
      </c>
      <c r="BC31">
        <v>205</v>
      </c>
      <c r="BD31">
        <v>26</v>
      </c>
      <c r="BE31">
        <v>37</v>
      </c>
      <c r="BF31">
        <v>69</v>
      </c>
      <c r="BG31">
        <v>0</v>
      </c>
      <c r="BH31">
        <v>166</v>
      </c>
      <c r="BI31">
        <v>7</v>
      </c>
      <c r="BJ31">
        <v>32</v>
      </c>
      <c r="BK31">
        <v>57</v>
      </c>
      <c r="BL31">
        <v>0</v>
      </c>
      <c r="BM31">
        <v>206</v>
      </c>
      <c r="BN31">
        <v>50</v>
      </c>
      <c r="BO31">
        <v>54</v>
      </c>
      <c r="BP31">
        <v>30</v>
      </c>
      <c r="BQ31">
        <v>0</v>
      </c>
      <c r="BR31">
        <v>867</v>
      </c>
      <c r="BS31">
        <v>144</v>
      </c>
      <c r="BT31">
        <v>183</v>
      </c>
      <c r="BU31">
        <v>51</v>
      </c>
      <c r="BV31">
        <v>0</v>
      </c>
    </row>
    <row r="32" spans="1:74" x14ac:dyDescent="0.3">
      <c r="A32" t="s">
        <v>2756</v>
      </c>
      <c r="B32">
        <v>1980</v>
      </c>
      <c r="C32" t="s">
        <v>189</v>
      </c>
      <c r="D32" t="s">
        <v>386</v>
      </c>
      <c r="E32" t="str">
        <f t="shared" si="0"/>
        <v>City of Artesia</v>
      </c>
      <c r="F32">
        <v>135</v>
      </c>
      <c r="G32" t="s">
        <v>2757</v>
      </c>
      <c r="H32">
        <v>14301</v>
      </c>
      <c r="I32">
        <v>14301</v>
      </c>
      <c r="J32">
        <v>0</v>
      </c>
      <c r="K32">
        <v>0</v>
      </c>
      <c r="L32">
        <v>4332</v>
      </c>
      <c r="M32">
        <v>2575</v>
      </c>
      <c r="N32">
        <v>1757</v>
      </c>
      <c r="O32">
        <v>75300</v>
      </c>
      <c r="P32">
        <v>3677</v>
      </c>
      <c r="Q32">
        <v>235</v>
      </c>
      <c r="R32">
        <v>417</v>
      </c>
      <c r="S32">
        <v>98</v>
      </c>
      <c r="T32" t="s">
        <v>386</v>
      </c>
      <c r="U32">
        <v>1</v>
      </c>
      <c r="V32">
        <v>292</v>
      </c>
      <c r="W32">
        <v>0</v>
      </c>
      <c r="X32">
        <v>6</v>
      </c>
      <c r="Y32">
        <v>12</v>
      </c>
      <c r="Z32">
        <v>163</v>
      </c>
      <c r="AA32">
        <v>64</v>
      </c>
      <c r="AB32">
        <v>14</v>
      </c>
      <c r="AC32">
        <v>46</v>
      </c>
      <c r="AD32">
        <v>63</v>
      </c>
      <c r="AE32">
        <v>220</v>
      </c>
      <c r="AF32">
        <v>6</v>
      </c>
      <c r="AG32">
        <v>91</v>
      </c>
      <c r="AH32">
        <v>61</v>
      </c>
      <c r="AI32">
        <v>147</v>
      </c>
      <c r="AJ32">
        <v>44</v>
      </c>
      <c r="AK32">
        <v>0</v>
      </c>
      <c r="AL32">
        <v>75</v>
      </c>
      <c r="AM32">
        <v>91</v>
      </c>
      <c r="AN32">
        <v>61</v>
      </c>
      <c r="AO32">
        <v>16</v>
      </c>
      <c r="AP32">
        <v>7</v>
      </c>
      <c r="AQ32">
        <v>453</v>
      </c>
      <c r="AR32">
        <v>54</v>
      </c>
      <c r="AS32">
        <v>6</v>
      </c>
      <c r="AT32">
        <v>7</v>
      </c>
      <c r="AU32">
        <v>12</v>
      </c>
      <c r="AV32">
        <v>309</v>
      </c>
      <c r="AW32">
        <v>84</v>
      </c>
      <c r="AX32">
        <v>31</v>
      </c>
      <c r="AY32">
        <v>19</v>
      </c>
      <c r="AZ32">
        <v>6</v>
      </c>
      <c r="BA32">
        <v>133</v>
      </c>
      <c r="BB32">
        <v>9</v>
      </c>
      <c r="BC32">
        <v>122</v>
      </c>
      <c r="BD32">
        <v>20</v>
      </c>
      <c r="BE32">
        <v>37</v>
      </c>
      <c r="BF32">
        <v>48</v>
      </c>
      <c r="BG32">
        <v>0</v>
      </c>
      <c r="BH32">
        <v>129</v>
      </c>
      <c r="BI32">
        <v>26</v>
      </c>
      <c r="BJ32">
        <v>6</v>
      </c>
      <c r="BK32">
        <v>49</v>
      </c>
      <c r="BL32">
        <v>0</v>
      </c>
      <c r="BM32">
        <v>284</v>
      </c>
      <c r="BN32">
        <v>35</v>
      </c>
      <c r="BO32">
        <v>41</v>
      </c>
      <c r="BP32">
        <v>12</v>
      </c>
      <c r="BQ32">
        <v>0</v>
      </c>
      <c r="BR32">
        <v>935</v>
      </c>
      <c r="BS32">
        <v>177</v>
      </c>
      <c r="BT32">
        <v>151</v>
      </c>
      <c r="BU32">
        <v>27</v>
      </c>
      <c r="BV32">
        <v>0</v>
      </c>
    </row>
    <row r="33" spans="1:74" x14ac:dyDescent="0.3">
      <c r="A33" t="s">
        <v>2758</v>
      </c>
      <c r="B33">
        <v>1980</v>
      </c>
      <c r="C33" t="s">
        <v>189</v>
      </c>
      <c r="D33" t="s">
        <v>388</v>
      </c>
      <c r="E33" t="str">
        <f t="shared" si="0"/>
        <v>City of Arvin</v>
      </c>
      <c r="F33">
        <v>139</v>
      </c>
      <c r="G33" t="s">
        <v>2759</v>
      </c>
      <c r="H33">
        <v>6863</v>
      </c>
      <c r="I33">
        <v>0</v>
      </c>
      <c r="J33">
        <v>6863</v>
      </c>
      <c r="K33">
        <v>0</v>
      </c>
      <c r="L33">
        <v>1946</v>
      </c>
      <c r="M33">
        <v>1060</v>
      </c>
      <c r="N33">
        <v>886</v>
      </c>
      <c r="O33">
        <v>35800</v>
      </c>
      <c r="P33">
        <v>1702</v>
      </c>
      <c r="Q33">
        <v>201</v>
      </c>
      <c r="R33">
        <v>80</v>
      </c>
      <c r="S33">
        <v>50</v>
      </c>
      <c r="T33" t="s">
        <v>388</v>
      </c>
      <c r="U33">
        <v>1</v>
      </c>
      <c r="V33">
        <v>175</v>
      </c>
      <c r="W33">
        <v>0</v>
      </c>
      <c r="X33">
        <v>21</v>
      </c>
      <c r="Y33">
        <v>19</v>
      </c>
      <c r="Z33">
        <v>128</v>
      </c>
      <c r="AA33">
        <v>33</v>
      </c>
      <c r="AB33">
        <v>19</v>
      </c>
      <c r="AC33">
        <v>48</v>
      </c>
      <c r="AD33">
        <v>61</v>
      </c>
      <c r="AE33">
        <v>55</v>
      </c>
      <c r="AF33">
        <v>20</v>
      </c>
      <c r="AG33">
        <v>145</v>
      </c>
      <c r="AH33">
        <v>29</v>
      </c>
      <c r="AI33">
        <v>44</v>
      </c>
      <c r="AJ33">
        <v>0</v>
      </c>
      <c r="AK33">
        <v>0</v>
      </c>
      <c r="AL33">
        <v>101</v>
      </c>
      <c r="AM33">
        <v>0</v>
      </c>
      <c r="AN33">
        <v>2</v>
      </c>
      <c r="AO33">
        <v>0</v>
      </c>
      <c r="AP33">
        <v>9</v>
      </c>
      <c r="AQ33">
        <v>114</v>
      </c>
      <c r="AR33">
        <v>3</v>
      </c>
      <c r="AS33">
        <v>3</v>
      </c>
      <c r="AT33">
        <v>0</v>
      </c>
      <c r="AU33">
        <v>2</v>
      </c>
      <c r="AV33">
        <v>241</v>
      </c>
      <c r="AW33">
        <v>78</v>
      </c>
      <c r="AX33">
        <v>47</v>
      </c>
      <c r="AY33">
        <v>12</v>
      </c>
      <c r="AZ33">
        <v>36</v>
      </c>
      <c r="BA33">
        <v>48</v>
      </c>
      <c r="BB33">
        <v>0</v>
      </c>
      <c r="BC33">
        <v>105</v>
      </c>
      <c r="BD33">
        <v>8</v>
      </c>
      <c r="BE33">
        <v>8</v>
      </c>
      <c r="BF33">
        <v>34</v>
      </c>
      <c r="BG33">
        <v>0</v>
      </c>
      <c r="BH33">
        <v>130</v>
      </c>
      <c r="BI33">
        <v>22</v>
      </c>
      <c r="BJ33">
        <v>17</v>
      </c>
      <c r="BK33">
        <v>13</v>
      </c>
      <c r="BL33">
        <v>0</v>
      </c>
      <c r="BM33">
        <v>137</v>
      </c>
      <c r="BN33">
        <v>18</v>
      </c>
      <c r="BO33">
        <v>5</v>
      </c>
      <c r="BP33">
        <v>0</v>
      </c>
      <c r="BQ33">
        <v>0</v>
      </c>
      <c r="BR33">
        <v>260</v>
      </c>
      <c r="BS33">
        <v>14</v>
      </c>
      <c r="BT33">
        <v>12</v>
      </c>
      <c r="BU33">
        <v>0</v>
      </c>
      <c r="BV33">
        <v>0</v>
      </c>
    </row>
    <row r="34" spans="1:74" x14ac:dyDescent="0.3">
      <c r="A34" t="s">
        <v>2760</v>
      </c>
      <c r="B34">
        <v>1980</v>
      </c>
      <c r="C34" t="s">
        <v>189</v>
      </c>
      <c r="D34" t="s">
        <v>2761</v>
      </c>
      <c r="E34" t="str">
        <f t="shared" si="0"/>
        <v>City of Ashland</v>
      </c>
      <c r="F34">
        <v>143</v>
      </c>
      <c r="G34" t="s">
        <v>2762</v>
      </c>
      <c r="H34">
        <v>13893</v>
      </c>
      <c r="I34">
        <v>13893</v>
      </c>
      <c r="J34">
        <v>0</v>
      </c>
      <c r="K34">
        <v>0</v>
      </c>
      <c r="L34">
        <v>5968</v>
      </c>
      <c r="M34">
        <v>2452</v>
      </c>
      <c r="N34">
        <v>3516</v>
      </c>
      <c r="O34">
        <v>66200</v>
      </c>
      <c r="P34">
        <v>3997</v>
      </c>
      <c r="Q34">
        <v>665</v>
      </c>
      <c r="R34">
        <v>1401</v>
      </c>
      <c r="S34">
        <v>147</v>
      </c>
      <c r="T34" t="s">
        <v>2761</v>
      </c>
      <c r="U34">
        <v>1</v>
      </c>
      <c r="V34">
        <v>281</v>
      </c>
      <c r="W34">
        <v>0</v>
      </c>
      <c r="X34">
        <v>7</v>
      </c>
      <c r="Y34">
        <v>25</v>
      </c>
      <c r="Z34">
        <v>436</v>
      </c>
      <c r="AA34">
        <v>43</v>
      </c>
      <c r="AB34">
        <v>7</v>
      </c>
      <c r="AC34">
        <v>29</v>
      </c>
      <c r="AD34">
        <v>131</v>
      </c>
      <c r="AE34">
        <v>520</v>
      </c>
      <c r="AF34">
        <v>14</v>
      </c>
      <c r="AG34">
        <v>65</v>
      </c>
      <c r="AH34">
        <v>131</v>
      </c>
      <c r="AI34">
        <v>340</v>
      </c>
      <c r="AJ34">
        <v>82</v>
      </c>
      <c r="AK34">
        <v>10</v>
      </c>
      <c r="AL34">
        <v>355</v>
      </c>
      <c r="AM34">
        <v>171</v>
      </c>
      <c r="AN34">
        <v>84</v>
      </c>
      <c r="AO34">
        <v>11</v>
      </c>
      <c r="AP34">
        <v>7</v>
      </c>
      <c r="AQ34">
        <v>851</v>
      </c>
      <c r="AR34">
        <v>107</v>
      </c>
      <c r="AS34">
        <v>22</v>
      </c>
      <c r="AT34">
        <v>0</v>
      </c>
      <c r="AU34">
        <v>23</v>
      </c>
      <c r="AV34">
        <v>309</v>
      </c>
      <c r="AW34">
        <v>94</v>
      </c>
      <c r="AX34">
        <v>27</v>
      </c>
      <c r="AY34">
        <v>26</v>
      </c>
      <c r="AZ34">
        <v>22</v>
      </c>
      <c r="BA34">
        <v>99</v>
      </c>
      <c r="BB34">
        <v>26</v>
      </c>
      <c r="BC34">
        <v>132</v>
      </c>
      <c r="BD34">
        <v>24</v>
      </c>
      <c r="BE34">
        <v>26</v>
      </c>
      <c r="BF34">
        <v>72</v>
      </c>
      <c r="BG34">
        <v>0</v>
      </c>
      <c r="BH34">
        <v>174</v>
      </c>
      <c r="BI34">
        <v>39</v>
      </c>
      <c r="BJ34">
        <v>36</v>
      </c>
      <c r="BK34">
        <v>31</v>
      </c>
      <c r="BL34">
        <v>0</v>
      </c>
      <c r="BM34">
        <v>159</v>
      </c>
      <c r="BN34">
        <v>12</v>
      </c>
      <c r="BO34">
        <v>24</v>
      </c>
      <c r="BP34">
        <v>31</v>
      </c>
      <c r="BQ34">
        <v>0</v>
      </c>
      <c r="BR34">
        <v>889</v>
      </c>
      <c r="BS34">
        <v>83</v>
      </c>
      <c r="BT34">
        <v>83</v>
      </c>
      <c r="BU34">
        <v>11</v>
      </c>
      <c r="BV34">
        <v>0</v>
      </c>
    </row>
    <row r="35" spans="1:74" x14ac:dyDescent="0.3">
      <c r="A35" t="s">
        <v>2763</v>
      </c>
      <c r="B35">
        <v>1980</v>
      </c>
      <c r="C35" t="s">
        <v>189</v>
      </c>
      <c r="D35" t="s">
        <v>390</v>
      </c>
      <c r="E35" t="str">
        <f t="shared" si="0"/>
        <v>City of Atascadero</v>
      </c>
      <c r="F35">
        <v>145</v>
      </c>
      <c r="G35" t="s">
        <v>2764</v>
      </c>
      <c r="H35">
        <v>16232</v>
      </c>
      <c r="I35">
        <v>0</v>
      </c>
      <c r="J35">
        <v>16232</v>
      </c>
      <c r="K35">
        <v>0</v>
      </c>
      <c r="L35">
        <v>5825</v>
      </c>
      <c r="M35">
        <v>4081</v>
      </c>
      <c r="N35">
        <v>1744</v>
      </c>
      <c r="O35">
        <v>76100</v>
      </c>
      <c r="P35">
        <v>4942</v>
      </c>
      <c r="Q35">
        <v>711</v>
      </c>
      <c r="R35">
        <v>315</v>
      </c>
      <c r="S35">
        <v>365</v>
      </c>
      <c r="T35" t="s">
        <v>390</v>
      </c>
      <c r="U35">
        <v>1</v>
      </c>
      <c r="V35">
        <v>287</v>
      </c>
      <c r="W35">
        <v>0</v>
      </c>
      <c r="X35">
        <v>0</v>
      </c>
      <c r="Y35">
        <v>6</v>
      </c>
      <c r="Z35">
        <v>188</v>
      </c>
      <c r="AA35">
        <v>50</v>
      </c>
      <c r="AB35">
        <v>24</v>
      </c>
      <c r="AC35">
        <v>36</v>
      </c>
      <c r="AD35">
        <v>107</v>
      </c>
      <c r="AE35">
        <v>269</v>
      </c>
      <c r="AF35">
        <v>11</v>
      </c>
      <c r="AG35">
        <v>53</v>
      </c>
      <c r="AH35">
        <v>83</v>
      </c>
      <c r="AI35">
        <v>131</v>
      </c>
      <c r="AJ35">
        <v>77</v>
      </c>
      <c r="AK35">
        <v>5</v>
      </c>
      <c r="AL35">
        <v>45</v>
      </c>
      <c r="AM35">
        <v>54</v>
      </c>
      <c r="AN35">
        <v>98</v>
      </c>
      <c r="AO35">
        <v>18</v>
      </c>
      <c r="AP35">
        <v>11</v>
      </c>
      <c r="AQ35">
        <v>313</v>
      </c>
      <c r="AR35">
        <v>51</v>
      </c>
      <c r="AS35">
        <v>16</v>
      </c>
      <c r="AT35">
        <v>16</v>
      </c>
      <c r="AU35">
        <v>12</v>
      </c>
      <c r="AV35">
        <v>473</v>
      </c>
      <c r="AW35">
        <v>91</v>
      </c>
      <c r="AX35">
        <v>42</v>
      </c>
      <c r="AY35">
        <v>22</v>
      </c>
      <c r="AZ35">
        <v>20</v>
      </c>
      <c r="BA35">
        <v>100</v>
      </c>
      <c r="BB35">
        <v>31</v>
      </c>
      <c r="BC35">
        <v>165</v>
      </c>
      <c r="BD35">
        <v>28</v>
      </c>
      <c r="BE35">
        <v>27</v>
      </c>
      <c r="BF35">
        <v>129</v>
      </c>
      <c r="BG35">
        <v>0</v>
      </c>
      <c r="BH35">
        <v>220</v>
      </c>
      <c r="BI35">
        <v>62</v>
      </c>
      <c r="BJ35">
        <v>32</v>
      </c>
      <c r="BK35">
        <v>133</v>
      </c>
      <c r="BL35">
        <v>0</v>
      </c>
      <c r="BM35">
        <v>153</v>
      </c>
      <c r="BN35">
        <v>77</v>
      </c>
      <c r="BO35">
        <v>97</v>
      </c>
      <c r="BP35">
        <v>160</v>
      </c>
      <c r="BQ35">
        <v>0</v>
      </c>
      <c r="BR35">
        <v>1028</v>
      </c>
      <c r="BS35">
        <v>344</v>
      </c>
      <c r="BT35">
        <v>397</v>
      </c>
      <c r="BU35">
        <v>137</v>
      </c>
      <c r="BV35">
        <v>0</v>
      </c>
    </row>
    <row r="36" spans="1:74" x14ac:dyDescent="0.3">
      <c r="A36" t="s">
        <v>2765</v>
      </c>
      <c r="B36">
        <v>1980</v>
      </c>
      <c r="C36" t="s">
        <v>189</v>
      </c>
      <c r="D36" t="s">
        <v>392</v>
      </c>
      <c r="E36" t="str">
        <f t="shared" si="0"/>
        <v>City of Atherton</v>
      </c>
      <c r="F36">
        <v>150</v>
      </c>
      <c r="G36" t="s">
        <v>2766</v>
      </c>
      <c r="H36">
        <v>7797</v>
      </c>
      <c r="I36">
        <v>7797</v>
      </c>
      <c r="J36">
        <v>0</v>
      </c>
      <c r="K36">
        <v>0</v>
      </c>
      <c r="L36">
        <v>2426</v>
      </c>
      <c r="M36">
        <v>2277</v>
      </c>
      <c r="N36">
        <v>149</v>
      </c>
      <c r="O36">
        <v>200100</v>
      </c>
      <c r="P36">
        <v>2395</v>
      </c>
      <c r="Q36">
        <v>92</v>
      </c>
      <c r="R36">
        <v>9</v>
      </c>
      <c r="S36">
        <v>0</v>
      </c>
      <c r="T36" t="s">
        <v>392</v>
      </c>
      <c r="U36">
        <v>1</v>
      </c>
      <c r="V36">
        <v>501</v>
      </c>
      <c r="W36">
        <v>0</v>
      </c>
      <c r="X36">
        <v>0</v>
      </c>
      <c r="Y36">
        <v>0</v>
      </c>
      <c r="Z36">
        <v>0</v>
      </c>
      <c r="AA36">
        <v>0</v>
      </c>
      <c r="AB36">
        <v>0</v>
      </c>
      <c r="AC36">
        <v>0</v>
      </c>
      <c r="AD36">
        <v>0</v>
      </c>
      <c r="AE36">
        <v>5</v>
      </c>
      <c r="AF36">
        <v>0</v>
      </c>
      <c r="AG36">
        <v>0</v>
      </c>
      <c r="AH36">
        <v>0</v>
      </c>
      <c r="AI36">
        <v>0</v>
      </c>
      <c r="AJ36">
        <v>5</v>
      </c>
      <c r="AK36">
        <v>10</v>
      </c>
      <c r="AL36">
        <v>0</v>
      </c>
      <c r="AM36">
        <v>0</v>
      </c>
      <c r="AN36">
        <v>28</v>
      </c>
      <c r="AO36">
        <v>0</v>
      </c>
      <c r="AP36">
        <v>5</v>
      </c>
      <c r="AQ36">
        <v>49</v>
      </c>
      <c r="AR36">
        <v>8</v>
      </c>
      <c r="AS36">
        <v>0</v>
      </c>
      <c r="AT36">
        <v>12</v>
      </c>
      <c r="AU36">
        <v>17</v>
      </c>
      <c r="AV36">
        <v>751</v>
      </c>
      <c r="AW36">
        <v>251</v>
      </c>
      <c r="AX36">
        <v>7</v>
      </c>
      <c r="AY36">
        <v>0</v>
      </c>
      <c r="AZ36">
        <v>0</v>
      </c>
      <c r="BA36">
        <v>39</v>
      </c>
      <c r="BB36">
        <v>8</v>
      </c>
      <c r="BC36">
        <v>0</v>
      </c>
      <c r="BD36">
        <v>0</v>
      </c>
      <c r="BE36">
        <v>18</v>
      </c>
      <c r="BF36">
        <v>39</v>
      </c>
      <c r="BG36">
        <v>0</v>
      </c>
      <c r="BH36">
        <v>33</v>
      </c>
      <c r="BI36">
        <v>0</v>
      </c>
      <c r="BJ36">
        <v>15</v>
      </c>
      <c r="BK36">
        <v>26</v>
      </c>
      <c r="BL36">
        <v>0</v>
      </c>
      <c r="BM36">
        <v>13</v>
      </c>
      <c r="BN36">
        <v>0</v>
      </c>
      <c r="BO36">
        <v>7</v>
      </c>
      <c r="BP36">
        <v>32</v>
      </c>
      <c r="BQ36">
        <v>0</v>
      </c>
      <c r="BR36">
        <v>1293</v>
      </c>
      <c r="BS36">
        <v>148</v>
      </c>
      <c r="BT36">
        <v>179</v>
      </c>
      <c r="BU36">
        <v>219</v>
      </c>
      <c r="BV36">
        <v>0</v>
      </c>
    </row>
    <row r="37" spans="1:74" x14ac:dyDescent="0.3">
      <c r="A37" t="s">
        <v>2767</v>
      </c>
      <c r="B37">
        <v>1980</v>
      </c>
      <c r="C37" t="s">
        <v>189</v>
      </c>
      <c r="D37" t="s">
        <v>394</v>
      </c>
      <c r="E37" t="str">
        <f t="shared" si="0"/>
        <v>City of Atwater</v>
      </c>
      <c r="F37">
        <v>155</v>
      </c>
      <c r="G37" t="s">
        <v>2768</v>
      </c>
      <c r="H37">
        <v>17530</v>
      </c>
      <c r="I37">
        <v>0</v>
      </c>
      <c r="J37">
        <v>17530</v>
      </c>
      <c r="K37">
        <v>0</v>
      </c>
      <c r="L37">
        <v>5696</v>
      </c>
      <c r="M37">
        <v>2828</v>
      </c>
      <c r="N37">
        <v>2868</v>
      </c>
      <c r="O37">
        <v>56000</v>
      </c>
      <c r="P37">
        <v>5451</v>
      </c>
      <c r="Q37">
        <v>311</v>
      </c>
      <c r="R37">
        <v>173</v>
      </c>
      <c r="S37">
        <v>466</v>
      </c>
      <c r="T37" t="s">
        <v>394</v>
      </c>
      <c r="U37">
        <v>1</v>
      </c>
      <c r="V37">
        <v>254</v>
      </c>
      <c r="W37">
        <v>0</v>
      </c>
      <c r="X37">
        <v>4</v>
      </c>
      <c r="Y37">
        <v>4</v>
      </c>
      <c r="Z37">
        <v>146</v>
      </c>
      <c r="AA37">
        <v>26</v>
      </c>
      <c r="AB37">
        <v>24</v>
      </c>
      <c r="AC37">
        <v>52</v>
      </c>
      <c r="AD37">
        <v>251</v>
      </c>
      <c r="AE37">
        <v>305</v>
      </c>
      <c r="AF37">
        <v>22</v>
      </c>
      <c r="AG37">
        <v>198</v>
      </c>
      <c r="AH37">
        <v>307</v>
      </c>
      <c r="AI37">
        <v>357</v>
      </c>
      <c r="AJ37">
        <v>82</v>
      </c>
      <c r="AK37">
        <v>76</v>
      </c>
      <c r="AL37">
        <v>246</v>
      </c>
      <c r="AM37">
        <v>112</v>
      </c>
      <c r="AN37">
        <v>66</v>
      </c>
      <c r="AO37">
        <v>0</v>
      </c>
      <c r="AP37">
        <v>33</v>
      </c>
      <c r="AQ37">
        <v>362</v>
      </c>
      <c r="AR37">
        <v>33</v>
      </c>
      <c r="AS37">
        <v>14</v>
      </c>
      <c r="AT37">
        <v>0</v>
      </c>
      <c r="AU37">
        <v>38</v>
      </c>
      <c r="AV37">
        <v>339</v>
      </c>
      <c r="AW37">
        <v>81</v>
      </c>
      <c r="AX37">
        <v>34</v>
      </c>
      <c r="AY37">
        <v>10</v>
      </c>
      <c r="AZ37">
        <v>0</v>
      </c>
      <c r="BA37">
        <v>100</v>
      </c>
      <c r="BB37">
        <v>33</v>
      </c>
      <c r="BC37">
        <v>59</v>
      </c>
      <c r="BD37">
        <v>10</v>
      </c>
      <c r="BE37">
        <v>28</v>
      </c>
      <c r="BF37">
        <v>89</v>
      </c>
      <c r="BG37">
        <v>0</v>
      </c>
      <c r="BH37">
        <v>141</v>
      </c>
      <c r="BI37">
        <v>50</v>
      </c>
      <c r="BJ37">
        <v>74</v>
      </c>
      <c r="BK37">
        <v>86</v>
      </c>
      <c r="BL37">
        <v>0</v>
      </c>
      <c r="BM37">
        <v>226</v>
      </c>
      <c r="BN37">
        <v>68</v>
      </c>
      <c r="BO37">
        <v>57</v>
      </c>
      <c r="BP37">
        <v>44</v>
      </c>
      <c r="BQ37">
        <v>0</v>
      </c>
      <c r="BR37">
        <v>934</v>
      </c>
      <c r="BS37">
        <v>246</v>
      </c>
      <c r="BT37">
        <v>162</v>
      </c>
      <c r="BU37">
        <v>31</v>
      </c>
      <c r="BV37">
        <v>0</v>
      </c>
    </row>
    <row r="38" spans="1:74" x14ac:dyDescent="0.3">
      <c r="A38" t="s">
        <v>2769</v>
      </c>
      <c r="B38">
        <v>1980</v>
      </c>
      <c r="C38" t="s">
        <v>189</v>
      </c>
      <c r="D38" t="s">
        <v>396</v>
      </c>
      <c r="E38" t="str">
        <f t="shared" si="0"/>
        <v>City of Auburn</v>
      </c>
      <c r="F38">
        <v>160</v>
      </c>
      <c r="G38" t="s">
        <v>2770</v>
      </c>
      <c r="H38">
        <v>7540</v>
      </c>
      <c r="I38">
        <v>0</v>
      </c>
      <c r="J38">
        <v>7540</v>
      </c>
      <c r="K38">
        <v>0</v>
      </c>
      <c r="L38">
        <v>3188</v>
      </c>
      <c r="M38">
        <v>1701</v>
      </c>
      <c r="N38">
        <v>1487</v>
      </c>
      <c r="O38">
        <v>71800</v>
      </c>
      <c r="P38">
        <v>2600</v>
      </c>
      <c r="Q38">
        <v>603</v>
      </c>
      <c r="R38">
        <v>296</v>
      </c>
      <c r="S38">
        <v>6</v>
      </c>
      <c r="T38" t="s">
        <v>396</v>
      </c>
      <c r="U38">
        <v>1</v>
      </c>
      <c r="V38">
        <v>234</v>
      </c>
      <c r="W38">
        <v>0</v>
      </c>
      <c r="X38">
        <v>34</v>
      </c>
      <c r="Y38">
        <v>51</v>
      </c>
      <c r="Z38">
        <v>215</v>
      </c>
      <c r="AA38">
        <v>33</v>
      </c>
      <c r="AB38">
        <v>29</v>
      </c>
      <c r="AC38">
        <v>53</v>
      </c>
      <c r="AD38">
        <v>146</v>
      </c>
      <c r="AE38">
        <v>168</v>
      </c>
      <c r="AF38">
        <v>0</v>
      </c>
      <c r="AG38">
        <v>84</v>
      </c>
      <c r="AH38">
        <v>72</v>
      </c>
      <c r="AI38">
        <v>75</v>
      </c>
      <c r="AJ38">
        <v>37</v>
      </c>
      <c r="AK38">
        <v>10</v>
      </c>
      <c r="AL38">
        <v>131</v>
      </c>
      <c r="AM38">
        <v>58</v>
      </c>
      <c r="AN38">
        <v>16</v>
      </c>
      <c r="AO38">
        <v>0</v>
      </c>
      <c r="AP38">
        <v>0</v>
      </c>
      <c r="AQ38">
        <v>126</v>
      </c>
      <c r="AR38">
        <v>52</v>
      </c>
      <c r="AS38">
        <v>43</v>
      </c>
      <c r="AT38">
        <v>11</v>
      </c>
      <c r="AU38">
        <v>13</v>
      </c>
      <c r="AV38">
        <v>389</v>
      </c>
      <c r="AW38">
        <v>112</v>
      </c>
      <c r="AX38">
        <v>0</v>
      </c>
      <c r="AY38">
        <v>10</v>
      </c>
      <c r="AZ38">
        <v>54</v>
      </c>
      <c r="BA38">
        <v>73</v>
      </c>
      <c r="BB38">
        <v>0</v>
      </c>
      <c r="BC38">
        <v>143</v>
      </c>
      <c r="BD38">
        <v>46</v>
      </c>
      <c r="BE38">
        <v>0</v>
      </c>
      <c r="BF38">
        <v>16</v>
      </c>
      <c r="BG38">
        <v>0</v>
      </c>
      <c r="BH38">
        <v>89</v>
      </c>
      <c r="BI38">
        <v>11</v>
      </c>
      <c r="BJ38">
        <v>20</v>
      </c>
      <c r="BK38">
        <v>44</v>
      </c>
      <c r="BL38">
        <v>0</v>
      </c>
      <c r="BM38">
        <v>137</v>
      </c>
      <c r="BN38">
        <v>17</v>
      </c>
      <c r="BO38">
        <v>17</v>
      </c>
      <c r="BP38">
        <v>38</v>
      </c>
      <c r="BQ38">
        <v>0</v>
      </c>
      <c r="BR38">
        <v>619</v>
      </c>
      <c r="BS38">
        <v>57</v>
      </c>
      <c r="BT38">
        <v>106</v>
      </c>
      <c r="BU38">
        <v>26</v>
      </c>
      <c r="BV38">
        <v>0</v>
      </c>
    </row>
    <row r="39" spans="1:74" x14ac:dyDescent="0.3">
      <c r="A39" t="s">
        <v>2771</v>
      </c>
      <c r="B39">
        <v>1980</v>
      </c>
      <c r="C39" t="s">
        <v>189</v>
      </c>
      <c r="D39" t="s">
        <v>2772</v>
      </c>
      <c r="E39" t="str">
        <f t="shared" si="0"/>
        <v>City of August</v>
      </c>
      <c r="F39">
        <v>162</v>
      </c>
      <c r="G39" t="s">
        <v>2773</v>
      </c>
      <c r="H39">
        <v>5445</v>
      </c>
      <c r="I39">
        <v>5445</v>
      </c>
      <c r="J39">
        <v>0</v>
      </c>
      <c r="K39">
        <v>0</v>
      </c>
      <c r="L39">
        <v>2137</v>
      </c>
      <c r="M39">
        <v>1255</v>
      </c>
      <c r="N39">
        <v>882</v>
      </c>
      <c r="O39">
        <v>28400</v>
      </c>
      <c r="P39">
        <v>1845</v>
      </c>
      <c r="Q39">
        <v>161</v>
      </c>
      <c r="R39">
        <v>48</v>
      </c>
      <c r="S39">
        <v>240</v>
      </c>
      <c r="T39" t="s">
        <v>2772</v>
      </c>
      <c r="U39">
        <v>1</v>
      </c>
      <c r="V39">
        <v>173</v>
      </c>
      <c r="W39">
        <v>0</v>
      </c>
      <c r="X39">
        <v>14</v>
      </c>
      <c r="Y39">
        <v>67</v>
      </c>
      <c r="Z39">
        <v>196</v>
      </c>
      <c r="AA39">
        <v>69</v>
      </c>
      <c r="AB39">
        <v>33</v>
      </c>
      <c r="AC39">
        <v>45</v>
      </c>
      <c r="AD39">
        <v>56</v>
      </c>
      <c r="AE39">
        <v>75</v>
      </c>
      <c r="AF39">
        <v>0</v>
      </c>
      <c r="AG39">
        <v>67</v>
      </c>
      <c r="AH39">
        <v>30</v>
      </c>
      <c r="AI39">
        <v>24</v>
      </c>
      <c r="AJ39">
        <v>15</v>
      </c>
      <c r="AK39">
        <v>16</v>
      </c>
      <c r="AL39">
        <v>80</v>
      </c>
      <c r="AM39">
        <v>0</v>
      </c>
      <c r="AN39">
        <v>0</v>
      </c>
      <c r="AO39">
        <v>0</v>
      </c>
      <c r="AP39">
        <v>4</v>
      </c>
      <c r="AQ39">
        <v>77</v>
      </c>
      <c r="AR39">
        <v>6</v>
      </c>
      <c r="AS39">
        <v>0</v>
      </c>
      <c r="AT39">
        <v>0</v>
      </c>
      <c r="AU39">
        <v>0</v>
      </c>
      <c r="AV39">
        <v>225</v>
      </c>
      <c r="AW39">
        <v>59</v>
      </c>
      <c r="AX39">
        <v>94</v>
      </c>
      <c r="AY39">
        <v>29</v>
      </c>
      <c r="AZ39">
        <v>28</v>
      </c>
      <c r="BA39">
        <v>33</v>
      </c>
      <c r="BB39">
        <v>12</v>
      </c>
      <c r="BC39">
        <v>166</v>
      </c>
      <c r="BD39">
        <v>6</v>
      </c>
      <c r="BE39">
        <v>43</v>
      </c>
      <c r="BF39">
        <v>17</v>
      </c>
      <c r="BG39">
        <v>0</v>
      </c>
      <c r="BH39">
        <v>97</v>
      </c>
      <c r="BI39">
        <v>19</v>
      </c>
      <c r="BJ39">
        <v>11</v>
      </c>
      <c r="BK39">
        <v>28</v>
      </c>
      <c r="BL39">
        <v>0</v>
      </c>
      <c r="BM39">
        <v>118</v>
      </c>
      <c r="BN39">
        <v>13</v>
      </c>
      <c r="BO39">
        <v>13</v>
      </c>
      <c r="BP39">
        <v>0</v>
      </c>
      <c r="BQ39">
        <v>0</v>
      </c>
      <c r="BR39">
        <v>273</v>
      </c>
      <c r="BS39">
        <v>17</v>
      </c>
      <c r="BT39">
        <v>0</v>
      </c>
      <c r="BU39">
        <v>0</v>
      </c>
      <c r="BV39">
        <v>0</v>
      </c>
    </row>
    <row r="40" spans="1:74" x14ac:dyDescent="0.3">
      <c r="A40" t="s">
        <v>2774</v>
      </c>
      <c r="B40">
        <v>1980</v>
      </c>
      <c r="C40" t="s">
        <v>189</v>
      </c>
      <c r="D40" t="s">
        <v>398</v>
      </c>
      <c r="E40" t="str">
        <f t="shared" si="0"/>
        <v>City of Avalon</v>
      </c>
      <c r="F40">
        <v>165</v>
      </c>
      <c r="G40" t="s">
        <v>2775</v>
      </c>
      <c r="H40">
        <v>2022</v>
      </c>
      <c r="I40">
        <v>0</v>
      </c>
      <c r="J40">
        <v>0</v>
      </c>
      <c r="K40">
        <v>2022</v>
      </c>
      <c r="L40">
        <v>913</v>
      </c>
      <c r="M40">
        <v>297</v>
      </c>
      <c r="N40">
        <v>616</v>
      </c>
      <c r="O40">
        <v>120800</v>
      </c>
      <c r="P40">
        <v>643</v>
      </c>
      <c r="Q40">
        <v>475</v>
      </c>
      <c r="R40">
        <v>126</v>
      </c>
      <c r="S40">
        <v>2</v>
      </c>
      <c r="T40" t="s">
        <v>398</v>
      </c>
      <c r="U40">
        <v>1</v>
      </c>
      <c r="V40">
        <v>278</v>
      </c>
      <c r="W40">
        <v>2</v>
      </c>
      <c r="X40">
        <v>0</v>
      </c>
      <c r="Y40">
        <v>12</v>
      </c>
      <c r="Z40">
        <v>93</v>
      </c>
      <c r="AA40">
        <v>8</v>
      </c>
      <c r="AB40">
        <v>11</v>
      </c>
      <c r="AC40">
        <v>3</v>
      </c>
      <c r="AD40">
        <v>27</v>
      </c>
      <c r="AE40">
        <v>95</v>
      </c>
      <c r="AF40">
        <v>15</v>
      </c>
      <c r="AG40">
        <v>19</v>
      </c>
      <c r="AH40">
        <v>32</v>
      </c>
      <c r="AI40">
        <v>28</v>
      </c>
      <c r="AJ40">
        <v>19</v>
      </c>
      <c r="AK40">
        <v>2</v>
      </c>
      <c r="AL40">
        <v>45</v>
      </c>
      <c r="AM40">
        <v>11</v>
      </c>
      <c r="AN40">
        <v>17</v>
      </c>
      <c r="AO40">
        <v>8</v>
      </c>
      <c r="AP40">
        <v>10</v>
      </c>
      <c r="AQ40">
        <v>124</v>
      </c>
      <c r="AR40">
        <v>13</v>
      </c>
      <c r="AS40">
        <v>12</v>
      </c>
      <c r="AT40">
        <v>0</v>
      </c>
      <c r="AU40">
        <v>7</v>
      </c>
      <c r="AV40">
        <v>323</v>
      </c>
      <c r="AW40">
        <v>113</v>
      </c>
      <c r="AX40">
        <v>0</v>
      </c>
      <c r="AY40">
        <v>0</v>
      </c>
      <c r="AZ40">
        <v>0</v>
      </c>
      <c r="BA40">
        <v>5</v>
      </c>
      <c r="BB40">
        <v>0</v>
      </c>
      <c r="BC40">
        <v>16</v>
      </c>
      <c r="BD40">
        <v>2</v>
      </c>
      <c r="BE40">
        <v>2</v>
      </c>
      <c r="BF40">
        <v>9</v>
      </c>
      <c r="BG40">
        <v>0</v>
      </c>
      <c r="BH40">
        <v>16</v>
      </c>
      <c r="BI40">
        <v>2</v>
      </c>
      <c r="BJ40">
        <v>3</v>
      </c>
      <c r="BK40">
        <v>3</v>
      </c>
      <c r="BL40">
        <v>0</v>
      </c>
      <c r="BM40">
        <v>7</v>
      </c>
      <c r="BN40">
        <v>0</v>
      </c>
      <c r="BO40">
        <v>0</v>
      </c>
      <c r="BP40">
        <v>2</v>
      </c>
      <c r="BQ40">
        <v>0</v>
      </c>
      <c r="BR40">
        <v>67</v>
      </c>
      <c r="BS40">
        <v>0</v>
      </c>
      <c r="BT40">
        <v>10</v>
      </c>
      <c r="BU40">
        <v>0</v>
      </c>
      <c r="BV40">
        <v>0</v>
      </c>
    </row>
    <row r="41" spans="1:74" x14ac:dyDescent="0.3">
      <c r="A41" t="s">
        <v>2776</v>
      </c>
      <c r="B41">
        <v>1980</v>
      </c>
      <c r="C41" t="s">
        <v>189</v>
      </c>
      <c r="D41" t="s">
        <v>400</v>
      </c>
      <c r="E41" t="str">
        <f t="shared" si="0"/>
        <v>City of Avenal</v>
      </c>
      <c r="F41">
        <v>170</v>
      </c>
      <c r="G41" t="s">
        <v>2777</v>
      </c>
      <c r="H41">
        <v>4137</v>
      </c>
      <c r="I41">
        <v>0</v>
      </c>
      <c r="J41">
        <v>4137</v>
      </c>
      <c r="K41">
        <v>0</v>
      </c>
      <c r="L41">
        <v>1311</v>
      </c>
      <c r="M41">
        <v>817</v>
      </c>
      <c r="N41">
        <v>494</v>
      </c>
      <c r="O41">
        <v>28200</v>
      </c>
      <c r="P41">
        <v>1189</v>
      </c>
      <c r="Q41">
        <v>137</v>
      </c>
      <c r="R41">
        <v>3</v>
      </c>
      <c r="S41">
        <v>76</v>
      </c>
      <c r="T41" t="s">
        <v>400</v>
      </c>
      <c r="U41">
        <v>1</v>
      </c>
      <c r="V41">
        <v>215</v>
      </c>
      <c r="W41">
        <v>0</v>
      </c>
      <c r="X41">
        <v>0</v>
      </c>
      <c r="Y41">
        <v>0</v>
      </c>
      <c r="Z41">
        <v>117</v>
      </c>
      <c r="AA41">
        <v>7</v>
      </c>
      <c r="AB41">
        <v>0</v>
      </c>
      <c r="AC41">
        <v>19</v>
      </c>
      <c r="AD41">
        <v>38</v>
      </c>
      <c r="AE41">
        <v>25</v>
      </c>
      <c r="AF41">
        <v>0</v>
      </c>
      <c r="AG41">
        <v>57</v>
      </c>
      <c r="AH41">
        <v>52</v>
      </c>
      <c r="AI41">
        <v>6</v>
      </c>
      <c r="AJ41">
        <v>0</v>
      </c>
      <c r="AK41">
        <v>6</v>
      </c>
      <c r="AL41">
        <v>65</v>
      </c>
      <c r="AM41">
        <v>0</v>
      </c>
      <c r="AN41">
        <v>7</v>
      </c>
      <c r="AO41">
        <v>0</v>
      </c>
      <c r="AP41">
        <v>0</v>
      </c>
      <c r="AQ41">
        <v>88</v>
      </c>
      <c r="AR41">
        <v>0</v>
      </c>
      <c r="AS41">
        <v>0</v>
      </c>
      <c r="AT41">
        <v>0</v>
      </c>
      <c r="AU41">
        <v>0</v>
      </c>
      <c r="AV41">
        <v>253</v>
      </c>
      <c r="AW41">
        <v>70</v>
      </c>
      <c r="AX41">
        <v>47</v>
      </c>
      <c r="AY41">
        <v>0</v>
      </c>
      <c r="AZ41">
        <v>4</v>
      </c>
      <c r="BA41">
        <v>0</v>
      </c>
      <c r="BB41">
        <v>10</v>
      </c>
      <c r="BC41">
        <v>145</v>
      </c>
      <c r="BD41">
        <v>11</v>
      </c>
      <c r="BE41">
        <v>9</v>
      </c>
      <c r="BF41">
        <v>0</v>
      </c>
      <c r="BG41">
        <v>0</v>
      </c>
      <c r="BH41">
        <v>86</v>
      </c>
      <c r="BI41">
        <v>10</v>
      </c>
      <c r="BJ41">
        <v>0</v>
      </c>
      <c r="BK41">
        <v>0</v>
      </c>
      <c r="BL41">
        <v>0</v>
      </c>
      <c r="BM41">
        <v>89</v>
      </c>
      <c r="BN41">
        <v>0</v>
      </c>
      <c r="BO41">
        <v>0</v>
      </c>
      <c r="BP41">
        <v>0</v>
      </c>
      <c r="BQ41">
        <v>0</v>
      </c>
      <c r="BR41">
        <v>261</v>
      </c>
      <c r="BS41">
        <v>25</v>
      </c>
      <c r="BT41">
        <v>8</v>
      </c>
      <c r="BU41">
        <v>0</v>
      </c>
      <c r="BV41">
        <v>0</v>
      </c>
    </row>
    <row r="42" spans="1:74" x14ac:dyDescent="0.3">
      <c r="A42" t="s">
        <v>2778</v>
      </c>
      <c r="B42">
        <v>1980</v>
      </c>
      <c r="C42" t="s">
        <v>189</v>
      </c>
      <c r="D42" t="s">
        <v>2779</v>
      </c>
      <c r="E42" t="str">
        <f t="shared" si="0"/>
        <v>City of Avocado Heights</v>
      </c>
      <c r="F42">
        <v>172</v>
      </c>
      <c r="G42" t="s">
        <v>2780</v>
      </c>
      <c r="H42">
        <v>11721</v>
      </c>
      <c r="I42">
        <v>11721</v>
      </c>
      <c r="J42">
        <v>0</v>
      </c>
      <c r="K42">
        <v>0</v>
      </c>
      <c r="L42">
        <v>3194</v>
      </c>
      <c r="M42">
        <v>2619</v>
      </c>
      <c r="N42">
        <v>575</v>
      </c>
      <c r="O42">
        <v>86800</v>
      </c>
      <c r="P42">
        <v>3100</v>
      </c>
      <c r="Q42">
        <v>146</v>
      </c>
      <c r="R42">
        <v>11</v>
      </c>
      <c r="S42">
        <v>48</v>
      </c>
      <c r="T42" t="s">
        <v>2779</v>
      </c>
      <c r="U42">
        <v>1</v>
      </c>
      <c r="V42">
        <v>307</v>
      </c>
      <c r="W42">
        <v>0</v>
      </c>
      <c r="X42">
        <v>0</v>
      </c>
      <c r="Y42">
        <v>10</v>
      </c>
      <c r="Z42">
        <v>67</v>
      </c>
      <c r="AA42">
        <v>16</v>
      </c>
      <c r="AB42">
        <v>15</v>
      </c>
      <c r="AC42">
        <v>13</v>
      </c>
      <c r="AD42">
        <v>11</v>
      </c>
      <c r="AE42">
        <v>69</v>
      </c>
      <c r="AF42">
        <v>6</v>
      </c>
      <c r="AG42">
        <v>27</v>
      </c>
      <c r="AH42">
        <v>14</v>
      </c>
      <c r="AI42">
        <v>47</v>
      </c>
      <c r="AJ42">
        <v>51</v>
      </c>
      <c r="AK42">
        <v>0</v>
      </c>
      <c r="AL42">
        <v>42</v>
      </c>
      <c r="AM42">
        <v>16</v>
      </c>
      <c r="AN42">
        <v>27</v>
      </c>
      <c r="AO42">
        <v>2</v>
      </c>
      <c r="AP42">
        <v>0</v>
      </c>
      <c r="AQ42">
        <v>79</v>
      </c>
      <c r="AR42">
        <v>20</v>
      </c>
      <c r="AS42">
        <v>11</v>
      </c>
      <c r="AT42">
        <v>0</v>
      </c>
      <c r="AU42">
        <v>0</v>
      </c>
      <c r="AV42">
        <v>388</v>
      </c>
      <c r="AW42">
        <v>93</v>
      </c>
      <c r="AX42">
        <v>15</v>
      </c>
      <c r="AY42">
        <v>0</v>
      </c>
      <c r="AZ42">
        <v>26</v>
      </c>
      <c r="BA42">
        <v>81</v>
      </c>
      <c r="BB42">
        <v>9</v>
      </c>
      <c r="BC42">
        <v>71</v>
      </c>
      <c r="BD42">
        <v>11</v>
      </c>
      <c r="BE42">
        <v>17</v>
      </c>
      <c r="BF42">
        <v>62</v>
      </c>
      <c r="BG42">
        <v>0</v>
      </c>
      <c r="BH42">
        <v>76</v>
      </c>
      <c r="BI42">
        <v>47</v>
      </c>
      <c r="BJ42">
        <v>17</v>
      </c>
      <c r="BK42">
        <v>71</v>
      </c>
      <c r="BL42">
        <v>0</v>
      </c>
      <c r="BM42">
        <v>92</v>
      </c>
      <c r="BN42">
        <v>16</v>
      </c>
      <c r="BO42">
        <v>48</v>
      </c>
      <c r="BP42">
        <v>55</v>
      </c>
      <c r="BQ42">
        <v>0</v>
      </c>
      <c r="BR42">
        <v>1056</v>
      </c>
      <c r="BS42">
        <v>143</v>
      </c>
      <c r="BT42">
        <v>216</v>
      </c>
      <c r="BU42">
        <v>41</v>
      </c>
      <c r="BV42">
        <v>0</v>
      </c>
    </row>
    <row r="43" spans="1:74" x14ac:dyDescent="0.3">
      <c r="A43" t="s">
        <v>2781</v>
      </c>
      <c r="B43">
        <v>1980</v>
      </c>
      <c r="C43" t="s">
        <v>189</v>
      </c>
      <c r="D43" t="s">
        <v>402</v>
      </c>
      <c r="E43" t="str">
        <f t="shared" si="0"/>
        <v>City of Azusa</v>
      </c>
      <c r="F43">
        <v>175</v>
      </c>
      <c r="G43" t="s">
        <v>2782</v>
      </c>
      <c r="H43">
        <v>29380</v>
      </c>
      <c r="I43">
        <v>29380</v>
      </c>
      <c r="J43">
        <v>0</v>
      </c>
      <c r="K43">
        <v>0</v>
      </c>
      <c r="L43">
        <v>10004</v>
      </c>
      <c r="M43">
        <v>5134</v>
      </c>
      <c r="N43">
        <v>4870</v>
      </c>
      <c r="O43">
        <v>64700</v>
      </c>
      <c r="P43">
        <v>6830</v>
      </c>
      <c r="Q43">
        <v>1384</v>
      </c>
      <c r="R43">
        <v>1866</v>
      </c>
      <c r="S43">
        <v>402</v>
      </c>
      <c r="T43" t="s">
        <v>402</v>
      </c>
      <c r="U43">
        <v>1</v>
      </c>
      <c r="V43">
        <v>274</v>
      </c>
      <c r="W43">
        <v>45</v>
      </c>
      <c r="X43">
        <v>31</v>
      </c>
      <c r="Y43">
        <v>7</v>
      </c>
      <c r="Z43">
        <v>619</v>
      </c>
      <c r="AA43">
        <v>96</v>
      </c>
      <c r="AB43">
        <v>62</v>
      </c>
      <c r="AC43">
        <v>97</v>
      </c>
      <c r="AD43">
        <v>298</v>
      </c>
      <c r="AE43">
        <v>636</v>
      </c>
      <c r="AF43">
        <v>29</v>
      </c>
      <c r="AG43">
        <v>139</v>
      </c>
      <c r="AH43">
        <v>176</v>
      </c>
      <c r="AI43">
        <v>426</v>
      </c>
      <c r="AJ43">
        <v>240</v>
      </c>
      <c r="AK43">
        <v>14</v>
      </c>
      <c r="AL43">
        <v>357</v>
      </c>
      <c r="AM43">
        <v>195</v>
      </c>
      <c r="AN43">
        <v>157</v>
      </c>
      <c r="AO43">
        <v>12</v>
      </c>
      <c r="AP43">
        <v>6</v>
      </c>
      <c r="AQ43">
        <v>941</v>
      </c>
      <c r="AR43">
        <v>174</v>
      </c>
      <c r="AS43">
        <v>44</v>
      </c>
      <c r="AT43">
        <v>7</v>
      </c>
      <c r="AU43">
        <v>20</v>
      </c>
      <c r="AV43">
        <v>301</v>
      </c>
      <c r="AW43">
        <v>90</v>
      </c>
      <c r="AX43">
        <v>19</v>
      </c>
      <c r="AY43">
        <v>13</v>
      </c>
      <c r="AZ43">
        <v>33</v>
      </c>
      <c r="BA43">
        <v>125</v>
      </c>
      <c r="BB43">
        <v>41</v>
      </c>
      <c r="BC43">
        <v>191</v>
      </c>
      <c r="BD43">
        <v>45</v>
      </c>
      <c r="BE43">
        <v>80</v>
      </c>
      <c r="BF43">
        <v>57</v>
      </c>
      <c r="BG43">
        <v>0</v>
      </c>
      <c r="BH43">
        <v>312</v>
      </c>
      <c r="BI43">
        <v>47</v>
      </c>
      <c r="BJ43">
        <v>76</v>
      </c>
      <c r="BK43">
        <v>98</v>
      </c>
      <c r="BL43">
        <v>0</v>
      </c>
      <c r="BM43">
        <v>383</v>
      </c>
      <c r="BN43">
        <v>78</v>
      </c>
      <c r="BO43">
        <v>89</v>
      </c>
      <c r="BP43">
        <v>101</v>
      </c>
      <c r="BQ43">
        <v>0</v>
      </c>
      <c r="BR43">
        <v>1519</v>
      </c>
      <c r="BS43">
        <v>178</v>
      </c>
      <c r="BT43">
        <v>250</v>
      </c>
      <c r="BU43">
        <v>58</v>
      </c>
      <c r="BV43">
        <v>0</v>
      </c>
    </row>
    <row r="44" spans="1:74" x14ac:dyDescent="0.3">
      <c r="A44" t="s">
        <v>2783</v>
      </c>
      <c r="B44">
        <v>1980</v>
      </c>
      <c r="C44" t="s">
        <v>189</v>
      </c>
      <c r="D44" t="s">
        <v>404</v>
      </c>
      <c r="E44" t="str">
        <f t="shared" si="0"/>
        <v>City of Bakersfield</v>
      </c>
      <c r="F44">
        <v>180</v>
      </c>
      <c r="G44" t="s">
        <v>2784</v>
      </c>
      <c r="H44">
        <v>105611</v>
      </c>
      <c r="I44">
        <v>105005</v>
      </c>
      <c r="J44">
        <v>0</v>
      </c>
      <c r="K44">
        <v>606</v>
      </c>
      <c r="L44">
        <v>39602</v>
      </c>
      <c r="M44">
        <v>21973</v>
      </c>
      <c r="N44">
        <v>17629</v>
      </c>
      <c r="O44">
        <v>65100</v>
      </c>
      <c r="P44">
        <v>29867</v>
      </c>
      <c r="Q44">
        <v>5522</v>
      </c>
      <c r="R44">
        <v>6253</v>
      </c>
      <c r="S44">
        <v>1100</v>
      </c>
      <c r="T44" t="s">
        <v>404</v>
      </c>
      <c r="U44">
        <v>1</v>
      </c>
      <c r="V44">
        <v>269</v>
      </c>
      <c r="W44">
        <v>21</v>
      </c>
      <c r="X44">
        <v>75</v>
      </c>
      <c r="Y44">
        <v>229</v>
      </c>
      <c r="Z44">
        <v>2510</v>
      </c>
      <c r="AA44">
        <v>409</v>
      </c>
      <c r="AB44">
        <v>202</v>
      </c>
      <c r="AC44">
        <v>223</v>
      </c>
      <c r="AD44">
        <v>949</v>
      </c>
      <c r="AE44">
        <v>2438</v>
      </c>
      <c r="AF44">
        <v>89</v>
      </c>
      <c r="AG44">
        <v>699</v>
      </c>
      <c r="AH44">
        <v>849</v>
      </c>
      <c r="AI44">
        <v>1483</v>
      </c>
      <c r="AJ44">
        <v>506</v>
      </c>
      <c r="AK44">
        <v>32</v>
      </c>
      <c r="AL44">
        <v>1263</v>
      </c>
      <c r="AM44">
        <v>597</v>
      </c>
      <c r="AN44">
        <v>558</v>
      </c>
      <c r="AO44">
        <v>75</v>
      </c>
      <c r="AP44">
        <v>27</v>
      </c>
      <c r="AQ44">
        <v>3400</v>
      </c>
      <c r="AR44">
        <v>542</v>
      </c>
      <c r="AS44">
        <v>163</v>
      </c>
      <c r="AT44">
        <v>8</v>
      </c>
      <c r="AU44">
        <v>77</v>
      </c>
      <c r="AV44">
        <v>400</v>
      </c>
      <c r="AW44">
        <v>98</v>
      </c>
      <c r="AX44">
        <v>202</v>
      </c>
      <c r="AY44">
        <v>103</v>
      </c>
      <c r="AZ44">
        <v>143</v>
      </c>
      <c r="BA44">
        <v>651</v>
      </c>
      <c r="BB44">
        <v>121</v>
      </c>
      <c r="BC44">
        <v>594</v>
      </c>
      <c r="BD44">
        <v>171</v>
      </c>
      <c r="BE44">
        <v>303</v>
      </c>
      <c r="BF44">
        <v>463</v>
      </c>
      <c r="BG44">
        <v>0</v>
      </c>
      <c r="BH44">
        <v>894</v>
      </c>
      <c r="BI44">
        <v>205</v>
      </c>
      <c r="BJ44">
        <v>247</v>
      </c>
      <c r="BK44">
        <v>396</v>
      </c>
      <c r="BL44">
        <v>0</v>
      </c>
      <c r="BM44">
        <v>1094</v>
      </c>
      <c r="BN44">
        <v>256</v>
      </c>
      <c r="BO44">
        <v>425</v>
      </c>
      <c r="BP44">
        <v>387</v>
      </c>
      <c r="BQ44">
        <v>0</v>
      </c>
      <c r="BR44">
        <v>8293</v>
      </c>
      <c r="BS44">
        <v>1659</v>
      </c>
      <c r="BT44">
        <v>1559</v>
      </c>
      <c r="BU44">
        <v>327</v>
      </c>
      <c r="BV44">
        <v>0</v>
      </c>
    </row>
    <row r="45" spans="1:74" x14ac:dyDescent="0.3">
      <c r="A45" t="s">
        <v>2785</v>
      </c>
      <c r="B45">
        <v>1980</v>
      </c>
      <c r="C45" t="s">
        <v>189</v>
      </c>
      <c r="D45" t="s">
        <v>2786</v>
      </c>
      <c r="E45" t="str">
        <f t="shared" si="0"/>
        <v>City of Baldwin Park</v>
      </c>
      <c r="F45">
        <v>185</v>
      </c>
      <c r="G45" t="s">
        <v>2787</v>
      </c>
      <c r="H45">
        <v>50554</v>
      </c>
      <c r="I45">
        <v>50554</v>
      </c>
      <c r="J45">
        <v>0</v>
      </c>
      <c r="K45">
        <v>0</v>
      </c>
      <c r="L45">
        <v>13923</v>
      </c>
      <c r="M45">
        <v>8782</v>
      </c>
      <c r="N45">
        <v>5141</v>
      </c>
      <c r="O45">
        <v>61300</v>
      </c>
      <c r="P45">
        <v>11500</v>
      </c>
      <c r="Q45">
        <v>1236</v>
      </c>
      <c r="R45">
        <v>1150</v>
      </c>
      <c r="S45">
        <v>467</v>
      </c>
      <c r="T45" t="s">
        <v>2786</v>
      </c>
      <c r="U45">
        <v>1</v>
      </c>
      <c r="V45">
        <v>281</v>
      </c>
      <c r="W45">
        <v>9</v>
      </c>
      <c r="X45">
        <v>54</v>
      </c>
      <c r="Y45">
        <v>29</v>
      </c>
      <c r="Z45">
        <v>763</v>
      </c>
      <c r="AA45">
        <v>182</v>
      </c>
      <c r="AB45">
        <v>16</v>
      </c>
      <c r="AC45">
        <v>48</v>
      </c>
      <c r="AD45">
        <v>219</v>
      </c>
      <c r="AE45">
        <v>694</v>
      </c>
      <c r="AF45">
        <v>17</v>
      </c>
      <c r="AG45">
        <v>172</v>
      </c>
      <c r="AH45">
        <v>225</v>
      </c>
      <c r="AI45">
        <v>452</v>
      </c>
      <c r="AJ45">
        <v>239</v>
      </c>
      <c r="AK45">
        <v>16</v>
      </c>
      <c r="AL45">
        <v>442</v>
      </c>
      <c r="AM45">
        <v>274</v>
      </c>
      <c r="AN45">
        <v>144</v>
      </c>
      <c r="AO45">
        <v>5</v>
      </c>
      <c r="AP45">
        <v>9</v>
      </c>
      <c r="AQ45">
        <v>771</v>
      </c>
      <c r="AR45">
        <v>171</v>
      </c>
      <c r="AS45">
        <v>32</v>
      </c>
      <c r="AT45">
        <v>0</v>
      </c>
      <c r="AU45">
        <v>9</v>
      </c>
      <c r="AV45">
        <v>316</v>
      </c>
      <c r="AW45">
        <v>85</v>
      </c>
      <c r="AX45">
        <v>71</v>
      </c>
      <c r="AY45">
        <v>38</v>
      </c>
      <c r="AZ45">
        <v>60</v>
      </c>
      <c r="BA45">
        <v>346</v>
      </c>
      <c r="BB45">
        <v>62</v>
      </c>
      <c r="BC45">
        <v>342</v>
      </c>
      <c r="BD45">
        <v>58</v>
      </c>
      <c r="BE45">
        <v>141</v>
      </c>
      <c r="BF45">
        <v>316</v>
      </c>
      <c r="BG45">
        <v>0</v>
      </c>
      <c r="BH45">
        <v>408</v>
      </c>
      <c r="BI45">
        <v>93</v>
      </c>
      <c r="BJ45">
        <v>214</v>
      </c>
      <c r="BK45">
        <v>273</v>
      </c>
      <c r="BL45">
        <v>0</v>
      </c>
      <c r="BM45">
        <v>712</v>
      </c>
      <c r="BN45">
        <v>154</v>
      </c>
      <c r="BO45">
        <v>331</v>
      </c>
      <c r="BP45">
        <v>234</v>
      </c>
      <c r="BQ45">
        <v>0</v>
      </c>
      <c r="BR45">
        <v>2744</v>
      </c>
      <c r="BS45">
        <v>456</v>
      </c>
      <c r="BT45">
        <v>418</v>
      </c>
      <c r="BU45">
        <v>121</v>
      </c>
      <c r="BV45">
        <v>0</v>
      </c>
    </row>
    <row r="46" spans="1:74" x14ac:dyDescent="0.3">
      <c r="A46" t="s">
        <v>2788</v>
      </c>
      <c r="B46">
        <v>1980</v>
      </c>
      <c r="C46" t="s">
        <v>189</v>
      </c>
      <c r="D46" t="s">
        <v>406</v>
      </c>
      <c r="E46" t="str">
        <f t="shared" si="0"/>
        <v>City of Banning</v>
      </c>
      <c r="F46">
        <v>190</v>
      </c>
      <c r="G46" t="s">
        <v>2789</v>
      </c>
      <c r="H46">
        <v>14020</v>
      </c>
      <c r="I46">
        <v>0</v>
      </c>
      <c r="J46">
        <v>14020</v>
      </c>
      <c r="K46">
        <v>0</v>
      </c>
      <c r="L46">
        <v>5356</v>
      </c>
      <c r="M46">
        <v>3620</v>
      </c>
      <c r="N46">
        <v>1736</v>
      </c>
      <c r="O46">
        <v>47600</v>
      </c>
      <c r="P46">
        <v>4583</v>
      </c>
      <c r="Q46">
        <v>624</v>
      </c>
      <c r="R46">
        <v>364</v>
      </c>
      <c r="S46">
        <v>590</v>
      </c>
      <c r="T46" t="s">
        <v>406</v>
      </c>
      <c r="U46">
        <v>1</v>
      </c>
      <c r="V46">
        <v>222</v>
      </c>
      <c r="W46">
        <v>9</v>
      </c>
      <c r="X46">
        <v>0</v>
      </c>
      <c r="Y46">
        <v>50</v>
      </c>
      <c r="Z46">
        <v>458</v>
      </c>
      <c r="AA46">
        <v>69</v>
      </c>
      <c r="AB46">
        <v>25</v>
      </c>
      <c r="AC46">
        <v>50</v>
      </c>
      <c r="AD46">
        <v>126</v>
      </c>
      <c r="AE46">
        <v>260</v>
      </c>
      <c r="AF46">
        <v>21</v>
      </c>
      <c r="AG46">
        <v>65</v>
      </c>
      <c r="AH46">
        <v>40</v>
      </c>
      <c r="AI46">
        <v>62</v>
      </c>
      <c r="AJ46">
        <v>57</v>
      </c>
      <c r="AK46">
        <v>9</v>
      </c>
      <c r="AL46">
        <v>81</v>
      </c>
      <c r="AM46">
        <v>20</v>
      </c>
      <c r="AN46">
        <v>19</v>
      </c>
      <c r="AO46">
        <v>0</v>
      </c>
      <c r="AP46">
        <v>0</v>
      </c>
      <c r="AQ46">
        <v>203</v>
      </c>
      <c r="AR46">
        <v>28</v>
      </c>
      <c r="AS46">
        <v>0</v>
      </c>
      <c r="AT46">
        <v>0</v>
      </c>
      <c r="AU46">
        <v>14</v>
      </c>
      <c r="AV46">
        <v>297</v>
      </c>
      <c r="AW46">
        <v>73</v>
      </c>
      <c r="AX46">
        <v>156</v>
      </c>
      <c r="AY46">
        <v>16</v>
      </c>
      <c r="AZ46">
        <v>45</v>
      </c>
      <c r="BA46">
        <v>141</v>
      </c>
      <c r="BB46">
        <v>23</v>
      </c>
      <c r="BC46">
        <v>199</v>
      </c>
      <c r="BD46">
        <v>31</v>
      </c>
      <c r="BE46">
        <v>76</v>
      </c>
      <c r="BF46">
        <v>153</v>
      </c>
      <c r="BG46">
        <v>0</v>
      </c>
      <c r="BH46">
        <v>286</v>
      </c>
      <c r="BI46">
        <v>45</v>
      </c>
      <c r="BJ46">
        <v>117</v>
      </c>
      <c r="BK46">
        <v>82</v>
      </c>
      <c r="BL46">
        <v>0</v>
      </c>
      <c r="BM46">
        <v>282</v>
      </c>
      <c r="BN46">
        <v>24</v>
      </c>
      <c r="BO46">
        <v>103</v>
      </c>
      <c r="BP46">
        <v>71</v>
      </c>
      <c r="BQ46">
        <v>0</v>
      </c>
      <c r="BR46">
        <v>783</v>
      </c>
      <c r="BS46">
        <v>122</v>
      </c>
      <c r="BT46">
        <v>98</v>
      </c>
      <c r="BU46">
        <v>10</v>
      </c>
      <c r="BV46">
        <v>0</v>
      </c>
    </row>
    <row r="47" spans="1:74" x14ac:dyDescent="0.3">
      <c r="A47" t="s">
        <v>2790</v>
      </c>
      <c r="B47">
        <v>1980</v>
      </c>
      <c r="C47" t="s">
        <v>189</v>
      </c>
      <c r="D47" t="s">
        <v>408</v>
      </c>
      <c r="E47" t="str">
        <f t="shared" si="0"/>
        <v>City of Barstow</v>
      </c>
      <c r="F47">
        <v>195</v>
      </c>
      <c r="G47" t="s">
        <v>2791</v>
      </c>
      <c r="H47">
        <v>17690</v>
      </c>
      <c r="I47">
        <v>0</v>
      </c>
      <c r="J47">
        <v>17690</v>
      </c>
      <c r="K47">
        <v>0</v>
      </c>
      <c r="L47">
        <v>6174</v>
      </c>
      <c r="M47">
        <v>4015</v>
      </c>
      <c r="N47">
        <v>2159</v>
      </c>
      <c r="O47">
        <v>50900</v>
      </c>
      <c r="P47">
        <v>4867</v>
      </c>
      <c r="Q47">
        <v>900</v>
      </c>
      <c r="R47">
        <v>264</v>
      </c>
      <c r="S47">
        <v>629</v>
      </c>
      <c r="T47" t="s">
        <v>408</v>
      </c>
      <c r="U47">
        <v>1</v>
      </c>
      <c r="V47">
        <v>231</v>
      </c>
      <c r="W47">
        <v>0</v>
      </c>
      <c r="X47">
        <v>34</v>
      </c>
      <c r="Y47">
        <v>57</v>
      </c>
      <c r="Z47">
        <v>331</v>
      </c>
      <c r="AA47">
        <v>35</v>
      </c>
      <c r="AB47">
        <v>93</v>
      </c>
      <c r="AC47">
        <v>54</v>
      </c>
      <c r="AD47">
        <v>127</v>
      </c>
      <c r="AE47">
        <v>195</v>
      </c>
      <c r="AF47">
        <v>37</v>
      </c>
      <c r="AG47">
        <v>132</v>
      </c>
      <c r="AH47">
        <v>66</v>
      </c>
      <c r="AI47">
        <v>86</v>
      </c>
      <c r="AJ47">
        <v>72</v>
      </c>
      <c r="AK47">
        <v>0</v>
      </c>
      <c r="AL47">
        <v>220</v>
      </c>
      <c r="AM47">
        <v>64</v>
      </c>
      <c r="AN47">
        <v>73</v>
      </c>
      <c r="AO47">
        <v>18</v>
      </c>
      <c r="AP47">
        <v>14</v>
      </c>
      <c r="AQ47">
        <v>327</v>
      </c>
      <c r="AR47">
        <v>54</v>
      </c>
      <c r="AS47">
        <v>13</v>
      </c>
      <c r="AT47">
        <v>0</v>
      </c>
      <c r="AU47">
        <v>4</v>
      </c>
      <c r="AV47">
        <v>305</v>
      </c>
      <c r="AW47">
        <v>100</v>
      </c>
      <c r="AX47">
        <v>19</v>
      </c>
      <c r="AY47">
        <v>0</v>
      </c>
      <c r="AZ47">
        <v>16</v>
      </c>
      <c r="BA47">
        <v>104</v>
      </c>
      <c r="BB47">
        <v>6</v>
      </c>
      <c r="BC47">
        <v>74</v>
      </c>
      <c r="BD47">
        <v>35</v>
      </c>
      <c r="BE47">
        <v>75</v>
      </c>
      <c r="BF47">
        <v>86</v>
      </c>
      <c r="BG47">
        <v>0</v>
      </c>
      <c r="BH47">
        <v>194</v>
      </c>
      <c r="BI47">
        <v>17</v>
      </c>
      <c r="BJ47">
        <v>41</v>
      </c>
      <c r="BK47">
        <v>86</v>
      </c>
      <c r="BL47">
        <v>0</v>
      </c>
      <c r="BM47">
        <v>296</v>
      </c>
      <c r="BN47">
        <v>74</v>
      </c>
      <c r="BO47">
        <v>117</v>
      </c>
      <c r="BP47">
        <v>89</v>
      </c>
      <c r="BQ47">
        <v>0</v>
      </c>
      <c r="BR47">
        <v>1514</v>
      </c>
      <c r="BS47">
        <v>164</v>
      </c>
      <c r="BT47">
        <v>170</v>
      </c>
      <c r="BU47">
        <v>7</v>
      </c>
      <c r="BV47">
        <v>0</v>
      </c>
    </row>
    <row r="48" spans="1:74" x14ac:dyDescent="0.3">
      <c r="A48" t="s">
        <v>2792</v>
      </c>
      <c r="B48">
        <v>1980</v>
      </c>
      <c r="C48" t="s">
        <v>189</v>
      </c>
      <c r="D48" t="s">
        <v>2793</v>
      </c>
      <c r="E48" t="str">
        <f t="shared" si="0"/>
        <v>City of Baywood-Los Osos</v>
      </c>
      <c r="F48">
        <v>202</v>
      </c>
      <c r="G48" t="s">
        <v>2794</v>
      </c>
      <c r="H48">
        <v>10933</v>
      </c>
      <c r="I48">
        <v>0</v>
      </c>
      <c r="J48">
        <v>10933</v>
      </c>
      <c r="K48">
        <v>0</v>
      </c>
      <c r="L48">
        <v>4401</v>
      </c>
      <c r="M48">
        <v>2904</v>
      </c>
      <c r="N48">
        <v>1497</v>
      </c>
      <c r="O48">
        <v>78600</v>
      </c>
      <c r="P48">
        <v>3828</v>
      </c>
      <c r="Q48">
        <v>386</v>
      </c>
      <c r="R48">
        <v>132</v>
      </c>
      <c r="S48">
        <v>403</v>
      </c>
      <c r="T48" t="s">
        <v>2793</v>
      </c>
      <c r="U48">
        <v>1</v>
      </c>
      <c r="V48">
        <v>334</v>
      </c>
      <c r="W48">
        <v>0</v>
      </c>
      <c r="X48">
        <v>0</v>
      </c>
      <c r="Y48">
        <v>21</v>
      </c>
      <c r="Z48">
        <v>185</v>
      </c>
      <c r="AA48">
        <v>49</v>
      </c>
      <c r="AB48">
        <v>0</v>
      </c>
      <c r="AC48">
        <v>22</v>
      </c>
      <c r="AD48">
        <v>126</v>
      </c>
      <c r="AE48">
        <v>201</v>
      </c>
      <c r="AF48">
        <v>8</v>
      </c>
      <c r="AG48">
        <v>8</v>
      </c>
      <c r="AH48">
        <v>31</v>
      </c>
      <c r="AI48">
        <v>80</v>
      </c>
      <c r="AJ48">
        <v>126</v>
      </c>
      <c r="AK48">
        <v>7</v>
      </c>
      <c r="AL48">
        <v>62</v>
      </c>
      <c r="AM48">
        <v>65</v>
      </c>
      <c r="AN48">
        <v>113</v>
      </c>
      <c r="AO48">
        <v>37</v>
      </c>
      <c r="AP48">
        <v>0</v>
      </c>
      <c r="AQ48">
        <v>260</v>
      </c>
      <c r="AR48">
        <v>53</v>
      </c>
      <c r="AS48">
        <v>14</v>
      </c>
      <c r="AT48">
        <v>0</v>
      </c>
      <c r="AU48">
        <v>7</v>
      </c>
      <c r="AV48">
        <v>409</v>
      </c>
      <c r="AW48">
        <v>98</v>
      </c>
      <c r="AX48">
        <v>19</v>
      </c>
      <c r="AY48">
        <v>13</v>
      </c>
      <c r="AZ48">
        <v>20</v>
      </c>
      <c r="BA48">
        <v>53</v>
      </c>
      <c r="BB48">
        <v>22</v>
      </c>
      <c r="BC48">
        <v>137</v>
      </c>
      <c r="BD48">
        <v>6</v>
      </c>
      <c r="BE48">
        <v>44</v>
      </c>
      <c r="BF48">
        <v>109</v>
      </c>
      <c r="BG48">
        <v>0</v>
      </c>
      <c r="BH48">
        <v>224</v>
      </c>
      <c r="BI48">
        <v>31</v>
      </c>
      <c r="BJ48">
        <v>59</v>
      </c>
      <c r="BK48">
        <v>106</v>
      </c>
      <c r="BL48">
        <v>0</v>
      </c>
      <c r="BM48">
        <v>228</v>
      </c>
      <c r="BN48">
        <v>48</v>
      </c>
      <c r="BO48">
        <v>80</v>
      </c>
      <c r="BP48">
        <v>78</v>
      </c>
      <c r="BQ48">
        <v>0</v>
      </c>
      <c r="BR48">
        <v>604</v>
      </c>
      <c r="BS48">
        <v>140</v>
      </c>
      <c r="BT48">
        <v>255</v>
      </c>
      <c r="BU48">
        <v>91</v>
      </c>
      <c r="BV48">
        <v>0</v>
      </c>
    </row>
    <row r="49" spans="1:74" x14ac:dyDescent="0.3">
      <c r="A49" t="s">
        <v>2795</v>
      </c>
      <c r="B49">
        <v>1980</v>
      </c>
      <c r="C49" t="s">
        <v>189</v>
      </c>
      <c r="D49" t="s">
        <v>2796</v>
      </c>
      <c r="E49" t="str">
        <f t="shared" si="0"/>
        <v>City of Beale AFB East</v>
      </c>
      <c r="F49">
        <v>203</v>
      </c>
      <c r="G49" t="s">
        <v>2797</v>
      </c>
      <c r="H49">
        <v>6329</v>
      </c>
      <c r="I49">
        <v>0</v>
      </c>
      <c r="J49">
        <v>6329</v>
      </c>
      <c r="K49">
        <v>0</v>
      </c>
      <c r="L49">
        <v>1840</v>
      </c>
      <c r="M49">
        <v>123</v>
      </c>
      <c r="N49">
        <v>1717</v>
      </c>
      <c r="O49">
        <v>44600</v>
      </c>
      <c r="P49">
        <v>1502</v>
      </c>
      <c r="Q49">
        <v>386</v>
      </c>
      <c r="R49">
        <v>1</v>
      </c>
      <c r="S49">
        <v>32</v>
      </c>
      <c r="T49" t="s">
        <v>2796</v>
      </c>
      <c r="U49">
        <v>1</v>
      </c>
      <c r="V49">
        <v>218</v>
      </c>
      <c r="W49">
        <v>0</v>
      </c>
      <c r="X49">
        <v>0</v>
      </c>
      <c r="Y49">
        <v>0</v>
      </c>
      <c r="Z49">
        <v>32</v>
      </c>
      <c r="AA49">
        <v>0</v>
      </c>
      <c r="AB49">
        <v>5</v>
      </c>
      <c r="AC49">
        <v>87</v>
      </c>
      <c r="AD49">
        <v>205</v>
      </c>
      <c r="AE49">
        <v>46</v>
      </c>
      <c r="AF49">
        <v>162</v>
      </c>
      <c r="AG49">
        <v>133</v>
      </c>
      <c r="AH49">
        <v>158</v>
      </c>
      <c r="AI49">
        <v>100</v>
      </c>
      <c r="AJ49">
        <v>8</v>
      </c>
      <c r="AK49">
        <v>188</v>
      </c>
      <c r="AL49">
        <v>131</v>
      </c>
      <c r="AM49">
        <v>0</v>
      </c>
      <c r="AN49">
        <v>0</v>
      </c>
      <c r="AO49">
        <v>0</v>
      </c>
      <c r="AP49">
        <v>86</v>
      </c>
      <c r="AQ49">
        <v>146</v>
      </c>
      <c r="AR49">
        <v>0</v>
      </c>
      <c r="AS49">
        <v>0</v>
      </c>
      <c r="AT49">
        <v>0</v>
      </c>
      <c r="AU49">
        <v>69</v>
      </c>
      <c r="AV49">
        <v>340</v>
      </c>
      <c r="AW49">
        <v>87</v>
      </c>
      <c r="AX49">
        <v>0</v>
      </c>
      <c r="AY49">
        <v>0</v>
      </c>
      <c r="AZ49">
        <v>0</v>
      </c>
      <c r="BA49">
        <v>6</v>
      </c>
      <c r="BB49">
        <v>0</v>
      </c>
      <c r="BC49">
        <v>16</v>
      </c>
      <c r="BD49">
        <v>4</v>
      </c>
      <c r="BE49">
        <v>0</v>
      </c>
      <c r="BF49">
        <v>3</v>
      </c>
      <c r="BG49">
        <v>0</v>
      </c>
      <c r="BH49">
        <v>6</v>
      </c>
      <c r="BI49">
        <v>0</v>
      </c>
      <c r="BJ49">
        <v>4</v>
      </c>
      <c r="BK49">
        <v>8</v>
      </c>
      <c r="BL49">
        <v>0</v>
      </c>
      <c r="BM49">
        <v>12</v>
      </c>
      <c r="BN49">
        <v>4</v>
      </c>
      <c r="BO49">
        <v>0</v>
      </c>
      <c r="BP49">
        <v>0</v>
      </c>
      <c r="BQ49">
        <v>0</v>
      </c>
      <c r="BR49">
        <v>12</v>
      </c>
      <c r="BS49">
        <v>0</v>
      </c>
      <c r="BT49">
        <v>0</v>
      </c>
      <c r="BU49">
        <v>0</v>
      </c>
      <c r="BV49">
        <v>0</v>
      </c>
    </row>
    <row r="50" spans="1:74" x14ac:dyDescent="0.3">
      <c r="A50" t="s">
        <v>2798</v>
      </c>
      <c r="B50">
        <v>1980</v>
      </c>
      <c r="C50" t="s">
        <v>189</v>
      </c>
      <c r="D50" t="s">
        <v>410</v>
      </c>
      <c r="E50" t="str">
        <f t="shared" si="0"/>
        <v>City of Beaumont</v>
      </c>
      <c r="F50">
        <v>205</v>
      </c>
      <c r="G50" t="s">
        <v>2799</v>
      </c>
      <c r="H50">
        <v>6818</v>
      </c>
      <c r="I50">
        <v>0</v>
      </c>
      <c r="J50">
        <v>6818</v>
      </c>
      <c r="K50">
        <v>0</v>
      </c>
      <c r="L50">
        <v>2657</v>
      </c>
      <c r="M50">
        <v>1726</v>
      </c>
      <c r="N50">
        <v>931</v>
      </c>
      <c r="O50">
        <v>47300</v>
      </c>
      <c r="P50">
        <v>2056</v>
      </c>
      <c r="Q50">
        <v>309</v>
      </c>
      <c r="R50">
        <v>135</v>
      </c>
      <c r="S50">
        <v>345</v>
      </c>
      <c r="T50" t="s">
        <v>410</v>
      </c>
      <c r="U50">
        <v>1</v>
      </c>
      <c r="V50">
        <v>216</v>
      </c>
      <c r="W50">
        <v>0</v>
      </c>
      <c r="X50">
        <v>0</v>
      </c>
      <c r="Y50">
        <v>53</v>
      </c>
      <c r="Z50">
        <v>148</v>
      </c>
      <c r="AA50">
        <v>24</v>
      </c>
      <c r="AB50">
        <v>38</v>
      </c>
      <c r="AC50">
        <v>16</v>
      </c>
      <c r="AD50">
        <v>81</v>
      </c>
      <c r="AE50">
        <v>140</v>
      </c>
      <c r="AF50">
        <v>6</v>
      </c>
      <c r="AG50">
        <v>41</v>
      </c>
      <c r="AH50">
        <v>30</v>
      </c>
      <c r="AI50">
        <v>54</v>
      </c>
      <c r="AJ50">
        <v>29</v>
      </c>
      <c r="AK50">
        <v>0</v>
      </c>
      <c r="AL50">
        <v>83</v>
      </c>
      <c r="AM50">
        <v>23</v>
      </c>
      <c r="AN50">
        <v>4</v>
      </c>
      <c r="AO50">
        <v>0</v>
      </c>
      <c r="AP50">
        <v>13</v>
      </c>
      <c r="AQ50">
        <v>120</v>
      </c>
      <c r="AR50">
        <v>4</v>
      </c>
      <c r="AS50">
        <v>0</v>
      </c>
      <c r="AT50">
        <v>0</v>
      </c>
      <c r="AU50">
        <v>0</v>
      </c>
      <c r="AV50">
        <v>294</v>
      </c>
      <c r="AW50">
        <v>68</v>
      </c>
      <c r="AX50">
        <v>52</v>
      </c>
      <c r="AY50">
        <v>36</v>
      </c>
      <c r="AZ50">
        <v>15</v>
      </c>
      <c r="BA50">
        <v>33</v>
      </c>
      <c r="BB50">
        <v>22</v>
      </c>
      <c r="BC50">
        <v>216</v>
      </c>
      <c r="BD50">
        <v>21</v>
      </c>
      <c r="BE50">
        <v>36</v>
      </c>
      <c r="BF50">
        <v>37</v>
      </c>
      <c r="BG50">
        <v>0</v>
      </c>
      <c r="BH50">
        <v>164</v>
      </c>
      <c r="BI50">
        <v>20</v>
      </c>
      <c r="BJ50">
        <v>24</v>
      </c>
      <c r="BK50">
        <v>17</v>
      </c>
      <c r="BL50">
        <v>0</v>
      </c>
      <c r="BM50">
        <v>126</v>
      </c>
      <c r="BN50">
        <v>14</v>
      </c>
      <c r="BO50">
        <v>27</v>
      </c>
      <c r="BP50">
        <v>14</v>
      </c>
      <c r="BQ50">
        <v>0</v>
      </c>
      <c r="BR50">
        <v>313</v>
      </c>
      <c r="BS50">
        <v>52</v>
      </c>
      <c r="BT50">
        <v>33</v>
      </c>
      <c r="BU50">
        <v>39</v>
      </c>
      <c r="BV50">
        <v>0</v>
      </c>
    </row>
    <row r="51" spans="1:74" x14ac:dyDescent="0.3">
      <c r="A51" t="s">
        <v>2800</v>
      </c>
      <c r="B51">
        <v>1980</v>
      </c>
      <c r="C51" t="s">
        <v>189</v>
      </c>
      <c r="D51" t="s">
        <v>2801</v>
      </c>
      <c r="E51" t="str">
        <f t="shared" si="0"/>
        <v>City of Bell</v>
      </c>
      <c r="F51">
        <v>210</v>
      </c>
      <c r="G51" t="s">
        <v>2802</v>
      </c>
      <c r="H51">
        <v>25450</v>
      </c>
      <c r="I51">
        <v>25450</v>
      </c>
      <c r="J51">
        <v>0</v>
      </c>
      <c r="K51">
        <v>0</v>
      </c>
      <c r="L51">
        <v>8855</v>
      </c>
      <c r="M51">
        <v>3010</v>
      </c>
      <c r="N51">
        <v>5845</v>
      </c>
      <c r="O51">
        <v>64600</v>
      </c>
      <c r="P51">
        <v>4365</v>
      </c>
      <c r="Q51">
        <v>3332</v>
      </c>
      <c r="R51">
        <v>1127</v>
      </c>
      <c r="S51">
        <v>422</v>
      </c>
      <c r="T51" t="s">
        <v>2801</v>
      </c>
      <c r="U51">
        <v>1</v>
      </c>
      <c r="V51">
        <v>236</v>
      </c>
      <c r="W51">
        <v>0</v>
      </c>
      <c r="X51">
        <v>15</v>
      </c>
      <c r="Y51">
        <v>56</v>
      </c>
      <c r="Z51">
        <v>1023</v>
      </c>
      <c r="AA51">
        <v>142</v>
      </c>
      <c r="AB51">
        <v>42</v>
      </c>
      <c r="AC51">
        <v>161</v>
      </c>
      <c r="AD51">
        <v>404</v>
      </c>
      <c r="AE51">
        <v>772</v>
      </c>
      <c r="AF51">
        <v>28</v>
      </c>
      <c r="AG51">
        <v>234</v>
      </c>
      <c r="AH51">
        <v>423</v>
      </c>
      <c r="AI51">
        <v>352</v>
      </c>
      <c r="AJ51">
        <v>115</v>
      </c>
      <c r="AK51">
        <v>0</v>
      </c>
      <c r="AL51">
        <v>606</v>
      </c>
      <c r="AM51">
        <v>182</v>
      </c>
      <c r="AN51">
        <v>100</v>
      </c>
      <c r="AO51">
        <v>6</v>
      </c>
      <c r="AP51">
        <v>8</v>
      </c>
      <c r="AQ51">
        <v>981</v>
      </c>
      <c r="AR51">
        <v>61</v>
      </c>
      <c r="AS51">
        <v>11</v>
      </c>
      <c r="AT51">
        <v>0</v>
      </c>
      <c r="AU51">
        <v>13</v>
      </c>
      <c r="AV51">
        <v>283</v>
      </c>
      <c r="AW51">
        <v>78</v>
      </c>
      <c r="AX51">
        <v>55</v>
      </c>
      <c r="AY51">
        <v>19</v>
      </c>
      <c r="AZ51">
        <v>28</v>
      </c>
      <c r="BA51">
        <v>91</v>
      </c>
      <c r="BB51">
        <v>14</v>
      </c>
      <c r="BC51">
        <v>134</v>
      </c>
      <c r="BD51">
        <v>7</v>
      </c>
      <c r="BE51">
        <v>21</v>
      </c>
      <c r="BF51">
        <v>44</v>
      </c>
      <c r="BG51">
        <v>0</v>
      </c>
      <c r="BH51">
        <v>213</v>
      </c>
      <c r="BI51">
        <v>42</v>
      </c>
      <c r="BJ51">
        <v>23</v>
      </c>
      <c r="BK51">
        <v>30</v>
      </c>
      <c r="BL51">
        <v>0</v>
      </c>
      <c r="BM51">
        <v>283</v>
      </c>
      <c r="BN51">
        <v>17</v>
      </c>
      <c r="BO51">
        <v>56</v>
      </c>
      <c r="BP51">
        <v>37</v>
      </c>
      <c r="BQ51">
        <v>0</v>
      </c>
      <c r="BR51">
        <v>793</v>
      </c>
      <c r="BS51">
        <v>113</v>
      </c>
      <c r="BT51">
        <v>64</v>
      </c>
      <c r="BU51">
        <v>6</v>
      </c>
      <c r="BV51">
        <v>0</v>
      </c>
    </row>
    <row r="52" spans="1:74" x14ac:dyDescent="0.3">
      <c r="A52" t="s">
        <v>2803</v>
      </c>
      <c r="B52">
        <v>1980</v>
      </c>
      <c r="C52" t="s">
        <v>189</v>
      </c>
      <c r="D52" t="s">
        <v>414</v>
      </c>
      <c r="E52" t="str">
        <f t="shared" si="0"/>
        <v>City of Bellflower</v>
      </c>
      <c r="F52">
        <v>215</v>
      </c>
      <c r="G52" t="s">
        <v>2804</v>
      </c>
      <c r="H52">
        <v>53441</v>
      </c>
      <c r="I52">
        <v>53441</v>
      </c>
      <c r="J52">
        <v>0</v>
      </c>
      <c r="K52">
        <v>0</v>
      </c>
      <c r="L52">
        <v>21614</v>
      </c>
      <c r="M52">
        <v>9075</v>
      </c>
      <c r="N52">
        <v>12539</v>
      </c>
      <c r="O52">
        <v>76300</v>
      </c>
      <c r="P52">
        <v>13898</v>
      </c>
      <c r="Q52">
        <v>1933</v>
      </c>
      <c r="R52">
        <v>5090</v>
      </c>
      <c r="S52">
        <v>1338</v>
      </c>
      <c r="T52" t="s">
        <v>414</v>
      </c>
      <c r="U52">
        <v>1</v>
      </c>
      <c r="V52">
        <v>285</v>
      </c>
      <c r="W52">
        <v>15</v>
      </c>
      <c r="X52">
        <v>27</v>
      </c>
      <c r="Y52">
        <v>64</v>
      </c>
      <c r="Z52">
        <v>1645</v>
      </c>
      <c r="AA52">
        <v>216</v>
      </c>
      <c r="AB52">
        <v>79</v>
      </c>
      <c r="AC52">
        <v>143</v>
      </c>
      <c r="AD52">
        <v>558</v>
      </c>
      <c r="AE52">
        <v>1493</v>
      </c>
      <c r="AF52">
        <v>29</v>
      </c>
      <c r="AG52">
        <v>318</v>
      </c>
      <c r="AH52">
        <v>562</v>
      </c>
      <c r="AI52">
        <v>1024</v>
      </c>
      <c r="AJ52">
        <v>496</v>
      </c>
      <c r="AK52">
        <v>27</v>
      </c>
      <c r="AL52">
        <v>727</v>
      </c>
      <c r="AM52">
        <v>605</v>
      </c>
      <c r="AN52">
        <v>504</v>
      </c>
      <c r="AO52">
        <v>66</v>
      </c>
      <c r="AP52">
        <v>14</v>
      </c>
      <c r="AQ52">
        <v>3093</v>
      </c>
      <c r="AR52">
        <v>414</v>
      </c>
      <c r="AS52">
        <v>174</v>
      </c>
      <c r="AT52">
        <v>8</v>
      </c>
      <c r="AU52">
        <v>32</v>
      </c>
      <c r="AV52">
        <v>327</v>
      </c>
      <c r="AW52">
        <v>89</v>
      </c>
      <c r="AX52">
        <v>110</v>
      </c>
      <c r="AY52">
        <v>56</v>
      </c>
      <c r="AZ52">
        <v>35</v>
      </c>
      <c r="BA52">
        <v>288</v>
      </c>
      <c r="BB52">
        <v>27</v>
      </c>
      <c r="BC52">
        <v>363</v>
      </c>
      <c r="BD52">
        <v>49</v>
      </c>
      <c r="BE52">
        <v>96</v>
      </c>
      <c r="BF52">
        <v>173</v>
      </c>
      <c r="BG52">
        <v>0</v>
      </c>
      <c r="BH52">
        <v>440</v>
      </c>
      <c r="BI52">
        <v>69</v>
      </c>
      <c r="BJ52">
        <v>87</v>
      </c>
      <c r="BK52">
        <v>116</v>
      </c>
      <c r="BL52">
        <v>0</v>
      </c>
      <c r="BM52">
        <v>535</v>
      </c>
      <c r="BN52">
        <v>90</v>
      </c>
      <c r="BO52">
        <v>149</v>
      </c>
      <c r="BP52">
        <v>104</v>
      </c>
      <c r="BQ52">
        <v>0</v>
      </c>
      <c r="BR52">
        <v>3489</v>
      </c>
      <c r="BS52">
        <v>482</v>
      </c>
      <c r="BT52">
        <v>373</v>
      </c>
      <c r="BU52">
        <v>171</v>
      </c>
      <c r="BV52">
        <v>0</v>
      </c>
    </row>
    <row r="53" spans="1:74" x14ac:dyDescent="0.3">
      <c r="A53" t="s">
        <v>2805</v>
      </c>
      <c r="B53">
        <v>1980</v>
      </c>
      <c r="C53" t="s">
        <v>189</v>
      </c>
      <c r="D53" t="s">
        <v>412</v>
      </c>
      <c r="E53" t="str">
        <f t="shared" si="0"/>
        <v>City of Bell Gardens</v>
      </c>
      <c r="F53">
        <v>220</v>
      </c>
      <c r="G53" t="s">
        <v>2806</v>
      </c>
      <c r="H53">
        <v>34117</v>
      </c>
      <c r="I53">
        <v>34117</v>
      </c>
      <c r="J53">
        <v>0</v>
      </c>
      <c r="K53">
        <v>0</v>
      </c>
      <c r="L53">
        <v>9314</v>
      </c>
      <c r="M53">
        <v>2301</v>
      </c>
      <c r="N53">
        <v>7013</v>
      </c>
      <c r="O53">
        <v>60700</v>
      </c>
      <c r="P53">
        <v>7517</v>
      </c>
      <c r="Q53">
        <v>1183</v>
      </c>
      <c r="R53">
        <v>578</v>
      </c>
      <c r="S53">
        <v>483</v>
      </c>
      <c r="T53" t="s">
        <v>412</v>
      </c>
      <c r="U53">
        <v>1</v>
      </c>
      <c r="V53">
        <v>246</v>
      </c>
      <c r="W53">
        <v>0</v>
      </c>
      <c r="X53">
        <v>16</v>
      </c>
      <c r="Y53">
        <v>78</v>
      </c>
      <c r="Z53">
        <v>1068</v>
      </c>
      <c r="AA53">
        <v>210</v>
      </c>
      <c r="AB53">
        <v>71</v>
      </c>
      <c r="AC53">
        <v>176</v>
      </c>
      <c r="AD53">
        <v>440</v>
      </c>
      <c r="AE53">
        <v>1055</v>
      </c>
      <c r="AF53">
        <v>11</v>
      </c>
      <c r="AG53">
        <v>375</v>
      </c>
      <c r="AH53">
        <v>430</v>
      </c>
      <c r="AI53">
        <v>619</v>
      </c>
      <c r="AJ53">
        <v>135</v>
      </c>
      <c r="AK53">
        <v>0</v>
      </c>
      <c r="AL53">
        <v>716</v>
      </c>
      <c r="AM53">
        <v>245</v>
      </c>
      <c r="AN53">
        <v>124</v>
      </c>
      <c r="AO53">
        <v>0</v>
      </c>
      <c r="AP53">
        <v>15</v>
      </c>
      <c r="AQ53">
        <v>927</v>
      </c>
      <c r="AR53">
        <v>47</v>
      </c>
      <c r="AS53">
        <v>19</v>
      </c>
      <c r="AT53">
        <v>0</v>
      </c>
      <c r="AU53">
        <v>23</v>
      </c>
      <c r="AV53">
        <v>340</v>
      </c>
      <c r="AW53">
        <v>85</v>
      </c>
      <c r="AX53">
        <v>22</v>
      </c>
      <c r="AY53">
        <v>12</v>
      </c>
      <c r="AZ53">
        <v>24</v>
      </c>
      <c r="BA53">
        <v>70</v>
      </c>
      <c r="BB53">
        <v>10</v>
      </c>
      <c r="BC53">
        <v>152</v>
      </c>
      <c r="BD53">
        <v>13</v>
      </c>
      <c r="BE53">
        <v>49</v>
      </c>
      <c r="BF53">
        <v>136</v>
      </c>
      <c r="BG53">
        <v>0</v>
      </c>
      <c r="BH53">
        <v>153</v>
      </c>
      <c r="BI53">
        <v>34</v>
      </c>
      <c r="BJ53">
        <v>71</v>
      </c>
      <c r="BK53">
        <v>66</v>
      </c>
      <c r="BL53">
        <v>0</v>
      </c>
      <c r="BM53">
        <v>141</v>
      </c>
      <c r="BN53">
        <v>58</v>
      </c>
      <c r="BO53">
        <v>66</v>
      </c>
      <c r="BP53">
        <v>39</v>
      </c>
      <c r="BQ53">
        <v>0</v>
      </c>
      <c r="BR53">
        <v>541</v>
      </c>
      <c r="BS53">
        <v>70</v>
      </c>
      <c r="BT53">
        <v>62</v>
      </c>
      <c r="BU53">
        <v>41</v>
      </c>
      <c r="BV53">
        <v>0</v>
      </c>
    </row>
    <row r="54" spans="1:74" x14ac:dyDescent="0.3">
      <c r="A54" t="s">
        <v>2807</v>
      </c>
      <c r="B54">
        <v>1980</v>
      </c>
      <c r="C54" t="s">
        <v>189</v>
      </c>
      <c r="D54" t="s">
        <v>416</v>
      </c>
      <c r="E54" t="str">
        <f t="shared" si="0"/>
        <v>City of Belmont</v>
      </c>
      <c r="F54">
        <v>225</v>
      </c>
      <c r="G54" t="s">
        <v>2808</v>
      </c>
      <c r="H54">
        <v>24505</v>
      </c>
      <c r="I54">
        <v>24505</v>
      </c>
      <c r="J54">
        <v>0</v>
      </c>
      <c r="K54">
        <v>0</v>
      </c>
      <c r="L54">
        <v>9713</v>
      </c>
      <c r="M54">
        <v>5715</v>
      </c>
      <c r="N54">
        <v>3998</v>
      </c>
      <c r="O54">
        <v>148800</v>
      </c>
      <c r="P54">
        <v>6903</v>
      </c>
      <c r="Q54">
        <v>629</v>
      </c>
      <c r="R54">
        <v>2406</v>
      </c>
      <c r="S54">
        <v>11</v>
      </c>
      <c r="T54" t="s">
        <v>416</v>
      </c>
      <c r="U54">
        <v>1</v>
      </c>
      <c r="V54">
        <v>348</v>
      </c>
      <c r="W54">
        <v>0</v>
      </c>
      <c r="X54">
        <v>0</v>
      </c>
      <c r="Y54">
        <v>0</v>
      </c>
      <c r="Z54">
        <v>259</v>
      </c>
      <c r="AA54">
        <v>58</v>
      </c>
      <c r="AB54">
        <v>0</v>
      </c>
      <c r="AC54">
        <v>0</v>
      </c>
      <c r="AD54">
        <v>55</v>
      </c>
      <c r="AE54">
        <v>352</v>
      </c>
      <c r="AF54">
        <v>6</v>
      </c>
      <c r="AG54">
        <v>35</v>
      </c>
      <c r="AH54">
        <v>122</v>
      </c>
      <c r="AI54">
        <v>382</v>
      </c>
      <c r="AJ54">
        <v>312</v>
      </c>
      <c r="AK54">
        <v>0</v>
      </c>
      <c r="AL54">
        <v>126</v>
      </c>
      <c r="AM54">
        <v>215</v>
      </c>
      <c r="AN54">
        <v>215</v>
      </c>
      <c r="AO54">
        <v>44</v>
      </c>
      <c r="AP54">
        <v>6</v>
      </c>
      <c r="AQ54">
        <v>1258</v>
      </c>
      <c r="AR54">
        <v>334</v>
      </c>
      <c r="AS54">
        <v>159</v>
      </c>
      <c r="AT54">
        <v>15</v>
      </c>
      <c r="AU54">
        <v>5</v>
      </c>
      <c r="AV54">
        <v>503</v>
      </c>
      <c r="AW54">
        <v>122</v>
      </c>
      <c r="AX54">
        <v>8</v>
      </c>
      <c r="AY54">
        <v>0</v>
      </c>
      <c r="AZ54">
        <v>11</v>
      </c>
      <c r="BA54">
        <v>82</v>
      </c>
      <c r="BB54">
        <v>26</v>
      </c>
      <c r="BC54">
        <v>73</v>
      </c>
      <c r="BD54">
        <v>0</v>
      </c>
      <c r="BE54">
        <v>33</v>
      </c>
      <c r="BF54">
        <v>61</v>
      </c>
      <c r="BG54">
        <v>0</v>
      </c>
      <c r="BH54">
        <v>81</v>
      </c>
      <c r="BI54">
        <v>26</v>
      </c>
      <c r="BJ54">
        <v>19</v>
      </c>
      <c r="BK54">
        <v>86</v>
      </c>
      <c r="BL54">
        <v>0</v>
      </c>
      <c r="BM54">
        <v>174</v>
      </c>
      <c r="BN54">
        <v>68</v>
      </c>
      <c r="BO54">
        <v>52</v>
      </c>
      <c r="BP54">
        <v>126</v>
      </c>
      <c r="BQ54">
        <v>0</v>
      </c>
      <c r="BR54">
        <v>2573</v>
      </c>
      <c r="BS54">
        <v>534</v>
      </c>
      <c r="BT54">
        <v>647</v>
      </c>
      <c r="BU54">
        <v>363</v>
      </c>
      <c r="BV54">
        <v>0</v>
      </c>
    </row>
    <row r="55" spans="1:74" x14ac:dyDescent="0.3">
      <c r="A55" t="s">
        <v>2809</v>
      </c>
      <c r="B55">
        <v>1980</v>
      </c>
      <c r="C55" t="s">
        <v>189</v>
      </c>
      <c r="D55" t="s">
        <v>2810</v>
      </c>
      <c r="E55" t="str">
        <f t="shared" si="0"/>
        <v>City of Belvedere</v>
      </c>
      <c r="F55">
        <v>230</v>
      </c>
      <c r="G55" t="s">
        <v>2811</v>
      </c>
      <c r="H55">
        <v>2401</v>
      </c>
      <c r="I55">
        <v>2401</v>
      </c>
      <c r="J55">
        <v>0</v>
      </c>
      <c r="K55">
        <v>0</v>
      </c>
      <c r="L55">
        <v>947</v>
      </c>
      <c r="M55">
        <v>718</v>
      </c>
      <c r="N55">
        <v>229</v>
      </c>
      <c r="O55">
        <v>200100</v>
      </c>
      <c r="P55">
        <v>926</v>
      </c>
      <c r="Q55">
        <v>56</v>
      </c>
      <c r="R55">
        <v>11</v>
      </c>
      <c r="S55">
        <v>0</v>
      </c>
      <c r="T55" t="s">
        <v>2810</v>
      </c>
      <c r="U55">
        <v>1</v>
      </c>
      <c r="V55">
        <v>501</v>
      </c>
      <c r="W55">
        <v>0</v>
      </c>
      <c r="X55">
        <v>0</v>
      </c>
      <c r="Y55">
        <v>0</v>
      </c>
      <c r="Z55">
        <v>33</v>
      </c>
      <c r="AA55">
        <v>11</v>
      </c>
      <c r="AB55">
        <v>0</v>
      </c>
      <c r="AC55">
        <v>0</v>
      </c>
      <c r="AD55">
        <v>0</v>
      </c>
      <c r="AE55">
        <v>27</v>
      </c>
      <c r="AF55">
        <v>5</v>
      </c>
      <c r="AG55">
        <v>5</v>
      </c>
      <c r="AH55">
        <v>0</v>
      </c>
      <c r="AI55">
        <v>0</v>
      </c>
      <c r="AJ55">
        <v>9</v>
      </c>
      <c r="AK55">
        <v>6</v>
      </c>
      <c r="AL55">
        <v>0</v>
      </c>
      <c r="AM55">
        <v>0</v>
      </c>
      <c r="AN55">
        <v>5</v>
      </c>
      <c r="AO55">
        <v>0</v>
      </c>
      <c r="AP55">
        <v>5</v>
      </c>
      <c r="AQ55">
        <v>59</v>
      </c>
      <c r="AR55">
        <v>25</v>
      </c>
      <c r="AS55">
        <v>27</v>
      </c>
      <c r="AT55">
        <v>12</v>
      </c>
      <c r="AU55">
        <v>0</v>
      </c>
      <c r="AV55">
        <v>751</v>
      </c>
      <c r="AW55">
        <v>223</v>
      </c>
      <c r="AX55">
        <v>0</v>
      </c>
      <c r="AY55">
        <v>0</v>
      </c>
      <c r="AZ55">
        <v>0</v>
      </c>
      <c r="BA55">
        <v>14</v>
      </c>
      <c r="BB55">
        <v>0</v>
      </c>
      <c r="BC55">
        <v>0</v>
      </c>
      <c r="BD55">
        <v>0</v>
      </c>
      <c r="BE55">
        <v>0</v>
      </c>
      <c r="BF55">
        <v>28</v>
      </c>
      <c r="BG55">
        <v>0</v>
      </c>
      <c r="BH55">
        <v>0</v>
      </c>
      <c r="BI55">
        <v>13</v>
      </c>
      <c r="BJ55">
        <v>0</v>
      </c>
      <c r="BK55">
        <v>0</v>
      </c>
      <c r="BL55">
        <v>0</v>
      </c>
      <c r="BM55">
        <v>13</v>
      </c>
      <c r="BN55">
        <v>0</v>
      </c>
      <c r="BO55">
        <v>0</v>
      </c>
      <c r="BP55">
        <v>22</v>
      </c>
      <c r="BQ55">
        <v>0</v>
      </c>
      <c r="BR55">
        <v>430</v>
      </c>
      <c r="BS55">
        <v>19</v>
      </c>
      <c r="BT55">
        <v>66</v>
      </c>
      <c r="BU55">
        <v>44</v>
      </c>
      <c r="BV55">
        <v>0</v>
      </c>
    </row>
    <row r="56" spans="1:74" x14ac:dyDescent="0.3">
      <c r="A56" t="s">
        <v>2812</v>
      </c>
      <c r="B56">
        <v>1980</v>
      </c>
      <c r="C56" t="s">
        <v>189</v>
      </c>
      <c r="D56" t="s">
        <v>418</v>
      </c>
      <c r="E56" t="str">
        <f t="shared" si="0"/>
        <v>City of Benicia</v>
      </c>
      <c r="F56">
        <v>235</v>
      </c>
      <c r="G56" t="s">
        <v>2813</v>
      </c>
      <c r="H56">
        <v>15376</v>
      </c>
      <c r="I56">
        <v>15376</v>
      </c>
      <c r="J56">
        <v>0</v>
      </c>
      <c r="K56">
        <v>0</v>
      </c>
      <c r="L56">
        <v>5737</v>
      </c>
      <c r="M56">
        <v>3859</v>
      </c>
      <c r="N56">
        <v>1878</v>
      </c>
      <c r="O56">
        <v>92400</v>
      </c>
      <c r="P56">
        <v>4956</v>
      </c>
      <c r="Q56">
        <v>324</v>
      </c>
      <c r="R56">
        <v>375</v>
      </c>
      <c r="S56">
        <v>253</v>
      </c>
      <c r="T56" t="s">
        <v>418</v>
      </c>
      <c r="U56">
        <v>1</v>
      </c>
      <c r="V56">
        <v>271</v>
      </c>
      <c r="W56">
        <v>0</v>
      </c>
      <c r="X56">
        <v>14</v>
      </c>
      <c r="Y56">
        <v>17</v>
      </c>
      <c r="Z56">
        <v>199</v>
      </c>
      <c r="AA56">
        <v>13</v>
      </c>
      <c r="AB56">
        <v>7</v>
      </c>
      <c r="AC56">
        <v>48</v>
      </c>
      <c r="AD56">
        <v>73</v>
      </c>
      <c r="AE56">
        <v>181</v>
      </c>
      <c r="AF56">
        <v>18</v>
      </c>
      <c r="AG56">
        <v>64</v>
      </c>
      <c r="AH56">
        <v>96</v>
      </c>
      <c r="AI56">
        <v>161</v>
      </c>
      <c r="AJ56">
        <v>67</v>
      </c>
      <c r="AK56">
        <v>6</v>
      </c>
      <c r="AL56">
        <v>151</v>
      </c>
      <c r="AM56">
        <v>55</v>
      </c>
      <c r="AN56">
        <v>49</v>
      </c>
      <c r="AO56">
        <v>6</v>
      </c>
      <c r="AP56">
        <v>4</v>
      </c>
      <c r="AQ56">
        <v>560</v>
      </c>
      <c r="AR56">
        <v>56</v>
      </c>
      <c r="AS56">
        <v>23</v>
      </c>
      <c r="AT56">
        <v>0</v>
      </c>
      <c r="AU56">
        <v>0</v>
      </c>
      <c r="AV56">
        <v>527</v>
      </c>
      <c r="AW56">
        <v>87</v>
      </c>
      <c r="AX56">
        <v>28</v>
      </c>
      <c r="AY56">
        <v>10</v>
      </c>
      <c r="AZ56">
        <v>19</v>
      </c>
      <c r="BA56">
        <v>60</v>
      </c>
      <c r="BB56">
        <v>26</v>
      </c>
      <c r="BC56">
        <v>157</v>
      </c>
      <c r="BD56">
        <v>0</v>
      </c>
      <c r="BE56">
        <v>21</v>
      </c>
      <c r="BF56">
        <v>29</v>
      </c>
      <c r="BG56">
        <v>0</v>
      </c>
      <c r="BH56">
        <v>160</v>
      </c>
      <c r="BI56">
        <v>8</v>
      </c>
      <c r="BJ56">
        <v>31</v>
      </c>
      <c r="BK56">
        <v>61</v>
      </c>
      <c r="BL56">
        <v>0</v>
      </c>
      <c r="BM56">
        <v>140</v>
      </c>
      <c r="BN56">
        <v>26</v>
      </c>
      <c r="BO56">
        <v>67</v>
      </c>
      <c r="BP56">
        <v>82</v>
      </c>
      <c r="BQ56">
        <v>0</v>
      </c>
      <c r="BR56">
        <v>1230</v>
      </c>
      <c r="BS56">
        <v>405</v>
      </c>
      <c r="BT56">
        <v>519</v>
      </c>
      <c r="BU56">
        <v>229</v>
      </c>
      <c r="BV56">
        <v>0</v>
      </c>
    </row>
    <row r="57" spans="1:74" x14ac:dyDescent="0.3">
      <c r="A57" t="s">
        <v>2814</v>
      </c>
      <c r="B57">
        <v>1980</v>
      </c>
      <c r="C57" t="s">
        <v>189</v>
      </c>
      <c r="D57" t="s">
        <v>2815</v>
      </c>
      <c r="E57" t="str">
        <f t="shared" si="0"/>
        <v>City of Ben Lomond</v>
      </c>
      <c r="F57">
        <v>240</v>
      </c>
      <c r="G57" t="s">
        <v>2816</v>
      </c>
      <c r="H57">
        <v>7238</v>
      </c>
      <c r="I57">
        <v>7238</v>
      </c>
      <c r="J57">
        <v>0</v>
      </c>
      <c r="K57">
        <v>0</v>
      </c>
      <c r="L57">
        <v>2615</v>
      </c>
      <c r="M57">
        <v>1910</v>
      </c>
      <c r="N57">
        <v>705</v>
      </c>
      <c r="O57">
        <v>95200</v>
      </c>
      <c r="P57">
        <v>2521</v>
      </c>
      <c r="Q57">
        <v>369</v>
      </c>
      <c r="R57">
        <v>40</v>
      </c>
      <c r="S57">
        <v>37</v>
      </c>
      <c r="T57" t="s">
        <v>2815</v>
      </c>
      <c r="U57">
        <v>1</v>
      </c>
      <c r="V57">
        <v>336</v>
      </c>
      <c r="W57">
        <v>0</v>
      </c>
      <c r="X57">
        <v>0</v>
      </c>
      <c r="Y57">
        <v>21</v>
      </c>
      <c r="Z57">
        <v>76</v>
      </c>
      <c r="AA57">
        <v>28</v>
      </c>
      <c r="AB57">
        <v>7</v>
      </c>
      <c r="AC57">
        <v>7</v>
      </c>
      <c r="AD57">
        <v>25</v>
      </c>
      <c r="AE57">
        <v>100</v>
      </c>
      <c r="AF57">
        <v>24</v>
      </c>
      <c r="AG57">
        <v>15</v>
      </c>
      <c r="AH57">
        <v>12</v>
      </c>
      <c r="AI57">
        <v>52</v>
      </c>
      <c r="AJ57">
        <v>83</v>
      </c>
      <c r="AK57">
        <v>17</v>
      </c>
      <c r="AL57">
        <v>20</v>
      </c>
      <c r="AM57">
        <v>6</v>
      </c>
      <c r="AN57">
        <v>20</v>
      </c>
      <c r="AO57">
        <v>23</v>
      </c>
      <c r="AP57">
        <v>0</v>
      </c>
      <c r="AQ57">
        <v>60</v>
      </c>
      <c r="AR57">
        <v>21</v>
      </c>
      <c r="AS57">
        <v>56</v>
      </c>
      <c r="AT57">
        <v>0</v>
      </c>
      <c r="AU57">
        <v>8</v>
      </c>
      <c r="AV57">
        <v>524</v>
      </c>
      <c r="AW57">
        <v>102</v>
      </c>
      <c r="AX57">
        <v>23</v>
      </c>
      <c r="AY57">
        <v>7</v>
      </c>
      <c r="AZ57">
        <v>8</v>
      </c>
      <c r="BA57">
        <v>97</v>
      </c>
      <c r="BB57">
        <v>11</v>
      </c>
      <c r="BC57">
        <v>58</v>
      </c>
      <c r="BD57">
        <v>19</v>
      </c>
      <c r="BE57">
        <v>20</v>
      </c>
      <c r="BF57">
        <v>68</v>
      </c>
      <c r="BG57">
        <v>0</v>
      </c>
      <c r="BH57">
        <v>95</v>
      </c>
      <c r="BI57">
        <v>21</v>
      </c>
      <c r="BJ57">
        <v>22</v>
      </c>
      <c r="BK57">
        <v>56</v>
      </c>
      <c r="BL57">
        <v>0</v>
      </c>
      <c r="BM57">
        <v>45</v>
      </c>
      <c r="BN57">
        <v>52</v>
      </c>
      <c r="BO57">
        <v>23</v>
      </c>
      <c r="BP57">
        <v>45</v>
      </c>
      <c r="BQ57">
        <v>0</v>
      </c>
      <c r="BR57">
        <v>489</v>
      </c>
      <c r="BS57">
        <v>149</v>
      </c>
      <c r="BT57">
        <v>272</v>
      </c>
      <c r="BU57">
        <v>94</v>
      </c>
      <c r="BV57">
        <v>0</v>
      </c>
    </row>
    <row r="58" spans="1:74" x14ac:dyDescent="0.3">
      <c r="A58" t="s">
        <v>2817</v>
      </c>
      <c r="B58">
        <v>1980</v>
      </c>
      <c r="C58" t="s">
        <v>189</v>
      </c>
      <c r="D58" t="s">
        <v>420</v>
      </c>
      <c r="E58" t="str">
        <f t="shared" si="0"/>
        <v>City of Berkeley</v>
      </c>
      <c r="F58">
        <v>245</v>
      </c>
      <c r="G58" t="s">
        <v>2818</v>
      </c>
      <c r="H58">
        <v>103328</v>
      </c>
      <c r="I58">
        <v>103328</v>
      </c>
      <c r="J58">
        <v>0</v>
      </c>
      <c r="K58">
        <v>0</v>
      </c>
      <c r="L58">
        <v>44704</v>
      </c>
      <c r="M58">
        <v>16883</v>
      </c>
      <c r="N58">
        <v>27821</v>
      </c>
      <c r="O58">
        <v>96400</v>
      </c>
      <c r="P58">
        <v>25725</v>
      </c>
      <c r="Q58">
        <v>12156</v>
      </c>
      <c r="R58">
        <v>8410</v>
      </c>
      <c r="S58">
        <v>28</v>
      </c>
      <c r="T58" t="s">
        <v>420</v>
      </c>
      <c r="U58">
        <v>1</v>
      </c>
      <c r="V58">
        <v>245</v>
      </c>
      <c r="W58">
        <v>110</v>
      </c>
      <c r="X58">
        <v>82</v>
      </c>
      <c r="Y58">
        <v>267</v>
      </c>
      <c r="Z58">
        <v>6035</v>
      </c>
      <c r="AA58">
        <v>881</v>
      </c>
      <c r="AB58">
        <v>422</v>
      </c>
      <c r="AC58">
        <v>537</v>
      </c>
      <c r="AD58">
        <v>1692</v>
      </c>
      <c r="AE58">
        <v>4079</v>
      </c>
      <c r="AF58">
        <v>86</v>
      </c>
      <c r="AG58">
        <v>1255</v>
      </c>
      <c r="AH58">
        <v>1285</v>
      </c>
      <c r="AI58">
        <v>1570</v>
      </c>
      <c r="AJ58">
        <v>840</v>
      </c>
      <c r="AK58">
        <v>45</v>
      </c>
      <c r="AL58">
        <v>1983</v>
      </c>
      <c r="AM58">
        <v>587</v>
      </c>
      <c r="AN58">
        <v>629</v>
      </c>
      <c r="AO58">
        <v>206</v>
      </c>
      <c r="AP58">
        <v>30</v>
      </c>
      <c r="AQ58">
        <v>4093</v>
      </c>
      <c r="AR58">
        <v>420</v>
      </c>
      <c r="AS58">
        <v>403</v>
      </c>
      <c r="AT58">
        <v>40</v>
      </c>
      <c r="AU58">
        <v>99</v>
      </c>
      <c r="AV58">
        <v>399</v>
      </c>
      <c r="AW58">
        <v>112</v>
      </c>
      <c r="AX58">
        <v>69</v>
      </c>
      <c r="AY58">
        <v>166</v>
      </c>
      <c r="AZ58">
        <v>223</v>
      </c>
      <c r="BA58">
        <v>570</v>
      </c>
      <c r="BB58">
        <v>91</v>
      </c>
      <c r="BC58">
        <v>584</v>
      </c>
      <c r="BD58">
        <v>157</v>
      </c>
      <c r="BE58">
        <v>187</v>
      </c>
      <c r="BF58">
        <v>486</v>
      </c>
      <c r="BG58">
        <v>0</v>
      </c>
      <c r="BH58">
        <v>875</v>
      </c>
      <c r="BI58">
        <v>130</v>
      </c>
      <c r="BJ58">
        <v>170</v>
      </c>
      <c r="BK58">
        <v>243</v>
      </c>
      <c r="BL58">
        <v>0</v>
      </c>
      <c r="BM58">
        <v>966</v>
      </c>
      <c r="BN58">
        <v>125</v>
      </c>
      <c r="BO58">
        <v>235</v>
      </c>
      <c r="BP58">
        <v>195</v>
      </c>
      <c r="BQ58">
        <v>0</v>
      </c>
      <c r="BR58">
        <v>6743</v>
      </c>
      <c r="BS58">
        <v>733</v>
      </c>
      <c r="BT58">
        <v>720</v>
      </c>
      <c r="BU58">
        <v>385</v>
      </c>
      <c r="BV58">
        <v>0</v>
      </c>
    </row>
    <row r="59" spans="1:74" x14ac:dyDescent="0.3">
      <c r="A59" t="s">
        <v>2819</v>
      </c>
      <c r="B59">
        <v>1980</v>
      </c>
      <c r="C59" t="s">
        <v>189</v>
      </c>
      <c r="D59" t="s">
        <v>2820</v>
      </c>
      <c r="E59" t="str">
        <f t="shared" si="0"/>
        <v>City of Bethel Island</v>
      </c>
      <c r="F59">
        <v>249</v>
      </c>
      <c r="G59" t="s">
        <v>2821</v>
      </c>
      <c r="H59">
        <v>1774</v>
      </c>
      <c r="I59">
        <v>0</v>
      </c>
      <c r="J59">
        <v>0</v>
      </c>
      <c r="K59">
        <v>1774</v>
      </c>
      <c r="L59">
        <v>819</v>
      </c>
      <c r="M59">
        <v>627</v>
      </c>
      <c r="N59">
        <v>192</v>
      </c>
      <c r="O59">
        <v>96300</v>
      </c>
      <c r="P59">
        <v>604</v>
      </c>
      <c r="Q59">
        <v>79</v>
      </c>
      <c r="R59">
        <v>4</v>
      </c>
      <c r="S59">
        <v>322</v>
      </c>
      <c r="T59" t="s">
        <v>2820</v>
      </c>
      <c r="U59">
        <v>1</v>
      </c>
      <c r="V59">
        <v>260</v>
      </c>
      <c r="W59">
        <v>0</v>
      </c>
      <c r="X59">
        <v>0</v>
      </c>
      <c r="Y59">
        <v>0</v>
      </c>
      <c r="Z59">
        <v>20</v>
      </c>
      <c r="AA59">
        <v>0</v>
      </c>
      <c r="AB59">
        <v>6</v>
      </c>
      <c r="AC59">
        <v>5</v>
      </c>
      <c r="AD59">
        <v>11</v>
      </c>
      <c r="AE59">
        <v>24</v>
      </c>
      <c r="AF59">
        <v>9</v>
      </c>
      <c r="AG59">
        <v>10</v>
      </c>
      <c r="AH59">
        <v>0</v>
      </c>
      <c r="AI59">
        <v>7</v>
      </c>
      <c r="AJ59">
        <v>13</v>
      </c>
      <c r="AK59">
        <v>8</v>
      </c>
      <c r="AL59">
        <v>16</v>
      </c>
      <c r="AM59">
        <v>10</v>
      </c>
      <c r="AN59">
        <v>18</v>
      </c>
      <c r="AO59">
        <v>0</v>
      </c>
      <c r="AP59">
        <v>0</v>
      </c>
      <c r="AQ59">
        <v>10</v>
      </c>
      <c r="AR59">
        <v>0</v>
      </c>
      <c r="AS59">
        <v>5</v>
      </c>
      <c r="AT59">
        <v>0</v>
      </c>
      <c r="AU59">
        <v>0</v>
      </c>
      <c r="AV59">
        <v>367</v>
      </c>
      <c r="AW59">
        <v>102</v>
      </c>
      <c r="AX59">
        <v>0</v>
      </c>
      <c r="AY59">
        <v>0</v>
      </c>
      <c r="AZ59">
        <v>10</v>
      </c>
      <c r="BA59">
        <v>19</v>
      </c>
      <c r="BB59">
        <v>14</v>
      </c>
      <c r="BC59">
        <v>6</v>
      </c>
      <c r="BD59">
        <v>10</v>
      </c>
      <c r="BE59">
        <v>0</v>
      </c>
      <c r="BF59">
        <v>16</v>
      </c>
      <c r="BG59">
        <v>0</v>
      </c>
      <c r="BH59">
        <v>34</v>
      </c>
      <c r="BI59">
        <v>0</v>
      </c>
      <c r="BJ59">
        <v>17</v>
      </c>
      <c r="BK59">
        <v>0</v>
      </c>
      <c r="BL59">
        <v>0</v>
      </c>
      <c r="BM59">
        <v>40</v>
      </c>
      <c r="BN59">
        <v>0</v>
      </c>
      <c r="BO59">
        <v>0</v>
      </c>
      <c r="BP59">
        <v>5</v>
      </c>
      <c r="BQ59">
        <v>0</v>
      </c>
      <c r="BR59">
        <v>107</v>
      </c>
      <c r="BS59">
        <v>12</v>
      </c>
      <c r="BT59">
        <v>28</v>
      </c>
      <c r="BU59">
        <v>5</v>
      </c>
      <c r="BV59">
        <v>0</v>
      </c>
    </row>
    <row r="60" spans="1:74" x14ac:dyDescent="0.3">
      <c r="A60" t="s">
        <v>2822</v>
      </c>
      <c r="B60">
        <v>1980</v>
      </c>
      <c r="C60" t="s">
        <v>189</v>
      </c>
      <c r="D60" t="s">
        <v>422</v>
      </c>
      <c r="E60" t="str">
        <f t="shared" si="0"/>
        <v>City of Beverly Hills</v>
      </c>
      <c r="F60">
        <v>250</v>
      </c>
      <c r="G60" t="s">
        <v>2823</v>
      </c>
      <c r="H60">
        <v>32367</v>
      </c>
      <c r="I60">
        <v>32367</v>
      </c>
      <c r="J60">
        <v>0</v>
      </c>
      <c r="K60">
        <v>0</v>
      </c>
      <c r="L60">
        <v>14866</v>
      </c>
      <c r="M60">
        <v>6267</v>
      </c>
      <c r="N60">
        <v>8599</v>
      </c>
      <c r="O60">
        <v>200100</v>
      </c>
      <c r="P60">
        <v>8154</v>
      </c>
      <c r="Q60">
        <v>3773</v>
      </c>
      <c r="R60">
        <v>3792</v>
      </c>
      <c r="S60">
        <v>11</v>
      </c>
      <c r="T60" t="s">
        <v>422</v>
      </c>
      <c r="U60">
        <v>1</v>
      </c>
      <c r="V60">
        <v>451</v>
      </c>
      <c r="W60">
        <v>3</v>
      </c>
      <c r="X60">
        <v>0</v>
      </c>
      <c r="Y60">
        <v>7</v>
      </c>
      <c r="Z60">
        <v>961</v>
      </c>
      <c r="AA60">
        <v>324</v>
      </c>
      <c r="AB60">
        <v>9</v>
      </c>
      <c r="AC60">
        <v>9</v>
      </c>
      <c r="AD60">
        <v>134</v>
      </c>
      <c r="AE60">
        <v>1029</v>
      </c>
      <c r="AF60">
        <v>43</v>
      </c>
      <c r="AG60">
        <v>50</v>
      </c>
      <c r="AH60">
        <v>116</v>
      </c>
      <c r="AI60">
        <v>361</v>
      </c>
      <c r="AJ60">
        <v>872</v>
      </c>
      <c r="AK60">
        <v>39</v>
      </c>
      <c r="AL60">
        <v>165</v>
      </c>
      <c r="AM60">
        <v>138</v>
      </c>
      <c r="AN60">
        <v>410</v>
      </c>
      <c r="AO60">
        <v>361</v>
      </c>
      <c r="AP60">
        <v>8</v>
      </c>
      <c r="AQ60">
        <v>2127</v>
      </c>
      <c r="AR60">
        <v>604</v>
      </c>
      <c r="AS60">
        <v>618</v>
      </c>
      <c r="AT60">
        <v>92</v>
      </c>
      <c r="AU60">
        <v>110</v>
      </c>
      <c r="AV60">
        <v>751</v>
      </c>
      <c r="AW60">
        <v>251</v>
      </c>
      <c r="AX60">
        <v>0</v>
      </c>
      <c r="AY60">
        <v>0</v>
      </c>
      <c r="AZ60">
        <v>8</v>
      </c>
      <c r="BA60">
        <v>119</v>
      </c>
      <c r="BB60">
        <v>92</v>
      </c>
      <c r="BC60">
        <v>23</v>
      </c>
      <c r="BD60">
        <v>33</v>
      </c>
      <c r="BE60">
        <v>31</v>
      </c>
      <c r="BF60">
        <v>95</v>
      </c>
      <c r="BG60">
        <v>0</v>
      </c>
      <c r="BH60">
        <v>55</v>
      </c>
      <c r="BI60">
        <v>34</v>
      </c>
      <c r="BJ60">
        <v>58</v>
      </c>
      <c r="BK60">
        <v>121</v>
      </c>
      <c r="BL60">
        <v>0</v>
      </c>
      <c r="BM60">
        <v>110</v>
      </c>
      <c r="BN60">
        <v>35</v>
      </c>
      <c r="BO60">
        <v>65</v>
      </c>
      <c r="BP60">
        <v>63</v>
      </c>
      <c r="BQ60">
        <v>0</v>
      </c>
      <c r="BR60">
        <v>2855</v>
      </c>
      <c r="BS60">
        <v>295</v>
      </c>
      <c r="BT60">
        <v>289</v>
      </c>
      <c r="BU60">
        <v>468</v>
      </c>
      <c r="BV60">
        <v>0</v>
      </c>
    </row>
    <row r="61" spans="1:74" x14ac:dyDescent="0.3">
      <c r="A61" t="s">
        <v>2824</v>
      </c>
      <c r="B61">
        <v>1980</v>
      </c>
      <c r="C61" t="s">
        <v>189</v>
      </c>
      <c r="D61" t="s">
        <v>2825</v>
      </c>
      <c r="E61" t="str">
        <f t="shared" si="0"/>
        <v>City of Big Bear</v>
      </c>
      <c r="F61">
        <v>253</v>
      </c>
      <c r="G61" t="s">
        <v>2826</v>
      </c>
      <c r="H61">
        <v>11151</v>
      </c>
      <c r="I61">
        <v>0</v>
      </c>
      <c r="J61">
        <v>11151</v>
      </c>
      <c r="K61">
        <v>0</v>
      </c>
      <c r="L61">
        <v>4410</v>
      </c>
      <c r="M61">
        <v>3024</v>
      </c>
      <c r="N61">
        <v>1386</v>
      </c>
      <c r="O61">
        <v>76400</v>
      </c>
      <c r="P61">
        <v>14775</v>
      </c>
      <c r="Q61">
        <v>803</v>
      </c>
      <c r="R61">
        <v>282</v>
      </c>
      <c r="S61">
        <v>603</v>
      </c>
      <c r="T61" t="s">
        <v>2825</v>
      </c>
      <c r="U61">
        <v>1</v>
      </c>
      <c r="V61">
        <v>310</v>
      </c>
      <c r="W61">
        <v>0</v>
      </c>
      <c r="X61">
        <v>0</v>
      </c>
      <c r="Y61">
        <v>7</v>
      </c>
      <c r="Z61">
        <v>236</v>
      </c>
      <c r="AA61">
        <v>123</v>
      </c>
      <c r="AB61">
        <v>0</v>
      </c>
      <c r="AC61">
        <v>22</v>
      </c>
      <c r="AD61">
        <v>34</v>
      </c>
      <c r="AE61">
        <v>312</v>
      </c>
      <c r="AF61">
        <v>25</v>
      </c>
      <c r="AG61">
        <v>34</v>
      </c>
      <c r="AH61">
        <v>24</v>
      </c>
      <c r="AI61">
        <v>147</v>
      </c>
      <c r="AJ61">
        <v>74</v>
      </c>
      <c r="AK61">
        <v>7</v>
      </c>
      <c r="AL61">
        <v>17</v>
      </c>
      <c r="AM61">
        <v>24</v>
      </c>
      <c r="AN61">
        <v>48</v>
      </c>
      <c r="AO61">
        <v>5</v>
      </c>
      <c r="AP61">
        <v>0</v>
      </c>
      <c r="AQ61">
        <v>156</v>
      </c>
      <c r="AR61">
        <v>34</v>
      </c>
      <c r="AS61">
        <v>15</v>
      </c>
      <c r="AT61">
        <v>3</v>
      </c>
      <c r="AU61">
        <v>9</v>
      </c>
      <c r="AV61">
        <v>445</v>
      </c>
      <c r="AW61">
        <v>125</v>
      </c>
      <c r="AX61">
        <v>8</v>
      </c>
      <c r="AY61">
        <v>0</v>
      </c>
      <c r="AZ61">
        <v>21</v>
      </c>
      <c r="BA61">
        <v>158</v>
      </c>
      <c r="BB61">
        <v>38</v>
      </c>
      <c r="BC61">
        <v>62</v>
      </c>
      <c r="BD61">
        <v>48</v>
      </c>
      <c r="BE61">
        <v>49</v>
      </c>
      <c r="BF61">
        <v>121</v>
      </c>
      <c r="BG61">
        <v>0</v>
      </c>
      <c r="BH61">
        <v>209</v>
      </c>
      <c r="BI61">
        <v>21</v>
      </c>
      <c r="BJ61">
        <v>94</v>
      </c>
      <c r="BK61">
        <v>156</v>
      </c>
      <c r="BL61">
        <v>0</v>
      </c>
      <c r="BM61">
        <v>132</v>
      </c>
      <c r="BN61">
        <v>57</v>
      </c>
      <c r="BO61">
        <v>62</v>
      </c>
      <c r="BP61">
        <v>56</v>
      </c>
      <c r="BQ61">
        <v>0</v>
      </c>
      <c r="BR61">
        <v>779</v>
      </c>
      <c r="BS61">
        <v>189</v>
      </c>
      <c r="BT61">
        <v>165</v>
      </c>
      <c r="BU61">
        <v>82</v>
      </c>
      <c r="BV61">
        <v>0</v>
      </c>
    </row>
    <row r="62" spans="1:74" x14ac:dyDescent="0.3">
      <c r="A62" t="s">
        <v>2827</v>
      </c>
      <c r="B62">
        <v>1980</v>
      </c>
      <c r="C62" t="s">
        <v>189</v>
      </c>
      <c r="D62" t="s">
        <v>426</v>
      </c>
      <c r="E62" t="str">
        <f t="shared" si="0"/>
        <v>City of Biggs</v>
      </c>
      <c r="F62">
        <v>265</v>
      </c>
      <c r="G62" t="s">
        <v>2828</v>
      </c>
      <c r="H62">
        <v>1413</v>
      </c>
      <c r="I62">
        <v>0</v>
      </c>
      <c r="J62">
        <v>0</v>
      </c>
      <c r="K62">
        <v>1413</v>
      </c>
      <c r="L62">
        <v>495</v>
      </c>
      <c r="M62">
        <v>375</v>
      </c>
      <c r="N62">
        <v>120</v>
      </c>
      <c r="O62">
        <v>42300</v>
      </c>
      <c r="P62">
        <v>449</v>
      </c>
      <c r="Q62">
        <v>47</v>
      </c>
      <c r="R62">
        <v>0</v>
      </c>
      <c r="S62">
        <v>28</v>
      </c>
      <c r="T62" t="s">
        <v>426</v>
      </c>
      <c r="U62">
        <v>1</v>
      </c>
      <c r="V62">
        <v>179</v>
      </c>
      <c r="W62">
        <v>0</v>
      </c>
      <c r="X62">
        <v>2</v>
      </c>
      <c r="Y62">
        <v>3</v>
      </c>
      <c r="Z62">
        <v>30</v>
      </c>
      <c r="AA62">
        <v>5</v>
      </c>
      <c r="AB62">
        <v>6</v>
      </c>
      <c r="AC62">
        <v>0</v>
      </c>
      <c r="AD62">
        <v>15</v>
      </c>
      <c r="AE62">
        <v>8</v>
      </c>
      <c r="AF62">
        <v>0</v>
      </c>
      <c r="AG62">
        <v>13</v>
      </c>
      <c r="AH62">
        <v>5</v>
      </c>
      <c r="AI62">
        <v>4</v>
      </c>
      <c r="AJ62">
        <v>0</v>
      </c>
      <c r="AK62">
        <v>5</v>
      </c>
      <c r="AL62">
        <v>2</v>
      </c>
      <c r="AM62">
        <v>6</v>
      </c>
      <c r="AN62">
        <v>0</v>
      </c>
      <c r="AO62">
        <v>0</v>
      </c>
      <c r="AP62">
        <v>0</v>
      </c>
      <c r="AQ62">
        <v>13</v>
      </c>
      <c r="AR62">
        <v>0</v>
      </c>
      <c r="AS62">
        <v>0</v>
      </c>
      <c r="AT62">
        <v>0</v>
      </c>
      <c r="AU62">
        <v>2</v>
      </c>
      <c r="AV62">
        <v>266</v>
      </c>
      <c r="AW62">
        <v>74</v>
      </c>
      <c r="AX62">
        <v>11</v>
      </c>
      <c r="AY62">
        <v>6</v>
      </c>
      <c r="AZ62">
        <v>4</v>
      </c>
      <c r="BA62">
        <v>7</v>
      </c>
      <c r="BB62">
        <v>4</v>
      </c>
      <c r="BC62">
        <v>27</v>
      </c>
      <c r="BD62">
        <v>8</v>
      </c>
      <c r="BE62">
        <v>6</v>
      </c>
      <c r="BF62">
        <v>16</v>
      </c>
      <c r="BG62">
        <v>0</v>
      </c>
      <c r="BH62">
        <v>42</v>
      </c>
      <c r="BI62">
        <v>10</v>
      </c>
      <c r="BJ62">
        <v>5</v>
      </c>
      <c r="BK62">
        <v>2</v>
      </c>
      <c r="BL62">
        <v>0</v>
      </c>
      <c r="BM62">
        <v>50</v>
      </c>
      <c r="BN62">
        <v>8</v>
      </c>
      <c r="BO62">
        <v>13</v>
      </c>
      <c r="BP62">
        <v>0</v>
      </c>
      <c r="BQ62">
        <v>0</v>
      </c>
      <c r="BR62">
        <v>102</v>
      </c>
      <c r="BS62">
        <v>6</v>
      </c>
      <c r="BT62">
        <v>6</v>
      </c>
      <c r="BU62">
        <v>0</v>
      </c>
      <c r="BV62">
        <v>0</v>
      </c>
    </row>
    <row r="63" spans="1:74" x14ac:dyDescent="0.3">
      <c r="A63" t="s">
        <v>2829</v>
      </c>
      <c r="B63">
        <v>1980</v>
      </c>
      <c r="C63" t="s">
        <v>189</v>
      </c>
      <c r="D63" t="s">
        <v>2830</v>
      </c>
      <c r="E63" t="str">
        <f t="shared" si="0"/>
        <v>City of Big Pine</v>
      </c>
      <c r="F63">
        <v>268</v>
      </c>
      <c r="G63" t="s">
        <v>2831</v>
      </c>
      <c r="H63">
        <v>1510</v>
      </c>
      <c r="I63">
        <v>0</v>
      </c>
      <c r="J63">
        <v>0</v>
      </c>
      <c r="K63">
        <v>1510</v>
      </c>
      <c r="L63">
        <v>552</v>
      </c>
      <c r="M63">
        <v>421</v>
      </c>
      <c r="N63">
        <v>131</v>
      </c>
      <c r="O63">
        <v>77000</v>
      </c>
      <c r="P63">
        <v>453</v>
      </c>
      <c r="Q63">
        <v>49</v>
      </c>
      <c r="R63">
        <v>2</v>
      </c>
      <c r="S63">
        <v>106</v>
      </c>
      <c r="T63" t="s">
        <v>2830</v>
      </c>
      <c r="U63">
        <v>1</v>
      </c>
      <c r="V63">
        <v>220</v>
      </c>
      <c r="W63">
        <v>0</v>
      </c>
      <c r="X63">
        <v>0</v>
      </c>
      <c r="Y63">
        <v>0</v>
      </c>
      <c r="Z63">
        <v>25</v>
      </c>
      <c r="AA63">
        <v>21</v>
      </c>
      <c r="AB63">
        <v>0</v>
      </c>
      <c r="AC63">
        <v>0</v>
      </c>
      <c r="AD63">
        <v>6</v>
      </c>
      <c r="AE63">
        <v>21</v>
      </c>
      <c r="AF63">
        <v>6</v>
      </c>
      <c r="AG63">
        <v>7</v>
      </c>
      <c r="AH63">
        <v>14</v>
      </c>
      <c r="AI63">
        <v>0</v>
      </c>
      <c r="AJ63">
        <v>0</v>
      </c>
      <c r="AK63">
        <v>12</v>
      </c>
      <c r="AL63">
        <v>0</v>
      </c>
      <c r="AM63">
        <v>0</v>
      </c>
      <c r="AN63">
        <v>0</v>
      </c>
      <c r="AO63">
        <v>0</v>
      </c>
      <c r="AP63">
        <v>0</v>
      </c>
      <c r="AQ63">
        <v>15</v>
      </c>
      <c r="AR63">
        <v>0</v>
      </c>
      <c r="AS63">
        <v>3</v>
      </c>
      <c r="AT63">
        <v>0</v>
      </c>
      <c r="AU63">
        <v>0</v>
      </c>
      <c r="AV63">
        <v>399</v>
      </c>
      <c r="AW63">
        <v>123</v>
      </c>
      <c r="AX63">
        <v>4</v>
      </c>
      <c r="AY63">
        <v>0</v>
      </c>
      <c r="AZ63">
        <v>0</v>
      </c>
      <c r="BA63">
        <v>19</v>
      </c>
      <c r="BB63">
        <v>0</v>
      </c>
      <c r="BC63">
        <v>30</v>
      </c>
      <c r="BD63">
        <v>6</v>
      </c>
      <c r="BE63">
        <v>11</v>
      </c>
      <c r="BF63">
        <v>14</v>
      </c>
      <c r="BG63">
        <v>0</v>
      </c>
      <c r="BH63">
        <v>36</v>
      </c>
      <c r="BI63">
        <v>0</v>
      </c>
      <c r="BJ63">
        <v>5</v>
      </c>
      <c r="BK63">
        <v>10</v>
      </c>
      <c r="BL63">
        <v>0</v>
      </c>
      <c r="BM63">
        <v>21</v>
      </c>
      <c r="BN63">
        <v>8</v>
      </c>
      <c r="BO63">
        <v>10</v>
      </c>
      <c r="BP63">
        <v>4</v>
      </c>
      <c r="BQ63">
        <v>0</v>
      </c>
      <c r="BR63">
        <v>90</v>
      </c>
      <c r="BS63">
        <v>0</v>
      </c>
      <c r="BT63">
        <v>6</v>
      </c>
      <c r="BU63">
        <v>0</v>
      </c>
      <c r="BV63">
        <v>0</v>
      </c>
    </row>
    <row r="64" spans="1:74" x14ac:dyDescent="0.3">
      <c r="A64" t="s">
        <v>2832</v>
      </c>
      <c r="B64">
        <v>1980</v>
      </c>
      <c r="C64" t="s">
        <v>189</v>
      </c>
      <c r="D64" t="s">
        <v>428</v>
      </c>
      <c r="E64" t="str">
        <f t="shared" si="0"/>
        <v>City of Bishop</v>
      </c>
      <c r="F64">
        <v>275</v>
      </c>
      <c r="G64" t="s">
        <v>2833</v>
      </c>
      <c r="H64">
        <v>3333</v>
      </c>
      <c r="I64">
        <v>0</v>
      </c>
      <c r="J64">
        <v>3333</v>
      </c>
      <c r="K64">
        <v>0</v>
      </c>
      <c r="L64">
        <v>1560</v>
      </c>
      <c r="M64">
        <v>756</v>
      </c>
      <c r="N64">
        <v>804</v>
      </c>
      <c r="O64">
        <v>78100</v>
      </c>
      <c r="P64">
        <v>726</v>
      </c>
      <c r="Q64">
        <v>537</v>
      </c>
      <c r="R64">
        <v>141</v>
      </c>
      <c r="S64">
        <v>289</v>
      </c>
      <c r="T64" t="s">
        <v>428</v>
      </c>
      <c r="U64">
        <v>1</v>
      </c>
      <c r="V64">
        <v>269</v>
      </c>
      <c r="W64">
        <v>0</v>
      </c>
      <c r="X64">
        <v>0</v>
      </c>
      <c r="Y64">
        <v>5</v>
      </c>
      <c r="Z64">
        <v>186</v>
      </c>
      <c r="AA64">
        <v>4</v>
      </c>
      <c r="AB64">
        <v>5</v>
      </c>
      <c r="AC64">
        <v>0</v>
      </c>
      <c r="AD64">
        <v>45</v>
      </c>
      <c r="AE64">
        <v>126</v>
      </c>
      <c r="AF64">
        <v>4</v>
      </c>
      <c r="AG64">
        <v>16</v>
      </c>
      <c r="AH64">
        <v>43</v>
      </c>
      <c r="AI64">
        <v>51</v>
      </c>
      <c r="AJ64">
        <v>32</v>
      </c>
      <c r="AK64">
        <v>3</v>
      </c>
      <c r="AL64">
        <v>77</v>
      </c>
      <c r="AM64">
        <v>19</v>
      </c>
      <c r="AN64">
        <v>21</v>
      </c>
      <c r="AO64">
        <v>17</v>
      </c>
      <c r="AP64">
        <v>5</v>
      </c>
      <c r="AQ64">
        <v>103</v>
      </c>
      <c r="AR64">
        <v>21</v>
      </c>
      <c r="AS64">
        <v>7</v>
      </c>
      <c r="AT64">
        <v>0</v>
      </c>
      <c r="AU64">
        <v>14</v>
      </c>
      <c r="AV64">
        <v>380</v>
      </c>
      <c r="AW64">
        <v>142</v>
      </c>
      <c r="AX64">
        <v>0</v>
      </c>
      <c r="AY64">
        <v>6</v>
      </c>
      <c r="AZ64">
        <v>5</v>
      </c>
      <c r="BA64">
        <v>25</v>
      </c>
      <c r="BB64">
        <v>0</v>
      </c>
      <c r="BC64">
        <v>19</v>
      </c>
      <c r="BD64">
        <v>12</v>
      </c>
      <c r="BE64">
        <v>6</v>
      </c>
      <c r="BF64">
        <v>23</v>
      </c>
      <c r="BG64">
        <v>0</v>
      </c>
      <c r="BH64">
        <v>68</v>
      </c>
      <c r="BI64">
        <v>7</v>
      </c>
      <c r="BJ64">
        <v>5</v>
      </c>
      <c r="BK64">
        <v>8</v>
      </c>
      <c r="BL64">
        <v>0</v>
      </c>
      <c r="BM64">
        <v>61</v>
      </c>
      <c r="BN64">
        <v>0</v>
      </c>
      <c r="BO64">
        <v>0</v>
      </c>
      <c r="BP64">
        <v>0</v>
      </c>
      <c r="BQ64">
        <v>0</v>
      </c>
      <c r="BR64">
        <v>137</v>
      </c>
      <c r="BS64">
        <v>12</v>
      </c>
      <c r="BT64">
        <v>20</v>
      </c>
      <c r="BU64">
        <v>6</v>
      </c>
      <c r="BV64">
        <v>0</v>
      </c>
    </row>
    <row r="65" spans="1:74" x14ac:dyDescent="0.3">
      <c r="A65" t="s">
        <v>2834</v>
      </c>
      <c r="B65">
        <v>1980</v>
      </c>
      <c r="C65" t="s">
        <v>189</v>
      </c>
      <c r="D65" t="s">
        <v>2835</v>
      </c>
      <c r="E65" t="str">
        <f t="shared" si="0"/>
        <v>City of Bloomington</v>
      </c>
      <c r="F65">
        <v>277</v>
      </c>
      <c r="G65" t="s">
        <v>2836</v>
      </c>
      <c r="H65">
        <v>12781</v>
      </c>
      <c r="I65">
        <v>12781</v>
      </c>
      <c r="J65">
        <v>0</v>
      </c>
      <c r="K65">
        <v>0</v>
      </c>
      <c r="L65">
        <v>4002</v>
      </c>
      <c r="M65">
        <v>3107</v>
      </c>
      <c r="N65">
        <v>895</v>
      </c>
      <c r="O65">
        <v>48500</v>
      </c>
      <c r="P65">
        <v>3600</v>
      </c>
      <c r="Q65">
        <v>254</v>
      </c>
      <c r="R65">
        <v>17</v>
      </c>
      <c r="S65">
        <v>391</v>
      </c>
      <c r="T65" t="s">
        <v>2835</v>
      </c>
      <c r="U65">
        <v>1</v>
      </c>
      <c r="V65">
        <v>239</v>
      </c>
      <c r="W65">
        <v>0</v>
      </c>
      <c r="X65">
        <v>0</v>
      </c>
      <c r="Y65">
        <v>18</v>
      </c>
      <c r="Z65">
        <v>175</v>
      </c>
      <c r="AA65">
        <v>7</v>
      </c>
      <c r="AB65">
        <v>18</v>
      </c>
      <c r="AC65">
        <v>18</v>
      </c>
      <c r="AD65">
        <v>61</v>
      </c>
      <c r="AE65">
        <v>108</v>
      </c>
      <c r="AF65">
        <v>11</v>
      </c>
      <c r="AG65">
        <v>43</v>
      </c>
      <c r="AH65">
        <v>36</v>
      </c>
      <c r="AI65">
        <v>64</v>
      </c>
      <c r="AJ65">
        <v>22</v>
      </c>
      <c r="AK65">
        <v>0</v>
      </c>
      <c r="AL65">
        <v>99</v>
      </c>
      <c r="AM65">
        <v>15</v>
      </c>
      <c r="AN65">
        <v>19</v>
      </c>
      <c r="AO65">
        <v>0</v>
      </c>
      <c r="AP65">
        <v>0</v>
      </c>
      <c r="AQ65">
        <v>111</v>
      </c>
      <c r="AR65">
        <v>42</v>
      </c>
      <c r="AS65">
        <v>10</v>
      </c>
      <c r="AT65">
        <v>0</v>
      </c>
      <c r="AU65">
        <v>5</v>
      </c>
      <c r="AV65">
        <v>305</v>
      </c>
      <c r="AW65">
        <v>79</v>
      </c>
      <c r="AX65">
        <v>31</v>
      </c>
      <c r="AY65">
        <v>14</v>
      </c>
      <c r="AZ65">
        <v>0</v>
      </c>
      <c r="BA65">
        <v>136</v>
      </c>
      <c r="BB65">
        <v>46</v>
      </c>
      <c r="BC65">
        <v>177</v>
      </c>
      <c r="BD65">
        <v>51</v>
      </c>
      <c r="BE65">
        <v>19</v>
      </c>
      <c r="BF65">
        <v>105</v>
      </c>
      <c r="BG65">
        <v>0</v>
      </c>
      <c r="BH65">
        <v>105</v>
      </c>
      <c r="BI65">
        <v>20</v>
      </c>
      <c r="BJ65">
        <v>75</v>
      </c>
      <c r="BK65">
        <v>57</v>
      </c>
      <c r="BL65">
        <v>0</v>
      </c>
      <c r="BM65">
        <v>219</v>
      </c>
      <c r="BN65">
        <v>74</v>
      </c>
      <c r="BO65">
        <v>124</v>
      </c>
      <c r="BP65">
        <v>36</v>
      </c>
      <c r="BQ65">
        <v>0</v>
      </c>
      <c r="BR65">
        <v>1010</v>
      </c>
      <c r="BS65">
        <v>144</v>
      </c>
      <c r="BT65">
        <v>58</v>
      </c>
      <c r="BU65">
        <v>17</v>
      </c>
      <c r="BV65">
        <v>0</v>
      </c>
    </row>
    <row r="66" spans="1:74" x14ac:dyDescent="0.3">
      <c r="A66" t="s">
        <v>2837</v>
      </c>
      <c r="B66">
        <v>1980</v>
      </c>
      <c r="C66" t="s">
        <v>189</v>
      </c>
      <c r="D66" t="s">
        <v>430</v>
      </c>
      <c r="E66" t="str">
        <f t="shared" si="0"/>
        <v>City of Blue Lake</v>
      </c>
      <c r="F66">
        <v>280</v>
      </c>
      <c r="G66" t="s">
        <v>2838</v>
      </c>
      <c r="H66">
        <v>1201</v>
      </c>
      <c r="I66">
        <v>0</v>
      </c>
      <c r="J66">
        <v>0</v>
      </c>
      <c r="K66">
        <v>1201</v>
      </c>
      <c r="L66">
        <v>456</v>
      </c>
      <c r="M66">
        <v>286</v>
      </c>
      <c r="N66">
        <v>170</v>
      </c>
      <c r="O66">
        <v>52200</v>
      </c>
      <c r="P66">
        <v>349</v>
      </c>
      <c r="Q66">
        <v>75</v>
      </c>
      <c r="R66">
        <v>19</v>
      </c>
      <c r="S66">
        <v>35</v>
      </c>
      <c r="T66" t="s">
        <v>430</v>
      </c>
      <c r="U66">
        <v>1</v>
      </c>
      <c r="V66">
        <v>244</v>
      </c>
      <c r="W66">
        <v>0</v>
      </c>
      <c r="X66">
        <v>2</v>
      </c>
      <c r="Y66">
        <v>4</v>
      </c>
      <c r="Z66">
        <v>21</v>
      </c>
      <c r="AA66">
        <v>14</v>
      </c>
      <c r="AB66">
        <v>0</v>
      </c>
      <c r="AC66">
        <v>4</v>
      </c>
      <c r="AD66">
        <v>8</v>
      </c>
      <c r="AE66">
        <v>35</v>
      </c>
      <c r="AF66">
        <v>0</v>
      </c>
      <c r="AG66">
        <v>11</v>
      </c>
      <c r="AH66">
        <v>8</v>
      </c>
      <c r="AI66">
        <v>9</v>
      </c>
      <c r="AJ66">
        <v>0</v>
      </c>
      <c r="AK66">
        <v>0</v>
      </c>
      <c r="AL66">
        <v>12</v>
      </c>
      <c r="AM66">
        <v>10</v>
      </c>
      <c r="AN66">
        <v>2</v>
      </c>
      <c r="AO66">
        <v>4</v>
      </c>
      <c r="AP66">
        <v>0</v>
      </c>
      <c r="AQ66">
        <v>19</v>
      </c>
      <c r="AR66">
        <v>1</v>
      </c>
      <c r="AS66">
        <v>3</v>
      </c>
      <c r="AT66">
        <v>0</v>
      </c>
      <c r="AU66">
        <v>0</v>
      </c>
      <c r="AV66">
        <v>277</v>
      </c>
      <c r="AW66">
        <v>99</v>
      </c>
      <c r="AX66">
        <v>3</v>
      </c>
      <c r="AY66">
        <v>2</v>
      </c>
      <c r="AZ66">
        <v>0</v>
      </c>
      <c r="BA66">
        <v>29</v>
      </c>
      <c r="BB66">
        <v>4</v>
      </c>
      <c r="BC66">
        <v>22</v>
      </c>
      <c r="BD66">
        <v>3</v>
      </c>
      <c r="BE66">
        <v>0</v>
      </c>
      <c r="BF66">
        <v>7</v>
      </c>
      <c r="BG66">
        <v>0</v>
      </c>
      <c r="BH66">
        <v>15</v>
      </c>
      <c r="BI66">
        <v>0</v>
      </c>
      <c r="BJ66">
        <v>10</v>
      </c>
      <c r="BK66">
        <v>9</v>
      </c>
      <c r="BL66">
        <v>0</v>
      </c>
      <c r="BM66">
        <v>17</v>
      </c>
      <c r="BN66">
        <v>2</v>
      </c>
      <c r="BO66">
        <v>9</v>
      </c>
      <c r="BP66">
        <v>0</v>
      </c>
      <c r="BQ66">
        <v>0</v>
      </c>
      <c r="BR66">
        <v>99</v>
      </c>
      <c r="BS66">
        <v>2</v>
      </c>
      <c r="BT66">
        <v>4</v>
      </c>
      <c r="BU66">
        <v>0</v>
      </c>
      <c r="BV66">
        <v>0</v>
      </c>
    </row>
    <row r="67" spans="1:74" x14ac:dyDescent="0.3">
      <c r="A67" t="s">
        <v>2839</v>
      </c>
      <c r="B67">
        <v>1980</v>
      </c>
      <c r="C67" t="s">
        <v>189</v>
      </c>
      <c r="D67" t="s">
        <v>432</v>
      </c>
      <c r="E67" t="str">
        <f t="shared" si="0"/>
        <v>City of Blythe</v>
      </c>
      <c r="F67">
        <v>290</v>
      </c>
      <c r="G67" t="s">
        <v>2840</v>
      </c>
      <c r="H67">
        <v>6805</v>
      </c>
      <c r="I67">
        <v>0</v>
      </c>
      <c r="J67">
        <v>6805</v>
      </c>
      <c r="K67">
        <v>0</v>
      </c>
      <c r="L67">
        <v>2211</v>
      </c>
      <c r="M67">
        <v>1259</v>
      </c>
      <c r="N67">
        <v>952</v>
      </c>
      <c r="O67">
        <v>45700</v>
      </c>
      <c r="P67">
        <v>1846</v>
      </c>
      <c r="Q67">
        <v>302</v>
      </c>
      <c r="R67">
        <v>184</v>
      </c>
      <c r="S67">
        <v>43</v>
      </c>
      <c r="T67" t="s">
        <v>432</v>
      </c>
      <c r="U67">
        <v>1</v>
      </c>
      <c r="V67">
        <v>231</v>
      </c>
      <c r="W67">
        <v>5</v>
      </c>
      <c r="X67">
        <v>9</v>
      </c>
      <c r="Y67">
        <v>0</v>
      </c>
      <c r="Z67">
        <v>157</v>
      </c>
      <c r="AA67">
        <v>55</v>
      </c>
      <c r="AB67">
        <v>4</v>
      </c>
      <c r="AC67">
        <v>27</v>
      </c>
      <c r="AD67">
        <v>85</v>
      </c>
      <c r="AE67">
        <v>103</v>
      </c>
      <c r="AF67">
        <v>18</v>
      </c>
      <c r="AG67">
        <v>79</v>
      </c>
      <c r="AH67">
        <v>74</v>
      </c>
      <c r="AI67">
        <v>35</v>
      </c>
      <c r="AJ67">
        <v>0</v>
      </c>
      <c r="AK67">
        <v>14</v>
      </c>
      <c r="AL67">
        <v>43</v>
      </c>
      <c r="AM67">
        <v>28</v>
      </c>
      <c r="AN67">
        <v>32</v>
      </c>
      <c r="AO67">
        <v>0</v>
      </c>
      <c r="AP67">
        <v>0</v>
      </c>
      <c r="AQ67">
        <v>151</v>
      </c>
      <c r="AR67">
        <v>4</v>
      </c>
      <c r="AS67">
        <v>0</v>
      </c>
      <c r="AT67">
        <v>0</v>
      </c>
      <c r="AU67">
        <v>11</v>
      </c>
      <c r="AV67">
        <v>310</v>
      </c>
      <c r="AW67">
        <v>114</v>
      </c>
      <c r="AX67">
        <v>0</v>
      </c>
      <c r="AY67">
        <v>7</v>
      </c>
      <c r="AZ67">
        <v>14</v>
      </c>
      <c r="BA67">
        <v>48</v>
      </c>
      <c r="BB67">
        <v>7</v>
      </c>
      <c r="BC67">
        <v>35</v>
      </c>
      <c r="BD67">
        <v>0</v>
      </c>
      <c r="BE67">
        <v>23</v>
      </c>
      <c r="BF67">
        <v>61</v>
      </c>
      <c r="BG67">
        <v>0</v>
      </c>
      <c r="BH67">
        <v>113</v>
      </c>
      <c r="BI67">
        <v>20</v>
      </c>
      <c r="BJ67">
        <v>17</v>
      </c>
      <c r="BK67">
        <v>11</v>
      </c>
      <c r="BL67">
        <v>0</v>
      </c>
      <c r="BM67">
        <v>99</v>
      </c>
      <c r="BN67">
        <v>22</v>
      </c>
      <c r="BO67">
        <v>34</v>
      </c>
      <c r="BP67">
        <v>19</v>
      </c>
      <c r="BQ67">
        <v>0</v>
      </c>
      <c r="BR67">
        <v>479</v>
      </c>
      <c r="BS67">
        <v>41</v>
      </c>
      <c r="BT67">
        <v>32</v>
      </c>
      <c r="BU67">
        <v>0</v>
      </c>
      <c r="BV67">
        <v>0</v>
      </c>
    </row>
    <row r="68" spans="1:74" x14ac:dyDescent="0.3">
      <c r="A68" t="s">
        <v>2841</v>
      </c>
      <c r="B68">
        <v>1980</v>
      </c>
      <c r="C68" t="s">
        <v>189</v>
      </c>
      <c r="D68" t="s">
        <v>2842</v>
      </c>
      <c r="E68" t="str">
        <f t="shared" si="0"/>
        <v>City of Bodfish</v>
      </c>
      <c r="F68">
        <v>292</v>
      </c>
      <c r="G68" t="s">
        <v>2843</v>
      </c>
      <c r="H68">
        <v>1379</v>
      </c>
      <c r="I68">
        <v>0</v>
      </c>
      <c r="J68">
        <v>0</v>
      </c>
      <c r="K68">
        <v>1379</v>
      </c>
      <c r="L68">
        <v>604</v>
      </c>
      <c r="M68">
        <v>528</v>
      </c>
      <c r="N68">
        <v>76</v>
      </c>
      <c r="O68">
        <v>43000</v>
      </c>
      <c r="P68">
        <v>327</v>
      </c>
      <c r="Q68">
        <v>22</v>
      </c>
      <c r="R68">
        <v>0</v>
      </c>
      <c r="S68">
        <v>543</v>
      </c>
      <c r="T68" t="s">
        <v>2842</v>
      </c>
      <c r="U68">
        <v>1</v>
      </c>
      <c r="V68">
        <v>273</v>
      </c>
      <c r="W68">
        <v>0</v>
      </c>
      <c r="X68">
        <v>7</v>
      </c>
      <c r="Y68">
        <v>0</v>
      </c>
      <c r="Z68">
        <v>8</v>
      </c>
      <c r="AA68">
        <v>0</v>
      </c>
      <c r="AB68">
        <v>0</v>
      </c>
      <c r="AC68">
        <v>0</v>
      </c>
      <c r="AD68">
        <v>0</v>
      </c>
      <c r="AE68">
        <v>0</v>
      </c>
      <c r="AF68">
        <v>0</v>
      </c>
      <c r="AG68">
        <v>0</v>
      </c>
      <c r="AH68">
        <v>0</v>
      </c>
      <c r="AI68">
        <v>7</v>
      </c>
      <c r="AJ68">
        <v>6</v>
      </c>
      <c r="AK68">
        <v>13</v>
      </c>
      <c r="AL68">
        <v>0</v>
      </c>
      <c r="AM68">
        <v>8</v>
      </c>
      <c r="AN68">
        <v>0</v>
      </c>
      <c r="AO68">
        <v>0</v>
      </c>
      <c r="AP68">
        <v>0</v>
      </c>
      <c r="AQ68">
        <v>21</v>
      </c>
      <c r="AR68">
        <v>0</v>
      </c>
      <c r="AS68">
        <v>0</v>
      </c>
      <c r="AT68">
        <v>0</v>
      </c>
      <c r="AU68">
        <v>0</v>
      </c>
      <c r="AV68">
        <v>363</v>
      </c>
      <c r="AW68">
        <v>109</v>
      </c>
      <c r="AX68">
        <v>16</v>
      </c>
      <c r="AY68">
        <v>0</v>
      </c>
      <c r="AZ68">
        <v>34</v>
      </c>
      <c r="BA68">
        <v>0</v>
      </c>
      <c r="BB68">
        <v>0</v>
      </c>
      <c r="BC68">
        <v>15</v>
      </c>
      <c r="BD68">
        <v>0</v>
      </c>
      <c r="BE68">
        <v>15</v>
      </c>
      <c r="BF68">
        <v>0</v>
      </c>
      <c r="BG68">
        <v>0</v>
      </c>
      <c r="BH68">
        <v>10</v>
      </c>
      <c r="BI68">
        <v>8</v>
      </c>
      <c r="BJ68">
        <v>0</v>
      </c>
      <c r="BK68">
        <v>0</v>
      </c>
      <c r="BL68">
        <v>0</v>
      </c>
      <c r="BM68">
        <v>42</v>
      </c>
      <c r="BN68">
        <v>0</v>
      </c>
      <c r="BO68">
        <v>0</v>
      </c>
      <c r="BP68">
        <v>0</v>
      </c>
      <c r="BQ68">
        <v>0</v>
      </c>
      <c r="BR68">
        <v>74</v>
      </c>
      <c r="BS68">
        <v>15</v>
      </c>
      <c r="BT68">
        <v>0</v>
      </c>
      <c r="BU68">
        <v>0</v>
      </c>
      <c r="BV68">
        <v>0</v>
      </c>
    </row>
    <row r="69" spans="1:74" x14ac:dyDescent="0.3">
      <c r="A69" t="s">
        <v>2844</v>
      </c>
      <c r="B69">
        <v>1980</v>
      </c>
      <c r="C69" t="s">
        <v>189</v>
      </c>
      <c r="D69" t="s">
        <v>2845</v>
      </c>
      <c r="E69" t="str">
        <f t="shared" ref="E69:E132" si="1">_xlfn.CONCAT("City of ",D69)</f>
        <v>City of Bolinas</v>
      </c>
      <c r="F69">
        <v>293</v>
      </c>
      <c r="G69" t="s">
        <v>2846</v>
      </c>
      <c r="H69">
        <v>1225</v>
      </c>
      <c r="I69">
        <v>0</v>
      </c>
      <c r="J69">
        <v>0</v>
      </c>
      <c r="K69">
        <v>1225</v>
      </c>
      <c r="L69">
        <v>519</v>
      </c>
      <c r="M69">
        <v>286</v>
      </c>
      <c r="N69">
        <v>233</v>
      </c>
      <c r="O69">
        <v>103000</v>
      </c>
      <c r="P69">
        <v>490</v>
      </c>
      <c r="Q69">
        <v>70</v>
      </c>
      <c r="R69">
        <v>0</v>
      </c>
      <c r="S69">
        <v>5</v>
      </c>
      <c r="T69" t="s">
        <v>2845</v>
      </c>
      <c r="U69">
        <v>1</v>
      </c>
      <c r="V69">
        <v>409</v>
      </c>
      <c r="W69">
        <v>0</v>
      </c>
      <c r="X69">
        <v>0</v>
      </c>
      <c r="Y69">
        <v>0</v>
      </c>
      <c r="Z69">
        <v>27</v>
      </c>
      <c r="AA69">
        <v>11</v>
      </c>
      <c r="AB69">
        <v>0</v>
      </c>
      <c r="AC69">
        <v>0</v>
      </c>
      <c r="AD69">
        <v>10</v>
      </c>
      <c r="AE69">
        <v>35</v>
      </c>
      <c r="AF69">
        <v>13</v>
      </c>
      <c r="AG69">
        <v>9</v>
      </c>
      <c r="AH69">
        <v>0</v>
      </c>
      <c r="AI69">
        <v>0</v>
      </c>
      <c r="AJ69">
        <v>0</v>
      </c>
      <c r="AK69">
        <v>0</v>
      </c>
      <c r="AL69">
        <v>0</v>
      </c>
      <c r="AM69">
        <v>0</v>
      </c>
      <c r="AN69">
        <v>18</v>
      </c>
      <c r="AO69">
        <v>32</v>
      </c>
      <c r="AP69">
        <v>9</v>
      </c>
      <c r="AQ69">
        <v>8</v>
      </c>
      <c r="AR69">
        <v>0</v>
      </c>
      <c r="AS69">
        <v>0</v>
      </c>
      <c r="AT69">
        <v>0</v>
      </c>
      <c r="AU69">
        <v>0</v>
      </c>
      <c r="AV69">
        <v>526</v>
      </c>
      <c r="AW69">
        <v>151</v>
      </c>
      <c r="AX69">
        <v>0</v>
      </c>
      <c r="AY69">
        <v>0</v>
      </c>
      <c r="AZ69">
        <v>12</v>
      </c>
      <c r="BA69">
        <v>9</v>
      </c>
      <c r="BB69">
        <v>0</v>
      </c>
      <c r="BC69">
        <v>0</v>
      </c>
      <c r="BD69">
        <v>0</v>
      </c>
      <c r="BE69">
        <v>0</v>
      </c>
      <c r="BF69">
        <v>28</v>
      </c>
      <c r="BG69">
        <v>0</v>
      </c>
      <c r="BH69">
        <v>28</v>
      </c>
      <c r="BI69">
        <v>0</v>
      </c>
      <c r="BJ69">
        <v>0</v>
      </c>
      <c r="BK69">
        <v>8</v>
      </c>
      <c r="BL69">
        <v>0</v>
      </c>
      <c r="BM69">
        <v>19</v>
      </c>
      <c r="BN69">
        <v>23</v>
      </c>
      <c r="BO69">
        <v>0</v>
      </c>
      <c r="BP69">
        <v>0</v>
      </c>
      <c r="BQ69">
        <v>0</v>
      </c>
      <c r="BR69">
        <v>75</v>
      </c>
      <c r="BS69">
        <v>0</v>
      </c>
      <c r="BT69">
        <v>34</v>
      </c>
      <c r="BU69">
        <v>13</v>
      </c>
      <c r="BV69">
        <v>0</v>
      </c>
    </row>
    <row r="70" spans="1:74" x14ac:dyDescent="0.3">
      <c r="A70" t="s">
        <v>2847</v>
      </c>
      <c r="B70">
        <v>1980</v>
      </c>
      <c r="C70" t="s">
        <v>189</v>
      </c>
      <c r="D70" t="s">
        <v>2848</v>
      </c>
      <c r="E70" t="str">
        <f t="shared" si="1"/>
        <v>City of Bonadelle Ranchos-Madera Ranchos</v>
      </c>
      <c r="F70">
        <v>296</v>
      </c>
      <c r="G70" t="s">
        <v>2849</v>
      </c>
      <c r="H70">
        <v>3272</v>
      </c>
      <c r="I70">
        <v>0</v>
      </c>
      <c r="J70">
        <v>3272</v>
      </c>
      <c r="K70">
        <v>0</v>
      </c>
      <c r="L70">
        <v>959</v>
      </c>
      <c r="M70">
        <v>934</v>
      </c>
      <c r="N70">
        <v>25</v>
      </c>
      <c r="O70">
        <v>82200</v>
      </c>
      <c r="P70">
        <v>1051</v>
      </c>
      <c r="Q70">
        <v>15</v>
      </c>
      <c r="R70">
        <v>0</v>
      </c>
      <c r="S70">
        <v>2</v>
      </c>
      <c r="T70" t="s">
        <v>2848</v>
      </c>
      <c r="U70">
        <v>1</v>
      </c>
      <c r="V70">
        <v>0</v>
      </c>
      <c r="W70">
        <v>0</v>
      </c>
      <c r="X70">
        <v>0</v>
      </c>
      <c r="Y70">
        <v>0</v>
      </c>
      <c r="Z70">
        <v>0</v>
      </c>
      <c r="AA70">
        <v>0</v>
      </c>
      <c r="AB70">
        <v>0</v>
      </c>
      <c r="AC70">
        <v>0</v>
      </c>
      <c r="AD70">
        <v>0</v>
      </c>
      <c r="AE70">
        <v>0</v>
      </c>
      <c r="AF70">
        <v>0</v>
      </c>
      <c r="AG70">
        <v>0</v>
      </c>
      <c r="AH70">
        <v>0</v>
      </c>
      <c r="AI70">
        <v>0</v>
      </c>
      <c r="AJ70">
        <v>0</v>
      </c>
      <c r="AK70">
        <v>0</v>
      </c>
      <c r="AL70">
        <v>0</v>
      </c>
      <c r="AM70">
        <v>0</v>
      </c>
      <c r="AN70">
        <v>0</v>
      </c>
      <c r="AO70">
        <v>0</v>
      </c>
      <c r="AP70">
        <v>0</v>
      </c>
      <c r="AQ70">
        <v>0</v>
      </c>
      <c r="AR70">
        <v>0</v>
      </c>
      <c r="AS70">
        <v>0</v>
      </c>
      <c r="AT70">
        <v>0</v>
      </c>
      <c r="AU70">
        <v>0</v>
      </c>
      <c r="AV70">
        <v>612</v>
      </c>
      <c r="AW70">
        <v>94</v>
      </c>
      <c r="AX70">
        <v>0</v>
      </c>
      <c r="AY70">
        <v>0</v>
      </c>
      <c r="AZ70">
        <v>0</v>
      </c>
      <c r="BA70">
        <v>15</v>
      </c>
      <c r="BB70">
        <v>0</v>
      </c>
      <c r="BC70">
        <v>0</v>
      </c>
      <c r="BD70">
        <v>0</v>
      </c>
      <c r="BE70">
        <v>0</v>
      </c>
      <c r="BF70">
        <v>17</v>
      </c>
      <c r="BG70">
        <v>0</v>
      </c>
      <c r="BH70">
        <v>0</v>
      </c>
      <c r="BI70">
        <v>0</v>
      </c>
      <c r="BJ70">
        <v>0</v>
      </c>
      <c r="BK70">
        <v>30</v>
      </c>
      <c r="BL70">
        <v>0</v>
      </c>
      <c r="BM70">
        <v>18</v>
      </c>
      <c r="BN70">
        <v>14</v>
      </c>
      <c r="BO70">
        <v>13</v>
      </c>
      <c r="BP70">
        <v>56</v>
      </c>
      <c r="BQ70">
        <v>0</v>
      </c>
      <c r="BR70">
        <v>189</v>
      </c>
      <c r="BS70">
        <v>133</v>
      </c>
      <c r="BT70">
        <v>291</v>
      </c>
      <c r="BU70">
        <v>83</v>
      </c>
      <c r="BV70">
        <v>0</v>
      </c>
    </row>
    <row r="71" spans="1:74" x14ac:dyDescent="0.3">
      <c r="A71" t="s">
        <v>2850</v>
      </c>
      <c r="B71">
        <v>1980</v>
      </c>
      <c r="C71" t="s">
        <v>189</v>
      </c>
      <c r="D71" t="s">
        <v>2851</v>
      </c>
      <c r="E71" t="str">
        <f t="shared" si="1"/>
        <v>City of Bonita</v>
      </c>
      <c r="F71">
        <v>297</v>
      </c>
      <c r="G71" t="s">
        <v>2852</v>
      </c>
      <c r="H71">
        <v>6257</v>
      </c>
      <c r="I71">
        <v>6257</v>
      </c>
      <c r="J71">
        <v>0</v>
      </c>
      <c r="K71">
        <v>0</v>
      </c>
      <c r="L71">
        <v>2086</v>
      </c>
      <c r="M71">
        <v>1737</v>
      </c>
      <c r="N71">
        <v>349</v>
      </c>
      <c r="O71">
        <v>134700</v>
      </c>
      <c r="P71">
        <v>2053</v>
      </c>
      <c r="Q71">
        <v>70</v>
      </c>
      <c r="R71">
        <v>87</v>
      </c>
      <c r="S71">
        <v>15</v>
      </c>
      <c r="T71" t="s">
        <v>2851</v>
      </c>
      <c r="U71">
        <v>1</v>
      </c>
      <c r="V71">
        <v>430</v>
      </c>
      <c r="W71">
        <v>0</v>
      </c>
      <c r="X71">
        <v>0</v>
      </c>
      <c r="Y71">
        <v>0</v>
      </c>
      <c r="Z71">
        <v>22</v>
      </c>
      <c r="AA71">
        <v>0</v>
      </c>
      <c r="AB71">
        <v>0</v>
      </c>
      <c r="AC71">
        <v>0</v>
      </c>
      <c r="AD71">
        <v>0</v>
      </c>
      <c r="AE71">
        <v>35</v>
      </c>
      <c r="AF71">
        <v>10</v>
      </c>
      <c r="AG71">
        <v>0</v>
      </c>
      <c r="AH71">
        <v>0</v>
      </c>
      <c r="AI71">
        <v>29</v>
      </c>
      <c r="AJ71">
        <v>32</v>
      </c>
      <c r="AK71">
        <v>8</v>
      </c>
      <c r="AL71">
        <v>23</v>
      </c>
      <c r="AM71">
        <v>26</v>
      </c>
      <c r="AN71">
        <v>11</v>
      </c>
      <c r="AO71">
        <v>21</v>
      </c>
      <c r="AP71">
        <v>0</v>
      </c>
      <c r="AQ71">
        <v>54</v>
      </c>
      <c r="AR71">
        <v>35</v>
      </c>
      <c r="AS71">
        <v>26</v>
      </c>
      <c r="AT71">
        <v>0</v>
      </c>
      <c r="AU71">
        <v>8</v>
      </c>
      <c r="AV71">
        <v>588</v>
      </c>
      <c r="AW71">
        <v>166</v>
      </c>
      <c r="AX71">
        <v>0</v>
      </c>
      <c r="AY71">
        <v>0</v>
      </c>
      <c r="AZ71">
        <v>0</v>
      </c>
      <c r="BA71">
        <v>19</v>
      </c>
      <c r="BB71">
        <v>7</v>
      </c>
      <c r="BC71">
        <v>11</v>
      </c>
      <c r="BD71">
        <v>0</v>
      </c>
      <c r="BE71">
        <v>7</v>
      </c>
      <c r="BF71">
        <v>40</v>
      </c>
      <c r="BG71">
        <v>0</v>
      </c>
      <c r="BH71">
        <v>9</v>
      </c>
      <c r="BI71">
        <v>17</v>
      </c>
      <c r="BJ71">
        <v>21</v>
      </c>
      <c r="BK71">
        <v>18</v>
      </c>
      <c r="BL71">
        <v>0</v>
      </c>
      <c r="BM71">
        <v>48</v>
      </c>
      <c r="BN71">
        <v>22</v>
      </c>
      <c r="BO71">
        <v>6</v>
      </c>
      <c r="BP71">
        <v>6</v>
      </c>
      <c r="BQ71">
        <v>0</v>
      </c>
      <c r="BR71">
        <v>680</v>
      </c>
      <c r="BS71">
        <v>168</v>
      </c>
      <c r="BT71">
        <v>141</v>
      </c>
      <c r="BU71">
        <v>129</v>
      </c>
      <c r="BV71">
        <v>0</v>
      </c>
    </row>
    <row r="72" spans="1:74" x14ac:dyDescent="0.3">
      <c r="A72" t="s">
        <v>2853</v>
      </c>
      <c r="B72">
        <v>1980</v>
      </c>
      <c r="C72" t="s">
        <v>189</v>
      </c>
      <c r="D72" t="s">
        <v>2854</v>
      </c>
      <c r="E72" t="str">
        <f t="shared" si="1"/>
        <v>City of Boron</v>
      </c>
      <c r="F72">
        <v>302</v>
      </c>
      <c r="G72" t="s">
        <v>2855</v>
      </c>
      <c r="H72">
        <v>2040</v>
      </c>
      <c r="I72">
        <v>0</v>
      </c>
      <c r="J72">
        <v>0</v>
      </c>
      <c r="K72">
        <v>2040</v>
      </c>
      <c r="L72">
        <v>774</v>
      </c>
      <c r="M72">
        <v>458</v>
      </c>
      <c r="N72">
        <v>316</v>
      </c>
      <c r="O72">
        <v>33400</v>
      </c>
      <c r="P72">
        <v>691</v>
      </c>
      <c r="Q72">
        <v>53</v>
      </c>
      <c r="R72">
        <v>17</v>
      </c>
      <c r="S72">
        <v>108</v>
      </c>
      <c r="T72" t="s">
        <v>2854</v>
      </c>
      <c r="U72">
        <v>1</v>
      </c>
      <c r="V72">
        <v>199</v>
      </c>
      <c r="W72">
        <v>0</v>
      </c>
      <c r="X72">
        <v>0</v>
      </c>
      <c r="Y72">
        <v>8</v>
      </c>
      <c r="Z72">
        <v>35</v>
      </c>
      <c r="AA72">
        <v>9</v>
      </c>
      <c r="AB72">
        <v>4</v>
      </c>
      <c r="AC72">
        <v>6</v>
      </c>
      <c r="AD72">
        <v>4</v>
      </c>
      <c r="AE72">
        <v>28</v>
      </c>
      <c r="AF72">
        <v>9</v>
      </c>
      <c r="AG72">
        <v>6</v>
      </c>
      <c r="AH72">
        <v>29</v>
      </c>
      <c r="AI72">
        <v>7</v>
      </c>
      <c r="AJ72">
        <v>0</v>
      </c>
      <c r="AK72">
        <v>0</v>
      </c>
      <c r="AL72">
        <v>85</v>
      </c>
      <c r="AM72">
        <v>14</v>
      </c>
      <c r="AN72">
        <v>0</v>
      </c>
      <c r="AO72">
        <v>0</v>
      </c>
      <c r="AP72">
        <v>0</v>
      </c>
      <c r="AQ72">
        <v>78</v>
      </c>
      <c r="AR72">
        <v>0</v>
      </c>
      <c r="AS72">
        <v>0</v>
      </c>
      <c r="AT72">
        <v>0</v>
      </c>
      <c r="AU72">
        <v>0</v>
      </c>
      <c r="AV72">
        <v>231</v>
      </c>
      <c r="AW72">
        <v>86</v>
      </c>
      <c r="AX72">
        <v>13</v>
      </c>
      <c r="AY72">
        <v>6</v>
      </c>
      <c r="AZ72">
        <v>7</v>
      </c>
      <c r="BA72">
        <v>9</v>
      </c>
      <c r="BB72">
        <v>0</v>
      </c>
      <c r="BC72">
        <v>17</v>
      </c>
      <c r="BD72">
        <v>14</v>
      </c>
      <c r="BE72">
        <v>0</v>
      </c>
      <c r="BF72">
        <v>22</v>
      </c>
      <c r="BG72">
        <v>0</v>
      </c>
      <c r="BH72">
        <v>33</v>
      </c>
      <c r="BI72">
        <v>0</v>
      </c>
      <c r="BJ72">
        <v>7</v>
      </c>
      <c r="BK72">
        <v>0</v>
      </c>
      <c r="BL72">
        <v>0</v>
      </c>
      <c r="BM72">
        <v>78</v>
      </c>
      <c r="BN72">
        <v>8</v>
      </c>
      <c r="BO72">
        <v>0</v>
      </c>
      <c r="BP72">
        <v>0</v>
      </c>
      <c r="BQ72">
        <v>0</v>
      </c>
      <c r="BR72">
        <v>167</v>
      </c>
      <c r="BS72">
        <v>12</v>
      </c>
      <c r="BT72">
        <v>0</v>
      </c>
      <c r="BU72">
        <v>0</v>
      </c>
      <c r="BV72">
        <v>0</v>
      </c>
    </row>
    <row r="73" spans="1:74" x14ac:dyDescent="0.3">
      <c r="A73" t="s">
        <v>2856</v>
      </c>
      <c r="B73">
        <v>1980</v>
      </c>
      <c r="C73" t="s">
        <v>189</v>
      </c>
      <c r="D73" t="s">
        <v>2857</v>
      </c>
      <c r="E73" t="str">
        <f t="shared" si="1"/>
        <v>City of Borrego Springs</v>
      </c>
      <c r="F73">
        <v>303</v>
      </c>
      <c r="G73" t="s">
        <v>2858</v>
      </c>
      <c r="H73">
        <v>1405</v>
      </c>
      <c r="I73">
        <v>0</v>
      </c>
      <c r="J73">
        <v>0</v>
      </c>
      <c r="K73">
        <v>1405</v>
      </c>
      <c r="L73">
        <v>603</v>
      </c>
      <c r="M73">
        <v>422</v>
      </c>
      <c r="N73">
        <v>181</v>
      </c>
      <c r="O73">
        <v>80600</v>
      </c>
      <c r="P73">
        <v>722</v>
      </c>
      <c r="Q73">
        <v>93</v>
      </c>
      <c r="R73">
        <v>125</v>
      </c>
      <c r="S73">
        <v>302</v>
      </c>
      <c r="T73" t="s">
        <v>2857</v>
      </c>
      <c r="U73">
        <v>1</v>
      </c>
      <c r="V73">
        <v>257</v>
      </c>
      <c r="W73">
        <v>0</v>
      </c>
      <c r="X73">
        <v>0</v>
      </c>
      <c r="Y73">
        <v>0</v>
      </c>
      <c r="Z73">
        <v>9</v>
      </c>
      <c r="AA73">
        <v>6</v>
      </c>
      <c r="AB73">
        <v>0</v>
      </c>
      <c r="AC73">
        <v>0</v>
      </c>
      <c r="AD73">
        <v>15</v>
      </c>
      <c r="AE73">
        <v>13</v>
      </c>
      <c r="AF73">
        <v>0</v>
      </c>
      <c r="AG73">
        <v>8</v>
      </c>
      <c r="AH73">
        <v>10</v>
      </c>
      <c r="AI73">
        <v>3</v>
      </c>
      <c r="AJ73">
        <v>0</v>
      </c>
      <c r="AK73">
        <v>5</v>
      </c>
      <c r="AL73">
        <v>18</v>
      </c>
      <c r="AM73">
        <v>5</v>
      </c>
      <c r="AN73">
        <v>0</v>
      </c>
      <c r="AO73">
        <v>0</v>
      </c>
      <c r="AP73">
        <v>0</v>
      </c>
      <c r="AQ73">
        <v>20</v>
      </c>
      <c r="AR73">
        <v>12</v>
      </c>
      <c r="AS73">
        <v>10</v>
      </c>
      <c r="AT73">
        <v>0</v>
      </c>
      <c r="AU73">
        <v>20</v>
      </c>
      <c r="AV73">
        <v>408</v>
      </c>
      <c r="AW73">
        <v>157</v>
      </c>
      <c r="AX73">
        <v>0</v>
      </c>
      <c r="AY73">
        <v>0</v>
      </c>
      <c r="AZ73">
        <v>0</v>
      </c>
      <c r="BA73">
        <v>16</v>
      </c>
      <c r="BB73">
        <v>0</v>
      </c>
      <c r="BC73">
        <v>9</v>
      </c>
      <c r="BD73">
        <v>17</v>
      </c>
      <c r="BE73">
        <v>7</v>
      </c>
      <c r="BF73">
        <v>9</v>
      </c>
      <c r="BG73">
        <v>0</v>
      </c>
      <c r="BH73">
        <v>15</v>
      </c>
      <c r="BI73">
        <v>0</v>
      </c>
      <c r="BJ73">
        <v>14</v>
      </c>
      <c r="BK73">
        <v>0</v>
      </c>
      <c r="BL73">
        <v>0</v>
      </c>
      <c r="BM73">
        <v>16</v>
      </c>
      <c r="BN73">
        <v>14</v>
      </c>
      <c r="BO73">
        <v>9</v>
      </c>
      <c r="BP73">
        <v>7</v>
      </c>
      <c r="BQ73">
        <v>0</v>
      </c>
      <c r="BR73">
        <v>128</v>
      </c>
      <c r="BS73">
        <v>35</v>
      </c>
      <c r="BT73">
        <v>9</v>
      </c>
      <c r="BU73">
        <v>0</v>
      </c>
      <c r="BV73">
        <v>0</v>
      </c>
    </row>
    <row r="74" spans="1:74" x14ac:dyDescent="0.3">
      <c r="A74" t="s">
        <v>2859</v>
      </c>
      <c r="B74">
        <v>1980</v>
      </c>
      <c r="C74" t="s">
        <v>189</v>
      </c>
      <c r="D74" t="s">
        <v>2860</v>
      </c>
      <c r="E74" t="str">
        <f t="shared" si="1"/>
        <v>City of Boulder Creek</v>
      </c>
      <c r="F74">
        <v>305</v>
      </c>
      <c r="G74" t="s">
        <v>2861</v>
      </c>
      <c r="H74">
        <v>5662</v>
      </c>
      <c r="I74">
        <v>5662</v>
      </c>
      <c r="J74">
        <v>0</v>
      </c>
      <c r="K74">
        <v>0</v>
      </c>
      <c r="L74">
        <v>2259</v>
      </c>
      <c r="M74">
        <v>1515</v>
      </c>
      <c r="N74">
        <v>744</v>
      </c>
      <c r="O74">
        <v>82800</v>
      </c>
      <c r="P74">
        <v>2418</v>
      </c>
      <c r="Q74">
        <v>327</v>
      </c>
      <c r="R74">
        <v>57</v>
      </c>
      <c r="S74">
        <v>41</v>
      </c>
      <c r="T74" t="s">
        <v>2860</v>
      </c>
      <c r="U74">
        <v>1</v>
      </c>
      <c r="V74">
        <v>331</v>
      </c>
      <c r="W74">
        <v>0</v>
      </c>
      <c r="X74">
        <v>0</v>
      </c>
      <c r="Y74">
        <v>0</v>
      </c>
      <c r="Z74">
        <v>97</v>
      </c>
      <c r="AA74">
        <v>30</v>
      </c>
      <c r="AB74">
        <v>9</v>
      </c>
      <c r="AC74">
        <v>13</v>
      </c>
      <c r="AD74">
        <v>24</v>
      </c>
      <c r="AE74">
        <v>114</v>
      </c>
      <c r="AF74">
        <v>12</v>
      </c>
      <c r="AG74">
        <v>5</v>
      </c>
      <c r="AH74">
        <v>4</v>
      </c>
      <c r="AI74">
        <v>43</v>
      </c>
      <c r="AJ74">
        <v>36</v>
      </c>
      <c r="AK74">
        <v>14</v>
      </c>
      <c r="AL74">
        <v>36</v>
      </c>
      <c r="AM74">
        <v>34</v>
      </c>
      <c r="AN74">
        <v>46</v>
      </c>
      <c r="AO74">
        <v>17</v>
      </c>
      <c r="AP74">
        <v>0</v>
      </c>
      <c r="AQ74">
        <v>127</v>
      </c>
      <c r="AR74">
        <v>28</v>
      </c>
      <c r="AS74">
        <v>10</v>
      </c>
      <c r="AT74">
        <v>11</v>
      </c>
      <c r="AU74">
        <v>10</v>
      </c>
      <c r="AV74">
        <v>480</v>
      </c>
      <c r="AW74">
        <v>117</v>
      </c>
      <c r="AX74">
        <v>10</v>
      </c>
      <c r="AY74">
        <v>0</v>
      </c>
      <c r="AZ74">
        <v>23</v>
      </c>
      <c r="BA74">
        <v>48</v>
      </c>
      <c r="BB74">
        <v>9</v>
      </c>
      <c r="BC74">
        <v>56</v>
      </c>
      <c r="BD74">
        <v>17</v>
      </c>
      <c r="BE74">
        <v>21</v>
      </c>
      <c r="BF74">
        <v>91</v>
      </c>
      <c r="BG74">
        <v>0</v>
      </c>
      <c r="BH74">
        <v>83</v>
      </c>
      <c r="BI74">
        <v>14</v>
      </c>
      <c r="BJ74">
        <v>21</v>
      </c>
      <c r="BK74">
        <v>71</v>
      </c>
      <c r="BL74">
        <v>0</v>
      </c>
      <c r="BM74">
        <v>51</v>
      </c>
      <c r="BN74">
        <v>6</v>
      </c>
      <c r="BO74">
        <v>43</v>
      </c>
      <c r="BP74">
        <v>55</v>
      </c>
      <c r="BQ74">
        <v>0</v>
      </c>
      <c r="BR74">
        <v>435</v>
      </c>
      <c r="BS74">
        <v>84</v>
      </c>
      <c r="BT74">
        <v>105</v>
      </c>
      <c r="BU74">
        <v>67</v>
      </c>
      <c r="BV74">
        <v>0</v>
      </c>
    </row>
    <row r="75" spans="1:74" x14ac:dyDescent="0.3">
      <c r="A75" t="s">
        <v>2862</v>
      </c>
      <c r="B75">
        <v>1980</v>
      </c>
      <c r="C75" t="s">
        <v>189</v>
      </c>
      <c r="D75" t="s">
        <v>2863</v>
      </c>
      <c r="E75" t="str">
        <f t="shared" si="1"/>
        <v>City of Boyes Hot Springs</v>
      </c>
      <c r="F75">
        <v>308</v>
      </c>
      <c r="G75" t="s">
        <v>2864</v>
      </c>
      <c r="H75">
        <v>4177</v>
      </c>
      <c r="I75">
        <v>0</v>
      </c>
      <c r="J75">
        <v>4177</v>
      </c>
      <c r="K75">
        <v>0</v>
      </c>
      <c r="L75">
        <v>1895</v>
      </c>
      <c r="M75">
        <v>998</v>
      </c>
      <c r="N75">
        <v>897</v>
      </c>
      <c r="O75">
        <v>71300</v>
      </c>
      <c r="P75">
        <v>1632</v>
      </c>
      <c r="Q75">
        <v>223</v>
      </c>
      <c r="R75">
        <v>88</v>
      </c>
      <c r="S75">
        <v>117</v>
      </c>
      <c r="T75" t="s">
        <v>2863</v>
      </c>
      <c r="U75">
        <v>1</v>
      </c>
      <c r="V75">
        <v>261</v>
      </c>
      <c r="W75">
        <v>0</v>
      </c>
      <c r="X75">
        <v>21</v>
      </c>
      <c r="Y75">
        <v>7</v>
      </c>
      <c r="Z75">
        <v>142</v>
      </c>
      <c r="AA75">
        <v>38</v>
      </c>
      <c r="AB75">
        <v>13</v>
      </c>
      <c r="AC75">
        <v>28</v>
      </c>
      <c r="AD75">
        <v>92</v>
      </c>
      <c r="AE75">
        <v>139</v>
      </c>
      <c r="AF75">
        <v>6</v>
      </c>
      <c r="AG75">
        <v>28</v>
      </c>
      <c r="AH75">
        <v>61</v>
      </c>
      <c r="AI75">
        <v>69</v>
      </c>
      <c r="AJ75">
        <v>12</v>
      </c>
      <c r="AK75">
        <v>0</v>
      </c>
      <c r="AL75">
        <v>44</v>
      </c>
      <c r="AM75">
        <v>48</v>
      </c>
      <c r="AN75">
        <v>0</v>
      </c>
      <c r="AO75">
        <v>7</v>
      </c>
      <c r="AP75">
        <v>0</v>
      </c>
      <c r="AQ75">
        <v>101</v>
      </c>
      <c r="AR75">
        <v>11</v>
      </c>
      <c r="AS75">
        <v>16</v>
      </c>
      <c r="AT75">
        <v>0</v>
      </c>
      <c r="AU75">
        <v>0</v>
      </c>
      <c r="AV75">
        <v>411</v>
      </c>
      <c r="AW75">
        <v>89</v>
      </c>
      <c r="AX75">
        <v>13</v>
      </c>
      <c r="AY75">
        <v>19</v>
      </c>
      <c r="AZ75">
        <v>33</v>
      </c>
      <c r="BA75">
        <v>44</v>
      </c>
      <c r="BB75">
        <v>24</v>
      </c>
      <c r="BC75">
        <v>61</v>
      </c>
      <c r="BD75">
        <v>37</v>
      </c>
      <c r="BE75">
        <v>16</v>
      </c>
      <c r="BF75">
        <v>7</v>
      </c>
      <c r="BG75">
        <v>0</v>
      </c>
      <c r="BH75">
        <v>45</v>
      </c>
      <c r="BI75">
        <v>6</v>
      </c>
      <c r="BJ75">
        <v>22</v>
      </c>
      <c r="BK75">
        <v>44</v>
      </c>
      <c r="BL75">
        <v>0</v>
      </c>
      <c r="BM75">
        <v>44</v>
      </c>
      <c r="BN75">
        <v>15</v>
      </c>
      <c r="BO75">
        <v>18</v>
      </c>
      <c r="BP75">
        <v>35</v>
      </c>
      <c r="BQ75">
        <v>0</v>
      </c>
      <c r="BR75">
        <v>254</v>
      </c>
      <c r="BS75">
        <v>64</v>
      </c>
      <c r="BT75">
        <v>58</v>
      </c>
      <c r="BU75">
        <v>5</v>
      </c>
      <c r="BV75">
        <v>0</v>
      </c>
    </row>
    <row r="76" spans="1:74" x14ac:dyDescent="0.3">
      <c r="A76" t="s">
        <v>2865</v>
      </c>
      <c r="B76">
        <v>1980</v>
      </c>
      <c r="C76" t="s">
        <v>189</v>
      </c>
      <c r="D76" t="s">
        <v>434</v>
      </c>
      <c r="E76" t="str">
        <f t="shared" si="1"/>
        <v>City of Bradbury</v>
      </c>
      <c r="F76">
        <v>315</v>
      </c>
      <c r="G76" t="s">
        <v>2866</v>
      </c>
      <c r="H76">
        <v>846</v>
      </c>
      <c r="I76">
        <v>846</v>
      </c>
      <c r="J76">
        <v>0</v>
      </c>
      <c r="K76">
        <v>0</v>
      </c>
      <c r="L76">
        <v>274</v>
      </c>
      <c r="M76">
        <v>251</v>
      </c>
      <c r="N76">
        <v>23</v>
      </c>
      <c r="O76">
        <v>200100</v>
      </c>
      <c r="P76">
        <v>270</v>
      </c>
      <c r="Q76">
        <v>19</v>
      </c>
      <c r="R76">
        <v>0</v>
      </c>
      <c r="S76">
        <v>0</v>
      </c>
      <c r="T76" t="s">
        <v>434</v>
      </c>
      <c r="U76">
        <v>1</v>
      </c>
      <c r="V76">
        <v>363</v>
      </c>
      <c r="W76">
        <v>0</v>
      </c>
      <c r="X76">
        <v>0</v>
      </c>
      <c r="Y76">
        <v>0</v>
      </c>
      <c r="Z76">
        <v>0</v>
      </c>
      <c r="AA76">
        <v>0</v>
      </c>
      <c r="AB76">
        <v>0</v>
      </c>
      <c r="AC76">
        <v>0</v>
      </c>
      <c r="AD76">
        <v>0</v>
      </c>
      <c r="AE76">
        <v>0</v>
      </c>
      <c r="AF76">
        <v>0</v>
      </c>
      <c r="AG76">
        <v>0</v>
      </c>
      <c r="AH76">
        <v>0</v>
      </c>
      <c r="AI76">
        <v>0</v>
      </c>
      <c r="AJ76">
        <v>0</v>
      </c>
      <c r="AK76">
        <v>3</v>
      </c>
      <c r="AL76">
        <v>4</v>
      </c>
      <c r="AM76">
        <v>0</v>
      </c>
      <c r="AN76">
        <v>0</v>
      </c>
      <c r="AO76">
        <v>2</v>
      </c>
      <c r="AP76">
        <v>0</v>
      </c>
      <c r="AQ76">
        <v>4</v>
      </c>
      <c r="AR76">
        <v>0</v>
      </c>
      <c r="AS76">
        <v>0</v>
      </c>
      <c r="AT76">
        <v>0</v>
      </c>
      <c r="AU76">
        <v>0</v>
      </c>
      <c r="AV76">
        <v>552</v>
      </c>
      <c r="AW76">
        <v>200</v>
      </c>
      <c r="AX76">
        <v>0</v>
      </c>
      <c r="AY76">
        <v>0</v>
      </c>
      <c r="AZ76">
        <v>0</v>
      </c>
      <c r="BA76">
        <v>13</v>
      </c>
      <c r="BB76">
        <v>5</v>
      </c>
      <c r="BC76">
        <v>3</v>
      </c>
      <c r="BD76">
        <v>0</v>
      </c>
      <c r="BE76">
        <v>5</v>
      </c>
      <c r="BF76">
        <v>0</v>
      </c>
      <c r="BG76">
        <v>0</v>
      </c>
      <c r="BH76">
        <v>3</v>
      </c>
      <c r="BI76">
        <v>0</v>
      </c>
      <c r="BJ76">
        <v>0</v>
      </c>
      <c r="BK76">
        <v>7</v>
      </c>
      <c r="BL76">
        <v>0</v>
      </c>
      <c r="BM76">
        <v>2</v>
      </c>
      <c r="BN76">
        <v>3</v>
      </c>
      <c r="BO76">
        <v>0</v>
      </c>
      <c r="BP76">
        <v>7</v>
      </c>
      <c r="BQ76">
        <v>0</v>
      </c>
      <c r="BR76">
        <v>118</v>
      </c>
      <c r="BS76">
        <v>13</v>
      </c>
      <c r="BT76">
        <v>14</v>
      </c>
      <c r="BU76">
        <v>11</v>
      </c>
      <c r="BV76">
        <v>0</v>
      </c>
    </row>
    <row r="77" spans="1:74" x14ac:dyDescent="0.3">
      <c r="A77" t="s">
        <v>2867</v>
      </c>
      <c r="B77">
        <v>1980</v>
      </c>
      <c r="C77" t="s">
        <v>189</v>
      </c>
      <c r="D77" t="s">
        <v>436</v>
      </c>
      <c r="E77" t="str">
        <f t="shared" si="1"/>
        <v>City of Brawley</v>
      </c>
      <c r="F77">
        <v>320</v>
      </c>
      <c r="G77" t="s">
        <v>2868</v>
      </c>
      <c r="H77">
        <v>14946</v>
      </c>
      <c r="I77">
        <v>0</v>
      </c>
      <c r="J77">
        <v>14946</v>
      </c>
      <c r="K77">
        <v>0</v>
      </c>
      <c r="L77">
        <v>4659</v>
      </c>
      <c r="M77">
        <v>2532</v>
      </c>
      <c r="N77">
        <v>2127</v>
      </c>
      <c r="O77">
        <v>51800</v>
      </c>
      <c r="P77">
        <v>3631</v>
      </c>
      <c r="Q77">
        <v>633</v>
      </c>
      <c r="R77">
        <v>567</v>
      </c>
      <c r="S77">
        <v>115</v>
      </c>
      <c r="T77" t="s">
        <v>436</v>
      </c>
      <c r="U77">
        <v>1</v>
      </c>
      <c r="V77">
        <v>198</v>
      </c>
      <c r="W77">
        <v>23</v>
      </c>
      <c r="X77">
        <v>33</v>
      </c>
      <c r="Y77">
        <v>70</v>
      </c>
      <c r="Z77">
        <v>289</v>
      </c>
      <c r="AA77">
        <v>45</v>
      </c>
      <c r="AB77">
        <v>140</v>
      </c>
      <c r="AC77">
        <v>71</v>
      </c>
      <c r="AD77">
        <v>118</v>
      </c>
      <c r="AE77">
        <v>231</v>
      </c>
      <c r="AF77">
        <v>26</v>
      </c>
      <c r="AG77">
        <v>202</v>
      </c>
      <c r="AH77">
        <v>125</v>
      </c>
      <c r="AI77">
        <v>100</v>
      </c>
      <c r="AJ77">
        <v>17</v>
      </c>
      <c r="AK77">
        <v>27</v>
      </c>
      <c r="AL77">
        <v>163</v>
      </c>
      <c r="AM77">
        <v>60</v>
      </c>
      <c r="AN77">
        <v>40</v>
      </c>
      <c r="AO77">
        <v>8</v>
      </c>
      <c r="AP77">
        <v>19</v>
      </c>
      <c r="AQ77">
        <v>227</v>
      </c>
      <c r="AR77">
        <v>29</v>
      </c>
      <c r="AS77">
        <v>27</v>
      </c>
      <c r="AT77">
        <v>0</v>
      </c>
      <c r="AU77">
        <v>8</v>
      </c>
      <c r="AV77">
        <v>333</v>
      </c>
      <c r="AW77">
        <v>117</v>
      </c>
      <c r="AX77">
        <v>30</v>
      </c>
      <c r="AY77">
        <v>12</v>
      </c>
      <c r="AZ77">
        <v>5</v>
      </c>
      <c r="BA77">
        <v>100</v>
      </c>
      <c r="BB77">
        <v>9</v>
      </c>
      <c r="BC77">
        <v>87</v>
      </c>
      <c r="BD77">
        <v>50</v>
      </c>
      <c r="BE77">
        <v>52</v>
      </c>
      <c r="BF77">
        <v>39</v>
      </c>
      <c r="BG77">
        <v>0</v>
      </c>
      <c r="BH77">
        <v>198</v>
      </c>
      <c r="BI77">
        <v>62</v>
      </c>
      <c r="BJ77">
        <v>17</v>
      </c>
      <c r="BK77">
        <v>21</v>
      </c>
      <c r="BL77">
        <v>0</v>
      </c>
      <c r="BM77">
        <v>246</v>
      </c>
      <c r="BN77">
        <v>37</v>
      </c>
      <c r="BO77">
        <v>28</v>
      </c>
      <c r="BP77">
        <v>0</v>
      </c>
      <c r="BQ77">
        <v>0</v>
      </c>
      <c r="BR77">
        <v>1048</v>
      </c>
      <c r="BS77">
        <v>140</v>
      </c>
      <c r="BT77">
        <v>52</v>
      </c>
      <c r="BU77">
        <v>21</v>
      </c>
      <c r="BV77">
        <v>0</v>
      </c>
    </row>
    <row r="78" spans="1:74" x14ac:dyDescent="0.3">
      <c r="A78" t="s">
        <v>2869</v>
      </c>
      <c r="B78">
        <v>1980</v>
      </c>
      <c r="C78" t="s">
        <v>189</v>
      </c>
      <c r="D78" t="s">
        <v>438</v>
      </c>
      <c r="E78" t="str">
        <f t="shared" si="1"/>
        <v>City of Brea</v>
      </c>
      <c r="F78">
        <v>325</v>
      </c>
      <c r="G78" t="s">
        <v>2870</v>
      </c>
      <c r="H78">
        <v>27913</v>
      </c>
      <c r="I78">
        <v>27913</v>
      </c>
      <c r="J78">
        <v>0</v>
      </c>
      <c r="K78">
        <v>0</v>
      </c>
      <c r="L78">
        <v>9915</v>
      </c>
      <c r="M78">
        <v>6758</v>
      </c>
      <c r="N78">
        <v>3157</v>
      </c>
      <c r="O78">
        <v>106300</v>
      </c>
      <c r="P78">
        <v>8010</v>
      </c>
      <c r="Q78">
        <v>452</v>
      </c>
      <c r="R78">
        <v>1920</v>
      </c>
      <c r="S78">
        <v>817</v>
      </c>
      <c r="T78" t="s">
        <v>438</v>
      </c>
      <c r="U78">
        <v>1</v>
      </c>
      <c r="V78">
        <v>342</v>
      </c>
      <c r="W78">
        <v>0</v>
      </c>
      <c r="X78">
        <v>0</v>
      </c>
      <c r="Y78">
        <v>0</v>
      </c>
      <c r="Z78">
        <v>207</v>
      </c>
      <c r="AA78">
        <v>6</v>
      </c>
      <c r="AB78">
        <v>7</v>
      </c>
      <c r="AC78">
        <v>13</v>
      </c>
      <c r="AD78">
        <v>57</v>
      </c>
      <c r="AE78">
        <v>397</v>
      </c>
      <c r="AF78">
        <v>14</v>
      </c>
      <c r="AG78">
        <v>61</v>
      </c>
      <c r="AH78">
        <v>48</v>
      </c>
      <c r="AI78">
        <v>270</v>
      </c>
      <c r="AJ78">
        <v>299</v>
      </c>
      <c r="AK78">
        <v>0</v>
      </c>
      <c r="AL78">
        <v>89</v>
      </c>
      <c r="AM78">
        <v>206</v>
      </c>
      <c r="AN78">
        <v>154</v>
      </c>
      <c r="AO78">
        <v>48</v>
      </c>
      <c r="AP78">
        <v>9</v>
      </c>
      <c r="AQ78">
        <v>892</v>
      </c>
      <c r="AR78">
        <v>216</v>
      </c>
      <c r="AS78">
        <v>106</v>
      </c>
      <c r="AT78">
        <v>10</v>
      </c>
      <c r="AU78">
        <v>14</v>
      </c>
      <c r="AV78">
        <v>499</v>
      </c>
      <c r="AW78">
        <v>90</v>
      </c>
      <c r="AX78">
        <v>8</v>
      </c>
      <c r="AY78">
        <v>0</v>
      </c>
      <c r="AZ78">
        <v>8</v>
      </c>
      <c r="BA78">
        <v>87</v>
      </c>
      <c r="BB78">
        <v>10</v>
      </c>
      <c r="BC78">
        <v>49</v>
      </c>
      <c r="BD78">
        <v>27</v>
      </c>
      <c r="BE78">
        <v>13</v>
      </c>
      <c r="BF78">
        <v>96</v>
      </c>
      <c r="BG78">
        <v>0</v>
      </c>
      <c r="BH78">
        <v>118</v>
      </c>
      <c r="BI78">
        <v>34</v>
      </c>
      <c r="BJ78">
        <v>22</v>
      </c>
      <c r="BK78">
        <v>181</v>
      </c>
      <c r="BL78">
        <v>0</v>
      </c>
      <c r="BM78">
        <v>230</v>
      </c>
      <c r="BN78">
        <v>23</v>
      </c>
      <c r="BO78">
        <v>91</v>
      </c>
      <c r="BP78">
        <v>132</v>
      </c>
      <c r="BQ78">
        <v>0</v>
      </c>
      <c r="BR78">
        <v>2674</v>
      </c>
      <c r="BS78">
        <v>711</v>
      </c>
      <c r="BT78">
        <v>637</v>
      </c>
      <c r="BU78">
        <v>390</v>
      </c>
      <c r="BV78">
        <v>0</v>
      </c>
    </row>
    <row r="79" spans="1:74" x14ac:dyDescent="0.3">
      <c r="A79" t="s">
        <v>2871</v>
      </c>
      <c r="B79">
        <v>1980</v>
      </c>
      <c r="C79" t="s">
        <v>189</v>
      </c>
      <c r="D79" t="s">
        <v>440</v>
      </c>
      <c r="E79" t="str">
        <f t="shared" si="1"/>
        <v>City of Brentwood</v>
      </c>
      <c r="F79">
        <v>327</v>
      </c>
      <c r="G79" t="s">
        <v>2872</v>
      </c>
      <c r="H79">
        <v>4434</v>
      </c>
      <c r="I79">
        <v>0</v>
      </c>
      <c r="J79">
        <v>4434</v>
      </c>
      <c r="K79">
        <v>0</v>
      </c>
      <c r="L79">
        <v>1532</v>
      </c>
      <c r="M79">
        <v>964</v>
      </c>
      <c r="N79">
        <v>568</v>
      </c>
      <c r="O79">
        <v>63700</v>
      </c>
      <c r="P79">
        <v>1180</v>
      </c>
      <c r="Q79">
        <v>123</v>
      </c>
      <c r="R79">
        <v>128</v>
      </c>
      <c r="S79">
        <v>165</v>
      </c>
      <c r="T79" t="s">
        <v>440</v>
      </c>
      <c r="U79">
        <v>1</v>
      </c>
      <c r="V79">
        <v>186</v>
      </c>
      <c r="W79">
        <v>8</v>
      </c>
      <c r="X79">
        <v>23</v>
      </c>
      <c r="Y79">
        <v>51</v>
      </c>
      <c r="Z79">
        <v>76</v>
      </c>
      <c r="AA79">
        <v>0</v>
      </c>
      <c r="AB79">
        <v>12</v>
      </c>
      <c r="AC79">
        <v>31</v>
      </c>
      <c r="AD79">
        <v>36</v>
      </c>
      <c r="AE79">
        <v>58</v>
      </c>
      <c r="AF79">
        <v>0</v>
      </c>
      <c r="AG79">
        <v>67</v>
      </c>
      <c r="AH79">
        <v>30</v>
      </c>
      <c r="AI79">
        <v>32</v>
      </c>
      <c r="AJ79">
        <v>16</v>
      </c>
      <c r="AK79">
        <v>7</v>
      </c>
      <c r="AL79">
        <v>33</v>
      </c>
      <c r="AM79">
        <v>5</v>
      </c>
      <c r="AN79">
        <v>0</v>
      </c>
      <c r="AO79">
        <v>0</v>
      </c>
      <c r="AP79">
        <v>0</v>
      </c>
      <c r="AQ79">
        <v>78</v>
      </c>
      <c r="AR79">
        <v>0</v>
      </c>
      <c r="AS79">
        <v>0</v>
      </c>
      <c r="AT79">
        <v>0</v>
      </c>
      <c r="AU79">
        <v>0</v>
      </c>
      <c r="AV79">
        <v>330</v>
      </c>
      <c r="AW79">
        <v>79</v>
      </c>
      <c r="AX79">
        <v>0</v>
      </c>
      <c r="AY79">
        <v>0</v>
      </c>
      <c r="AZ79">
        <v>6</v>
      </c>
      <c r="BA79">
        <v>21</v>
      </c>
      <c r="BB79">
        <v>0</v>
      </c>
      <c r="BC79">
        <v>29</v>
      </c>
      <c r="BD79">
        <v>4</v>
      </c>
      <c r="BE79">
        <v>7</v>
      </c>
      <c r="BF79">
        <v>55</v>
      </c>
      <c r="BG79">
        <v>0</v>
      </c>
      <c r="BH79">
        <v>113</v>
      </c>
      <c r="BI79">
        <v>0</v>
      </c>
      <c r="BJ79">
        <v>9</v>
      </c>
      <c r="BK79">
        <v>6</v>
      </c>
      <c r="BL79">
        <v>0</v>
      </c>
      <c r="BM79">
        <v>69</v>
      </c>
      <c r="BN79">
        <v>6</v>
      </c>
      <c r="BO79">
        <v>13</v>
      </c>
      <c r="BP79">
        <v>17</v>
      </c>
      <c r="BQ79">
        <v>0</v>
      </c>
      <c r="BR79">
        <v>257</v>
      </c>
      <c r="BS79">
        <v>25</v>
      </c>
      <c r="BT79">
        <v>63</v>
      </c>
      <c r="BU79">
        <v>35</v>
      </c>
      <c r="BV79">
        <v>0</v>
      </c>
    </row>
    <row r="80" spans="1:74" x14ac:dyDescent="0.3">
      <c r="A80" t="s">
        <v>2873</v>
      </c>
      <c r="B80">
        <v>1980</v>
      </c>
      <c r="C80" t="s">
        <v>189</v>
      </c>
      <c r="D80" t="s">
        <v>442</v>
      </c>
      <c r="E80" t="str">
        <f t="shared" si="1"/>
        <v>City of Brisbane</v>
      </c>
      <c r="F80">
        <v>328</v>
      </c>
      <c r="G80" t="s">
        <v>2874</v>
      </c>
      <c r="H80">
        <v>2969</v>
      </c>
      <c r="I80">
        <v>2969</v>
      </c>
      <c r="J80">
        <v>0</v>
      </c>
      <c r="K80">
        <v>0</v>
      </c>
      <c r="L80">
        <v>1362</v>
      </c>
      <c r="M80">
        <v>784</v>
      </c>
      <c r="N80">
        <v>578</v>
      </c>
      <c r="O80">
        <v>85600</v>
      </c>
      <c r="P80">
        <v>1026</v>
      </c>
      <c r="Q80">
        <v>203</v>
      </c>
      <c r="R80">
        <v>121</v>
      </c>
      <c r="S80">
        <v>55</v>
      </c>
      <c r="T80" t="s">
        <v>442</v>
      </c>
      <c r="U80">
        <v>1</v>
      </c>
      <c r="V80">
        <v>309</v>
      </c>
      <c r="W80">
        <v>0</v>
      </c>
      <c r="X80">
        <v>0</v>
      </c>
      <c r="Y80">
        <v>0</v>
      </c>
      <c r="Z80">
        <v>59</v>
      </c>
      <c r="AA80">
        <v>9</v>
      </c>
      <c r="AB80">
        <v>9</v>
      </c>
      <c r="AC80">
        <v>19</v>
      </c>
      <c r="AD80">
        <v>11</v>
      </c>
      <c r="AE80">
        <v>31</v>
      </c>
      <c r="AF80">
        <v>0</v>
      </c>
      <c r="AG80">
        <v>26</v>
      </c>
      <c r="AH80">
        <v>31</v>
      </c>
      <c r="AI80">
        <v>58</v>
      </c>
      <c r="AJ80">
        <v>25</v>
      </c>
      <c r="AK80">
        <v>0</v>
      </c>
      <c r="AL80">
        <v>38</v>
      </c>
      <c r="AM80">
        <v>27</v>
      </c>
      <c r="AN80">
        <v>14</v>
      </c>
      <c r="AO80">
        <v>8</v>
      </c>
      <c r="AP80">
        <v>11</v>
      </c>
      <c r="AQ80">
        <v>147</v>
      </c>
      <c r="AR80">
        <v>40</v>
      </c>
      <c r="AS80">
        <v>11</v>
      </c>
      <c r="AT80">
        <v>0</v>
      </c>
      <c r="AU80">
        <v>4</v>
      </c>
      <c r="AV80">
        <v>413</v>
      </c>
      <c r="AW80">
        <v>91</v>
      </c>
      <c r="AX80">
        <v>9</v>
      </c>
      <c r="AY80">
        <v>0</v>
      </c>
      <c r="AZ80">
        <v>0</v>
      </c>
      <c r="BA80">
        <v>15</v>
      </c>
      <c r="BB80">
        <v>0</v>
      </c>
      <c r="BC80">
        <v>70</v>
      </c>
      <c r="BD80">
        <v>0</v>
      </c>
      <c r="BE80">
        <v>7</v>
      </c>
      <c r="BF80">
        <v>29</v>
      </c>
      <c r="BG80">
        <v>0</v>
      </c>
      <c r="BH80">
        <v>36</v>
      </c>
      <c r="BI80">
        <v>0</v>
      </c>
      <c r="BJ80">
        <v>24</v>
      </c>
      <c r="BK80">
        <v>9</v>
      </c>
      <c r="BL80">
        <v>0</v>
      </c>
      <c r="BM80">
        <v>15</v>
      </c>
      <c r="BN80">
        <v>0</v>
      </c>
      <c r="BO80">
        <v>14</v>
      </c>
      <c r="BP80">
        <v>7</v>
      </c>
      <c r="BQ80">
        <v>0</v>
      </c>
      <c r="BR80">
        <v>251</v>
      </c>
      <c r="BS80">
        <v>40</v>
      </c>
      <c r="BT80">
        <v>47</v>
      </c>
      <c r="BU80">
        <v>20</v>
      </c>
      <c r="BV80">
        <v>0</v>
      </c>
    </row>
    <row r="81" spans="1:74" x14ac:dyDescent="0.3">
      <c r="A81" t="s">
        <v>2875</v>
      </c>
      <c r="B81">
        <v>1980</v>
      </c>
      <c r="C81" t="s">
        <v>189</v>
      </c>
      <c r="D81" t="s">
        <v>2876</v>
      </c>
      <c r="E81" t="str">
        <f t="shared" si="1"/>
        <v>City of Broderick-Bryte</v>
      </c>
      <c r="F81">
        <v>332</v>
      </c>
      <c r="G81" t="s">
        <v>2877</v>
      </c>
      <c r="H81">
        <v>10194</v>
      </c>
      <c r="I81">
        <v>10194</v>
      </c>
      <c r="J81">
        <v>0</v>
      </c>
      <c r="K81">
        <v>0</v>
      </c>
      <c r="L81">
        <v>3962</v>
      </c>
      <c r="M81">
        <v>1855</v>
      </c>
      <c r="N81">
        <v>2107</v>
      </c>
      <c r="O81">
        <v>38500</v>
      </c>
      <c r="P81">
        <v>2766</v>
      </c>
      <c r="Q81">
        <v>524</v>
      </c>
      <c r="R81">
        <v>761</v>
      </c>
      <c r="S81">
        <v>280</v>
      </c>
      <c r="T81" t="s">
        <v>2876</v>
      </c>
      <c r="U81">
        <v>1</v>
      </c>
      <c r="V81">
        <v>173</v>
      </c>
      <c r="W81">
        <v>65</v>
      </c>
      <c r="X81">
        <v>104</v>
      </c>
      <c r="Y81">
        <v>110</v>
      </c>
      <c r="Z81">
        <v>452</v>
      </c>
      <c r="AA81">
        <v>49</v>
      </c>
      <c r="AB81">
        <v>108</v>
      </c>
      <c r="AC81">
        <v>93</v>
      </c>
      <c r="AD81">
        <v>172</v>
      </c>
      <c r="AE81">
        <v>195</v>
      </c>
      <c r="AF81">
        <v>9</v>
      </c>
      <c r="AG81">
        <v>180</v>
      </c>
      <c r="AH81">
        <v>53</v>
      </c>
      <c r="AI81">
        <v>41</v>
      </c>
      <c r="AJ81">
        <v>19</v>
      </c>
      <c r="AK81">
        <v>5</v>
      </c>
      <c r="AL81">
        <v>183</v>
      </c>
      <c r="AM81">
        <v>26</v>
      </c>
      <c r="AN81">
        <v>0</v>
      </c>
      <c r="AO81">
        <v>0</v>
      </c>
      <c r="AP81">
        <v>5</v>
      </c>
      <c r="AQ81">
        <v>180</v>
      </c>
      <c r="AR81">
        <v>12</v>
      </c>
      <c r="AS81">
        <v>0</v>
      </c>
      <c r="AT81">
        <v>0</v>
      </c>
      <c r="AU81">
        <v>0</v>
      </c>
      <c r="AV81">
        <v>222</v>
      </c>
      <c r="AW81">
        <v>76</v>
      </c>
      <c r="AX81">
        <v>22</v>
      </c>
      <c r="AY81">
        <v>7</v>
      </c>
      <c r="AZ81">
        <v>22</v>
      </c>
      <c r="BA81">
        <v>52</v>
      </c>
      <c r="BB81">
        <v>24</v>
      </c>
      <c r="BC81">
        <v>75</v>
      </c>
      <c r="BD81">
        <v>53</v>
      </c>
      <c r="BE81">
        <v>67</v>
      </c>
      <c r="BF81">
        <v>61</v>
      </c>
      <c r="BG81">
        <v>0</v>
      </c>
      <c r="BH81">
        <v>173</v>
      </c>
      <c r="BI81">
        <v>36</v>
      </c>
      <c r="BJ81">
        <v>40</v>
      </c>
      <c r="BK81">
        <v>26</v>
      </c>
      <c r="BL81">
        <v>0</v>
      </c>
      <c r="BM81">
        <v>204</v>
      </c>
      <c r="BN81">
        <v>27</v>
      </c>
      <c r="BO81">
        <v>35</v>
      </c>
      <c r="BP81">
        <v>7</v>
      </c>
      <c r="BQ81">
        <v>0</v>
      </c>
      <c r="BR81">
        <v>577</v>
      </c>
      <c r="BS81">
        <v>31</v>
      </c>
      <c r="BT81">
        <v>24</v>
      </c>
      <c r="BU81">
        <v>0</v>
      </c>
      <c r="BV81">
        <v>0</v>
      </c>
    </row>
    <row r="82" spans="1:74" x14ac:dyDescent="0.3">
      <c r="A82" t="s">
        <v>2878</v>
      </c>
      <c r="B82">
        <v>1980</v>
      </c>
      <c r="C82" t="s">
        <v>189</v>
      </c>
      <c r="D82" t="s">
        <v>444</v>
      </c>
      <c r="E82" t="str">
        <f t="shared" si="1"/>
        <v>City of Buellton</v>
      </c>
      <c r="F82">
        <v>334</v>
      </c>
      <c r="G82" t="s">
        <v>2879</v>
      </c>
      <c r="H82">
        <v>2364</v>
      </c>
      <c r="I82">
        <v>0</v>
      </c>
      <c r="J82">
        <v>0</v>
      </c>
      <c r="K82">
        <v>2364</v>
      </c>
      <c r="L82">
        <v>933</v>
      </c>
      <c r="M82">
        <v>648</v>
      </c>
      <c r="N82">
        <v>285</v>
      </c>
      <c r="O82">
        <v>89700</v>
      </c>
      <c r="P82">
        <v>548</v>
      </c>
      <c r="Q82">
        <v>91</v>
      </c>
      <c r="R82">
        <v>64</v>
      </c>
      <c r="S82">
        <v>296</v>
      </c>
      <c r="T82" t="s">
        <v>444</v>
      </c>
      <c r="U82">
        <v>1</v>
      </c>
      <c r="V82">
        <v>217</v>
      </c>
      <c r="W82">
        <v>0</v>
      </c>
      <c r="X82">
        <v>0</v>
      </c>
      <c r="Y82">
        <v>9</v>
      </c>
      <c r="Z82">
        <v>48</v>
      </c>
      <c r="AA82">
        <v>0</v>
      </c>
      <c r="AB82">
        <v>10</v>
      </c>
      <c r="AC82">
        <v>16</v>
      </c>
      <c r="AD82">
        <v>37</v>
      </c>
      <c r="AE82">
        <v>7</v>
      </c>
      <c r="AF82">
        <v>0</v>
      </c>
      <c r="AG82">
        <v>0</v>
      </c>
      <c r="AH82">
        <v>0</v>
      </c>
      <c r="AI82">
        <v>5</v>
      </c>
      <c r="AJ82">
        <v>17</v>
      </c>
      <c r="AK82">
        <v>0</v>
      </c>
      <c r="AL82">
        <v>18</v>
      </c>
      <c r="AM82">
        <v>6</v>
      </c>
      <c r="AN82">
        <v>0</v>
      </c>
      <c r="AO82">
        <v>8</v>
      </c>
      <c r="AP82">
        <v>9</v>
      </c>
      <c r="AQ82">
        <v>49</v>
      </c>
      <c r="AR82">
        <v>16</v>
      </c>
      <c r="AS82">
        <v>5</v>
      </c>
      <c r="AT82">
        <v>6</v>
      </c>
      <c r="AU82">
        <v>0</v>
      </c>
      <c r="AV82">
        <v>440</v>
      </c>
      <c r="AW82">
        <v>97</v>
      </c>
      <c r="AX82">
        <v>0</v>
      </c>
      <c r="AY82">
        <v>0</v>
      </c>
      <c r="AZ82">
        <v>0</v>
      </c>
      <c r="BA82">
        <v>0</v>
      </c>
      <c r="BB82">
        <v>0</v>
      </c>
      <c r="BC82">
        <v>17</v>
      </c>
      <c r="BD82">
        <v>0</v>
      </c>
      <c r="BE82">
        <v>0</v>
      </c>
      <c r="BF82">
        <v>14</v>
      </c>
      <c r="BG82">
        <v>0</v>
      </c>
      <c r="BH82">
        <v>27</v>
      </c>
      <c r="BI82">
        <v>5</v>
      </c>
      <c r="BJ82">
        <v>8</v>
      </c>
      <c r="BK82">
        <v>7</v>
      </c>
      <c r="BL82">
        <v>0</v>
      </c>
      <c r="BM82">
        <v>12</v>
      </c>
      <c r="BN82">
        <v>0</v>
      </c>
      <c r="BO82">
        <v>16</v>
      </c>
      <c r="BP82">
        <v>11</v>
      </c>
      <c r="BQ82">
        <v>0</v>
      </c>
      <c r="BR82">
        <v>147</v>
      </c>
      <c r="BS82">
        <v>13</v>
      </c>
      <c r="BT82">
        <v>46</v>
      </c>
      <c r="BU82">
        <v>21</v>
      </c>
      <c r="BV82">
        <v>0</v>
      </c>
    </row>
    <row r="83" spans="1:74" x14ac:dyDescent="0.3">
      <c r="A83" t="s">
        <v>2880</v>
      </c>
      <c r="B83">
        <v>1980</v>
      </c>
      <c r="C83" t="s">
        <v>189</v>
      </c>
      <c r="D83" t="s">
        <v>446</v>
      </c>
      <c r="E83" t="str">
        <f t="shared" si="1"/>
        <v>City of Buena Park</v>
      </c>
      <c r="F83">
        <v>335</v>
      </c>
      <c r="G83" t="s">
        <v>2881</v>
      </c>
      <c r="H83">
        <v>64165</v>
      </c>
      <c r="I83">
        <v>64165</v>
      </c>
      <c r="J83">
        <v>0</v>
      </c>
      <c r="K83">
        <v>0</v>
      </c>
      <c r="L83">
        <v>21320</v>
      </c>
      <c r="M83">
        <v>12621</v>
      </c>
      <c r="N83">
        <v>8699</v>
      </c>
      <c r="O83">
        <v>85100</v>
      </c>
      <c r="P83">
        <v>16035</v>
      </c>
      <c r="Q83">
        <v>1866</v>
      </c>
      <c r="R83">
        <v>3771</v>
      </c>
      <c r="S83">
        <v>317</v>
      </c>
      <c r="T83" t="s">
        <v>446</v>
      </c>
      <c r="U83">
        <v>1</v>
      </c>
      <c r="V83">
        <v>350</v>
      </c>
      <c r="W83">
        <v>0</v>
      </c>
      <c r="X83">
        <v>0</v>
      </c>
      <c r="Y83">
        <v>7</v>
      </c>
      <c r="Z83">
        <v>783</v>
      </c>
      <c r="AA83">
        <v>105</v>
      </c>
      <c r="AB83">
        <v>32</v>
      </c>
      <c r="AC83">
        <v>39</v>
      </c>
      <c r="AD83">
        <v>162</v>
      </c>
      <c r="AE83">
        <v>1219</v>
      </c>
      <c r="AF83">
        <v>14</v>
      </c>
      <c r="AG83">
        <v>40</v>
      </c>
      <c r="AH83">
        <v>199</v>
      </c>
      <c r="AI83">
        <v>629</v>
      </c>
      <c r="AJ83">
        <v>657</v>
      </c>
      <c r="AK83">
        <v>13</v>
      </c>
      <c r="AL83">
        <v>252</v>
      </c>
      <c r="AM83">
        <v>546</v>
      </c>
      <c r="AN83">
        <v>580</v>
      </c>
      <c r="AO83">
        <v>130</v>
      </c>
      <c r="AP83">
        <v>31</v>
      </c>
      <c r="AQ83">
        <v>2224</v>
      </c>
      <c r="AR83">
        <v>586</v>
      </c>
      <c r="AS83">
        <v>318</v>
      </c>
      <c r="AT83">
        <v>31</v>
      </c>
      <c r="AU83">
        <v>6</v>
      </c>
      <c r="AV83">
        <v>364</v>
      </c>
      <c r="AW83">
        <v>90</v>
      </c>
      <c r="AX83">
        <v>54</v>
      </c>
      <c r="AY83">
        <v>6</v>
      </c>
      <c r="AZ83">
        <v>42</v>
      </c>
      <c r="BA83">
        <v>296</v>
      </c>
      <c r="BB83">
        <v>35</v>
      </c>
      <c r="BC83">
        <v>111</v>
      </c>
      <c r="BD83">
        <v>57</v>
      </c>
      <c r="BE83">
        <v>88</v>
      </c>
      <c r="BF83">
        <v>302</v>
      </c>
      <c r="BG83">
        <v>0</v>
      </c>
      <c r="BH83">
        <v>294</v>
      </c>
      <c r="BI83">
        <v>100</v>
      </c>
      <c r="BJ83">
        <v>95</v>
      </c>
      <c r="BK83">
        <v>226</v>
      </c>
      <c r="BL83">
        <v>0</v>
      </c>
      <c r="BM83">
        <v>566</v>
      </c>
      <c r="BN83">
        <v>135</v>
      </c>
      <c r="BO83">
        <v>176</v>
      </c>
      <c r="BP83">
        <v>279</v>
      </c>
      <c r="BQ83">
        <v>0</v>
      </c>
      <c r="BR83">
        <v>5725</v>
      </c>
      <c r="BS83">
        <v>792</v>
      </c>
      <c r="BT83">
        <v>930</v>
      </c>
      <c r="BU83">
        <v>399</v>
      </c>
      <c r="BV83">
        <v>0</v>
      </c>
    </row>
    <row r="84" spans="1:74" x14ac:dyDescent="0.3">
      <c r="A84" t="s">
        <v>2882</v>
      </c>
      <c r="B84">
        <v>1980</v>
      </c>
      <c r="C84" t="s">
        <v>189</v>
      </c>
      <c r="D84" t="s">
        <v>448</v>
      </c>
      <c r="E84" t="str">
        <f t="shared" si="1"/>
        <v>City of Burbank</v>
      </c>
      <c r="F84">
        <v>340</v>
      </c>
      <c r="G84" t="s">
        <v>2883</v>
      </c>
      <c r="H84">
        <v>84625</v>
      </c>
      <c r="I84">
        <v>84625</v>
      </c>
      <c r="J84">
        <v>0</v>
      </c>
      <c r="K84">
        <v>0</v>
      </c>
      <c r="L84">
        <v>35880</v>
      </c>
      <c r="M84">
        <v>18464</v>
      </c>
      <c r="N84">
        <v>17416</v>
      </c>
      <c r="O84">
        <v>94400</v>
      </c>
      <c r="P84">
        <v>25181</v>
      </c>
      <c r="Q84">
        <v>6874</v>
      </c>
      <c r="R84">
        <v>4895</v>
      </c>
      <c r="S84">
        <v>163</v>
      </c>
      <c r="T84" t="s">
        <v>448</v>
      </c>
      <c r="U84">
        <v>1</v>
      </c>
      <c r="V84">
        <v>294</v>
      </c>
      <c r="W84">
        <v>40</v>
      </c>
      <c r="X84">
        <v>14</v>
      </c>
      <c r="Y84">
        <v>99</v>
      </c>
      <c r="Z84">
        <v>2027</v>
      </c>
      <c r="AA84">
        <v>378</v>
      </c>
      <c r="AB84">
        <v>111</v>
      </c>
      <c r="AC84">
        <v>87</v>
      </c>
      <c r="AD84">
        <v>773</v>
      </c>
      <c r="AE84">
        <v>2403</v>
      </c>
      <c r="AF84">
        <v>96</v>
      </c>
      <c r="AG84">
        <v>359</v>
      </c>
      <c r="AH84">
        <v>730</v>
      </c>
      <c r="AI84">
        <v>1436</v>
      </c>
      <c r="AJ84">
        <v>907</v>
      </c>
      <c r="AK84">
        <v>27</v>
      </c>
      <c r="AL84">
        <v>1219</v>
      </c>
      <c r="AM84">
        <v>812</v>
      </c>
      <c r="AN84">
        <v>666</v>
      </c>
      <c r="AO84">
        <v>214</v>
      </c>
      <c r="AP84">
        <v>35</v>
      </c>
      <c r="AQ84">
        <v>3626</v>
      </c>
      <c r="AR84">
        <v>712</v>
      </c>
      <c r="AS84">
        <v>434</v>
      </c>
      <c r="AT84">
        <v>18</v>
      </c>
      <c r="AU84">
        <v>52</v>
      </c>
      <c r="AV84">
        <v>398</v>
      </c>
      <c r="AW84">
        <v>107</v>
      </c>
      <c r="AX84">
        <v>65</v>
      </c>
      <c r="AY84">
        <v>120</v>
      </c>
      <c r="AZ84">
        <v>143</v>
      </c>
      <c r="BA84">
        <v>457</v>
      </c>
      <c r="BB84">
        <v>135</v>
      </c>
      <c r="BC84">
        <v>814</v>
      </c>
      <c r="BD84">
        <v>234</v>
      </c>
      <c r="BE84">
        <v>224</v>
      </c>
      <c r="BF84">
        <v>444</v>
      </c>
      <c r="BG84">
        <v>0</v>
      </c>
      <c r="BH84">
        <v>1124</v>
      </c>
      <c r="BI84">
        <v>137</v>
      </c>
      <c r="BJ84">
        <v>168</v>
      </c>
      <c r="BK84">
        <v>438</v>
      </c>
      <c r="BL84">
        <v>0</v>
      </c>
      <c r="BM84">
        <v>1279</v>
      </c>
      <c r="BN84">
        <v>230</v>
      </c>
      <c r="BO84">
        <v>216</v>
      </c>
      <c r="BP84">
        <v>315</v>
      </c>
      <c r="BQ84">
        <v>0</v>
      </c>
      <c r="BR84">
        <v>7129</v>
      </c>
      <c r="BS84">
        <v>806</v>
      </c>
      <c r="BT84">
        <v>1127</v>
      </c>
      <c r="BU84">
        <v>492</v>
      </c>
      <c r="BV84">
        <v>0</v>
      </c>
    </row>
    <row r="85" spans="1:74" x14ac:dyDescent="0.3">
      <c r="A85" t="s">
        <v>2884</v>
      </c>
      <c r="B85">
        <v>1980</v>
      </c>
      <c r="C85" t="s">
        <v>189</v>
      </c>
      <c r="D85" t="s">
        <v>2885</v>
      </c>
      <c r="E85" t="str">
        <f t="shared" si="1"/>
        <v>City of Burlingame</v>
      </c>
      <c r="F85">
        <v>345</v>
      </c>
      <c r="G85" t="s">
        <v>2886</v>
      </c>
      <c r="H85">
        <v>26173</v>
      </c>
      <c r="I85">
        <v>26173</v>
      </c>
      <c r="J85">
        <v>0</v>
      </c>
      <c r="K85">
        <v>0</v>
      </c>
      <c r="L85">
        <v>12356</v>
      </c>
      <c r="M85">
        <v>5785</v>
      </c>
      <c r="N85">
        <v>6571</v>
      </c>
      <c r="O85">
        <v>151000</v>
      </c>
      <c r="P85">
        <v>7225</v>
      </c>
      <c r="Q85">
        <v>2504</v>
      </c>
      <c r="R85">
        <v>2913</v>
      </c>
      <c r="S85">
        <v>9</v>
      </c>
      <c r="T85" t="s">
        <v>2885</v>
      </c>
      <c r="U85">
        <v>1</v>
      </c>
      <c r="V85">
        <v>322</v>
      </c>
      <c r="W85">
        <v>0</v>
      </c>
      <c r="X85">
        <v>0</v>
      </c>
      <c r="Y85">
        <v>7</v>
      </c>
      <c r="Z85">
        <v>629</v>
      </c>
      <c r="AA85">
        <v>78</v>
      </c>
      <c r="AB85">
        <v>8</v>
      </c>
      <c r="AC85">
        <v>21</v>
      </c>
      <c r="AD85">
        <v>103</v>
      </c>
      <c r="AE85">
        <v>833</v>
      </c>
      <c r="AF85">
        <v>10</v>
      </c>
      <c r="AG85">
        <v>115</v>
      </c>
      <c r="AH85">
        <v>320</v>
      </c>
      <c r="AI85">
        <v>592</v>
      </c>
      <c r="AJ85">
        <v>395</v>
      </c>
      <c r="AK85">
        <v>14</v>
      </c>
      <c r="AL85">
        <v>337</v>
      </c>
      <c r="AM85">
        <v>337</v>
      </c>
      <c r="AN85">
        <v>249</v>
      </c>
      <c r="AO85">
        <v>71</v>
      </c>
      <c r="AP85">
        <v>20</v>
      </c>
      <c r="AQ85">
        <v>1863</v>
      </c>
      <c r="AR85">
        <v>310</v>
      </c>
      <c r="AS85">
        <v>172</v>
      </c>
      <c r="AT85">
        <v>18</v>
      </c>
      <c r="AU85">
        <v>33</v>
      </c>
      <c r="AV85">
        <v>464</v>
      </c>
      <c r="AW85">
        <v>120</v>
      </c>
      <c r="AX85">
        <v>0</v>
      </c>
      <c r="AY85">
        <v>24</v>
      </c>
      <c r="AZ85">
        <v>12</v>
      </c>
      <c r="BA85">
        <v>136</v>
      </c>
      <c r="BB85">
        <v>56</v>
      </c>
      <c r="BC85">
        <v>155</v>
      </c>
      <c r="BD85">
        <v>44</v>
      </c>
      <c r="BE85">
        <v>40</v>
      </c>
      <c r="BF85">
        <v>119</v>
      </c>
      <c r="BG85">
        <v>0</v>
      </c>
      <c r="BH85">
        <v>223</v>
      </c>
      <c r="BI85">
        <v>47</v>
      </c>
      <c r="BJ85">
        <v>64</v>
      </c>
      <c r="BK85">
        <v>91</v>
      </c>
      <c r="BL85">
        <v>0</v>
      </c>
      <c r="BM85">
        <v>354</v>
      </c>
      <c r="BN85">
        <v>39</v>
      </c>
      <c r="BO85">
        <v>65</v>
      </c>
      <c r="BP85">
        <v>85</v>
      </c>
      <c r="BQ85">
        <v>0</v>
      </c>
      <c r="BR85">
        <v>2487</v>
      </c>
      <c r="BS85">
        <v>287</v>
      </c>
      <c r="BT85">
        <v>412</v>
      </c>
      <c r="BU85">
        <v>215</v>
      </c>
      <c r="BV85">
        <v>0</v>
      </c>
    </row>
    <row r="86" spans="1:74" x14ac:dyDescent="0.3">
      <c r="A86" t="s">
        <v>2887</v>
      </c>
      <c r="B86">
        <v>1980</v>
      </c>
      <c r="C86" t="s">
        <v>189</v>
      </c>
      <c r="D86" t="s">
        <v>2888</v>
      </c>
      <c r="E86" t="str">
        <f t="shared" si="1"/>
        <v>City of Burney</v>
      </c>
      <c r="F86">
        <v>350</v>
      </c>
      <c r="G86" t="s">
        <v>2889</v>
      </c>
      <c r="H86">
        <v>3187</v>
      </c>
      <c r="I86">
        <v>0</v>
      </c>
      <c r="J86">
        <v>3187</v>
      </c>
      <c r="K86">
        <v>0</v>
      </c>
      <c r="L86">
        <v>1115</v>
      </c>
      <c r="M86">
        <v>804</v>
      </c>
      <c r="N86">
        <v>311</v>
      </c>
      <c r="O86">
        <v>50200</v>
      </c>
      <c r="P86">
        <v>1004</v>
      </c>
      <c r="Q86">
        <v>100</v>
      </c>
      <c r="R86">
        <v>64</v>
      </c>
      <c r="S86">
        <v>68</v>
      </c>
      <c r="T86" t="s">
        <v>2888</v>
      </c>
      <c r="U86">
        <v>1</v>
      </c>
      <c r="V86">
        <v>226</v>
      </c>
      <c r="W86">
        <v>0</v>
      </c>
      <c r="X86">
        <v>0</v>
      </c>
      <c r="Y86">
        <v>0</v>
      </c>
      <c r="Z86">
        <v>97</v>
      </c>
      <c r="AA86">
        <v>5</v>
      </c>
      <c r="AB86">
        <v>9</v>
      </c>
      <c r="AC86">
        <v>0</v>
      </c>
      <c r="AD86">
        <v>15</v>
      </c>
      <c r="AE86">
        <v>53</v>
      </c>
      <c r="AF86">
        <v>5</v>
      </c>
      <c r="AG86">
        <v>10</v>
      </c>
      <c r="AH86">
        <v>0</v>
      </c>
      <c r="AI86">
        <v>13</v>
      </c>
      <c r="AJ86">
        <v>16</v>
      </c>
      <c r="AK86">
        <v>4</v>
      </c>
      <c r="AL86">
        <v>23</v>
      </c>
      <c r="AM86">
        <v>5</v>
      </c>
      <c r="AN86">
        <v>0</v>
      </c>
      <c r="AO86">
        <v>0</v>
      </c>
      <c r="AP86">
        <v>0</v>
      </c>
      <c r="AQ86">
        <v>60</v>
      </c>
      <c r="AR86">
        <v>7</v>
      </c>
      <c r="AS86">
        <v>0</v>
      </c>
      <c r="AT86">
        <v>0</v>
      </c>
      <c r="AU86">
        <v>0</v>
      </c>
      <c r="AV86">
        <v>256</v>
      </c>
      <c r="AW86">
        <v>89</v>
      </c>
      <c r="AX86">
        <v>17</v>
      </c>
      <c r="AY86">
        <v>30</v>
      </c>
      <c r="AZ86">
        <v>0</v>
      </c>
      <c r="BA86">
        <v>42</v>
      </c>
      <c r="BB86">
        <v>0</v>
      </c>
      <c r="BC86">
        <v>85</v>
      </c>
      <c r="BD86">
        <v>25</v>
      </c>
      <c r="BE86">
        <v>7</v>
      </c>
      <c r="BF86">
        <v>14</v>
      </c>
      <c r="BG86">
        <v>0</v>
      </c>
      <c r="BH86">
        <v>92</v>
      </c>
      <c r="BI86">
        <v>14</v>
      </c>
      <c r="BJ86">
        <v>16</v>
      </c>
      <c r="BK86">
        <v>25</v>
      </c>
      <c r="BL86">
        <v>0</v>
      </c>
      <c r="BM86">
        <v>116</v>
      </c>
      <c r="BN86">
        <v>8</v>
      </c>
      <c r="BO86">
        <v>13</v>
      </c>
      <c r="BP86">
        <v>0</v>
      </c>
      <c r="BQ86">
        <v>0</v>
      </c>
      <c r="BR86">
        <v>190</v>
      </c>
      <c r="BS86">
        <v>23</v>
      </c>
      <c r="BT86">
        <v>5</v>
      </c>
      <c r="BU86">
        <v>9</v>
      </c>
      <c r="BV86">
        <v>0</v>
      </c>
    </row>
    <row r="87" spans="1:74" x14ac:dyDescent="0.3">
      <c r="A87" t="s">
        <v>2890</v>
      </c>
      <c r="B87">
        <v>1980</v>
      </c>
      <c r="C87" t="s">
        <v>189</v>
      </c>
      <c r="D87" t="s">
        <v>2891</v>
      </c>
      <c r="E87" t="str">
        <f t="shared" si="1"/>
        <v>City of Buttonwillow</v>
      </c>
      <c r="F87">
        <v>356</v>
      </c>
      <c r="G87" t="s">
        <v>2892</v>
      </c>
      <c r="H87">
        <v>1350</v>
      </c>
      <c r="I87">
        <v>0</v>
      </c>
      <c r="J87">
        <v>0</v>
      </c>
      <c r="K87">
        <v>1350</v>
      </c>
      <c r="L87">
        <v>437</v>
      </c>
      <c r="M87">
        <v>249</v>
      </c>
      <c r="N87">
        <v>188</v>
      </c>
      <c r="O87">
        <v>40800</v>
      </c>
      <c r="P87">
        <v>390</v>
      </c>
      <c r="Q87">
        <v>51</v>
      </c>
      <c r="R87">
        <v>2</v>
      </c>
      <c r="S87">
        <v>12</v>
      </c>
      <c r="T87" t="s">
        <v>2891</v>
      </c>
      <c r="U87">
        <v>1</v>
      </c>
      <c r="V87">
        <v>233</v>
      </c>
      <c r="W87">
        <v>0</v>
      </c>
      <c r="X87">
        <v>0</v>
      </c>
      <c r="Y87">
        <v>10</v>
      </c>
      <c r="Z87">
        <v>11</v>
      </c>
      <c r="AA87">
        <v>8</v>
      </c>
      <c r="AB87">
        <v>0</v>
      </c>
      <c r="AC87">
        <v>10</v>
      </c>
      <c r="AD87">
        <v>15</v>
      </c>
      <c r="AE87">
        <v>24</v>
      </c>
      <c r="AF87">
        <v>0</v>
      </c>
      <c r="AG87">
        <v>14</v>
      </c>
      <c r="AH87">
        <v>3</v>
      </c>
      <c r="AI87">
        <v>15</v>
      </c>
      <c r="AJ87">
        <v>0</v>
      </c>
      <c r="AK87">
        <v>16</v>
      </c>
      <c r="AL87">
        <v>27</v>
      </c>
      <c r="AM87">
        <v>0</v>
      </c>
      <c r="AN87">
        <v>0</v>
      </c>
      <c r="AO87">
        <v>10</v>
      </c>
      <c r="AP87">
        <v>0</v>
      </c>
      <c r="AQ87">
        <v>46</v>
      </c>
      <c r="AR87">
        <v>0</v>
      </c>
      <c r="AS87">
        <v>0</v>
      </c>
      <c r="AT87">
        <v>0</v>
      </c>
      <c r="AU87">
        <v>7</v>
      </c>
      <c r="AV87">
        <v>272</v>
      </c>
      <c r="AW87">
        <v>86</v>
      </c>
      <c r="AX87">
        <v>9</v>
      </c>
      <c r="AY87">
        <v>0</v>
      </c>
      <c r="AZ87">
        <v>6</v>
      </c>
      <c r="BA87">
        <v>10</v>
      </c>
      <c r="BB87">
        <v>8</v>
      </c>
      <c r="BC87">
        <v>26</v>
      </c>
      <c r="BD87">
        <v>0</v>
      </c>
      <c r="BE87">
        <v>7</v>
      </c>
      <c r="BF87">
        <v>7</v>
      </c>
      <c r="BG87">
        <v>0</v>
      </c>
      <c r="BH87">
        <v>14</v>
      </c>
      <c r="BI87">
        <v>0</v>
      </c>
      <c r="BJ87">
        <v>6</v>
      </c>
      <c r="BK87">
        <v>0</v>
      </c>
      <c r="BL87">
        <v>0</v>
      </c>
      <c r="BM87">
        <v>30</v>
      </c>
      <c r="BN87">
        <v>0</v>
      </c>
      <c r="BO87">
        <v>0</v>
      </c>
      <c r="BP87">
        <v>0</v>
      </c>
      <c r="BQ87">
        <v>0</v>
      </c>
      <c r="BR87">
        <v>72</v>
      </c>
      <c r="BS87">
        <v>16</v>
      </c>
      <c r="BT87">
        <v>0</v>
      </c>
      <c r="BU87">
        <v>0</v>
      </c>
      <c r="BV87">
        <v>0</v>
      </c>
    </row>
    <row r="88" spans="1:74" x14ac:dyDescent="0.3">
      <c r="A88" t="s">
        <v>2893</v>
      </c>
      <c r="B88">
        <v>1980</v>
      </c>
      <c r="C88" t="s">
        <v>189</v>
      </c>
      <c r="D88" t="s">
        <v>452</v>
      </c>
      <c r="E88" t="str">
        <f t="shared" si="1"/>
        <v>City of Calexico</v>
      </c>
      <c r="F88">
        <v>365</v>
      </c>
      <c r="G88" t="s">
        <v>2894</v>
      </c>
      <c r="H88">
        <v>14412</v>
      </c>
      <c r="I88">
        <v>0</v>
      </c>
      <c r="J88">
        <v>14412</v>
      </c>
      <c r="K88">
        <v>0</v>
      </c>
      <c r="L88">
        <v>3608</v>
      </c>
      <c r="M88">
        <v>1883</v>
      </c>
      <c r="N88">
        <v>1725</v>
      </c>
      <c r="O88">
        <v>48000</v>
      </c>
      <c r="P88">
        <v>2303</v>
      </c>
      <c r="Q88">
        <v>952</v>
      </c>
      <c r="R88">
        <v>316</v>
      </c>
      <c r="S88">
        <v>150</v>
      </c>
      <c r="T88" t="s">
        <v>452</v>
      </c>
      <c r="U88">
        <v>1</v>
      </c>
      <c r="V88">
        <v>224</v>
      </c>
      <c r="W88">
        <v>14</v>
      </c>
      <c r="X88">
        <v>30</v>
      </c>
      <c r="Y88">
        <v>37</v>
      </c>
      <c r="Z88">
        <v>247</v>
      </c>
      <c r="AA88">
        <v>56</v>
      </c>
      <c r="AB88">
        <v>82</v>
      </c>
      <c r="AC88">
        <v>57</v>
      </c>
      <c r="AD88">
        <v>174</v>
      </c>
      <c r="AE88">
        <v>238</v>
      </c>
      <c r="AF88">
        <v>21</v>
      </c>
      <c r="AG88">
        <v>102</v>
      </c>
      <c r="AH88">
        <v>153</v>
      </c>
      <c r="AI88">
        <v>113</v>
      </c>
      <c r="AJ88">
        <v>14</v>
      </c>
      <c r="AK88">
        <v>7</v>
      </c>
      <c r="AL88">
        <v>113</v>
      </c>
      <c r="AM88">
        <v>30</v>
      </c>
      <c r="AN88">
        <v>21</v>
      </c>
      <c r="AO88">
        <v>0</v>
      </c>
      <c r="AP88">
        <v>0</v>
      </c>
      <c r="AQ88">
        <v>168</v>
      </c>
      <c r="AR88">
        <v>8</v>
      </c>
      <c r="AS88">
        <v>0</v>
      </c>
      <c r="AT88">
        <v>0</v>
      </c>
      <c r="AU88">
        <v>6</v>
      </c>
      <c r="AV88">
        <v>277</v>
      </c>
      <c r="AW88">
        <v>90</v>
      </c>
      <c r="AX88">
        <v>20</v>
      </c>
      <c r="AY88">
        <v>10</v>
      </c>
      <c r="AZ88">
        <v>6</v>
      </c>
      <c r="BA88">
        <v>62</v>
      </c>
      <c r="BB88">
        <v>0</v>
      </c>
      <c r="BC88">
        <v>94</v>
      </c>
      <c r="BD88">
        <v>36</v>
      </c>
      <c r="BE88">
        <v>33</v>
      </c>
      <c r="BF88">
        <v>74</v>
      </c>
      <c r="BG88">
        <v>0</v>
      </c>
      <c r="BH88">
        <v>149</v>
      </c>
      <c r="BI88">
        <v>51</v>
      </c>
      <c r="BJ88">
        <v>64</v>
      </c>
      <c r="BK88">
        <v>38</v>
      </c>
      <c r="BL88">
        <v>0</v>
      </c>
      <c r="BM88">
        <v>195</v>
      </c>
      <c r="BN88">
        <v>34</v>
      </c>
      <c r="BO88">
        <v>37</v>
      </c>
      <c r="BP88">
        <v>40</v>
      </c>
      <c r="BQ88">
        <v>0</v>
      </c>
      <c r="BR88">
        <v>443</v>
      </c>
      <c r="BS88">
        <v>85</v>
      </c>
      <c r="BT88">
        <v>13</v>
      </c>
      <c r="BU88">
        <v>6</v>
      </c>
      <c r="BV88">
        <v>0</v>
      </c>
    </row>
    <row r="89" spans="1:74" x14ac:dyDescent="0.3">
      <c r="A89" t="s">
        <v>2895</v>
      </c>
      <c r="B89">
        <v>1980</v>
      </c>
      <c r="C89" t="s">
        <v>189</v>
      </c>
      <c r="D89" t="s">
        <v>2896</v>
      </c>
      <c r="E89" t="str">
        <f t="shared" si="1"/>
        <v>City of California City</v>
      </c>
      <c r="F89">
        <v>367</v>
      </c>
      <c r="G89" t="s">
        <v>2897</v>
      </c>
      <c r="H89">
        <v>2743</v>
      </c>
      <c r="I89">
        <v>0</v>
      </c>
      <c r="J89">
        <v>2743</v>
      </c>
      <c r="K89">
        <v>0</v>
      </c>
      <c r="L89">
        <v>990</v>
      </c>
      <c r="M89">
        <v>676</v>
      </c>
      <c r="N89">
        <v>314</v>
      </c>
      <c r="O89">
        <v>49000</v>
      </c>
      <c r="P89">
        <v>849</v>
      </c>
      <c r="Q89">
        <v>118</v>
      </c>
      <c r="R89">
        <v>27</v>
      </c>
      <c r="S89">
        <v>134</v>
      </c>
      <c r="T89" t="s">
        <v>2896</v>
      </c>
      <c r="U89">
        <v>1</v>
      </c>
      <c r="V89">
        <v>281</v>
      </c>
      <c r="W89">
        <v>0</v>
      </c>
      <c r="X89">
        <v>0</v>
      </c>
      <c r="Y89">
        <v>0</v>
      </c>
      <c r="Z89">
        <v>35</v>
      </c>
      <c r="AA89">
        <v>3</v>
      </c>
      <c r="AB89">
        <v>0</v>
      </c>
      <c r="AC89">
        <v>6</v>
      </c>
      <c r="AD89">
        <v>14</v>
      </c>
      <c r="AE89">
        <v>51</v>
      </c>
      <c r="AF89">
        <v>3</v>
      </c>
      <c r="AG89">
        <v>11</v>
      </c>
      <c r="AH89">
        <v>2</v>
      </c>
      <c r="AI89">
        <v>16</v>
      </c>
      <c r="AJ89">
        <v>17</v>
      </c>
      <c r="AK89">
        <v>3</v>
      </c>
      <c r="AL89">
        <v>21</v>
      </c>
      <c r="AM89">
        <v>16</v>
      </c>
      <c r="AN89">
        <v>6</v>
      </c>
      <c r="AO89">
        <v>3</v>
      </c>
      <c r="AP89">
        <v>2</v>
      </c>
      <c r="AQ89">
        <v>88</v>
      </c>
      <c r="AR89">
        <v>8</v>
      </c>
      <c r="AS89">
        <v>3</v>
      </c>
      <c r="AT89">
        <v>0</v>
      </c>
      <c r="AU89">
        <v>0</v>
      </c>
      <c r="AV89">
        <v>375</v>
      </c>
      <c r="AW89">
        <v>97</v>
      </c>
      <c r="AX89">
        <v>0</v>
      </c>
      <c r="AY89">
        <v>2</v>
      </c>
      <c r="AZ89">
        <v>2</v>
      </c>
      <c r="BA89">
        <v>13</v>
      </c>
      <c r="BB89">
        <v>14</v>
      </c>
      <c r="BC89">
        <v>18</v>
      </c>
      <c r="BD89">
        <v>4</v>
      </c>
      <c r="BE89">
        <v>10</v>
      </c>
      <c r="BF89">
        <v>20</v>
      </c>
      <c r="BG89">
        <v>0</v>
      </c>
      <c r="BH89">
        <v>29</v>
      </c>
      <c r="BI89">
        <v>4</v>
      </c>
      <c r="BJ89">
        <v>12</v>
      </c>
      <c r="BK89">
        <v>32</v>
      </c>
      <c r="BL89">
        <v>0</v>
      </c>
      <c r="BM89">
        <v>39</v>
      </c>
      <c r="BN89">
        <v>26</v>
      </c>
      <c r="BO89">
        <v>34</v>
      </c>
      <c r="BP89">
        <v>11</v>
      </c>
      <c r="BQ89">
        <v>0</v>
      </c>
      <c r="BR89">
        <v>185</v>
      </c>
      <c r="BS89">
        <v>48</v>
      </c>
      <c r="BT89">
        <v>36</v>
      </c>
      <c r="BU89">
        <v>6</v>
      </c>
      <c r="BV89">
        <v>0</v>
      </c>
    </row>
    <row r="90" spans="1:74" x14ac:dyDescent="0.3">
      <c r="A90" t="s">
        <v>2898</v>
      </c>
      <c r="B90">
        <v>1980</v>
      </c>
      <c r="C90" t="s">
        <v>189</v>
      </c>
      <c r="D90" t="s">
        <v>457</v>
      </c>
      <c r="E90" t="str">
        <f t="shared" si="1"/>
        <v>City of Calipatria</v>
      </c>
      <c r="F90">
        <v>370</v>
      </c>
      <c r="G90" t="s">
        <v>2899</v>
      </c>
      <c r="H90">
        <v>2636</v>
      </c>
      <c r="I90">
        <v>0</v>
      </c>
      <c r="J90">
        <v>2636</v>
      </c>
      <c r="K90">
        <v>0</v>
      </c>
      <c r="L90">
        <v>706</v>
      </c>
      <c r="M90">
        <v>472</v>
      </c>
      <c r="N90">
        <v>234</v>
      </c>
      <c r="O90">
        <v>37600</v>
      </c>
      <c r="P90">
        <v>613</v>
      </c>
      <c r="Q90">
        <v>114</v>
      </c>
      <c r="R90">
        <v>27</v>
      </c>
      <c r="S90">
        <v>17</v>
      </c>
      <c r="T90" t="s">
        <v>457</v>
      </c>
      <c r="U90">
        <v>1</v>
      </c>
      <c r="V90">
        <v>190</v>
      </c>
      <c r="W90">
        <v>9</v>
      </c>
      <c r="X90">
        <v>3</v>
      </c>
      <c r="Y90">
        <v>9</v>
      </c>
      <c r="Z90">
        <v>31</v>
      </c>
      <c r="AA90">
        <v>10</v>
      </c>
      <c r="AB90">
        <v>16</v>
      </c>
      <c r="AC90">
        <v>5</v>
      </c>
      <c r="AD90">
        <v>16</v>
      </c>
      <c r="AE90">
        <v>12</v>
      </c>
      <c r="AF90">
        <v>4</v>
      </c>
      <c r="AG90">
        <v>21</v>
      </c>
      <c r="AH90">
        <v>22</v>
      </c>
      <c r="AI90">
        <v>18</v>
      </c>
      <c r="AJ90">
        <v>4</v>
      </c>
      <c r="AK90">
        <v>7</v>
      </c>
      <c r="AL90">
        <v>33</v>
      </c>
      <c r="AM90">
        <v>5</v>
      </c>
      <c r="AN90">
        <v>2</v>
      </c>
      <c r="AO90">
        <v>2</v>
      </c>
      <c r="AP90">
        <v>0</v>
      </c>
      <c r="AQ90">
        <v>24</v>
      </c>
      <c r="AR90">
        <v>2</v>
      </c>
      <c r="AS90">
        <v>0</v>
      </c>
      <c r="AT90">
        <v>0</v>
      </c>
      <c r="AU90">
        <v>6</v>
      </c>
      <c r="AV90">
        <v>286</v>
      </c>
      <c r="AW90">
        <v>99</v>
      </c>
      <c r="AX90">
        <v>9</v>
      </c>
      <c r="AY90">
        <v>4</v>
      </c>
      <c r="AZ90">
        <v>9</v>
      </c>
      <c r="BA90">
        <v>12</v>
      </c>
      <c r="BB90">
        <v>0</v>
      </c>
      <c r="BC90">
        <v>34</v>
      </c>
      <c r="BD90">
        <v>14</v>
      </c>
      <c r="BE90">
        <v>16</v>
      </c>
      <c r="BF90">
        <v>15</v>
      </c>
      <c r="BG90">
        <v>0</v>
      </c>
      <c r="BH90">
        <v>57</v>
      </c>
      <c r="BI90">
        <v>16</v>
      </c>
      <c r="BJ90">
        <v>24</v>
      </c>
      <c r="BK90">
        <v>11</v>
      </c>
      <c r="BL90">
        <v>0</v>
      </c>
      <c r="BM90">
        <v>57</v>
      </c>
      <c r="BN90">
        <v>5</v>
      </c>
      <c r="BO90">
        <v>10</v>
      </c>
      <c r="BP90">
        <v>0</v>
      </c>
      <c r="BQ90">
        <v>0</v>
      </c>
      <c r="BR90">
        <v>114</v>
      </c>
      <c r="BS90">
        <v>13</v>
      </c>
      <c r="BT90">
        <v>11</v>
      </c>
      <c r="BU90">
        <v>0</v>
      </c>
      <c r="BV90">
        <v>0</v>
      </c>
    </row>
    <row r="91" spans="1:74" x14ac:dyDescent="0.3">
      <c r="A91" t="s">
        <v>2900</v>
      </c>
      <c r="B91">
        <v>1980</v>
      </c>
      <c r="C91" t="s">
        <v>189</v>
      </c>
      <c r="D91" t="s">
        <v>459</v>
      </c>
      <c r="E91" t="str">
        <f t="shared" si="1"/>
        <v>City of Calistoga</v>
      </c>
      <c r="F91">
        <v>375</v>
      </c>
      <c r="G91" t="s">
        <v>2901</v>
      </c>
      <c r="H91">
        <v>3879</v>
      </c>
      <c r="I91">
        <v>0</v>
      </c>
      <c r="J91">
        <v>3879</v>
      </c>
      <c r="K91">
        <v>0</v>
      </c>
      <c r="L91">
        <v>1791</v>
      </c>
      <c r="M91">
        <v>1090</v>
      </c>
      <c r="N91">
        <v>701</v>
      </c>
      <c r="O91">
        <v>75900</v>
      </c>
      <c r="P91">
        <v>1113</v>
      </c>
      <c r="Q91">
        <v>203</v>
      </c>
      <c r="R91">
        <v>153</v>
      </c>
      <c r="S91">
        <v>442</v>
      </c>
      <c r="T91" t="s">
        <v>459</v>
      </c>
      <c r="U91">
        <v>1</v>
      </c>
      <c r="V91">
        <v>213</v>
      </c>
      <c r="W91">
        <v>6</v>
      </c>
      <c r="X91">
        <v>0</v>
      </c>
      <c r="Y91">
        <v>6</v>
      </c>
      <c r="Z91">
        <v>182</v>
      </c>
      <c r="AA91">
        <v>16</v>
      </c>
      <c r="AB91">
        <v>20</v>
      </c>
      <c r="AC91">
        <v>21</v>
      </c>
      <c r="AD91">
        <v>66</v>
      </c>
      <c r="AE91">
        <v>60</v>
      </c>
      <c r="AF91">
        <v>13</v>
      </c>
      <c r="AG91">
        <v>42</v>
      </c>
      <c r="AH91">
        <v>18</v>
      </c>
      <c r="AI91">
        <v>22</v>
      </c>
      <c r="AJ91">
        <v>35</v>
      </c>
      <c r="AK91">
        <v>0</v>
      </c>
      <c r="AL91">
        <v>56</v>
      </c>
      <c r="AM91">
        <v>13</v>
      </c>
      <c r="AN91">
        <v>12</v>
      </c>
      <c r="AO91">
        <v>0</v>
      </c>
      <c r="AP91">
        <v>4</v>
      </c>
      <c r="AQ91">
        <v>81</v>
      </c>
      <c r="AR91">
        <v>0</v>
      </c>
      <c r="AS91">
        <v>0</v>
      </c>
      <c r="AT91">
        <v>0</v>
      </c>
      <c r="AU91">
        <v>0</v>
      </c>
      <c r="AV91">
        <v>430</v>
      </c>
      <c r="AW91">
        <v>92</v>
      </c>
      <c r="AX91">
        <v>25</v>
      </c>
      <c r="AY91">
        <v>0</v>
      </c>
      <c r="AZ91">
        <v>0</v>
      </c>
      <c r="BA91">
        <v>49</v>
      </c>
      <c r="BB91">
        <v>13</v>
      </c>
      <c r="BC91">
        <v>51</v>
      </c>
      <c r="BD91">
        <v>15</v>
      </c>
      <c r="BE91">
        <v>14</v>
      </c>
      <c r="BF91">
        <v>25</v>
      </c>
      <c r="BG91">
        <v>0</v>
      </c>
      <c r="BH91">
        <v>45</v>
      </c>
      <c r="BI91">
        <v>27</v>
      </c>
      <c r="BJ91">
        <v>6</v>
      </c>
      <c r="BK91">
        <v>33</v>
      </c>
      <c r="BL91">
        <v>0</v>
      </c>
      <c r="BM91">
        <v>37</v>
      </c>
      <c r="BN91">
        <v>8</v>
      </c>
      <c r="BO91">
        <v>7</v>
      </c>
      <c r="BP91">
        <v>8</v>
      </c>
      <c r="BQ91">
        <v>0</v>
      </c>
      <c r="BR91">
        <v>160</v>
      </c>
      <c r="BS91">
        <v>40</v>
      </c>
      <c r="BT91">
        <v>14</v>
      </c>
      <c r="BU91">
        <v>14</v>
      </c>
      <c r="BV91">
        <v>0</v>
      </c>
    </row>
    <row r="92" spans="1:74" x14ac:dyDescent="0.3">
      <c r="A92" t="s">
        <v>2902</v>
      </c>
      <c r="B92">
        <v>1980</v>
      </c>
      <c r="C92" t="s">
        <v>189</v>
      </c>
      <c r="D92" t="s">
        <v>2903</v>
      </c>
      <c r="E92" t="str">
        <f t="shared" si="1"/>
        <v>City of Calwa</v>
      </c>
      <c r="F92">
        <v>377</v>
      </c>
      <c r="G92" t="s">
        <v>2904</v>
      </c>
      <c r="H92">
        <v>6640</v>
      </c>
      <c r="I92">
        <v>6640</v>
      </c>
      <c r="J92">
        <v>0</v>
      </c>
      <c r="K92">
        <v>0</v>
      </c>
      <c r="L92">
        <v>1870</v>
      </c>
      <c r="M92">
        <v>1245</v>
      </c>
      <c r="N92">
        <v>625</v>
      </c>
      <c r="O92">
        <v>41400</v>
      </c>
      <c r="P92">
        <v>1625</v>
      </c>
      <c r="Q92">
        <v>210</v>
      </c>
      <c r="R92">
        <v>14</v>
      </c>
      <c r="S92">
        <v>187</v>
      </c>
      <c r="T92" t="s">
        <v>2903</v>
      </c>
      <c r="U92">
        <v>1</v>
      </c>
      <c r="V92">
        <v>220</v>
      </c>
      <c r="W92">
        <v>0</v>
      </c>
      <c r="X92">
        <v>0</v>
      </c>
      <c r="Y92">
        <v>12</v>
      </c>
      <c r="Z92">
        <v>125</v>
      </c>
      <c r="AA92">
        <v>53</v>
      </c>
      <c r="AB92">
        <v>14</v>
      </c>
      <c r="AC92">
        <v>28</v>
      </c>
      <c r="AD92">
        <v>65</v>
      </c>
      <c r="AE92">
        <v>65</v>
      </c>
      <c r="AF92">
        <v>11</v>
      </c>
      <c r="AG92">
        <v>23</v>
      </c>
      <c r="AH92">
        <v>21</v>
      </c>
      <c r="AI92">
        <v>40</v>
      </c>
      <c r="AJ92">
        <v>24</v>
      </c>
      <c r="AK92">
        <v>0</v>
      </c>
      <c r="AL92">
        <v>42</v>
      </c>
      <c r="AM92">
        <v>12</v>
      </c>
      <c r="AN92">
        <v>0</v>
      </c>
      <c r="AO92">
        <v>0</v>
      </c>
      <c r="AP92">
        <v>0</v>
      </c>
      <c r="AQ92">
        <v>64</v>
      </c>
      <c r="AR92">
        <v>6</v>
      </c>
      <c r="AS92">
        <v>0</v>
      </c>
      <c r="AT92">
        <v>0</v>
      </c>
      <c r="AU92">
        <v>0</v>
      </c>
      <c r="AV92">
        <v>281</v>
      </c>
      <c r="AW92">
        <v>85</v>
      </c>
      <c r="AX92">
        <v>23</v>
      </c>
      <c r="AY92">
        <v>0</v>
      </c>
      <c r="AZ92">
        <v>8</v>
      </c>
      <c r="BA92">
        <v>40</v>
      </c>
      <c r="BB92">
        <v>6</v>
      </c>
      <c r="BC92">
        <v>73</v>
      </c>
      <c r="BD92">
        <v>12</v>
      </c>
      <c r="BE92">
        <v>45</v>
      </c>
      <c r="BF92">
        <v>63</v>
      </c>
      <c r="BG92">
        <v>0</v>
      </c>
      <c r="BH92">
        <v>104</v>
      </c>
      <c r="BI92">
        <v>44</v>
      </c>
      <c r="BJ92">
        <v>33</v>
      </c>
      <c r="BK92">
        <v>42</v>
      </c>
      <c r="BL92">
        <v>0</v>
      </c>
      <c r="BM92">
        <v>77</v>
      </c>
      <c r="BN92">
        <v>27</v>
      </c>
      <c r="BO92">
        <v>35</v>
      </c>
      <c r="BP92">
        <v>12</v>
      </c>
      <c r="BQ92">
        <v>0</v>
      </c>
      <c r="BR92">
        <v>254</v>
      </c>
      <c r="BS92">
        <v>30</v>
      </c>
      <c r="BT92">
        <v>29</v>
      </c>
      <c r="BU92">
        <v>9</v>
      </c>
      <c r="BV92">
        <v>0</v>
      </c>
    </row>
    <row r="93" spans="1:74" x14ac:dyDescent="0.3">
      <c r="A93" t="s">
        <v>2905</v>
      </c>
      <c r="B93">
        <v>1980</v>
      </c>
      <c r="C93" t="s">
        <v>189</v>
      </c>
      <c r="D93" t="s">
        <v>461</v>
      </c>
      <c r="E93" t="str">
        <f t="shared" si="1"/>
        <v>City of Camarillo</v>
      </c>
      <c r="F93">
        <v>379</v>
      </c>
      <c r="G93" t="s">
        <v>2906</v>
      </c>
      <c r="H93">
        <v>37797</v>
      </c>
      <c r="I93">
        <v>37797</v>
      </c>
      <c r="J93">
        <v>0</v>
      </c>
      <c r="K93">
        <v>0</v>
      </c>
      <c r="L93">
        <v>13315</v>
      </c>
      <c r="M93">
        <v>9979</v>
      </c>
      <c r="N93">
        <v>3336</v>
      </c>
      <c r="O93">
        <v>99500</v>
      </c>
      <c r="P93">
        <v>11986</v>
      </c>
      <c r="Q93">
        <v>498</v>
      </c>
      <c r="R93">
        <v>990</v>
      </c>
      <c r="S93">
        <v>755</v>
      </c>
      <c r="T93" t="s">
        <v>461</v>
      </c>
      <c r="U93">
        <v>1</v>
      </c>
      <c r="V93">
        <v>356</v>
      </c>
      <c r="W93">
        <v>0</v>
      </c>
      <c r="X93">
        <v>9</v>
      </c>
      <c r="Y93">
        <v>18</v>
      </c>
      <c r="Z93">
        <v>307</v>
      </c>
      <c r="AA93">
        <v>85</v>
      </c>
      <c r="AB93">
        <v>35</v>
      </c>
      <c r="AC93">
        <v>55</v>
      </c>
      <c r="AD93">
        <v>90</v>
      </c>
      <c r="AE93">
        <v>439</v>
      </c>
      <c r="AF93">
        <v>11</v>
      </c>
      <c r="AG93">
        <v>57</v>
      </c>
      <c r="AH93">
        <v>96</v>
      </c>
      <c r="AI93">
        <v>212</v>
      </c>
      <c r="AJ93">
        <v>170</v>
      </c>
      <c r="AK93">
        <v>46</v>
      </c>
      <c r="AL93">
        <v>80</v>
      </c>
      <c r="AM93">
        <v>140</v>
      </c>
      <c r="AN93">
        <v>228</v>
      </c>
      <c r="AO93">
        <v>126</v>
      </c>
      <c r="AP93">
        <v>0</v>
      </c>
      <c r="AQ93">
        <v>633</v>
      </c>
      <c r="AR93">
        <v>243</v>
      </c>
      <c r="AS93">
        <v>138</v>
      </c>
      <c r="AT93">
        <v>9</v>
      </c>
      <c r="AU93">
        <v>12</v>
      </c>
      <c r="AV93">
        <v>504</v>
      </c>
      <c r="AW93">
        <v>110</v>
      </c>
      <c r="AX93">
        <v>6</v>
      </c>
      <c r="AY93">
        <v>21</v>
      </c>
      <c r="AZ93">
        <v>11</v>
      </c>
      <c r="BA93">
        <v>131</v>
      </c>
      <c r="BB93">
        <v>24</v>
      </c>
      <c r="BC93">
        <v>76</v>
      </c>
      <c r="BD93">
        <v>22</v>
      </c>
      <c r="BE93">
        <v>38</v>
      </c>
      <c r="BF93">
        <v>159</v>
      </c>
      <c r="BG93">
        <v>0</v>
      </c>
      <c r="BH93">
        <v>155</v>
      </c>
      <c r="BI93">
        <v>70</v>
      </c>
      <c r="BJ93">
        <v>89</v>
      </c>
      <c r="BK93">
        <v>208</v>
      </c>
      <c r="BL93">
        <v>0</v>
      </c>
      <c r="BM93">
        <v>319</v>
      </c>
      <c r="BN93">
        <v>48</v>
      </c>
      <c r="BO93">
        <v>122</v>
      </c>
      <c r="BP93">
        <v>193</v>
      </c>
      <c r="BQ93">
        <v>0</v>
      </c>
      <c r="BR93">
        <v>3182</v>
      </c>
      <c r="BS93">
        <v>742</v>
      </c>
      <c r="BT93">
        <v>1185</v>
      </c>
      <c r="BU93">
        <v>434</v>
      </c>
      <c r="BV93">
        <v>0</v>
      </c>
    </row>
    <row r="94" spans="1:74" x14ac:dyDescent="0.3">
      <c r="A94" t="s">
        <v>2907</v>
      </c>
      <c r="B94">
        <v>1980</v>
      </c>
      <c r="C94" t="s">
        <v>189</v>
      </c>
      <c r="D94" t="s">
        <v>2908</v>
      </c>
      <c r="E94" t="str">
        <f t="shared" si="1"/>
        <v>City of Camarillo Heights</v>
      </c>
      <c r="F94">
        <v>385</v>
      </c>
      <c r="G94" t="s">
        <v>2909</v>
      </c>
      <c r="H94">
        <v>6341</v>
      </c>
      <c r="I94">
        <v>6341</v>
      </c>
      <c r="J94">
        <v>0</v>
      </c>
      <c r="K94">
        <v>0</v>
      </c>
      <c r="L94">
        <v>2047</v>
      </c>
      <c r="M94">
        <v>1803</v>
      </c>
      <c r="N94">
        <v>244</v>
      </c>
      <c r="O94">
        <v>147200</v>
      </c>
      <c r="P94">
        <v>2025</v>
      </c>
      <c r="Q94">
        <v>67</v>
      </c>
      <c r="R94">
        <v>0</v>
      </c>
      <c r="S94">
        <v>0</v>
      </c>
      <c r="T94" t="s">
        <v>2908</v>
      </c>
      <c r="U94">
        <v>1</v>
      </c>
      <c r="V94">
        <v>317</v>
      </c>
      <c r="W94">
        <v>6</v>
      </c>
      <c r="X94">
        <v>0</v>
      </c>
      <c r="Y94">
        <v>0</v>
      </c>
      <c r="Z94">
        <v>6</v>
      </c>
      <c r="AA94">
        <v>0</v>
      </c>
      <c r="AB94">
        <v>0</v>
      </c>
      <c r="AC94">
        <v>6</v>
      </c>
      <c r="AD94">
        <v>12</v>
      </c>
      <c r="AE94">
        <v>26</v>
      </c>
      <c r="AF94">
        <v>0</v>
      </c>
      <c r="AG94">
        <v>11</v>
      </c>
      <c r="AH94">
        <v>0</v>
      </c>
      <c r="AI94">
        <v>0</v>
      </c>
      <c r="AJ94">
        <v>14</v>
      </c>
      <c r="AK94">
        <v>0</v>
      </c>
      <c r="AL94">
        <v>5</v>
      </c>
      <c r="AM94">
        <v>7</v>
      </c>
      <c r="AN94">
        <v>4</v>
      </c>
      <c r="AO94">
        <v>5</v>
      </c>
      <c r="AP94">
        <v>0</v>
      </c>
      <c r="AQ94">
        <v>95</v>
      </c>
      <c r="AR94">
        <v>15</v>
      </c>
      <c r="AS94">
        <v>12</v>
      </c>
      <c r="AT94">
        <v>0</v>
      </c>
      <c r="AU94">
        <v>0</v>
      </c>
      <c r="AV94">
        <v>535</v>
      </c>
      <c r="AW94">
        <v>133</v>
      </c>
      <c r="AX94">
        <v>0</v>
      </c>
      <c r="AY94">
        <v>0</v>
      </c>
      <c r="AZ94">
        <v>8</v>
      </c>
      <c r="BA94">
        <v>29</v>
      </c>
      <c r="BB94">
        <v>11</v>
      </c>
      <c r="BC94">
        <v>13</v>
      </c>
      <c r="BD94">
        <v>0</v>
      </c>
      <c r="BE94">
        <v>0</v>
      </c>
      <c r="BF94">
        <v>52</v>
      </c>
      <c r="BG94">
        <v>0</v>
      </c>
      <c r="BH94">
        <v>46</v>
      </c>
      <c r="BI94">
        <v>15</v>
      </c>
      <c r="BJ94">
        <v>20</v>
      </c>
      <c r="BK94">
        <v>46</v>
      </c>
      <c r="BL94">
        <v>0</v>
      </c>
      <c r="BM94">
        <v>83</v>
      </c>
      <c r="BN94">
        <v>8</v>
      </c>
      <c r="BO94">
        <v>22</v>
      </c>
      <c r="BP94">
        <v>46</v>
      </c>
      <c r="BQ94">
        <v>0</v>
      </c>
      <c r="BR94">
        <v>854</v>
      </c>
      <c r="BS94">
        <v>136</v>
      </c>
      <c r="BT94">
        <v>177</v>
      </c>
      <c r="BU94">
        <v>87</v>
      </c>
      <c r="BV94">
        <v>0</v>
      </c>
    </row>
    <row r="95" spans="1:74" x14ac:dyDescent="0.3">
      <c r="A95" t="s">
        <v>2910</v>
      </c>
      <c r="B95">
        <v>1980</v>
      </c>
      <c r="C95" t="s">
        <v>189</v>
      </c>
      <c r="D95" t="s">
        <v>2911</v>
      </c>
      <c r="E95" t="str">
        <f t="shared" si="1"/>
        <v>City of Cambria</v>
      </c>
      <c r="F95">
        <v>386</v>
      </c>
      <c r="G95" t="s">
        <v>2912</v>
      </c>
      <c r="H95">
        <v>3061</v>
      </c>
      <c r="I95">
        <v>0</v>
      </c>
      <c r="J95">
        <v>3061</v>
      </c>
      <c r="K95">
        <v>0</v>
      </c>
      <c r="L95">
        <v>1413</v>
      </c>
      <c r="M95">
        <v>980</v>
      </c>
      <c r="N95">
        <v>433</v>
      </c>
      <c r="O95">
        <v>92300</v>
      </c>
      <c r="P95">
        <v>1714</v>
      </c>
      <c r="Q95">
        <v>90</v>
      </c>
      <c r="R95">
        <v>15</v>
      </c>
      <c r="S95">
        <v>54</v>
      </c>
      <c r="T95" t="s">
        <v>2911</v>
      </c>
      <c r="U95">
        <v>1</v>
      </c>
      <c r="V95">
        <v>313</v>
      </c>
      <c r="W95">
        <v>0</v>
      </c>
      <c r="X95">
        <v>0</v>
      </c>
      <c r="Y95">
        <v>0</v>
      </c>
      <c r="Z95">
        <v>72</v>
      </c>
      <c r="AA95">
        <v>8</v>
      </c>
      <c r="AB95">
        <v>0</v>
      </c>
      <c r="AC95">
        <v>0</v>
      </c>
      <c r="AD95">
        <v>21</v>
      </c>
      <c r="AE95">
        <v>74</v>
      </c>
      <c r="AF95">
        <v>12</v>
      </c>
      <c r="AG95">
        <v>23</v>
      </c>
      <c r="AH95">
        <v>0</v>
      </c>
      <c r="AI95">
        <v>28</v>
      </c>
      <c r="AJ95">
        <v>22</v>
      </c>
      <c r="AK95">
        <v>0</v>
      </c>
      <c r="AL95">
        <v>19</v>
      </c>
      <c r="AM95">
        <v>20</v>
      </c>
      <c r="AN95">
        <v>30</v>
      </c>
      <c r="AO95">
        <v>0</v>
      </c>
      <c r="AP95">
        <v>7</v>
      </c>
      <c r="AQ95">
        <v>53</v>
      </c>
      <c r="AR95">
        <v>20</v>
      </c>
      <c r="AS95">
        <v>0</v>
      </c>
      <c r="AT95">
        <v>0</v>
      </c>
      <c r="AU95">
        <v>17</v>
      </c>
      <c r="AV95">
        <v>370</v>
      </c>
      <c r="AW95">
        <v>98</v>
      </c>
      <c r="AX95">
        <v>7</v>
      </c>
      <c r="AY95">
        <v>11</v>
      </c>
      <c r="AZ95">
        <v>17</v>
      </c>
      <c r="BA95">
        <v>60</v>
      </c>
      <c r="BB95">
        <v>12</v>
      </c>
      <c r="BC95">
        <v>108</v>
      </c>
      <c r="BD95">
        <v>24</v>
      </c>
      <c r="BE95">
        <v>51</v>
      </c>
      <c r="BF95">
        <v>11</v>
      </c>
      <c r="BG95">
        <v>0</v>
      </c>
      <c r="BH95">
        <v>74</v>
      </c>
      <c r="BI95">
        <v>22</v>
      </c>
      <c r="BJ95">
        <v>12</v>
      </c>
      <c r="BK95">
        <v>26</v>
      </c>
      <c r="BL95">
        <v>0</v>
      </c>
      <c r="BM95">
        <v>51</v>
      </c>
      <c r="BN95">
        <v>12</v>
      </c>
      <c r="BO95">
        <v>8</v>
      </c>
      <c r="BP95">
        <v>30</v>
      </c>
      <c r="BQ95">
        <v>0</v>
      </c>
      <c r="BR95">
        <v>217</v>
      </c>
      <c r="BS95">
        <v>39</v>
      </c>
      <c r="BT95">
        <v>59</v>
      </c>
      <c r="BU95">
        <v>17</v>
      </c>
      <c r="BV95">
        <v>0</v>
      </c>
    </row>
    <row r="96" spans="1:74" x14ac:dyDescent="0.3">
      <c r="A96" t="s">
        <v>2913</v>
      </c>
      <c r="B96">
        <v>1980</v>
      </c>
      <c r="C96" t="s">
        <v>189</v>
      </c>
      <c r="D96" t="s">
        <v>2914</v>
      </c>
      <c r="E96" t="str">
        <f t="shared" si="1"/>
        <v>City of Cameron Park</v>
      </c>
      <c r="F96">
        <v>388</v>
      </c>
      <c r="G96" t="s">
        <v>2915</v>
      </c>
      <c r="H96">
        <v>5607</v>
      </c>
      <c r="I96">
        <v>0</v>
      </c>
      <c r="J96">
        <v>5607</v>
      </c>
      <c r="K96">
        <v>0</v>
      </c>
      <c r="L96">
        <v>1924</v>
      </c>
      <c r="M96">
        <v>1679</v>
      </c>
      <c r="N96">
        <v>245</v>
      </c>
      <c r="O96">
        <v>93200</v>
      </c>
      <c r="P96">
        <v>1933</v>
      </c>
      <c r="Q96">
        <v>73</v>
      </c>
      <c r="R96">
        <v>97</v>
      </c>
      <c r="S96">
        <v>167</v>
      </c>
      <c r="T96" t="s">
        <v>2914</v>
      </c>
      <c r="U96">
        <v>1</v>
      </c>
      <c r="V96">
        <v>430</v>
      </c>
      <c r="W96">
        <v>0</v>
      </c>
      <c r="X96">
        <v>0</v>
      </c>
      <c r="Y96">
        <v>0</v>
      </c>
      <c r="Z96">
        <v>0</v>
      </c>
      <c r="AA96">
        <v>0</v>
      </c>
      <c r="AB96">
        <v>0</v>
      </c>
      <c r="AC96">
        <v>0</v>
      </c>
      <c r="AD96">
        <v>0</v>
      </c>
      <c r="AE96">
        <v>13</v>
      </c>
      <c r="AF96">
        <v>9</v>
      </c>
      <c r="AG96">
        <v>0</v>
      </c>
      <c r="AH96">
        <v>5</v>
      </c>
      <c r="AI96">
        <v>24</v>
      </c>
      <c r="AJ96">
        <v>25</v>
      </c>
      <c r="AK96">
        <v>4</v>
      </c>
      <c r="AL96">
        <v>5</v>
      </c>
      <c r="AM96">
        <v>14</v>
      </c>
      <c r="AN96">
        <v>4</v>
      </c>
      <c r="AO96">
        <v>6</v>
      </c>
      <c r="AP96">
        <v>0</v>
      </c>
      <c r="AQ96">
        <v>64</v>
      </c>
      <c r="AR96">
        <v>30</v>
      </c>
      <c r="AS96">
        <v>23</v>
      </c>
      <c r="AT96">
        <v>0</v>
      </c>
      <c r="AU96">
        <v>5</v>
      </c>
      <c r="AV96">
        <v>623</v>
      </c>
      <c r="AW96">
        <v>167</v>
      </c>
      <c r="AX96">
        <v>0</v>
      </c>
      <c r="AY96">
        <v>0</v>
      </c>
      <c r="AZ96">
        <v>14</v>
      </c>
      <c r="BA96">
        <v>8</v>
      </c>
      <c r="BB96">
        <v>15</v>
      </c>
      <c r="BC96">
        <v>0</v>
      </c>
      <c r="BD96">
        <v>0</v>
      </c>
      <c r="BE96">
        <v>22</v>
      </c>
      <c r="BF96">
        <v>28</v>
      </c>
      <c r="BG96">
        <v>0</v>
      </c>
      <c r="BH96">
        <v>16</v>
      </c>
      <c r="BI96">
        <v>9</v>
      </c>
      <c r="BJ96">
        <v>18</v>
      </c>
      <c r="BK96">
        <v>55</v>
      </c>
      <c r="BL96">
        <v>0</v>
      </c>
      <c r="BM96">
        <v>39</v>
      </c>
      <c r="BN96">
        <v>0</v>
      </c>
      <c r="BO96">
        <v>26</v>
      </c>
      <c r="BP96">
        <v>42</v>
      </c>
      <c r="BQ96">
        <v>0</v>
      </c>
      <c r="BR96">
        <v>488</v>
      </c>
      <c r="BS96">
        <v>234</v>
      </c>
      <c r="BT96">
        <v>246</v>
      </c>
      <c r="BU96">
        <v>131</v>
      </c>
      <c r="BV96">
        <v>0</v>
      </c>
    </row>
    <row r="97" spans="1:74" x14ac:dyDescent="0.3">
      <c r="A97" t="s">
        <v>2916</v>
      </c>
      <c r="B97">
        <v>1980</v>
      </c>
      <c r="C97" t="s">
        <v>189</v>
      </c>
      <c r="D97" t="s">
        <v>463</v>
      </c>
      <c r="E97" t="str">
        <f t="shared" si="1"/>
        <v>City of Campbell</v>
      </c>
      <c r="F97">
        <v>390</v>
      </c>
      <c r="G97" t="s">
        <v>2917</v>
      </c>
      <c r="H97">
        <v>27067</v>
      </c>
      <c r="I97">
        <v>27067</v>
      </c>
      <c r="J97">
        <v>0</v>
      </c>
      <c r="K97">
        <v>0</v>
      </c>
      <c r="L97">
        <v>11639</v>
      </c>
      <c r="M97">
        <v>4939</v>
      </c>
      <c r="N97">
        <v>6700</v>
      </c>
      <c r="O97">
        <v>100000</v>
      </c>
      <c r="P97">
        <v>6970</v>
      </c>
      <c r="Q97">
        <v>2273</v>
      </c>
      <c r="R97">
        <v>2376</v>
      </c>
      <c r="S97">
        <v>355</v>
      </c>
      <c r="T97" t="s">
        <v>463</v>
      </c>
      <c r="U97">
        <v>1</v>
      </c>
      <c r="V97">
        <v>334</v>
      </c>
      <c r="W97">
        <v>13</v>
      </c>
      <c r="X97">
        <v>74</v>
      </c>
      <c r="Y97">
        <v>56</v>
      </c>
      <c r="Z97">
        <v>730</v>
      </c>
      <c r="AA97">
        <v>82</v>
      </c>
      <c r="AB97">
        <v>27</v>
      </c>
      <c r="AC97">
        <v>54</v>
      </c>
      <c r="AD97">
        <v>137</v>
      </c>
      <c r="AE97">
        <v>787</v>
      </c>
      <c r="AF97">
        <v>0</v>
      </c>
      <c r="AG97">
        <v>95</v>
      </c>
      <c r="AH97">
        <v>166</v>
      </c>
      <c r="AI97">
        <v>587</v>
      </c>
      <c r="AJ97">
        <v>422</v>
      </c>
      <c r="AK97">
        <v>22</v>
      </c>
      <c r="AL97">
        <v>250</v>
      </c>
      <c r="AM97">
        <v>350</v>
      </c>
      <c r="AN97">
        <v>404</v>
      </c>
      <c r="AO97">
        <v>84</v>
      </c>
      <c r="AP97">
        <v>0</v>
      </c>
      <c r="AQ97">
        <v>1803</v>
      </c>
      <c r="AR97">
        <v>354</v>
      </c>
      <c r="AS97">
        <v>153</v>
      </c>
      <c r="AT97">
        <v>22</v>
      </c>
      <c r="AU97">
        <v>6</v>
      </c>
      <c r="AV97">
        <v>398</v>
      </c>
      <c r="AW97">
        <v>100</v>
      </c>
      <c r="AX97">
        <v>7</v>
      </c>
      <c r="AY97">
        <v>15</v>
      </c>
      <c r="AZ97">
        <v>8</v>
      </c>
      <c r="BA97">
        <v>83</v>
      </c>
      <c r="BB97">
        <v>28</v>
      </c>
      <c r="BC97">
        <v>141</v>
      </c>
      <c r="BD97">
        <v>20</v>
      </c>
      <c r="BE97">
        <v>32</v>
      </c>
      <c r="BF97">
        <v>75</v>
      </c>
      <c r="BG97">
        <v>0</v>
      </c>
      <c r="BH97">
        <v>135</v>
      </c>
      <c r="BI97">
        <v>18</v>
      </c>
      <c r="BJ97">
        <v>47</v>
      </c>
      <c r="BK97">
        <v>64</v>
      </c>
      <c r="BL97">
        <v>0</v>
      </c>
      <c r="BM97">
        <v>227</v>
      </c>
      <c r="BN97">
        <v>11</v>
      </c>
      <c r="BO97">
        <v>42</v>
      </c>
      <c r="BP97">
        <v>59</v>
      </c>
      <c r="BQ97">
        <v>0</v>
      </c>
      <c r="BR97">
        <v>1875</v>
      </c>
      <c r="BS97">
        <v>374</v>
      </c>
      <c r="BT97">
        <v>302</v>
      </c>
      <c r="BU97">
        <v>163</v>
      </c>
      <c r="BV97">
        <v>0</v>
      </c>
    </row>
    <row r="98" spans="1:74" x14ac:dyDescent="0.3">
      <c r="A98" t="s">
        <v>2918</v>
      </c>
      <c r="B98">
        <v>1980</v>
      </c>
      <c r="C98" t="s">
        <v>189</v>
      </c>
      <c r="D98" t="s">
        <v>2919</v>
      </c>
      <c r="E98" t="str">
        <f t="shared" si="1"/>
        <v>City of Camp Pendleton North</v>
      </c>
      <c r="F98">
        <v>392</v>
      </c>
      <c r="G98" t="s">
        <v>2920</v>
      </c>
      <c r="H98">
        <v>2065</v>
      </c>
      <c r="I98">
        <v>0</v>
      </c>
      <c r="J98">
        <v>0</v>
      </c>
      <c r="K98">
        <v>2065</v>
      </c>
      <c r="L98">
        <v>595</v>
      </c>
      <c r="M98">
        <v>1</v>
      </c>
      <c r="N98">
        <v>594</v>
      </c>
      <c r="O98">
        <v>0</v>
      </c>
      <c r="P98">
        <v>284</v>
      </c>
      <c r="Q98">
        <v>331</v>
      </c>
      <c r="R98">
        <v>4</v>
      </c>
      <c r="S98">
        <v>0</v>
      </c>
      <c r="T98" t="s">
        <v>2919</v>
      </c>
      <c r="U98">
        <v>1</v>
      </c>
      <c r="V98">
        <v>227</v>
      </c>
      <c r="W98">
        <v>0</v>
      </c>
      <c r="X98">
        <v>0</v>
      </c>
      <c r="Y98">
        <v>0</v>
      </c>
      <c r="Z98">
        <v>18</v>
      </c>
      <c r="AA98">
        <v>24</v>
      </c>
      <c r="AB98">
        <v>0</v>
      </c>
      <c r="AC98">
        <v>13</v>
      </c>
      <c r="AD98">
        <v>75</v>
      </c>
      <c r="AE98">
        <v>54</v>
      </c>
      <c r="AF98">
        <v>11</v>
      </c>
      <c r="AG98">
        <v>38</v>
      </c>
      <c r="AH98">
        <v>50</v>
      </c>
      <c r="AI98">
        <v>37</v>
      </c>
      <c r="AJ98">
        <v>0</v>
      </c>
      <c r="AK98">
        <v>35</v>
      </c>
      <c r="AL98">
        <v>77</v>
      </c>
      <c r="AM98">
        <v>6</v>
      </c>
      <c r="AN98">
        <v>0</v>
      </c>
      <c r="AO98">
        <v>0</v>
      </c>
      <c r="AP98">
        <v>7</v>
      </c>
      <c r="AQ98">
        <v>112</v>
      </c>
      <c r="AR98">
        <v>0</v>
      </c>
      <c r="AS98">
        <v>0</v>
      </c>
      <c r="AT98">
        <v>0</v>
      </c>
      <c r="AU98">
        <v>23</v>
      </c>
      <c r="AV98">
        <v>0</v>
      </c>
      <c r="AW98">
        <v>0</v>
      </c>
      <c r="AX98">
        <v>0</v>
      </c>
      <c r="AY98">
        <v>0</v>
      </c>
      <c r="AZ98">
        <v>0</v>
      </c>
      <c r="BA98">
        <v>0</v>
      </c>
      <c r="BB98">
        <v>0</v>
      </c>
      <c r="BC98">
        <v>0</v>
      </c>
      <c r="BD98">
        <v>0</v>
      </c>
      <c r="BE98">
        <v>0</v>
      </c>
      <c r="BF98">
        <v>0</v>
      </c>
      <c r="BG98">
        <v>0</v>
      </c>
      <c r="BH98">
        <v>0</v>
      </c>
      <c r="BI98">
        <v>0</v>
      </c>
      <c r="BJ98">
        <v>0</v>
      </c>
      <c r="BK98">
        <v>0</v>
      </c>
      <c r="BL98">
        <v>0</v>
      </c>
      <c r="BM98">
        <v>0</v>
      </c>
      <c r="BN98">
        <v>0</v>
      </c>
      <c r="BO98">
        <v>0</v>
      </c>
      <c r="BP98">
        <v>0</v>
      </c>
      <c r="BQ98">
        <v>0</v>
      </c>
      <c r="BR98">
        <v>0</v>
      </c>
      <c r="BS98">
        <v>0</v>
      </c>
      <c r="BT98">
        <v>0</v>
      </c>
      <c r="BU98">
        <v>0</v>
      </c>
      <c r="BV98">
        <v>0</v>
      </c>
    </row>
    <row r="99" spans="1:74" x14ac:dyDescent="0.3">
      <c r="A99" t="s">
        <v>2921</v>
      </c>
      <c r="B99">
        <v>1980</v>
      </c>
      <c r="C99" t="s">
        <v>189</v>
      </c>
      <c r="D99" t="s">
        <v>2922</v>
      </c>
      <c r="E99" t="str">
        <f t="shared" si="1"/>
        <v>City of Camp Pendleton South</v>
      </c>
      <c r="F99">
        <v>393</v>
      </c>
      <c r="G99" t="s">
        <v>2923</v>
      </c>
      <c r="H99">
        <v>7952</v>
      </c>
      <c r="I99">
        <v>7952</v>
      </c>
      <c r="J99">
        <v>0</v>
      </c>
      <c r="K99">
        <v>0</v>
      </c>
      <c r="L99">
        <v>1657</v>
      </c>
      <c r="M99">
        <v>5</v>
      </c>
      <c r="N99">
        <v>1652</v>
      </c>
      <c r="O99">
        <v>90000</v>
      </c>
      <c r="P99">
        <v>925</v>
      </c>
      <c r="Q99">
        <v>787</v>
      </c>
      <c r="R99">
        <v>22</v>
      </c>
      <c r="S99">
        <v>0</v>
      </c>
      <c r="T99" t="s">
        <v>2922</v>
      </c>
      <c r="U99">
        <v>1</v>
      </c>
      <c r="V99">
        <v>224</v>
      </c>
      <c r="W99">
        <v>0</v>
      </c>
      <c r="X99">
        <v>0</v>
      </c>
      <c r="Y99">
        <v>0</v>
      </c>
      <c r="Z99">
        <v>65</v>
      </c>
      <c r="AA99">
        <v>45</v>
      </c>
      <c r="AB99">
        <v>6</v>
      </c>
      <c r="AC99">
        <v>6</v>
      </c>
      <c r="AD99">
        <v>257</v>
      </c>
      <c r="AE99">
        <v>114</v>
      </c>
      <c r="AF99">
        <v>17</v>
      </c>
      <c r="AG99">
        <v>125</v>
      </c>
      <c r="AH99">
        <v>239</v>
      </c>
      <c r="AI99">
        <v>102</v>
      </c>
      <c r="AJ99">
        <v>0</v>
      </c>
      <c r="AK99">
        <v>16</v>
      </c>
      <c r="AL99">
        <v>222</v>
      </c>
      <c r="AM99">
        <v>45</v>
      </c>
      <c r="AN99">
        <v>0</v>
      </c>
      <c r="AO99">
        <v>0</v>
      </c>
      <c r="AP99">
        <v>5</v>
      </c>
      <c r="AQ99">
        <v>172</v>
      </c>
      <c r="AR99">
        <v>0</v>
      </c>
      <c r="AS99">
        <v>0</v>
      </c>
      <c r="AT99">
        <v>0</v>
      </c>
      <c r="AU99">
        <v>22</v>
      </c>
      <c r="AV99">
        <v>0</v>
      </c>
      <c r="AW99">
        <v>0</v>
      </c>
      <c r="AX99">
        <v>0</v>
      </c>
      <c r="AY99">
        <v>0</v>
      </c>
      <c r="AZ99">
        <v>0</v>
      </c>
      <c r="BA99">
        <v>0</v>
      </c>
      <c r="BB99">
        <v>0</v>
      </c>
      <c r="BC99">
        <v>0</v>
      </c>
      <c r="BD99">
        <v>0</v>
      </c>
      <c r="BE99">
        <v>0</v>
      </c>
      <c r="BF99">
        <v>0</v>
      </c>
      <c r="BG99">
        <v>0</v>
      </c>
      <c r="BH99">
        <v>0</v>
      </c>
      <c r="BI99">
        <v>0</v>
      </c>
      <c r="BJ99">
        <v>0</v>
      </c>
      <c r="BK99">
        <v>0</v>
      </c>
      <c r="BL99">
        <v>0</v>
      </c>
      <c r="BM99">
        <v>0</v>
      </c>
      <c r="BN99">
        <v>0</v>
      </c>
      <c r="BO99">
        <v>0</v>
      </c>
      <c r="BP99">
        <v>0</v>
      </c>
      <c r="BQ99">
        <v>0</v>
      </c>
      <c r="BR99">
        <v>0</v>
      </c>
      <c r="BS99">
        <v>0</v>
      </c>
      <c r="BT99">
        <v>0</v>
      </c>
      <c r="BU99">
        <v>0</v>
      </c>
      <c r="BV99">
        <v>0</v>
      </c>
    </row>
    <row r="100" spans="1:74" x14ac:dyDescent="0.3">
      <c r="A100" t="s">
        <v>2924</v>
      </c>
      <c r="B100">
        <v>1980</v>
      </c>
      <c r="C100" t="s">
        <v>189</v>
      </c>
      <c r="D100" t="s">
        <v>2925</v>
      </c>
      <c r="E100" t="str">
        <f t="shared" si="1"/>
        <v>City of Canyon Country</v>
      </c>
      <c r="F100">
        <v>396</v>
      </c>
      <c r="G100" t="s">
        <v>2926</v>
      </c>
      <c r="H100">
        <v>15728</v>
      </c>
      <c r="I100">
        <v>0</v>
      </c>
      <c r="J100">
        <v>15728</v>
      </c>
      <c r="K100">
        <v>0</v>
      </c>
      <c r="L100">
        <v>4839</v>
      </c>
      <c r="M100">
        <v>3862</v>
      </c>
      <c r="N100">
        <v>977</v>
      </c>
      <c r="O100">
        <v>85200</v>
      </c>
      <c r="P100">
        <v>4301</v>
      </c>
      <c r="Q100">
        <v>89</v>
      </c>
      <c r="R100">
        <v>245</v>
      </c>
      <c r="S100">
        <v>596</v>
      </c>
      <c r="T100" t="s">
        <v>2925</v>
      </c>
      <c r="U100">
        <v>1</v>
      </c>
      <c r="V100">
        <v>394</v>
      </c>
      <c r="W100">
        <v>0</v>
      </c>
      <c r="X100">
        <v>0</v>
      </c>
      <c r="Y100">
        <v>0</v>
      </c>
      <c r="Z100">
        <v>44</v>
      </c>
      <c r="AA100">
        <v>16</v>
      </c>
      <c r="AB100">
        <v>0</v>
      </c>
      <c r="AC100">
        <v>13</v>
      </c>
      <c r="AD100">
        <v>15</v>
      </c>
      <c r="AE100">
        <v>75</v>
      </c>
      <c r="AF100">
        <v>9</v>
      </c>
      <c r="AG100">
        <v>9</v>
      </c>
      <c r="AH100">
        <v>9</v>
      </c>
      <c r="AI100">
        <v>43</v>
      </c>
      <c r="AJ100">
        <v>64</v>
      </c>
      <c r="AK100">
        <v>0</v>
      </c>
      <c r="AL100">
        <v>28</v>
      </c>
      <c r="AM100">
        <v>25</v>
      </c>
      <c r="AN100">
        <v>73</v>
      </c>
      <c r="AO100">
        <v>30</v>
      </c>
      <c r="AP100">
        <v>10</v>
      </c>
      <c r="AQ100">
        <v>312</v>
      </c>
      <c r="AR100">
        <v>67</v>
      </c>
      <c r="AS100">
        <v>101</v>
      </c>
      <c r="AT100">
        <v>9</v>
      </c>
      <c r="AU100">
        <v>4</v>
      </c>
      <c r="AV100">
        <v>467</v>
      </c>
      <c r="AW100">
        <v>122</v>
      </c>
      <c r="AX100">
        <v>0</v>
      </c>
      <c r="AY100">
        <v>0</v>
      </c>
      <c r="AZ100">
        <v>7</v>
      </c>
      <c r="BA100">
        <v>45</v>
      </c>
      <c r="BB100">
        <v>7</v>
      </c>
      <c r="BC100">
        <v>13</v>
      </c>
      <c r="BD100">
        <v>0</v>
      </c>
      <c r="BE100">
        <v>14</v>
      </c>
      <c r="BF100">
        <v>75</v>
      </c>
      <c r="BG100">
        <v>0</v>
      </c>
      <c r="BH100">
        <v>25</v>
      </c>
      <c r="BI100">
        <v>27</v>
      </c>
      <c r="BJ100">
        <v>32</v>
      </c>
      <c r="BK100">
        <v>135</v>
      </c>
      <c r="BL100">
        <v>0</v>
      </c>
      <c r="BM100">
        <v>91</v>
      </c>
      <c r="BN100">
        <v>59</v>
      </c>
      <c r="BO100">
        <v>82</v>
      </c>
      <c r="BP100">
        <v>81</v>
      </c>
      <c r="BQ100">
        <v>0</v>
      </c>
      <c r="BR100">
        <v>1472</v>
      </c>
      <c r="BS100">
        <v>291</v>
      </c>
      <c r="BT100">
        <v>460</v>
      </c>
      <c r="BU100">
        <v>189</v>
      </c>
      <c r="BV100">
        <v>0</v>
      </c>
    </row>
    <row r="101" spans="1:74" x14ac:dyDescent="0.3">
      <c r="A101" t="s">
        <v>2927</v>
      </c>
      <c r="B101">
        <v>1980</v>
      </c>
      <c r="C101" t="s">
        <v>189</v>
      </c>
      <c r="D101" t="s">
        <v>465</v>
      </c>
      <c r="E101" t="str">
        <f t="shared" si="1"/>
        <v>City of Canyon Lake</v>
      </c>
      <c r="F101">
        <v>397</v>
      </c>
      <c r="G101" t="s">
        <v>2928</v>
      </c>
      <c r="H101">
        <v>2039</v>
      </c>
      <c r="I101">
        <v>0</v>
      </c>
      <c r="J101">
        <v>0</v>
      </c>
      <c r="K101">
        <v>2039</v>
      </c>
      <c r="L101">
        <v>747</v>
      </c>
      <c r="M101">
        <v>652</v>
      </c>
      <c r="N101">
        <v>95</v>
      </c>
      <c r="O101">
        <v>104100</v>
      </c>
      <c r="P101">
        <v>1128</v>
      </c>
      <c r="Q101">
        <v>7</v>
      </c>
      <c r="R101">
        <v>21</v>
      </c>
      <c r="S101">
        <v>4</v>
      </c>
      <c r="T101" t="s">
        <v>465</v>
      </c>
      <c r="U101">
        <v>1</v>
      </c>
      <c r="V101">
        <v>501</v>
      </c>
      <c r="W101">
        <v>0</v>
      </c>
      <c r="X101">
        <v>0</v>
      </c>
      <c r="Y101">
        <v>0</v>
      </c>
      <c r="Z101">
        <v>16</v>
      </c>
      <c r="AA101">
        <v>0</v>
      </c>
      <c r="AB101">
        <v>0</v>
      </c>
      <c r="AC101">
        <v>0</v>
      </c>
      <c r="AD101">
        <v>0</v>
      </c>
      <c r="AE101">
        <v>15</v>
      </c>
      <c r="AF101">
        <v>0</v>
      </c>
      <c r="AG101">
        <v>0</v>
      </c>
      <c r="AH101">
        <v>0</v>
      </c>
      <c r="AI101">
        <v>0</v>
      </c>
      <c r="AJ101">
        <v>13</v>
      </c>
      <c r="AK101">
        <v>0</v>
      </c>
      <c r="AL101">
        <v>0</v>
      </c>
      <c r="AM101">
        <v>0</v>
      </c>
      <c r="AN101">
        <v>0</v>
      </c>
      <c r="AO101">
        <v>13</v>
      </c>
      <c r="AP101">
        <v>0</v>
      </c>
      <c r="AQ101">
        <v>6</v>
      </c>
      <c r="AR101">
        <v>6</v>
      </c>
      <c r="AS101">
        <v>24</v>
      </c>
      <c r="AT101">
        <v>0</v>
      </c>
      <c r="AU101">
        <v>0</v>
      </c>
      <c r="AV101">
        <v>619</v>
      </c>
      <c r="AW101">
        <v>150</v>
      </c>
      <c r="AX101">
        <v>0</v>
      </c>
      <c r="AY101">
        <v>0</v>
      </c>
      <c r="AZ101">
        <v>0</v>
      </c>
      <c r="BA101">
        <v>31</v>
      </c>
      <c r="BB101">
        <v>14</v>
      </c>
      <c r="BC101">
        <v>0</v>
      </c>
      <c r="BD101">
        <v>8</v>
      </c>
      <c r="BE101">
        <v>0</v>
      </c>
      <c r="BF101">
        <v>22</v>
      </c>
      <c r="BG101">
        <v>0</v>
      </c>
      <c r="BH101">
        <v>0</v>
      </c>
      <c r="BI101">
        <v>0</v>
      </c>
      <c r="BJ101">
        <v>6</v>
      </c>
      <c r="BK101">
        <v>23</v>
      </c>
      <c r="BL101">
        <v>0</v>
      </c>
      <c r="BM101">
        <v>64</v>
      </c>
      <c r="BN101">
        <v>19</v>
      </c>
      <c r="BO101">
        <v>0</v>
      </c>
      <c r="BP101">
        <v>37</v>
      </c>
      <c r="BQ101">
        <v>0</v>
      </c>
      <c r="BR101">
        <v>262</v>
      </c>
      <c r="BS101">
        <v>74</v>
      </c>
      <c r="BT101">
        <v>50</v>
      </c>
      <c r="BU101">
        <v>62</v>
      </c>
      <c r="BV101">
        <v>0</v>
      </c>
    </row>
    <row r="102" spans="1:74" x14ac:dyDescent="0.3">
      <c r="A102" t="s">
        <v>2929</v>
      </c>
      <c r="B102">
        <v>1980</v>
      </c>
      <c r="C102" t="s">
        <v>189</v>
      </c>
      <c r="D102" t="s">
        <v>2930</v>
      </c>
      <c r="E102" t="str">
        <f t="shared" si="1"/>
        <v>City of Capistrano Beach</v>
      </c>
      <c r="F102">
        <v>398</v>
      </c>
      <c r="G102" t="s">
        <v>2931</v>
      </c>
      <c r="H102">
        <v>6168</v>
      </c>
      <c r="I102">
        <v>6168</v>
      </c>
      <c r="J102">
        <v>0</v>
      </c>
      <c r="K102">
        <v>0</v>
      </c>
      <c r="L102">
        <v>2335</v>
      </c>
      <c r="M102">
        <v>1508</v>
      </c>
      <c r="N102">
        <v>827</v>
      </c>
      <c r="O102">
        <v>125200</v>
      </c>
      <c r="P102">
        <v>1974</v>
      </c>
      <c r="Q102">
        <v>484</v>
      </c>
      <c r="R102">
        <v>25</v>
      </c>
      <c r="S102">
        <v>148</v>
      </c>
      <c r="T102" t="s">
        <v>2930</v>
      </c>
      <c r="U102">
        <v>1</v>
      </c>
      <c r="V102">
        <v>416</v>
      </c>
      <c r="W102">
        <v>0</v>
      </c>
      <c r="X102">
        <v>0</v>
      </c>
      <c r="Y102">
        <v>7</v>
      </c>
      <c r="Z102">
        <v>78</v>
      </c>
      <c r="AA102">
        <v>32</v>
      </c>
      <c r="AB102">
        <v>18</v>
      </c>
      <c r="AC102">
        <v>0</v>
      </c>
      <c r="AD102">
        <v>18</v>
      </c>
      <c r="AE102">
        <v>102</v>
      </c>
      <c r="AF102">
        <v>0</v>
      </c>
      <c r="AG102">
        <v>24</v>
      </c>
      <c r="AH102">
        <v>0</v>
      </c>
      <c r="AI102">
        <v>31</v>
      </c>
      <c r="AJ102">
        <v>99</v>
      </c>
      <c r="AK102">
        <v>0</v>
      </c>
      <c r="AL102">
        <v>8</v>
      </c>
      <c r="AM102">
        <v>9</v>
      </c>
      <c r="AN102">
        <v>49</v>
      </c>
      <c r="AO102">
        <v>19</v>
      </c>
      <c r="AP102">
        <v>0</v>
      </c>
      <c r="AQ102">
        <v>233</v>
      </c>
      <c r="AR102">
        <v>35</v>
      </c>
      <c r="AS102">
        <v>32</v>
      </c>
      <c r="AT102">
        <v>8</v>
      </c>
      <c r="AU102">
        <v>10</v>
      </c>
      <c r="AV102">
        <v>578</v>
      </c>
      <c r="AW102">
        <v>121</v>
      </c>
      <c r="AX102">
        <v>6</v>
      </c>
      <c r="AY102">
        <v>11</v>
      </c>
      <c r="AZ102">
        <v>6</v>
      </c>
      <c r="BA102">
        <v>50</v>
      </c>
      <c r="BB102">
        <v>24</v>
      </c>
      <c r="BC102">
        <v>22</v>
      </c>
      <c r="BD102">
        <v>9</v>
      </c>
      <c r="BE102">
        <v>16</v>
      </c>
      <c r="BF102">
        <v>19</v>
      </c>
      <c r="BG102">
        <v>0</v>
      </c>
      <c r="BH102">
        <v>54</v>
      </c>
      <c r="BI102">
        <v>12</v>
      </c>
      <c r="BJ102">
        <v>8</v>
      </c>
      <c r="BK102">
        <v>28</v>
      </c>
      <c r="BL102">
        <v>0</v>
      </c>
      <c r="BM102">
        <v>35</v>
      </c>
      <c r="BN102">
        <v>8</v>
      </c>
      <c r="BO102">
        <v>11</v>
      </c>
      <c r="BP102">
        <v>22</v>
      </c>
      <c r="BQ102">
        <v>0</v>
      </c>
      <c r="BR102">
        <v>490</v>
      </c>
      <c r="BS102">
        <v>123</v>
      </c>
      <c r="BT102">
        <v>100</v>
      </c>
      <c r="BU102">
        <v>122</v>
      </c>
      <c r="BV102">
        <v>0</v>
      </c>
    </row>
    <row r="103" spans="1:74" x14ac:dyDescent="0.3">
      <c r="A103" t="s">
        <v>2932</v>
      </c>
      <c r="B103">
        <v>1980</v>
      </c>
      <c r="C103" t="s">
        <v>189</v>
      </c>
      <c r="D103" t="s">
        <v>467</v>
      </c>
      <c r="E103" t="str">
        <f t="shared" si="1"/>
        <v>City of Capitola</v>
      </c>
      <c r="F103">
        <v>400</v>
      </c>
      <c r="G103" t="s">
        <v>2933</v>
      </c>
      <c r="H103">
        <v>9095</v>
      </c>
      <c r="I103">
        <v>9095</v>
      </c>
      <c r="J103">
        <v>0</v>
      </c>
      <c r="K103">
        <v>0</v>
      </c>
      <c r="L103">
        <v>4333</v>
      </c>
      <c r="M103">
        <v>1866</v>
      </c>
      <c r="N103">
        <v>2467</v>
      </c>
      <c r="O103">
        <v>89500</v>
      </c>
      <c r="P103">
        <v>2391</v>
      </c>
      <c r="Q103">
        <v>999</v>
      </c>
      <c r="R103">
        <v>813</v>
      </c>
      <c r="S103">
        <v>591</v>
      </c>
      <c r="T103" t="s">
        <v>467</v>
      </c>
      <c r="U103">
        <v>1</v>
      </c>
      <c r="V103">
        <v>336</v>
      </c>
      <c r="W103">
        <v>8</v>
      </c>
      <c r="X103">
        <v>34</v>
      </c>
      <c r="Y103">
        <v>7</v>
      </c>
      <c r="Z103">
        <v>281</v>
      </c>
      <c r="AA103">
        <v>59</v>
      </c>
      <c r="AB103">
        <v>19</v>
      </c>
      <c r="AC103">
        <v>28</v>
      </c>
      <c r="AD103">
        <v>55</v>
      </c>
      <c r="AE103">
        <v>483</v>
      </c>
      <c r="AF103">
        <v>18</v>
      </c>
      <c r="AG103">
        <v>46</v>
      </c>
      <c r="AH103">
        <v>64</v>
      </c>
      <c r="AI103">
        <v>198</v>
      </c>
      <c r="AJ103">
        <v>182</v>
      </c>
      <c r="AK103">
        <v>0</v>
      </c>
      <c r="AL103">
        <v>106</v>
      </c>
      <c r="AM103">
        <v>97</v>
      </c>
      <c r="AN103">
        <v>171</v>
      </c>
      <c r="AO103">
        <v>26</v>
      </c>
      <c r="AP103">
        <v>0</v>
      </c>
      <c r="AQ103">
        <v>353</v>
      </c>
      <c r="AR103">
        <v>123</v>
      </c>
      <c r="AS103">
        <v>67</v>
      </c>
      <c r="AT103">
        <v>0</v>
      </c>
      <c r="AU103">
        <v>14</v>
      </c>
      <c r="AV103">
        <v>299</v>
      </c>
      <c r="AW103">
        <v>88</v>
      </c>
      <c r="AX103">
        <v>23</v>
      </c>
      <c r="AY103">
        <v>13</v>
      </c>
      <c r="AZ103">
        <v>24</v>
      </c>
      <c r="BA103">
        <v>34</v>
      </c>
      <c r="BB103">
        <v>0</v>
      </c>
      <c r="BC103">
        <v>58</v>
      </c>
      <c r="BD103">
        <v>9</v>
      </c>
      <c r="BE103">
        <v>24</v>
      </c>
      <c r="BF103">
        <v>42</v>
      </c>
      <c r="BG103">
        <v>0</v>
      </c>
      <c r="BH103">
        <v>73</v>
      </c>
      <c r="BI103">
        <v>16</v>
      </c>
      <c r="BJ103">
        <v>20</v>
      </c>
      <c r="BK103">
        <v>25</v>
      </c>
      <c r="BL103">
        <v>0</v>
      </c>
      <c r="BM103">
        <v>84</v>
      </c>
      <c r="BN103">
        <v>5</v>
      </c>
      <c r="BO103">
        <v>19</v>
      </c>
      <c r="BP103">
        <v>25</v>
      </c>
      <c r="BQ103">
        <v>0</v>
      </c>
      <c r="BR103">
        <v>387</v>
      </c>
      <c r="BS103">
        <v>53</v>
      </c>
      <c r="BT103">
        <v>53</v>
      </c>
      <c r="BU103">
        <v>6</v>
      </c>
      <c r="BV103">
        <v>0</v>
      </c>
    </row>
    <row r="104" spans="1:74" x14ac:dyDescent="0.3">
      <c r="A104" t="s">
        <v>2934</v>
      </c>
      <c r="B104">
        <v>1980</v>
      </c>
      <c r="C104" t="s">
        <v>189</v>
      </c>
      <c r="D104" t="s">
        <v>2935</v>
      </c>
      <c r="E104" t="str">
        <f t="shared" si="1"/>
        <v>City of Cardiff-By-The-Sea</v>
      </c>
      <c r="F104">
        <v>403</v>
      </c>
      <c r="G104" t="s">
        <v>2936</v>
      </c>
      <c r="H104">
        <v>10054</v>
      </c>
      <c r="I104">
        <v>10054</v>
      </c>
      <c r="J104">
        <v>0</v>
      </c>
      <c r="K104">
        <v>0</v>
      </c>
      <c r="L104">
        <v>3892</v>
      </c>
      <c r="M104">
        <v>2336</v>
      </c>
      <c r="N104">
        <v>1556</v>
      </c>
      <c r="O104">
        <v>119500</v>
      </c>
      <c r="P104">
        <v>3564</v>
      </c>
      <c r="Q104">
        <v>525</v>
      </c>
      <c r="R104">
        <v>21</v>
      </c>
      <c r="S104">
        <v>2</v>
      </c>
      <c r="T104" t="s">
        <v>2935</v>
      </c>
      <c r="U104">
        <v>1</v>
      </c>
      <c r="V104">
        <v>424</v>
      </c>
      <c r="W104">
        <v>0</v>
      </c>
      <c r="X104">
        <v>0</v>
      </c>
      <c r="Y104">
        <v>0</v>
      </c>
      <c r="Z104">
        <v>165</v>
      </c>
      <c r="AA104">
        <v>25</v>
      </c>
      <c r="AB104">
        <v>11</v>
      </c>
      <c r="AC104">
        <v>6</v>
      </c>
      <c r="AD104">
        <v>12</v>
      </c>
      <c r="AE104">
        <v>236</v>
      </c>
      <c r="AF104">
        <v>5</v>
      </c>
      <c r="AG104">
        <v>12</v>
      </c>
      <c r="AH104">
        <v>5</v>
      </c>
      <c r="AI104">
        <v>76</v>
      </c>
      <c r="AJ104">
        <v>142</v>
      </c>
      <c r="AK104">
        <v>0</v>
      </c>
      <c r="AL104">
        <v>24</v>
      </c>
      <c r="AM104">
        <v>71</v>
      </c>
      <c r="AN104">
        <v>116</v>
      </c>
      <c r="AO104">
        <v>62</v>
      </c>
      <c r="AP104">
        <v>10</v>
      </c>
      <c r="AQ104">
        <v>270</v>
      </c>
      <c r="AR104">
        <v>161</v>
      </c>
      <c r="AS104">
        <v>96</v>
      </c>
      <c r="AT104">
        <v>6</v>
      </c>
      <c r="AU104">
        <v>5</v>
      </c>
      <c r="AV104">
        <v>460</v>
      </c>
      <c r="AW104">
        <v>98</v>
      </c>
      <c r="AX104">
        <v>14</v>
      </c>
      <c r="AY104">
        <v>8</v>
      </c>
      <c r="AZ104">
        <v>8</v>
      </c>
      <c r="BA104">
        <v>48</v>
      </c>
      <c r="BB104">
        <v>12</v>
      </c>
      <c r="BC104">
        <v>58</v>
      </c>
      <c r="BD104">
        <v>21</v>
      </c>
      <c r="BE104">
        <v>19</v>
      </c>
      <c r="BF104">
        <v>46</v>
      </c>
      <c r="BG104">
        <v>0</v>
      </c>
      <c r="BH104">
        <v>101</v>
      </c>
      <c r="BI104">
        <v>22</v>
      </c>
      <c r="BJ104">
        <v>12</v>
      </c>
      <c r="BK104">
        <v>77</v>
      </c>
      <c r="BL104">
        <v>0</v>
      </c>
      <c r="BM104">
        <v>69</v>
      </c>
      <c r="BN104">
        <v>14</v>
      </c>
      <c r="BO104">
        <v>61</v>
      </c>
      <c r="BP104">
        <v>27</v>
      </c>
      <c r="BQ104">
        <v>0</v>
      </c>
      <c r="BR104">
        <v>676</v>
      </c>
      <c r="BS104">
        <v>177</v>
      </c>
      <c r="BT104">
        <v>171</v>
      </c>
      <c r="BU104">
        <v>140</v>
      </c>
      <c r="BV104">
        <v>0</v>
      </c>
    </row>
    <row r="105" spans="1:74" x14ac:dyDescent="0.3">
      <c r="A105" t="s">
        <v>2937</v>
      </c>
      <c r="B105">
        <v>1980</v>
      </c>
      <c r="C105" t="s">
        <v>189</v>
      </c>
      <c r="D105" t="s">
        <v>469</v>
      </c>
      <c r="E105" t="str">
        <f t="shared" si="1"/>
        <v>City of Carlsbad</v>
      </c>
      <c r="F105">
        <v>405</v>
      </c>
      <c r="G105" t="s">
        <v>2938</v>
      </c>
      <c r="H105">
        <v>35490</v>
      </c>
      <c r="I105">
        <v>35490</v>
      </c>
      <c r="J105">
        <v>0</v>
      </c>
      <c r="K105">
        <v>0</v>
      </c>
      <c r="L105">
        <v>13586</v>
      </c>
      <c r="M105">
        <v>8664</v>
      </c>
      <c r="N105">
        <v>4922</v>
      </c>
      <c r="O105">
        <v>123400</v>
      </c>
      <c r="P105">
        <v>10460</v>
      </c>
      <c r="Q105">
        <v>1836</v>
      </c>
      <c r="R105">
        <v>2136</v>
      </c>
      <c r="S105">
        <v>866</v>
      </c>
      <c r="T105" t="s">
        <v>469</v>
      </c>
      <c r="U105">
        <v>1</v>
      </c>
      <c r="V105">
        <v>317</v>
      </c>
      <c r="W105">
        <v>0</v>
      </c>
      <c r="X105">
        <v>41</v>
      </c>
      <c r="Y105">
        <v>15</v>
      </c>
      <c r="Z105">
        <v>532</v>
      </c>
      <c r="AA105">
        <v>72</v>
      </c>
      <c r="AB105">
        <v>32</v>
      </c>
      <c r="AC105">
        <v>20</v>
      </c>
      <c r="AD105">
        <v>169</v>
      </c>
      <c r="AE105">
        <v>701</v>
      </c>
      <c r="AF105">
        <v>19</v>
      </c>
      <c r="AG105">
        <v>122</v>
      </c>
      <c r="AH105">
        <v>193</v>
      </c>
      <c r="AI105">
        <v>334</v>
      </c>
      <c r="AJ105">
        <v>265</v>
      </c>
      <c r="AK105">
        <v>26</v>
      </c>
      <c r="AL105">
        <v>218</v>
      </c>
      <c r="AM105">
        <v>194</v>
      </c>
      <c r="AN105">
        <v>248</v>
      </c>
      <c r="AO105">
        <v>64</v>
      </c>
      <c r="AP105">
        <v>0</v>
      </c>
      <c r="AQ105">
        <v>1101</v>
      </c>
      <c r="AR105">
        <v>267</v>
      </c>
      <c r="AS105">
        <v>209</v>
      </c>
      <c r="AT105">
        <v>5</v>
      </c>
      <c r="AU105">
        <v>20</v>
      </c>
      <c r="AV105">
        <v>626</v>
      </c>
      <c r="AW105">
        <v>108</v>
      </c>
      <c r="AX105">
        <v>26</v>
      </c>
      <c r="AY105">
        <v>0</v>
      </c>
      <c r="AZ105">
        <v>34</v>
      </c>
      <c r="BA105">
        <v>99</v>
      </c>
      <c r="BB105">
        <v>38</v>
      </c>
      <c r="BC105">
        <v>119</v>
      </c>
      <c r="BD105">
        <v>22</v>
      </c>
      <c r="BE105">
        <v>25</v>
      </c>
      <c r="BF105">
        <v>151</v>
      </c>
      <c r="BG105">
        <v>0</v>
      </c>
      <c r="BH105">
        <v>234</v>
      </c>
      <c r="BI105">
        <v>34</v>
      </c>
      <c r="BJ105">
        <v>55</v>
      </c>
      <c r="BK105">
        <v>191</v>
      </c>
      <c r="BL105">
        <v>0</v>
      </c>
      <c r="BM105">
        <v>245</v>
      </c>
      <c r="BN105">
        <v>67</v>
      </c>
      <c r="BO105">
        <v>44</v>
      </c>
      <c r="BP105">
        <v>173</v>
      </c>
      <c r="BQ105">
        <v>0</v>
      </c>
      <c r="BR105">
        <v>2387</v>
      </c>
      <c r="BS105">
        <v>660</v>
      </c>
      <c r="BT105">
        <v>987</v>
      </c>
      <c r="BU105">
        <v>600</v>
      </c>
      <c r="BV105">
        <v>0</v>
      </c>
    </row>
    <row r="106" spans="1:74" x14ac:dyDescent="0.3">
      <c r="A106" t="s">
        <v>2939</v>
      </c>
      <c r="B106">
        <v>1980</v>
      </c>
      <c r="C106" t="s">
        <v>189</v>
      </c>
      <c r="D106" t="s">
        <v>2940</v>
      </c>
      <c r="E106" t="str">
        <f t="shared" si="1"/>
        <v>City of Carmel-By-The-Sea</v>
      </c>
      <c r="F106">
        <v>410</v>
      </c>
      <c r="G106" t="s">
        <v>2941</v>
      </c>
      <c r="H106">
        <v>4707</v>
      </c>
      <c r="I106">
        <v>4707</v>
      </c>
      <c r="J106">
        <v>0</v>
      </c>
      <c r="K106">
        <v>0</v>
      </c>
      <c r="L106">
        <v>2560</v>
      </c>
      <c r="M106">
        <v>1363</v>
      </c>
      <c r="N106">
        <v>1197</v>
      </c>
      <c r="O106">
        <v>155900</v>
      </c>
      <c r="P106">
        <v>2551</v>
      </c>
      <c r="Q106">
        <v>497</v>
      </c>
      <c r="R106">
        <v>76</v>
      </c>
      <c r="S106">
        <v>0</v>
      </c>
      <c r="T106" t="s">
        <v>2940</v>
      </c>
      <c r="U106">
        <v>1</v>
      </c>
      <c r="V106">
        <v>393</v>
      </c>
      <c r="W106">
        <v>0</v>
      </c>
      <c r="X106">
        <v>0</v>
      </c>
      <c r="Y106">
        <v>9</v>
      </c>
      <c r="Z106">
        <v>127</v>
      </c>
      <c r="AA106">
        <v>35</v>
      </c>
      <c r="AB106">
        <v>0</v>
      </c>
      <c r="AC106">
        <v>17</v>
      </c>
      <c r="AD106">
        <v>39</v>
      </c>
      <c r="AE106">
        <v>163</v>
      </c>
      <c r="AF106">
        <v>38</v>
      </c>
      <c r="AG106">
        <v>13</v>
      </c>
      <c r="AH106">
        <v>6</v>
      </c>
      <c r="AI106">
        <v>40</v>
      </c>
      <c r="AJ106">
        <v>97</v>
      </c>
      <c r="AK106">
        <v>8</v>
      </c>
      <c r="AL106">
        <v>41</v>
      </c>
      <c r="AM106">
        <v>43</v>
      </c>
      <c r="AN106">
        <v>61</v>
      </c>
      <c r="AO106">
        <v>46</v>
      </c>
      <c r="AP106">
        <v>0</v>
      </c>
      <c r="AQ106">
        <v>174</v>
      </c>
      <c r="AR106">
        <v>120</v>
      </c>
      <c r="AS106">
        <v>66</v>
      </c>
      <c r="AT106">
        <v>13</v>
      </c>
      <c r="AU106">
        <v>27</v>
      </c>
      <c r="AV106">
        <v>390</v>
      </c>
      <c r="AW106">
        <v>124</v>
      </c>
      <c r="AX106">
        <v>23</v>
      </c>
      <c r="AY106">
        <v>6</v>
      </c>
      <c r="AZ106">
        <v>11</v>
      </c>
      <c r="BA106">
        <v>36</v>
      </c>
      <c r="BB106">
        <v>24</v>
      </c>
      <c r="BC106">
        <v>58</v>
      </c>
      <c r="BD106">
        <v>8</v>
      </c>
      <c r="BE106">
        <v>28</v>
      </c>
      <c r="BF106">
        <v>35</v>
      </c>
      <c r="BG106">
        <v>0</v>
      </c>
      <c r="BH106">
        <v>124</v>
      </c>
      <c r="BI106">
        <v>20</v>
      </c>
      <c r="BJ106">
        <v>12</v>
      </c>
      <c r="BK106">
        <v>25</v>
      </c>
      <c r="BL106">
        <v>0</v>
      </c>
      <c r="BM106">
        <v>41</v>
      </c>
      <c r="BN106">
        <v>0</v>
      </c>
      <c r="BO106">
        <v>12</v>
      </c>
      <c r="BP106">
        <v>6</v>
      </c>
      <c r="BQ106">
        <v>0</v>
      </c>
      <c r="BR106">
        <v>563</v>
      </c>
      <c r="BS106">
        <v>47</v>
      </c>
      <c r="BT106">
        <v>61</v>
      </c>
      <c r="BU106">
        <v>25</v>
      </c>
      <c r="BV106">
        <v>0</v>
      </c>
    </row>
    <row r="107" spans="1:74" x14ac:dyDescent="0.3">
      <c r="A107" t="s">
        <v>2942</v>
      </c>
      <c r="B107">
        <v>1980</v>
      </c>
      <c r="C107" t="s">
        <v>189</v>
      </c>
      <c r="D107" t="s">
        <v>2943</v>
      </c>
      <c r="E107" t="str">
        <f t="shared" si="1"/>
        <v>City of Carmel Valley</v>
      </c>
      <c r="F107">
        <v>420</v>
      </c>
      <c r="G107" t="s">
        <v>2944</v>
      </c>
      <c r="H107">
        <v>4013</v>
      </c>
      <c r="I107">
        <v>0</v>
      </c>
      <c r="J107">
        <v>4013</v>
      </c>
      <c r="K107">
        <v>0</v>
      </c>
      <c r="L107">
        <v>1600</v>
      </c>
      <c r="M107">
        <v>1132</v>
      </c>
      <c r="N107">
        <v>468</v>
      </c>
      <c r="O107">
        <v>148100</v>
      </c>
      <c r="P107">
        <v>1480</v>
      </c>
      <c r="Q107">
        <v>229</v>
      </c>
      <c r="R107">
        <v>45</v>
      </c>
      <c r="S107">
        <v>5</v>
      </c>
      <c r="T107" t="s">
        <v>2943</v>
      </c>
      <c r="U107">
        <v>1</v>
      </c>
      <c r="V107">
        <v>402</v>
      </c>
      <c r="W107">
        <v>0</v>
      </c>
      <c r="X107">
        <v>0</v>
      </c>
      <c r="Y107">
        <v>0</v>
      </c>
      <c r="Z107">
        <v>56</v>
      </c>
      <c r="AA107">
        <v>0</v>
      </c>
      <c r="AB107">
        <v>0</v>
      </c>
      <c r="AC107">
        <v>0</v>
      </c>
      <c r="AD107">
        <v>22</v>
      </c>
      <c r="AE107">
        <v>66</v>
      </c>
      <c r="AF107">
        <v>18</v>
      </c>
      <c r="AG107">
        <v>0</v>
      </c>
      <c r="AH107">
        <v>0</v>
      </c>
      <c r="AI107">
        <v>31</v>
      </c>
      <c r="AJ107">
        <v>31</v>
      </c>
      <c r="AK107">
        <v>0</v>
      </c>
      <c r="AL107">
        <v>19</v>
      </c>
      <c r="AM107">
        <v>6</v>
      </c>
      <c r="AN107">
        <v>36</v>
      </c>
      <c r="AO107">
        <v>22</v>
      </c>
      <c r="AP107">
        <v>0</v>
      </c>
      <c r="AQ107">
        <v>60</v>
      </c>
      <c r="AR107">
        <v>44</v>
      </c>
      <c r="AS107">
        <v>22</v>
      </c>
      <c r="AT107">
        <v>0</v>
      </c>
      <c r="AU107">
        <v>8</v>
      </c>
      <c r="AV107">
        <v>578</v>
      </c>
      <c r="AW107">
        <v>138</v>
      </c>
      <c r="AX107">
        <v>0</v>
      </c>
      <c r="AY107">
        <v>0</v>
      </c>
      <c r="AZ107">
        <v>5</v>
      </c>
      <c r="BA107">
        <v>26</v>
      </c>
      <c r="BB107">
        <v>11</v>
      </c>
      <c r="BC107">
        <v>0</v>
      </c>
      <c r="BD107">
        <v>5</v>
      </c>
      <c r="BE107">
        <v>20</v>
      </c>
      <c r="BF107">
        <v>45</v>
      </c>
      <c r="BG107">
        <v>0</v>
      </c>
      <c r="BH107">
        <v>26</v>
      </c>
      <c r="BI107">
        <v>11</v>
      </c>
      <c r="BJ107">
        <v>11</v>
      </c>
      <c r="BK107">
        <v>40</v>
      </c>
      <c r="BL107">
        <v>0</v>
      </c>
      <c r="BM107">
        <v>70</v>
      </c>
      <c r="BN107">
        <v>0</v>
      </c>
      <c r="BO107">
        <v>6</v>
      </c>
      <c r="BP107">
        <v>29</v>
      </c>
      <c r="BQ107">
        <v>0</v>
      </c>
      <c r="BR107">
        <v>400</v>
      </c>
      <c r="BS107">
        <v>77</v>
      </c>
      <c r="BT107">
        <v>103</v>
      </c>
      <c r="BU107">
        <v>64</v>
      </c>
      <c r="BV107">
        <v>0</v>
      </c>
    </row>
    <row r="108" spans="1:74" x14ac:dyDescent="0.3">
      <c r="A108" t="s">
        <v>2945</v>
      </c>
      <c r="B108">
        <v>1980</v>
      </c>
      <c r="C108" t="s">
        <v>189</v>
      </c>
      <c r="D108" t="s">
        <v>2946</v>
      </c>
      <c r="E108" t="str">
        <f t="shared" si="1"/>
        <v>City of Carmichael</v>
      </c>
      <c r="F108">
        <v>430</v>
      </c>
      <c r="G108" t="s">
        <v>2947</v>
      </c>
      <c r="H108">
        <v>43108</v>
      </c>
      <c r="I108">
        <v>43108</v>
      </c>
      <c r="J108">
        <v>0</v>
      </c>
      <c r="K108">
        <v>0</v>
      </c>
      <c r="L108">
        <v>16485</v>
      </c>
      <c r="M108">
        <v>10295</v>
      </c>
      <c r="N108">
        <v>6190</v>
      </c>
      <c r="O108">
        <v>81200</v>
      </c>
      <c r="P108">
        <v>13276</v>
      </c>
      <c r="Q108">
        <v>1431</v>
      </c>
      <c r="R108">
        <v>2661</v>
      </c>
      <c r="S108">
        <v>10</v>
      </c>
      <c r="T108" t="s">
        <v>2946</v>
      </c>
      <c r="U108">
        <v>1</v>
      </c>
      <c r="V108">
        <v>264</v>
      </c>
      <c r="W108">
        <v>95</v>
      </c>
      <c r="X108">
        <v>19</v>
      </c>
      <c r="Y108">
        <v>44</v>
      </c>
      <c r="Z108">
        <v>727</v>
      </c>
      <c r="AA108">
        <v>117</v>
      </c>
      <c r="AB108">
        <v>54</v>
      </c>
      <c r="AC108">
        <v>65</v>
      </c>
      <c r="AD108">
        <v>441</v>
      </c>
      <c r="AE108">
        <v>947</v>
      </c>
      <c r="AF108">
        <v>5</v>
      </c>
      <c r="AG108">
        <v>273</v>
      </c>
      <c r="AH108">
        <v>378</v>
      </c>
      <c r="AI108">
        <v>535</v>
      </c>
      <c r="AJ108">
        <v>155</v>
      </c>
      <c r="AK108">
        <v>12</v>
      </c>
      <c r="AL108">
        <v>350</v>
      </c>
      <c r="AM108">
        <v>269</v>
      </c>
      <c r="AN108">
        <v>125</v>
      </c>
      <c r="AO108">
        <v>37</v>
      </c>
      <c r="AP108">
        <v>6</v>
      </c>
      <c r="AQ108">
        <v>1170</v>
      </c>
      <c r="AR108">
        <v>184</v>
      </c>
      <c r="AS108">
        <v>44</v>
      </c>
      <c r="AT108">
        <v>0</v>
      </c>
      <c r="AU108">
        <v>33</v>
      </c>
      <c r="AV108">
        <v>369</v>
      </c>
      <c r="AW108">
        <v>106</v>
      </c>
      <c r="AX108">
        <v>28</v>
      </c>
      <c r="AY108">
        <v>12</v>
      </c>
      <c r="AZ108">
        <v>35</v>
      </c>
      <c r="BA108">
        <v>213</v>
      </c>
      <c r="BB108">
        <v>48</v>
      </c>
      <c r="BC108">
        <v>176</v>
      </c>
      <c r="BD108">
        <v>71</v>
      </c>
      <c r="BE108">
        <v>59</v>
      </c>
      <c r="BF108">
        <v>192</v>
      </c>
      <c r="BG108">
        <v>0</v>
      </c>
      <c r="BH108">
        <v>388</v>
      </c>
      <c r="BI108">
        <v>116</v>
      </c>
      <c r="BJ108">
        <v>81</v>
      </c>
      <c r="BK108">
        <v>186</v>
      </c>
      <c r="BL108">
        <v>0</v>
      </c>
      <c r="BM108">
        <v>469</v>
      </c>
      <c r="BN108">
        <v>104</v>
      </c>
      <c r="BO108">
        <v>149</v>
      </c>
      <c r="BP108">
        <v>141</v>
      </c>
      <c r="BQ108">
        <v>0</v>
      </c>
      <c r="BR108">
        <v>5167</v>
      </c>
      <c r="BS108">
        <v>696</v>
      </c>
      <c r="BT108">
        <v>631</v>
      </c>
      <c r="BU108">
        <v>166</v>
      </c>
      <c r="BV108">
        <v>0</v>
      </c>
    </row>
    <row r="109" spans="1:74" x14ac:dyDescent="0.3">
      <c r="A109" t="s">
        <v>2948</v>
      </c>
      <c r="B109">
        <v>1980</v>
      </c>
      <c r="C109" t="s">
        <v>189</v>
      </c>
      <c r="D109" t="s">
        <v>473</v>
      </c>
      <c r="E109" t="str">
        <f t="shared" si="1"/>
        <v>City of Carpinteria</v>
      </c>
      <c r="F109">
        <v>433</v>
      </c>
      <c r="G109" t="s">
        <v>2949</v>
      </c>
      <c r="H109">
        <v>10835</v>
      </c>
      <c r="I109">
        <v>0</v>
      </c>
      <c r="J109">
        <v>10835</v>
      </c>
      <c r="K109">
        <v>0</v>
      </c>
      <c r="L109">
        <v>3989</v>
      </c>
      <c r="M109">
        <v>2098</v>
      </c>
      <c r="N109">
        <v>1891</v>
      </c>
      <c r="O109">
        <v>116800</v>
      </c>
      <c r="P109">
        <v>2319</v>
      </c>
      <c r="Q109">
        <v>807</v>
      </c>
      <c r="R109">
        <v>783</v>
      </c>
      <c r="S109">
        <v>485</v>
      </c>
      <c r="T109" t="s">
        <v>473</v>
      </c>
      <c r="U109">
        <v>1</v>
      </c>
      <c r="V109">
        <v>341</v>
      </c>
      <c r="W109">
        <v>0</v>
      </c>
      <c r="X109">
        <v>9</v>
      </c>
      <c r="Y109">
        <v>30</v>
      </c>
      <c r="Z109">
        <v>210</v>
      </c>
      <c r="AA109">
        <v>40</v>
      </c>
      <c r="AB109">
        <v>23</v>
      </c>
      <c r="AC109">
        <v>15</v>
      </c>
      <c r="AD109">
        <v>41</v>
      </c>
      <c r="AE109">
        <v>301</v>
      </c>
      <c r="AF109">
        <v>6</v>
      </c>
      <c r="AG109">
        <v>21</v>
      </c>
      <c r="AH109">
        <v>27</v>
      </c>
      <c r="AI109">
        <v>164</v>
      </c>
      <c r="AJ109">
        <v>142</v>
      </c>
      <c r="AK109">
        <v>12</v>
      </c>
      <c r="AL109">
        <v>70</v>
      </c>
      <c r="AM109">
        <v>68</v>
      </c>
      <c r="AN109">
        <v>71</v>
      </c>
      <c r="AO109">
        <v>55</v>
      </c>
      <c r="AP109">
        <v>5</v>
      </c>
      <c r="AQ109">
        <v>385</v>
      </c>
      <c r="AR109">
        <v>111</v>
      </c>
      <c r="AS109">
        <v>65</v>
      </c>
      <c r="AT109">
        <v>0</v>
      </c>
      <c r="AU109">
        <v>14</v>
      </c>
      <c r="AV109">
        <v>431</v>
      </c>
      <c r="AW109">
        <v>94</v>
      </c>
      <c r="AX109">
        <v>7</v>
      </c>
      <c r="AY109">
        <v>0</v>
      </c>
      <c r="AZ109">
        <v>15</v>
      </c>
      <c r="BA109">
        <v>19</v>
      </c>
      <c r="BB109">
        <v>7</v>
      </c>
      <c r="BC109">
        <v>27</v>
      </c>
      <c r="BD109">
        <v>0</v>
      </c>
      <c r="BE109">
        <v>16</v>
      </c>
      <c r="BF109">
        <v>29</v>
      </c>
      <c r="BG109">
        <v>0</v>
      </c>
      <c r="BH109">
        <v>77</v>
      </c>
      <c r="BI109">
        <v>0</v>
      </c>
      <c r="BJ109">
        <v>21</v>
      </c>
      <c r="BK109">
        <v>53</v>
      </c>
      <c r="BL109">
        <v>0</v>
      </c>
      <c r="BM109">
        <v>111</v>
      </c>
      <c r="BN109">
        <v>25</v>
      </c>
      <c r="BO109">
        <v>18</v>
      </c>
      <c r="BP109">
        <v>34</v>
      </c>
      <c r="BQ109">
        <v>0</v>
      </c>
      <c r="BR109">
        <v>517</v>
      </c>
      <c r="BS109">
        <v>81</v>
      </c>
      <c r="BT109">
        <v>97</v>
      </c>
      <c r="BU109">
        <v>70</v>
      </c>
      <c r="BV109">
        <v>0</v>
      </c>
    </row>
    <row r="110" spans="1:74" x14ac:dyDescent="0.3">
      <c r="A110" t="s">
        <v>2950</v>
      </c>
      <c r="B110">
        <v>1980</v>
      </c>
      <c r="C110" t="s">
        <v>189</v>
      </c>
      <c r="D110" t="s">
        <v>475</v>
      </c>
      <c r="E110" t="str">
        <f t="shared" si="1"/>
        <v>City of Carson</v>
      </c>
      <c r="F110">
        <v>440</v>
      </c>
      <c r="G110" t="s">
        <v>2951</v>
      </c>
      <c r="H110">
        <v>81221</v>
      </c>
      <c r="I110">
        <v>81221</v>
      </c>
      <c r="J110">
        <v>0</v>
      </c>
      <c r="K110">
        <v>0</v>
      </c>
      <c r="L110">
        <v>22753</v>
      </c>
      <c r="M110">
        <v>18014</v>
      </c>
      <c r="N110">
        <v>4739</v>
      </c>
      <c r="O110">
        <v>81800</v>
      </c>
      <c r="P110">
        <v>18978</v>
      </c>
      <c r="Q110">
        <v>1122</v>
      </c>
      <c r="R110">
        <v>713</v>
      </c>
      <c r="S110">
        <v>2442</v>
      </c>
      <c r="T110" t="s">
        <v>475</v>
      </c>
      <c r="U110">
        <v>1</v>
      </c>
      <c r="V110">
        <v>317</v>
      </c>
      <c r="W110">
        <v>0</v>
      </c>
      <c r="X110">
        <v>18</v>
      </c>
      <c r="Y110">
        <v>22</v>
      </c>
      <c r="Z110">
        <v>407</v>
      </c>
      <c r="AA110">
        <v>61</v>
      </c>
      <c r="AB110">
        <v>62</v>
      </c>
      <c r="AC110">
        <v>21</v>
      </c>
      <c r="AD110">
        <v>152</v>
      </c>
      <c r="AE110">
        <v>574</v>
      </c>
      <c r="AF110">
        <v>19</v>
      </c>
      <c r="AG110">
        <v>103</v>
      </c>
      <c r="AH110">
        <v>88</v>
      </c>
      <c r="AI110">
        <v>345</v>
      </c>
      <c r="AJ110">
        <v>217</v>
      </c>
      <c r="AK110">
        <v>0</v>
      </c>
      <c r="AL110">
        <v>272</v>
      </c>
      <c r="AM110">
        <v>127</v>
      </c>
      <c r="AN110">
        <v>167</v>
      </c>
      <c r="AO110">
        <v>56</v>
      </c>
      <c r="AP110">
        <v>30</v>
      </c>
      <c r="AQ110">
        <v>1347</v>
      </c>
      <c r="AR110">
        <v>203</v>
      </c>
      <c r="AS110">
        <v>183</v>
      </c>
      <c r="AT110">
        <v>0</v>
      </c>
      <c r="AU110">
        <v>44</v>
      </c>
      <c r="AV110">
        <v>385</v>
      </c>
      <c r="AW110">
        <v>83</v>
      </c>
      <c r="AX110">
        <v>28</v>
      </c>
      <c r="AY110">
        <v>19</v>
      </c>
      <c r="AZ110">
        <v>37</v>
      </c>
      <c r="BA110">
        <v>303</v>
      </c>
      <c r="BB110">
        <v>76</v>
      </c>
      <c r="BC110">
        <v>251</v>
      </c>
      <c r="BD110">
        <v>67</v>
      </c>
      <c r="BE110">
        <v>155</v>
      </c>
      <c r="BF110">
        <v>405</v>
      </c>
      <c r="BG110">
        <v>0</v>
      </c>
      <c r="BH110">
        <v>439</v>
      </c>
      <c r="BI110">
        <v>135</v>
      </c>
      <c r="BJ110">
        <v>240</v>
      </c>
      <c r="BK110">
        <v>418</v>
      </c>
      <c r="BL110">
        <v>0</v>
      </c>
      <c r="BM110">
        <v>512</v>
      </c>
      <c r="BN110">
        <v>233</v>
      </c>
      <c r="BO110">
        <v>268</v>
      </c>
      <c r="BP110">
        <v>382</v>
      </c>
      <c r="BQ110">
        <v>0</v>
      </c>
      <c r="BR110">
        <v>7416</v>
      </c>
      <c r="BS110">
        <v>1262</v>
      </c>
      <c r="BT110">
        <v>1070</v>
      </c>
      <c r="BU110">
        <v>514</v>
      </c>
      <c r="BV110">
        <v>0</v>
      </c>
    </row>
    <row r="111" spans="1:74" x14ac:dyDescent="0.3">
      <c r="A111" t="s">
        <v>2952</v>
      </c>
      <c r="B111">
        <v>1980</v>
      </c>
      <c r="C111" t="s">
        <v>189</v>
      </c>
      <c r="D111" t="s">
        <v>2953</v>
      </c>
      <c r="E111" t="str">
        <f t="shared" si="1"/>
        <v>City of Caruthers</v>
      </c>
      <c r="F111">
        <v>442</v>
      </c>
      <c r="G111" t="s">
        <v>2954</v>
      </c>
      <c r="H111">
        <v>1514</v>
      </c>
      <c r="I111">
        <v>0</v>
      </c>
      <c r="J111">
        <v>0</v>
      </c>
      <c r="K111">
        <v>1514</v>
      </c>
      <c r="L111">
        <v>503</v>
      </c>
      <c r="M111">
        <v>351</v>
      </c>
      <c r="N111">
        <v>152</v>
      </c>
      <c r="O111">
        <v>45500</v>
      </c>
      <c r="P111">
        <v>479</v>
      </c>
      <c r="Q111">
        <v>37</v>
      </c>
      <c r="R111">
        <v>0</v>
      </c>
      <c r="S111">
        <v>8</v>
      </c>
      <c r="T111" t="s">
        <v>2953</v>
      </c>
      <c r="U111">
        <v>1</v>
      </c>
      <c r="V111">
        <v>224</v>
      </c>
      <c r="W111">
        <v>0</v>
      </c>
      <c r="X111">
        <v>0</v>
      </c>
      <c r="Y111">
        <v>0</v>
      </c>
      <c r="Z111">
        <v>25</v>
      </c>
      <c r="AA111">
        <v>0</v>
      </c>
      <c r="AB111">
        <v>0</v>
      </c>
      <c r="AC111">
        <v>0</v>
      </c>
      <c r="AD111">
        <v>23</v>
      </c>
      <c r="AE111">
        <v>42</v>
      </c>
      <c r="AF111">
        <v>8</v>
      </c>
      <c r="AG111">
        <v>8</v>
      </c>
      <c r="AH111">
        <v>0</v>
      </c>
      <c r="AI111">
        <v>11</v>
      </c>
      <c r="AJ111">
        <v>6</v>
      </c>
      <c r="AK111">
        <v>5</v>
      </c>
      <c r="AL111">
        <v>17</v>
      </c>
      <c r="AM111">
        <v>0</v>
      </c>
      <c r="AN111">
        <v>0</v>
      </c>
      <c r="AO111">
        <v>0</v>
      </c>
      <c r="AP111">
        <v>8</v>
      </c>
      <c r="AQ111">
        <v>21</v>
      </c>
      <c r="AR111">
        <v>0</v>
      </c>
      <c r="AS111">
        <v>0</v>
      </c>
      <c r="AT111">
        <v>0</v>
      </c>
      <c r="AU111">
        <v>10</v>
      </c>
      <c r="AV111">
        <v>208</v>
      </c>
      <c r="AW111">
        <v>90</v>
      </c>
      <c r="AX111">
        <v>0</v>
      </c>
      <c r="AY111">
        <v>3</v>
      </c>
      <c r="AZ111">
        <v>27</v>
      </c>
      <c r="BA111">
        <v>26</v>
      </c>
      <c r="BB111">
        <v>7</v>
      </c>
      <c r="BC111">
        <v>44</v>
      </c>
      <c r="BD111">
        <v>8</v>
      </c>
      <c r="BE111">
        <v>7</v>
      </c>
      <c r="BF111">
        <v>0</v>
      </c>
      <c r="BG111">
        <v>0</v>
      </c>
      <c r="BH111">
        <v>0</v>
      </c>
      <c r="BI111">
        <v>0</v>
      </c>
      <c r="BJ111">
        <v>0</v>
      </c>
      <c r="BK111">
        <v>0</v>
      </c>
      <c r="BL111">
        <v>0</v>
      </c>
      <c r="BM111">
        <v>55</v>
      </c>
      <c r="BN111">
        <v>0</v>
      </c>
      <c r="BO111">
        <v>0</v>
      </c>
      <c r="BP111">
        <v>0</v>
      </c>
      <c r="BQ111">
        <v>0</v>
      </c>
      <c r="BR111">
        <v>103</v>
      </c>
      <c r="BS111">
        <v>0</v>
      </c>
      <c r="BT111">
        <v>15</v>
      </c>
      <c r="BU111">
        <v>0</v>
      </c>
      <c r="BV111">
        <v>0</v>
      </c>
    </row>
    <row r="112" spans="1:74" x14ac:dyDescent="0.3">
      <c r="A112" t="s">
        <v>2955</v>
      </c>
      <c r="B112">
        <v>1980</v>
      </c>
      <c r="C112" t="s">
        <v>189</v>
      </c>
      <c r="D112" t="s">
        <v>2956</v>
      </c>
      <c r="E112" t="str">
        <f t="shared" si="1"/>
        <v>City of Casa de Oro-Mount Helix</v>
      </c>
      <c r="F112">
        <v>446</v>
      </c>
      <c r="G112" t="s">
        <v>2957</v>
      </c>
      <c r="H112">
        <v>19651</v>
      </c>
      <c r="I112">
        <v>19651</v>
      </c>
      <c r="J112">
        <v>0</v>
      </c>
      <c r="K112">
        <v>0</v>
      </c>
      <c r="L112">
        <v>6423</v>
      </c>
      <c r="M112">
        <v>5431</v>
      </c>
      <c r="N112">
        <v>992</v>
      </c>
      <c r="O112">
        <v>140100</v>
      </c>
      <c r="P112">
        <v>5978</v>
      </c>
      <c r="Q112">
        <v>366</v>
      </c>
      <c r="R112">
        <v>398</v>
      </c>
      <c r="S112">
        <v>3</v>
      </c>
      <c r="T112" t="s">
        <v>2956</v>
      </c>
      <c r="U112">
        <v>1</v>
      </c>
      <c r="V112">
        <v>307</v>
      </c>
      <c r="W112">
        <v>0</v>
      </c>
      <c r="X112">
        <v>0</v>
      </c>
      <c r="Y112">
        <v>0</v>
      </c>
      <c r="Z112">
        <v>125</v>
      </c>
      <c r="AA112">
        <v>17</v>
      </c>
      <c r="AB112">
        <v>0</v>
      </c>
      <c r="AC112">
        <v>7</v>
      </c>
      <c r="AD112">
        <v>31</v>
      </c>
      <c r="AE112">
        <v>133</v>
      </c>
      <c r="AF112">
        <v>16</v>
      </c>
      <c r="AG112">
        <v>24</v>
      </c>
      <c r="AH112">
        <v>17</v>
      </c>
      <c r="AI112">
        <v>92</v>
      </c>
      <c r="AJ112">
        <v>55</v>
      </c>
      <c r="AK112">
        <v>7</v>
      </c>
      <c r="AL112">
        <v>89</v>
      </c>
      <c r="AM112">
        <v>36</v>
      </c>
      <c r="AN112">
        <v>11</v>
      </c>
      <c r="AO112">
        <v>14</v>
      </c>
      <c r="AP112">
        <v>0</v>
      </c>
      <c r="AQ112">
        <v>227</v>
      </c>
      <c r="AR112">
        <v>22</v>
      </c>
      <c r="AS112">
        <v>42</v>
      </c>
      <c r="AT112">
        <v>0</v>
      </c>
      <c r="AU112">
        <v>22</v>
      </c>
      <c r="AV112">
        <v>610</v>
      </c>
      <c r="AW112">
        <v>133</v>
      </c>
      <c r="AX112">
        <v>5</v>
      </c>
      <c r="AY112">
        <v>0</v>
      </c>
      <c r="AZ112">
        <v>7</v>
      </c>
      <c r="BA112">
        <v>89</v>
      </c>
      <c r="BB112">
        <v>53</v>
      </c>
      <c r="BC112">
        <v>51</v>
      </c>
      <c r="BD112">
        <v>7</v>
      </c>
      <c r="BE112">
        <v>24</v>
      </c>
      <c r="BF112">
        <v>123</v>
      </c>
      <c r="BG112">
        <v>0</v>
      </c>
      <c r="BH112">
        <v>142</v>
      </c>
      <c r="BI112">
        <v>32</v>
      </c>
      <c r="BJ112">
        <v>16</v>
      </c>
      <c r="BK112">
        <v>152</v>
      </c>
      <c r="BL112">
        <v>0</v>
      </c>
      <c r="BM112">
        <v>164</v>
      </c>
      <c r="BN112">
        <v>29</v>
      </c>
      <c r="BO112">
        <v>43</v>
      </c>
      <c r="BP112">
        <v>123</v>
      </c>
      <c r="BQ112">
        <v>0</v>
      </c>
      <c r="BR112">
        <v>2487</v>
      </c>
      <c r="BS112">
        <v>450</v>
      </c>
      <c r="BT112">
        <v>629</v>
      </c>
      <c r="BU112">
        <v>382</v>
      </c>
      <c r="BV112">
        <v>0</v>
      </c>
    </row>
    <row r="113" spans="1:74" x14ac:dyDescent="0.3">
      <c r="A113" t="s">
        <v>2958</v>
      </c>
      <c r="B113">
        <v>1980</v>
      </c>
      <c r="C113" t="s">
        <v>189</v>
      </c>
      <c r="D113" t="s">
        <v>2959</v>
      </c>
      <c r="E113" t="str">
        <f t="shared" si="1"/>
        <v>City of Casitas Springs</v>
      </c>
      <c r="F113">
        <v>451</v>
      </c>
      <c r="G113" t="s">
        <v>2960</v>
      </c>
      <c r="H113">
        <v>1038</v>
      </c>
      <c r="I113">
        <v>0</v>
      </c>
      <c r="J113">
        <v>0</v>
      </c>
      <c r="K113">
        <v>1038</v>
      </c>
      <c r="L113">
        <v>417</v>
      </c>
      <c r="M113">
        <v>263</v>
      </c>
      <c r="N113">
        <v>154</v>
      </c>
      <c r="O113">
        <v>64000</v>
      </c>
      <c r="P113">
        <v>302</v>
      </c>
      <c r="Q113">
        <v>54</v>
      </c>
      <c r="R113">
        <v>0</v>
      </c>
      <c r="S113">
        <v>74</v>
      </c>
      <c r="T113" t="s">
        <v>2959</v>
      </c>
      <c r="U113">
        <v>1</v>
      </c>
      <c r="V113">
        <v>236</v>
      </c>
      <c r="W113">
        <v>0</v>
      </c>
      <c r="X113">
        <v>0</v>
      </c>
      <c r="Y113">
        <v>0</v>
      </c>
      <c r="Z113">
        <v>16</v>
      </c>
      <c r="AA113">
        <v>0</v>
      </c>
      <c r="AB113">
        <v>0</v>
      </c>
      <c r="AC113">
        <v>9</v>
      </c>
      <c r="AD113">
        <v>0</v>
      </c>
      <c r="AE113">
        <v>4</v>
      </c>
      <c r="AF113">
        <v>6</v>
      </c>
      <c r="AG113">
        <v>18</v>
      </c>
      <c r="AH113">
        <v>20</v>
      </c>
      <c r="AI113">
        <v>19</v>
      </c>
      <c r="AJ113">
        <v>15</v>
      </c>
      <c r="AK113">
        <v>6</v>
      </c>
      <c r="AL113">
        <v>13</v>
      </c>
      <c r="AM113">
        <v>0</v>
      </c>
      <c r="AN113">
        <v>0</v>
      </c>
      <c r="AO113">
        <v>0</v>
      </c>
      <c r="AP113">
        <v>0</v>
      </c>
      <c r="AQ113">
        <v>16</v>
      </c>
      <c r="AR113">
        <v>0</v>
      </c>
      <c r="AS113">
        <v>10</v>
      </c>
      <c r="AT113">
        <v>0</v>
      </c>
      <c r="AU113">
        <v>0</v>
      </c>
      <c r="AV113">
        <v>383</v>
      </c>
      <c r="AW113">
        <v>64</v>
      </c>
      <c r="AX113">
        <v>5</v>
      </c>
      <c r="AY113">
        <v>0</v>
      </c>
      <c r="AZ113">
        <v>0</v>
      </c>
      <c r="BA113">
        <v>0</v>
      </c>
      <c r="BB113">
        <v>0</v>
      </c>
      <c r="BC113">
        <v>36</v>
      </c>
      <c r="BD113">
        <v>7</v>
      </c>
      <c r="BE113">
        <v>0</v>
      </c>
      <c r="BF113">
        <v>5</v>
      </c>
      <c r="BG113">
        <v>0</v>
      </c>
      <c r="BH113">
        <v>14</v>
      </c>
      <c r="BI113">
        <v>0</v>
      </c>
      <c r="BJ113">
        <v>0</v>
      </c>
      <c r="BK113">
        <v>8</v>
      </c>
      <c r="BL113">
        <v>0</v>
      </c>
      <c r="BM113">
        <v>14</v>
      </c>
      <c r="BN113">
        <v>0</v>
      </c>
      <c r="BO113">
        <v>5</v>
      </c>
      <c r="BP113">
        <v>0</v>
      </c>
      <c r="BQ113">
        <v>0</v>
      </c>
      <c r="BR113">
        <v>77</v>
      </c>
      <c r="BS113">
        <v>15</v>
      </c>
      <c r="BT113">
        <v>20</v>
      </c>
      <c r="BU113">
        <v>0</v>
      </c>
      <c r="BV113">
        <v>0</v>
      </c>
    </row>
    <row r="114" spans="1:74" x14ac:dyDescent="0.3">
      <c r="A114" t="s">
        <v>2961</v>
      </c>
      <c r="B114">
        <v>1980</v>
      </c>
      <c r="C114" t="s">
        <v>189</v>
      </c>
      <c r="D114" t="s">
        <v>2962</v>
      </c>
      <c r="E114" t="str">
        <f t="shared" si="1"/>
        <v>City of Castle Park-Otay</v>
      </c>
      <c r="F114">
        <v>453</v>
      </c>
      <c r="G114" t="s">
        <v>2963</v>
      </c>
      <c r="H114">
        <v>21049</v>
      </c>
      <c r="I114">
        <v>21049</v>
      </c>
      <c r="J114">
        <v>0</v>
      </c>
      <c r="K114">
        <v>0</v>
      </c>
      <c r="L114">
        <v>7887</v>
      </c>
      <c r="M114">
        <v>3511</v>
      </c>
      <c r="N114">
        <v>4376</v>
      </c>
      <c r="O114">
        <v>68800</v>
      </c>
      <c r="P114">
        <v>3733</v>
      </c>
      <c r="Q114">
        <v>671</v>
      </c>
      <c r="R114">
        <v>2435</v>
      </c>
      <c r="S114">
        <v>1405</v>
      </c>
      <c r="T114" t="s">
        <v>2962</v>
      </c>
      <c r="U114">
        <v>1</v>
      </c>
      <c r="V114">
        <v>273</v>
      </c>
      <c r="W114">
        <v>34</v>
      </c>
      <c r="X114">
        <v>0</v>
      </c>
      <c r="Y114">
        <v>32</v>
      </c>
      <c r="Z114">
        <v>475</v>
      </c>
      <c r="AA114">
        <v>53</v>
      </c>
      <c r="AB114">
        <v>48</v>
      </c>
      <c r="AC114">
        <v>45</v>
      </c>
      <c r="AD114">
        <v>314</v>
      </c>
      <c r="AE114">
        <v>712</v>
      </c>
      <c r="AF114">
        <v>0</v>
      </c>
      <c r="AG114">
        <v>111</v>
      </c>
      <c r="AH114">
        <v>316</v>
      </c>
      <c r="AI114">
        <v>617</v>
      </c>
      <c r="AJ114">
        <v>170</v>
      </c>
      <c r="AK114">
        <v>11</v>
      </c>
      <c r="AL114">
        <v>309</v>
      </c>
      <c r="AM114">
        <v>275</v>
      </c>
      <c r="AN114">
        <v>96</v>
      </c>
      <c r="AO114">
        <v>19</v>
      </c>
      <c r="AP114">
        <v>0</v>
      </c>
      <c r="AQ114">
        <v>611</v>
      </c>
      <c r="AR114">
        <v>62</v>
      </c>
      <c r="AS114">
        <v>13</v>
      </c>
      <c r="AT114">
        <v>0</v>
      </c>
      <c r="AU114">
        <v>5</v>
      </c>
      <c r="AV114">
        <v>310</v>
      </c>
      <c r="AW114">
        <v>85</v>
      </c>
      <c r="AX114">
        <v>27</v>
      </c>
      <c r="AY114">
        <v>22</v>
      </c>
      <c r="AZ114">
        <v>0</v>
      </c>
      <c r="BA114">
        <v>66</v>
      </c>
      <c r="BB114">
        <v>15</v>
      </c>
      <c r="BC114">
        <v>96</v>
      </c>
      <c r="BD114">
        <v>13</v>
      </c>
      <c r="BE114">
        <v>33</v>
      </c>
      <c r="BF114">
        <v>40</v>
      </c>
      <c r="BG114">
        <v>0</v>
      </c>
      <c r="BH114">
        <v>206</v>
      </c>
      <c r="BI114">
        <v>19</v>
      </c>
      <c r="BJ114">
        <v>49</v>
      </c>
      <c r="BK114">
        <v>46</v>
      </c>
      <c r="BL114">
        <v>0</v>
      </c>
      <c r="BM114">
        <v>249</v>
      </c>
      <c r="BN114">
        <v>38</v>
      </c>
      <c r="BO114">
        <v>45</v>
      </c>
      <c r="BP114">
        <v>31</v>
      </c>
      <c r="BQ114">
        <v>0</v>
      </c>
      <c r="BR114">
        <v>679</v>
      </c>
      <c r="BS114">
        <v>100</v>
      </c>
      <c r="BT114">
        <v>78</v>
      </c>
      <c r="BU114">
        <v>31</v>
      </c>
      <c r="BV114">
        <v>0</v>
      </c>
    </row>
    <row r="115" spans="1:74" x14ac:dyDescent="0.3">
      <c r="A115" t="s">
        <v>2964</v>
      </c>
      <c r="B115">
        <v>1980</v>
      </c>
      <c r="C115" t="s">
        <v>189</v>
      </c>
      <c r="D115" t="s">
        <v>2965</v>
      </c>
      <c r="E115" t="str">
        <f t="shared" si="1"/>
        <v>City of Castro Valley</v>
      </c>
      <c r="F115">
        <v>455</v>
      </c>
      <c r="G115" t="s">
        <v>2966</v>
      </c>
      <c r="H115">
        <v>44011</v>
      </c>
      <c r="I115">
        <v>44011</v>
      </c>
      <c r="J115">
        <v>0</v>
      </c>
      <c r="K115">
        <v>0</v>
      </c>
      <c r="L115">
        <v>17303</v>
      </c>
      <c r="M115">
        <v>11874</v>
      </c>
      <c r="N115">
        <v>5429</v>
      </c>
      <c r="O115">
        <v>94800</v>
      </c>
      <c r="P115">
        <v>14572</v>
      </c>
      <c r="Q115">
        <v>910</v>
      </c>
      <c r="R115">
        <v>1988</v>
      </c>
      <c r="S115">
        <v>321</v>
      </c>
      <c r="T115" t="s">
        <v>2965</v>
      </c>
      <c r="U115">
        <v>1</v>
      </c>
      <c r="V115">
        <v>307</v>
      </c>
      <c r="W115">
        <v>4</v>
      </c>
      <c r="X115">
        <v>0</v>
      </c>
      <c r="Y115">
        <v>27</v>
      </c>
      <c r="Z115">
        <v>439</v>
      </c>
      <c r="AA115">
        <v>62</v>
      </c>
      <c r="AB115">
        <v>27</v>
      </c>
      <c r="AC115">
        <v>36</v>
      </c>
      <c r="AD115">
        <v>189</v>
      </c>
      <c r="AE115">
        <v>676</v>
      </c>
      <c r="AF115">
        <v>41</v>
      </c>
      <c r="AG115">
        <v>99</v>
      </c>
      <c r="AH115">
        <v>157</v>
      </c>
      <c r="AI115">
        <v>495</v>
      </c>
      <c r="AJ115">
        <v>185</v>
      </c>
      <c r="AK115">
        <v>8</v>
      </c>
      <c r="AL115">
        <v>437</v>
      </c>
      <c r="AM115">
        <v>210</v>
      </c>
      <c r="AN115">
        <v>231</v>
      </c>
      <c r="AO115">
        <v>31</v>
      </c>
      <c r="AP115">
        <v>12</v>
      </c>
      <c r="AQ115">
        <v>1442</v>
      </c>
      <c r="AR115">
        <v>359</v>
      </c>
      <c r="AS115">
        <v>110</v>
      </c>
      <c r="AT115">
        <v>17</v>
      </c>
      <c r="AU115">
        <v>32</v>
      </c>
      <c r="AV115">
        <v>366</v>
      </c>
      <c r="AW115">
        <v>105</v>
      </c>
      <c r="AX115">
        <v>26</v>
      </c>
      <c r="AY115">
        <v>20</v>
      </c>
      <c r="AZ115">
        <v>35</v>
      </c>
      <c r="BA115">
        <v>305</v>
      </c>
      <c r="BB115">
        <v>22</v>
      </c>
      <c r="BC115">
        <v>340</v>
      </c>
      <c r="BD115">
        <v>152</v>
      </c>
      <c r="BE115">
        <v>96</v>
      </c>
      <c r="BF115">
        <v>214</v>
      </c>
      <c r="BG115">
        <v>0</v>
      </c>
      <c r="BH115">
        <v>561</v>
      </c>
      <c r="BI115">
        <v>57</v>
      </c>
      <c r="BJ115">
        <v>154</v>
      </c>
      <c r="BK115">
        <v>211</v>
      </c>
      <c r="BL115">
        <v>0</v>
      </c>
      <c r="BM115">
        <v>722</v>
      </c>
      <c r="BN115">
        <v>94</v>
      </c>
      <c r="BO115">
        <v>146</v>
      </c>
      <c r="BP115">
        <v>150</v>
      </c>
      <c r="BQ115">
        <v>0</v>
      </c>
      <c r="BR115">
        <v>5411</v>
      </c>
      <c r="BS115">
        <v>739</v>
      </c>
      <c r="BT115">
        <v>740</v>
      </c>
      <c r="BU115">
        <v>353</v>
      </c>
      <c r="BV115">
        <v>0</v>
      </c>
    </row>
    <row r="116" spans="1:74" x14ac:dyDescent="0.3">
      <c r="A116" t="s">
        <v>2967</v>
      </c>
      <c r="B116">
        <v>1980</v>
      </c>
      <c r="C116" t="s">
        <v>189</v>
      </c>
      <c r="D116" t="s">
        <v>2968</v>
      </c>
      <c r="E116" t="str">
        <f t="shared" si="1"/>
        <v>City of Castroville</v>
      </c>
      <c r="F116">
        <v>460</v>
      </c>
      <c r="G116" t="s">
        <v>2969</v>
      </c>
      <c r="H116">
        <v>4396</v>
      </c>
      <c r="I116">
        <v>0</v>
      </c>
      <c r="J116">
        <v>4396</v>
      </c>
      <c r="K116">
        <v>0</v>
      </c>
      <c r="L116">
        <v>1167</v>
      </c>
      <c r="M116">
        <v>567</v>
      </c>
      <c r="N116">
        <v>600</v>
      </c>
      <c r="O116">
        <v>62100</v>
      </c>
      <c r="P116">
        <v>992</v>
      </c>
      <c r="Q116">
        <v>154</v>
      </c>
      <c r="R116">
        <v>66</v>
      </c>
      <c r="S116">
        <v>40</v>
      </c>
      <c r="T116" t="s">
        <v>2968</v>
      </c>
      <c r="U116">
        <v>1</v>
      </c>
      <c r="V116">
        <v>234</v>
      </c>
      <c r="W116">
        <v>0</v>
      </c>
      <c r="X116">
        <v>0</v>
      </c>
      <c r="Y116">
        <v>0</v>
      </c>
      <c r="Z116">
        <v>79</v>
      </c>
      <c r="AA116">
        <v>19</v>
      </c>
      <c r="AB116">
        <v>11</v>
      </c>
      <c r="AC116">
        <v>7</v>
      </c>
      <c r="AD116">
        <v>36</v>
      </c>
      <c r="AE116">
        <v>59</v>
      </c>
      <c r="AF116">
        <v>0</v>
      </c>
      <c r="AG116">
        <v>64</v>
      </c>
      <c r="AH116">
        <v>32</v>
      </c>
      <c r="AI116">
        <v>38</v>
      </c>
      <c r="AJ116">
        <v>11</v>
      </c>
      <c r="AK116">
        <v>0</v>
      </c>
      <c r="AL116">
        <v>72</v>
      </c>
      <c r="AM116">
        <v>42</v>
      </c>
      <c r="AN116">
        <v>6</v>
      </c>
      <c r="AO116">
        <v>0</v>
      </c>
      <c r="AP116">
        <v>0</v>
      </c>
      <c r="AQ116">
        <v>86</v>
      </c>
      <c r="AR116">
        <v>8</v>
      </c>
      <c r="AS116">
        <v>10</v>
      </c>
      <c r="AT116">
        <v>0</v>
      </c>
      <c r="AU116">
        <v>0</v>
      </c>
      <c r="AV116">
        <v>295</v>
      </c>
      <c r="AW116">
        <v>92</v>
      </c>
      <c r="AX116">
        <v>0</v>
      </c>
      <c r="AY116">
        <v>16</v>
      </c>
      <c r="AZ116">
        <v>0</v>
      </c>
      <c r="BA116">
        <v>5</v>
      </c>
      <c r="BB116">
        <v>8</v>
      </c>
      <c r="BC116">
        <v>16</v>
      </c>
      <c r="BD116">
        <v>0</v>
      </c>
      <c r="BE116">
        <v>8</v>
      </c>
      <c r="BF116">
        <v>0</v>
      </c>
      <c r="BG116">
        <v>0</v>
      </c>
      <c r="BH116">
        <v>23</v>
      </c>
      <c r="BI116">
        <v>32</v>
      </c>
      <c r="BJ116">
        <v>7</v>
      </c>
      <c r="BK116">
        <v>0</v>
      </c>
      <c r="BL116">
        <v>0</v>
      </c>
      <c r="BM116">
        <v>76</v>
      </c>
      <c r="BN116">
        <v>0</v>
      </c>
      <c r="BO116">
        <v>28</v>
      </c>
      <c r="BP116">
        <v>6</v>
      </c>
      <c r="BQ116">
        <v>0</v>
      </c>
      <c r="BR116">
        <v>178</v>
      </c>
      <c r="BS116">
        <v>27</v>
      </c>
      <c r="BT116">
        <v>24</v>
      </c>
      <c r="BU116">
        <v>8</v>
      </c>
      <c r="BV116">
        <v>0</v>
      </c>
    </row>
    <row r="117" spans="1:74" x14ac:dyDescent="0.3">
      <c r="A117" t="s">
        <v>2970</v>
      </c>
      <c r="B117">
        <v>1980</v>
      </c>
      <c r="C117" t="s">
        <v>189</v>
      </c>
      <c r="D117" t="s">
        <v>477</v>
      </c>
      <c r="E117" t="str">
        <f t="shared" si="1"/>
        <v>City of Cathedral City</v>
      </c>
      <c r="F117">
        <v>465</v>
      </c>
      <c r="G117" t="s">
        <v>2971</v>
      </c>
      <c r="H117">
        <v>4130</v>
      </c>
      <c r="I117">
        <v>4130</v>
      </c>
      <c r="J117">
        <v>0</v>
      </c>
      <c r="K117">
        <v>0</v>
      </c>
      <c r="L117">
        <v>1631</v>
      </c>
      <c r="M117">
        <v>1061</v>
      </c>
      <c r="N117">
        <v>570</v>
      </c>
      <c r="O117">
        <v>71000</v>
      </c>
      <c r="P117">
        <v>1376</v>
      </c>
      <c r="Q117">
        <v>272</v>
      </c>
      <c r="R117">
        <v>82</v>
      </c>
      <c r="S117">
        <v>259</v>
      </c>
      <c r="T117" t="s">
        <v>477</v>
      </c>
      <c r="U117">
        <v>1</v>
      </c>
      <c r="V117">
        <v>248</v>
      </c>
      <c r="W117">
        <v>0</v>
      </c>
      <c r="X117">
        <v>0</v>
      </c>
      <c r="Y117">
        <v>6</v>
      </c>
      <c r="Z117">
        <v>50</v>
      </c>
      <c r="AA117">
        <v>31</v>
      </c>
      <c r="AB117">
        <v>18</v>
      </c>
      <c r="AC117">
        <v>12</v>
      </c>
      <c r="AD117">
        <v>52</v>
      </c>
      <c r="AE117">
        <v>123</v>
      </c>
      <c r="AF117">
        <v>0</v>
      </c>
      <c r="AG117">
        <v>32</v>
      </c>
      <c r="AH117">
        <v>0</v>
      </c>
      <c r="AI117">
        <v>24</v>
      </c>
      <c r="AJ117">
        <v>0</v>
      </c>
      <c r="AK117">
        <v>12</v>
      </c>
      <c r="AL117">
        <v>29</v>
      </c>
      <c r="AM117">
        <v>17</v>
      </c>
      <c r="AN117">
        <v>0</v>
      </c>
      <c r="AO117">
        <v>7</v>
      </c>
      <c r="AP117">
        <v>4</v>
      </c>
      <c r="AQ117">
        <v>83</v>
      </c>
      <c r="AR117">
        <v>39</v>
      </c>
      <c r="AS117">
        <v>7</v>
      </c>
      <c r="AT117">
        <v>0</v>
      </c>
      <c r="AU117">
        <v>5</v>
      </c>
      <c r="AV117">
        <v>351</v>
      </c>
      <c r="AW117">
        <v>88</v>
      </c>
      <c r="AX117">
        <v>14</v>
      </c>
      <c r="AY117">
        <v>7</v>
      </c>
      <c r="AZ117">
        <v>10</v>
      </c>
      <c r="BA117">
        <v>21</v>
      </c>
      <c r="BB117">
        <v>7</v>
      </c>
      <c r="BC117">
        <v>54</v>
      </c>
      <c r="BD117">
        <v>0</v>
      </c>
      <c r="BE117">
        <v>19</v>
      </c>
      <c r="BF117">
        <v>58</v>
      </c>
      <c r="BG117">
        <v>0</v>
      </c>
      <c r="BH117">
        <v>33</v>
      </c>
      <c r="BI117">
        <v>0</v>
      </c>
      <c r="BJ117">
        <v>34</v>
      </c>
      <c r="BK117">
        <v>23</v>
      </c>
      <c r="BL117">
        <v>0</v>
      </c>
      <c r="BM117">
        <v>47</v>
      </c>
      <c r="BN117">
        <v>19</v>
      </c>
      <c r="BO117">
        <v>15</v>
      </c>
      <c r="BP117">
        <v>9</v>
      </c>
      <c r="BQ117">
        <v>0</v>
      </c>
      <c r="BR117">
        <v>364</v>
      </c>
      <c r="BS117">
        <v>30</v>
      </c>
      <c r="BT117">
        <v>87</v>
      </c>
      <c r="BU117">
        <v>13</v>
      </c>
      <c r="BV117">
        <v>0</v>
      </c>
    </row>
    <row r="118" spans="1:74" x14ac:dyDescent="0.3">
      <c r="A118" t="s">
        <v>2972</v>
      </c>
      <c r="B118">
        <v>1980</v>
      </c>
      <c r="C118" t="s">
        <v>189</v>
      </c>
      <c r="D118" t="s">
        <v>2973</v>
      </c>
      <c r="E118" t="str">
        <f t="shared" si="1"/>
        <v>City of Cayucos</v>
      </c>
      <c r="F118">
        <v>467</v>
      </c>
      <c r="G118" t="s">
        <v>2974</v>
      </c>
      <c r="H118">
        <v>2301</v>
      </c>
      <c r="I118">
        <v>0</v>
      </c>
      <c r="J118">
        <v>0</v>
      </c>
      <c r="K118">
        <v>2301</v>
      </c>
      <c r="L118">
        <v>1146</v>
      </c>
      <c r="M118">
        <v>679</v>
      </c>
      <c r="N118">
        <v>467</v>
      </c>
      <c r="O118">
        <v>89300</v>
      </c>
      <c r="P118">
        <v>1350</v>
      </c>
      <c r="Q118">
        <v>293</v>
      </c>
      <c r="R118">
        <v>58</v>
      </c>
      <c r="S118">
        <v>98</v>
      </c>
      <c r="T118" t="s">
        <v>2973</v>
      </c>
      <c r="U118">
        <v>1</v>
      </c>
      <c r="V118">
        <v>270</v>
      </c>
      <c r="W118">
        <v>0</v>
      </c>
      <c r="X118">
        <v>6</v>
      </c>
      <c r="Y118">
        <v>6</v>
      </c>
      <c r="Z118">
        <v>62</v>
      </c>
      <c r="AA118">
        <v>25</v>
      </c>
      <c r="AB118">
        <v>5</v>
      </c>
      <c r="AC118">
        <v>5</v>
      </c>
      <c r="AD118">
        <v>27</v>
      </c>
      <c r="AE118">
        <v>100</v>
      </c>
      <c r="AF118">
        <v>13</v>
      </c>
      <c r="AG118">
        <v>0</v>
      </c>
      <c r="AH118">
        <v>23</v>
      </c>
      <c r="AI118">
        <v>22</v>
      </c>
      <c r="AJ118">
        <v>19</v>
      </c>
      <c r="AK118">
        <v>0</v>
      </c>
      <c r="AL118">
        <v>28</v>
      </c>
      <c r="AM118">
        <v>6</v>
      </c>
      <c r="AN118">
        <v>20</v>
      </c>
      <c r="AO118">
        <v>0</v>
      </c>
      <c r="AP118">
        <v>0</v>
      </c>
      <c r="AQ118">
        <v>47</v>
      </c>
      <c r="AR118">
        <v>14</v>
      </c>
      <c r="AS118">
        <v>0</v>
      </c>
      <c r="AT118">
        <v>0</v>
      </c>
      <c r="AU118">
        <v>0</v>
      </c>
      <c r="AV118">
        <v>371</v>
      </c>
      <c r="AW118">
        <v>84</v>
      </c>
      <c r="AX118">
        <v>23</v>
      </c>
      <c r="AY118">
        <v>11</v>
      </c>
      <c r="AZ118">
        <v>6</v>
      </c>
      <c r="BA118">
        <v>22</v>
      </c>
      <c r="BB118">
        <v>6</v>
      </c>
      <c r="BC118">
        <v>61</v>
      </c>
      <c r="BD118">
        <v>11</v>
      </c>
      <c r="BE118">
        <v>5</v>
      </c>
      <c r="BF118">
        <v>13</v>
      </c>
      <c r="BG118">
        <v>0</v>
      </c>
      <c r="BH118">
        <v>95</v>
      </c>
      <c r="BI118">
        <v>6</v>
      </c>
      <c r="BJ118">
        <v>7</v>
      </c>
      <c r="BK118">
        <v>24</v>
      </c>
      <c r="BL118">
        <v>0</v>
      </c>
      <c r="BM118">
        <v>49</v>
      </c>
      <c r="BN118">
        <v>16</v>
      </c>
      <c r="BO118">
        <v>8</v>
      </c>
      <c r="BP118">
        <v>12</v>
      </c>
      <c r="BQ118">
        <v>0</v>
      </c>
      <c r="BR118">
        <v>145</v>
      </c>
      <c r="BS118">
        <v>12</v>
      </c>
      <c r="BT118">
        <v>6</v>
      </c>
      <c r="BU118">
        <v>5</v>
      </c>
      <c r="BV118">
        <v>0</v>
      </c>
    </row>
    <row r="119" spans="1:74" x14ac:dyDescent="0.3">
      <c r="A119" t="s">
        <v>2975</v>
      </c>
      <c r="B119">
        <v>1980</v>
      </c>
      <c r="C119" t="s">
        <v>189</v>
      </c>
      <c r="D119" t="s">
        <v>2976</v>
      </c>
      <c r="E119" t="str">
        <f t="shared" si="1"/>
        <v>City of Central Valley</v>
      </c>
      <c r="F119">
        <v>475</v>
      </c>
      <c r="G119" t="s">
        <v>2977</v>
      </c>
      <c r="H119">
        <v>3424</v>
      </c>
      <c r="I119">
        <v>3424</v>
      </c>
      <c r="J119">
        <v>0</v>
      </c>
      <c r="K119">
        <v>0</v>
      </c>
      <c r="L119">
        <v>1296</v>
      </c>
      <c r="M119">
        <v>888</v>
      </c>
      <c r="N119">
        <v>408</v>
      </c>
      <c r="O119">
        <v>43600</v>
      </c>
      <c r="P119">
        <v>1159</v>
      </c>
      <c r="Q119">
        <v>101</v>
      </c>
      <c r="R119">
        <v>17</v>
      </c>
      <c r="S119">
        <v>143</v>
      </c>
      <c r="T119" t="s">
        <v>2976</v>
      </c>
      <c r="U119">
        <v>1</v>
      </c>
      <c r="V119">
        <v>223</v>
      </c>
      <c r="W119">
        <v>0</v>
      </c>
      <c r="X119">
        <v>15</v>
      </c>
      <c r="Y119">
        <v>12</v>
      </c>
      <c r="Z119">
        <v>57</v>
      </c>
      <c r="AA119">
        <v>0</v>
      </c>
      <c r="AB119">
        <v>0</v>
      </c>
      <c r="AC119">
        <v>14</v>
      </c>
      <c r="AD119">
        <v>27</v>
      </c>
      <c r="AE119">
        <v>126</v>
      </c>
      <c r="AF119">
        <v>0</v>
      </c>
      <c r="AG119">
        <v>12</v>
      </c>
      <c r="AH119">
        <v>16</v>
      </c>
      <c r="AI119">
        <v>11</v>
      </c>
      <c r="AJ119">
        <v>3</v>
      </c>
      <c r="AK119">
        <v>11</v>
      </c>
      <c r="AL119">
        <v>29</v>
      </c>
      <c r="AM119">
        <v>12</v>
      </c>
      <c r="AN119">
        <v>12</v>
      </c>
      <c r="AO119">
        <v>0</v>
      </c>
      <c r="AP119">
        <v>0</v>
      </c>
      <c r="AQ119">
        <v>40</v>
      </c>
      <c r="AR119">
        <v>0</v>
      </c>
      <c r="AS119">
        <v>0</v>
      </c>
      <c r="AT119">
        <v>0</v>
      </c>
      <c r="AU119">
        <v>5</v>
      </c>
      <c r="AV119">
        <v>325</v>
      </c>
      <c r="AW119">
        <v>77</v>
      </c>
      <c r="AX119">
        <v>18</v>
      </c>
      <c r="AY119">
        <v>24</v>
      </c>
      <c r="AZ119">
        <v>0</v>
      </c>
      <c r="BA119">
        <v>27</v>
      </c>
      <c r="BB119">
        <v>0</v>
      </c>
      <c r="BC119">
        <v>117</v>
      </c>
      <c r="BD119">
        <v>6</v>
      </c>
      <c r="BE119">
        <v>34</v>
      </c>
      <c r="BF119">
        <v>41</v>
      </c>
      <c r="BG119">
        <v>0</v>
      </c>
      <c r="BH119">
        <v>72</v>
      </c>
      <c r="BI119">
        <v>0</v>
      </c>
      <c r="BJ119">
        <v>28</v>
      </c>
      <c r="BK119">
        <v>26</v>
      </c>
      <c r="BL119">
        <v>0</v>
      </c>
      <c r="BM119">
        <v>57</v>
      </c>
      <c r="BN119">
        <v>10</v>
      </c>
      <c r="BO119">
        <v>34</v>
      </c>
      <c r="BP119">
        <v>19</v>
      </c>
      <c r="BQ119">
        <v>0</v>
      </c>
      <c r="BR119">
        <v>148</v>
      </c>
      <c r="BS119">
        <v>35</v>
      </c>
      <c r="BT119">
        <v>16</v>
      </c>
      <c r="BU119">
        <v>0</v>
      </c>
      <c r="BV119">
        <v>0</v>
      </c>
    </row>
    <row r="120" spans="1:74" x14ac:dyDescent="0.3">
      <c r="A120" t="s">
        <v>2978</v>
      </c>
      <c r="B120">
        <v>1980</v>
      </c>
      <c r="C120" t="s">
        <v>189</v>
      </c>
      <c r="D120" t="s">
        <v>479</v>
      </c>
      <c r="E120" t="str">
        <f t="shared" si="1"/>
        <v>City of Ceres</v>
      </c>
      <c r="F120">
        <v>480</v>
      </c>
      <c r="G120" t="s">
        <v>2979</v>
      </c>
      <c r="H120">
        <v>13281</v>
      </c>
      <c r="I120">
        <v>13281</v>
      </c>
      <c r="J120">
        <v>0</v>
      </c>
      <c r="K120">
        <v>0</v>
      </c>
      <c r="L120">
        <v>4672</v>
      </c>
      <c r="M120">
        <v>2944</v>
      </c>
      <c r="N120">
        <v>1728</v>
      </c>
      <c r="O120">
        <v>58100</v>
      </c>
      <c r="P120">
        <v>3928</v>
      </c>
      <c r="Q120">
        <v>341</v>
      </c>
      <c r="R120">
        <v>459</v>
      </c>
      <c r="S120">
        <v>510</v>
      </c>
      <c r="T120" t="s">
        <v>479</v>
      </c>
      <c r="U120">
        <v>1</v>
      </c>
      <c r="V120">
        <v>237</v>
      </c>
      <c r="W120">
        <v>5</v>
      </c>
      <c r="X120">
        <v>13</v>
      </c>
      <c r="Y120">
        <v>43</v>
      </c>
      <c r="Z120">
        <v>215</v>
      </c>
      <c r="AA120">
        <v>21</v>
      </c>
      <c r="AB120">
        <v>36</v>
      </c>
      <c r="AC120">
        <v>27</v>
      </c>
      <c r="AD120">
        <v>161</v>
      </c>
      <c r="AE120">
        <v>240</v>
      </c>
      <c r="AF120">
        <v>14</v>
      </c>
      <c r="AG120">
        <v>153</v>
      </c>
      <c r="AH120">
        <v>89</v>
      </c>
      <c r="AI120">
        <v>91</v>
      </c>
      <c r="AJ120">
        <v>48</v>
      </c>
      <c r="AK120">
        <v>21</v>
      </c>
      <c r="AL120">
        <v>100</v>
      </c>
      <c r="AM120">
        <v>56</v>
      </c>
      <c r="AN120">
        <v>52</v>
      </c>
      <c r="AO120">
        <v>0</v>
      </c>
      <c r="AP120">
        <v>0</v>
      </c>
      <c r="AQ120">
        <v>279</v>
      </c>
      <c r="AR120">
        <v>27</v>
      </c>
      <c r="AS120">
        <v>0</v>
      </c>
      <c r="AT120">
        <v>0</v>
      </c>
      <c r="AU120">
        <v>14</v>
      </c>
      <c r="AV120">
        <v>373</v>
      </c>
      <c r="AW120">
        <v>86</v>
      </c>
      <c r="AX120">
        <v>34</v>
      </c>
      <c r="AY120">
        <v>37</v>
      </c>
      <c r="AZ120">
        <v>24</v>
      </c>
      <c r="BA120">
        <v>82</v>
      </c>
      <c r="BB120">
        <v>24</v>
      </c>
      <c r="BC120">
        <v>111</v>
      </c>
      <c r="BD120">
        <v>48</v>
      </c>
      <c r="BE120">
        <v>30</v>
      </c>
      <c r="BF120">
        <v>62</v>
      </c>
      <c r="BG120">
        <v>0</v>
      </c>
      <c r="BH120">
        <v>118</v>
      </c>
      <c r="BI120">
        <v>25</v>
      </c>
      <c r="BJ120">
        <v>51</v>
      </c>
      <c r="BK120">
        <v>92</v>
      </c>
      <c r="BL120">
        <v>0</v>
      </c>
      <c r="BM120">
        <v>180</v>
      </c>
      <c r="BN120">
        <v>80</v>
      </c>
      <c r="BO120">
        <v>76</v>
      </c>
      <c r="BP120">
        <v>74</v>
      </c>
      <c r="BQ120">
        <v>0</v>
      </c>
      <c r="BR120">
        <v>813</v>
      </c>
      <c r="BS120">
        <v>170</v>
      </c>
      <c r="BT120">
        <v>182</v>
      </c>
      <c r="BU120">
        <v>39</v>
      </c>
      <c r="BV120">
        <v>0</v>
      </c>
    </row>
    <row r="121" spans="1:74" x14ac:dyDescent="0.3">
      <c r="A121" t="s">
        <v>2980</v>
      </c>
      <c r="B121">
        <v>1980</v>
      </c>
      <c r="C121" t="s">
        <v>189</v>
      </c>
      <c r="D121" t="s">
        <v>481</v>
      </c>
      <c r="E121" t="str">
        <f t="shared" si="1"/>
        <v>City of Cerritos</v>
      </c>
      <c r="F121">
        <v>487</v>
      </c>
      <c r="G121" t="s">
        <v>2981</v>
      </c>
      <c r="H121">
        <v>53020</v>
      </c>
      <c r="I121">
        <v>53020</v>
      </c>
      <c r="J121">
        <v>0</v>
      </c>
      <c r="K121">
        <v>0</v>
      </c>
      <c r="L121">
        <v>14736</v>
      </c>
      <c r="M121">
        <v>12899</v>
      </c>
      <c r="N121">
        <v>1837</v>
      </c>
      <c r="O121">
        <v>120900</v>
      </c>
      <c r="P121">
        <v>14124</v>
      </c>
      <c r="Q121">
        <v>437</v>
      </c>
      <c r="R121">
        <v>350</v>
      </c>
      <c r="S121">
        <v>6</v>
      </c>
      <c r="T121" t="s">
        <v>481</v>
      </c>
      <c r="U121">
        <v>1</v>
      </c>
      <c r="V121">
        <v>494</v>
      </c>
      <c r="W121">
        <v>0</v>
      </c>
      <c r="X121">
        <v>0</v>
      </c>
      <c r="Y121">
        <v>0</v>
      </c>
      <c r="Z121">
        <v>65</v>
      </c>
      <c r="AA121">
        <v>39</v>
      </c>
      <c r="AB121">
        <v>0</v>
      </c>
      <c r="AC121">
        <v>0</v>
      </c>
      <c r="AD121">
        <v>4</v>
      </c>
      <c r="AE121">
        <v>106</v>
      </c>
      <c r="AF121">
        <v>12</v>
      </c>
      <c r="AG121">
        <v>0</v>
      </c>
      <c r="AH121">
        <v>4</v>
      </c>
      <c r="AI121">
        <v>61</v>
      </c>
      <c r="AJ121">
        <v>92</v>
      </c>
      <c r="AK121">
        <v>5</v>
      </c>
      <c r="AL121">
        <v>35</v>
      </c>
      <c r="AM121">
        <v>27</v>
      </c>
      <c r="AN121">
        <v>139</v>
      </c>
      <c r="AO121">
        <v>102</v>
      </c>
      <c r="AP121">
        <v>6</v>
      </c>
      <c r="AQ121">
        <v>527</v>
      </c>
      <c r="AR121">
        <v>266</v>
      </c>
      <c r="AS121">
        <v>212</v>
      </c>
      <c r="AT121">
        <v>24</v>
      </c>
      <c r="AU121">
        <v>27</v>
      </c>
      <c r="AV121">
        <v>540</v>
      </c>
      <c r="AW121">
        <v>116</v>
      </c>
      <c r="AX121">
        <v>8</v>
      </c>
      <c r="AY121">
        <v>0</v>
      </c>
      <c r="AZ121">
        <v>16</v>
      </c>
      <c r="BA121">
        <v>117</v>
      </c>
      <c r="BB121">
        <v>83</v>
      </c>
      <c r="BC121">
        <v>47</v>
      </c>
      <c r="BD121">
        <v>13</v>
      </c>
      <c r="BE121">
        <v>23</v>
      </c>
      <c r="BF121">
        <v>191</v>
      </c>
      <c r="BG121">
        <v>0</v>
      </c>
      <c r="BH121">
        <v>51</v>
      </c>
      <c r="BI121">
        <v>27</v>
      </c>
      <c r="BJ121">
        <v>89</v>
      </c>
      <c r="BK121">
        <v>266</v>
      </c>
      <c r="BL121">
        <v>0</v>
      </c>
      <c r="BM121">
        <v>149</v>
      </c>
      <c r="BN121">
        <v>117</v>
      </c>
      <c r="BO121">
        <v>122</v>
      </c>
      <c r="BP121">
        <v>300</v>
      </c>
      <c r="BQ121">
        <v>0</v>
      </c>
      <c r="BR121">
        <v>5408</v>
      </c>
      <c r="BS121">
        <v>1585</v>
      </c>
      <c r="BT121">
        <v>1994</v>
      </c>
      <c r="BU121">
        <v>700</v>
      </c>
      <c r="BV121">
        <v>0</v>
      </c>
    </row>
    <row r="122" spans="1:74" x14ac:dyDescent="0.3">
      <c r="A122" t="s">
        <v>2982</v>
      </c>
      <c r="B122">
        <v>1980</v>
      </c>
      <c r="C122" t="s">
        <v>189</v>
      </c>
      <c r="D122" t="s">
        <v>2983</v>
      </c>
      <c r="E122" t="str">
        <f t="shared" si="1"/>
        <v>City of Charter Oak</v>
      </c>
      <c r="F122">
        <v>489</v>
      </c>
      <c r="G122" t="s">
        <v>2984</v>
      </c>
      <c r="H122">
        <v>6840</v>
      </c>
      <c r="I122">
        <v>6840</v>
      </c>
      <c r="J122">
        <v>0</v>
      </c>
      <c r="K122">
        <v>0</v>
      </c>
      <c r="L122">
        <v>2412</v>
      </c>
      <c r="M122">
        <v>1913</v>
      </c>
      <c r="N122">
        <v>499</v>
      </c>
      <c r="O122">
        <v>73900</v>
      </c>
      <c r="P122">
        <v>1786</v>
      </c>
      <c r="Q122">
        <v>141</v>
      </c>
      <c r="R122">
        <v>189</v>
      </c>
      <c r="S122">
        <v>427</v>
      </c>
      <c r="T122" t="s">
        <v>2983</v>
      </c>
      <c r="U122">
        <v>1</v>
      </c>
      <c r="V122">
        <v>279</v>
      </c>
      <c r="W122">
        <v>0</v>
      </c>
      <c r="X122">
        <v>31</v>
      </c>
      <c r="Y122">
        <v>7</v>
      </c>
      <c r="Z122">
        <v>49</v>
      </c>
      <c r="AA122">
        <v>20</v>
      </c>
      <c r="AB122">
        <v>23</v>
      </c>
      <c r="AC122">
        <v>23</v>
      </c>
      <c r="AD122">
        <v>6</v>
      </c>
      <c r="AE122">
        <v>40</v>
      </c>
      <c r="AF122">
        <v>0</v>
      </c>
      <c r="AG122">
        <v>17</v>
      </c>
      <c r="AH122">
        <v>11</v>
      </c>
      <c r="AI122">
        <v>47</v>
      </c>
      <c r="AJ122">
        <v>49</v>
      </c>
      <c r="AK122">
        <v>0</v>
      </c>
      <c r="AL122">
        <v>23</v>
      </c>
      <c r="AM122">
        <v>6</v>
      </c>
      <c r="AN122">
        <v>6</v>
      </c>
      <c r="AO122">
        <v>18</v>
      </c>
      <c r="AP122">
        <v>0</v>
      </c>
      <c r="AQ122">
        <v>68</v>
      </c>
      <c r="AR122">
        <v>23</v>
      </c>
      <c r="AS122">
        <v>25</v>
      </c>
      <c r="AT122">
        <v>0</v>
      </c>
      <c r="AU122">
        <v>0</v>
      </c>
      <c r="AV122">
        <v>388</v>
      </c>
      <c r="AW122">
        <v>103</v>
      </c>
      <c r="AX122">
        <v>8</v>
      </c>
      <c r="AY122">
        <v>7</v>
      </c>
      <c r="AZ122">
        <v>15</v>
      </c>
      <c r="BA122">
        <v>12</v>
      </c>
      <c r="BB122">
        <v>0</v>
      </c>
      <c r="BC122">
        <v>37</v>
      </c>
      <c r="BD122">
        <v>6</v>
      </c>
      <c r="BE122">
        <v>15</v>
      </c>
      <c r="BF122">
        <v>35</v>
      </c>
      <c r="BG122">
        <v>0</v>
      </c>
      <c r="BH122">
        <v>24</v>
      </c>
      <c r="BI122">
        <v>5</v>
      </c>
      <c r="BJ122">
        <v>32</v>
      </c>
      <c r="BK122">
        <v>29</v>
      </c>
      <c r="BL122">
        <v>0</v>
      </c>
      <c r="BM122">
        <v>63</v>
      </c>
      <c r="BN122">
        <v>12</v>
      </c>
      <c r="BO122">
        <v>25</v>
      </c>
      <c r="BP122">
        <v>13</v>
      </c>
      <c r="BQ122">
        <v>0</v>
      </c>
      <c r="BR122">
        <v>702</v>
      </c>
      <c r="BS122">
        <v>163</v>
      </c>
      <c r="BT122">
        <v>187</v>
      </c>
      <c r="BU122">
        <v>25</v>
      </c>
      <c r="BV122">
        <v>0</v>
      </c>
    </row>
    <row r="123" spans="1:74" x14ac:dyDescent="0.3">
      <c r="A123" t="s">
        <v>2985</v>
      </c>
      <c r="B123">
        <v>1980</v>
      </c>
      <c r="C123" t="s">
        <v>189</v>
      </c>
      <c r="D123" t="s">
        <v>2986</v>
      </c>
      <c r="E123" t="str">
        <f t="shared" si="1"/>
        <v>City of Chemeketa Park-Redwood Estates</v>
      </c>
      <c r="F123">
        <v>490</v>
      </c>
      <c r="G123" t="s">
        <v>2987</v>
      </c>
      <c r="H123">
        <v>1847</v>
      </c>
      <c r="I123">
        <v>0</v>
      </c>
      <c r="J123">
        <v>0</v>
      </c>
      <c r="K123">
        <v>1847</v>
      </c>
      <c r="L123">
        <v>715</v>
      </c>
      <c r="M123">
        <v>569</v>
      </c>
      <c r="N123">
        <v>146</v>
      </c>
      <c r="O123">
        <v>108100</v>
      </c>
      <c r="P123">
        <v>695</v>
      </c>
      <c r="Q123">
        <v>61</v>
      </c>
      <c r="R123">
        <v>0</v>
      </c>
      <c r="S123">
        <v>5</v>
      </c>
      <c r="T123" t="s">
        <v>2986</v>
      </c>
      <c r="U123">
        <v>1</v>
      </c>
      <c r="V123">
        <v>452</v>
      </c>
      <c r="W123">
        <v>0</v>
      </c>
      <c r="X123">
        <v>0</v>
      </c>
      <c r="Y123">
        <v>0</v>
      </c>
      <c r="Z123">
        <v>0</v>
      </c>
      <c r="AA123">
        <v>0</v>
      </c>
      <c r="AB123">
        <v>0</v>
      </c>
      <c r="AC123">
        <v>0</v>
      </c>
      <c r="AD123">
        <v>0</v>
      </c>
      <c r="AE123">
        <v>0</v>
      </c>
      <c r="AF123">
        <v>6</v>
      </c>
      <c r="AG123">
        <v>0</v>
      </c>
      <c r="AH123">
        <v>0</v>
      </c>
      <c r="AI123">
        <v>0</v>
      </c>
      <c r="AJ123">
        <v>22</v>
      </c>
      <c r="AK123">
        <v>0</v>
      </c>
      <c r="AL123">
        <v>19</v>
      </c>
      <c r="AM123">
        <v>0</v>
      </c>
      <c r="AN123">
        <v>27</v>
      </c>
      <c r="AO123">
        <v>9</v>
      </c>
      <c r="AP123">
        <v>6</v>
      </c>
      <c r="AQ123">
        <v>49</v>
      </c>
      <c r="AR123">
        <v>19</v>
      </c>
      <c r="AS123">
        <v>0</v>
      </c>
      <c r="AT123">
        <v>0</v>
      </c>
      <c r="AU123">
        <v>0</v>
      </c>
      <c r="AV123">
        <v>637</v>
      </c>
      <c r="AW123">
        <v>140</v>
      </c>
      <c r="AX123">
        <v>0</v>
      </c>
      <c r="AY123">
        <v>0</v>
      </c>
      <c r="AZ123">
        <v>0</v>
      </c>
      <c r="BA123">
        <v>17</v>
      </c>
      <c r="BB123">
        <v>0</v>
      </c>
      <c r="BC123">
        <v>14</v>
      </c>
      <c r="BD123">
        <v>0</v>
      </c>
      <c r="BE123">
        <v>0</v>
      </c>
      <c r="BF123">
        <v>0</v>
      </c>
      <c r="BG123">
        <v>0</v>
      </c>
      <c r="BH123">
        <v>22</v>
      </c>
      <c r="BI123">
        <v>0</v>
      </c>
      <c r="BJ123">
        <v>0</v>
      </c>
      <c r="BK123">
        <v>16</v>
      </c>
      <c r="BL123">
        <v>0</v>
      </c>
      <c r="BM123">
        <v>7</v>
      </c>
      <c r="BN123">
        <v>13</v>
      </c>
      <c r="BO123">
        <v>8</v>
      </c>
      <c r="BP123">
        <v>32</v>
      </c>
      <c r="BQ123">
        <v>0</v>
      </c>
      <c r="BR123">
        <v>161</v>
      </c>
      <c r="BS123">
        <v>107</v>
      </c>
      <c r="BT123">
        <v>64</v>
      </c>
      <c r="BU123">
        <v>37</v>
      </c>
      <c r="BV123">
        <v>0</v>
      </c>
    </row>
    <row r="124" spans="1:74" x14ac:dyDescent="0.3">
      <c r="A124" t="s">
        <v>2988</v>
      </c>
      <c r="B124">
        <v>1980</v>
      </c>
      <c r="C124" t="s">
        <v>189</v>
      </c>
      <c r="D124" t="s">
        <v>2989</v>
      </c>
      <c r="E124" t="str">
        <f t="shared" si="1"/>
        <v>City of Cherryland</v>
      </c>
      <c r="F124">
        <v>492</v>
      </c>
      <c r="G124" t="s">
        <v>2990</v>
      </c>
      <c r="H124">
        <v>9425</v>
      </c>
      <c r="I124">
        <v>9425</v>
      </c>
      <c r="J124">
        <v>0</v>
      </c>
      <c r="K124">
        <v>0</v>
      </c>
      <c r="L124">
        <v>3923</v>
      </c>
      <c r="M124">
        <v>1364</v>
      </c>
      <c r="N124">
        <v>2559</v>
      </c>
      <c r="O124">
        <v>69800</v>
      </c>
      <c r="P124">
        <v>3342</v>
      </c>
      <c r="Q124">
        <v>363</v>
      </c>
      <c r="R124">
        <v>335</v>
      </c>
      <c r="S124">
        <v>38</v>
      </c>
      <c r="T124" t="s">
        <v>2989</v>
      </c>
      <c r="U124">
        <v>1</v>
      </c>
      <c r="V124">
        <v>268</v>
      </c>
      <c r="W124">
        <v>8</v>
      </c>
      <c r="X124">
        <v>0</v>
      </c>
      <c r="Y124">
        <v>15</v>
      </c>
      <c r="Z124">
        <v>406</v>
      </c>
      <c r="AA124">
        <v>33</v>
      </c>
      <c r="AB124">
        <v>27</v>
      </c>
      <c r="AC124">
        <v>12</v>
      </c>
      <c r="AD124">
        <v>95</v>
      </c>
      <c r="AE124">
        <v>326</v>
      </c>
      <c r="AF124">
        <v>5</v>
      </c>
      <c r="AG124">
        <v>105</v>
      </c>
      <c r="AH124">
        <v>126</v>
      </c>
      <c r="AI124">
        <v>206</v>
      </c>
      <c r="AJ124">
        <v>53</v>
      </c>
      <c r="AK124">
        <v>14</v>
      </c>
      <c r="AL124">
        <v>177</v>
      </c>
      <c r="AM124">
        <v>92</v>
      </c>
      <c r="AN124">
        <v>75</v>
      </c>
      <c r="AO124">
        <v>9</v>
      </c>
      <c r="AP124">
        <v>10</v>
      </c>
      <c r="AQ124">
        <v>641</v>
      </c>
      <c r="AR124">
        <v>56</v>
      </c>
      <c r="AS124">
        <v>0</v>
      </c>
      <c r="AT124">
        <v>0</v>
      </c>
      <c r="AU124">
        <v>0</v>
      </c>
      <c r="AV124">
        <v>329</v>
      </c>
      <c r="AW124">
        <v>97</v>
      </c>
      <c r="AX124">
        <v>6</v>
      </c>
      <c r="AY124">
        <v>9</v>
      </c>
      <c r="AZ124">
        <v>21</v>
      </c>
      <c r="BA124">
        <v>48</v>
      </c>
      <c r="BB124">
        <v>6</v>
      </c>
      <c r="BC124">
        <v>124</v>
      </c>
      <c r="BD124">
        <v>52</v>
      </c>
      <c r="BE124">
        <v>6</v>
      </c>
      <c r="BF124">
        <v>16</v>
      </c>
      <c r="BG124">
        <v>0</v>
      </c>
      <c r="BH124">
        <v>112</v>
      </c>
      <c r="BI124">
        <v>0</v>
      </c>
      <c r="BJ124">
        <v>21</v>
      </c>
      <c r="BK124">
        <v>25</v>
      </c>
      <c r="BL124">
        <v>0</v>
      </c>
      <c r="BM124">
        <v>78</v>
      </c>
      <c r="BN124">
        <v>29</v>
      </c>
      <c r="BO124">
        <v>12</v>
      </c>
      <c r="BP124">
        <v>20</v>
      </c>
      <c r="BQ124">
        <v>0</v>
      </c>
      <c r="BR124">
        <v>451</v>
      </c>
      <c r="BS124">
        <v>86</v>
      </c>
      <c r="BT124">
        <v>45</v>
      </c>
      <c r="BU124">
        <v>35</v>
      </c>
      <c r="BV124">
        <v>0</v>
      </c>
    </row>
    <row r="125" spans="1:74" x14ac:dyDescent="0.3">
      <c r="A125" t="s">
        <v>2991</v>
      </c>
      <c r="B125">
        <v>1980</v>
      </c>
      <c r="C125" t="s">
        <v>189</v>
      </c>
      <c r="D125" t="s">
        <v>2992</v>
      </c>
      <c r="E125" t="str">
        <f t="shared" si="1"/>
        <v>City of Cherry Valley</v>
      </c>
      <c r="F125">
        <v>493</v>
      </c>
      <c r="G125" t="s">
        <v>2993</v>
      </c>
      <c r="H125">
        <v>5012</v>
      </c>
      <c r="I125">
        <v>0</v>
      </c>
      <c r="J125">
        <v>5012</v>
      </c>
      <c r="K125">
        <v>0</v>
      </c>
      <c r="L125">
        <v>1852</v>
      </c>
      <c r="M125">
        <v>1584</v>
      </c>
      <c r="N125">
        <v>268</v>
      </c>
      <c r="O125">
        <v>67800</v>
      </c>
      <c r="P125">
        <v>1401</v>
      </c>
      <c r="Q125">
        <v>97</v>
      </c>
      <c r="R125">
        <v>8</v>
      </c>
      <c r="S125">
        <v>481</v>
      </c>
      <c r="T125" t="s">
        <v>2992</v>
      </c>
      <c r="U125">
        <v>1</v>
      </c>
      <c r="V125">
        <v>244</v>
      </c>
      <c r="W125">
        <v>0</v>
      </c>
      <c r="X125">
        <v>0</v>
      </c>
      <c r="Y125">
        <v>0</v>
      </c>
      <c r="Z125">
        <v>25</v>
      </c>
      <c r="AA125">
        <v>6</v>
      </c>
      <c r="AB125">
        <v>0</v>
      </c>
      <c r="AC125">
        <v>6</v>
      </c>
      <c r="AD125">
        <v>18</v>
      </c>
      <c r="AE125">
        <v>19</v>
      </c>
      <c r="AF125">
        <v>17</v>
      </c>
      <c r="AG125">
        <v>33</v>
      </c>
      <c r="AH125">
        <v>7</v>
      </c>
      <c r="AI125">
        <v>22</v>
      </c>
      <c r="AJ125">
        <v>13</v>
      </c>
      <c r="AK125">
        <v>0</v>
      </c>
      <c r="AL125">
        <v>21</v>
      </c>
      <c r="AM125">
        <v>0</v>
      </c>
      <c r="AN125">
        <v>12</v>
      </c>
      <c r="AO125">
        <v>0</v>
      </c>
      <c r="AP125">
        <v>0</v>
      </c>
      <c r="AQ125">
        <v>29</v>
      </c>
      <c r="AR125">
        <v>0</v>
      </c>
      <c r="AS125">
        <v>9</v>
      </c>
      <c r="AT125">
        <v>0</v>
      </c>
      <c r="AU125">
        <v>12</v>
      </c>
      <c r="AV125">
        <v>398</v>
      </c>
      <c r="AW125">
        <v>103</v>
      </c>
      <c r="AX125">
        <v>6</v>
      </c>
      <c r="AY125">
        <v>6</v>
      </c>
      <c r="AZ125">
        <v>6</v>
      </c>
      <c r="BA125">
        <v>43</v>
      </c>
      <c r="BB125">
        <v>10</v>
      </c>
      <c r="BC125">
        <v>66</v>
      </c>
      <c r="BD125">
        <v>7</v>
      </c>
      <c r="BE125">
        <v>8</v>
      </c>
      <c r="BF125">
        <v>104</v>
      </c>
      <c r="BG125">
        <v>0</v>
      </c>
      <c r="BH125">
        <v>107</v>
      </c>
      <c r="BI125">
        <v>23</v>
      </c>
      <c r="BJ125">
        <v>29</v>
      </c>
      <c r="BK125">
        <v>21</v>
      </c>
      <c r="BL125">
        <v>0</v>
      </c>
      <c r="BM125">
        <v>65</v>
      </c>
      <c r="BN125">
        <v>18</v>
      </c>
      <c r="BO125">
        <v>10</v>
      </c>
      <c r="BP125">
        <v>17</v>
      </c>
      <c r="BQ125">
        <v>0</v>
      </c>
      <c r="BR125">
        <v>370</v>
      </c>
      <c r="BS125">
        <v>53</v>
      </c>
      <c r="BT125">
        <v>74</v>
      </c>
      <c r="BU125">
        <v>6</v>
      </c>
      <c r="BV125">
        <v>0</v>
      </c>
    </row>
    <row r="126" spans="1:74" x14ac:dyDescent="0.3">
      <c r="A126" t="s">
        <v>2994</v>
      </c>
      <c r="B126">
        <v>1980</v>
      </c>
      <c r="C126" t="s">
        <v>189</v>
      </c>
      <c r="D126" t="s">
        <v>2995</v>
      </c>
      <c r="E126" t="str">
        <f t="shared" si="1"/>
        <v>City of Chester</v>
      </c>
      <c r="F126">
        <v>495</v>
      </c>
      <c r="G126" t="s">
        <v>2996</v>
      </c>
      <c r="H126">
        <v>1756</v>
      </c>
      <c r="I126">
        <v>0</v>
      </c>
      <c r="J126">
        <v>0</v>
      </c>
      <c r="K126">
        <v>1756</v>
      </c>
      <c r="L126">
        <v>655</v>
      </c>
      <c r="M126">
        <v>450</v>
      </c>
      <c r="N126">
        <v>205</v>
      </c>
      <c r="O126">
        <v>64000</v>
      </c>
      <c r="P126">
        <v>629</v>
      </c>
      <c r="Q126">
        <v>71</v>
      </c>
      <c r="R126">
        <v>9</v>
      </c>
      <c r="S126">
        <v>45</v>
      </c>
      <c r="T126" t="s">
        <v>2995</v>
      </c>
      <c r="U126">
        <v>1</v>
      </c>
      <c r="V126">
        <v>220</v>
      </c>
      <c r="W126">
        <v>0</v>
      </c>
      <c r="X126">
        <v>0</v>
      </c>
      <c r="Y126">
        <v>0</v>
      </c>
      <c r="Z126">
        <v>26</v>
      </c>
      <c r="AA126">
        <v>0</v>
      </c>
      <c r="AB126">
        <v>0</v>
      </c>
      <c r="AC126">
        <v>0</v>
      </c>
      <c r="AD126">
        <v>20</v>
      </c>
      <c r="AE126">
        <v>45</v>
      </c>
      <c r="AF126">
        <v>0</v>
      </c>
      <c r="AG126">
        <v>20</v>
      </c>
      <c r="AH126">
        <v>7</v>
      </c>
      <c r="AI126">
        <v>0</v>
      </c>
      <c r="AJ126">
        <v>0</v>
      </c>
      <c r="AK126">
        <v>0</v>
      </c>
      <c r="AL126">
        <v>33</v>
      </c>
      <c r="AM126">
        <v>0</v>
      </c>
      <c r="AN126">
        <v>0</v>
      </c>
      <c r="AO126">
        <v>0</v>
      </c>
      <c r="AP126">
        <v>0</v>
      </c>
      <c r="AQ126">
        <v>21</v>
      </c>
      <c r="AR126">
        <v>0</v>
      </c>
      <c r="AS126">
        <v>0</v>
      </c>
      <c r="AT126">
        <v>0</v>
      </c>
      <c r="AU126">
        <v>0</v>
      </c>
      <c r="AV126">
        <v>324</v>
      </c>
      <c r="AW126">
        <v>104</v>
      </c>
      <c r="AX126">
        <v>0</v>
      </c>
      <c r="AY126">
        <v>0</v>
      </c>
      <c r="AZ126">
        <v>0</v>
      </c>
      <c r="BA126">
        <v>9</v>
      </c>
      <c r="BB126">
        <v>0</v>
      </c>
      <c r="BC126">
        <v>14</v>
      </c>
      <c r="BD126">
        <v>0</v>
      </c>
      <c r="BE126">
        <v>0</v>
      </c>
      <c r="BF126">
        <v>24</v>
      </c>
      <c r="BG126">
        <v>0</v>
      </c>
      <c r="BH126">
        <v>49</v>
      </c>
      <c r="BI126">
        <v>6</v>
      </c>
      <c r="BJ126">
        <v>0</v>
      </c>
      <c r="BK126">
        <v>6</v>
      </c>
      <c r="BL126">
        <v>0</v>
      </c>
      <c r="BM126">
        <v>95</v>
      </c>
      <c r="BN126">
        <v>0</v>
      </c>
      <c r="BO126">
        <v>18</v>
      </c>
      <c r="BP126">
        <v>0</v>
      </c>
      <c r="BQ126">
        <v>0</v>
      </c>
      <c r="BR126">
        <v>137</v>
      </c>
      <c r="BS126">
        <v>18</v>
      </c>
      <c r="BT126">
        <v>21</v>
      </c>
      <c r="BU126">
        <v>5</v>
      </c>
      <c r="BV126">
        <v>0</v>
      </c>
    </row>
    <row r="127" spans="1:74" x14ac:dyDescent="0.3">
      <c r="A127" t="s">
        <v>2997</v>
      </c>
      <c r="B127">
        <v>1980</v>
      </c>
      <c r="C127" t="s">
        <v>189</v>
      </c>
      <c r="D127" t="s">
        <v>483</v>
      </c>
      <c r="E127" t="str">
        <f t="shared" si="1"/>
        <v>City of Chico</v>
      </c>
      <c r="F127">
        <v>500</v>
      </c>
      <c r="G127" t="s">
        <v>2998</v>
      </c>
      <c r="H127">
        <v>26603</v>
      </c>
      <c r="I127">
        <v>26603</v>
      </c>
      <c r="J127">
        <v>0</v>
      </c>
      <c r="K127">
        <v>0</v>
      </c>
      <c r="L127">
        <v>10523</v>
      </c>
      <c r="M127">
        <v>3893</v>
      </c>
      <c r="N127">
        <v>6630</v>
      </c>
      <c r="O127">
        <v>64000</v>
      </c>
      <c r="P127">
        <v>7326</v>
      </c>
      <c r="Q127">
        <v>1648</v>
      </c>
      <c r="R127">
        <v>2039</v>
      </c>
      <c r="S127">
        <v>61</v>
      </c>
      <c r="T127" t="s">
        <v>483</v>
      </c>
      <c r="U127">
        <v>1</v>
      </c>
      <c r="V127">
        <v>223</v>
      </c>
      <c r="W127">
        <v>26</v>
      </c>
      <c r="X127">
        <v>99</v>
      </c>
      <c r="Y127">
        <v>130</v>
      </c>
      <c r="Z127">
        <v>1756</v>
      </c>
      <c r="AA127">
        <v>223</v>
      </c>
      <c r="AB127">
        <v>125</v>
      </c>
      <c r="AC127">
        <v>199</v>
      </c>
      <c r="AD127">
        <v>614</v>
      </c>
      <c r="AE127">
        <v>930</v>
      </c>
      <c r="AF127">
        <v>16</v>
      </c>
      <c r="AG127">
        <v>261</v>
      </c>
      <c r="AH127">
        <v>282</v>
      </c>
      <c r="AI127">
        <v>289</v>
      </c>
      <c r="AJ127">
        <v>233</v>
      </c>
      <c r="AK127">
        <v>24</v>
      </c>
      <c r="AL127">
        <v>359</v>
      </c>
      <c r="AM127">
        <v>137</v>
      </c>
      <c r="AN127">
        <v>167</v>
      </c>
      <c r="AO127">
        <v>61</v>
      </c>
      <c r="AP127">
        <v>6</v>
      </c>
      <c r="AQ127">
        <v>517</v>
      </c>
      <c r="AR127">
        <v>54</v>
      </c>
      <c r="AS127">
        <v>21</v>
      </c>
      <c r="AT127">
        <v>4</v>
      </c>
      <c r="AU127">
        <v>22</v>
      </c>
      <c r="AV127">
        <v>371</v>
      </c>
      <c r="AW127">
        <v>93</v>
      </c>
      <c r="AX127">
        <v>53</v>
      </c>
      <c r="AY127">
        <v>31</v>
      </c>
      <c r="AZ127">
        <v>34</v>
      </c>
      <c r="BA127">
        <v>100</v>
      </c>
      <c r="BB127">
        <v>63</v>
      </c>
      <c r="BC127">
        <v>216</v>
      </c>
      <c r="BD127">
        <v>24</v>
      </c>
      <c r="BE127">
        <v>27</v>
      </c>
      <c r="BF127">
        <v>156</v>
      </c>
      <c r="BG127">
        <v>0</v>
      </c>
      <c r="BH127">
        <v>191</v>
      </c>
      <c r="BI127">
        <v>44</v>
      </c>
      <c r="BJ127">
        <v>106</v>
      </c>
      <c r="BK127">
        <v>151</v>
      </c>
      <c r="BL127">
        <v>0</v>
      </c>
      <c r="BM127">
        <v>279</v>
      </c>
      <c r="BN127">
        <v>45</v>
      </c>
      <c r="BO127">
        <v>114</v>
      </c>
      <c r="BP127">
        <v>45</v>
      </c>
      <c r="BQ127">
        <v>0</v>
      </c>
      <c r="BR127">
        <v>1392</v>
      </c>
      <c r="BS127">
        <v>183</v>
      </c>
      <c r="BT127">
        <v>196</v>
      </c>
      <c r="BU127">
        <v>44</v>
      </c>
      <c r="BV127">
        <v>0</v>
      </c>
    </row>
    <row r="128" spans="1:74" x14ac:dyDescent="0.3">
      <c r="A128" t="s">
        <v>2999</v>
      </c>
      <c r="B128">
        <v>1980</v>
      </c>
      <c r="C128" t="s">
        <v>189</v>
      </c>
      <c r="D128" t="s">
        <v>3000</v>
      </c>
      <c r="E128" t="str">
        <f t="shared" si="1"/>
        <v>City of Chico North</v>
      </c>
      <c r="F128">
        <v>502</v>
      </c>
      <c r="G128" t="s">
        <v>3001</v>
      </c>
      <c r="H128">
        <v>11733</v>
      </c>
      <c r="I128">
        <v>11733</v>
      </c>
      <c r="J128">
        <v>0</v>
      </c>
      <c r="K128">
        <v>0</v>
      </c>
      <c r="L128">
        <v>4870</v>
      </c>
      <c r="M128">
        <v>2914</v>
      </c>
      <c r="N128">
        <v>1956</v>
      </c>
      <c r="O128">
        <v>67400</v>
      </c>
      <c r="P128">
        <v>3070</v>
      </c>
      <c r="Q128">
        <v>621</v>
      </c>
      <c r="R128">
        <v>668</v>
      </c>
      <c r="S128">
        <v>846</v>
      </c>
      <c r="T128" t="s">
        <v>3000</v>
      </c>
      <c r="U128">
        <v>1</v>
      </c>
      <c r="V128">
        <v>257</v>
      </c>
      <c r="W128">
        <v>0</v>
      </c>
      <c r="X128">
        <v>0</v>
      </c>
      <c r="Y128">
        <v>10</v>
      </c>
      <c r="Z128">
        <v>206</v>
      </c>
      <c r="AA128">
        <v>67</v>
      </c>
      <c r="AB128">
        <v>33</v>
      </c>
      <c r="AC128">
        <v>33</v>
      </c>
      <c r="AD128">
        <v>110</v>
      </c>
      <c r="AE128">
        <v>227</v>
      </c>
      <c r="AF128">
        <v>8</v>
      </c>
      <c r="AG128">
        <v>59</v>
      </c>
      <c r="AH128">
        <v>168</v>
      </c>
      <c r="AI128">
        <v>176</v>
      </c>
      <c r="AJ128">
        <v>110</v>
      </c>
      <c r="AK128">
        <v>0</v>
      </c>
      <c r="AL128">
        <v>152</v>
      </c>
      <c r="AM128">
        <v>93</v>
      </c>
      <c r="AN128">
        <v>90</v>
      </c>
      <c r="AO128">
        <v>5</v>
      </c>
      <c r="AP128">
        <v>7</v>
      </c>
      <c r="AQ128">
        <v>330</v>
      </c>
      <c r="AR128">
        <v>35</v>
      </c>
      <c r="AS128">
        <v>30</v>
      </c>
      <c r="AT128">
        <v>0</v>
      </c>
      <c r="AU128">
        <v>0</v>
      </c>
      <c r="AV128">
        <v>348</v>
      </c>
      <c r="AW128">
        <v>102</v>
      </c>
      <c r="AX128">
        <v>6</v>
      </c>
      <c r="AY128">
        <v>10</v>
      </c>
      <c r="AZ128">
        <v>41</v>
      </c>
      <c r="BA128">
        <v>32</v>
      </c>
      <c r="BB128">
        <v>10</v>
      </c>
      <c r="BC128">
        <v>87</v>
      </c>
      <c r="BD128">
        <v>24</v>
      </c>
      <c r="BE128">
        <v>20</v>
      </c>
      <c r="BF128">
        <v>84</v>
      </c>
      <c r="BG128">
        <v>0</v>
      </c>
      <c r="BH128">
        <v>113</v>
      </c>
      <c r="BI128">
        <v>15</v>
      </c>
      <c r="BJ128">
        <v>10</v>
      </c>
      <c r="BK128">
        <v>59</v>
      </c>
      <c r="BL128">
        <v>0</v>
      </c>
      <c r="BM128">
        <v>173</v>
      </c>
      <c r="BN128">
        <v>17</v>
      </c>
      <c r="BO128">
        <v>56</v>
      </c>
      <c r="BP128">
        <v>60</v>
      </c>
      <c r="BQ128">
        <v>0</v>
      </c>
      <c r="BR128">
        <v>787</v>
      </c>
      <c r="BS128">
        <v>123</v>
      </c>
      <c r="BT128">
        <v>129</v>
      </c>
      <c r="BU128">
        <v>28</v>
      </c>
      <c r="BV128">
        <v>0</v>
      </c>
    </row>
    <row r="129" spans="1:74" x14ac:dyDescent="0.3">
      <c r="A129" t="s">
        <v>3002</v>
      </c>
      <c r="B129">
        <v>1980</v>
      </c>
      <c r="C129" t="s">
        <v>189</v>
      </c>
      <c r="D129" t="s">
        <v>3003</v>
      </c>
      <c r="E129" t="str">
        <f t="shared" si="1"/>
        <v>City of Chico West</v>
      </c>
      <c r="F129">
        <v>507</v>
      </c>
      <c r="G129" t="s">
        <v>3004</v>
      </c>
      <c r="H129">
        <v>6378</v>
      </c>
      <c r="I129">
        <v>6378</v>
      </c>
      <c r="J129">
        <v>0</v>
      </c>
      <c r="K129">
        <v>0</v>
      </c>
      <c r="L129">
        <v>2793</v>
      </c>
      <c r="M129">
        <v>1271</v>
      </c>
      <c r="N129">
        <v>1522</v>
      </c>
      <c r="O129">
        <v>62000</v>
      </c>
      <c r="P129">
        <v>1968</v>
      </c>
      <c r="Q129">
        <v>503</v>
      </c>
      <c r="R129">
        <v>314</v>
      </c>
      <c r="S129">
        <v>132</v>
      </c>
      <c r="T129" t="s">
        <v>3003</v>
      </c>
      <c r="U129">
        <v>1</v>
      </c>
      <c r="V129">
        <v>253</v>
      </c>
      <c r="W129">
        <v>0</v>
      </c>
      <c r="X129">
        <v>0</v>
      </c>
      <c r="Y129">
        <v>0</v>
      </c>
      <c r="Z129">
        <v>416</v>
      </c>
      <c r="AA129">
        <v>39</v>
      </c>
      <c r="AB129">
        <v>6</v>
      </c>
      <c r="AC129">
        <v>33</v>
      </c>
      <c r="AD129">
        <v>140</v>
      </c>
      <c r="AE129">
        <v>289</v>
      </c>
      <c r="AF129">
        <v>0</v>
      </c>
      <c r="AG129">
        <v>78</v>
      </c>
      <c r="AH129">
        <v>46</v>
      </c>
      <c r="AI129">
        <v>65</v>
      </c>
      <c r="AJ129">
        <v>52</v>
      </c>
      <c r="AK129">
        <v>0</v>
      </c>
      <c r="AL129">
        <v>60</v>
      </c>
      <c r="AM129">
        <v>47</v>
      </c>
      <c r="AN129">
        <v>24</v>
      </c>
      <c r="AO129">
        <v>0</v>
      </c>
      <c r="AP129">
        <v>9</v>
      </c>
      <c r="AQ129">
        <v>171</v>
      </c>
      <c r="AR129">
        <v>19</v>
      </c>
      <c r="AS129">
        <v>11</v>
      </c>
      <c r="AT129">
        <v>0</v>
      </c>
      <c r="AU129">
        <v>0</v>
      </c>
      <c r="AV129">
        <v>366</v>
      </c>
      <c r="AW129">
        <v>90</v>
      </c>
      <c r="AX129">
        <v>16</v>
      </c>
      <c r="AY129">
        <v>27</v>
      </c>
      <c r="AZ129">
        <v>36</v>
      </c>
      <c r="BA129">
        <v>38</v>
      </c>
      <c r="BB129">
        <v>0</v>
      </c>
      <c r="BC129">
        <v>101</v>
      </c>
      <c r="BD129">
        <v>17</v>
      </c>
      <c r="BE129">
        <v>6</v>
      </c>
      <c r="BF129">
        <v>67</v>
      </c>
      <c r="BG129">
        <v>0</v>
      </c>
      <c r="BH129">
        <v>87</v>
      </c>
      <c r="BI129">
        <v>13</v>
      </c>
      <c r="BJ129">
        <v>18</v>
      </c>
      <c r="BK129">
        <v>28</v>
      </c>
      <c r="BL129">
        <v>0</v>
      </c>
      <c r="BM129">
        <v>108</v>
      </c>
      <c r="BN129">
        <v>35</v>
      </c>
      <c r="BO129">
        <v>41</v>
      </c>
      <c r="BP129">
        <v>31</v>
      </c>
      <c r="BQ129">
        <v>0</v>
      </c>
      <c r="BR129">
        <v>248</v>
      </c>
      <c r="BS129">
        <v>50</v>
      </c>
      <c r="BT129">
        <v>68</v>
      </c>
      <c r="BU129">
        <v>0</v>
      </c>
      <c r="BV129">
        <v>0</v>
      </c>
    </row>
    <row r="130" spans="1:74" x14ac:dyDescent="0.3">
      <c r="A130" t="s">
        <v>3005</v>
      </c>
      <c r="B130">
        <v>1980</v>
      </c>
      <c r="C130" t="s">
        <v>189</v>
      </c>
      <c r="D130" t="s">
        <v>3006</v>
      </c>
      <c r="E130" t="str">
        <f t="shared" si="1"/>
        <v>City of China Lake</v>
      </c>
      <c r="F130">
        <v>508</v>
      </c>
      <c r="G130" t="s">
        <v>3007</v>
      </c>
      <c r="H130">
        <v>4275</v>
      </c>
      <c r="I130">
        <v>0</v>
      </c>
      <c r="J130">
        <v>4275</v>
      </c>
      <c r="K130">
        <v>0</v>
      </c>
      <c r="L130">
        <v>1328</v>
      </c>
      <c r="M130">
        <v>9</v>
      </c>
      <c r="N130">
        <v>1319</v>
      </c>
      <c r="O130">
        <v>137500</v>
      </c>
      <c r="P130">
        <v>816</v>
      </c>
      <c r="Q130">
        <v>703</v>
      </c>
      <c r="R130">
        <v>81</v>
      </c>
      <c r="S130">
        <v>4</v>
      </c>
      <c r="T130" t="s">
        <v>3006</v>
      </c>
      <c r="U130">
        <v>1</v>
      </c>
      <c r="V130">
        <v>274</v>
      </c>
      <c r="W130">
        <v>0</v>
      </c>
      <c r="X130">
        <v>0</v>
      </c>
      <c r="Y130">
        <v>0</v>
      </c>
      <c r="Z130">
        <v>32</v>
      </c>
      <c r="AA130">
        <v>0</v>
      </c>
      <c r="AB130">
        <v>0</v>
      </c>
      <c r="AC130">
        <v>17</v>
      </c>
      <c r="AD130">
        <v>72</v>
      </c>
      <c r="AE130">
        <v>53</v>
      </c>
      <c r="AF130">
        <v>46</v>
      </c>
      <c r="AG130">
        <v>50</v>
      </c>
      <c r="AH130">
        <v>84</v>
      </c>
      <c r="AI130">
        <v>68</v>
      </c>
      <c r="AJ130">
        <v>4</v>
      </c>
      <c r="AK130">
        <v>55</v>
      </c>
      <c r="AL130">
        <v>77</v>
      </c>
      <c r="AM130">
        <v>54</v>
      </c>
      <c r="AN130">
        <v>3</v>
      </c>
      <c r="AO130">
        <v>0</v>
      </c>
      <c r="AP130">
        <v>35</v>
      </c>
      <c r="AQ130">
        <v>541</v>
      </c>
      <c r="AR130">
        <v>29</v>
      </c>
      <c r="AS130">
        <v>7</v>
      </c>
      <c r="AT130">
        <v>0</v>
      </c>
      <c r="AU130">
        <v>0</v>
      </c>
      <c r="AV130">
        <v>0</v>
      </c>
      <c r="AW130">
        <v>0</v>
      </c>
      <c r="AX130">
        <v>0</v>
      </c>
      <c r="AY130">
        <v>0</v>
      </c>
      <c r="AZ130">
        <v>0</v>
      </c>
      <c r="BA130">
        <v>0</v>
      </c>
      <c r="BB130">
        <v>0</v>
      </c>
      <c r="BC130">
        <v>0</v>
      </c>
      <c r="BD130">
        <v>0</v>
      </c>
      <c r="BE130">
        <v>0</v>
      </c>
      <c r="BF130">
        <v>0</v>
      </c>
      <c r="BG130">
        <v>0</v>
      </c>
      <c r="BH130">
        <v>0</v>
      </c>
      <c r="BI130">
        <v>0</v>
      </c>
      <c r="BJ130">
        <v>0</v>
      </c>
      <c r="BK130">
        <v>0</v>
      </c>
      <c r="BL130">
        <v>0</v>
      </c>
      <c r="BM130">
        <v>0</v>
      </c>
      <c r="BN130">
        <v>0</v>
      </c>
      <c r="BO130">
        <v>0</v>
      </c>
      <c r="BP130">
        <v>0</v>
      </c>
      <c r="BQ130">
        <v>0</v>
      </c>
      <c r="BR130">
        <v>0</v>
      </c>
      <c r="BS130">
        <v>0</v>
      </c>
      <c r="BT130">
        <v>0</v>
      </c>
      <c r="BU130">
        <v>0</v>
      </c>
      <c r="BV130">
        <v>0</v>
      </c>
    </row>
    <row r="131" spans="1:74" x14ac:dyDescent="0.3">
      <c r="A131" t="s">
        <v>3008</v>
      </c>
      <c r="B131">
        <v>1980</v>
      </c>
      <c r="C131" t="s">
        <v>189</v>
      </c>
      <c r="D131" t="s">
        <v>485</v>
      </c>
      <c r="E131" t="str">
        <f t="shared" si="1"/>
        <v>City of Chino</v>
      </c>
      <c r="F131">
        <v>510</v>
      </c>
      <c r="G131" t="s">
        <v>3009</v>
      </c>
      <c r="H131">
        <v>40165</v>
      </c>
      <c r="I131">
        <v>40165</v>
      </c>
      <c r="J131">
        <v>0</v>
      </c>
      <c r="K131">
        <v>0</v>
      </c>
      <c r="L131">
        <v>10992</v>
      </c>
      <c r="M131">
        <v>8303</v>
      </c>
      <c r="N131">
        <v>2689</v>
      </c>
      <c r="O131">
        <v>79300</v>
      </c>
      <c r="P131">
        <v>9413</v>
      </c>
      <c r="Q131">
        <v>863</v>
      </c>
      <c r="R131">
        <v>646</v>
      </c>
      <c r="S131">
        <v>448</v>
      </c>
      <c r="T131" t="s">
        <v>485</v>
      </c>
      <c r="U131">
        <v>1</v>
      </c>
      <c r="V131">
        <v>323</v>
      </c>
      <c r="W131">
        <v>1</v>
      </c>
      <c r="X131">
        <v>0</v>
      </c>
      <c r="Y131">
        <v>35</v>
      </c>
      <c r="Z131">
        <v>351</v>
      </c>
      <c r="AA131">
        <v>59</v>
      </c>
      <c r="AB131">
        <v>42</v>
      </c>
      <c r="AC131">
        <v>34</v>
      </c>
      <c r="AD131">
        <v>109</v>
      </c>
      <c r="AE131">
        <v>301</v>
      </c>
      <c r="AF131">
        <v>18</v>
      </c>
      <c r="AG131">
        <v>52</v>
      </c>
      <c r="AH131">
        <v>78</v>
      </c>
      <c r="AI131">
        <v>171</v>
      </c>
      <c r="AJ131">
        <v>157</v>
      </c>
      <c r="AK131">
        <v>24</v>
      </c>
      <c r="AL131">
        <v>152</v>
      </c>
      <c r="AM131">
        <v>112</v>
      </c>
      <c r="AN131">
        <v>142</v>
      </c>
      <c r="AO131">
        <v>45</v>
      </c>
      <c r="AP131">
        <v>18</v>
      </c>
      <c r="AQ131">
        <v>526</v>
      </c>
      <c r="AR131">
        <v>115</v>
      </c>
      <c r="AS131">
        <v>58</v>
      </c>
      <c r="AT131">
        <v>0</v>
      </c>
      <c r="AU131">
        <v>16</v>
      </c>
      <c r="AV131">
        <v>463</v>
      </c>
      <c r="AW131">
        <v>94</v>
      </c>
      <c r="AX131">
        <v>42</v>
      </c>
      <c r="AY131">
        <v>26</v>
      </c>
      <c r="AZ131">
        <v>34</v>
      </c>
      <c r="BA131">
        <v>108</v>
      </c>
      <c r="BB131">
        <v>48</v>
      </c>
      <c r="BC131">
        <v>124</v>
      </c>
      <c r="BD131">
        <v>20</v>
      </c>
      <c r="BE131">
        <v>20</v>
      </c>
      <c r="BF131">
        <v>170</v>
      </c>
      <c r="BG131">
        <v>0</v>
      </c>
      <c r="BH131">
        <v>133</v>
      </c>
      <c r="BI131">
        <v>36</v>
      </c>
      <c r="BJ131">
        <v>94</v>
      </c>
      <c r="BK131">
        <v>180</v>
      </c>
      <c r="BL131">
        <v>0</v>
      </c>
      <c r="BM131">
        <v>231</v>
      </c>
      <c r="BN131">
        <v>120</v>
      </c>
      <c r="BO131">
        <v>221</v>
      </c>
      <c r="BP131">
        <v>225</v>
      </c>
      <c r="BQ131">
        <v>0</v>
      </c>
      <c r="BR131">
        <v>3118</v>
      </c>
      <c r="BS131">
        <v>907</v>
      </c>
      <c r="BT131">
        <v>1002</v>
      </c>
      <c r="BU131">
        <v>276</v>
      </c>
      <c r="BV131">
        <v>0</v>
      </c>
    </row>
    <row r="132" spans="1:74" x14ac:dyDescent="0.3">
      <c r="A132" t="s">
        <v>3010</v>
      </c>
      <c r="B132">
        <v>1980</v>
      </c>
      <c r="C132" t="s">
        <v>189</v>
      </c>
      <c r="D132" t="s">
        <v>489</v>
      </c>
      <c r="E132" t="str">
        <f t="shared" si="1"/>
        <v>City of Chowchilla</v>
      </c>
      <c r="F132">
        <v>515</v>
      </c>
      <c r="G132" t="s">
        <v>3011</v>
      </c>
      <c r="H132">
        <v>5122</v>
      </c>
      <c r="I132">
        <v>0</v>
      </c>
      <c r="J132">
        <v>5122</v>
      </c>
      <c r="K132">
        <v>0</v>
      </c>
      <c r="L132">
        <v>1912</v>
      </c>
      <c r="M132">
        <v>1212</v>
      </c>
      <c r="N132">
        <v>700</v>
      </c>
      <c r="O132">
        <v>42900</v>
      </c>
      <c r="P132">
        <v>1836</v>
      </c>
      <c r="Q132">
        <v>118</v>
      </c>
      <c r="R132">
        <v>64</v>
      </c>
      <c r="S132">
        <v>4</v>
      </c>
      <c r="T132" t="s">
        <v>489</v>
      </c>
      <c r="U132">
        <v>1</v>
      </c>
      <c r="V132">
        <v>208</v>
      </c>
      <c r="W132">
        <v>0</v>
      </c>
      <c r="X132">
        <v>0</v>
      </c>
      <c r="Y132">
        <v>36</v>
      </c>
      <c r="Z132">
        <v>127</v>
      </c>
      <c r="AA132">
        <v>14</v>
      </c>
      <c r="AB132">
        <v>0</v>
      </c>
      <c r="AC132">
        <v>19</v>
      </c>
      <c r="AD132">
        <v>59</v>
      </c>
      <c r="AE132">
        <v>60</v>
      </c>
      <c r="AF132">
        <v>0</v>
      </c>
      <c r="AG132">
        <v>61</v>
      </c>
      <c r="AH132">
        <v>48</v>
      </c>
      <c r="AI132">
        <v>63</v>
      </c>
      <c r="AJ132">
        <v>11</v>
      </c>
      <c r="AK132">
        <v>7</v>
      </c>
      <c r="AL132">
        <v>55</v>
      </c>
      <c r="AM132">
        <v>9</v>
      </c>
      <c r="AN132">
        <v>17</v>
      </c>
      <c r="AO132">
        <v>0</v>
      </c>
      <c r="AP132">
        <v>0</v>
      </c>
      <c r="AQ132">
        <v>85</v>
      </c>
      <c r="AR132">
        <v>7</v>
      </c>
      <c r="AS132">
        <v>0</v>
      </c>
      <c r="AT132">
        <v>0</v>
      </c>
      <c r="AU132">
        <v>17</v>
      </c>
      <c r="AV132">
        <v>274</v>
      </c>
      <c r="AW132">
        <v>77</v>
      </c>
      <c r="AX132">
        <v>61</v>
      </c>
      <c r="AY132">
        <v>0</v>
      </c>
      <c r="AZ132">
        <v>38</v>
      </c>
      <c r="BA132">
        <v>61</v>
      </c>
      <c r="BB132">
        <v>7</v>
      </c>
      <c r="BC132">
        <v>162</v>
      </c>
      <c r="BD132">
        <v>20</v>
      </c>
      <c r="BE132">
        <v>65</v>
      </c>
      <c r="BF132">
        <v>31</v>
      </c>
      <c r="BG132">
        <v>0</v>
      </c>
      <c r="BH132">
        <v>90</v>
      </c>
      <c r="BI132">
        <v>28</v>
      </c>
      <c r="BJ132">
        <v>8</v>
      </c>
      <c r="BK132">
        <v>18</v>
      </c>
      <c r="BL132">
        <v>0</v>
      </c>
      <c r="BM132">
        <v>81</v>
      </c>
      <c r="BN132">
        <v>21</v>
      </c>
      <c r="BO132">
        <v>36</v>
      </c>
      <c r="BP132">
        <v>12</v>
      </c>
      <c r="BQ132">
        <v>0</v>
      </c>
      <c r="BR132">
        <v>324</v>
      </c>
      <c r="BS132">
        <v>39</v>
      </c>
      <c r="BT132">
        <v>25</v>
      </c>
      <c r="BU132">
        <v>0</v>
      </c>
      <c r="BV132">
        <v>0</v>
      </c>
    </row>
    <row r="133" spans="1:74" x14ac:dyDescent="0.3">
      <c r="A133" t="s">
        <v>3012</v>
      </c>
      <c r="B133">
        <v>1980</v>
      </c>
      <c r="C133" t="s">
        <v>189</v>
      </c>
      <c r="D133" t="s">
        <v>491</v>
      </c>
      <c r="E133" t="str">
        <f t="shared" ref="E133:E196" si="2">_xlfn.CONCAT("City of ",D133)</f>
        <v>City of Chula Vista</v>
      </c>
      <c r="F133">
        <v>525</v>
      </c>
      <c r="G133" t="s">
        <v>3013</v>
      </c>
      <c r="H133">
        <v>83927</v>
      </c>
      <c r="I133">
        <v>83927</v>
      </c>
      <c r="J133">
        <v>0</v>
      </c>
      <c r="K133">
        <v>0</v>
      </c>
      <c r="L133">
        <v>30398</v>
      </c>
      <c r="M133">
        <v>17706</v>
      </c>
      <c r="N133">
        <v>12692</v>
      </c>
      <c r="O133">
        <v>85700</v>
      </c>
      <c r="P133">
        <v>21113</v>
      </c>
      <c r="Q133">
        <v>3310</v>
      </c>
      <c r="R133">
        <v>5347</v>
      </c>
      <c r="S133">
        <v>2082</v>
      </c>
      <c r="T133" t="s">
        <v>491</v>
      </c>
      <c r="U133">
        <v>1</v>
      </c>
      <c r="V133">
        <v>275</v>
      </c>
      <c r="W133">
        <v>27</v>
      </c>
      <c r="X133">
        <v>54</v>
      </c>
      <c r="Y133">
        <v>100</v>
      </c>
      <c r="Z133">
        <v>1766</v>
      </c>
      <c r="AA133">
        <v>227</v>
      </c>
      <c r="AB133">
        <v>57</v>
      </c>
      <c r="AC133">
        <v>132</v>
      </c>
      <c r="AD133">
        <v>742</v>
      </c>
      <c r="AE133">
        <v>2009</v>
      </c>
      <c r="AF133">
        <v>30</v>
      </c>
      <c r="AG133">
        <v>343</v>
      </c>
      <c r="AH133">
        <v>674</v>
      </c>
      <c r="AI133">
        <v>1198</v>
      </c>
      <c r="AJ133">
        <v>561</v>
      </c>
      <c r="AK133">
        <v>30</v>
      </c>
      <c r="AL133">
        <v>855</v>
      </c>
      <c r="AM133">
        <v>481</v>
      </c>
      <c r="AN133">
        <v>483</v>
      </c>
      <c r="AO133">
        <v>105</v>
      </c>
      <c r="AP133">
        <v>29</v>
      </c>
      <c r="AQ133">
        <v>1924</v>
      </c>
      <c r="AR133">
        <v>375</v>
      </c>
      <c r="AS133">
        <v>217</v>
      </c>
      <c r="AT133">
        <v>7</v>
      </c>
      <c r="AU133">
        <v>49</v>
      </c>
      <c r="AV133">
        <v>402</v>
      </c>
      <c r="AW133">
        <v>94</v>
      </c>
      <c r="AX133">
        <v>36</v>
      </c>
      <c r="AY133">
        <v>71</v>
      </c>
      <c r="AZ133">
        <v>19</v>
      </c>
      <c r="BA133">
        <v>295</v>
      </c>
      <c r="BB133">
        <v>109</v>
      </c>
      <c r="BC133">
        <v>369</v>
      </c>
      <c r="BD133">
        <v>68</v>
      </c>
      <c r="BE133">
        <v>113</v>
      </c>
      <c r="BF133">
        <v>340</v>
      </c>
      <c r="BG133">
        <v>0</v>
      </c>
      <c r="BH133">
        <v>590</v>
      </c>
      <c r="BI133">
        <v>135</v>
      </c>
      <c r="BJ133">
        <v>145</v>
      </c>
      <c r="BK133">
        <v>360</v>
      </c>
      <c r="BL133">
        <v>0</v>
      </c>
      <c r="BM133">
        <v>986</v>
      </c>
      <c r="BN133">
        <v>180</v>
      </c>
      <c r="BO133">
        <v>345</v>
      </c>
      <c r="BP133">
        <v>362</v>
      </c>
      <c r="BQ133">
        <v>0</v>
      </c>
      <c r="BR133">
        <v>5959</v>
      </c>
      <c r="BS133">
        <v>1206</v>
      </c>
      <c r="BT133">
        <v>1244</v>
      </c>
      <c r="BU133">
        <v>600</v>
      </c>
      <c r="BV133">
        <v>0</v>
      </c>
    </row>
    <row r="134" spans="1:74" x14ac:dyDescent="0.3">
      <c r="A134" t="s">
        <v>3014</v>
      </c>
      <c r="B134">
        <v>1980</v>
      </c>
      <c r="C134" t="s">
        <v>189</v>
      </c>
      <c r="D134" t="s">
        <v>3015</v>
      </c>
      <c r="E134" t="str">
        <f t="shared" si="2"/>
        <v>City of Citrus</v>
      </c>
      <c r="F134">
        <v>528</v>
      </c>
      <c r="G134" t="s">
        <v>3016</v>
      </c>
      <c r="H134">
        <v>12450</v>
      </c>
      <c r="I134">
        <v>12450</v>
      </c>
      <c r="J134">
        <v>0</v>
      </c>
      <c r="K134">
        <v>0</v>
      </c>
      <c r="L134">
        <v>3769</v>
      </c>
      <c r="M134">
        <v>2810</v>
      </c>
      <c r="N134">
        <v>959</v>
      </c>
      <c r="O134">
        <v>64800</v>
      </c>
      <c r="P134">
        <v>3240</v>
      </c>
      <c r="Q134">
        <v>163</v>
      </c>
      <c r="R134">
        <v>403</v>
      </c>
      <c r="S134">
        <v>114</v>
      </c>
      <c r="T134" t="s">
        <v>3015</v>
      </c>
      <c r="U134">
        <v>1</v>
      </c>
      <c r="V134">
        <v>377</v>
      </c>
      <c r="W134">
        <v>0</v>
      </c>
      <c r="X134">
        <v>0</v>
      </c>
      <c r="Y134">
        <v>0</v>
      </c>
      <c r="Z134">
        <v>104</v>
      </c>
      <c r="AA134">
        <v>25</v>
      </c>
      <c r="AB134">
        <v>0</v>
      </c>
      <c r="AC134">
        <v>4</v>
      </c>
      <c r="AD134">
        <v>11</v>
      </c>
      <c r="AE134">
        <v>144</v>
      </c>
      <c r="AF134">
        <v>0</v>
      </c>
      <c r="AG134">
        <v>25</v>
      </c>
      <c r="AH134">
        <v>18</v>
      </c>
      <c r="AI134">
        <v>69</v>
      </c>
      <c r="AJ134">
        <v>88</v>
      </c>
      <c r="AK134">
        <v>4</v>
      </c>
      <c r="AL134">
        <v>36</v>
      </c>
      <c r="AM134">
        <v>27</v>
      </c>
      <c r="AN134">
        <v>83</v>
      </c>
      <c r="AO134">
        <v>27</v>
      </c>
      <c r="AP134">
        <v>0</v>
      </c>
      <c r="AQ134">
        <v>168</v>
      </c>
      <c r="AR134">
        <v>64</v>
      </c>
      <c r="AS134">
        <v>44</v>
      </c>
      <c r="AT134">
        <v>0</v>
      </c>
      <c r="AU134">
        <v>0</v>
      </c>
      <c r="AV134">
        <v>340</v>
      </c>
      <c r="AW134">
        <v>91</v>
      </c>
      <c r="AX134">
        <v>0</v>
      </c>
      <c r="AY134">
        <v>9</v>
      </c>
      <c r="AZ134">
        <v>19</v>
      </c>
      <c r="BA134">
        <v>79</v>
      </c>
      <c r="BB134">
        <v>5</v>
      </c>
      <c r="BC134">
        <v>75</v>
      </c>
      <c r="BD134">
        <v>19</v>
      </c>
      <c r="BE134">
        <v>44</v>
      </c>
      <c r="BF134">
        <v>107</v>
      </c>
      <c r="BG134">
        <v>0</v>
      </c>
      <c r="BH134">
        <v>137</v>
      </c>
      <c r="BI134">
        <v>38</v>
      </c>
      <c r="BJ134">
        <v>42</v>
      </c>
      <c r="BK134">
        <v>53</v>
      </c>
      <c r="BL134">
        <v>0</v>
      </c>
      <c r="BM134">
        <v>205</v>
      </c>
      <c r="BN134">
        <v>11</v>
      </c>
      <c r="BO134">
        <v>68</v>
      </c>
      <c r="BP134">
        <v>106</v>
      </c>
      <c r="BQ134">
        <v>0</v>
      </c>
      <c r="BR134">
        <v>1019</v>
      </c>
      <c r="BS134">
        <v>208</v>
      </c>
      <c r="BT134">
        <v>252</v>
      </c>
      <c r="BU134">
        <v>27</v>
      </c>
      <c r="BV134">
        <v>0</v>
      </c>
    </row>
    <row r="135" spans="1:74" x14ac:dyDescent="0.3">
      <c r="A135" t="s">
        <v>3017</v>
      </c>
      <c r="B135">
        <v>1980</v>
      </c>
      <c r="C135" t="s">
        <v>189</v>
      </c>
      <c r="D135" t="s">
        <v>493</v>
      </c>
      <c r="E135" t="str">
        <f t="shared" si="2"/>
        <v>City of Citrus Heights</v>
      </c>
      <c r="F135">
        <v>530</v>
      </c>
      <c r="G135" t="s">
        <v>3018</v>
      </c>
      <c r="H135">
        <v>85911</v>
      </c>
      <c r="I135">
        <v>85911</v>
      </c>
      <c r="J135">
        <v>0</v>
      </c>
      <c r="K135">
        <v>0</v>
      </c>
      <c r="L135">
        <v>30871</v>
      </c>
      <c r="M135">
        <v>21261</v>
      </c>
      <c r="N135">
        <v>9610</v>
      </c>
      <c r="O135">
        <v>69000</v>
      </c>
      <c r="P135">
        <v>26731</v>
      </c>
      <c r="Q135">
        <v>2737</v>
      </c>
      <c r="R135">
        <v>1963</v>
      </c>
      <c r="S135">
        <v>1602</v>
      </c>
      <c r="T135" t="s">
        <v>493</v>
      </c>
      <c r="U135">
        <v>1</v>
      </c>
      <c r="V135">
        <v>310</v>
      </c>
      <c r="W135">
        <v>5</v>
      </c>
      <c r="X135">
        <v>10</v>
      </c>
      <c r="Y135">
        <v>18</v>
      </c>
      <c r="Z135">
        <v>990</v>
      </c>
      <c r="AA135">
        <v>134</v>
      </c>
      <c r="AB135">
        <v>15</v>
      </c>
      <c r="AC135">
        <v>114</v>
      </c>
      <c r="AD135">
        <v>451</v>
      </c>
      <c r="AE135">
        <v>1382</v>
      </c>
      <c r="AF135">
        <v>23</v>
      </c>
      <c r="AG135">
        <v>146</v>
      </c>
      <c r="AH135">
        <v>470</v>
      </c>
      <c r="AI135">
        <v>780</v>
      </c>
      <c r="AJ135">
        <v>621</v>
      </c>
      <c r="AK135">
        <v>26</v>
      </c>
      <c r="AL135">
        <v>561</v>
      </c>
      <c r="AM135">
        <v>627</v>
      </c>
      <c r="AN135">
        <v>488</v>
      </c>
      <c r="AO135">
        <v>83</v>
      </c>
      <c r="AP135">
        <v>13</v>
      </c>
      <c r="AQ135">
        <v>1907</v>
      </c>
      <c r="AR135">
        <v>387</v>
      </c>
      <c r="AS135">
        <v>140</v>
      </c>
      <c r="AT135">
        <v>0</v>
      </c>
      <c r="AU135">
        <v>25</v>
      </c>
      <c r="AV135">
        <v>408</v>
      </c>
      <c r="AW135">
        <v>95</v>
      </c>
      <c r="AX135">
        <v>14</v>
      </c>
      <c r="AY135">
        <v>5</v>
      </c>
      <c r="AZ135">
        <v>32</v>
      </c>
      <c r="BA135">
        <v>419</v>
      </c>
      <c r="BB135">
        <v>106</v>
      </c>
      <c r="BC135">
        <v>317</v>
      </c>
      <c r="BD135">
        <v>116</v>
      </c>
      <c r="BE135">
        <v>174</v>
      </c>
      <c r="BF135">
        <v>668</v>
      </c>
      <c r="BG135">
        <v>0</v>
      </c>
      <c r="BH135">
        <v>498</v>
      </c>
      <c r="BI135">
        <v>179</v>
      </c>
      <c r="BJ135">
        <v>318</v>
      </c>
      <c r="BK135">
        <v>663</v>
      </c>
      <c r="BL135">
        <v>0</v>
      </c>
      <c r="BM135">
        <v>760</v>
      </c>
      <c r="BN135">
        <v>412</v>
      </c>
      <c r="BO135">
        <v>695</v>
      </c>
      <c r="BP135">
        <v>496</v>
      </c>
      <c r="BQ135">
        <v>0</v>
      </c>
      <c r="BR135">
        <v>7166</v>
      </c>
      <c r="BS135">
        <v>1842</v>
      </c>
      <c r="BT135">
        <v>1961</v>
      </c>
      <c r="BU135">
        <v>442</v>
      </c>
      <c r="BV135">
        <v>0</v>
      </c>
    </row>
    <row r="136" spans="1:74" x14ac:dyDescent="0.3">
      <c r="A136" t="s">
        <v>3019</v>
      </c>
      <c r="B136">
        <v>1980</v>
      </c>
      <c r="C136" t="s">
        <v>189</v>
      </c>
      <c r="D136" t="s">
        <v>495</v>
      </c>
      <c r="E136" t="str">
        <f t="shared" si="2"/>
        <v>City of Claremont</v>
      </c>
      <c r="F136">
        <v>535</v>
      </c>
      <c r="G136" t="s">
        <v>3020</v>
      </c>
      <c r="H136">
        <v>30950</v>
      </c>
      <c r="I136">
        <v>30950</v>
      </c>
      <c r="J136">
        <v>0</v>
      </c>
      <c r="K136">
        <v>0</v>
      </c>
      <c r="L136">
        <v>9544</v>
      </c>
      <c r="M136">
        <v>6696</v>
      </c>
      <c r="N136">
        <v>2848</v>
      </c>
      <c r="O136">
        <v>103500</v>
      </c>
      <c r="P136">
        <v>8622</v>
      </c>
      <c r="Q136">
        <v>515</v>
      </c>
      <c r="R136">
        <v>797</v>
      </c>
      <c r="S136">
        <v>7</v>
      </c>
      <c r="T136" t="s">
        <v>495</v>
      </c>
      <c r="U136">
        <v>1</v>
      </c>
      <c r="V136">
        <v>311</v>
      </c>
      <c r="W136">
        <v>0</v>
      </c>
      <c r="X136">
        <v>37</v>
      </c>
      <c r="Y136">
        <v>15</v>
      </c>
      <c r="Z136">
        <v>294</v>
      </c>
      <c r="AA136">
        <v>67</v>
      </c>
      <c r="AB136">
        <v>20</v>
      </c>
      <c r="AC136">
        <v>59</v>
      </c>
      <c r="AD136">
        <v>111</v>
      </c>
      <c r="AE136">
        <v>348</v>
      </c>
      <c r="AF136">
        <v>5</v>
      </c>
      <c r="AG136">
        <v>133</v>
      </c>
      <c r="AH136">
        <v>67</v>
      </c>
      <c r="AI136">
        <v>188</v>
      </c>
      <c r="AJ136">
        <v>180</v>
      </c>
      <c r="AK136">
        <v>5</v>
      </c>
      <c r="AL136">
        <v>129</v>
      </c>
      <c r="AM136">
        <v>72</v>
      </c>
      <c r="AN136">
        <v>129</v>
      </c>
      <c r="AO136">
        <v>14</v>
      </c>
      <c r="AP136">
        <v>0</v>
      </c>
      <c r="AQ136">
        <v>552</v>
      </c>
      <c r="AR136">
        <v>180</v>
      </c>
      <c r="AS136">
        <v>67</v>
      </c>
      <c r="AT136">
        <v>9</v>
      </c>
      <c r="AU136">
        <v>30</v>
      </c>
      <c r="AV136">
        <v>517</v>
      </c>
      <c r="AW136">
        <v>120</v>
      </c>
      <c r="AX136">
        <v>5</v>
      </c>
      <c r="AY136">
        <v>0</v>
      </c>
      <c r="AZ136">
        <v>0</v>
      </c>
      <c r="BA136">
        <v>89</v>
      </c>
      <c r="BB136">
        <v>31</v>
      </c>
      <c r="BC136">
        <v>78</v>
      </c>
      <c r="BD136">
        <v>25</v>
      </c>
      <c r="BE136">
        <v>60</v>
      </c>
      <c r="BF136">
        <v>109</v>
      </c>
      <c r="BG136">
        <v>0</v>
      </c>
      <c r="BH136">
        <v>145</v>
      </c>
      <c r="BI136">
        <v>49</v>
      </c>
      <c r="BJ136">
        <v>70</v>
      </c>
      <c r="BK136">
        <v>125</v>
      </c>
      <c r="BL136">
        <v>0</v>
      </c>
      <c r="BM136">
        <v>204</v>
      </c>
      <c r="BN136">
        <v>65</v>
      </c>
      <c r="BO136">
        <v>95</v>
      </c>
      <c r="BP136">
        <v>117</v>
      </c>
      <c r="BQ136">
        <v>0</v>
      </c>
      <c r="BR136">
        <v>3115</v>
      </c>
      <c r="BS136">
        <v>605</v>
      </c>
      <c r="BT136">
        <v>772</v>
      </c>
      <c r="BU136">
        <v>301</v>
      </c>
      <c r="BV136">
        <v>0</v>
      </c>
    </row>
    <row r="137" spans="1:74" x14ac:dyDescent="0.3">
      <c r="A137" t="s">
        <v>3021</v>
      </c>
      <c r="B137">
        <v>1980</v>
      </c>
      <c r="C137" t="s">
        <v>189</v>
      </c>
      <c r="D137" t="s">
        <v>497</v>
      </c>
      <c r="E137" t="str">
        <f t="shared" si="2"/>
        <v>City of Clayton</v>
      </c>
      <c r="F137">
        <v>537</v>
      </c>
      <c r="G137" t="s">
        <v>3022</v>
      </c>
      <c r="H137">
        <v>4325</v>
      </c>
      <c r="I137">
        <v>4325</v>
      </c>
      <c r="J137">
        <v>0</v>
      </c>
      <c r="K137">
        <v>0</v>
      </c>
      <c r="L137">
        <v>1329</v>
      </c>
      <c r="M137">
        <v>1238</v>
      </c>
      <c r="N137">
        <v>91</v>
      </c>
      <c r="O137">
        <v>133300</v>
      </c>
      <c r="P137">
        <v>1346</v>
      </c>
      <c r="Q137">
        <v>19</v>
      </c>
      <c r="R137">
        <v>10</v>
      </c>
      <c r="S137">
        <v>2</v>
      </c>
      <c r="T137" t="s">
        <v>497</v>
      </c>
      <c r="U137">
        <v>1</v>
      </c>
      <c r="V137">
        <v>501</v>
      </c>
      <c r="W137">
        <v>0</v>
      </c>
      <c r="X137">
        <v>0</v>
      </c>
      <c r="Y137">
        <v>0</v>
      </c>
      <c r="Z137">
        <v>9</v>
      </c>
      <c r="AA137">
        <v>0</v>
      </c>
      <c r="AB137">
        <v>0</v>
      </c>
      <c r="AC137">
        <v>0</v>
      </c>
      <c r="AD137">
        <v>0</v>
      </c>
      <c r="AE137">
        <v>0</v>
      </c>
      <c r="AF137">
        <v>0</v>
      </c>
      <c r="AG137">
        <v>6</v>
      </c>
      <c r="AH137">
        <v>0</v>
      </c>
      <c r="AI137">
        <v>0</v>
      </c>
      <c r="AJ137">
        <v>9</v>
      </c>
      <c r="AK137">
        <v>0</v>
      </c>
      <c r="AL137">
        <v>0</v>
      </c>
      <c r="AM137">
        <v>0</v>
      </c>
      <c r="AN137">
        <v>0</v>
      </c>
      <c r="AO137">
        <v>0</v>
      </c>
      <c r="AP137">
        <v>6</v>
      </c>
      <c r="AQ137">
        <v>22</v>
      </c>
      <c r="AR137">
        <v>18</v>
      </c>
      <c r="AS137">
        <v>7</v>
      </c>
      <c r="AT137">
        <v>0</v>
      </c>
      <c r="AU137">
        <v>7</v>
      </c>
      <c r="AV137">
        <v>682</v>
      </c>
      <c r="AW137">
        <v>140</v>
      </c>
      <c r="AX137">
        <v>0</v>
      </c>
      <c r="AY137">
        <v>0</v>
      </c>
      <c r="AZ137">
        <v>0</v>
      </c>
      <c r="BA137">
        <v>5</v>
      </c>
      <c r="BB137">
        <v>12</v>
      </c>
      <c r="BC137">
        <v>6</v>
      </c>
      <c r="BD137">
        <v>7</v>
      </c>
      <c r="BE137">
        <v>0</v>
      </c>
      <c r="BF137">
        <v>20</v>
      </c>
      <c r="BG137">
        <v>0</v>
      </c>
      <c r="BH137">
        <v>17</v>
      </c>
      <c r="BI137">
        <v>17</v>
      </c>
      <c r="BJ137">
        <v>0</v>
      </c>
      <c r="BK137">
        <v>9</v>
      </c>
      <c r="BL137">
        <v>0</v>
      </c>
      <c r="BM137">
        <v>7</v>
      </c>
      <c r="BN137">
        <v>13</v>
      </c>
      <c r="BO137">
        <v>9</v>
      </c>
      <c r="BP137">
        <v>21</v>
      </c>
      <c r="BQ137">
        <v>0</v>
      </c>
      <c r="BR137">
        <v>437</v>
      </c>
      <c r="BS137">
        <v>197</v>
      </c>
      <c r="BT137">
        <v>264</v>
      </c>
      <c r="BU137">
        <v>106</v>
      </c>
      <c r="BV137">
        <v>0</v>
      </c>
    </row>
    <row r="138" spans="1:74" x14ac:dyDescent="0.3">
      <c r="A138" t="s">
        <v>3023</v>
      </c>
      <c r="B138">
        <v>1980</v>
      </c>
      <c r="C138" t="s">
        <v>189</v>
      </c>
      <c r="D138" t="s">
        <v>3024</v>
      </c>
      <c r="E138" t="str">
        <f t="shared" si="2"/>
        <v>City of Clearlake Highlands-Clearlake Park</v>
      </c>
      <c r="F138">
        <v>539</v>
      </c>
      <c r="G138" t="s">
        <v>3025</v>
      </c>
      <c r="H138">
        <v>4983</v>
      </c>
      <c r="I138">
        <v>0</v>
      </c>
      <c r="J138">
        <v>4983</v>
      </c>
      <c r="K138">
        <v>0</v>
      </c>
      <c r="L138">
        <v>2307</v>
      </c>
      <c r="M138">
        <v>1605</v>
      </c>
      <c r="N138">
        <v>702</v>
      </c>
      <c r="O138">
        <v>42300</v>
      </c>
      <c r="P138">
        <v>1842</v>
      </c>
      <c r="Q138">
        <v>388</v>
      </c>
      <c r="R138">
        <v>67</v>
      </c>
      <c r="S138">
        <v>954</v>
      </c>
      <c r="T138" t="s">
        <v>3024</v>
      </c>
      <c r="U138">
        <v>1</v>
      </c>
      <c r="V138">
        <v>229</v>
      </c>
      <c r="W138">
        <v>0</v>
      </c>
      <c r="X138">
        <v>0</v>
      </c>
      <c r="Y138">
        <v>20</v>
      </c>
      <c r="Z138">
        <v>167</v>
      </c>
      <c r="AA138">
        <v>39</v>
      </c>
      <c r="AB138">
        <v>6</v>
      </c>
      <c r="AC138">
        <v>47</v>
      </c>
      <c r="AD138">
        <v>38</v>
      </c>
      <c r="AE138">
        <v>147</v>
      </c>
      <c r="AF138">
        <v>5</v>
      </c>
      <c r="AG138">
        <v>23</v>
      </c>
      <c r="AH138">
        <v>9</v>
      </c>
      <c r="AI138">
        <v>63</v>
      </c>
      <c r="AJ138">
        <v>17</v>
      </c>
      <c r="AK138">
        <v>0</v>
      </c>
      <c r="AL138">
        <v>27</v>
      </c>
      <c r="AM138">
        <v>11</v>
      </c>
      <c r="AN138">
        <v>0</v>
      </c>
      <c r="AO138">
        <v>0</v>
      </c>
      <c r="AP138">
        <v>0</v>
      </c>
      <c r="AQ138">
        <v>77</v>
      </c>
      <c r="AR138">
        <v>0</v>
      </c>
      <c r="AS138">
        <v>0</v>
      </c>
      <c r="AT138">
        <v>0</v>
      </c>
      <c r="AU138">
        <v>6</v>
      </c>
      <c r="AV138">
        <v>333</v>
      </c>
      <c r="AW138">
        <v>96</v>
      </c>
      <c r="AX138">
        <v>21</v>
      </c>
      <c r="AY138">
        <v>32</v>
      </c>
      <c r="AZ138">
        <v>22</v>
      </c>
      <c r="BA138">
        <v>75</v>
      </c>
      <c r="BB138">
        <v>14</v>
      </c>
      <c r="BC138">
        <v>152</v>
      </c>
      <c r="BD138">
        <v>50</v>
      </c>
      <c r="BE138">
        <v>45</v>
      </c>
      <c r="BF138">
        <v>55</v>
      </c>
      <c r="BG138">
        <v>0</v>
      </c>
      <c r="BH138">
        <v>122</v>
      </c>
      <c r="BI138">
        <v>14</v>
      </c>
      <c r="BJ138">
        <v>15</v>
      </c>
      <c r="BK138">
        <v>41</v>
      </c>
      <c r="BL138">
        <v>0</v>
      </c>
      <c r="BM138">
        <v>104</v>
      </c>
      <c r="BN138">
        <v>12</v>
      </c>
      <c r="BO138">
        <v>27</v>
      </c>
      <c r="BP138">
        <v>7</v>
      </c>
      <c r="BQ138">
        <v>0</v>
      </c>
      <c r="BR138">
        <v>118</v>
      </c>
      <c r="BS138">
        <v>0</v>
      </c>
      <c r="BT138">
        <v>20</v>
      </c>
      <c r="BU138">
        <v>0</v>
      </c>
      <c r="BV138">
        <v>0</v>
      </c>
    </row>
    <row r="139" spans="1:74" x14ac:dyDescent="0.3">
      <c r="A139" t="s">
        <v>3026</v>
      </c>
      <c r="B139">
        <v>1980</v>
      </c>
      <c r="C139" t="s">
        <v>189</v>
      </c>
      <c r="D139" t="s">
        <v>3027</v>
      </c>
      <c r="E139" t="str">
        <f t="shared" si="2"/>
        <v>City of Clearlake Oaks</v>
      </c>
      <c r="F139">
        <v>540</v>
      </c>
      <c r="G139" t="s">
        <v>3028</v>
      </c>
      <c r="H139">
        <v>1610</v>
      </c>
      <c r="I139">
        <v>0</v>
      </c>
      <c r="J139">
        <v>0</v>
      </c>
      <c r="K139">
        <v>1610</v>
      </c>
      <c r="L139">
        <v>748</v>
      </c>
      <c r="M139">
        <v>581</v>
      </c>
      <c r="N139">
        <v>167</v>
      </c>
      <c r="O139">
        <v>58600</v>
      </c>
      <c r="P139">
        <v>932</v>
      </c>
      <c r="Q139">
        <v>78</v>
      </c>
      <c r="R139">
        <v>2</v>
      </c>
      <c r="S139">
        <v>306</v>
      </c>
      <c r="T139" t="s">
        <v>3027</v>
      </c>
      <c r="U139">
        <v>1</v>
      </c>
      <c r="V139">
        <v>265</v>
      </c>
      <c r="W139">
        <v>0</v>
      </c>
      <c r="X139">
        <v>0</v>
      </c>
      <c r="Y139">
        <v>10</v>
      </c>
      <c r="Z139">
        <v>76</v>
      </c>
      <c r="AA139">
        <v>0</v>
      </c>
      <c r="AB139">
        <v>10</v>
      </c>
      <c r="AC139">
        <v>28</v>
      </c>
      <c r="AD139">
        <v>0</v>
      </c>
      <c r="AE139">
        <v>60</v>
      </c>
      <c r="AF139">
        <v>0</v>
      </c>
      <c r="AG139">
        <v>0</v>
      </c>
      <c r="AH139">
        <v>8</v>
      </c>
      <c r="AI139">
        <v>11</v>
      </c>
      <c r="AJ139">
        <v>0</v>
      </c>
      <c r="AK139">
        <v>0</v>
      </c>
      <c r="AL139">
        <v>0</v>
      </c>
      <c r="AM139">
        <v>0</v>
      </c>
      <c r="AN139">
        <v>9</v>
      </c>
      <c r="AO139">
        <v>0</v>
      </c>
      <c r="AP139">
        <v>0</v>
      </c>
      <c r="AQ139">
        <v>0</v>
      </c>
      <c r="AR139">
        <v>0</v>
      </c>
      <c r="AS139">
        <v>0</v>
      </c>
      <c r="AT139">
        <v>0</v>
      </c>
      <c r="AU139">
        <v>0</v>
      </c>
      <c r="AV139">
        <v>296</v>
      </c>
      <c r="AW139">
        <v>125</v>
      </c>
      <c r="AX139">
        <v>0</v>
      </c>
      <c r="AY139">
        <v>0</v>
      </c>
      <c r="AZ139">
        <v>0</v>
      </c>
      <c r="BA139">
        <v>23</v>
      </c>
      <c r="BB139">
        <v>0</v>
      </c>
      <c r="BC139">
        <v>67</v>
      </c>
      <c r="BD139">
        <v>12</v>
      </c>
      <c r="BE139">
        <v>0</v>
      </c>
      <c r="BF139">
        <v>25</v>
      </c>
      <c r="BG139">
        <v>0</v>
      </c>
      <c r="BH139">
        <v>64</v>
      </c>
      <c r="BI139">
        <v>20</v>
      </c>
      <c r="BJ139">
        <v>12</v>
      </c>
      <c r="BK139">
        <v>11</v>
      </c>
      <c r="BL139">
        <v>0</v>
      </c>
      <c r="BM139">
        <v>13</v>
      </c>
      <c r="BN139">
        <v>0</v>
      </c>
      <c r="BO139">
        <v>8</v>
      </c>
      <c r="BP139">
        <v>0</v>
      </c>
      <c r="BQ139">
        <v>0</v>
      </c>
      <c r="BR139">
        <v>80</v>
      </c>
      <c r="BS139">
        <v>14</v>
      </c>
      <c r="BT139">
        <v>9</v>
      </c>
      <c r="BU139">
        <v>0</v>
      </c>
      <c r="BV139">
        <v>0</v>
      </c>
    </row>
    <row r="140" spans="1:74" x14ac:dyDescent="0.3">
      <c r="A140" t="s">
        <v>3029</v>
      </c>
      <c r="B140">
        <v>1980</v>
      </c>
      <c r="C140" t="s">
        <v>189</v>
      </c>
      <c r="D140" t="s">
        <v>501</v>
      </c>
      <c r="E140" t="str">
        <f t="shared" si="2"/>
        <v>City of Cloverdale</v>
      </c>
      <c r="F140">
        <v>545</v>
      </c>
      <c r="G140" t="s">
        <v>3030</v>
      </c>
      <c r="H140">
        <v>3989</v>
      </c>
      <c r="I140">
        <v>0</v>
      </c>
      <c r="J140">
        <v>3989</v>
      </c>
      <c r="K140">
        <v>0</v>
      </c>
      <c r="L140">
        <v>1591</v>
      </c>
      <c r="M140">
        <v>995</v>
      </c>
      <c r="N140">
        <v>596</v>
      </c>
      <c r="O140">
        <v>66500</v>
      </c>
      <c r="P140">
        <v>1243</v>
      </c>
      <c r="Q140">
        <v>189</v>
      </c>
      <c r="R140">
        <v>86</v>
      </c>
      <c r="S140">
        <v>133</v>
      </c>
      <c r="T140" t="s">
        <v>501</v>
      </c>
      <c r="U140">
        <v>1</v>
      </c>
      <c r="V140">
        <v>230</v>
      </c>
      <c r="W140">
        <v>23</v>
      </c>
      <c r="X140">
        <v>23</v>
      </c>
      <c r="Y140">
        <v>0</v>
      </c>
      <c r="Z140">
        <v>63</v>
      </c>
      <c r="AA140">
        <v>12</v>
      </c>
      <c r="AB140">
        <v>29</v>
      </c>
      <c r="AC140">
        <v>6</v>
      </c>
      <c r="AD140">
        <v>28</v>
      </c>
      <c r="AE140">
        <v>22</v>
      </c>
      <c r="AF140">
        <v>0</v>
      </c>
      <c r="AG140">
        <v>43</v>
      </c>
      <c r="AH140">
        <v>7</v>
      </c>
      <c r="AI140">
        <v>13</v>
      </c>
      <c r="AJ140">
        <v>7</v>
      </c>
      <c r="AK140">
        <v>0</v>
      </c>
      <c r="AL140">
        <v>77</v>
      </c>
      <c r="AM140">
        <v>20</v>
      </c>
      <c r="AN140">
        <v>28</v>
      </c>
      <c r="AO140">
        <v>0</v>
      </c>
      <c r="AP140">
        <v>0</v>
      </c>
      <c r="AQ140">
        <v>150</v>
      </c>
      <c r="AR140">
        <v>20</v>
      </c>
      <c r="AS140">
        <v>5</v>
      </c>
      <c r="AT140">
        <v>0</v>
      </c>
      <c r="AU140">
        <v>7</v>
      </c>
      <c r="AV140">
        <v>398</v>
      </c>
      <c r="AW140">
        <v>91</v>
      </c>
      <c r="AX140">
        <v>8</v>
      </c>
      <c r="AY140">
        <v>0</v>
      </c>
      <c r="AZ140">
        <v>0</v>
      </c>
      <c r="BA140">
        <v>48</v>
      </c>
      <c r="BB140">
        <v>24</v>
      </c>
      <c r="BC140">
        <v>68</v>
      </c>
      <c r="BD140">
        <v>8</v>
      </c>
      <c r="BE140">
        <v>7</v>
      </c>
      <c r="BF140">
        <v>16</v>
      </c>
      <c r="BG140">
        <v>0</v>
      </c>
      <c r="BH140">
        <v>62</v>
      </c>
      <c r="BI140">
        <v>0</v>
      </c>
      <c r="BJ140">
        <v>5</v>
      </c>
      <c r="BK140">
        <v>28</v>
      </c>
      <c r="BL140">
        <v>0</v>
      </c>
      <c r="BM140">
        <v>45</v>
      </c>
      <c r="BN140">
        <v>15</v>
      </c>
      <c r="BO140">
        <v>20</v>
      </c>
      <c r="BP140">
        <v>7</v>
      </c>
      <c r="BQ140">
        <v>0</v>
      </c>
      <c r="BR140">
        <v>329</v>
      </c>
      <c r="BS140">
        <v>31</v>
      </c>
      <c r="BT140">
        <v>36</v>
      </c>
      <c r="BU140">
        <v>31</v>
      </c>
      <c r="BV140">
        <v>0</v>
      </c>
    </row>
    <row r="141" spans="1:74" x14ac:dyDescent="0.3">
      <c r="A141" t="s">
        <v>3031</v>
      </c>
      <c r="B141">
        <v>1980</v>
      </c>
      <c r="C141" t="s">
        <v>189</v>
      </c>
      <c r="D141" t="s">
        <v>503</v>
      </c>
      <c r="E141" t="str">
        <f t="shared" si="2"/>
        <v>City of Clovis</v>
      </c>
      <c r="F141">
        <v>550</v>
      </c>
      <c r="G141" t="s">
        <v>3032</v>
      </c>
      <c r="H141">
        <v>33021</v>
      </c>
      <c r="I141">
        <v>33021</v>
      </c>
      <c r="J141">
        <v>0</v>
      </c>
      <c r="K141">
        <v>0</v>
      </c>
      <c r="L141">
        <v>12437</v>
      </c>
      <c r="M141">
        <v>6367</v>
      </c>
      <c r="N141">
        <v>6070</v>
      </c>
      <c r="O141">
        <v>66700</v>
      </c>
      <c r="P141">
        <v>8786</v>
      </c>
      <c r="Q141">
        <v>1303</v>
      </c>
      <c r="R141">
        <v>2589</v>
      </c>
      <c r="S141">
        <v>667</v>
      </c>
      <c r="T141" t="s">
        <v>503</v>
      </c>
      <c r="U141">
        <v>1</v>
      </c>
      <c r="V141">
        <v>265</v>
      </c>
      <c r="W141">
        <v>0</v>
      </c>
      <c r="X141">
        <v>0</v>
      </c>
      <c r="Y141">
        <v>9</v>
      </c>
      <c r="Z141">
        <v>862</v>
      </c>
      <c r="AA141">
        <v>54</v>
      </c>
      <c r="AB141">
        <v>11</v>
      </c>
      <c r="AC141">
        <v>4</v>
      </c>
      <c r="AD141">
        <v>451</v>
      </c>
      <c r="AE141">
        <v>956</v>
      </c>
      <c r="AF141">
        <v>22</v>
      </c>
      <c r="AG141">
        <v>178</v>
      </c>
      <c r="AH141">
        <v>435</v>
      </c>
      <c r="AI141">
        <v>554</v>
      </c>
      <c r="AJ141">
        <v>174</v>
      </c>
      <c r="AK141">
        <v>21</v>
      </c>
      <c r="AL141">
        <v>408</v>
      </c>
      <c r="AM141">
        <v>266</v>
      </c>
      <c r="AN141">
        <v>242</v>
      </c>
      <c r="AO141">
        <v>36</v>
      </c>
      <c r="AP141">
        <v>11</v>
      </c>
      <c r="AQ141">
        <v>1032</v>
      </c>
      <c r="AR141">
        <v>163</v>
      </c>
      <c r="AS141">
        <v>60</v>
      </c>
      <c r="AT141">
        <v>7</v>
      </c>
      <c r="AU141">
        <v>15</v>
      </c>
      <c r="AV141">
        <v>406</v>
      </c>
      <c r="AW141">
        <v>89</v>
      </c>
      <c r="AX141">
        <v>66</v>
      </c>
      <c r="AY141">
        <v>18</v>
      </c>
      <c r="AZ141">
        <v>52</v>
      </c>
      <c r="BA141">
        <v>133</v>
      </c>
      <c r="BB141">
        <v>26</v>
      </c>
      <c r="BC141">
        <v>221</v>
      </c>
      <c r="BD141">
        <v>48</v>
      </c>
      <c r="BE141">
        <v>52</v>
      </c>
      <c r="BF141">
        <v>186</v>
      </c>
      <c r="BG141">
        <v>0</v>
      </c>
      <c r="BH141">
        <v>198</v>
      </c>
      <c r="BI141">
        <v>84</v>
      </c>
      <c r="BJ141">
        <v>128</v>
      </c>
      <c r="BK141">
        <v>186</v>
      </c>
      <c r="BL141">
        <v>0</v>
      </c>
      <c r="BM141">
        <v>275</v>
      </c>
      <c r="BN141">
        <v>139</v>
      </c>
      <c r="BO141">
        <v>248</v>
      </c>
      <c r="BP141">
        <v>162</v>
      </c>
      <c r="BQ141">
        <v>0</v>
      </c>
      <c r="BR141">
        <v>1921</v>
      </c>
      <c r="BS141">
        <v>493</v>
      </c>
      <c r="BT141">
        <v>538</v>
      </c>
      <c r="BU141">
        <v>153</v>
      </c>
      <c r="BV141">
        <v>0</v>
      </c>
    </row>
    <row r="142" spans="1:74" x14ac:dyDescent="0.3">
      <c r="A142" t="s">
        <v>3033</v>
      </c>
      <c r="B142">
        <v>1980</v>
      </c>
      <c r="C142" t="s">
        <v>189</v>
      </c>
      <c r="D142" t="s">
        <v>505</v>
      </c>
      <c r="E142" t="str">
        <f t="shared" si="2"/>
        <v>City of Coachella</v>
      </c>
      <c r="F142">
        <v>555</v>
      </c>
      <c r="G142" t="s">
        <v>3034</v>
      </c>
      <c r="H142">
        <v>9129</v>
      </c>
      <c r="I142">
        <v>0</v>
      </c>
      <c r="J142">
        <v>9129</v>
      </c>
      <c r="K142">
        <v>0</v>
      </c>
      <c r="L142">
        <v>2186</v>
      </c>
      <c r="M142">
        <v>1345</v>
      </c>
      <c r="N142">
        <v>841</v>
      </c>
      <c r="O142">
        <v>41800</v>
      </c>
      <c r="P142">
        <v>1601</v>
      </c>
      <c r="Q142">
        <v>485</v>
      </c>
      <c r="R142">
        <v>84</v>
      </c>
      <c r="S142">
        <v>127</v>
      </c>
      <c r="T142" t="s">
        <v>505</v>
      </c>
      <c r="U142">
        <v>1</v>
      </c>
      <c r="V142">
        <v>198</v>
      </c>
      <c r="W142">
        <v>0</v>
      </c>
      <c r="X142">
        <v>9</v>
      </c>
      <c r="Y142">
        <v>23</v>
      </c>
      <c r="Z142">
        <v>98</v>
      </c>
      <c r="AA142">
        <v>17</v>
      </c>
      <c r="AB142">
        <v>50</v>
      </c>
      <c r="AC142">
        <v>18</v>
      </c>
      <c r="AD142">
        <v>68</v>
      </c>
      <c r="AE142">
        <v>105</v>
      </c>
      <c r="AF142">
        <v>14</v>
      </c>
      <c r="AG142">
        <v>65</v>
      </c>
      <c r="AH142">
        <v>40</v>
      </c>
      <c r="AI142">
        <v>42</v>
      </c>
      <c r="AJ142">
        <v>24</v>
      </c>
      <c r="AK142">
        <v>6</v>
      </c>
      <c r="AL142">
        <v>88</v>
      </c>
      <c r="AM142">
        <v>10</v>
      </c>
      <c r="AN142">
        <v>6</v>
      </c>
      <c r="AO142">
        <v>4</v>
      </c>
      <c r="AP142">
        <v>0</v>
      </c>
      <c r="AQ142">
        <v>124</v>
      </c>
      <c r="AR142">
        <v>0</v>
      </c>
      <c r="AS142">
        <v>0</v>
      </c>
      <c r="AT142">
        <v>0</v>
      </c>
      <c r="AU142">
        <v>0</v>
      </c>
      <c r="AV142">
        <v>228</v>
      </c>
      <c r="AW142">
        <v>100</v>
      </c>
      <c r="AX142">
        <v>0</v>
      </c>
      <c r="AY142">
        <v>0</v>
      </c>
      <c r="AZ142">
        <v>7</v>
      </c>
      <c r="BA142">
        <v>63</v>
      </c>
      <c r="BB142">
        <v>15</v>
      </c>
      <c r="BC142">
        <v>48</v>
      </c>
      <c r="BD142">
        <v>34</v>
      </c>
      <c r="BE142">
        <v>55</v>
      </c>
      <c r="BF142">
        <v>25</v>
      </c>
      <c r="BG142">
        <v>0</v>
      </c>
      <c r="BH142">
        <v>140</v>
      </c>
      <c r="BI142">
        <v>64</v>
      </c>
      <c r="BJ142">
        <v>39</v>
      </c>
      <c r="BK142">
        <v>20</v>
      </c>
      <c r="BL142">
        <v>0</v>
      </c>
      <c r="BM142">
        <v>152</v>
      </c>
      <c r="BN142">
        <v>43</v>
      </c>
      <c r="BO142">
        <v>16</v>
      </c>
      <c r="BP142">
        <v>0</v>
      </c>
      <c r="BQ142">
        <v>0</v>
      </c>
      <c r="BR142">
        <v>308</v>
      </c>
      <c r="BS142">
        <v>22</v>
      </c>
      <c r="BT142">
        <v>6</v>
      </c>
      <c r="BU142">
        <v>0</v>
      </c>
      <c r="BV142">
        <v>0</v>
      </c>
    </row>
    <row r="143" spans="1:74" x14ac:dyDescent="0.3">
      <c r="A143" t="s">
        <v>3035</v>
      </c>
      <c r="B143">
        <v>1980</v>
      </c>
      <c r="C143" t="s">
        <v>189</v>
      </c>
      <c r="D143" t="s">
        <v>507</v>
      </c>
      <c r="E143" t="str">
        <f t="shared" si="2"/>
        <v>City of Coalinga</v>
      </c>
      <c r="F143">
        <v>560</v>
      </c>
      <c r="G143" t="s">
        <v>3036</v>
      </c>
      <c r="H143">
        <v>6593</v>
      </c>
      <c r="I143">
        <v>0</v>
      </c>
      <c r="J143">
        <v>6593</v>
      </c>
      <c r="K143">
        <v>0</v>
      </c>
      <c r="L143">
        <v>2315</v>
      </c>
      <c r="M143">
        <v>1476</v>
      </c>
      <c r="N143">
        <v>839</v>
      </c>
      <c r="O143">
        <v>46700</v>
      </c>
      <c r="P143">
        <v>2057</v>
      </c>
      <c r="Q143">
        <v>242</v>
      </c>
      <c r="R143">
        <v>54</v>
      </c>
      <c r="S143">
        <v>96</v>
      </c>
      <c r="T143" t="s">
        <v>507</v>
      </c>
      <c r="U143">
        <v>1</v>
      </c>
      <c r="V143">
        <v>234</v>
      </c>
      <c r="W143">
        <v>0</v>
      </c>
      <c r="X143">
        <v>0</v>
      </c>
      <c r="Y143">
        <v>24</v>
      </c>
      <c r="Z143">
        <v>152</v>
      </c>
      <c r="AA143">
        <v>32</v>
      </c>
      <c r="AB143">
        <v>13</v>
      </c>
      <c r="AC143">
        <v>0</v>
      </c>
      <c r="AD143">
        <v>54</v>
      </c>
      <c r="AE143">
        <v>97</v>
      </c>
      <c r="AF143">
        <v>5</v>
      </c>
      <c r="AG143">
        <v>38</v>
      </c>
      <c r="AH143">
        <v>27</v>
      </c>
      <c r="AI143">
        <v>28</v>
      </c>
      <c r="AJ143">
        <v>38</v>
      </c>
      <c r="AK143">
        <v>0</v>
      </c>
      <c r="AL143">
        <v>117</v>
      </c>
      <c r="AM143">
        <v>0</v>
      </c>
      <c r="AN143">
        <v>36</v>
      </c>
      <c r="AO143">
        <v>0</v>
      </c>
      <c r="AP143">
        <v>9</v>
      </c>
      <c r="AQ143">
        <v>118</v>
      </c>
      <c r="AR143">
        <v>7</v>
      </c>
      <c r="AS143">
        <v>15</v>
      </c>
      <c r="AT143">
        <v>0</v>
      </c>
      <c r="AU143">
        <v>11</v>
      </c>
      <c r="AV143">
        <v>325</v>
      </c>
      <c r="AW143">
        <v>98</v>
      </c>
      <c r="AX143">
        <v>18</v>
      </c>
      <c r="AY143">
        <v>19</v>
      </c>
      <c r="AZ143">
        <v>10</v>
      </c>
      <c r="BA143">
        <v>26</v>
      </c>
      <c r="BB143">
        <v>0</v>
      </c>
      <c r="BC143">
        <v>98</v>
      </c>
      <c r="BD143">
        <v>5</v>
      </c>
      <c r="BE143">
        <v>19</v>
      </c>
      <c r="BF143">
        <v>69</v>
      </c>
      <c r="BG143">
        <v>0</v>
      </c>
      <c r="BH143">
        <v>98</v>
      </c>
      <c r="BI143">
        <v>24</v>
      </c>
      <c r="BJ143">
        <v>9</v>
      </c>
      <c r="BK143">
        <v>11</v>
      </c>
      <c r="BL143">
        <v>0</v>
      </c>
      <c r="BM143">
        <v>94</v>
      </c>
      <c r="BN143">
        <v>13</v>
      </c>
      <c r="BO143">
        <v>34</v>
      </c>
      <c r="BP143">
        <v>5</v>
      </c>
      <c r="BQ143">
        <v>0</v>
      </c>
      <c r="BR143">
        <v>596</v>
      </c>
      <c r="BS143">
        <v>79</v>
      </c>
      <c r="BT143">
        <v>62</v>
      </c>
      <c r="BU143">
        <v>7</v>
      </c>
      <c r="BV143">
        <v>0</v>
      </c>
    </row>
    <row r="144" spans="1:74" x14ac:dyDescent="0.3">
      <c r="A144" t="s">
        <v>3037</v>
      </c>
      <c r="B144">
        <v>1980</v>
      </c>
      <c r="C144" t="s">
        <v>189</v>
      </c>
      <c r="D144" t="s">
        <v>509</v>
      </c>
      <c r="E144" t="str">
        <f t="shared" si="2"/>
        <v>City of Colfax</v>
      </c>
      <c r="F144">
        <v>565</v>
      </c>
      <c r="G144" t="s">
        <v>3038</v>
      </c>
      <c r="H144">
        <v>981</v>
      </c>
      <c r="I144">
        <v>0</v>
      </c>
      <c r="J144">
        <v>0</v>
      </c>
      <c r="K144">
        <v>981</v>
      </c>
      <c r="L144">
        <v>457</v>
      </c>
      <c r="M144">
        <v>188</v>
      </c>
      <c r="N144">
        <v>269</v>
      </c>
      <c r="O144">
        <v>56800</v>
      </c>
      <c r="P144">
        <v>352</v>
      </c>
      <c r="Q144">
        <v>59</v>
      </c>
      <c r="R144">
        <v>59</v>
      </c>
      <c r="S144">
        <v>15</v>
      </c>
      <c r="T144" t="s">
        <v>509</v>
      </c>
      <c r="U144">
        <v>1</v>
      </c>
      <c r="V144">
        <v>206</v>
      </c>
      <c r="W144">
        <v>6</v>
      </c>
      <c r="X144">
        <v>11</v>
      </c>
      <c r="Y144">
        <v>23</v>
      </c>
      <c r="Z144">
        <v>34</v>
      </c>
      <c r="AA144">
        <v>16</v>
      </c>
      <c r="AB144">
        <v>14</v>
      </c>
      <c r="AC144">
        <v>12</v>
      </c>
      <c r="AD144">
        <v>16</v>
      </c>
      <c r="AE144">
        <v>33</v>
      </c>
      <c r="AF144">
        <v>0</v>
      </c>
      <c r="AG144">
        <v>14</v>
      </c>
      <c r="AH144">
        <v>6</v>
      </c>
      <c r="AI144">
        <v>11</v>
      </c>
      <c r="AJ144">
        <v>10</v>
      </c>
      <c r="AK144">
        <v>0</v>
      </c>
      <c r="AL144">
        <v>10</v>
      </c>
      <c r="AM144">
        <v>7</v>
      </c>
      <c r="AN144">
        <v>9</v>
      </c>
      <c r="AO144">
        <v>0</v>
      </c>
      <c r="AP144">
        <v>0</v>
      </c>
      <c r="AQ144">
        <v>25</v>
      </c>
      <c r="AR144">
        <v>3</v>
      </c>
      <c r="AS144">
        <v>3</v>
      </c>
      <c r="AT144">
        <v>0</v>
      </c>
      <c r="AU144">
        <v>0</v>
      </c>
      <c r="AV144">
        <v>322</v>
      </c>
      <c r="AW144">
        <v>94</v>
      </c>
      <c r="AX144">
        <v>2</v>
      </c>
      <c r="AY144">
        <v>4</v>
      </c>
      <c r="AZ144">
        <v>3</v>
      </c>
      <c r="BA144">
        <v>14</v>
      </c>
      <c r="BB144">
        <v>0</v>
      </c>
      <c r="BC144">
        <v>20</v>
      </c>
      <c r="BD144">
        <v>11</v>
      </c>
      <c r="BE144">
        <v>0</v>
      </c>
      <c r="BF144">
        <v>5</v>
      </c>
      <c r="BG144">
        <v>0</v>
      </c>
      <c r="BH144">
        <v>22</v>
      </c>
      <c r="BI144">
        <v>3</v>
      </c>
      <c r="BJ144">
        <v>0</v>
      </c>
      <c r="BK144">
        <v>5</v>
      </c>
      <c r="BL144">
        <v>0</v>
      </c>
      <c r="BM144">
        <v>9</v>
      </c>
      <c r="BN144">
        <v>5</v>
      </c>
      <c r="BO144">
        <v>2</v>
      </c>
      <c r="BP144">
        <v>0</v>
      </c>
      <c r="BQ144">
        <v>0</v>
      </c>
      <c r="BR144">
        <v>48</v>
      </c>
      <c r="BS144">
        <v>0</v>
      </c>
      <c r="BT144">
        <v>2</v>
      </c>
      <c r="BU144">
        <v>2</v>
      </c>
      <c r="BV144">
        <v>0</v>
      </c>
    </row>
    <row r="145" spans="1:74" x14ac:dyDescent="0.3">
      <c r="A145" t="s">
        <v>3039</v>
      </c>
      <c r="B145">
        <v>1980</v>
      </c>
      <c r="C145" t="s">
        <v>189</v>
      </c>
      <c r="D145" t="s">
        <v>3040</v>
      </c>
      <c r="E145" t="str">
        <f t="shared" si="2"/>
        <v>City of Colma</v>
      </c>
      <c r="F145">
        <v>575</v>
      </c>
      <c r="G145" t="s">
        <v>3041</v>
      </c>
      <c r="H145">
        <v>395</v>
      </c>
      <c r="I145">
        <v>395</v>
      </c>
      <c r="J145">
        <v>0</v>
      </c>
      <c r="K145">
        <v>0</v>
      </c>
      <c r="L145">
        <v>161</v>
      </c>
      <c r="M145">
        <v>54</v>
      </c>
      <c r="N145">
        <v>107</v>
      </c>
      <c r="O145">
        <v>75300</v>
      </c>
      <c r="P145">
        <v>119</v>
      </c>
      <c r="Q145">
        <v>47</v>
      </c>
      <c r="R145">
        <v>0</v>
      </c>
      <c r="S145">
        <v>0</v>
      </c>
      <c r="T145" t="s">
        <v>3040</v>
      </c>
      <c r="U145">
        <v>1</v>
      </c>
      <c r="V145">
        <v>295</v>
      </c>
      <c r="W145">
        <v>0</v>
      </c>
      <c r="X145">
        <v>0</v>
      </c>
      <c r="Y145">
        <v>0</v>
      </c>
      <c r="Z145">
        <v>2</v>
      </c>
      <c r="AA145">
        <v>2</v>
      </c>
      <c r="AB145">
        <v>0</v>
      </c>
      <c r="AC145">
        <v>0</v>
      </c>
      <c r="AD145">
        <v>5</v>
      </c>
      <c r="AE145">
        <v>12</v>
      </c>
      <c r="AF145">
        <v>0</v>
      </c>
      <c r="AG145">
        <v>4</v>
      </c>
      <c r="AH145">
        <v>5</v>
      </c>
      <c r="AI145">
        <v>9</v>
      </c>
      <c r="AJ145">
        <v>0</v>
      </c>
      <c r="AK145">
        <v>0</v>
      </c>
      <c r="AL145">
        <v>4</v>
      </c>
      <c r="AM145">
        <v>6</v>
      </c>
      <c r="AN145">
        <v>3</v>
      </c>
      <c r="AO145">
        <v>4</v>
      </c>
      <c r="AP145">
        <v>0</v>
      </c>
      <c r="AQ145">
        <v>37</v>
      </c>
      <c r="AR145">
        <v>3</v>
      </c>
      <c r="AS145">
        <v>3</v>
      </c>
      <c r="AT145">
        <v>0</v>
      </c>
      <c r="AU145">
        <v>9</v>
      </c>
      <c r="AV145">
        <v>271</v>
      </c>
      <c r="AW145">
        <v>138</v>
      </c>
      <c r="AX145">
        <v>0</v>
      </c>
      <c r="AY145">
        <v>3</v>
      </c>
      <c r="AZ145">
        <v>0</v>
      </c>
      <c r="BA145">
        <v>0</v>
      </c>
      <c r="BB145">
        <v>0</v>
      </c>
      <c r="BC145">
        <v>0</v>
      </c>
      <c r="BD145">
        <v>0</v>
      </c>
      <c r="BE145">
        <v>6</v>
      </c>
      <c r="BF145">
        <v>0</v>
      </c>
      <c r="BG145">
        <v>0</v>
      </c>
      <c r="BH145">
        <v>0</v>
      </c>
      <c r="BI145">
        <v>0</v>
      </c>
      <c r="BJ145">
        <v>0</v>
      </c>
      <c r="BK145">
        <v>0</v>
      </c>
      <c r="BL145">
        <v>0</v>
      </c>
      <c r="BM145">
        <v>3</v>
      </c>
      <c r="BN145">
        <v>0</v>
      </c>
      <c r="BO145">
        <v>2</v>
      </c>
      <c r="BP145">
        <v>0</v>
      </c>
      <c r="BQ145">
        <v>0</v>
      </c>
      <c r="BR145">
        <v>47</v>
      </c>
      <c r="BS145">
        <v>0</v>
      </c>
      <c r="BT145">
        <v>0</v>
      </c>
      <c r="BU145">
        <v>0</v>
      </c>
      <c r="BV145">
        <v>0</v>
      </c>
    </row>
    <row r="146" spans="1:74" x14ac:dyDescent="0.3">
      <c r="A146" t="s">
        <v>3042</v>
      </c>
      <c r="B146">
        <v>1980</v>
      </c>
      <c r="C146" t="s">
        <v>189</v>
      </c>
      <c r="D146" t="s">
        <v>511</v>
      </c>
      <c r="E146" t="str">
        <f t="shared" si="2"/>
        <v>City of Colton</v>
      </c>
      <c r="F146">
        <v>580</v>
      </c>
      <c r="G146" t="s">
        <v>3043</v>
      </c>
      <c r="H146">
        <v>21310</v>
      </c>
      <c r="I146">
        <v>21310</v>
      </c>
      <c r="J146">
        <v>0</v>
      </c>
      <c r="K146">
        <v>0</v>
      </c>
      <c r="L146">
        <v>7398</v>
      </c>
      <c r="M146">
        <v>4451</v>
      </c>
      <c r="N146">
        <v>2947</v>
      </c>
      <c r="O146">
        <v>42800</v>
      </c>
      <c r="P146">
        <v>6184</v>
      </c>
      <c r="Q146">
        <v>983</v>
      </c>
      <c r="R146">
        <v>759</v>
      </c>
      <c r="S146">
        <v>377</v>
      </c>
      <c r="T146" t="s">
        <v>511</v>
      </c>
      <c r="U146">
        <v>1</v>
      </c>
      <c r="V146">
        <v>227</v>
      </c>
      <c r="W146">
        <v>33</v>
      </c>
      <c r="X146">
        <v>50</v>
      </c>
      <c r="Y146">
        <v>21</v>
      </c>
      <c r="Z146">
        <v>507</v>
      </c>
      <c r="AA146">
        <v>96</v>
      </c>
      <c r="AB146">
        <v>112</v>
      </c>
      <c r="AC146">
        <v>94</v>
      </c>
      <c r="AD146">
        <v>146</v>
      </c>
      <c r="AE146">
        <v>313</v>
      </c>
      <c r="AF146">
        <v>7</v>
      </c>
      <c r="AG146">
        <v>232</v>
      </c>
      <c r="AH146">
        <v>127</v>
      </c>
      <c r="AI146">
        <v>221</v>
      </c>
      <c r="AJ146">
        <v>49</v>
      </c>
      <c r="AK146">
        <v>9</v>
      </c>
      <c r="AL146">
        <v>211</v>
      </c>
      <c r="AM146">
        <v>80</v>
      </c>
      <c r="AN146">
        <v>47</v>
      </c>
      <c r="AO146">
        <v>6</v>
      </c>
      <c r="AP146">
        <v>11</v>
      </c>
      <c r="AQ146">
        <v>389</v>
      </c>
      <c r="AR146">
        <v>36</v>
      </c>
      <c r="AS146">
        <v>12</v>
      </c>
      <c r="AT146">
        <v>0</v>
      </c>
      <c r="AU146">
        <v>32</v>
      </c>
      <c r="AV146">
        <v>241</v>
      </c>
      <c r="AW146">
        <v>78</v>
      </c>
      <c r="AX146">
        <v>57</v>
      </c>
      <c r="AY146">
        <v>29</v>
      </c>
      <c r="AZ146">
        <v>63</v>
      </c>
      <c r="BA146">
        <v>85</v>
      </c>
      <c r="BB146">
        <v>45</v>
      </c>
      <c r="BC146">
        <v>324</v>
      </c>
      <c r="BD146">
        <v>51</v>
      </c>
      <c r="BE146">
        <v>80</v>
      </c>
      <c r="BF146">
        <v>90</v>
      </c>
      <c r="BG146">
        <v>0</v>
      </c>
      <c r="BH146">
        <v>442</v>
      </c>
      <c r="BI146">
        <v>75</v>
      </c>
      <c r="BJ146">
        <v>71</v>
      </c>
      <c r="BK146">
        <v>81</v>
      </c>
      <c r="BL146">
        <v>0</v>
      </c>
      <c r="BM146">
        <v>423</v>
      </c>
      <c r="BN146">
        <v>42</v>
      </c>
      <c r="BO146">
        <v>42</v>
      </c>
      <c r="BP146">
        <v>13</v>
      </c>
      <c r="BQ146">
        <v>0</v>
      </c>
      <c r="BR146">
        <v>1347</v>
      </c>
      <c r="BS146">
        <v>103</v>
      </c>
      <c r="BT146">
        <v>141</v>
      </c>
      <c r="BU146">
        <v>28</v>
      </c>
      <c r="BV146">
        <v>0</v>
      </c>
    </row>
    <row r="147" spans="1:74" x14ac:dyDescent="0.3">
      <c r="A147" t="s">
        <v>3044</v>
      </c>
      <c r="B147">
        <v>1980</v>
      </c>
      <c r="C147" t="s">
        <v>189</v>
      </c>
      <c r="D147" t="s">
        <v>513</v>
      </c>
      <c r="E147" t="str">
        <f t="shared" si="2"/>
        <v>City of Colusa</v>
      </c>
      <c r="F147">
        <v>585</v>
      </c>
      <c r="G147" t="s">
        <v>3045</v>
      </c>
      <c r="H147">
        <v>4075</v>
      </c>
      <c r="I147">
        <v>0</v>
      </c>
      <c r="J147">
        <v>4075</v>
      </c>
      <c r="K147">
        <v>0</v>
      </c>
      <c r="L147">
        <v>1528</v>
      </c>
      <c r="M147">
        <v>935</v>
      </c>
      <c r="N147">
        <v>593</v>
      </c>
      <c r="O147">
        <v>49700</v>
      </c>
      <c r="P147">
        <v>1327</v>
      </c>
      <c r="Q147">
        <v>134</v>
      </c>
      <c r="R147">
        <v>114</v>
      </c>
      <c r="S147">
        <v>69</v>
      </c>
      <c r="T147" t="s">
        <v>513</v>
      </c>
      <c r="U147">
        <v>1</v>
      </c>
      <c r="V147">
        <v>202</v>
      </c>
      <c r="W147">
        <v>15</v>
      </c>
      <c r="X147">
        <v>0</v>
      </c>
      <c r="Y147">
        <v>7</v>
      </c>
      <c r="Z147">
        <v>90</v>
      </c>
      <c r="AA147">
        <v>31</v>
      </c>
      <c r="AB147">
        <v>23</v>
      </c>
      <c r="AC147">
        <v>35</v>
      </c>
      <c r="AD147">
        <v>30</v>
      </c>
      <c r="AE147">
        <v>38</v>
      </c>
      <c r="AF147">
        <v>8</v>
      </c>
      <c r="AG147">
        <v>45</v>
      </c>
      <c r="AH147">
        <v>28</v>
      </c>
      <c r="AI147">
        <v>33</v>
      </c>
      <c r="AJ147">
        <v>15</v>
      </c>
      <c r="AK147">
        <v>0</v>
      </c>
      <c r="AL147">
        <v>94</v>
      </c>
      <c r="AM147">
        <v>20</v>
      </c>
      <c r="AN147">
        <v>9</v>
      </c>
      <c r="AO147">
        <v>0</v>
      </c>
      <c r="AP147">
        <v>0</v>
      </c>
      <c r="AQ147">
        <v>93</v>
      </c>
      <c r="AR147">
        <v>0</v>
      </c>
      <c r="AS147">
        <v>0</v>
      </c>
      <c r="AT147">
        <v>0</v>
      </c>
      <c r="AU147">
        <v>6</v>
      </c>
      <c r="AV147">
        <v>284</v>
      </c>
      <c r="AW147">
        <v>99</v>
      </c>
      <c r="AX147">
        <v>20</v>
      </c>
      <c r="AY147">
        <v>0</v>
      </c>
      <c r="AZ147">
        <v>0</v>
      </c>
      <c r="BA147">
        <v>18</v>
      </c>
      <c r="BB147">
        <v>0</v>
      </c>
      <c r="BC147">
        <v>86</v>
      </c>
      <c r="BD147">
        <v>25</v>
      </c>
      <c r="BE147">
        <v>15</v>
      </c>
      <c r="BF147">
        <v>58</v>
      </c>
      <c r="BG147">
        <v>0</v>
      </c>
      <c r="BH147">
        <v>63</v>
      </c>
      <c r="BI147">
        <v>12</v>
      </c>
      <c r="BJ147">
        <v>0</v>
      </c>
      <c r="BK147">
        <v>13</v>
      </c>
      <c r="BL147">
        <v>0</v>
      </c>
      <c r="BM147">
        <v>91</v>
      </c>
      <c r="BN147">
        <v>13</v>
      </c>
      <c r="BO147">
        <v>0</v>
      </c>
      <c r="BP147">
        <v>7</v>
      </c>
      <c r="BQ147">
        <v>0</v>
      </c>
      <c r="BR147">
        <v>294</v>
      </c>
      <c r="BS147">
        <v>22</v>
      </c>
      <c r="BT147">
        <v>25</v>
      </c>
      <c r="BU147">
        <v>8</v>
      </c>
      <c r="BV147">
        <v>0</v>
      </c>
    </row>
    <row r="148" spans="1:74" x14ac:dyDescent="0.3">
      <c r="A148" t="s">
        <v>3046</v>
      </c>
      <c r="B148">
        <v>1980</v>
      </c>
      <c r="C148" t="s">
        <v>189</v>
      </c>
      <c r="D148" t="s">
        <v>515</v>
      </c>
      <c r="E148" t="str">
        <f t="shared" si="2"/>
        <v>City of Commerce</v>
      </c>
      <c r="F148">
        <v>587</v>
      </c>
      <c r="G148" t="s">
        <v>3047</v>
      </c>
      <c r="H148">
        <v>10509</v>
      </c>
      <c r="I148">
        <v>10509</v>
      </c>
      <c r="J148">
        <v>0</v>
      </c>
      <c r="K148">
        <v>0</v>
      </c>
      <c r="L148">
        <v>2899</v>
      </c>
      <c r="M148">
        <v>1381</v>
      </c>
      <c r="N148">
        <v>1518</v>
      </c>
      <c r="O148">
        <v>60100</v>
      </c>
      <c r="P148">
        <v>2562</v>
      </c>
      <c r="Q148">
        <v>328</v>
      </c>
      <c r="R148">
        <v>76</v>
      </c>
      <c r="S148">
        <v>15</v>
      </c>
      <c r="T148" t="s">
        <v>515</v>
      </c>
      <c r="U148">
        <v>1</v>
      </c>
      <c r="V148">
        <v>222</v>
      </c>
      <c r="W148">
        <v>4</v>
      </c>
      <c r="X148">
        <v>8</v>
      </c>
      <c r="Y148">
        <v>8</v>
      </c>
      <c r="Z148">
        <v>163</v>
      </c>
      <c r="AA148">
        <v>31</v>
      </c>
      <c r="AB148">
        <v>15</v>
      </c>
      <c r="AC148">
        <v>44</v>
      </c>
      <c r="AD148">
        <v>94</v>
      </c>
      <c r="AE148">
        <v>160</v>
      </c>
      <c r="AF148">
        <v>0</v>
      </c>
      <c r="AG148">
        <v>159</v>
      </c>
      <c r="AH148">
        <v>108</v>
      </c>
      <c r="AI148">
        <v>91</v>
      </c>
      <c r="AJ148">
        <v>0</v>
      </c>
      <c r="AK148">
        <v>5</v>
      </c>
      <c r="AL148">
        <v>221</v>
      </c>
      <c r="AM148">
        <v>75</v>
      </c>
      <c r="AN148">
        <v>18</v>
      </c>
      <c r="AO148">
        <v>0</v>
      </c>
      <c r="AP148">
        <v>3</v>
      </c>
      <c r="AQ148">
        <v>254</v>
      </c>
      <c r="AR148">
        <v>0</v>
      </c>
      <c r="AS148">
        <v>0</v>
      </c>
      <c r="AT148">
        <v>0</v>
      </c>
      <c r="AU148">
        <v>5</v>
      </c>
      <c r="AV148">
        <v>265</v>
      </c>
      <c r="AW148">
        <v>72</v>
      </c>
      <c r="AX148">
        <v>7</v>
      </c>
      <c r="AY148">
        <v>14</v>
      </c>
      <c r="AZ148">
        <v>25</v>
      </c>
      <c r="BA148">
        <v>45</v>
      </c>
      <c r="BB148">
        <v>7</v>
      </c>
      <c r="BC148">
        <v>119</v>
      </c>
      <c r="BD148">
        <v>4</v>
      </c>
      <c r="BE148">
        <v>19</v>
      </c>
      <c r="BF148">
        <v>22</v>
      </c>
      <c r="BG148">
        <v>0</v>
      </c>
      <c r="BH148">
        <v>134</v>
      </c>
      <c r="BI148">
        <v>0</v>
      </c>
      <c r="BJ148">
        <v>19</v>
      </c>
      <c r="BK148">
        <v>21</v>
      </c>
      <c r="BL148">
        <v>0</v>
      </c>
      <c r="BM148">
        <v>123</v>
      </c>
      <c r="BN148">
        <v>12</v>
      </c>
      <c r="BO148">
        <v>19</v>
      </c>
      <c r="BP148">
        <v>17</v>
      </c>
      <c r="BQ148">
        <v>0</v>
      </c>
      <c r="BR148">
        <v>535</v>
      </c>
      <c r="BS148">
        <v>48</v>
      </c>
      <c r="BT148">
        <v>29</v>
      </c>
      <c r="BU148">
        <v>25</v>
      </c>
      <c r="BV148">
        <v>0</v>
      </c>
    </row>
    <row r="149" spans="1:74" x14ac:dyDescent="0.3">
      <c r="A149" t="s">
        <v>3048</v>
      </c>
      <c r="B149">
        <v>1980</v>
      </c>
      <c r="C149" t="s">
        <v>189</v>
      </c>
      <c r="D149" t="s">
        <v>517</v>
      </c>
      <c r="E149" t="str">
        <f t="shared" si="2"/>
        <v>City of Compton</v>
      </c>
      <c r="F149">
        <v>590</v>
      </c>
      <c r="G149" t="s">
        <v>3049</v>
      </c>
      <c r="H149">
        <v>81286</v>
      </c>
      <c r="I149">
        <v>81286</v>
      </c>
      <c r="J149">
        <v>0</v>
      </c>
      <c r="K149">
        <v>0</v>
      </c>
      <c r="L149">
        <v>21488</v>
      </c>
      <c r="M149">
        <v>12565</v>
      </c>
      <c r="N149">
        <v>8923</v>
      </c>
      <c r="O149">
        <v>45900</v>
      </c>
      <c r="P149">
        <v>16704</v>
      </c>
      <c r="Q149">
        <v>4210</v>
      </c>
      <c r="R149">
        <v>1086</v>
      </c>
      <c r="S149">
        <v>374</v>
      </c>
      <c r="T149" t="s">
        <v>517</v>
      </c>
      <c r="U149">
        <v>1</v>
      </c>
      <c r="V149">
        <v>235</v>
      </c>
      <c r="W149">
        <v>11</v>
      </c>
      <c r="X149">
        <v>65</v>
      </c>
      <c r="Y149">
        <v>66</v>
      </c>
      <c r="Z149">
        <v>2062</v>
      </c>
      <c r="AA149">
        <v>322</v>
      </c>
      <c r="AB149">
        <v>173</v>
      </c>
      <c r="AC149">
        <v>170</v>
      </c>
      <c r="AD149">
        <v>572</v>
      </c>
      <c r="AE149">
        <v>1359</v>
      </c>
      <c r="AF149">
        <v>33</v>
      </c>
      <c r="AG149">
        <v>471</v>
      </c>
      <c r="AH149">
        <v>392</v>
      </c>
      <c r="AI149">
        <v>444</v>
      </c>
      <c r="AJ149">
        <v>216</v>
      </c>
      <c r="AK149">
        <v>19</v>
      </c>
      <c r="AL149">
        <v>718</v>
      </c>
      <c r="AM149">
        <v>176</v>
      </c>
      <c r="AN149">
        <v>109</v>
      </c>
      <c r="AO149">
        <v>8</v>
      </c>
      <c r="AP149">
        <v>14</v>
      </c>
      <c r="AQ149">
        <v>1095</v>
      </c>
      <c r="AR149">
        <v>113</v>
      </c>
      <c r="AS149">
        <v>31</v>
      </c>
      <c r="AT149">
        <v>0</v>
      </c>
      <c r="AU149">
        <v>21</v>
      </c>
      <c r="AV149">
        <v>262</v>
      </c>
      <c r="AW149">
        <v>94</v>
      </c>
      <c r="AX149">
        <v>47</v>
      </c>
      <c r="AY149">
        <v>77</v>
      </c>
      <c r="AZ149">
        <v>117</v>
      </c>
      <c r="BA149">
        <v>806</v>
      </c>
      <c r="BB149">
        <v>149</v>
      </c>
      <c r="BC149">
        <v>305</v>
      </c>
      <c r="BD149">
        <v>186</v>
      </c>
      <c r="BE149">
        <v>306</v>
      </c>
      <c r="BF149">
        <v>562</v>
      </c>
      <c r="BG149">
        <v>0</v>
      </c>
      <c r="BH149">
        <v>936</v>
      </c>
      <c r="BI149">
        <v>337</v>
      </c>
      <c r="BJ149">
        <v>413</v>
      </c>
      <c r="BK149">
        <v>270</v>
      </c>
      <c r="BL149">
        <v>0</v>
      </c>
      <c r="BM149">
        <v>1005</v>
      </c>
      <c r="BN149">
        <v>218</v>
      </c>
      <c r="BO149">
        <v>176</v>
      </c>
      <c r="BP149">
        <v>116</v>
      </c>
      <c r="BQ149">
        <v>0</v>
      </c>
      <c r="BR149">
        <v>4209</v>
      </c>
      <c r="BS149">
        <v>348</v>
      </c>
      <c r="BT149">
        <v>241</v>
      </c>
      <c r="BU149">
        <v>38</v>
      </c>
      <c r="BV149">
        <v>0</v>
      </c>
    </row>
    <row r="150" spans="1:74" x14ac:dyDescent="0.3">
      <c r="A150" t="s">
        <v>3050</v>
      </c>
      <c r="B150">
        <v>1980</v>
      </c>
      <c r="C150" t="s">
        <v>189</v>
      </c>
      <c r="D150" t="s">
        <v>519</v>
      </c>
      <c r="E150" t="str">
        <f t="shared" si="2"/>
        <v>City of Concord</v>
      </c>
      <c r="F150">
        <v>595</v>
      </c>
      <c r="G150" t="s">
        <v>3051</v>
      </c>
      <c r="H150">
        <v>103255</v>
      </c>
      <c r="I150">
        <v>103255</v>
      </c>
      <c r="J150">
        <v>0</v>
      </c>
      <c r="K150">
        <v>0</v>
      </c>
      <c r="L150">
        <v>38152</v>
      </c>
      <c r="M150">
        <v>23550</v>
      </c>
      <c r="N150">
        <v>14602</v>
      </c>
      <c r="O150">
        <v>91600</v>
      </c>
      <c r="P150">
        <v>28390</v>
      </c>
      <c r="Q150">
        <v>3280</v>
      </c>
      <c r="R150">
        <v>6000</v>
      </c>
      <c r="S150">
        <v>1818</v>
      </c>
      <c r="T150" t="s">
        <v>519</v>
      </c>
      <c r="U150">
        <v>1</v>
      </c>
      <c r="V150">
        <v>319</v>
      </c>
      <c r="W150">
        <v>74</v>
      </c>
      <c r="X150">
        <v>123</v>
      </c>
      <c r="Y150">
        <v>89</v>
      </c>
      <c r="Z150">
        <v>1257</v>
      </c>
      <c r="AA150">
        <v>198</v>
      </c>
      <c r="AB150">
        <v>42</v>
      </c>
      <c r="AC150">
        <v>48</v>
      </c>
      <c r="AD150">
        <v>465</v>
      </c>
      <c r="AE150">
        <v>1881</v>
      </c>
      <c r="AF150">
        <v>31</v>
      </c>
      <c r="AG150">
        <v>206</v>
      </c>
      <c r="AH150">
        <v>438</v>
      </c>
      <c r="AI150">
        <v>1344</v>
      </c>
      <c r="AJ150">
        <v>851</v>
      </c>
      <c r="AK150">
        <v>2</v>
      </c>
      <c r="AL150">
        <v>789</v>
      </c>
      <c r="AM150">
        <v>764</v>
      </c>
      <c r="AN150">
        <v>758</v>
      </c>
      <c r="AO150">
        <v>182</v>
      </c>
      <c r="AP150">
        <v>23</v>
      </c>
      <c r="AQ150">
        <v>3620</v>
      </c>
      <c r="AR150">
        <v>787</v>
      </c>
      <c r="AS150">
        <v>329</v>
      </c>
      <c r="AT150">
        <v>48</v>
      </c>
      <c r="AU150">
        <v>24</v>
      </c>
      <c r="AV150">
        <v>458</v>
      </c>
      <c r="AW150">
        <v>108</v>
      </c>
      <c r="AX150">
        <v>44</v>
      </c>
      <c r="AY150">
        <v>63</v>
      </c>
      <c r="AZ150">
        <v>72</v>
      </c>
      <c r="BA150">
        <v>399</v>
      </c>
      <c r="BB150">
        <v>53</v>
      </c>
      <c r="BC150">
        <v>347</v>
      </c>
      <c r="BD150">
        <v>97</v>
      </c>
      <c r="BE150">
        <v>148</v>
      </c>
      <c r="BF150">
        <v>424</v>
      </c>
      <c r="BG150">
        <v>0</v>
      </c>
      <c r="BH150">
        <v>560</v>
      </c>
      <c r="BI150">
        <v>120</v>
      </c>
      <c r="BJ150">
        <v>254</v>
      </c>
      <c r="BK150">
        <v>517</v>
      </c>
      <c r="BL150">
        <v>0</v>
      </c>
      <c r="BM150">
        <v>810</v>
      </c>
      <c r="BN150">
        <v>145</v>
      </c>
      <c r="BO150">
        <v>299</v>
      </c>
      <c r="BP150">
        <v>509</v>
      </c>
      <c r="BQ150">
        <v>0</v>
      </c>
      <c r="BR150">
        <v>8872</v>
      </c>
      <c r="BS150">
        <v>2086</v>
      </c>
      <c r="BT150">
        <v>2284</v>
      </c>
      <c r="BU150">
        <v>659</v>
      </c>
      <c r="BV150">
        <v>0</v>
      </c>
    </row>
    <row r="151" spans="1:74" x14ac:dyDescent="0.3">
      <c r="A151" t="s">
        <v>3052</v>
      </c>
      <c r="B151">
        <v>1980</v>
      </c>
      <c r="C151" t="s">
        <v>189</v>
      </c>
      <c r="D151" t="s">
        <v>521</v>
      </c>
      <c r="E151" t="str">
        <f t="shared" si="2"/>
        <v>City of Corcoran</v>
      </c>
      <c r="F151">
        <v>600</v>
      </c>
      <c r="G151" t="s">
        <v>3053</v>
      </c>
      <c r="H151">
        <v>6454</v>
      </c>
      <c r="I151">
        <v>0</v>
      </c>
      <c r="J151">
        <v>6454</v>
      </c>
      <c r="K151">
        <v>0</v>
      </c>
      <c r="L151">
        <v>2040</v>
      </c>
      <c r="M151">
        <v>1320</v>
      </c>
      <c r="N151">
        <v>720</v>
      </c>
      <c r="O151">
        <v>35100</v>
      </c>
      <c r="P151">
        <v>1825</v>
      </c>
      <c r="Q151">
        <v>200</v>
      </c>
      <c r="R151">
        <v>26</v>
      </c>
      <c r="S151">
        <v>75</v>
      </c>
      <c r="T151" t="s">
        <v>521</v>
      </c>
      <c r="U151">
        <v>1</v>
      </c>
      <c r="V151">
        <v>178</v>
      </c>
      <c r="W151">
        <v>4</v>
      </c>
      <c r="X151">
        <v>9</v>
      </c>
      <c r="Y151">
        <v>43</v>
      </c>
      <c r="Z151">
        <v>93</v>
      </c>
      <c r="AA151">
        <v>17</v>
      </c>
      <c r="AB151">
        <v>61</v>
      </c>
      <c r="AC151">
        <v>42</v>
      </c>
      <c r="AD151">
        <v>58</v>
      </c>
      <c r="AE151">
        <v>74</v>
      </c>
      <c r="AF151">
        <v>0</v>
      </c>
      <c r="AG151">
        <v>89</v>
      </c>
      <c r="AH151">
        <v>51</v>
      </c>
      <c r="AI151">
        <v>0</v>
      </c>
      <c r="AJ151">
        <v>0</v>
      </c>
      <c r="AK151">
        <v>5</v>
      </c>
      <c r="AL151">
        <v>101</v>
      </c>
      <c r="AM151">
        <v>0</v>
      </c>
      <c r="AN151">
        <v>0</v>
      </c>
      <c r="AO151">
        <v>0</v>
      </c>
      <c r="AP151">
        <v>0</v>
      </c>
      <c r="AQ151">
        <v>63</v>
      </c>
      <c r="AR151">
        <v>0</v>
      </c>
      <c r="AS151">
        <v>0</v>
      </c>
      <c r="AT151">
        <v>0</v>
      </c>
      <c r="AU151">
        <v>7</v>
      </c>
      <c r="AV151">
        <v>243</v>
      </c>
      <c r="AW151">
        <v>79</v>
      </c>
      <c r="AX151">
        <v>21</v>
      </c>
      <c r="AY151">
        <v>6</v>
      </c>
      <c r="AZ151">
        <v>29</v>
      </c>
      <c r="BA151">
        <v>58</v>
      </c>
      <c r="BB151">
        <v>4</v>
      </c>
      <c r="BC151">
        <v>80</v>
      </c>
      <c r="BD151">
        <v>22</v>
      </c>
      <c r="BE151">
        <v>25</v>
      </c>
      <c r="BF151">
        <v>39</v>
      </c>
      <c r="BG151">
        <v>0</v>
      </c>
      <c r="BH151">
        <v>100</v>
      </c>
      <c r="BI151">
        <v>23</v>
      </c>
      <c r="BJ151">
        <v>43</v>
      </c>
      <c r="BK151">
        <v>13</v>
      </c>
      <c r="BL151">
        <v>0</v>
      </c>
      <c r="BM151">
        <v>179</v>
      </c>
      <c r="BN151">
        <v>36</v>
      </c>
      <c r="BO151">
        <v>16</v>
      </c>
      <c r="BP151">
        <v>14</v>
      </c>
      <c r="BQ151">
        <v>0</v>
      </c>
      <c r="BR151">
        <v>441</v>
      </c>
      <c r="BS151">
        <v>10</v>
      </c>
      <c r="BT151">
        <v>19</v>
      </c>
      <c r="BU151">
        <v>0</v>
      </c>
      <c r="BV151">
        <v>0</v>
      </c>
    </row>
    <row r="152" spans="1:74" x14ac:dyDescent="0.3">
      <c r="A152" t="s">
        <v>3054</v>
      </c>
      <c r="B152">
        <v>1980</v>
      </c>
      <c r="C152" t="s">
        <v>189</v>
      </c>
      <c r="D152" t="s">
        <v>523</v>
      </c>
      <c r="E152" t="str">
        <f t="shared" si="2"/>
        <v>City of Corning</v>
      </c>
      <c r="F152">
        <v>605</v>
      </c>
      <c r="G152" t="s">
        <v>3055</v>
      </c>
      <c r="H152">
        <v>4745</v>
      </c>
      <c r="I152">
        <v>0</v>
      </c>
      <c r="J152">
        <v>4745</v>
      </c>
      <c r="K152">
        <v>0</v>
      </c>
      <c r="L152">
        <v>1850</v>
      </c>
      <c r="M152">
        <v>1257</v>
      </c>
      <c r="N152">
        <v>593</v>
      </c>
      <c r="O152">
        <v>40400</v>
      </c>
      <c r="P152">
        <v>1589</v>
      </c>
      <c r="Q152">
        <v>167</v>
      </c>
      <c r="R152">
        <v>87</v>
      </c>
      <c r="S152">
        <v>127</v>
      </c>
      <c r="T152" t="s">
        <v>523</v>
      </c>
      <c r="U152">
        <v>1</v>
      </c>
      <c r="V152">
        <v>225</v>
      </c>
      <c r="W152">
        <v>0</v>
      </c>
      <c r="X152">
        <v>0</v>
      </c>
      <c r="Y152">
        <v>7</v>
      </c>
      <c r="Z152">
        <v>174</v>
      </c>
      <c r="AA152">
        <v>0</v>
      </c>
      <c r="AB152">
        <v>20</v>
      </c>
      <c r="AC152">
        <v>12</v>
      </c>
      <c r="AD152">
        <v>41</v>
      </c>
      <c r="AE152">
        <v>60</v>
      </c>
      <c r="AF152">
        <v>22</v>
      </c>
      <c r="AG152">
        <v>42</v>
      </c>
      <c r="AH152">
        <v>24</v>
      </c>
      <c r="AI152">
        <v>34</v>
      </c>
      <c r="AJ152">
        <v>7</v>
      </c>
      <c r="AK152">
        <v>0</v>
      </c>
      <c r="AL152">
        <v>35</v>
      </c>
      <c r="AM152">
        <v>8</v>
      </c>
      <c r="AN152">
        <v>0</v>
      </c>
      <c r="AO152">
        <v>0</v>
      </c>
      <c r="AP152">
        <v>0</v>
      </c>
      <c r="AQ152">
        <v>80</v>
      </c>
      <c r="AR152">
        <v>0</v>
      </c>
      <c r="AS152">
        <v>0</v>
      </c>
      <c r="AT152">
        <v>0</v>
      </c>
      <c r="AU152">
        <v>0</v>
      </c>
      <c r="AV152">
        <v>243</v>
      </c>
      <c r="AW152">
        <v>78</v>
      </c>
      <c r="AX152">
        <v>45</v>
      </c>
      <c r="AY152">
        <v>52</v>
      </c>
      <c r="AZ152">
        <v>39</v>
      </c>
      <c r="BA152">
        <v>69</v>
      </c>
      <c r="BB152">
        <v>9</v>
      </c>
      <c r="BC152">
        <v>88</v>
      </c>
      <c r="BD152">
        <v>37</v>
      </c>
      <c r="BE152">
        <v>32</v>
      </c>
      <c r="BF152">
        <v>35</v>
      </c>
      <c r="BG152">
        <v>0</v>
      </c>
      <c r="BH152">
        <v>104</v>
      </c>
      <c r="BI152">
        <v>53</v>
      </c>
      <c r="BJ152">
        <v>43</v>
      </c>
      <c r="BK152">
        <v>5</v>
      </c>
      <c r="BL152">
        <v>0</v>
      </c>
      <c r="BM152">
        <v>134</v>
      </c>
      <c r="BN152">
        <v>13</v>
      </c>
      <c r="BO152">
        <v>13</v>
      </c>
      <c r="BP152">
        <v>0</v>
      </c>
      <c r="BQ152">
        <v>0</v>
      </c>
      <c r="BR152">
        <v>268</v>
      </c>
      <c r="BS152">
        <v>29</v>
      </c>
      <c r="BT152">
        <v>0</v>
      </c>
      <c r="BU152">
        <v>10</v>
      </c>
      <c r="BV152">
        <v>0</v>
      </c>
    </row>
    <row r="153" spans="1:74" x14ac:dyDescent="0.3">
      <c r="A153" t="s">
        <v>3056</v>
      </c>
      <c r="B153">
        <v>1980</v>
      </c>
      <c r="C153" t="s">
        <v>189</v>
      </c>
      <c r="D153" t="s">
        <v>525</v>
      </c>
      <c r="E153" t="str">
        <f t="shared" si="2"/>
        <v>City of Corona</v>
      </c>
      <c r="F153">
        <v>610</v>
      </c>
      <c r="G153" t="s">
        <v>3057</v>
      </c>
      <c r="H153">
        <v>37791</v>
      </c>
      <c r="I153">
        <v>37791</v>
      </c>
      <c r="J153">
        <v>0</v>
      </c>
      <c r="K153">
        <v>0</v>
      </c>
      <c r="L153">
        <v>11964</v>
      </c>
      <c r="M153">
        <v>8052</v>
      </c>
      <c r="N153">
        <v>3912</v>
      </c>
      <c r="O153">
        <v>77500</v>
      </c>
      <c r="P153">
        <v>9873</v>
      </c>
      <c r="Q153">
        <v>1394</v>
      </c>
      <c r="R153">
        <v>615</v>
      </c>
      <c r="S153">
        <v>645</v>
      </c>
      <c r="T153" t="s">
        <v>525</v>
      </c>
      <c r="U153">
        <v>1</v>
      </c>
      <c r="V153">
        <v>271</v>
      </c>
      <c r="W153">
        <v>0</v>
      </c>
      <c r="X153">
        <v>0</v>
      </c>
      <c r="Y153">
        <v>48</v>
      </c>
      <c r="Z153">
        <v>555</v>
      </c>
      <c r="AA153">
        <v>61</v>
      </c>
      <c r="AB153">
        <v>52</v>
      </c>
      <c r="AC153">
        <v>93</v>
      </c>
      <c r="AD153">
        <v>152</v>
      </c>
      <c r="AE153">
        <v>457</v>
      </c>
      <c r="AF153">
        <v>6</v>
      </c>
      <c r="AG153">
        <v>184</v>
      </c>
      <c r="AH153">
        <v>137</v>
      </c>
      <c r="AI153">
        <v>313</v>
      </c>
      <c r="AJ153">
        <v>168</v>
      </c>
      <c r="AK153">
        <v>15</v>
      </c>
      <c r="AL153">
        <v>377</v>
      </c>
      <c r="AM153">
        <v>97</v>
      </c>
      <c r="AN153">
        <v>82</v>
      </c>
      <c r="AO153">
        <v>42</v>
      </c>
      <c r="AP153">
        <v>0</v>
      </c>
      <c r="AQ153">
        <v>655</v>
      </c>
      <c r="AR153">
        <v>128</v>
      </c>
      <c r="AS153">
        <v>151</v>
      </c>
      <c r="AT153">
        <v>0</v>
      </c>
      <c r="AU153">
        <v>22</v>
      </c>
      <c r="AV153">
        <v>454</v>
      </c>
      <c r="AW153">
        <v>86</v>
      </c>
      <c r="AX153">
        <v>68</v>
      </c>
      <c r="AY153">
        <v>32</v>
      </c>
      <c r="AZ153">
        <v>77</v>
      </c>
      <c r="BA153">
        <v>145</v>
      </c>
      <c r="BB153">
        <v>33</v>
      </c>
      <c r="BC153">
        <v>183</v>
      </c>
      <c r="BD153">
        <v>26</v>
      </c>
      <c r="BE153">
        <v>46</v>
      </c>
      <c r="BF153">
        <v>221</v>
      </c>
      <c r="BG153">
        <v>0</v>
      </c>
      <c r="BH153">
        <v>273</v>
      </c>
      <c r="BI153">
        <v>63</v>
      </c>
      <c r="BJ153">
        <v>56</v>
      </c>
      <c r="BK153">
        <v>182</v>
      </c>
      <c r="BL153">
        <v>0</v>
      </c>
      <c r="BM153">
        <v>326</v>
      </c>
      <c r="BN153">
        <v>76</v>
      </c>
      <c r="BO153">
        <v>167</v>
      </c>
      <c r="BP153">
        <v>259</v>
      </c>
      <c r="BQ153">
        <v>0</v>
      </c>
      <c r="BR153">
        <v>2784</v>
      </c>
      <c r="BS153">
        <v>652</v>
      </c>
      <c r="BT153">
        <v>861</v>
      </c>
      <c r="BU153">
        <v>311</v>
      </c>
      <c r="BV153">
        <v>0</v>
      </c>
    </row>
    <row r="154" spans="1:74" x14ac:dyDescent="0.3">
      <c r="A154" t="s">
        <v>3058</v>
      </c>
      <c r="B154">
        <v>1980</v>
      </c>
      <c r="C154" t="s">
        <v>189</v>
      </c>
      <c r="D154" t="s">
        <v>527</v>
      </c>
      <c r="E154" t="str">
        <f t="shared" si="2"/>
        <v>City of Coronado</v>
      </c>
      <c r="F154">
        <v>615</v>
      </c>
      <c r="G154" t="s">
        <v>3059</v>
      </c>
      <c r="H154">
        <v>16859</v>
      </c>
      <c r="I154">
        <v>16859</v>
      </c>
      <c r="J154">
        <v>0</v>
      </c>
      <c r="K154">
        <v>0</v>
      </c>
      <c r="L154">
        <v>6823</v>
      </c>
      <c r="M154">
        <v>3021</v>
      </c>
      <c r="N154">
        <v>3802</v>
      </c>
      <c r="O154">
        <v>171800</v>
      </c>
      <c r="P154">
        <v>5764</v>
      </c>
      <c r="Q154">
        <v>584</v>
      </c>
      <c r="R154">
        <v>1784</v>
      </c>
      <c r="S154">
        <v>13</v>
      </c>
      <c r="T154" t="s">
        <v>527</v>
      </c>
      <c r="U154">
        <v>1</v>
      </c>
      <c r="V154">
        <v>332</v>
      </c>
      <c r="W154">
        <v>0</v>
      </c>
      <c r="X154">
        <v>5</v>
      </c>
      <c r="Y154">
        <v>0</v>
      </c>
      <c r="Z154">
        <v>383</v>
      </c>
      <c r="AA154">
        <v>62</v>
      </c>
      <c r="AB154">
        <v>33</v>
      </c>
      <c r="AC154">
        <v>19</v>
      </c>
      <c r="AD154">
        <v>140</v>
      </c>
      <c r="AE154">
        <v>559</v>
      </c>
      <c r="AF154">
        <v>24</v>
      </c>
      <c r="AG154">
        <v>92</v>
      </c>
      <c r="AH154">
        <v>101</v>
      </c>
      <c r="AI154">
        <v>265</v>
      </c>
      <c r="AJ154">
        <v>225</v>
      </c>
      <c r="AK154">
        <v>54</v>
      </c>
      <c r="AL154">
        <v>134</v>
      </c>
      <c r="AM154">
        <v>148</v>
      </c>
      <c r="AN154">
        <v>132</v>
      </c>
      <c r="AO154">
        <v>117</v>
      </c>
      <c r="AP154">
        <v>38</v>
      </c>
      <c r="AQ154">
        <v>806</v>
      </c>
      <c r="AR154">
        <v>188</v>
      </c>
      <c r="AS154">
        <v>175</v>
      </c>
      <c r="AT154">
        <v>18</v>
      </c>
      <c r="AU154">
        <v>19</v>
      </c>
      <c r="AV154">
        <v>493</v>
      </c>
      <c r="AW154">
        <v>111</v>
      </c>
      <c r="AX154">
        <v>17</v>
      </c>
      <c r="AY154">
        <v>23</v>
      </c>
      <c r="AZ154">
        <v>15</v>
      </c>
      <c r="BA154">
        <v>68</v>
      </c>
      <c r="BB154">
        <v>20</v>
      </c>
      <c r="BC154">
        <v>81</v>
      </c>
      <c r="BD154">
        <v>16</v>
      </c>
      <c r="BE154">
        <v>6</v>
      </c>
      <c r="BF154">
        <v>69</v>
      </c>
      <c r="BG154">
        <v>0</v>
      </c>
      <c r="BH154">
        <v>70</v>
      </c>
      <c r="BI154">
        <v>18</v>
      </c>
      <c r="BJ154">
        <v>37</v>
      </c>
      <c r="BK154">
        <v>12</v>
      </c>
      <c r="BL154">
        <v>0</v>
      </c>
      <c r="BM154">
        <v>123</v>
      </c>
      <c r="BN154">
        <v>13</v>
      </c>
      <c r="BO154">
        <v>12</v>
      </c>
      <c r="BP154">
        <v>53</v>
      </c>
      <c r="BQ154">
        <v>0</v>
      </c>
      <c r="BR154">
        <v>1099</v>
      </c>
      <c r="BS154">
        <v>138</v>
      </c>
      <c r="BT154">
        <v>152</v>
      </c>
      <c r="BU154">
        <v>193</v>
      </c>
      <c r="BV154">
        <v>0</v>
      </c>
    </row>
    <row r="155" spans="1:74" x14ac:dyDescent="0.3">
      <c r="A155" t="s">
        <v>3060</v>
      </c>
      <c r="B155">
        <v>1980</v>
      </c>
      <c r="C155" t="s">
        <v>189</v>
      </c>
      <c r="D155" t="s">
        <v>529</v>
      </c>
      <c r="E155" t="str">
        <f t="shared" si="2"/>
        <v>City of Corte Madera</v>
      </c>
      <c r="F155">
        <v>620</v>
      </c>
      <c r="G155" t="s">
        <v>3061</v>
      </c>
      <c r="H155">
        <v>8074</v>
      </c>
      <c r="I155">
        <v>8074</v>
      </c>
      <c r="J155">
        <v>0</v>
      </c>
      <c r="K155">
        <v>0</v>
      </c>
      <c r="L155">
        <v>3223</v>
      </c>
      <c r="M155">
        <v>2215</v>
      </c>
      <c r="N155">
        <v>1008</v>
      </c>
      <c r="O155">
        <v>140000</v>
      </c>
      <c r="P155">
        <v>2830</v>
      </c>
      <c r="Q155">
        <v>221</v>
      </c>
      <c r="R155">
        <v>240</v>
      </c>
      <c r="S155">
        <v>1</v>
      </c>
      <c r="T155" t="s">
        <v>529</v>
      </c>
      <c r="U155">
        <v>1</v>
      </c>
      <c r="V155">
        <v>420</v>
      </c>
      <c r="W155">
        <v>0</v>
      </c>
      <c r="X155">
        <v>0</v>
      </c>
      <c r="Y155">
        <v>0</v>
      </c>
      <c r="Z155">
        <v>65</v>
      </c>
      <c r="AA155">
        <v>23</v>
      </c>
      <c r="AB155">
        <v>0</v>
      </c>
      <c r="AC155">
        <v>0</v>
      </c>
      <c r="AD155">
        <v>9</v>
      </c>
      <c r="AE155">
        <v>105</v>
      </c>
      <c r="AF155">
        <v>8</v>
      </c>
      <c r="AG155">
        <v>13</v>
      </c>
      <c r="AH155">
        <v>35</v>
      </c>
      <c r="AI155">
        <v>42</v>
      </c>
      <c r="AJ155">
        <v>92</v>
      </c>
      <c r="AK155">
        <v>5</v>
      </c>
      <c r="AL155">
        <v>7</v>
      </c>
      <c r="AM155">
        <v>0</v>
      </c>
      <c r="AN155">
        <v>55</v>
      </c>
      <c r="AO155">
        <v>67</v>
      </c>
      <c r="AP155">
        <v>0</v>
      </c>
      <c r="AQ155">
        <v>258</v>
      </c>
      <c r="AR155">
        <v>111</v>
      </c>
      <c r="AS155">
        <v>80</v>
      </c>
      <c r="AT155">
        <v>8</v>
      </c>
      <c r="AU155">
        <v>12</v>
      </c>
      <c r="AV155">
        <v>393</v>
      </c>
      <c r="AW155">
        <v>128</v>
      </c>
      <c r="AX155">
        <v>0</v>
      </c>
      <c r="AY155">
        <v>0</v>
      </c>
      <c r="AZ155">
        <v>16</v>
      </c>
      <c r="BA155">
        <v>40</v>
      </c>
      <c r="BB155">
        <v>6</v>
      </c>
      <c r="BC155">
        <v>23</v>
      </c>
      <c r="BD155">
        <v>7</v>
      </c>
      <c r="BE155">
        <v>0</v>
      </c>
      <c r="BF155">
        <v>36</v>
      </c>
      <c r="BG155">
        <v>0</v>
      </c>
      <c r="BH155">
        <v>58</v>
      </c>
      <c r="BI155">
        <v>21</v>
      </c>
      <c r="BJ155">
        <v>35</v>
      </c>
      <c r="BK155">
        <v>65</v>
      </c>
      <c r="BL155">
        <v>0</v>
      </c>
      <c r="BM155">
        <v>118</v>
      </c>
      <c r="BN155">
        <v>33</v>
      </c>
      <c r="BO155">
        <v>16</v>
      </c>
      <c r="BP155">
        <v>40</v>
      </c>
      <c r="BQ155">
        <v>0</v>
      </c>
      <c r="BR155">
        <v>1041</v>
      </c>
      <c r="BS155">
        <v>182</v>
      </c>
      <c r="BT155">
        <v>100</v>
      </c>
      <c r="BU155">
        <v>83</v>
      </c>
      <c r="BV155">
        <v>0</v>
      </c>
    </row>
    <row r="156" spans="1:74" x14ac:dyDescent="0.3">
      <c r="A156" t="s">
        <v>3062</v>
      </c>
      <c r="B156">
        <v>1980</v>
      </c>
      <c r="C156" t="s">
        <v>189</v>
      </c>
      <c r="D156" t="s">
        <v>531</v>
      </c>
      <c r="E156" t="str">
        <f t="shared" si="2"/>
        <v>City of Costa Mesa</v>
      </c>
      <c r="F156">
        <v>625</v>
      </c>
      <c r="G156" t="s">
        <v>3063</v>
      </c>
      <c r="H156">
        <v>82562</v>
      </c>
      <c r="I156">
        <v>82562</v>
      </c>
      <c r="J156">
        <v>0</v>
      </c>
      <c r="K156">
        <v>0</v>
      </c>
      <c r="L156">
        <v>32637</v>
      </c>
      <c r="M156">
        <v>13873</v>
      </c>
      <c r="N156">
        <v>18764</v>
      </c>
      <c r="O156">
        <v>108400</v>
      </c>
      <c r="P156">
        <v>19575</v>
      </c>
      <c r="Q156">
        <v>6832</v>
      </c>
      <c r="R156">
        <v>6599</v>
      </c>
      <c r="S156">
        <v>969</v>
      </c>
      <c r="T156" t="s">
        <v>531</v>
      </c>
      <c r="U156">
        <v>1</v>
      </c>
      <c r="V156">
        <v>365</v>
      </c>
      <c r="W156">
        <v>5</v>
      </c>
      <c r="X156">
        <v>17</v>
      </c>
      <c r="Y156">
        <v>130</v>
      </c>
      <c r="Z156">
        <v>1681</v>
      </c>
      <c r="AA156">
        <v>388</v>
      </c>
      <c r="AB156">
        <v>62</v>
      </c>
      <c r="AC156">
        <v>102</v>
      </c>
      <c r="AD156">
        <v>293</v>
      </c>
      <c r="AE156">
        <v>2540</v>
      </c>
      <c r="AF156">
        <v>18</v>
      </c>
      <c r="AG156">
        <v>161</v>
      </c>
      <c r="AH156">
        <v>259</v>
      </c>
      <c r="AI156">
        <v>1568</v>
      </c>
      <c r="AJ156">
        <v>1708</v>
      </c>
      <c r="AK156">
        <v>46</v>
      </c>
      <c r="AL156">
        <v>508</v>
      </c>
      <c r="AM156">
        <v>1063</v>
      </c>
      <c r="AN156">
        <v>1455</v>
      </c>
      <c r="AO156">
        <v>269</v>
      </c>
      <c r="AP156">
        <v>19</v>
      </c>
      <c r="AQ156">
        <v>4081</v>
      </c>
      <c r="AR156">
        <v>1444</v>
      </c>
      <c r="AS156">
        <v>712</v>
      </c>
      <c r="AT156">
        <v>13</v>
      </c>
      <c r="AU156">
        <v>24</v>
      </c>
      <c r="AV156">
        <v>412</v>
      </c>
      <c r="AW156">
        <v>93</v>
      </c>
      <c r="AX156">
        <v>34</v>
      </c>
      <c r="AY156">
        <v>55</v>
      </c>
      <c r="AZ156">
        <v>6</v>
      </c>
      <c r="BA156">
        <v>224</v>
      </c>
      <c r="BB156">
        <v>101</v>
      </c>
      <c r="BC156">
        <v>260</v>
      </c>
      <c r="BD156">
        <v>60</v>
      </c>
      <c r="BE156">
        <v>71</v>
      </c>
      <c r="BF156">
        <v>402</v>
      </c>
      <c r="BG156">
        <v>0</v>
      </c>
      <c r="BH156">
        <v>327</v>
      </c>
      <c r="BI156">
        <v>101</v>
      </c>
      <c r="BJ156">
        <v>106</v>
      </c>
      <c r="BK156">
        <v>285</v>
      </c>
      <c r="BL156">
        <v>0</v>
      </c>
      <c r="BM156">
        <v>497</v>
      </c>
      <c r="BN156">
        <v>100</v>
      </c>
      <c r="BO156">
        <v>158</v>
      </c>
      <c r="BP156">
        <v>311</v>
      </c>
      <c r="BQ156">
        <v>0</v>
      </c>
      <c r="BR156">
        <v>5348</v>
      </c>
      <c r="BS156">
        <v>750</v>
      </c>
      <c r="BT156">
        <v>913</v>
      </c>
      <c r="BU156">
        <v>633</v>
      </c>
      <c r="BV156">
        <v>0</v>
      </c>
    </row>
    <row r="157" spans="1:74" x14ac:dyDescent="0.3">
      <c r="A157" t="s">
        <v>3064</v>
      </c>
      <c r="B157">
        <v>1980</v>
      </c>
      <c r="C157" t="s">
        <v>189</v>
      </c>
      <c r="D157" t="s">
        <v>533</v>
      </c>
      <c r="E157" t="str">
        <f t="shared" si="2"/>
        <v>City of Cotati</v>
      </c>
      <c r="F157">
        <v>628</v>
      </c>
      <c r="G157" t="s">
        <v>3065</v>
      </c>
      <c r="H157">
        <v>3475</v>
      </c>
      <c r="I157">
        <v>3475</v>
      </c>
      <c r="J157">
        <v>0</v>
      </c>
      <c r="K157">
        <v>0</v>
      </c>
      <c r="L157">
        <v>1373</v>
      </c>
      <c r="M157">
        <v>556</v>
      </c>
      <c r="N157">
        <v>817</v>
      </c>
      <c r="O157">
        <v>78000</v>
      </c>
      <c r="P157">
        <v>953</v>
      </c>
      <c r="Q157">
        <v>159</v>
      </c>
      <c r="R157">
        <v>231</v>
      </c>
      <c r="S157">
        <v>93</v>
      </c>
      <c r="T157" t="s">
        <v>533</v>
      </c>
      <c r="U157">
        <v>1</v>
      </c>
      <c r="V157">
        <v>282</v>
      </c>
      <c r="W157">
        <v>0</v>
      </c>
      <c r="X157">
        <v>0</v>
      </c>
      <c r="Y157">
        <v>0</v>
      </c>
      <c r="Z157">
        <v>172</v>
      </c>
      <c r="AA157">
        <v>20</v>
      </c>
      <c r="AB157">
        <v>0</v>
      </c>
      <c r="AC157">
        <v>0</v>
      </c>
      <c r="AD157">
        <v>29</v>
      </c>
      <c r="AE157">
        <v>102</v>
      </c>
      <c r="AF157">
        <v>0</v>
      </c>
      <c r="AG157">
        <v>39</v>
      </c>
      <c r="AH157">
        <v>33</v>
      </c>
      <c r="AI157">
        <v>80</v>
      </c>
      <c r="AJ157">
        <v>32</v>
      </c>
      <c r="AK157">
        <v>0</v>
      </c>
      <c r="AL157">
        <v>51</v>
      </c>
      <c r="AM157">
        <v>62</v>
      </c>
      <c r="AN157">
        <v>13</v>
      </c>
      <c r="AO157">
        <v>0</v>
      </c>
      <c r="AP157">
        <v>0</v>
      </c>
      <c r="AQ157">
        <v>150</v>
      </c>
      <c r="AR157">
        <v>6</v>
      </c>
      <c r="AS157">
        <v>20</v>
      </c>
      <c r="AT157">
        <v>0</v>
      </c>
      <c r="AU157">
        <v>0</v>
      </c>
      <c r="AV157">
        <v>487</v>
      </c>
      <c r="AW157">
        <v>113</v>
      </c>
      <c r="AX157">
        <v>0</v>
      </c>
      <c r="AY157">
        <v>7</v>
      </c>
      <c r="AZ157">
        <v>0</v>
      </c>
      <c r="BA157">
        <v>18</v>
      </c>
      <c r="BB157">
        <v>0</v>
      </c>
      <c r="BC157">
        <v>17</v>
      </c>
      <c r="BD157">
        <v>0</v>
      </c>
      <c r="BE157">
        <v>0</v>
      </c>
      <c r="BF157">
        <v>17</v>
      </c>
      <c r="BG157">
        <v>0</v>
      </c>
      <c r="BH157">
        <v>15</v>
      </c>
      <c r="BI157">
        <v>10</v>
      </c>
      <c r="BJ157">
        <v>0</v>
      </c>
      <c r="BK157">
        <v>5</v>
      </c>
      <c r="BL157">
        <v>0</v>
      </c>
      <c r="BM157">
        <v>12</v>
      </c>
      <c r="BN157">
        <v>0</v>
      </c>
      <c r="BO157">
        <v>22</v>
      </c>
      <c r="BP157">
        <v>18</v>
      </c>
      <c r="BQ157">
        <v>0</v>
      </c>
      <c r="BR157">
        <v>139</v>
      </c>
      <c r="BS157">
        <v>48</v>
      </c>
      <c r="BT157">
        <v>59</v>
      </c>
      <c r="BU157">
        <v>0</v>
      </c>
      <c r="BV157">
        <v>0</v>
      </c>
    </row>
    <row r="158" spans="1:74" x14ac:dyDescent="0.3">
      <c r="A158" t="s">
        <v>3066</v>
      </c>
      <c r="B158">
        <v>1980</v>
      </c>
      <c r="C158" t="s">
        <v>189</v>
      </c>
      <c r="D158" t="s">
        <v>3067</v>
      </c>
      <c r="E158" t="str">
        <f t="shared" si="2"/>
        <v>City of Cottonwood</v>
      </c>
      <c r="F158">
        <v>631</v>
      </c>
      <c r="G158" t="s">
        <v>3068</v>
      </c>
      <c r="H158">
        <v>1553</v>
      </c>
      <c r="I158">
        <v>0</v>
      </c>
      <c r="J158">
        <v>0</v>
      </c>
      <c r="K158">
        <v>1553</v>
      </c>
      <c r="L158">
        <v>606</v>
      </c>
      <c r="M158">
        <v>423</v>
      </c>
      <c r="N158">
        <v>183</v>
      </c>
      <c r="O158">
        <v>44300</v>
      </c>
      <c r="P158">
        <v>441</v>
      </c>
      <c r="Q158">
        <v>58</v>
      </c>
      <c r="R158">
        <v>5</v>
      </c>
      <c r="S158">
        <v>146</v>
      </c>
      <c r="T158" t="s">
        <v>3067</v>
      </c>
      <c r="U158">
        <v>1</v>
      </c>
      <c r="V158">
        <v>190</v>
      </c>
      <c r="W158">
        <v>0</v>
      </c>
      <c r="X158">
        <v>0</v>
      </c>
      <c r="Y158">
        <v>0</v>
      </c>
      <c r="Z158">
        <v>57</v>
      </c>
      <c r="AA158">
        <v>0</v>
      </c>
      <c r="AB158">
        <v>0</v>
      </c>
      <c r="AC158">
        <v>7</v>
      </c>
      <c r="AD158">
        <v>6</v>
      </c>
      <c r="AE158">
        <v>38</v>
      </c>
      <c r="AF158">
        <v>0</v>
      </c>
      <c r="AG158">
        <v>7</v>
      </c>
      <c r="AH158">
        <v>0</v>
      </c>
      <c r="AI158">
        <v>6</v>
      </c>
      <c r="AJ158">
        <v>0</v>
      </c>
      <c r="AK158">
        <v>0</v>
      </c>
      <c r="AL158">
        <v>6</v>
      </c>
      <c r="AM158">
        <v>0</v>
      </c>
      <c r="AN158">
        <v>0</v>
      </c>
      <c r="AO158">
        <v>0</v>
      </c>
      <c r="AP158">
        <v>0</v>
      </c>
      <c r="AQ158">
        <v>13</v>
      </c>
      <c r="AR158">
        <v>0</v>
      </c>
      <c r="AS158">
        <v>0</v>
      </c>
      <c r="AT158">
        <v>0</v>
      </c>
      <c r="AU158">
        <v>0</v>
      </c>
      <c r="AV158">
        <v>240</v>
      </c>
      <c r="AW158">
        <v>66</v>
      </c>
      <c r="AX158">
        <v>17</v>
      </c>
      <c r="AY158">
        <v>0</v>
      </c>
      <c r="AZ158">
        <v>0</v>
      </c>
      <c r="BA158">
        <v>13</v>
      </c>
      <c r="BB158">
        <v>5</v>
      </c>
      <c r="BC158">
        <v>18</v>
      </c>
      <c r="BD158">
        <v>0</v>
      </c>
      <c r="BE158">
        <v>21</v>
      </c>
      <c r="BF158">
        <v>12</v>
      </c>
      <c r="BG158">
        <v>0</v>
      </c>
      <c r="BH158">
        <v>37</v>
      </c>
      <c r="BI158">
        <v>6</v>
      </c>
      <c r="BJ158">
        <v>0</v>
      </c>
      <c r="BK158">
        <v>20</v>
      </c>
      <c r="BL158">
        <v>0</v>
      </c>
      <c r="BM158">
        <v>24</v>
      </c>
      <c r="BN158">
        <v>6</v>
      </c>
      <c r="BO158">
        <v>0</v>
      </c>
      <c r="BP158">
        <v>0</v>
      </c>
      <c r="BQ158">
        <v>0</v>
      </c>
      <c r="BR158">
        <v>78</v>
      </c>
      <c r="BS158">
        <v>0</v>
      </c>
      <c r="BT158">
        <v>22</v>
      </c>
      <c r="BU158">
        <v>0</v>
      </c>
      <c r="BV158">
        <v>0</v>
      </c>
    </row>
    <row r="159" spans="1:74" x14ac:dyDescent="0.3">
      <c r="A159" t="s">
        <v>3069</v>
      </c>
      <c r="B159">
        <v>1980</v>
      </c>
      <c r="C159" t="s">
        <v>189</v>
      </c>
      <c r="D159" t="s">
        <v>3070</v>
      </c>
      <c r="E159" t="str">
        <f t="shared" si="2"/>
        <v>City of Country Club</v>
      </c>
      <c r="F159">
        <v>633</v>
      </c>
      <c r="G159" t="s">
        <v>3071</v>
      </c>
      <c r="H159">
        <v>9585</v>
      </c>
      <c r="I159">
        <v>9585</v>
      </c>
      <c r="J159">
        <v>0</v>
      </c>
      <c r="K159">
        <v>0</v>
      </c>
      <c r="L159">
        <v>3686</v>
      </c>
      <c r="M159">
        <v>2916</v>
      </c>
      <c r="N159">
        <v>770</v>
      </c>
      <c r="O159">
        <v>46700</v>
      </c>
      <c r="P159">
        <v>3679</v>
      </c>
      <c r="Q159">
        <v>111</v>
      </c>
      <c r="R159">
        <v>38</v>
      </c>
      <c r="S159">
        <v>3</v>
      </c>
      <c r="T159" t="s">
        <v>3070</v>
      </c>
      <c r="U159">
        <v>1</v>
      </c>
      <c r="V159">
        <v>283</v>
      </c>
      <c r="W159">
        <v>0</v>
      </c>
      <c r="X159">
        <v>0</v>
      </c>
      <c r="Y159">
        <v>0</v>
      </c>
      <c r="Z159">
        <v>118</v>
      </c>
      <c r="AA159">
        <v>11</v>
      </c>
      <c r="AB159">
        <v>0</v>
      </c>
      <c r="AC159">
        <v>7</v>
      </c>
      <c r="AD159">
        <v>40</v>
      </c>
      <c r="AE159">
        <v>94</v>
      </c>
      <c r="AF159">
        <v>5</v>
      </c>
      <c r="AG159">
        <v>32</v>
      </c>
      <c r="AH159">
        <v>48</v>
      </c>
      <c r="AI159">
        <v>82</v>
      </c>
      <c r="AJ159">
        <v>20</v>
      </c>
      <c r="AK159">
        <v>0</v>
      </c>
      <c r="AL159">
        <v>36</v>
      </c>
      <c r="AM159">
        <v>55</v>
      </c>
      <c r="AN159">
        <v>19</v>
      </c>
      <c r="AO159">
        <v>0</v>
      </c>
      <c r="AP159">
        <v>5</v>
      </c>
      <c r="AQ159">
        <v>152</v>
      </c>
      <c r="AR159">
        <v>13</v>
      </c>
      <c r="AS159">
        <v>17</v>
      </c>
      <c r="AT159">
        <v>0</v>
      </c>
      <c r="AU159">
        <v>10</v>
      </c>
      <c r="AV159">
        <v>267</v>
      </c>
      <c r="AW159">
        <v>94</v>
      </c>
      <c r="AX159">
        <v>19</v>
      </c>
      <c r="AY159">
        <v>8</v>
      </c>
      <c r="AZ159">
        <v>17</v>
      </c>
      <c r="BA159">
        <v>127</v>
      </c>
      <c r="BB159">
        <v>26</v>
      </c>
      <c r="BC159">
        <v>99</v>
      </c>
      <c r="BD159">
        <v>32</v>
      </c>
      <c r="BE159">
        <v>46</v>
      </c>
      <c r="BF159">
        <v>85</v>
      </c>
      <c r="BG159">
        <v>0</v>
      </c>
      <c r="BH159">
        <v>335</v>
      </c>
      <c r="BI159">
        <v>32</v>
      </c>
      <c r="BJ159">
        <v>39</v>
      </c>
      <c r="BK159">
        <v>23</v>
      </c>
      <c r="BL159">
        <v>0</v>
      </c>
      <c r="BM159">
        <v>265</v>
      </c>
      <c r="BN159">
        <v>26</v>
      </c>
      <c r="BO159">
        <v>81</v>
      </c>
      <c r="BP159">
        <v>39</v>
      </c>
      <c r="BQ159">
        <v>0</v>
      </c>
      <c r="BR159">
        <v>1309</v>
      </c>
      <c r="BS159">
        <v>84</v>
      </c>
      <c r="BT159">
        <v>87</v>
      </c>
      <c r="BU159">
        <v>0</v>
      </c>
      <c r="BV159">
        <v>0</v>
      </c>
    </row>
    <row r="160" spans="1:74" x14ac:dyDescent="0.3">
      <c r="A160" t="s">
        <v>3072</v>
      </c>
      <c r="B160">
        <v>1980</v>
      </c>
      <c r="C160" t="s">
        <v>189</v>
      </c>
      <c r="D160" t="s">
        <v>3073</v>
      </c>
      <c r="E160" t="str">
        <f t="shared" si="2"/>
        <v>City of Covelo</v>
      </c>
      <c r="F160">
        <v>634</v>
      </c>
      <c r="G160" t="s">
        <v>3074</v>
      </c>
      <c r="H160">
        <v>1448</v>
      </c>
      <c r="I160">
        <v>0</v>
      </c>
      <c r="J160">
        <v>0</v>
      </c>
      <c r="K160">
        <v>1448</v>
      </c>
      <c r="L160">
        <v>490</v>
      </c>
      <c r="M160">
        <v>334</v>
      </c>
      <c r="N160">
        <v>156</v>
      </c>
      <c r="O160">
        <v>50600</v>
      </c>
      <c r="P160">
        <v>409</v>
      </c>
      <c r="Q160">
        <v>38</v>
      </c>
      <c r="R160">
        <v>2</v>
      </c>
      <c r="S160">
        <v>118</v>
      </c>
      <c r="T160" t="s">
        <v>3073</v>
      </c>
      <c r="U160">
        <v>1</v>
      </c>
      <c r="V160">
        <v>211</v>
      </c>
      <c r="W160">
        <v>0</v>
      </c>
      <c r="X160">
        <v>0</v>
      </c>
      <c r="Y160">
        <v>0</v>
      </c>
      <c r="Z160">
        <v>28</v>
      </c>
      <c r="AA160">
        <v>18</v>
      </c>
      <c r="AB160">
        <v>0</v>
      </c>
      <c r="AC160">
        <v>6</v>
      </c>
      <c r="AD160">
        <v>7</v>
      </c>
      <c r="AE160">
        <v>0</v>
      </c>
      <c r="AF160">
        <v>0</v>
      </c>
      <c r="AG160">
        <v>0</v>
      </c>
      <c r="AH160">
        <v>0</v>
      </c>
      <c r="AI160">
        <v>5</v>
      </c>
      <c r="AJ160">
        <v>0</v>
      </c>
      <c r="AK160">
        <v>0</v>
      </c>
      <c r="AL160">
        <v>30</v>
      </c>
      <c r="AM160">
        <v>8</v>
      </c>
      <c r="AN160">
        <v>0</v>
      </c>
      <c r="AO160">
        <v>0</v>
      </c>
      <c r="AP160">
        <v>0</v>
      </c>
      <c r="AQ160">
        <v>37</v>
      </c>
      <c r="AR160">
        <v>0</v>
      </c>
      <c r="AS160">
        <v>0</v>
      </c>
      <c r="AT160">
        <v>0</v>
      </c>
      <c r="AU160">
        <v>0</v>
      </c>
      <c r="AV160">
        <v>285</v>
      </c>
      <c r="AW160">
        <v>90</v>
      </c>
      <c r="AX160">
        <v>0</v>
      </c>
      <c r="AY160">
        <v>5</v>
      </c>
      <c r="AZ160">
        <v>7</v>
      </c>
      <c r="BA160">
        <v>23</v>
      </c>
      <c r="BB160">
        <v>0</v>
      </c>
      <c r="BC160">
        <v>26</v>
      </c>
      <c r="BD160">
        <v>0</v>
      </c>
      <c r="BE160">
        <v>0</v>
      </c>
      <c r="BF160">
        <v>0</v>
      </c>
      <c r="BG160">
        <v>0</v>
      </c>
      <c r="BH160">
        <v>30</v>
      </c>
      <c r="BI160">
        <v>0</v>
      </c>
      <c r="BJ160">
        <v>16</v>
      </c>
      <c r="BK160">
        <v>0</v>
      </c>
      <c r="BL160">
        <v>0</v>
      </c>
      <c r="BM160">
        <v>24</v>
      </c>
      <c r="BN160">
        <v>5</v>
      </c>
      <c r="BO160">
        <v>0</v>
      </c>
      <c r="BP160">
        <v>0</v>
      </c>
      <c r="BQ160">
        <v>0</v>
      </c>
      <c r="BR160">
        <v>22</v>
      </c>
      <c r="BS160">
        <v>0</v>
      </c>
      <c r="BT160">
        <v>0</v>
      </c>
      <c r="BU160">
        <v>0</v>
      </c>
      <c r="BV160">
        <v>0</v>
      </c>
    </row>
    <row r="161" spans="1:74" x14ac:dyDescent="0.3">
      <c r="A161" t="s">
        <v>3075</v>
      </c>
      <c r="B161">
        <v>1980</v>
      </c>
      <c r="C161" t="s">
        <v>189</v>
      </c>
      <c r="D161" t="s">
        <v>535</v>
      </c>
      <c r="E161" t="str">
        <f t="shared" si="2"/>
        <v>City of Covina</v>
      </c>
      <c r="F161">
        <v>635</v>
      </c>
      <c r="G161" t="s">
        <v>3076</v>
      </c>
      <c r="H161">
        <v>33751</v>
      </c>
      <c r="I161">
        <v>33751</v>
      </c>
      <c r="J161">
        <v>0</v>
      </c>
      <c r="K161">
        <v>0</v>
      </c>
      <c r="L161">
        <v>12213</v>
      </c>
      <c r="M161">
        <v>7605</v>
      </c>
      <c r="N161">
        <v>4608</v>
      </c>
      <c r="O161">
        <v>84700</v>
      </c>
      <c r="P161">
        <v>9159</v>
      </c>
      <c r="Q161">
        <v>1443</v>
      </c>
      <c r="R161">
        <v>1654</v>
      </c>
      <c r="S161">
        <v>357</v>
      </c>
      <c r="T161" t="s">
        <v>535</v>
      </c>
      <c r="U161">
        <v>1</v>
      </c>
      <c r="V161">
        <v>299</v>
      </c>
      <c r="W161">
        <v>7</v>
      </c>
      <c r="X161">
        <v>53</v>
      </c>
      <c r="Y161">
        <v>30</v>
      </c>
      <c r="Z161">
        <v>554</v>
      </c>
      <c r="AA161">
        <v>108</v>
      </c>
      <c r="AB161">
        <v>30</v>
      </c>
      <c r="AC161">
        <v>42</v>
      </c>
      <c r="AD161">
        <v>191</v>
      </c>
      <c r="AE161">
        <v>653</v>
      </c>
      <c r="AF161">
        <v>15</v>
      </c>
      <c r="AG161">
        <v>146</v>
      </c>
      <c r="AH161">
        <v>174</v>
      </c>
      <c r="AI161">
        <v>369</v>
      </c>
      <c r="AJ161">
        <v>179</v>
      </c>
      <c r="AK161">
        <v>8</v>
      </c>
      <c r="AL161">
        <v>202</v>
      </c>
      <c r="AM161">
        <v>207</v>
      </c>
      <c r="AN161">
        <v>238</v>
      </c>
      <c r="AO161">
        <v>31</v>
      </c>
      <c r="AP161">
        <v>4</v>
      </c>
      <c r="AQ161">
        <v>1004</v>
      </c>
      <c r="AR161">
        <v>187</v>
      </c>
      <c r="AS161">
        <v>109</v>
      </c>
      <c r="AT161">
        <v>11</v>
      </c>
      <c r="AU161">
        <v>0</v>
      </c>
      <c r="AV161">
        <v>398</v>
      </c>
      <c r="AW161">
        <v>111</v>
      </c>
      <c r="AX161">
        <v>11</v>
      </c>
      <c r="AY161">
        <v>15</v>
      </c>
      <c r="AZ161">
        <v>15</v>
      </c>
      <c r="BA161">
        <v>205</v>
      </c>
      <c r="BB161">
        <v>34</v>
      </c>
      <c r="BC161">
        <v>123</v>
      </c>
      <c r="BD161">
        <v>31</v>
      </c>
      <c r="BE161">
        <v>34</v>
      </c>
      <c r="BF161">
        <v>168</v>
      </c>
      <c r="BG161">
        <v>0</v>
      </c>
      <c r="BH161">
        <v>203</v>
      </c>
      <c r="BI161">
        <v>94</v>
      </c>
      <c r="BJ161">
        <v>126</v>
      </c>
      <c r="BK161">
        <v>200</v>
      </c>
      <c r="BL161">
        <v>0</v>
      </c>
      <c r="BM161">
        <v>369</v>
      </c>
      <c r="BN161">
        <v>111</v>
      </c>
      <c r="BO161">
        <v>112</v>
      </c>
      <c r="BP161">
        <v>151</v>
      </c>
      <c r="BQ161">
        <v>0</v>
      </c>
      <c r="BR161">
        <v>3287</v>
      </c>
      <c r="BS161">
        <v>518</v>
      </c>
      <c r="BT161">
        <v>574</v>
      </c>
      <c r="BU161">
        <v>160</v>
      </c>
      <c r="BV161">
        <v>0</v>
      </c>
    </row>
    <row r="162" spans="1:74" x14ac:dyDescent="0.3">
      <c r="A162" t="s">
        <v>3077</v>
      </c>
      <c r="B162">
        <v>1980</v>
      </c>
      <c r="C162" t="s">
        <v>189</v>
      </c>
      <c r="D162" t="s">
        <v>537</v>
      </c>
      <c r="E162" t="str">
        <f t="shared" si="2"/>
        <v>City of Crescent City</v>
      </c>
      <c r="F162">
        <v>640</v>
      </c>
      <c r="G162" t="s">
        <v>3078</v>
      </c>
      <c r="H162">
        <v>3075</v>
      </c>
      <c r="I162">
        <v>0</v>
      </c>
      <c r="J162">
        <v>3075</v>
      </c>
      <c r="K162">
        <v>0</v>
      </c>
      <c r="L162">
        <v>1214</v>
      </c>
      <c r="M162">
        <v>529</v>
      </c>
      <c r="N162">
        <v>685</v>
      </c>
      <c r="O162">
        <v>47100</v>
      </c>
      <c r="P162">
        <v>774</v>
      </c>
      <c r="Q162">
        <v>261</v>
      </c>
      <c r="R162">
        <v>242</v>
      </c>
      <c r="S162">
        <v>17</v>
      </c>
      <c r="T162" t="s">
        <v>537</v>
      </c>
      <c r="U162">
        <v>1</v>
      </c>
      <c r="V162">
        <v>222</v>
      </c>
      <c r="W162">
        <v>0</v>
      </c>
      <c r="X162">
        <v>0</v>
      </c>
      <c r="Y162">
        <v>23</v>
      </c>
      <c r="Z162">
        <v>150</v>
      </c>
      <c r="AA162">
        <v>8</v>
      </c>
      <c r="AB162">
        <v>18</v>
      </c>
      <c r="AC162">
        <v>34</v>
      </c>
      <c r="AD162">
        <v>81</v>
      </c>
      <c r="AE162">
        <v>90</v>
      </c>
      <c r="AF162">
        <v>0</v>
      </c>
      <c r="AG162">
        <v>32</v>
      </c>
      <c r="AH162">
        <v>12</v>
      </c>
      <c r="AI162">
        <v>40</v>
      </c>
      <c r="AJ162">
        <v>13</v>
      </c>
      <c r="AK162">
        <v>0</v>
      </c>
      <c r="AL162">
        <v>80</v>
      </c>
      <c r="AM162">
        <v>31</v>
      </c>
      <c r="AN162">
        <v>0</v>
      </c>
      <c r="AO162">
        <v>0</v>
      </c>
      <c r="AP162">
        <v>2</v>
      </c>
      <c r="AQ162">
        <v>64</v>
      </c>
      <c r="AR162">
        <v>0</v>
      </c>
      <c r="AS162">
        <v>0</v>
      </c>
      <c r="AT162">
        <v>0</v>
      </c>
      <c r="AU162">
        <v>4</v>
      </c>
      <c r="AV162">
        <v>257</v>
      </c>
      <c r="AW162">
        <v>94</v>
      </c>
      <c r="AX162">
        <v>0</v>
      </c>
      <c r="AY162">
        <v>13</v>
      </c>
      <c r="AZ162">
        <v>6</v>
      </c>
      <c r="BA162">
        <v>28</v>
      </c>
      <c r="BB162">
        <v>0</v>
      </c>
      <c r="BC162">
        <v>24</v>
      </c>
      <c r="BD162">
        <v>20</v>
      </c>
      <c r="BE162">
        <v>0</v>
      </c>
      <c r="BF162">
        <v>25</v>
      </c>
      <c r="BG162">
        <v>0</v>
      </c>
      <c r="BH162">
        <v>36</v>
      </c>
      <c r="BI162">
        <v>9</v>
      </c>
      <c r="BJ162">
        <v>12</v>
      </c>
      <c r="BK162">
        <v>31</v>
      </c>
      <c r="BL162">
        <v>0</v>
      </c>
      <c r="BM162">
        <v>54</v>
      </c>
      <c r="BN162">
        <v>0</v>
      </c>
      <c r="BO162">
        <v>0</v>
      </c>
      <c r="BP162">
        <v>0</v>
      </c>
      <c r="BQ162">
        <v>0</v>
      </c>
      <c r="BR162">
        <v>160</v>
      </c>
      <c r="BS162">
        <v>40</v>
      </c>
      <c r="BT162">
        <v>7</v>
      </c>
      <c r="BU162">
        <v>0</v>
      </c>
      <c r="BV162">
        <v>0</v>
      </c>
    </row>
    <row r="163" spans="1:74" x14ac:dyDescent="0.3">
      <c r="A163" t="s">
        <v>3079</v>
      </c>
      <c r="B163">
        <v>1980</v>
      </c>
      <c r="C163" t="s">
        <v>189</v>
      </c>
      <c r="D163" t="s">
        <v>3080</v>
      </c>
      <c r="E163" t="str">
        <f t="shared" si="2"/>
        <v>City of Crescent North</v>
      </c>
      <c r="F163">
        <v>647</v>
      </c>
      <c r="G163" t="s">
        <v>3081</v>
      </c>
      <c r="H163">
        <v>2846</v>
      </c>
      <c r="I163">
        <v>0</v>
      </c>
      <c r="J163">
        <v>2846</v>
      </c>
      <c r="K163">
        <v>0</v>
      </c>
      <c r="L163">
        <v>1071</v>
      </c>
      <c r="M163">
        <v>734</v>
      </c>
      <c r="N163">
        <v>337</v>
      </c>
      <c r="O163">
        <v>41500</v>
      </c>
      <c r="P163">
        <v>1021</v>
      </c>
      <c r="Q163">
        <v>69</v>
      </c>
      <c r="R163">
        <v>7</v>
      </c>
      <c r="S163">
        <v>72</v>
      </c>
      <c r="T163" t="s">
        <v>3080</v>
      </c>
      <c r="U163">
        <v>1</v>
      </c>
      <c r="V163">
        <v>215</v>
      </c>
      <c r="W163">
        <v>0</v>
      </c>
      <c r="X163">
        <v>6</v>
      </c>
      <c r="Y163">
        <v>6</v>
      </c>
      <c r="Z163">
        <v>60</v>
      </c>
      <c r="AA163">
        <v>6</v>
      </c>
      <c r="AB163">
        <v>10</v>
      </c>
      <c r="AC163">
        <v>25</v>
      </c>
      <c r="AD163">
        <v>17</v>
      </c>
      <c r="AE163">
        <v>43</v>
      </c>
      <c r="AF163">
        <v>0</v>
      </c>
      <c r="AG163">
        <v>15</v>
      </c>
      <c r="AH163">
        <v>5</v>
      </c>
      <c r="AI163">
        <v>55</v>
      </c>
      <c r="AJ163">
        <v>0</v>
      </c>
      <c r="AK163">
        <v>9</v>
      </c>
      <c r="AL163">
        <v>25</v>
      </c>
      <c r="AM163">
        <v>0</v>
      </c>
      <c r="AN163">
        <v>5</v>
      </c>
      <c r="AO163">
        <v>0</v>
      </c>
      <c r="AP163">
        <v>7</v>
      </c>
      <c r="AQ163">
        <v>30</v>
      </c>
      <c r="AR163">
        <v>0</v>
      </c>
      <c r="AS163">
        <v>0</v>
      </c>
      <c r="AT163">
        <v>0</v>
      </c>
      <c r="AU163">
        <v>6</v>
      </c>
      <c r="AV163">
        <v>284</v>
      </c>
      <c r="AW163">
        <v>72</v>
      </c>
      <c r="AX163">
        <v>33</v>
      </c>
      <c r="AY163">
        <v>22</v>
      </c>
      <c r="AZ163">
        <v>12</v>
      </c>
      <c r="BA163">
        <v>17</v>
      </c>
      <c r="BB163">
        <v>5</v>
      </c>
      <c r="BC163">
        <v>75</v>
      </c>
      <c r="BD163">
        <v>13</v>
      </c>
      <c r="BE163">
        <v>24</v>
      </c>
      <c r="BF163">
        <v>7</v>
      </c>
      <c r="BG163">
        <v>0</v>
      </c>
      <c r="BH163">
        <v>56</v>
      </c>
      <c r="BI163">
        <v>12</v>
      </c>
      <c r="BJ163">
        <v>0</v>
      </c>
      <c r="BK163">
        <v>0</v>
      </c>
      <c r="BL163">
        <v>0</v>
      </c>
      <c r="BM163">
        <v>29</v>
      </c>
      <c r="BN163">
        <v>9</v>
      </c>
      <c r="BO163">
        <v>17</v>
      </c>
      <c r="BP163">
        <v>0</v>
      </c>
      <c r="BQ163">
        <v>0</v>
      </c>
      <c r="BR163">
        <v>250</v>
      </c>
      <c r="BS163">
        <v>31</v>
      </c>
      <c r="BT163">
        <v>13</v>
      </c>
      <c r="BU163">
        <v>7</v>
      </c>
      <c r="BV163">
        <v>0</v>
      </c>
    </row>
    <row r="164" spans="1:74" x14ac:dyDescent="0.3">
      <c r="A164" t="s">
        <v>3082</v>
      </c>
      <c r="B164">
        <v>1980</v>
      </c>
      <c r="C164" t="s">
        <v>189</v>
      </c>
      <c r="D164" t="s">
        <v>3083</v>
      </c>
      <c r="E164" t="str">
        <f t="shared" si="2"/>
        <v>City of Crestline</v>
      </c>
      <c r="F164">
        <v>649</v>
      </c>
      <c r="G164" t="s">
        <v>3084</v>
      </c>
      <c r="H164">
        <v>6715</v>
      </c>
      <c r="I164">
        <v>0</v>
      </c>
      <c r="J164">
        <v>6715</v>
      </c>
      <c r="K164">
        <v>0</v>
      </c>
      <c r="L164">
        <v>2475</v>
      </c>
      <c r="M164">
        <v>1859</v>
      </c>
      <c r="N164">
        <v>616</v>
      </c>
      <c r="O164">
        <v>69500</v>
      </c>
      <c r="P164">
        <v>4977</v>
      </c>
      <c r="Q164">
        <v>268</v>
      </c>
      <c r="R164">
        <v>41</v>
      </c>
      <c r="S164">
        <v>126</v>
      </c>
      <c r="T164" t="s">
        <v>3083</v>
      </c>
      <c r="U164">
        <v>1</v>
      </c>
      <c r="V164">
        <v>296</v>
      </c>
      <c r="W164">
        <v>0</v>
      </c>
      <c r="X164">
        <v>0</v>
      </c>
      <c r="Y164">
        <v>0</v>
      </c>
      <c r="Z164">
        <v>54</v>
      </c>
      <c r="AA164">
        <v>6</v>
      </c>
      <c r="AB164">
        <v>0</v>
      </c>
      <c r="AC164">
        <v>6</v>
      </c>
      <c r="AD164">
        <v>22</v>
      </c>
      <c r="AE164">
        <v>125</v>
      </c>
      <c r="AF164">
        <v>7</v>
      </c>
      <c r="AG164">
        <v>0</v>
      </c>
      <c r="AH164">
        <v>29</v>
      </c>
      <c r="AI164">
        <v>28</v>
      </c>
      <c r="AJ164">
        <v>36</v>
      </c>
      <c r="AK164">
        <v>12</v>
      </c>
      <c r="AL164">
        <v>28</v>
      </c>
      <c r="AM164">
        <v>16</v>
      </c>
      <c r="AN164">
        <v>13</v>
      </c>
      <c r="AO164">
        <v>45</v>
      </c>
      <c r="AP164">
        <v>0</v>
      </c>
      <c r="AQ164">
        <v>99</v>
      </c>
      <c r="AR164">
        <v>20</v>
      </c>
      <c r="AS164">
        <v>37</v>
      </c>
      <c r="AT164">
        <v>0</v>
      </c>
      <c r="AU164">
        <v>0</v>
      </c>
      <c r="AV164">
        <v>472</v>
      </c>
      <c r="AW164">
        <v>104</v>
      </c>
      <c r="AX164">
        <v>4</v>
      </c>
      <c r="AY164">
        <v>0</v>
      </c>
      <c r="AZ164">
        <v>13</v>
      </c>
      <c r="BA164">
        <v>37</v>
      </c>
      <c r="BB164">
        <v>28</v>
      </c>
      <c r="BC164">
        <v>53</v>
      </c>
      <c r="BD164">
        <v>38</v>
      </c>
      <c r="BE164">
        <v>7</v>
      </c>
      <c r="BF164">
        <v>76</v>
      </c>
      <c r="BG164">
        <v>0</v>
      </c>
      <c r="BH164">
        <v>168</v>
      </c>
      <c r="BI164">
        <v>8</v>
      </c>
      <c r="BJ164">
        <v>51</v>
      </c>
      <c r="BK164">
        <v>69</v>
      </c>
      <c r="BL164">
        <v>0</v>
      </c>
      <c r="BM164">
        <v>62</v>
      </c>
      <c r="BN164">
        <v>15</v>
      </c>
      <c r="BO164">
        <v>59</v>
      </c>
      <c r="BP164">
        <v>42</v>
      </c>
      <c r="BQ164">
        <v>0</v>
      </c>
      <c r="BR164">
        <v>457</v>
      </c>
      <c r="BS164">
        <v>212</v>
      </c>
      <c r="BT164">
        <v>178</v>
      </c>
      <c r="BU164">
        <v>38</v>
      </c>
      <c r="BV164">
        <v>0</v>
      </c>
    </row>
    <row r="165" spans="1:74" x14ac:dyDescent="0.3">
      <c r="A165" t="s">
        <v>3085</v>
      </c>
      <c r="B165">
        <v>1980</v>
      </c>
      <c r="C165" t="s">
        <v>189</v>
      </c>
      <c r="D165" t="s">
        <v>3086</v>
      </c>
      <c r="E165" t="str">
        <f t="shared" si="2"/>
        <v>City of Cudahy</v>
      </c>
      <c r="F165">
        <v>658</v>
      </c>
      <c r="G165" t="s">
        <v>3087</v>
      </c>
      <c r="H165">
        <v>17984</v>
      </c>
      <c r="I165">
        <v>17984</v>
      </c>
      <c r="J165">
        <v>0</v>
      </c>
      <c r="K165">
        <v>0</v>
      </c>
      <c r="L165">
        <v>5071</v>
      </c>
      <c r="M165">
        <v>939</v>
      </c>
      <c r="N165">
        <v>4132</v>
      </c>
      <c r="O165">
        <v>62800</v>
      </c>
      <c r="P165">
        <v>2912</v>
      </c>
      <c r="Q165">
        <v>842</v>
      </c>
      <c r="R165">
        <v>1157</v>
      </c>
      <c r="S165">
        <v>347</v>
      </c>
      <c r="T165" t="s">
        <v>3086</v>
      </c>
      <c r="U165">
        <v>1</v>
      </c>
      <c r="V165">
        <v>266</v>
      </c>
      <c r="W165">
        <v>0</v>
      </c>
      <c r="X165">
        <v>20</v>
      </c>
      <c r="Y165">
        <v>40</v>
      </c>
      <c r="Z165">
        <v>548</v>
      </c>
      <c r="AA165">
        <v>146</v>
      </c>
      <c r="AB165">
        <v>96</v>
      </c>
      <c r="AC165">
        <v>40</v>
      </c>
      <c r="AD165">
        <v>208</v>
      </c>
      <c r="AE165">
        <v>658</v>
      </c>
      <c r="AF165">
        <v>0</v>
      </c>
      <c r="AG165">
        <v>213</v>
      </c>
      <c r="AH165">
        <v>267</v>
      </c>
      <c r="AI165">
        <v>300</v>
      </c>
      <c r="AJ165">
        <v>161</v>
      </c>
      <c r="AK165">
        <v>16</v>
      </c>
      <c r="AL165">
        <v>347</v>
      </c>
      <c r="AM165">
        <v>127</v>
      </c>
      <c r="AN165">
        <v>93</v>
      </c>
      <c r="AO165">
        <v>5</v>
      </c>
      <c r="AP165">
        <v>0</v>
      </c>
      <c r="AQ165">
        <v>661</v>
      </c>
      <c r="AR165">
        <v>62</v>
      </c>
      <c r="AS165">
        <v>6</v>
      </c>
      <c r="AT165">
        <v>0</v>
      </c>
      <c r="AU165">
        <v>10</v>
      </c>
      <c r="AV165">
        <v>294</v>
      </c>
      <c r="AW165">
        <v>81</v>
      </c>
      <c r="AX165">
        <v>26</v>
      </c>
      <c r="AY165">
        <v>5</v>
      </c>
      <c r="AZ165">
        <v>0</v>
      </c>
      <c r="BA165">
        <v>43</v>
      </c>
      <c r="BB165">
        <v>24</v>
      </c>
      <c r="BC165">
        <v>71</v>
      </c>
      <c r="BD165">
        <v>7</v>
      </c>
      <c r="BE165">
        <v>0</v>
      </c>
      <c r="BF165">
        <v>47</v>
      </c>
      <c r="BG165">
        <v>0</v>
      </c>
      <c r="BH165">
        <v>44</v>
      </c>
      <c r="BI165">
        <v>7</v>
      </c>
      <c r="BJ165">
        <v>0</v>
      </c>
      <c r="BK165">
        <v>18</v>
      </c>
      <c r="BL165">
        <v>0</v>
      </c>
      <c r="BM165">
        <v>62</v>
      </c>
      <c r="BN165">
        <v>10</v>
      </c>
      <c r="BO165">
        <v>0</v>
      </c>
      <c r="BP165">
        <v>8</v>
      </c>
      <c r="BQ165">
        <v>0</v>
      </c>
      <c r="BR165">
        <v>204</v>
      </c>
      <c r="BS165">
        <v>17</v>
      </c>
      <c r="BT165">
        <v>27</v>
      </c>
      <c r="BU165">
        <v>6</v>
      </c>
      <c r="BV165">
        <v>0</v>
      </c>
    </row>
    <row r="166" spans="1:74" x14ac:dyDescent="0.3">
      <c r="A166" t="s">
        <v>3088</v>
      </c>
      <c r="B166">
        <v>1980</v>
      </c>
      <c r="C166" t="s">
        <v>189</v>
      </c>
      <c r="D166" t="s">
        <v>539</v>
      </c>
      <c r="E166" t="str">
        <f t="shared" si="2"/>
        <v>City of Culver City</v>
      </c>
      <c r="F166">
        <v>665</v>
      </c>
      <c r="G166" t="s">
        <v>3089</v>
      </c>
      <c r="H166">
        <v>38139</v>
      </c>
      <c r="I166">
        <v>38139</v>
      </c>
      <c r="J166">
        <v>0</v>
      </c>
      <c r="K166">
        <v>0</v>
      </c>
      <c r="L166">
        <v>15910</v>
      </c>
      <c r="M166">
        <v>8859</v>
      </c>
      <c r="N166">
        <v>7051</v>
      </c>
      <c r="O166">
        <v>118400</v>
      </c>
      <c r="P166">
        <v>10678</v>
      </c>
      <c r="Q166">
        <v>2243</v>
      </c>
      <c r="R166">
        <v>3608</v>
      </c>
      <c r="S166">
        <v>173</v>
      </c>
      <c r="T166" t="s">
        <v>539</v>
      </c>
      <c r="U166">
        <v>1</v>
      </c>
      <c r="V166">
        <v>379</v>
      </c>
      <c r="W166">
        <v>5</v>
      </c>
      <c r="X166">
        <v>9</v>
      </c>
      <c r="Y166">
        <v>5</v>
      </c>
      <c r="Z166">
        <v>562</v>
      </c>
      <c r="AA166">
        <v>181</v>
      </c>
      <c r="AB166">
        <v>24</v>
      </c>
      <c r="AC166">
        <v>31</v>
      </c>
      <c r="AD166">
        <v>201</v>
      </c>
      <c r="AE166">
        <v>835</v>
      </c>
      <c r="AF166">
        <v>11</v>
      </c>
      <c r="AG166">
        <v>105</v>
      </c>
      <c r="AH166">
        <v>146</v>
      </c>
      <c r="AI166">
        <v>282</v>
      </c>
      <c r="AJ166">
        <v>615</v>
      </c>
      <c r="AK166">
        <v>0</v>
      </c>
      <c r="AL166">
        <v>292</v>
      </c>
      <c r="AM166">
        <v>211</v>
      </c>
      <c r="AN166">
        <v>421</v>
      </c>
      <c r="AO166">
        <v>219</v>
      </c>
      <c r="AP166">
        <v>16</v>
      </c>
      <c r="AQ166">
        <v>1860</v>
      </c>
      <c r="AR166">
        <v>512</v>
      </c>
      <c r="AS166">
        <v>395</v>
      </c>
      <c r="AT166">
        <v>10</v>
      </c>
      <c r="AU166">
        <v>82</v>
      </c>
      <c r="AV166">
        <v>389</v>
      </c>
      <c r="AW166">
        <v>103</v>
      </c>
      <c r="AX166">
        <v>14</v>
      </c>
      <c r="AY166">
        <v>28</v>
      </c>
      <c r="AZ166">
        <v>38</v>
      </c>
      <c r="BA166">
        <v>119</v>
      </c>
      <c r="BB166">
        <v>36</v>
      </c>
      <c r="BC166">
        <v>220</v>
      </c>
      <c r="BD166">
        <v>53</v>
      </c>
      <c r="BE166">
        <v>63</v>
      </c>
      <c r="BF166">
        <v>111</v>
      </c>
      <c r="BG166">
        <v>0</v>
      </c>
      <c r="BH166">
        <v>302</v>
      </c>
      <c r="BI166">
        <v>45</v>
      </c>
      <c r="BJ166">
        <v>82</v>
      </c>
      <c r="BK166">
        <v>102</v>
      </c>
      <c r="BL166">
        <v>0</v>
      </c>
      <c r="BM166">
        <v>348</v>
      </c>
      <c r="BN166">
        <v>59</v>
      </c>
      <c r="BO166">
        <v>34</v>
      </c>
      <c r="BP166">
        <v>58</v>
      </c>
      <c r="BQ166">
        <v>0</v>
      </c>
      <c r="BR166">
        <v>2592</v>
      </c>
      <c r="BS166">
        <v>344</v>
      </c>
      <c r="BT166">
        <v>411</v>
      </c>
      <c r="BU166">
        <v>258</v>
      </c>
      <c r="BV166">
        <v>0</v>
      </c>
    </row>
    <row r="167" spans="1:74" x14ac:dyDescent="0.3">
      <c r="A167" t="s">
        <v>3090</v>
      </c>
      <c r="B167">
        <v>1980</v>
      </c>
      <c r="C167" t="s">
        <v>189</v>
      </c>
      <c r="D167" t="s">
        <v>541</v>
      </c>
      <c r="E167" t="str">
        <f t="shared" si="2"/>
        <v>City of Cupertino</v>
      </c>
      <c r="F167">
        <v>670</v>
      </c>
      <c r="G167" t="s">
        <v>3091</v>
      </c>
      <c r="H167">
        <v>34015</v>
      </c>
      <c r="I167">
        <v>34015</v>
      </c>
      <c r="J167">
        <v>0</v>
      </c>
      <c r="K167">
        <v>0</v>
      </c>
      <c r="L167">
        <v>12284</v>
      </c>
      <c r="M167">
        <v>7652</v>
      </c>
      <c r="N167">
        <v>4632</v>
      </c>
      <c r="O167">
        <v>143800</v>
      </c>
      <c r="P167">
        <v>10043</v>
      </c>
      <c r="Q167">
        <v>1361</v>
      </c>
      <c r="R167">
        <v>1134</v>
      </c>
      <c r="S167">
        <v>12</v>
      </c>
      <c r="T167" t="s">
        <v>541</v>
      </c>
      <c r="U167">
        <v>1</v>
      </c>
      <c r="V167">
        <v>410</v>
      </c>
      <c r="W167">
        <v>0</v>
      </c>
      <c r="X167">
        <v>0</v>
      </c>
      <c r="Y167">
        <v>0</v>
      </c>
      <c r="Z167">
        <v>183</v>
      </c>
      <c r="AA167">
        <v>56</v>
      </c>
      <c r="AB167">
        <v>0</v>
      </c>
      <c r="AC167">
        <v>0</v>
      </c>
      <c r="AD167">
        <v>13</v>
      </c>
      <c r="AE167">
        <v>393</v>
      </c>
      <c r="AF167">
        <v>0</v>
      </c>
      <c r="AG167">
        <v>19</v>
      </c>
      <c r="AH167">
        <v>36</v>
      </c>
      <c r="AI167">
        <v>230</v>
      </c>
      <c r="AJ167">
        <v>373</v>
      </c>
      <c r="AK167">
        <v>7</v>
      </c>
      <c r="AL167">
        <v>94</v>
      </c>
      <c r="AM167">
        <v>239</v>
      </c>
      <c r="AN167">
        <v>345</v>
      </c>
      <c r="AO167">
        <v>82</v>
      </c>
      <c r="AP167">
        <v>0</v>
      </c>
      <c r="AQ167">
        <v>1559</v>
      </c>
      <c r="AR167">
        <v>615</v>
      </c>
      <c r="AS167">
        <v>286</v>
      </c>
      <c r="AT167">
        <v>22</v>
      </c>
      <c r="AU167">
        <v>2</v>
      </c>
      <c r="AV167">
        <v>488</v>
      </c>
      <c r="AW167">
        <v>121</v>
      </c>
      <c r="AX167">
        <v>0</v>
      </c>
      <c r="AY167">
        <v>0</v>
      </c>
      <c r="AZ167">
        <v>13</v>
      </c>
      <c r="BA167">
        <v>69</v>
      </c>
      <c r="BB167">
        <v>22</v>
      </c>
      <c r="BC167">
        <v>46</v>
      </c>
      <c r="BD167">
        <v>16</v>
      </c>
      <c r="BE167">
        <v>32</v>
      </c>
      <c r="BF167">
        <v>87</v>
      </c>
      <c r="BG167">
        <v>0</v>
      </c>
      <c r="BH167">
        <v>66</v>
      </c>
      <c r="BI167">
        <v>41</v>
      </c>
      <c r="BJ167">
        <v>59</v>
      </c>
      <c r="BK167">
        <v>126</v>
      </c>
      <c r="BL167">
        <v>0</v>
      </c>
      <c r="BM167">
        <v>114</v>
      </c>
      <c r="BN167">
        <v>13</v>
      </c>
      <c r="BO167">
        <v>41</v>
      </c>
      <c r="BP167">
        <v>91</v>
      </c>
      <c r="BQ167">
        <v>0</v>
      </c>
      <c r="BR167">
        <v>3556</v>
      </c>
      <c r="BS167">
        <v>651</v>
      </c>
      <c r="BT167">
        <v>714</v>
      </c>
      <c r="BU167">
        <v>460</v>
      </c>
      <c r="BV167">
        <v>0</v>
      </c>
    </row>
    <row r="168" spans="1:74" x14ac:dyDescent="0.3">
      <c r="A168" t="s">
        <v>3092</v>
      </c>
      <c r="B168">
        <v>1980</v>
      </c>
      <c r="C168" t="s">
        <v>189</v>
      </c>
      <c r="D168" t="s">
        <v>3093</v>
      </c>
      <c r="E168" t="str">
        <f t="shared" si="2"/>
        <v>City of Cutler</v>
      </c>
      <c r="F168">
        <v>675</v>
      </c>
      <c r="G168" t="s">
        <v>3094</v>
      </c>
      <c r="H168">
        <v>3149</v>
      </c>
      <c r="I168">
        <v>0</v>
      </c>
      <c r="J168">
        <v>3149</v>
      </c>
      <c r="K168">
        <v>0</v>
      </c>
      <c r="L168">
        <v>770</v>
      </c>
      <c r="M168">
        <v>435</v>
      </c>
      <c r="N168">
        <v>335</v>
      </c>
      <c r="O168">
        <v>34600</v>
      </c>
      <c r="P168">
        <v>679</v>
      </c>
      <c r="Q168">
        <v>97</v>
      </c>
      <c r="R168">
        <v>21</v>
      </c>
      <c r="S168">
        <v>2</v>
      </c>
      <c r="T168" t="s">
        <v>3093</v>
      </c>
      <c r="U168">
        <v>1</v>
      </c>
      <c r="V168">
        <v>154</v>
      </c>
      <c r="W168">
        <v>0</v>
      </c>
      <c r="X168">
        <v>0</v>
      </c>
      <c r="Y168">
        <v>41</v>
      </c>
      <c r="Z168">
        <v>29</v>
      </c>
      <c r="AA168">
        <v>12</v>
      </c>
      <c r="AB168">
        <v>5</v>
      </c>
      <c r="AC168">
        <v>23</v>
      </c>
      <c r="AD168">
        <v>51</v>
      </c>
      <c r="AE168">
        <v>28</v>
      </c>
      <c r="AF168">
        <v>13</v>
      </c>
      <c r="AG168">
        <v>49</v>
      </c>
      <c r="AH168">
        <v>15</v>
      </c>
      <c r="AI168">
        <v>9</v>
      </c>
      <c r="AJ168">
        <v>0</v>
      </c>
      <c r="AK168">
        <v>0</v>
      </c>
      <c r="AL168">
        <v>31</v>
      </c>
      <c r="AM168">
        <v>0</v>
      </c>
      <c r="AN168">
        <v>0</v>
      </c>
      <c r="AO168">
        <v>0</v>
      </c>
      <c r="AP168">
        <v>0</v>
      </c>
      <c r="AQ168">
        <v>13</v>
      </c>
      <c r="AR168">
        <v>0</v>
      </c>
      <c r="AS168">
        <v>0</v>
      </c>
      <c r="AT168">
        <v>0</v>
      </c>
      <c r="AU168">
        <v>0</v>
      </c>
      <c r="AV168">
        <v>216</v>
      </c>
      <c r="AW168">
        <v>70</v>
      </c>
      <c r="AX168">
        <v>14</v>
      </c>
      <c r="AY168">
        <v>4</v>
      </c>
      <c r="AZ168">
        <v>0</v>
      </c>
      <c r="BA168">
        <v>8</v>
      </c>
      <c r="BB168">
        <v>0</v>
      </c>
      <c r="BC168">
        <v>59</v>
      </c>
      <c r="BD168">
        <v>14</v>
      </c>
      <c r="BE168">
        <v>10</v>
      </c>
      <c r="BF168">
        <v>25</v>
      </c>
      <c r="BG168">
        <v>0</v>
      </c>
      <c r="BH168">
        <v>69</v>
      </c>
      <c r="BI168">
        <v>17</v>
      </c>
      <c r="BJ168">
        <v>17</v>
      </c>
      <c r="BK168">
        <v>0</v>
      </c>
      <c r="BL168">
        <v>0</v>
      </c>
      <c r="BM168">
        <v>59</v>
      </c>
      <c r="BN168">
        <v>6</v>
      </c>
      <c r="BO168">
        <v>0</v>
      </c>
      <c r="BP168">
        <v>9</v>
      </c>
      <c r="BQ168">
        <v>0</v>
      </c>
      <c r="BR168">
        <v>67</v>
      </c>
      <c r="BS168">
        <v>0</v>
      </c>
      <c r="BT168">
        <v>0</v>
      </c>
      <c r="BU168">
        <v>0</v>
      </c>
      <c r="BV168">
        <v>0</v>
      </c>
    </row>
    <row r="169" spans="1:74" x14ac:dyDescent="0.3">
      <c r="A169" t="s">
        <v>3095</v>
      </c>
      <c r="B169">
        <v>1980</v>
      </c>
      <c r="C169" t="s">
        <v>189</v>
      </c>
      <c r="D169" t="s">
        <v>3096</v>
      </c>
      <c r="E169" t="str">
        <f t="shared" si="2"/>
        <v>City of Cutten</v>
      </c>
      <c r="F169">
        <v>680</v>
      </c>
      <c r="G169" t="s">
        <v>3097</v>
      </c>
      <c r="H169">
        <v>2375</v>
      </c>
      <c r="I169">
        <v>0</v>
      </c>
      <c r="J169">
        <v>0</v>
      </c>
      <c r="K169">
        <v>2375</v>
      </c>
      <c r="L169">
        <v>905</v>
      </c>
      <c r="M169">
        <v>557</v>
      </c>
      <c r="N169">
        <v>348</v>
      </c>
      <c r="O169">
        <v>62400</v>
      </c>
      <c r="P169">
        <v>754</v>
      </c>
      <c r="Q169">
        <v>171</v>
      </c>
      <c r="R169">
        <v>0</v>
      </c>
      <c r="S169">
        <v>2</v>
      </c>
      <c r="T169" t="s">
        <v>3096</v>
      </c>
      <c r="U169">
        <v>1</v>
      </c>
      <c r="V169">
        <v>282</v>
      </c>
      <c r="W169">
        <v>0</v>
      </c>
      <c r="X169">
        <v>0</v>
      </c>
      <c r="Y169">
        <v>0</v>
      </c>
      <c r="Z169">
        <v>48</v>
      </c>
      <c r="AA169">
        <v>0</v>
      </c>
      <c r="AB169">
        <v>0</v>
      </c>
      <c r="AC169">
        <v>22</v>
      </c>
      <c r="AD169">
        <v>14</v>
      </c>
      <c r="AE169">
        <v>61</v>
      </c>
      <c r="AF169">
        <v>0</v>
      </c>
      <c r="AG169">
        <v>19</v>
      </c>
      <c r="AH169">
        <v>6</v>
      </c>
      <c r="AI169">
        <v>35</v>
      </c>
      <c r="AJ169">
        <v>10</v>
      </c>
      <c r="AK169">
        <v>0</v>
      </c>
      <c r="AL169">
        <v>17</v>
      </c>
      <c r="AM169">
        <v>0</v>
      </c>
      <c r="AN169">
        <v>33</v>
      </c>
      <c r="AO169">
        <v>0</v>
      </c>
      <c r="AP169">
        <v>0</v>
      </c>
      <c r="AQ169">
        <v>94</v>
      </c>
      <c r="AR169">
        <v>8</v>
      </c>
      <c r="AS169">
        <v>0</v>
      </c>
      <c r="AT169">
        <v>0</v>
      </c>
      <c r="AU169">
        <v>0</v>
      </c>
      <c r="AV169">
        <v>484</v>
      </c>
      <c r="AW169">
        <v>107</v>
      </c>
      <c r="AX169">
        <v>15</v>
      </c>
      <c r="AY169">
        <v>0</v>
      </c>
      <c r="AZ169">
        <v>13</v>
      </c>
      <c r="BA169">
        <v>7</v>
      </c>
      <c r="BB169">
        <v>0</v>
      </c>
      <c r="BC169">
        <v>25</v>
      </c>
      <c r="BD169">
        <v>0</v>
      </c>
      <c r="BE169">
        <v>0</v>
      </c>
      <c r="BF169">
        <v>0</v>
      </c>
      <c r="BG169">
        <v>0</v>
      </c>
      <c r="BH169">
        <v>17</v>
      </c>
      <c r="BI169">
        <v>0</v>
      </c>
      <c r="BJ169">
        <v>14</v>
      </c>
      <c r="BK169">
        <v>0</v>
      </c>
      <c r="BL169">
        <v>0</v>
      </c>
      <c r="BM169">
        <v>29</v>
      </c>
      <c r="BN169">
        <v>0</v>
      </c>
      <c r="BO169">
        <v>0</v>
      </c>
      <c r="BP169">
        <v>18</v>
      </c>
      <c r="BQ169">
        <v>0</v>
      </c>
      <c r="BR169">
        <v>256</v>
      </c>
      <c r="BS169">
        <v>43</v>
      </c>
      <c r="BT169">
        <v>36</v>
      </c>
      <c r="BU169">
        <v>10</v>
      </c>
      <c r="BV169">
        <v>0</v>
      </c>
    </row>
    <row r="170" spans="1:74" x14ac:dyDescent="0.3">
      <c r="A170" t="s">
        <v>3098</v>
      </c>
      <c r="B170">
        <v>1980</v>
      </c>
      <c r="C170" t="s">
        <v>189</v>
      </c>
      <c r="D170" t="s">
        <v>543</v>
      </c>
      <c r="E170" t="str">
        <f t="shared" si="2"/>
        <v>City of Cypress</v>
      </c>
      <c r="F170">
        <v>685</v>
      </c>
      <c r="G170" t="s">
        <v>3099</v>
      </c>
      <c r="H170">
        <v>40391</v>
      </c>
      <c r="I170">
        <v>40391</v>
      </c>
      <c r="J170">
        <v>0</v>
      </c>
      <c r="K170">
        <v>0</v>
      </c>
      <c r="L170">
        <v>12668</v>
      </c>
      <c r="M170">
        <v>9352</v>
      </c>
      <c r="N170">
        <v>3316</v>
      </c>
      <c r="O170">
        <v>112300</v>
      </c>
      <c r="P170">
        <v>10744</v>
      </c>
      <c r="Q170">
        <v>324</v>
      </c>
      <c r="R170">
        <v>1542</v>
      </c>
      <c r="S170">
        <v>312</v>
      </c>
      <c r="T170" t="s">
        <v>543</v>
      </c>
      <c r="U170">
        <v>1</v>
      </c>
      <c r="V170">
        <v>368</v>
      </c>
      <c r="W170">
        <v>0</v>
      </c>
      <c r="X170">
        <v>0</v>
      </c>
      <c r="Y170">
        <v>0</v>
      </c>
      <c r="Z170">
        <v>269</v>
      </c>
      <c r="AA170">
        <v>51</v>
      </c>
      <c r="AB170">
        <v>0</v>
      </c>
      <c r="AC170">
        <v>0</v>
      </c>
      <c r="AD170">
        <v>11</v>
      </c>
      <c r="AE170">
        <v>445</v>
      </c>
      <c r="AF170">
        <v>6</v>
      </c>
      <c r="AG170">
        <v>11</v>
      </c>
      <c r="AH170">
        <v>12</v>
      </c>
      <c r="AI170">
        <v>284</v>
      </c>
      <c r="AJ170">
        <v>222</v>
      </c>
      <c r="AK170">
        <v>5</v>
      </c>
      <c r="AL170">
        <v>74</v>
      </c>
      <c r="AM170">
        <v>239</v>
      </c>
      <c r="AN170">
        <v>234</v>
      </c>
      <c r="AO170">
        <v>114</v>
      </c>
      <c r="AP170">
        <v>7</v>
      </c>
      <c r="AQ170">
        <v>845</v>
      </c>
      <c r="AR170">
        <v>259</v>
      </c>
      <c r="AS170">
        <v>156</v>
      </c>
      <c r="AT170">
        <v>6</v>
      </c>
      <c r="AU170">
        <v>8</v>
      </c>
      <c r="AV170">
        <v>440</v>
      </c>
      <c r="AW170">
        <v>103</v>
      </c>
      <c r="AX170">
        <v>0</v>
      </c>
      <c r="AY170">
        <v>0</v>
      </c>
      <c r="AZ170">
        <v>6</v>
      </c>
      <c r="BA170">
        <v>97</v>
      </c>
      <c r="BB170">
        <v>17</v>
      </c>
      <c r="BC170">
        <v>38</v>
      </c>
      <c r="BD170">
        <v>0</v>
      </c>
      <c r="BE170">
        <v>37</v>
      </c>
      <c r="BF170">
        <v>144</v>
      </c>
      <c r="BG170">
        <v>0</v>
      </c>
      <c r="BH170">
        <v>93</v>
      </c>
      <c r="BI170">
        <v>58</v>
      </c>
      <c r="BJ170">
        <v>59</v>
      </c>
      <c r="BK170">
        <v>105</v>
      </c>
      <c r="BL170">
        <v>0</v>
      </c>
      <c r="BM170">
        <v>173</v>
      </c>
      <c r="BN170">
        <v>64</v>
      </c>
      <c r="BO170">
        <v>87</v>
      </c>
      <c r="BP170">
        <v>147</v>
      </c>
      <c r="BQ170">
        <v>0</v>
      </c>
      <c r="BR170">
        <v>3844</v>
      </c>
      <c r="BS170">
        <v>751</v>
      </c>
      <c r="BT170">
        <v>783</v>
      </c>
      <c r="BU170">
        <v>403</v>
      </c>
      <c r="BV170">
        <v>0</v>
      </c>
    </row>
    <row r="171" spans="1:74" x14ac:dyDescent="0.3">
      <c r="A171" t="s">
        <v>3100</v>
      </c>
      <c r="B171">
        <v>1980</v>
      </c>
      <c r="C171" t="s">
        <v>189</v>
      </c>
      <c r="D171" t="s">
        <v>545</v>
      </c>
      <c r="E171" t="str">
        <f t="shared" si="2"/>
        <v>City of Daly City</v>
      </c>
      <c r="F171">
        <v>700</v>
      </c>
      <c r="G171" t="s">
        <v>3101</v>
      </c>
      <c r="H171">
        <v>78519</v>
      </c>
      <c r="I171">
        <v>78519</v>
      </c>
      <c r="J171">
        <v>0</v>
      </c>
      <c r="K171">
        <v>0</v>
      </c>
      <c r="L171">
        <v>27072</v>
      </c>
      <c r="M171">
        <v>15751</v>
      </c>
      <c r="N171">
        <v>11321</v>
      </c>
      <c r="O171">
        <v>96800</v>
      </c>
      <c r="P171">
        <v>20058</v>
      </c>
      <c r="Q171">
        <v>3207</v>
      </c>
      <c r="R171">
        <v>4082</v>
      </c>
      <c r="S171">
        <v>464</v>
      </c>
      <c r="T171" t="s">
        <v>545</v>
      </c>
      <c r="U171">
        <v>1</v>
      </c>
      <c r="V171">
        <v>327</v>
      </c>
      <c r="W171">
        <v>28</v>
      </c>
      <c r="X171">
        <v>0</v>
      </c>
      <c r="Y171">
        <v>34</v>
      </c>
      <c r="Z171">
        <v>857</v>
      </c>
      <c r="AA171">
        <v>322</v>
      </c>
      <c r="AB171">
        <v>78</v>
      </c>
      <c r="AC171">
        <v>86</v>
      </c>
      <c r="AD171">
        <v>153</v>
      </c>
      <c r="AE171">
        <v>1381</v>
      </c>
      <c r="AF171">
        <v>26</v>
      </c>
      <c r="AG171">
        <v>116</v>
      </c>
      <c r="AH171">
        <v>406</v>
      </c>
      <c r="AI171">
        <v>1106</v>
      </c>
      <c r="AJ171">
        <v>759</v>
      </c>
      <c r="AK171">
        <v>10</v>
      </c>
      <c r="AL171">
        <v>404</v>
      </c>
      <c r="AM171">
        <v>826</v>
      </c>
      <c r="AN171">
        <v>531</v>
      </c>
      <c r="AO171">
        <v>139</v>
      </c>
      <c r="AP171">
        <v>22</v>
      </c>
      <c r="AQ171">
        <v>2835</v>
      </c>
      <c r="AR171">
        <v>583</v>
      </c>
      <c r="AS171">
        <v>383</v>
      </c>
      <c r="AT171">
        <v>17</v>
      </c>
      <c r="AU171">
        <v>47</v>
      </c>
      <c r="AV171">
        <v>365</v>
      </c>
      <c r="AW171">
        <v>110</v>
      </c>
      <c r="AX171">
        <v>24</v>
      </c>
      <c r="AY171">
        <v>44</v>
      </c>
      <c r="AZ171">
        <v>70</v>
      </c>
      <c r="BA171">
        <v>278</v>
      </c>
      <c r="BB171">
        <v>140</v>
      </c>
      <c r="BC171">
        <v>272</v>
      </c>
      <c r="BD171">
        <v>105</v>
      </c>
      <c r="BE171">
        <v>132</v>
      </c>
      <c r="BF171">
        <v>417</v>
      </c>
      <c r="BG171">
        <v>0</v>
      </c>
      <c r="BH171">
        <v>640</v>
      </c>
      <c r="BI171">
        <v>127</v>
      </c>
      <c r="BJ171">
        <v>219</v>
      </c>
      <c r="BK171">
        <v>254</v>
      </c>
      <c r="BL171">
        <v>0</v>
      </c>
      <c r="BM171">
        <v>766</v>
      </c>
      <c r="BN171">
        <v>160</v>
      </c>
      <c r="BO171">
        <v>156</v>
      </c>
      <c r="BP171">
        <v>321</v>
      </c>
      <c r="BQ171">
        <v>0</v>
      </c>
      <c r="BR171">
        <v>6618</v>
      </c>
      <c r="BS171">
        <v>969</v>
      </c>
      <c r="BT171">
        <v>1104</v>
      </c>
      <c r="BU171">
        <v>564</v>
      </c>
      <c r="BV171">
        <v>0</v>
      </c>
    </row>
    <row r="172" spans="1:74" x14ac:dyDescent="0.3">
      <c r="A172" t="s">
        <v>3102</v>
      </c>
      <c r="B172">
        <v>1980</v>
      </c>
      <c r="C172" t="s">
        <v>189</v>
      </c>
      <c r="D172" t="s">
        <v>547</v>
      </c>
      <c r="E172" t="str">
        <f t="shared" si="2"/>
        <v>City of Dana Point</v>
      </c>
      <c r="F172">
        <v>705</v>
      </c>
      <c r="G172" t="s">
        <v>3103</v>
      </c>
      <c r="H172">
        <v>10602</v>
      </c>
      <c r="I172">
        <v>10602</v>
      </c>
      <c r="J172">
        <v>0</v>
      </c>
      <c r="K172">
        <v>0</v>
      </c>
      <c r="L172">
        <v>4494</v>
      </c>
      <c r="M172">
        <v>1949</v>
      </c>
      <c r="N172">
        <v>2545</v>
      </c>
      <c r="O172">
        <v>144400</v>
      </c>
      <c r="P172">
        <v>2916</v>
      </c>
      <c r="Q172">
        <v>1755</v>
      </c>
      <c r="R172">
        <v>328</v>
      </c>
      <c r="S172">
        <v>94</v>
      </c>
      <c r="T172" t="s">
        <v>547</v>
      </c>
      <c r="U172">
        <v>1</v>
      </c>
      <c r="V172">
        <v>410</v>
      </c>
      <c r="W172">
        <v>0</v>
      </c>
      <c r="X172">
        <v>0</v>
      </c>
      <c r="Y172">
        <v>7</v>
      </c>
      <c r="Z172">
        <v>207</v>
      </c>
      <c r="AA172">
        <v>15</v>
      </c>
      <c r="AB172">
        <v>5</v>
      </c>
      <c r="AC172">
        <v>12</v>
      </c>
      <c r="AD172">
        <v>52</v>
      </c>
      <c r="AE172">
        <v>401</v>
      </c>
      <c r="AF172">
        <v>10</v>
      </c>
      <c r="AG172">
        <v>6</v>
      </c>
      <c r="AH172">
        <v>19</v>
      </c>
      <c r="AI172">
        <v>125</v>
      </c>
      <c r="AJ172">
        <v>226</v>
      </c>
      <c r="AK172">
        <v>8</v>
      </c>
      <c r="AL172">
        <v>54</v>
      </c>
      <c r="AM172">
        <v>80</v>
      </c>
      <c r="AN172">
        <v>173</v>
      </c>
      <c r="AO172">
        <v>116</v>
      </c>
      <c r="AP172">
        <v>4</v>
      </c>
      <c r="AQ172">
        <v>623</v>
      </c>
      <c r="AR172">
        <v>200</v>
      </c>
      <c r="AS172">
        <v>179</v>
      </c>
      <c r="AT172">
        <v>5</v>
      </c>
      <c r="AU172">
        <v>3</v>
      </c>
      <c r="AV172">
        <v>678</v>
      </c>
      <c r="AW172">
        <v>106</v>
      </c>
      <c r="AX172">
        <v>7</v>
      </c>
      <c r="AY172">
        <v>0</v>
      </c>
      <c r="AZ172">
        <v>14</v>
      </c>
      <c r="BA172">
        <v>36</v>
      </c>
      <c r="BB172">
        <v>19</v>
      </c>
      <c r="BC172">
        <v>14</v>
      </c>
      <c r="BD172">
        <v>0</v>
      </c>
      <c r="BE172">
        <v>7</v>
      </c>
      <c r="BF172">
        <v>84</v>
      </c>
      <c r="BG172">
        <v>0</v>
      </c>
      <c r="BH172">
        <v>47</v>
      </c>
      <c r="BI172">
        <v>14</v>
      </c>
      <c r="BJ172">
        <v>6</v>
      </c>
      <c r="BK172">
        <v>24</v>
      </c>
      <c r="BL172">
        <v>0</v>
      </c>
      <c r="BM172">
        <v>33</v>
      </c>
      <c r="BN172">
        <v>10</v>
      </c>
      <c r="BO172">
        <v>6</v>
      </c>
      <c r="BP172">
        <v>54</v>
      </c>
      <c r="BQ172">
        <v>0</v>
      </c>
      <c r="BR172">
        <v>587</v>
      </c>
      <c r="BS172">
        <v>144</v>
      </c>
      <c r="BT172">
        <v>168</v>
      </c>
      <c r="BU172">
        <v>204</v>
      </c>
      <c r="BV172">
        <v>0</v>
      </c>
    </row>
    <row r="173" spans="1:74" x14ac:dyDescent="0.3">
      <c r="A173" t="s">
        <v>3104</v>
      </c>
      <c r="B173">
        <v>1980</v>
      </c>
      <c r="C173" t="s">
        <v>189</v>
      </c>
      <c r="D173" t="s">
        <v>549</v>
      </c>
      <c r="E173" t="str">
        <f t="shared" si="2"/>
        <v>City of Danville</v>
      </c>
      <c r="F173">
        <v>706</v>
      </c>
      <c r="G173" t="s">
        <v>3105</v>
      </c>
      <c r="H173">
        <v>26446</v>
      </c>
      <c r="I173">
        <v>26446</v>
      </c>
      <c r="J173">
        <v>0</v>
      </c>
      <c r="K173">
        <v>0</v>
      </c>
      <c r="L173">
        <v>8357</v>
      </c>
      <c r="M173">
        <v>7379</v>
      </c>
      <c r="N173">
        <v>978</v>
      </c>
      <c r="O173">
        <v>165700</v>
      </c>
      <c r="P173">
        <v>8251</v>
      </c>
      <c r="Q173">
        <v>249</v>
      </c>
      <c r="R173">
        <v>194</v>
      </c>
      <c r="S173">
        <v>2</v>
      </c>
      <c r="T173" t="s">
        <v>549</v>
      </c>
      <c r="U173">
        <v>1</v>
      </c>
      <c r="V173">
        <v>476</v>
      </c>
      <c r="W173">
        <v>0</v>
      </c>
      <c r="X173">
        <v>0</v>
      </c>
      <c r="Y173">
        <v>0</v>
      </c>
      <c r="Z173">
        <v>37</v>
      </c>
      <c r="AA173">
        <v>7</v>
      </c>
      <c r="AB173">
        <v>0</v>
      </c>
      <c r="AC173">
        <v>0</v>
      </c>
      <c r="AD173">
        <v>0</v>
      </c>
      <c r="AE173">
        <v>140</v>
      </c>
      <c r="AF173">
        <v>0</v>
      </c>
      <c r="AG173">
        <v>7</v>
      </c>
      <c r="AH173">
        <v>0</v>
      </c>
      <c r="AI173">
        <v>35</v>
      </c>
      <c r="AJ173">
        <v>60</v>
      </c>
      <c r="AK173">
        <v>3</v>
      </c>
      <c r="AL173">
        <v>22</v>
      </c>
      <c r="AM173">
        <v>21</v>
      </c>
      <c r="AN173">
        <v>40</v>
      </c>
      <c r="AO173">
        <v>37</v>
      </c>
      <c r="AP173">
        <v>0</v>
      </c>
      <c r="AQ173">
        <v>288</v>
      </c>
      <c r="AR173">
        <v>113</v>
      </c>
      <c r="AS173">
        <v>121</v>
      </c>
      <c r="AT173">
        <v>0</v>
      </c>
      <c r="AU173">
        <v>0</v>
      </c>
      <c r="AV173">
        <v>709</v>
      </c>
      <c r="AW173">
        <v>160</v>
      </c>
      <c r="AX173">
        <v>0</v>
      </c>
      <c r="AY173">
        <v>6</v>
      </c>
      <c r="AZ173">
        <v>0</v>
      </c>
      <c r="BA173">
        <v>46</v>
      </c>
      <c r="BB173">
        <v>57</v>
      </c>
      <c r="BC173">
        <v>16</v>
      </c>
      <c r="BD173">
        <v>0</v>
      </c>
      <c r="BE173">
        <v>19</v>
      </c>
      <c r="BF173">
        <v>74</v>
      </c>
      <c r="BG173">
        <v>0</v>
      </c>
      <c r="BH173">
        <v>42</v>
      </c>
      <c r="BI173">
        <v>20</v>
      </c>
      <c r="BJ173">
        <v>22</v>
      </c>
      <c r="BK173">
        <v>108</v>
      </c>
      <c r="BL173">
        <v>0</v>
      </c>
      <c r="BM173">
        <v>114</v>
      </c>
      <c r="BN173">
        <v>33</v>
      </c>
      <c r="BO173">
        <v>79</v>
      </c>
      <c r="BP173">
        <v>121</v>
      </c>
      <c r="BQ173">
        <v>0</v>
      </c>
      <c r="BR173">
        <v>3043</v>
      </c>
      <c r="BS173">
        <v>765</v>
      </c>
      <c r="BT173">
        <v>1167</v>
      </c>
      <c r="BU173">
        <v>790</v>
      </c>
      <c r="BV173">
        <v>0</v>
      </c>
    </row>
    <row r="174" spans="1:74" x14ac:dyDescent="0.3">
      <c r="A174" t="s">
        <v>3106</v>
      </c>
      <c r="B174">
        <v>1980</v>
      </c>
      <c r="C174" t="s">
        <v>189</v>
      </c>
      <c r="D174" t="s">
        <v>551</v>
      </c>
      <c r="E174" t="str">
        <f t="shared" si="2"/>
        <v>City of Davis</v>
      </c>
      <c r="F174">
        <v>715</v>
      </c>
      <c r="G174" t="s">
        <v>3107</v>
      </c>
      <c r="H174">
        <v>36640</v>
      </c>
      <c r="I174">
        <v>0</v>
      </c>
      <c r="J174">
        <v>36640</v>
      </c>
      <c r="K174">
        <v>0</v>
      </c>
      <c r="L174">
        <v>14041</v>
      </c>
      <c r="M174">
        <v>6145</v>
      </c>
      <c r="N174">
        <v>7896</v>
      </c>
      <c r="O174">
        <v>83700</v>
      </c>
      <c r="P174">
        <v>9988</v>
      </c>
      <c r="Q174">
        <v>1128</v>
      </c>
      <c r="R174">
        <v>3124</v>
      </c>
      <c r="S174">
        <v>312</v>
      </c>
      <c r="T174" t="s">
        <v>551</v>
      </c>
      <c r="U174">
        <v>1</v>
      </c>
      <c r="V174">
        <v>267</v>
      </c>
      <c r="W174">
        <v>26</v>
      </c>
      <c r="X174">
        <v>12</v>
      </c>
      <c r="Y174">
        <v>79</v>
      </c>
      <c r="Z174">
        <v>1868</v>
      </c>
      <c r="AA174">
        <v>219</v>
      </c>
      <c r="AB174">
        <v>17</v>
      </c>
      <c r="AC174">
        <v>87</v>
      </c>
      <c r="AD174">
        <v>411</v>
      </c>
      <c r="AE174">
        <v>1650</v>
      </c>
      <c r="AF174">
        <v>28</v>
      </c>
      <c r="AG174">
        <v>179</v>
      </c>
      <c r="AH174">
        <v>287</v>
      </c>
      <c r="AI174">
        <v>601</v>
      </c>
      <c r="AJ174">
        <v>381</v>
      </c>
      <c r="AK174">
        <v>50</v>
      </c>
      <c r="AL174">
        <v>424</v>
      </c>
      <c r="AM174">
        <v>143</v>
      </c>
      <c r="AN174">
        <v>215</v>
      </c>
      <c r="AO174">
        <v>31</v>
      </c>
      <c r="AP174">
        <v>24</v>
      </c>
      <c r="AQ174">
        <v>893</v>
      </c>
      <c r="AR174">
        <v>129</v>
      </c>
      <c r="AS174">
        <v>56</v>
      </c>
      <c r="AT174">
        <v>6</v>
      </c>
      <c r="AU174">
        <v>24</v>
      </c>
      <c r="AV174">
        <v>449</v>
      </c>
      <c r="AW174">
        <v>111</v>
      </c>
      <c r="AX174">
        <v>0</v>
      </c>
      <c r="AY174">
        <v>0</v>
      </c>
      <c r="AZ174">
        <v>7</v>
      </c>
      <c r="BA174">
        <v>98</v>
      </c>
      <c r="BB174">
        <v>12</v>
      </c>
      <c r="BC174">
        <v>66</v>
      </c>
      <c r="BD174">
        <v>28</v>
      </c>
      <c r="BE174">
        <v>30</v>
      </c>
      <c r="BF174">
        <v>91</v>
      </c>
      <c r="BG174">
        <v>0</v>
      </c>
      <c r="BH174">
        <v>154</v>
      </c>
      <c r="BI174">
        <v>31</v>
      </c>
      <c r="BJ174">
        <v>55</v>
      </c>
      <c r="BK174">
        <v>167</v>
      </c>
      <c r="BL174">
        <v>0</v>
      </c>
      <c r="BM174">
        <v>149</v>
      </c>
      <c r="BN174">
        <v>69</v>
      </c>
      <c r="BO174">
        <v>165</v>
      </c>
      <c r="BP174">
        <v>134</v>
      </c>
      <c r="BQ174">
        <v>0</v>
      </c>
      <c r="BR174">
        <v>2792</v>
      </c>
      <c r="BS174">
        <v>494</v>
      </c>
      <c r="BT174">
        <v>554</v>
      </c>
      <c r="BU174">
        <v>123</v>
      </c>
      <c r="BV174">
        <v>0</v>
      </c>
    </row>
    <row r="175" spans="1:74" x14ac:dyDescent="0.3">
      <c r="A175" t="s">
        <v>3108</v>
      </c>
      <c r="B175">
        <v>1980</v>
      </c>
      <c r="C175" t="s">
        <v>189</v>
      </c>
      <c r="D175" t="s">
        <v>3109</v>
      </c>
      <c r="E175" t="str">
        <f t="shared" si="2"/>
        <v>City of Deer Park</v>
      </c>
      <c r="F175">
        <v>716</v>
      </c>
      <c r="G175" t="s">
        <v>3110</v>
      </c>
      <c r="H175">
        <v>1454</v>
      </c>
      <c r="I175">
        <v>0</v>
      </c>
      <c r="J175">
        <v>0</v>
      </c>
      <c r="K175">
        <v>1454</v>
      </c>
      <c r="L175">
        <v>556</v>
      </c>
      <c r="M175">
        <v>331</v>
      </c>
      <c r="N175">
        <v>225</v>
      </c>
      <c r="O175">
        <v>105500</v>
      </c>
      <c r="P175">
        <v>454</v>
      </c>
      <c r="Q175">
        <v>114</v>
      </c>
      <c r="R175">
        <v>3</v>
      </c>
      <c r="S175">
        <v>11</v>
      </c>
      <c r="T175" t="s">
        <v>3109</v>
      </c>
      <c r="U175">
        <v>1</v>
      </c>
      <c r="V175">
        <v>275</v>
      </c>
      <c r="W175">
        <v>0</v>
      </c>
      <c r="X175">
        <v>0</v>
      </c>
      <c r="Y175">
        <v>0</v>
      </c>
      <c r="Z175">
        <v>4</v>
      </c>
      <c r="AA175">
        <v>0</v>
      </c>
      <c r="AB175">
        <v>13</v>
      </c>
      <c r="AC175">
        <v>10</v>
      </c>
      <c r="AD175">
        <v>12</v>
      </c>
      <c r="AE175">
        <v>17</v>
      </c>
      <c r="AF175">
        <v>0</v>
      </c>
      <c r="AG175">
        <v>15</v>
      </c>
      <c r="AH175">
        <v>7</v>
      </c>
      <c r="AI175">
        <v>22</v>
      </c>
      <c r="AJ175">
        <v>0</v>
      </c>
      <c r="AK175">
        <v>0</v>
      </c>
      <c r="AL175">
        <v>6</v>
      </c>
      <c r="AM175">
        <v>0</v>
      </c>
      <c r="AN175">
        <v>0</v>
      </c>
      <c r="AO175">
        <v>0</v>
      </c>
      <c r="AP175">
        <v>6</v>
      </c>
      <c r="AQ175">
        <v>49</v>
      </c>
      <c r="AR175">
        <v>8</v>
      </c>
      <c r="AS175">
        <v>0</v>
      </c>
      <c r="AT175">
        <v>0</v>
      </c>
      <c r="AU175">
        <v>0</v>
      </c>
      <c r="AV175">
        <v>477</v>
      </c>
      <c r="AW175">
        <v>86</v>
      </c>
      <c r="AX175">
        <v>0</v>
      </c>
      <c r="AY175">
        <v>0</v>
      </c>
      <c r="AZ175">
        <v>0</v>
      </c>
      <c r="BA175">
        <v>6</v>
      </c>
      <c r="BB175">
        <v>0</v>
      </c>
      <c r="BC175">
        <v>0</v>
      </c>
      <c r="BD175">
        <v>0</v>
      </c>
      <c r="BE175">
        <v>6</v>
      </c>
      <c r="BF175">
        <v>0</v>
      </c>
      <c r="BG175">
        <v>0</v>
      </c>
      <c r="BH175">
        <v>27</v>
      </c>
      <c r="BI175">
        <v>0</v>
      </c>
      <c r="BJ175">
        <v>5</v>
      </c>
      <c r="BK175">
        <v>25</v>
      </c>
      <c r="BL175">
        <v>0</v>
      </c>
      <c r="BM175">
        <v>30</v>
      </c>
      <c r="BN175">
        <v>5</v>
      </c>
      <c r="BO175">
        <v>0</v>
      </c>
      <c r="BP175">
        <v>7</v>
      </c>
      <c r="BQ175">
        <v>0</v>
      </c>
      <c r="BR175">
        <v>129</v>
      </c>
      <c r="BS175">
        <v>20</v>
      </c>
      <c r="BT175">
        <v>9</v>
      </c>
      <c r="BU175">
        <v>0</v>
      </c>
      <c r="BV175">
        <v>0</v>
      </c>
    </row>
    <row r="176" spans="1:74" x14ac:dyDescent="0.3">
      <c r="A176" t="s">
        <v>3111</v>
      </c>
      <c r="B176">
        <v>1980</v>
      </c>
      <c r="C176" t="s">
        <v>189</v>
      </c>
      <c r="D176" t="s">
        <v>3112</v>
      </c>
      <c r="E176" t="str">
        <f t="shared" si="2"/>
        <v>City of Del Aire</v>
      </c>
      <c r="F176">
        <v>717</v>
      </c>
      <c r="G176" t="s">
        <v>3113</v>
      </c>
      <c r="H176">
        <v>8487</v>
      </c>
      <c r="I176">
        <v>8487</v>
      </c>
      <c r="J176">
        <v>0</v>
      </c>
      <c r="K176">
        <v>0</v>
      </c>
      <c r="L176">
        <v>2947</v>
      </c>
      <c r="M176">
        <v>2307</v>
      </c>
      <c r="N176">
        <v>640</v>
      </c>
      <c r="O176">
        <v>86200</v>
      </c>
      <c r="P176">
        <v>2823</v>
      </c>
      <c r="Q176">
        <v>111</v>
      </c>
      <c r="R176">
        <v>68</v>
      </c>
      <c r="S176">
        <v>0</v>
      </c>
      <c r="T176" t="s">
        <v>3112</v>
      </c>
      <c r="U176">
        <v>1</v>
      </c>
      <c r="V176">
        <v>320</v>
      </c>
      <c r="W176">
        <v>0</v>
      </c>
      <c r="X176">
        <v>0</v>
      </c>
      <c r="Y176">
        <v>0</v>
      </c>
      <c r="Z176">
        <v>59</v>
      </c>
      <c r="AA176">
        <v>6</v>
      </c>
      <c r="AB176">
        <v>9</v>
      </c>
      <c r="AC176">
        <v>0</v>
      </c>
      <c r="AD176">
        <v>35</v>
      </c>
      <c r="AE176">
        <v>42</v>
      </c>
      <c r="AF176">
        <v>8</v>
      </c>
      <c r="AG176">
        <v>17</v>
      </c>
      <c r="AH176">
        <v>44</v>
      </c>
      <c r="AI176">
        <v>19</v>
      </c>
      <c r="AJ176">
        <v>25</v>
      </c>
      <c r="AK176">
        <v>0</v>
      </c>
      <c r="AL176">
        <v>13</v>
      </c>
      <c r="AM176">
        <v>4</v>
      </c>
      <c r="AN176">
        <v>19</v>
      </c>
      <c r="AO176">
        <v>0</v>
      </c>
      <c r="AP176">
        <v>0</v>
      </c>
      <c r="AQ176">
        <v>241</v>
      </c>
      <c r="AR176">
        <v>35</v>
      </c>
      <c r="AS176">
        <v>34</v>
      </c>
      <c r="AT176">
        <v>0</v>
      </c>
      <c r="AU176">
        <v>9</v>
      </c>
      <c r="AV176">
        <v>342</v>
      </c>
      <c r="AW176">
        <v>88</v>
      </c>
      <c r="AX176">
        <v>5</v>
      </c>
      <c r="AY176">
        <v>10</v>
      </c>
      <c r="AZ176">
        <v>18</v>
      </c>
      <c r="BA176">
        <v>85</v>
      </c>
      <c r="BB176">
        <v>0</v>
      </c>
      <c r="BC176">
        <v>48</v>
      </c>
      <c r="BD176">
        <v>11</v>
      </c>
      <c r="BE176">
        <v>28</v>
      </c>
      <c r="BF176">
        <v>35</v>
      </c>
      <c r="BG176">
        <v>0</v>
      </c>
      <c r="BH176">
        <v>160</v>
      </c>
      <c r="BI176">
        <v>13</v>
      </c>
      <c r="BJ176">
        <v>24</v>
      </c>
      <c r="BK176">
        <v>26</v>
      </c>
      <c r="BL176">
        <v>0</v>
      </c>
      <c r="BM176">
        <v>137</v>
      </c>
      <c r="BN176">
        <v>29</v>
      </c>
      <c r="BO176">
        <v>29</v>
      </c>
      <c r="BP176">
        <v>36</v>
      </c>
      <c r="BQ176">
        <v>0</v>
      </c>
      <c r="BR176">
        <v>1072</v>
      </c>
      <c r="BS176">
        <v>196</v>
      </c>
      <c r="BT176">
        <v>184</v>
      </c>
      <c r="BU176">
        <v>61</v>
      </c>
      <c r="BV176">
        <v>0</v>
      </c>
    </row>
    <row r="177" spans="1:74" x14ac:dyDescent="0.3">
      <c r="A177" t="s">
        <v>3114</v>
      </c>
      <c r="B177">
        <v>1980</v>
      </c>
      <c r="C177" t="s">
        <v>189</v>
      </c>
      <c r="D177" t="s">
        <v>553</v>
      </c>
      <c r="E177" t="str">
        <f t="shared" si="2"/>
        <v>City of Delano</v>
      </c>
      <c r="F177">
        <v>725</v>
      </c>
      <c r="G177" t="s">
        <v>3115</v>
      </c>
      <c r="H177">
        <v>16491</v>
      </c>
      <c r="I177">
        <v>0</v>
      </c>
      <c r="J177">
        <v>16491</v>
      </c>
      <c r="K177">
        <v>0</v>
      </c>
      <c r="L177">
        <v>4912</v>
      </c>
      <c r="M177">
        <v>2904</v>
      </c>
      <c r="N177">
        <v>2008</v>
      </c>
      <c r="O177">
        <v>45200</v>
      </c>
      <c r="P177">
        <v>3967</v>
      </c>
      <c r="Q177">
        <v>689</v>
      </c>
      <c r="R177">
        <v>260</v>
      </c>
      <c r="S177">
        <v>210</v>
      </c>
      <c r="T177" t="s">
        <v>553</v>
      </c>
      <c r="U177">
        <v>1</v>
      </c>
      <c r="V177">
        <v>205</v>
      </c>
      <c r="W177">
        <v>27</v>
      </c>
      <c r="X177">
        <v>10</v>
      </c>
      <c r="Y177">
        <v>106</v>
      </c>
      <c r="Z177">
        <v>397</v>
      </c>
      <c r="AA177">
        <v>23</v>
      </c>
      <c r="AB177">
        <v>21</v>
      </c>
      <c r="AC177">
        <v>71</v>
      </c>
      <c r="AD177">
        <v>176</v>
      </c>
      <c r="AE177">
        <v>238</v>
      </c>
      <c r="AF177">
        <v>17</v>
      </c>
      <c r="AG177">
        <v>172</v>
      </c>
      <c r="AH177">
        <v>92</v>
      </c>
      <c r="AI177">
        <v>87</v>
      </c>
      <c r="AJ177">
        <v>29</v>
      </c>
      <c r="AK177">
        <v>0</v>
      </c>
      <c r="AL177">
        <v>137</v>
      </c>
      <c r="AM177">
        <v>62</v>
      </c>
      <c r="AN177">
        <v>43</v>
      </c>
      <c r="AO177">
        <v>0</v>
      </c>
      <c r="AP177">
        <v>15</v>
      </c>
      <c r="AQ177">
        <v>167</v>
      </c>
      <c r="AR177">
        <v>5</v>
      </c>
      <c r="AS177">
        <v>7</v>
      </c>
      <c r="AT177">
        <v>0</v>
      </c>
      <c r="AU177">
        <v>11</v>
      </c>
      <c r="AV177">
        <v>254</v>
      </c>
      <c r="AW177">
        <v>93</v>
      </c>
      <c r="AX177">
        <v>31</v>
      </c>
      <c r="AY177">
        <v>8</v>
      </c>
      <c r="AZ177">
        <v>10</v>
      </c>
      <c r="BA177">
        <v>113</v>
      </c>
      <c r="BB177">
        <v>14</v>
      </c>
      <c r="BC177">
        <v>220</v>
      </c>
      <c r="BD177">
        <v>23</v>
      </c>
      <c r="BE177">
        <v>83</v>
      </c>
      <c r="BF177">
        <v>61</v>
      </c>
      <c r="BG177">
        <v>0</v>
      </c>
      <c r="BH177">
        <v>276</v>
      </c>
      <c r="BI177">
        <v>24</v>
      </c>
      <c r="BJ177">
        <v>70</v>
      </c>
      <c r="BK177">
        <v>50</v>
      </c>
      <c r="BL177">
        <v>0</v>
      </c>
      <c r="BM177">
        <v>348</v>
      </c>
      <c r="BN177">
        <v>48</v>
      </c>
      <c r="BO177">
        <v>59</v>
      </c>
      <c r="BP177">
        <v>4</v>
      </c>
      <c r="BQ177">
        <v>0</v>
      </c>
      <c r="BR177">
        <v>861</v>
      </c>
      <c r="BS177">
        <v>102</v>
      </c>
      <c r="BT177">
        <v>31</v>
      </c>
      <c r="BU177">
        <v>12</v>
      </c>
      <c r="BV177">
        <v>0</v>
      </c>
    </row>
    <row r="178" spans="1:74" x14ac:dyDescent="0.3">
      <c r="A178" t="s">
        <v>3116</v>
      </c>
      <c r="B178">
        <v>1980</v>
      </c>
      <c r="C178" t="s">
        <v>189</v>
      </c>
      <c r="D178" t="s">
        <v>3117</v>
      </c>
      <c r="E178" t="str">
        <f t="shared" si="2"/>
        <v>City of Delhi</v>
      </c>
      <c r="F178">
        <v>730</v>
      </c>
      <c r="G178" t="s">
        <v>3118</v>
      </c>
      <c r="H178">
        <v>2832</v>
      </c>
      <c r="I178">
        <v>0</v>
      </c>
      <c r="J178">
        <v>2832</v>
      </c>
      <c r="K178">
        <v>0</v>
      </c>
      <c r="L178">
        <v>902</v>
      </c>
      <c r="M178">
        <v>660</v>
      </c>
      <c r="N178">
        <v>242</v>
      </c>
      <c r="O178">
        <v>44100</v>
      </c>
      <c r="P178">
        <v>797</v>
      </c>
      <c r="Q178">
        <v>74</v>
      </c>
      <c r="R178">
        <v>2</v>
      </c>
      <c r="S178">
        <v>92</v>
      </c>
      <c r="T178" t="s">
        <v>3117</v>
      </c>
      <c r="U178">
        <v>1</v>
      </c>
      <c r="V178">
        <v>200</v>
      </c>
      <c r="W178">
        <v>7</v>
      </c>
      <c r="X178">
        <v>0</v>
      </c>
      <c r="Y178">
        <v>0</v>
      </c>
      <c r="Z178">
        <v>37</v>
      </c>
      <c r="AA178">
        <v>20</v>
      </c>
      <c r="AB178">
        <v>7</v>
      </c>
      <c r="AC178">
        <v>36</v>
      </c>
      <c r="AD178">
        <v>10</v>
      </c>
      <c r="AE178">
        <v>23</v>
      </c>
      <c r="AF178">
        <v>0</v>
      </c>
      <c r="AG178">
        <v>20</v>
      </c>
      <c r="AH178">
        <v>19</v>
      </c>
      <c r="AI178">
        <v>5</v>
      </c>
      <c r="AJ178">
        <v>0</v>
      </c>
      <c r="AK178">
        <v>0</v>
      </c>
      <c r="AL178">
        <v>7</v>
      </c>
      <c r="AM178">
        <v>6</v>
      </c>
      <c r="AN178">
        <v>0</v>
      </c>
      <c r="AO178">
        <v>0</v>
      </c>
      <c r="AP178">
        <v>0</v>
      </c>
      <c r="AQ178">
        <v>34</v>
      </c>
      <c r="AR178">
        <v>0</v>
      </c>
      <c r="AS178">
        <v>0</v>
      </c>
      <c r="AT178">
        <v>0</v>
      </c>
      <c r="AU178">
        <v>0</v>
      </c>
      <c r="AV178">
        <v>285</v>
      </c>
      <c r="AW178">
        <v>75</v>
      </c>
      <c r="AX178">
        <v>15</v>
      </c>
      <c r="AY178">
        <v>0</v>
      </c>
      <c r="AZ178">
        <v>8</v>
      </c>
      <c r="BA178">
        <v>27</v>
      </c>
      <c r="BB178">
        <v>0</v>
      </c>
      <c r="BC178">
        <v>55</v>
      </c>
      <c r="BD178">
        <v>7</v>
      </c>
      <c r="BE178">
        <v>18</v>
      </c>
      <c r="BF178">
        <v>22</v>
      </c>
      <c r="BG178">
        <v>0</v>
      </c>
      <c r="BH178">
        <v>17</v>
      </c>
      <c r="BI178">
        <v>11</v>
      </c>
      <c r="BJ178">
        <v>0</v>
      </c>
      <c r="BK178">
        <v>26</v>
      </c>
      <c r="BL178">
        <v>0</v>
      </c>
      <c r="BM178">
        <v>42</v>
      </c>
      <c r="BN178">
        <v>11</v>
      </c>
      <c r="BO178">
        <v>38</v>
      </c>
      <c r="BP178">
        <v>7</v>
      </c>
      <c r="BQ178">
        <v>0</v>
      </c>
      <c r="BR178">
        <v>140</v>
      </c>
      <c r="BS178">
        <v>17</v>
      </c>
      <c r="BT178">
        <v>17</v>
      </c>
      <c r="BU178">
        <v>6</v>
      </c>
      <c r="BV178">
        <v>0</v>
      </c>
    </row>
    <row r="179" spans="1:74" x14ac:dyDescent="0.3">
      <c r="A179" t="s">
        <v>3119</v>
      </c>
      <c r="B179">
        <v>1980</v>
      </c>
      <c r="C179" t="s">
        <v>189</v>
      </c>
      <c r="D179" t="s">
        <v>3120</v>
      </c>
      <c r="E179" t="str">
        <f t="shared" si="2"/>
        <v>City of Del Mar</v>
      </c>
      <c r="F179">
        <v>735</v>
      </c>
      <c r="G179" t="s">
        <v>3121</v>
      </c>
      <c r="H179">
        <v>5017</v>
      </c>
      <c r="I179">
        <v>5017</v>
      </c>
      <c r="J179">
        <v>0</v>
      </c>
      <c r="K179">
        <v>0</v>
      </c>
      <c r="L179">
        <v>2253</v>
      </c>
      <c r="M179">
        <v>1037</v>
      </c>
      <c r="N179">
        <v>1216</v>
      </c>
      <c r="O179">
        <v>200100</v>
      </c>
      <c r="P179">
        <v>1662</v>
      </c>
      <c r="Q179">
        <v>273</v>
      </c>
      <c r="R179">
        <v>471</v>
      </c>
      <c r="S179">
        <v>42</v>
      </c>
      <c r="T179" t="s">
        <v>3120</v>
      </c>
      <c r="U179">
        <v>1</v>
      </c>
      <c r="V179">
        <v>392</v>
      </c>
      <c r="W179">
        <v>0</v>
      </c>
      <c r="X179">
        <v>0</v>
      </c>
      <c r="Y179">
        <v>0</v>
      </c>
      <c r="Z179">
        <v>135</v>
      </c>
      <c r="AA179">
        <v>31</v>
      </c>
      <c r="AB179">
        <v>0</v>
      </c>
      <c r="AC179">
        <v>4</v>
      </c>
      <c r="AD179">
        <v>3</v>
      </c>
      <c r="AE179">
        <v>234</v>
      </c>
      <c r="AF179">
        <v>16</v>
      </c>
      <c r="AG179">
        <v>10</v>
      </c>
      <c r="AH179">
        <v>24</v>
      </c>
      <c r="AI179">
        <v>67</v>
      </c>
      <c r="AJ179">
        <v>94</v>
      </c>
      <c r="AK179">
        <v>4</v>
      </c>
      <c r="AL179">
        <v>9</v>
      </c>
      <c r="AM179">
        <v>29</v>
      </c>
      <c r="AN179">
        <v>50</v>
      </c>
      <c r="AO179">
        <v>44</v>
      </c>
      <c r="AP179">
        <v>0</v>
      </c>
      <c r="AQ179">
        <v>316</v>
      </c>
      <c r="AR179">
        <v>62</v>
      </c>
      <c r="AS179">
        <v>62</v>
      </c>
      <c r="AT179">
        <v>6</v>
      </c>
      <c r="AU179">
        <v>6</v>
      </c>
      <c r="AV179">
        <v>646</v>
      </c>
      <c r="AW179">
        <v>120</v>
      </c>
      <c r="AX179">
        <v>0</v>
      </c>
      <c r="AY179">
        <v>0</v>
      </c>
      <c r="AZ179">
        <v>0</v>
      </c>
      <c r="BA179">
        <v>14</v>
      </c>
      <c r="BB179">
        <v>7</v>
      </c>
      <c r="BC179">
        <v>13</v>
      </c>
      <c r="BD179">
        <v>0</v>
      </c>
      <c r="BE179">
        <v>0</v>
      </c>
      <c r="BF179">
        <v>32</v>
      </c>
      <c r="BG179">
        <v>0</v>
      </c>
      <c r="BH179">
        <v>39</v>
      </c>
      <c r="BI179">
        <v>0</v>
      </c>
      <c r="BJ179">
        <v>0</v>
      </c>
      <c r="BK179">
        <v>0</v>
      </c>
      <c r="BL179">
        <v>0</v>
      </c>
      <c r="BM179">
        <v>44</v>
      </c>
      <c r="BN179">
        <v>0</v>
      </c>
      <c r="BO179">
        <v>7</v>
      </c>
      <c r="BP179">
        <v>8</v>
      </c>
      <c r="BQ179">
        <v>0</v>
      </c>
      <c r="BR179">
        <v>411</v>
      </c>
      <c r="BS179">
        <v>35</v>
      </c>
      <c r="BT179">
        <v>70</v>
      </c>
      <c r="BU179">
        <v>78</v>
      </c>
      <c r="BV179">
        <v>0</v>
      </c>
    </row>
    <row r="180" spans="1:74" x14ac:dyDescent="0.3">
      <c r="A180" t="s">
        <v>3122</v>
      </c>
      <c r="B180">
        <v>1980</v>
      </c>
      <c r="C180" t="s">
        <v>189</v>
      </c>
      <c r="D180" t="s">
        <v>3123</v>
      </c>
      <c r="E180" t="str">
        <f t="shared" si="2"/>
        <v>City of Del Rey</v>
      </c>
      <c r="F180">
        <v>752</v>
      </c>
      <c r="G180" t="s">
        <v>3124</v>
      </c>
      <c r="H180">
        <v>1126</v>
      </c>
      <c r="I180">
        <v>0</v>
      </c>
      <c r="J180">
        <v>0</v>
      </c>
      <c r="K180">
        <v>1126</v>
      </c>
      <c r="L180">
        <v>284</v>
      </c>
      <c r="M180">
        <v>166</v>
      </c>
      <c r="N180">
        <v>118</v>
      </c>
      <c r="O180">
        <v>35000</v>
      </c>
      <c r="P180">
        <v>218</v>
      </c>
      <c r="Q180">
        <v>62</v>
      </c>
      <c r="R180">
        <v>15</v>
      </c>
      <c r="S180">
        <v>2</v>
      </c>
      <c r="T180" t="s">
        <v>3123</v>
      </c>
      <c r="U180">
        <v>1</v>
      </c>
      <c r="V180">
        <v>132</v>
      </c>
      <c r="W180">
        <v>6</v>
      </c>
      <c r="X180">
        <v>0</v>
      </c>
      <c r="Y180">
        <v>9</v>
      </c>
      <c r="Z180">
        <v>15</v>
      </c>
      <c r="AA180">
        <v>8</v>
      </c>
      <c r="AB180">
        <v>6</v>
      </c>
      <c r="AC180">
        <v>24</v>
      </c>
      <c r="AD180">
        <v>0</v>
      </c>
      <c r="AE180">
        <v>0</v>
      </c>
      <c r="AF180">
        <v>8</v>
      </c>
      <c r="AG180">
        <v>23</v>
      </c>
      <c r="AH180">
        <v>0</v>
      </c>
      <c r="AI180">
        <v>0</v>
      </c>
      <c r="AJ180">
        <v>0</v>
      </c>
      <c r="AK180">
        <v>0</v>
      </c>
      <c r="AL180">
        <v>28</v>
      </c>
      <c r="AM180">
        <v>0</v>
      </c>
      <c r="AN180">
        <v>0</v>
      </c>
      <c r="AO180">
        <v>0</v>
      </c>
      <c r="AP180">
        <v>0</v>
      </c>
      <c r="AQ180">
        <v>5</v>
      </c>
      <c r="AR180">
        <v>0</v>
      </c>
      <c r="AS180">
        <v>0</v>
      </c>
      <c r="AT180">
        <v>0</v>
      </c>
      <c r="AU180">
        <v>0</v>
      </c>
      <c r="AV180">
        <v>293</v>
      </c>
      <c r="AW180">
        <v>63</v>
      </c>
      <c r="AX180">
        <v>0</v>
      </c>
      <c r="AY180">
        <v>0</v>
      </c>
      <c r="AZ180">
        <v>0</v>
      </c>
      <c r="BA180">
        <v>13</v>
      </c>
      <c r="BB180">
        <v>3</v>
      </c>
      <c r="BC180">
        <v>0</v>
      </c>
      <c r="BD180">
        <v>0</v>
      </c>
      <c r="BE180">
        <v>0</v>
      </c>
      <c r="BF180">
        <v>39</v>
      </c>
      <c r="BG180">
        <v>0</v>
      </c>
      <c r="BH180">
        <v>9</v>
      </c>
      <c r="BI180">
        <v>3</v>
      </c>
      <c r="BJ180">
        <v>0</v>
      </c>
      <c r="BK180">
        <v>0</v>
      </c>
      <c r="BL180">
        <v>0</v>
      </c>
      <c r="BM180">
        <v>10</v>
      </c>
      <c r="BN180">
        <v>14</v>
      </c>
      <c r="BO180">
        <v>0</v>
      </c>
      <c r="BP180">
        <v>0</v>
      </c>
      <c r="BQ180">
        <v>0</v>
      </c>
      <c r="BR180">
        <v>16</v>
      </c>
      <c r="BS180">
        <v>0</v>
      </c>
      <c r="BT180">
        <v>0</v>
      </c>
      <c r="BU180">
        <v>0</v>
      </c>
      <c r="BV180">
        <v>0</v>
      </c>
    </row>
    <row r="181" spans="1:74" x14ac:dyDescent="0.3">
      <c r="A181" t="s">
        <v>3125</v>
      </c>
      <c r="B181">
        <v>1980</v>
      </c>
      <c r="C181" t="s">
        <v>189</v>
      </c>
      <c r="D181" t="s">
        <v>3126</v>
      </c>
      <c r="E181" t="str">
        <f t="shared" si="2"/>
        <v>City of Del Rey Oaks</v>
      </c>
      <c r="F181">
        <v>755</v>
      </c>
      <c r="G181" t="s">
        <v>3127</v>
      </c>
      <c r="H181">
        <v>1557</v>
      </c>
      <c r="I181">
        <v>1557</v>
      </c>
      <c r="J181">
        <v>0</v>
      </c>
      <c r="K181">
        <v>0</v>
      </c>
      <c r="L181">
        <v>567</v>
      </c>
      <c r="M181">
        <v>476</v>
      </c>
      <c r="N181">
        <v>91</v>
      </c>
      <c r="O181">
        <v>93100</v>
      </c>
      <c r="P181">
        <v>562</v>
      </c>
      <c r="Q181">
        <v>15</v>
      </c>
      <c r="R181">
        <v>0</v>
      </c>
      <c r="S181">
        <v>0</v>
      </c>
      <c r="T181" t="s">
        <v>3126</v>
      </c>
      <c r="U181">
        <v>1</v>
      </c>
      <c r="V181">
        <v>462</v>
      </c>
      <c r="W181">
        <v>0</v>
      </c>
      <c r="X181">
        <v>0</v>
      </c>
      <c r="Y181">
        <v>0</v>
      </c>
      <c r="Z181">
        <v>2</v>
      </c>
      <c r="AA181">
        <v>0</v>
      </c>
      <c r="AB181">
        <v>0</v>
      </c>
      <c r="AC181">
        <v>0</v>
      </c>
      <c r="AD181">
        <v>2</v>
      </c>
      <c r="AE181">
        <v>15</v>
      </c>
      <c r="AF181">
        <v>0</v>
      </c>
      <c r="AG181">
        <v>0</v>
      </c>
      <c r="AH181">
        <v>0</v>
      </c>
      <c r="AI181">
        <v>3</v>
      </c>
      <c r="AJ181">
        <v>5</v>
      </c>
      <c r="AK181">
        <v>0</v>
      </c>
      <c r="AL181">
        <v>0</v>
      </c>
      <c r="AM181">
        <v>0</v>
      </c>
      <c r="AN181">
        <v>7</v>
      </c>
      <c r="AO181">
        <v>7</v>
      </c>
      <c r="AP181">
        <v>2</v>
      </c>
      <c r="AQ181">
        <v>19</v>
      </c>
      <c r="AR181">
        <v>11</v>
      </c>
      <c r="AS181">
        <v>12</v>
      </c>
      <c r="AT181">
        <v>0</v>
      </c>
      <c r="AU181">
        <v>0</v>
      </c>
      <c r="AV181">
        <v>341</v>
      </c>
      <c r="AW181">
        <v>84</v>
      </c>
      <c r="AX181">
        <v>2</v>
      </c>
      <c r="AY181">
        <v>2</v>
      </c>
      <c r="AZ181">
        <v>0</v>
      </c>
      <c r="BA181">
        <v>14</v>
      </c>
      <c r="BB181">
        <v>4</v>
      </c>
      <c r="BC181">
        <v>6</v>
      </c>
      <c r="BD181">
        <v>0</v>
      </c>
      <c r="BE181">
        <v>11</v>
      </c>
      <c r="BF181">
        <v>6</v>
      </c>
      <c r="BG181">
        <v>0</v>
      </c>
      <c r="BH181">
        <v>28</v>
      </c>
      <c r="BI181">
        <v>13</v>
      </c>
      <c r="BJ181">
        <v>5</v>
      </c>
      <c r="BK181">
        <v>14</v>
      </c>
      <c r="BL181">
        <v>0</v>
      </c>
      <c r="BM181">
        <v>46</v>
      </c>
      <c r="BN181">
        <v>0</v>
      </c>
      <c r="BO181">
        <v>21</v>
      </c>
      <c r="BP181">
        <v>6</v>
      </c>
      <c r="BQ181">
        <v>0</v>
      </c>
      <c r="BR181">
        <v>195</v>
      </c>
      <c r="BS181">
        <v>30</v>
      </c>
      <c r="BT181">
        <v>40</v>
      </c>
      <c r="BU181">
        <v>13</v>
      </c>
      <c r="BV181">
        <v>0</v>
      </c>
    </row>
    <row r="182" spans="1:74" x14ac:dyDescent="0.3">
      <c r="A182" t="s">
        <v>3128</v>
      </c>
      <c r="B182">
        <v>1980</v>
      </c>
      <c r="C182" t="s">
        <v>189</v>
      </c>
      <c r="D182" t="s">
        <v>3129</v>
      </c>
      <c r="E182" t="str">
        <f t="shared" si="2"/>
        <v>City of Denair</v>
      </c>
      <c r="F182">
        <v>760</v>
      </c>
      <c r="G182" t="s">
        <v>3130</v>
      </c>
      <c r="H182">
        <v>2892</v>
      </c>
      <c r="I182">
        <v>0</v>
      </c>
      <c r="J182">
        <v>2892</v>
      </c>
      <c r="K182">
        <v>0</v>
      </c>
      <c r="L182">
        <v>907</v>
      </c>
      <c r="M182">
        <v>733</v>
      </c>
      <c r="N182">
        <v>174</v>
      </c>
      <c r="O182">
        <v>58700</v>
      </c>
      <c r="P182">
        <v>853</v>
      </c>
      <c r="Q182">
        <v>26</v>
      </c>
      <c r="R182">
        <v>23</v>
      </c>
      <c r="S182">
        <v>57</v>
      </c>
      <c r="T182" t="s">
        <v>3129</v>
      </c>
      <c r="U182">
        <v>1</v>
      </c>
      <c r="V182">
        <v>242</v>
      </c>
      <c r="W182">
        <v>0</v>
      </c>
      <c r="X182">
        <v>0</v>
      </c>
      <c r="Y182">
        <v>0</v>
      </c>
      <c r="Z182">
        <v>25</v>
      </c>
      <c r="AA182">
        <v>0</v>
      </c>
      <c r="AB182">
        <v>0</v>
      </c>
      <c r="AC182">
        <v>0</v>
      </c>
      <c r="AD182">
        <v>0</v>
      </c>
      <c r="AE182">
        <v>12</v>
      </c>
      <c r="AF182">
        <v>0</v>
      </c>
      <c r="AG182">
        <v>11</v>
      </c>
      <c r="AH182">
        <v>9</v>
      </c>
      <c r="AI182">
        <v>17</v>
      </c>
      <c r="AJ182">
        <v>0</v>
      </c>
      <c r="AK182">
        <v>0</v>
      </c>
      <c r="AL182">
        <v>20</v>
      </c>
      <c r="AM182">
        <v>8</v>
      </c>
      <c r="AN182">
        <v>8</v>
      </c>
      <c r="AO182">
        <v>0</v>
      </c>
      <c r="AP182">
        <v>0</v>
      </c>
      <c r="AQ182">
        <v>31</v>
      </c>
      <c r="AR182">
        <v>4</v>
      </c>
      <c r="AS182">
        <v>0</v>
      </c>
      <c r="AT182">
        <v>0</v>
      </c>
      <c r="AU182">
        <v>8</v>
      </c>
      <c r="AV182">
        <v>304</v>
      </c>
      <c r="AW182">
        <v>79</v>
      </c>
      <c r="AX182">
        <v>15</v>
      </c>
      <c r="AY182">
        <v>0</v>
      </c>
      <c r="AZ182">
        <v>0</v>
      </c>
      <c r="BA182">
        <v>6</v>
      </c>
      <c r="BB182">
        <v>8</v>
      </c>
      <c r="BC182">
        <v>44</v>
      </c>
      <c r="BD182">
        <v>0</v>
      </c>
      <c r="BE182">
        <v>10</v>
      </c>
      <c r="BF182">
        <v>22</v>
      </c>
      <c r="BG182">
        <v>0</v>
      </c>
      <c r="BH182">
        <v>44</v>
      </c>
      <c r="BI182">
        <v>20</v>
      </c>
      <c r="BJ182">
        <v>39</v>
      </c>
      <c r="BK182">
        <v>5</v>
      </c>
      <c r="BL182">
        <v>0</v>
      </c>
      <c r="BM182">
        <v>73</v>
      </c>
      <c r="BN182">
        <v>10</v>
      </c>
      <c r="BO182">
        <v>30</v>
      </c>
      <c r="BP182">
        <v>16</v>
      </c>
      <c r="BQ182">
        <v>0</v>
      </c>
      <c r="BR182">
        <v>261</v>
      </c>
      <c r="BS182">
        <v>35</v>
      </c>
      <c r="BT182">
        <v>0</v>
      </c>
      <c r="BU182">
        <v>4</v>
      </c>
      <c r="BV182">
        <v>0</v>
      </c>
    </row>
    <row r="183" spans="1:74" x14ac:dyDescent="0.3">
      <c r="A183" t="s">
        <v>3131</v>
      </c>
      <c r="B183">
        <v>1980</v>
      </c>
      <c r="C183" t="s">
        <v>189</v>
      </c>
      <c r="D183" t="s">
        <v>555</v>
      </c>
      <c r="E183" t="str">
        <f t="shared" si="2"/>
        <v>City of Desert Hot Springs</v>
      </c>
      <c r="F183">
        <v>765</v>
      </c>
      <c r="G183" t="s">
        <v>3132</v>
      </c>
      <c r="H183">
        <v>5941</v>
      </c>
      <c r="I183">
        <v>0</v>
      </c>
      <c r="J183">
        <v>5941</v>
      </c>
      <c r="K183">
        <v>0</v>
      </c>
      <c r="L183">
        <v>2683</v>
      </c>
      <c r="M183">
        <v>1602</v>
      </c>
      <c r="N183">
        <v>1081</v>
      </c>
      <c r="O183">
        <v>57100</v>
      </c>
      <c r="P183">
        <v>2279</v>
      </c>
      <c r="Q183">
        <v>762</v>
      </c>
      <c r="R183">
        <v>155</v>
      </c>
      <c r="S183">
        <v>186</v>
      </c>
      <c r="T183" t="s">
        <v>555</v>
      </c>
      <c r="U183">
        <v>1</v>
      </c>
      <c r="V183">
        <v>256</v>
      </c>
      <c r="W183">
        <v>0</v>
      </c>
      <c r="X183">
        <v>8</v>
      </c>
      <c r="Y183">
        <v>18</v>
      </c>
      <c r="Z183">
        <v>212</v>
      </c>
      <c r="AA183">
        <v>59</v>
      </c>
      <c r="AB183">
        <v>40</v>
      </c>
      <c r="AC183">
        <v>21</v>
      </c>
      <c r="AD183">
        <v>68</v>
      </c>
      <c r="AE183">
        <v>124</v>
      </c>
      <c r="AF183">
        <v>17</v>
      </c>
      <c r="AG183">
        <v>41</v>
      </c>
      <c r="AH183">
        <v>36</v>
      </c>
      <c r="AI183">
        <v>31</v>
      </c>
      <c r="AJ183">
        <v>58</v>
      </c>
      <c r="AK183">
        <v>9</v>
      </c>
      <c r="AL183">
        <v>61</v>
      </c>
      <c r="AM183">
        <v>14</v>
      </c>
      <c r="AN183">
        <v>63</v>
      </c>
      <c r="AO183">
        <v>20</v>
      </c>
      <c r="AP183">
        <v>0</v>
      </c>
      <c r="AQ183">
        <v>112</v>
      </c>
      <c r="AR183">
        <v>29</v>
      </c>
      <c r="AS183">
        <v>13</v>
      </c>
      <c r="AT183">
        <v>0</v>
      </c>
      <c r="AU183">
        <v>6</v>
      </c>
      <c r="AV183">
        <v>324</v>
      </c>
      <c r="AW183">
        <v>87</v>
      </c>
      <c r="AX183">
        <v>18</v>
      </c>
      <c r="AY183">
        <v>34</v>
      </c>
      <c r="AZ183">
        <v>34</v>
      </c>
      <c r="BA183">
        <v>98</v>
      </c>
      <c r="BB183">
        <v>7</v>
      </c>
      <c r="BC183">
        <v>123</v>
      </c>
      <c r="BD183">
        <v>24</v>
      </c>
      <c r="BE183">
        <v>21</v>
      </c>
      <c r="BF183">
        <v>99</v>
      </c>
      <c r="BG183">
        <v>0</v>
      </c>
      <c r="BH183">
        <v>127</v>
      </c>
      <c r="BI183">
        <v>20</v>
      </c>
      <c r="BJ183">
        <v>72</v>
      </c>
      <c r="BK183">
        <v>37</v>
      </c>
      <c r="BL183">
        <v>0</v>
      </c>
      <c r="BM183">
        <v>102</v>
      </c>
      <c r="BN183">
        <v>25</v>
      </c>
      <c r="BO183">
        <v>59</v>
      </c>
      <c r="BP183">
        <v>15</v>
      </c>
      <c r="BQ183">
        <v>0</v>
      </c>
      <c r="BR183">
        <v>255</v>
      </c>
      <c r="BS183">
        <v>54</v>
      </c>
      <c r="BT183">
        <v>28</v>
      </c>
      <c r="BU183">
        <v>6</v>
      </c>
      <c r="BV183">
        <v>0</v>
      </c>
    </row>
    <row r="184" spans="1:74" x14ac:dyDescent="0.3">
      <c r="A184" t="s">
        <v>3133</v>
      </c>
      <c r="B184">
        <v>1980</v>
      </c>
      <c r="C184" t="s">
        <v>189</v>
      </c>
      <c r="D184" t="s">
        <v>3134</v>
      </c>
      <c r="E184" t="str">
        <f t="shared" si="2"/>
        <v>City of Desert View Highlands</v>
      </c>
      <c r="F184">
        <v>767</v>
      </c>
      <c r="G184" t="s">
        <v>3135</v>
      </c>
      <c r="H184">
        <v>2175</v>
      </c>
      <c r="I184">
        <v>0</v>
      </c>
      <c r="J184">
        <v>0</v>
      </c>
      <c r="K184">
        <v>2175</v>
      </c>
      <c r="L184">
        <v>727</v>
      </c>
      <c r="M184">
        <v>586</v>
      </c>
      <c r="N184">
        <v>141</v>
      </c>
      <c r="O184">
        <v>66800</v>
      </c>
      <c r="P184">
        <v>719</v>
      </c>
      <c r="Q184">
        <v>33</v>
      </c>
      <c r="R184">
        <v>2</v>
      </c>
      <c r="S184">
        <v>0</v>
      </c>
      <c r="T184" t="s">
        <v>3134</v>
      </c>
      <c r="U184">
        <v>1</v>
      </c>
      <c r="V184">
        <v>327</v>
      </c>
      <c r="W184">
        <v>0</v>
      </c>
      <c r="X184">
        <v>0</v>
      </c>
      <c r="Y184">
        <v>0</v>
      </c>
      <c r="Z184">
        <v>12</v>
      </c>
      <c r="AA184">
        <v>0</v>
      </c>
      <c r="AB184">
        <v>0</v>
      </c>
      <c r="AC184">
        <v>0</v>
      </c>
      <c r="AD184">
        <v>0</v>
      </c>
      <c r="AE184">
        <v>37</v>
      </c>
      <c r="AF184">
        <v>0</v>
      </c>
      <c r="AG184">
        <v>0</v>
      </c>
      <c r="AH184">
        <v>0</v>
      </c>
      <c r="AI184">
        <v>9</v>
      </c>
      <c r="AJ184">
        <v>14</v>
      </c>
      <c r="AK184">
        <v>0</v>
      </c>
      <c r="AL184">
        <v>0</v>
      </c>
      <c r="AM184">
        <v>5</v>
      </c>
      <c r="AN184">
        <v>0</v>
      </c>
      <c r="AO184">
        <v>0</v>
      </c>
      <c r="AP184">
        <v>0</v>
      </c>
      <c r="AQ184">
        <v>43</v>
      </c>
      <c r="AR184">
        <v>6</v>
      </c>
      <c r="AS184">
        <v>0</v>
      </c>
      <c r="AT184">
        <v>0</v>
      </c>
      <c r="AU184">
        <v>8</v>
      </c>
      <c r="AV184">
        <v>312</v>
      </c>
      <c r="AW184">
        <v>95</v>
      </c>
      <c r="AX184">
        <v>0</v>
      </c>
      <c r="AY184">
        <v>0</v>
      </c>
      <c r="AZ184">
        <v>5</v>
      </c>
      <c r="BA184">
        <v>17</v>
      </c>
      <c r="BB184">
        <v>7</v>
      </c>
      <c r="BC184">
        <v>7</v>
      </c>
      <c r="BD184">
        <v>0</v>
      </c>
      <c r="BE184">
        <v>14</v>
      </c>
      <c r="BF184">
        <v>19</v>
      </c>
      <c r="BG184">
        <v>0</v>
      </c>
      <c r="BH184">
        <v>13</v>
      </c>
      <c r="BI184">
        <v>5</v>
      </c>
      <c r="BJ184">
        <v>12</v>
      </c>
      <c r="BK184">
        <v>31</v>
      </c>
      <c r="BL184">
        <v>0</v>
      </c>
      <c r="BM184">
        <v>82</v>
      </c>
      <c r="BN184">
        <v>12</v>
      </c>
      <c r="BO184">
        <v>6</v>
      </c>
      <c r="BP184">
        <v>24</v>
      </c>
      <c r="BQ184">
        <v>0</v>
      </c>
      <c r="BR184">
        <v>237</v>
      </c>
      <c r="BS184">
        <v>28</v>
      </c>
      <c r="BT184">
        <v>35</v>
      </c>
      <c r="BU184">
        <v>14</v>
      </c>
      <c r="BV184">
        <v>0</v>
      </c>
    </row>
    <row r="185" spans="1:74" x14ac:dyDescent="0.3">
      <c r="A185" t="s">
        <v>3136</v>
      </c>
      <c r="B185">
        <v>1980</v>
      </c>
      <c r="C185" t="s">
        <v>189</v>
      </c>
      <c r="D185" t="s">
        <v>557</v>
      </c>
      <c r="E185" t="str">
        <f t="shared" si="2"/>
        <v>City of Diamond Bar</v>
      </c>
      <c r="F185">
        <v>771</v>
      </c>
      <c r="G185" t="s">
        <v>3137</v>
      </c>
      <c r="H185">
        <v>28045</v>
      </c>
      <c r="I185">
        <v>28045</v>
      </c>
      <c r="J185">
        <v>0</v>
      </c>
      <c r="K185">
        <v>0</v>
      </c>
      <c r="L185">
        <v>8362</v>
      </c>
      <c r="M185">
        <v>7472</v>
      </c>
      <c r="N185">
        <v>890</v>
      </c>
      <c r="O185">
        <v>106400</v>
      </c>
      <c r="P185">
        <v>8075</v>
      </c>
      <c r="Q185">
        <v>391</v>
      </c>
      <c r="R185">
        <v>428</v>
      </c>
      <c r="S185">
        <v>3</v>
      </c>
      <c r="T185" t="s">
        <v>557</v>
      </c>
      <c r="U185">
        <v>1</v>
      </c>
      <c r="V185">
        <v>463</v>
      </c>
      <c r="W185">
        <v>0</v>
      </c>
      <c r="X185">
        <v>0</v>
      </c>
      <c r="Y185">
        <v>0</v>
      </c>
      <c r="Z185">
        <v>40</v>
      </c>
      <c r="AA185">
        <v>19</v>
      </c>
      <c r="AB185">
        <v>0</v>
      </c>
      <c r="AC185">
        <v>0</v>
      </c>
      <c r="AD185">
        <v>7</v>
      </c>
      <c r="AE185">
        <v>91</v>
      </c>
      <c r="AF185">
        <v>0</v>
      </c>
      <c r="AG185">
        <v>0</v>
      </c>
      <c r="AH185">
        <v>0</v>
      </c>
      <c r="AI185">
        <v>19</v>
      </c>
      <c r="AJ185">
        <v>169</v>
      </c>
      <c r="AK185">
        <v>7</v>
      </c>
      <c r="AL185">
        <v>14</v>
      </c>
      <c r="AM185">
        <v>12</v>
      </c>
      <c r="AN185">
        <v>47</v>
      </c>
      <c r="AO185">
        <v>47</v>
      </c>
      <c r="AP185">
        <v>0</v>
      </c>
      <c r="AQ185">
        <v>224</v>
      </c>
      <c r="AR185">
        <v>72</v>
      </c>
      <c r="AS185">
        <v>76</v>
      </c>
      <c r="AT185">
        <v>14</v>
      </c>
      <c r="AU185">
        <v>14</v>
      </c>
      <c r="AV185">
        <v>630</v>
      </c>
      <c r="AW185">
        <v>148</v>
      </c>
      <c r="AX185">
        <v>0</v>
      </c>
      <c r="AY185">
        <v>0</v>
      </c>
      <c r="AZ185">
        <v>0</v>
      </c>
      <c r="BA185">
        <v>76</v>
      </c>
      <c r="BB185">
        <v>23</v>
      </c>
      <c r="BC185">
        <v>8</v>
      </c>
      <c r="BD185">
        <v>0</v>
      </c>
      <c r="BE185">
        <v>17</v>
      </c>
      <c r="BF185">
        <v>94</v>
      </c>
      <c r="BG185">
        <v>0</v>
      </c>
      <c r="BH185">
        <v>3</v>
      </c>
      <c r="BI185">
        <v>35</v>
      </c>
      <c r="BJ185">
        <v>29</v>
      </c>
      <c r="BK185">
        <v>127</v>
      </c>
      <c r="BL185">
        <v>0</v>
      </c>
      <c r="BM185">
        <v>69</v>
      </c>
      <c r="BN185">
        <v>39</v>
      </c>
      <c r="BO185">
        <v>112</v>
      </c>
      <c r="BP185">
        <v>159</v>
      </c>
      <c r="BQ185">
        <v>0</v>
      </c>
      <c r="BR185">
        <v>2475</v>
      </c>
      <c r="BS185">
        <v>983</v>
      </c>
      <c r="BT185">
        <v>1338</v>
      </c>
      <c r="BU185">
        <v>807</v>
      </c>
      <c r="BV185">
        <v>0</v>
      </c>
    </row>
    <row r="186" spans="1:74" x14ac:dyDescent="0.3">
      <c r="A186" t="s">
        <v>3138</v>
      </c>
      <c r="B186">
        <v>1980</v>
      </c>
      <c r="C186" t="s">
        <v>189</v>
      </c>
      <c r="D186" t="s">
        <v>3139</v>
      </c>
      <c r="E186" t="str">
        <f t="shared" si="2"/>
        <v>City of Diamond Springs</v>
      </c>
      <c r="F186">
        <v>773</v>
      </c>
      <c r="G186" t="s">
        <v>3140</v>
      </c>
      <c r="H186">
        <v>2287</v>
      </c>
      <c r="I186">
        <v>0</v>
      </c>
      <c r="J186">
        <v>0</v>
      </c>
      <c r="K186">
        <v>2287</v>
      </c>
      <c r="L186">
        <v>876</v>
      </c>
      <c r="M186">
        <v>697</v>
      </c>
      <c r="N186">
        <v>179</v>
      </c>
      <c r="O186">
        <v>66800</v>
      </c>
      <c r="P186">
        <v>680</v>
      </c>
      <c r="Q186">
        <v>33</v>
      </c>
      <c r="R186">
        <v>0</v>
      </c>
      <c r="S186">
        <v>216</v>
      </c>
      <c r="T186" t="s">
        <v>3139</v>
      </c>
      <c r="U186">
        <v>1</v>
      </c>
      <c r="V186">
        <v>332</v>
      </c>
      <c r="W186">
        <v>0</v>
      </c>
      <c r="X186">
        <v>0</v>
      </c>
      <c r="Y186">
        <v>9</v>
      </c>
      <c r="Z186">
        <v>4</v>
      </c>
      <c r="AA186">
        <v>9</v>
      </c>
      <c r="AB186">
        <v>0</v>
      </c>
      <c r="AC186">
        <v>0</v>
      </c>
      <c r="AD186">
        <v>0</v>
      </c>
      <c r="AE186">
        <v>27</v>
      </c>
      <c r="AF186">
        <v>6</v>
      </c>
      <c r="AG186">
        <v>0</v>
      </c>
      <c r="AH186">
        <v>12</v>
      </c>
      <c r="AI186">
        <v>20</v>
      </c>
      <c r="AJ186">
        <v>5</v>
      </c>
      <c r="AK186">
        <v>0</v>
      </c>
      <c r="AL186">
        <v>0</v>
      </c>
      <c r="AM186">
        <v>14</v>
      </c>
      <c r="AN186">
        <v>0</v>
      </c>
      <c r="AO186">
        <v>0</v>
      </c>
      <c r="AP186">
        <v>0</v>
      </c>
      <c r="AQ186">
        <v>23</v>
      </c>
      <c r="AR186">
        <v>14</v>
      </c>
      <c r="AS186">
        <v>0</v>
      </c>
      <c r="AT186">
        <v>0</v>
      </c>
      <c r="AU186">
        <v>3</v>
      </c>
      <c r="AV186">
        <v>296</v>
      </c>
      <c r="AW186">
        <v>122</v>
      </c>
      <c r="AX186">
        <v>0</v>
      </c>
      <c r="AY186">
        <v>0</v>
      </c>
      <c r="AZ186">
        <v>9</v>
      </c>
      <c r="BA186">
        <v>14</v>
      </c>
      <c r="BB186">
        <v>0</v>
      </c>
      <c r="BC186">
        <v>14</v>
      </c>
      <c r="BD186">
        <v>15</v>
      </c>
      <c r="BE186">
        <v>18</v>
      </c>
      <c r="BF186">
        <v>41</v>
      </c>
      <c r="BG186">
        <v>0</v>
      </c>
      <c r="BH186">
        <v>28</v>
      </c>
      <c r="BI186">
        <v>13</v>
      </c>
      <c r="BJ186">
        <v>21</v>
      </c>
      <c r="BK186">
        <v>14</v>
      </c>
      <c r="BL186">
        <v>0</v>
      </c>
      <c r="BM186">
        <v>28</v>
      </c>
      <c r="BN186">
        <v>16</v>
      </c>
      <c r="BO186">
        <v>6</v>
      </c>
      <c r="BP186">
        <v>5</v>
      </c>
      <c r="BQ186">
        <v>0</v>
      </c>
      <c r="BR186">
        <v>204</v>
      </c>
      <c r="BS186">
        <v>17</v>
      </c>
      <c r="BT186">
        <v>13</v>
      </c>
      <c r="BU186">
        <v>20</v>
      </c>
      <c r="BV186">
        <v>0</v>
      </c>
    </row>
    <row r="187" spans="1:74" x14ac:dyDescent="0.3">
      <c r="A187" t="s">
        <v>3141</v>
      </c>
      <c r="B187">
        <v>1980</v>
      </c>
      <c r="C187" t="s">
        <v>189</v>
      </c>
      <c r="D187" t="s">
        <v>559</v>
      </c>
      <c r="E187" t="str">
        <f t="shared" si="2"/>
        <v>City of Dinuba</v>
      </c>
      <c r="F187">
        <v>775</v>
      </c>
      <c r="G187" t="s">
        <v>3142</v>
      </c>
      <c r="H187">
        <v>9907</v>
      </c>
      <c r="I187">
        <v>0</v>
      </c>
      <c r="J187">
        <v>9907</v>
      </c>
      <c r="K187">
        <v>0</v>
      </c>
      <c r="L187">
        <v>3182</v>
      </c>
      <c r="M187">
        <v>2002</v>
      </c>
      <c r="N187">
        <v>1180</v>
      </c>
      <c r="O187">
        <v>46400</v>
      </c>
      <c r="P187">
        <v>2707</v>
      </c>
      <c r="Q187">
        <v>367</v>
      </c>
      <c r="R187">
        <v>196</v>
      </c>
      <c r="S187">
        <v>91</v>
      </c>
      <c r="T187" t="s">
        <v>559</v>
      </c>
      <c r="U187">
        <v>1</v>
      </c>
      <c r="V187">
        <v>214</v>
      </c>
      <c r="W187">
        <v>9</v>
      </c>
      <c r="X187">
        <v>22</v>
      </c>
      <c r="Y187">
        <v>36</v>
      </c>
      <c r="Z187">
        <v>117</v>
      </c>
      <c r="AA187">
        <v>26</v>
      </c>
      <c r="AB187">
        <v>36</v>
      </c>
      <c r="AC187">
        <v>23</v>
      </c>
      <c r="AD187">
        <v>113</v>
      </c>
      <c r="AE187">
        <v>176</v>
      </c>
      <c r="AF187">
        <v>33</v>
      </c>
      <c r="AG187">
        <v>92</v>
      </c>
      <c r="AH187">
        <v>85</v>
      </c>
      <c r="AI187">
        <v>59</v>
      </c>
      <c r="AJ187">
        <v>0</v>
      </c>
      <c r="AK187">
        <v>0</v>
      </c>
      <c r="AL187">
        <v>97</v>
      </c>
      <c r="AM187">
        <v>21</v>
      </c>
      <c r="AN187">
        <v>8</v>
      </c>
      <c r="AO187">
        <v>0</v>
      </c>
      <c r="AP187">
        <v>7</v>
      </c>
      <c r="AQ187">
        <v>194</v>
      </c>
      <c r="AR187">
        <v>0</v>
      </c>
      <c r="AS187">
        <v>0</v>
      </c>
      <c r="AT187">
        <v>0</v>
      </c>
      <c r="AU187">
        <v>0</v>
      </c>
      <c r="AV187">
        <v>257</v>
      </c>
      <c r="AW187">
        <v>88</v>
      </c>
      <c r="AX187">
        <v>54</v>
      </c>
      <c r="AY187">
        <v>45</v>
      </c>
      <c r="AZ187">
        <v>5</v>
      </c>
      <c r="BA187">
        <v>58</v>
      </c>
      <c r="BB187">
        <v>18</v>
      </c>
      <c r="BC187">
        <v>130</v>
      </c>
      <c r="BD187">
        <v>17</v>
      </c>
      <c r="BE187">
        <v>66</v>
      </c>
      <c r="BF187">
        <v>63</v>
      </c>
      <c r="BG187">
        <v>0</v>
      </c>
      <c r="BH187">
        <v>266</v>
      </c>
      <c r="BI187">
        <v>17</v>
      </c>
      <c r="BJ187">
        <v>44</v>
      </c>
      <c r="BK187">
        <v>37</v>
      </c>
      <c r="BL187">
        <v>0</v>
      </c>
      <c r="BM187">
        <v>168</v>
      </c>
      <c r="BN187">
        <v>42</v>
      </c>
      <c r="BO187">
        <v>46</v>
      </c>
      <c r="BP187">
        <v>41</v>
      </c>
      <c r="BQ187">
        <v>0</v>
      </c>
      <c r="BR187">
        <v>478</v>
      </c>
      <c r="BS187">
        <v>87</v>
      </c>
      <c r="BT187">
        <v>74</v>
      </c>
      <c r="BU187">
        <v>12</v>
      </c>
      <c r="BV187">
        <v>0</v>
      </c>
    </row>
    <row r="188" spans="1:74" x14ac:dyDescent="0.3">
      <c r="A188" t="s">
        <v>3143</v>
      </c>
      <c r="B188">
        <v>1980</v>
      </c>
      <c r="C188" t="s">
        <v>189</v>
      </c>
      <c r="D188" t="s">
        <v>3144</v>
      </c>
      <c r="E188" t="str">
        <f t="shared" si="2"/>
        <v>City of Discovery Bay</v>
      </c>
      <c r="F188">
        <v>777</v>
      </c>
      <c r="G188" t="s">
        <v>3145</v>
      </c>
      <c r="H188">
        <v>1326</v>
      </c>
      <c r="I188">
        <v>0</v>
      </c>
      <c r="J188">
        <v>0</v>
      </c>
      <c r="K188">
        <v>1326</v>
      </c>
      <c r="L188">
        <v>466</v>
      </c>
      <c r="M188">
        <v>435</v>
      </c>
      <c r="N188">
        <v>31</v>
      </c>
      <c r="O188">
        <v>133200</v>
      </c>
      <c r="P188">
        <v>628</v>
      </c>
      <c r="Q188">
        <v>11</v>
      </c>
      <c r="R188">
        <v>0</v>
      </c>
      <c r="S188">
        <v>0</v>
      </c>
      <c r="T188" t="s">
        <v>3144</v>
      </c>
      <c r="U188">
        <v>1</v>
      </c>
      <c r="V188">
        <v>501</v>
      </c>
      <c r="W188">
        <v>0</v>
      </c>
      <c r="X188">
        <v>0</v>
      </c>
      <c r="Y188">
        <v>4</v>
      </c>
      <c r="Z188">
        <v>0</v>
      </c>
      <c r="AA188">
        <v>0</v>
      </c>
      <c r="AB188">
        <v>0</v>
      </c>
      <c r="AC188">
        <v>0</v>
      </c>
      <c r="AD188">
        <v>0</v>
      </c>
      <c r="AE188">
        <v>0</v>
      </c>
      <c r="AF188">
        <v>0</v>
      </c>
      <c r="AG188">
        <v>0</v>
      </c>
      <c r="AH188">
        <v>0</v>
      </c>
      <c r="AI188">
        <v>0</v>
      </c>
      <c r="AJ188">
        <v>0</v>
      </c>
      <c r="AK188">
        <v>0</v>
      </c>
      <c r="AL188">
        <v>0</v>
      </c>
      <c r="AM188">
        <v>0</v>
      </c>
      <c r="AN188">
        <v>0</v>
      </c>
      <c r="AO188">
        <v>0</v>
      </c>
      <c r="AP188">
        <v>0</v>
      </c>
      <c r="AQ188">
        <v>9</v>
      </c>
      <c r="AR188">
        <v>0</v>
      </c>
      <c r="AS188">
        <v>0</v>
      </c>
      <c r="AT188">
        <v>0</v>
      </c>
      <c r="AU188">
        <v>0</v>
      </c>
      <c r="AV188">
        <v>743</v>
      </c>
      <c r="AW188">
        <v>185</v>
      </c>
      <c r="AX188">
        <v>0</v>
      </c>
      <c r="AY188">
        <v>0</v>
      </c>
      <c r="AZ188">
        <v>0</v>
      </c>
      <c r="BA188">
        <v>7</v>
      </c>
      <c r="BB188">
        <v>0</v>
      </c>
      <c r="BC188">
        <v>0</v>
      </c>
      <c r="BD188">
        <v>0</v>
      </c>
      <c r="BE188">
        <v>0</v>
      </c>
      <c r="BF188">
        <v>0</v>
      </c>
      <c r="BG188">
        <v>0</v>
      </c>
      <c r="BH188">
        <v>0</v>
      </c>
      <c r="BI188">
        <v>0</v>
      </c>
      <c r="BJ188">
        <v>0</v>
      </c>
      <c r="BK188">
        <v>13</v>
      </c>
      <c r="BL188">
        <v>0</v>
      </c>
      <c r="BM188">
        <v>14</v>
      </c>
      <c r="BN188">
        <v>8</v>
      </c>
      <c r="BO188">
        <v>0</v>
      </c>
      <c r="BP188">
        <v>10</v>
      </c>
      <c r="BQ188">
        <v>0</v>
      </c>
      <c r="BR188">
        <v>122</v>
      </c>
      <c r="BS188">
        <v>47</v>
      </c>
      <c r="BT188">
        <v>112</v>
      </c>
      <c r="BU188">
        <v>64</v>
      </c>
      <c r="BV188">
        <v>0</v>
      </c>
    </row>
    <row r="189" spans="1:74" x14ac:dyDescent="0.3">
      <c r="A189" t="s">
        <v>3146</v>
      </c>
      <c r="B189">
        <v>1980</v>
      </c>
      <c r="C189" t="s">
        <v>189</v>
      </c>
      <c r="D189" t="s">
        <v>561</v>
      </c>
      <c r="E189" t="str">
        <f t="shared" si="2"/>
        <v>City of Dixon</v>
      </c>
      <c r="F189">
        <v>780</v>
      </c>
      <c r="G189" t="s">
        <v>3147</v>
      </c>
      <c r="H189">
        <v>7541</v>
      </c>
      <c r="I189">
        <v>0</v>
      </c>
      <c r="J189">
        <v>7541</v>
      </c>
      <c r="K189">
        <v>0</v>
      </c>
      <c r="L189">
        <v>2426</v>
      </c>
      <c r="M189">
        <v>1717</v>
      </c>
      <c r="N189">
        <v>709</v>
      </c>
      <c r="O189">
        <v>64500</v>
      </c>
      <c r="P189">
        <v>2218</v>
      </c>
      <c r="Q189">
        <v>239</v>
      </c>
      <c r="R189">
        <v>124</v>
      </c>
      <c r="S189">
        <v>33</v>
      </c>
      <c r="T189" t="s">
        <v>561</v>
      </c>
      <c r="U189">
        <v>1</v>
      </c>
      <c r="V189">
        <v>254</v>
      </c>
      <c r="W189">
        <v>0</v>
      </c>
      <c r="X189">
        <v>7</v>
      </c>
      <c r="Y189">
        <v>22</v>
      </c>
      <c r="Z189">
        <v>99</v>
      </c>
      <c r="AA189">
        <v>11</v>
      </c>
      <c r="AB189">
        <v>3</v>
      </c>
      <c r="AC189">
        <v>31</v>
      </c>
      <c r="AD189">
        <v>48</v>
      </c>
      <c r="AE189">
        <v>76</v>
      </c>
      <c r="AF189">
        <v>7</v>
      </c>
      <c r="AG189">
        <v>20</v>
      </c>
      <c r="AH189">
        <v>27</v>
      </c>
      <c r="AI189">
        <v>36</v>
      </c>
      <c r="AJ189">
        <v>22</v>
      </c>
      <c r="AK189">
        <v>4</v>
      </c>
      <c r="AL189">
        <v>55</v>
      </c>
      <c r="AM189">
        <v>42</v>
      </c>
      <c r="AN189">
        <v>31</v>
      </c>
      <c r="AO189">
        <v>15</v>
      </c>
      <c r="AP189">
        <v>0</v>
      </c>
      <c r="AQ189">
        <v>92</v>
      </c>
      <c r="AR189">
        <v>20</v>
      </c>
      <c r="AS189">
        <v>9</v>
      </c>
      <c r="AT189">
        <v>0</v>
      </c>
      <c r="AU189">
        <v>11</v>
      </c>
      <c r="AV189">
        <v>405</v>
      </c>
      <c r="AW189">
        <v>90</v>
      </c>
      <c r="AX189">
        <v>21</v>
      </c>
      <c r="AY189">
        <v>20</v>
      </c>
      <c r="AZ189">
        <v>12</v>
      </c>
      <c r="BA189">
        <v>47</v>
      </c>
      <c r="BB189">
        <v>0</v>
      </c>
      <c r="BC189">
        <v>34</v>
      </c>
      <c r="BD189">
        <v>0</v>
      </c>
      <c r="BE189">
        <v>19</v>
      </c>
      <c r="BF189">
        <v>56</v>
      </c>
      <c r="BG189">
        <v>0</v>
      </c>
      <c r="BH189">
        <v>89</v>
      </c>
      <c r="BI189">
        <v>35</v>
      </c>
      <c r="BJ189">
        <v>25</v>
      </c>
      <c r="BK189">
        <v>33</v>
      </c>
      <c r="BL189">
        <v>0</v>
      </c>
      <c r="BM189">
        <v>69</v>
      </c>
      <c r="BN189">
        <v>31</v>
      </c>
      <c r="BO189">
        <v>65</v>
      </c>
      <c r="BP189">
        <v>10</v>
      </c>
      <c r="BQ189">
        <v>0</v>
      </c>
      <c r="BR189">
        <v>630</v>
      </c>
      <c r="BS189">
        <v>174</v>
      </c>
      <c r="BT189">
        <v>156</v>
      </c>
      <c r="BU189">
        <v>45</v>
      </c>
      <c r="BV189">
        <v>0</v>
      </c>
    </row>
    <row r="190" spans="1:74" x14ac:dyDescent="0.3">
      <c r="A190" t="s">
        <v>3148</v>
      </c>
      <c r="B190">
        <v>1980</v>
      </c>
      <c r="C190" t="s">
        <v>189</v>
      </c>
      <c r="D190" t="s">
        <v>563</v>
      </c>
      <c r="E190" t="str">
        <f t="shared" si="2"/>
        <v>City of Dorris</v>
      </c>
      <c r="F190">
        <v>785</v>
      </c>
      <c r="G190" t="s">
        <v>3149</v>
      </c>
      <c r="H190">
        <v>836</v>
      </c>
      <c r="I190">
        <v>0</v>
      </c>
      <c r="J190">
        <v>0</v>
      </c>
      <c r="K190">
        <v>836</v>
      </c>
      <c r="L190">
        <v>331</v>
      </c>
      <c r="M190">
        <v>236</v>
      </c>
      <c r="N190">
        <v>95</v>
      </c>
      <c r="O190">
        <v>30300</v>
      </c>
      <c r="P190">
        <v>308</v>
      </c>
      <c r="Q190">
        <v>24</v>
      </c>
      <c r="R190">
        <v>1</v>
      </c>
      <c r="S190">
        <v>44</v>
      </c>
      <c r="T190" t="s">
        <v>563</v>
      </c>
      <c r="U190">
        <v>1</v>
      </c>
      <c r="V190">
        <v>196</v>
      </c>
      <c r="W190">
        <v>0</v>
      </c>
      <c r="X190">
        <v>2</v>
      </c>
      <c r="Y190">
        <v>5</v>
      </c>
      <c r="Z190">
        <v>12</v>
      </c>
      <c r="AA190">
        <v>7</v>
      </c>
      <c r="AB190">
        <v>0</v>
      </c>
      <c r="AC190">
        <v>2</v>
      </c>
      <c r="AD190">
        <v>0</v>
      </c>
      <c r="AE190">
        <v>6</v>
      </c>
      <c r="AF190">
        <v>6</v>
      </c>
      <c r="AG190">
        <v>12</v>
      </c>
      <c r="AH190">
        <v>7</v>
      </c>
      <c r="AI190">
        <v>4</v>
      </c>
      <c r="AJ190">
        <v>2</v>
      </c>
      <c r="AK190">
        <v>3</v>
      </c>
      <c r="AL190">
        <v>19</v>
      </c>
      <c r="AM190">
        <v>3</v>
      </c>
      <c r="AN190">
        <v>0</v>
      </c>
      <c r="AO190">
        <v>0</v>
      </c>
      <c r="AP190">
        <v>0</v>
      </c>
      <c r="AQ190">
        <v>5</v>
      </c>
      <c r="AR190">
        <v>0</v>
      </c>
      <c r="AS190">
        <v>0</v>
      </c>
      <c r="AT190">
        <v>0</v>
      </c>
      <c r="AU190">
        <v>3</v>
      </c>
      <c r="AV190">
        <v>223</v>
      </c>
      <c r="AW190">
        <v>88</v>
      </c>
      <c r="AX190">
        <v>14</v>
      </c>
      <c r="AY190">
        <v>0</v>
      </c>
      <c r="AZ190">
        <v>8</v>
      </c>
      <c r="BA190">
        <v>9</v>
      </c>
      <c r="BB190">
        <v>0</v>
      </c>
      <c r="BC190">
        <v>23</v>
      </c>
      <c r="BD190">
        <v>0</v>
      </c>
      <c r="BE190">
        <v>5</v>
      </c>
      <c r="BF190">
        <v>2</v>
      </c>
      <c r="BG190">
        <v>0</v>
      </c>
      <c r="BH190">
        <v>28</v>
      </c>
      <c r="BI190">
        <v>8</v>
      </c>
      <c r="BJ190">
        <v>4</v>
      </c>
      <c r="BK190">
        <v>2</v>
      </c>
      <c r="BL190">
        <v>0</v>
      </c>
      <c r="BM190">
        <v>40</v>
      </c>
      <c r="BN190">
        <v>1</v>
      </c>
      <c r="BO190">
        <v>0</v>
      </c>
      <c r="BP190">
        <v>0</v>
      </c>
      <c r="BQ190">
        <v>0</v>
      </c>
      <c r="BR190">
        <v>56</v>
      </c>
      <c r="BS190">
        <v>2</v>
      </c>
      <c r="BT190">
        <v>0</v>
      </c>
      <c r="BU190">
        <v>0</v>
      </c>
      <c r="BV190">
        <v>0</v>
      </c>
    </row>
    <row r="191" spans="1:74" x14ac:dyDescent="0.3">
      <c r="A191" t="s">
        <v>3150</v>
      </c>
      <c r="B191">
        <v>1980</v>
      </c>
      <c r="C191" t="s">
        <v>189</v>
      </c>
      <c r="D191" t="s">
        <v>565</v>
      </c>
      <c r="E191" t="str">
        <f t="shared" si="2"/>
        <v>City of Dos Palos</v>
      </c>
      <c r="F191">
        <v>790</v>
      </c>
      <c r="G191" t="s">
        <v>3151</v>
      </c>
      <c r="H191">
        <v>3123</v>
      </c>
      <c r="I191">
        <v>0</v>
      </c>
      <c r="J191">
        <v>3123</v>
      </c>
      <c r="K191">
        <v>0</v>
      </c>
      <c r="L191">
        <v>1091</v>
      </c>
      <c r="M191">
        <v>717</v>
      </c>
      <c r="N191">
        <v>374</v>
      </c>
      <c r="O191">
        <v>44300</v>
      </c>
      <c r="P191">
        <v>1061</v>
      </c>
      <c r="Q191">
        <v>77</v>
      </c>
      <c r="R191">
        <v>35</v>
      </c>
      <c r="S191">
        <v>7</v>
      </c>
      <c r="T191" t="s">
        <v>565</v>
      </c>
      <c r="U191">
        <v>1</v>
      </c>
      <c r="V191">
        <v>208</v>
      </c>
      <c r="W191">
        <v>0</v>
      </c>
      <c r="X191">
        <v>0</v>
      </c>
      <c r="Y191">
        <v>0</v>
      </c>
      <c r="Z191">
        <v>92</v>
      </c>
      <c r="AA191">
        <v>22</v>
      </c>
      <c r="AB191">
        <v>12</v>
      </c>
      <c r="AC191">
        <v>5</v>
      </c>
      <c r="AD191">
        <v>23</v>
      </c>
      <c r="AE191">
        <v>28</v>
      </c>
      <c r="AF191">
        <v>0</v>
      </c>
      <c r="AG191">
        <v>45</v>
      </c>
      <c r="AH191">
        <v>38</v>
      </c>
      <c r="AI191">
        <v>0</v>
      </c>
      <c r="AJ191">
        <v>0</v>
      </c>
      <c r="AK191">
        <v>7</v>
      </c>
      <c r="AL191">
        <v>35</v>
      </c>
      <c r="AM191">
        <v>0</v>
      </c>
      <c r="AN191">
        <v>0</v>
      </c>
      <c r="AO191">
        <v>0</v>
      </c>
      <c r="AP191">
        <v>7</v>
      </c>
      <c r="AQ191">
        <v>48</v>
      </c>
      <c r="AR191">
        <v>0</v>
      </c>
      <c r="AS191">
        <v>0</v>
      </c>
      <c r="AT191">
        <v>0</v>
      </c>
      <c r="AU191">
        <v>7</v>
      </c>
      <c r="AV191">
        <v>310</v>
      </c>
      <c r="AW191">
        <v>108</v>
      </c>
      <c r="AX191">
        <v>5</v>
      </c>
      <c r="AY191">
        <v>0</v>
      </c>
      <c r="AZ191">
        <v>10</v>
      </c>
      <c r="BA191">
        <v>49</v>
      </c>
      <c r="BB191">
        <v>5</v>
      </c>
      <c r="BC191">
        <v>64</v>
      </c>
      <c r="BD191">
        <v>21</v>
      </c>
      <c r="BE191">
        <v>25</v>
      </c>
      <c r="BF191">
        <v>8</v>
      </c>
      <c r="BG191">
        <v>0</v>
      </c>
      <c r="BH191">
        <v>43</v>
      </c>
      <c r="BI191">
        <v>17</v>
      </c>
      <c r="BJ191">
        <v>18</v>
      </c>
      <c r="BK191">
        <v>15</v>
      </c>
      <c r="BL191">
        <v>0</v>
      </c>
      <c r="BM191">
        <v>80</v>
      </c>
      <c r="BN191">
        <v>7</v>
      </c>
      <c r="BO191">
        <v>5</v>
      </c>
      <c r="BP191">
        <v>0</v>
      </c>
      <c r="BQ191">
        <v>0</v>
      </c>
      <c r="BR191">
        <v>240</v>
      </c>
      <c r="BS191">
        <v>15</v>
      </c>
      <c r="BT191">
        <v>5</v>
      </c>
      <c r="BU191">
        <v>6</v>
      </c>
      <c r="BV191">
        <v>0</v>
      </c>
    </row>
    <row r="192" spans="1:74" x14ac:dyDescent="0.3">
      <c r="A192" t="s">
        <v>3152</v>
      </c>
      <c r="B192">
        <v>1980</v>
      </c>
      <c r="C192" t="s">
        <v>189</v>
      </c>
      <c r="D192" t="s">
        <v>567</v>
      </c>
      <c r="E192" t="str">
        <f t="shared" si="2"/>
        <v>City of Downey</v>
      </c>
      <c r="F192">
        <v>795</v>
      </c>
      <c r="G192" t="s">
        <v>3153</v>
      </c>
      <c r="H192">
        <v>82602</v>
      </c>
      <c r="I192">
        <v>82602</v>
      </c>
      <c r="J192">
        <v>0</v>
      </c>
      <c r="K192">
        <v>0</v>
      </c>
      <c r="L192">
        <v>32667</v>
      </c>
      <c r="M192">
        <v>17423</v>
      </c>
      <c r="N192">
        <v>15244</v>
      </c>
      <c r="O192">
        <v>88400</v>
      </c>
      <c r="P192">
        <v>22886</v>
      </c>
      <c r="Q192">
        <v>2912</v>
      </c>
      <c r="R192">
        <v>7630</v>
      </c>
      <c r="S192">
        <v>250</v>
      </c>
      <c r="T192" t="s">
        <v>567</v>
      </c>
      <c r="U192">
        <v>1</v>
      </c>
      <c r="V192">
        <v>290</v>
      </c>
      <c r="W192">
        <v>0</v>
      </c>
      <c r="X192">
        <v>8</v>
      </c>
      <c r="Y192">
        <v>6</v>
      </c>
      <c r="Z192">
        <v>1499</v>
      </c>
      <c r="AA192">
        <v>228</v>
      </c>
      <c r="AB192">
        <v>29</v>
      </c>
      <c r="AC192">
        <v>102</v>
      </c>
      <c r="AD192">
        <v>588</v>
      </c>
      <c r="AE192">
        <v>1957</v>
      </c>
      <c r="AF192">
        <v>63</v>
      </c>
      <c r="AG192">
        <v>307</v>
      </c>
      <c r="AH192">
        <v>630</v>
      </c>
      <c r="AI192">
        <v>1477</v>
      </c>
      <c r="AJ192">
        <v>575</v>
      </c>
      <c r="AK192">
        <v>39</v>
      </c>
      <c r="AL192">
        <v>1186</v>
      </c>
      <c r="AM192">
        <v>802</v>
      </c>
      <c r="AN192">
        <v>525</v>
      </c>
      <c r="AO192">
        <v>111</v>
      </c>
      <c r="AP192">
        <v>37</v>
      </c>
      <c r="AQ192">
        <v>4119</v>
      </c>
      <c r="AR192">
        <v>561</v>
      </c>
      <c r="AS192">
        <v>202</v>
      </c>
      <c r="AT192">
        <v>6</v>
      </c>
      <c r="AU192">
        <v>56</v>
      </c>
      <c r="AV192">
        <v>355</v>
      </c>
      <c r="AW192">
        <v>96</v>
      </c>
      <c r="AX192">
        <v>90</v>
      </c>
      <c r="AY192">
        <v>84</v>
      </c>
      <c r="AZ192">
        <v>65</v>
      </c>
      <c r="BA192">
        <v>424</v>
      </c>
      <c r="BB192">
        <v>99</v>
      </c>
      <c r="BC192">
        <v>723</v>
      </c>
      <c r="BD192">
        <v>121</v>
      </c>
      <c r="BE192">
        <v>157</v>
      </c>
      <c r="BF192">
        <v>494</v>
      </c>
      <c r="BG192">
        <v>0</v>
      </c>
      <c r="BH192">
        <v>868</v>
      </c>
      <c r="BI192">
        <v>160</v>
      </c>
      <c r="BJ192">
        <v>144</v>
      </c>
      <c r="BK192">
        <v>274</v>
      </c>
      <c r="BL192">
        <v>0</v>
      </c>
      <c r="BM192">
        <v>1115</v>
      </c>
      <c r="BN192">
        <v>201</v>
      </c>
      <c r="BO192">
        <v>204</v>
      </c>
      <c r="BP192">
        <v>303</v>
      </c>
      <c r="BQ192">
        <v>0</v>
      </c>
      <c r="BR192">
        <v>8210</v>
      </c>
      <c r="BS192">
        <v>911</v>
      </c>
      <c r="BT192">
        <v>888</v>
      </c>
      <c r="BU192">
        <v>343</v>
      </c>
      <c r="BV192">
        <v>0</v>
      </c>
    </row>
    <row r="193" spans="1:74" x14ac:dyDescent="0.3">
      <c r="A193" t="s">
        <v>3154</v>
      </c>
      <c r="B193">
        <v>1980</v>
      </c>
      <c r="C193" t="s">
        <v>189</v>
      </c>
      <c r="D193" t="s">
        <v>569</v>
      </c>
      <c r="E193" t="str">
        <f t="shared" si="2"/>
        <v>City of Duarte</v>
      </c>
      <c r="F193">
        <v>800</v>
      </c>
      <c r="G193" t="s">
        <v>3155</v>
      </c>
      <c r="H193">
        <v>16766</v>
      </c>
      <c r="I193">
        <v>16766</v>
      </c>
      <c r="J193">
        <v>0</v>
      </c>
      <c r="K193">
        <v>0</v>
      </c>
      <c r="L193">
        <v>5494</v>
      </c>
      <c r="M193">
        <v>3886</v>
      </c>
      <c r="N193">
        <v>1608</v>
      </c>
      <c r="O193">
        <v>69000</v>
      </c>
      <c r="P193">
        <v>4558</v>
      </c>
      <c r="Q193">
        <v>346</v>
      </c>
      <c r="R193">
        <v>621</v>
      </c>
      <c r="S193">
        <v>211</v>
      </c>
      <c r="T193" t="s">
        <v>569</v>
      </c>
      <c r="U193">
        <v>1</v>
      </c>
      <c r="V193">
        <v>270</v>
      </c>
      <c r="W193">
        <v>12</v>
      </c>
      <c r="X193">
        <v>18</v>
      </c>
      <c r="Y193">
        <v>69</v>
      </c>
      <c r="Z193">
        <v>204</v>
      </c>
      <c r="AA193">
        <v>52</v>
      </c>
      <c r="AB193">
        <v>42</v>
      </c>
      <c r="AC193">
        <v>52</v>
      </c>
      <c r="AD193">
        <v>96</v>
      </c>
      <c r="AE193">
        <v>161</v>
      </c>
      <c r="AF193">
        <v>0</v>
      </c>
      <c r="AG193">
        <v>48</v>
      </c>
      <c r="AH193">
        <v>50</v>
      </c>
      <c r="AI193">
        <v>125</v>
      </c>
      <c r="AJ193">
        <v>60</v>
      </c>
      <c r="AK193">
        <v>8</v>
      </c>
      <c r="AL193">
        <v>106</v>
      </c>
      <c r="AM193">
        <v>101</v>
      </c>
      <c r="AN193">
        <v>46</v>
      </c>
      <c r="AO193">
        <v>18</v>
      </c>
      <c r="AP193">
        <v>5</v>
      </c>
      <c r="AQ193">
        <v>241</v>
      </c>
      <c r="AR193">
        <v>27</v>
      </c>
      <c r="AS193">
        <v>27</v>
      </c>
      <c r="AT193">
        <v>0</v>
      </c>
      <c r="AU193">
        <v>8</v>
      </c>
      <c r="AV193">
        <v>331</v>
      </c>
      <c r="AW193">
        <v>90</v>
      </c>
      <c r="AX193">
        <v>26</v>
      </c>
      <c r="AY193">
        <v>7</v>
      </c>
      <c r="AZ193">
        <v>35</v>
      </c>
      <c r="BA193">
        <v>111</v>
      </c>
      <c r="BB193">
        <v>22</v>
      </c>
      <c r="BC193">
        <v>96</v>
      </c>
      <c r="BD193">
        <v>33</v>
      </c>
      <c r="BE193">
        <v>87</v>
      </c>
      <c r="BF193">
        <v>107</v>
      </c>
      <c r="BG193">
        <v>0</v>
      </c>
      <c r="BH193">
        <v>177</v>
      </c>
      <c r="BI193">
        <v>58</v>
      </c>
      <c r="BJ193">
        <v>58</v>
      </c>
      <c r="BK193">
        <v>84</v>
      </c>
      <c r="BL193">
        <v>0</v>
      </c>
      <c r="BM193">
        <v>274</v>
      </c>
      <c r="BN193">
        <v>88</v>
      </c>
      <c r="BO193">
        <v>111</v>
      </c>
      <c r="BP193">
        <v>67</v>
      </c>
      <c r="BQ193">
        <v>0</v>
      </c>
      <c r="BR193">
        <v>1228</v>
      </c>
      <c r="BS193">
        <v>219</v>
      </c>
      <c r="BT193">
        <v>257</v>
      </c>
      <c r="BU193">
        <v>80</v>
      </c>
      <c r="BV193">
        <v>0</v>
      </c>
    </row>
    <row r="194" spans="1:74" x14ac:dyDescent="0.3">
      <c r="A194" t="s">
        <v>3156</v>
      </c>
      <c r="B194">
        <v>1980</v>
      </c>
      <c r="C194" t="s">
        <v>189</v>
      </c>
      <c r="D194" t="s">
        <v>571</v>
      </c>
      <c r="E194" t="str">
        <f t="shared" si="2"/>
        <v>City of Dublin</v>
      </c>
      <c r="F194">
        <v>802</v>
      </c>
      <c r="G194" t="s">
        <v>3157</v>
      </c>
      <c r="H194">
        <v>13496</v>
      </c>
      <c r="I194">
        <v>13496</v>
      </c>
      <c r="J194">
        <v>0</v>
      </c>
      <c r="K194">
        <v>0</v>
      </c>
      <c r="L194">
        <v>3954</v>
      </c>
      <c r="M194">
        <v>3003</v>
      </c>
      <c r="N194">
        <v>951</v>
      </c>
      <c r="O194">
        <v>89400</v>
      </c>
      <c r="P194">
        <v>3761</v>
      </c>
      <c r="Q194">
        <v>242</v>
      </c>
      <c r="R194">
        <v>128</v>
      </c>
      <c r="S194">
        <v>2</v>
      </c>
      <c r="T194" t="s">
        <v>571</v>
      </c>
      <c r="U194">
        <v>1</v>
      </c>
      <c r="V194">
        <v>440</v>
      </c>
      <c r="W194">
        <v>0</v>
      </c>
      <c r="X194">
        <v>0</v>
      </c>
      <c r="Y194">
        <v>0</v>
      </c>
      <c r="Z194">
        <v>57</v>
      </c>
      <c r="AA194">
        <v>18</v>
      </c>
      <c r="AB194">
        <v>5</v>
      </c>
      <c r="AC194">
        <v>14</v>
      </c>
      <c r="AD194">
        <v>16</v>
      </c>
      <c r="AE194">
        <v>52</v>
      </c>
      <c r="AF194">
        <v>0</v>
      </c>
      <c r="AG194">
        <v>35</v>
      </c>
      <c r="AH194">
        <v>7</v>
      </c>
      <c r="AI194">
        <v>18</v>
      </c>
      <c r="AJ194">
        <v>86</v>
      </c>
      <c r="AK194">
        <v>0</v>
      </c>
      <c r="AL194">
        <v>29</v>
      </c>
      <c r="AM194">
        <v>21</v>
      </c>
      <c r="AN194">
        <v>74</v>
      </c>
      <c r="AO194">
        <v>51</v>
      </c>
      <c r="AP194">
        <v>0</v>
      </c>
      <c r="AQ194">
        <v>238</v>
      </c>
      <c r="AR194">
        <v>124</v>
      </c>
      <c r="AS194">
        <v>82</v>
      </c>
      <c r="AT194">
        <v>8</v>
      </c>
      <c r="AU194">
        <v>6</v>
      </c>
      <c r="AV194">
        <v>463</v>
      </c>
      <c r="AW194">
        <v>124</v>
      </c>
      <c r="AX194">
        <v>0</v>
      </c>
      <c r="AY194">
        <v>0</v>
      </c>
      <c r="AZ194">
        <v>0</v>
      </c>
      <c r="BA194">
        <v>50</v>
      </c>
      <c r="BB194">
        <v>0</v>
      </c>
      <c r="BC194">
        <v>13</v>
      </c>
      <c r="BD194">
        <v>5</v>
      </c>
      <c r="BE194">
        <v>24</v>
      </c>
      <c r="BF194">
        <v>74</v>
      </c>
      <c r="BG194">
        <v>0</v>
      </c>
      <c r="BH194">
        <v>35</v>
      </c>
      <c r="BI194">
        <v>32</v>
      </c>
      <c r="BJ194">
        <v>25</v>
      </c>
      <c r="BK194">
        <v>39</v>
      </c>
      <c r="BL194">
        <v>0</v>
      </c>
      <c r="BM194">
        <v>88</v>
      </c>
      <c r="BN194">
        <v>62</v>
      </c>
      <c r="BO194">
        <v>84</v>
      </c>
      <c r="BP194">
        <v>97</v>
      </c>
      <c r="BQ194">
        <v>0</v>
      </c>
      <c r="BR194">
        <v>1248</v>
      </c>
      <c r="BS194">
        <v>327</v>
      </c>
      <c r="BT194">
        <v>437</v>
      </c>
      <c r="BU194">
        <v>173</v>
      </c>
      <c r="BV194">
        <v>0</v>
      </c>
    </row>
    <row r="195" spans="1:74" x14ac:dyDescent="0.3">
      <c r="A195" t="s">
        <v>3158</v>
      </c>
      <c r="B195">
        <v>1980</v>
      </c>
      <c r="C195" t="s">
        <v>189</v>
      </c>
      <c r="D195" t="s">
        <v>573</v>
      </c>
      <c r="E195" t="str">
        <f t="shared" si="2"/>
        <v>City of Dunsmuir</v>
      </c>
      <c r="F195">
        <v>805</v>
      </c>
      <c r="G195" t="s">
        <v>3159</v>
      </c>
      <c r="H195">
        <v>2253</v>
      </c>
      <c r="I195">
        <v>0</v>
      </c>
      <c r="J195">
        <v>0</v>
      </c>
      <c r="K195">
        <v>2253</v>
      </c>
      <c r="L195">
        <v>956</v>
      </c>
      <c r="M195">
        <v>571</v>
      </c>
      <c r="N195">
        <v>385</v>
      </c>
      <c r="O195">
        <v>50000</v>
      </c>
      <c r="P195">
        <v>731</v>
      </c>
      <c r="Q195">
        <v>225</v>
      </c>
      <c r="R195">
        <v>89</v>
      </c>
      <c r="S195">
        <v>31</v>
      </c>
      <c r="T195" t="s">
        <v>573</v>
      </c>
      <c r="U195">
        <v>1</v>
      </c>
      <c r="V195">
        <v>197</v>
      </c>
      <c r="W195">
        <v>0</v>
      </c>
      <c r="X195">
        <v>3</v>
      </c>
      <c r="Y195">
        <v>6</v>
      </c>
      <c r="Z195">
        <v>77</v>
      </c>
      <c r="AA195">
        <v>15</v>
      </c>
      <c r="AB195">
        <v>6</v>
      </c>
      <c r="AC195">
        <v>15</v>
      </c>
      <c r="AD195">
        <v>47</v>
      </c>
      <c r="AE195">
        <v>51</v>
      </c>
      <c r="AF195">
        <v>5</v>
      </c>
      <c r="AG195">
        <v>28</v>
      </c>
      <c r="AH195">
        <v>18</v>
      </c>
      <c r="AI195">
        <v>8</v>
      </c>
      <c r="AJ195">
        <v>8</v>
      </c>
      <c r="AK195">
        <v>0</v>
      </c>
      <c r="AL195">
        <v>34</v>
      </c>
      <c r="AM195">
        <v>13</v>
      </c>
      <c r="AN195">
        <v>4</v>
      </c>
      <c r="AO195">
        <v>0</v>
      </c>
      <c r="AP195">
        <v>2</v>
      </c>
      <c r="AQ195">
        <v>41</v>
      </c>
      <c r="AR195">
        <v>2</v>
      </c>
      <c r="AS195">
        <v>0</v>
      </c>
      <c r="AT195">
        <v>0</v>
      </c>
      <c r="AU195">
        <v>2</v>
      </c>
      <c r="AV195">
        <v>328</v>
      </c>
      <c r="AW195">
        <v>95</v>
      </c>
      <c r="AX195">
        <v>9</v>
      </c>
      <c r="AY195">
        <v>7</v>
      </c>
      <c r="AZ195">
        <v>7</v>
      </c>
      <c r="BA195">
        <v>8</v>
      </c>
      <c r="BB195">
        <v>2</v>
      </c>
      <c r="BC195">
        <v>55</v>
      </c>
      <c r="BD195">
        <v>11</v>
      </c>
      <c r="BE195">
        <v>20</v>
      </c>
      <c r="BF195">
        <v>19</v>
      </c>
      <c r="BG195">
        <v>0</v>
      </c>
      <c r="BH195">
        <v>62</v>
      </c>
      <c r="BI195">
        <v>8</v>
      </c>
      <c r="BJ195">
        <v>13</v>
      </c>
      <c r="BK195">
        <v>13</v>
      </c>
      <c r="BL195">
        <v>0</v>
      </c>
      <c r="BM195">
        <v>53</v>
      </c>
      <c r="BN195">
        <v>6</v>
      </c>
      <c r="BO195">
        <v>3</v>
      </c>
      <c r="BP195">
        <v>3</v>
      </c>
      <c r="BQ195">
        <v>0</v>
      </c>
      <c r="BR195">
        <v>163</v>
      </c>
      <c r="BS195">
        <v>22</v>
      </c>
      <c r="BT195">
        <v>11</v>
      </c>
      <c r="BU195">
        <v>2</v>
      </c>
      <c r="BV195">
        <v>0</v>
      </c>
    </row>
    <row r="196" spans="1:74" x14ac:dyDescent="0.3">
      <c r="A196" t="s">
        <v>3160</v>
      </c>
      <c r="B196">
        <v>1980</v>
      </c>
      <c r="C196" t="s">
        <v>189</v>
      </c>
      <c r="D196" t="s">
        <v>3161</v>
      </c>
      <c r="E196" t="str">
        <f t="shared" si="2"/>
        <v>City of Eagle Mountain</v>
      </c>
      <c r="F196">
        <v>807</v>
      </c>
      <c r="G196" t="s">
        <v>3162</v>
      </c>
      <c r="H196">
        <v>1890</v>
      </c>
      <c r="I196">
        <v>0</v>
      </c>
      <c r="J196">
        <v>0</v>
      </c>
      <c r="K196">
        <v>1890</v>
      </c>
      <c r="L196">
        <v>514</v>
      </c>
      <c r="M196">
        <v>155</v>
      </c>
      <c r="N196">
        <v>359</v>
      </c>
      <c r="O196">
        <v>20800</v>
      </c>
      <c r="P196">
        <v>375</v>
      </c>
      <c r="Q196">
        <v>22</v>
      </c>
      <c r="R196">
        <v>1</v>
      </c>
      <c r="S196">
        <v>179</v>
      </c>
      <c r="T196" t="s">
        <v>3161</v>
      </c>
      <c r="U196">
        <v>1</v>
      </c>
      <c r="V196">
        <v>67</v>
      </c>
      <c r="W196">
        <v>0</v>
      </c>
      <c r="X196">
        <v>0</v>
      </c>
      <c r="Y196">
        <v>0</v>
      </c>
      <c r="Z196">
        <v>0</v>
      </c>
      <c r="AA196">
        <v>11</v>
      </c>
      <c r="AB196">
        <v>5</v>
      </c>
      <c r="AC196">
        <v>0</v>
      </c>
      <c r="AD196">
        <v>0</v>
      </c>
      <c r="AE196">
        <v>0</v>
      </c>
      <c r="AF196">
        <v>0</v>
      </c>
      <c r="AG196">
        <v>26</v>
      </c>
      <c r="AH196">
        <v>0</v>
      </c>
      <c r="AI196">
        <v>10</v>
      </c>
      <c r="AJ196">
        <v>0</v>
      </c>
      <c r="AK196">
        <v>7</v>
      </c>
      <c r="AL196">
        <v>71</v>
      </c>
      <c r="AM196">
        <v>0</v>
      </c>
      <c r="AN196">
        <v>0</v>
      </c>
      <c r="AO196">
        <v>0</v>
      </c>
      <c r="AP196">
        <v>0</v>
      </c>
      <c r="AQ196">
        <v>206</v>
      </c>
      <c r="AR196">
        <v>0</v>
      </c>
      <c r="AS196">
        <v>0</v>
      </c>
      <c r="AT196">
        <v>0</v>
      </c>
      <c r="AU196">
        <v>5</v>
      </c>
      <c r="AV196">
        <v>175</v>
      </c>
      <c r="AW196">
        <v>49</v>
      </c>
      <c r="AX196">
        <v>0</v>
      </c>
      <c r="AY196">
        <v>0</v>
      </c>
      <c r="AZ196">
        <v>0</v>
      </c>
      <c r="BA196">
        <v>0</v>
      </c>
      <c r="BB196">
        <v>0</v>
      </c>
      <c r="BC196">
        <v>0</v>
      </c>
      <c r="BD196">
        <v>0</v>
      </c>
      <c r="BE196">
        <v>0</v>
      </c>
      <c r="BF196">
        <v>0</v>
      </c>
      <c r="BG196">
        <v>0</v>
      </c>
      <c r="BH196">
        <v>0</v>
      </c>
      <c r="BI196">
        <v>0</v>
      </c>
      <c r="BJ196">
        <v>0</v>
      </c>
      <c r="BK196">
        <v>0</v>
      </c>
      <c r="BL196">
        <v>0</v>
      </c>
      <c r="BM196">
        <v>0</v>
      </c>
      <c r="BN196">
        <v>0</v>
      </c>
      <c r="BO196">
        <v>0</v>
      </c>
      <c r="BP196">
        <v>0</v>
      </c>
      <c r="BQ196">
        <v>0</v>
      </c>
      <c r="BR196">
        <v>25</v>
      </c>
      <c r="BS196">
        <v>0</v>
      </c>
      <c r="BT196">
        <v>0</v>
      </c>
      <c r="BU196">
        <v>0</v>
      </c>
      <c r="BV196">
        <v>0</v>
      </c>
    </row>
    <row r="197" spans="1:74" x14ac:dyDescent="0.3">
      <c r="A197" t="s">
        <v>3163</v>
      </c>
      <c r="B197">
        <v>1980</v>
      </c>
      <c r="C197" t="s">
        <v>189</v>
      </c>
      <c r="D197" t="s">
        <v>3164</v>
      </c>
      <c r="E197" t="str">
        <f t="shared" ref="E197:E260" si="3">_xlfn.CONCAT("City of ",D197)</f>
        <v>City of Earlimart</v>
      </c>
      <c r="F197">
        <v>810</v>
      </c>
      <c r="G197" t="s">
        <v>3165</v>
      </c>
      <c r="H197">
        <v>4578</v>
      </c>
      <c r="I197">
        <v>0</v>
      </c>
      <c r="J197">
        <v>4578</v>
      </c>
      <c r="K197">
        <v>0</v>
      </c>
      <c r="L197">
        <v>1172</v>
      </c>
      <c r="M197">
        <v>682</v>
      </c>
      <c r="N197">
        <v>490</v>
      </c>
      <c r="O197">
        <v>30400</v>
      </c>
      <c r="P197">
        <v>926</v>
      </c>
      <c r="Q197">
        <v>179</v>
      </c>
      <c r="R197">
        <v>29</v>
      </c>
      <c r="S197">
        <v>90</v>
      </c>
      <c r="T197" t="s">
        <v>3164</v>
      </c>
      <c r="U197">
        <v>1</v>
      </c>
      <c r="V197">
        <v>164</v>
      </c>
      <c r="W197">
        <v>7</v>
      </c>
      <c r="X197">
        <v>0</v>
      </c>
      <c r="Y197">
        <v>8</v>
      </c>
      <c r="Z197">
        <v>116</v>
      </c>
      <c r="AA197">
        <v>29</v>
      </c>
      <c r="AB197">
        <v>21</v>
      </c>
      <c r="AC197">
        <v>56</v>
      </c>
      <c r="AD197">
        <v>33</v>
      </c>
      <c r="AE197">
        <v>30</v>
      </c>
      <c r="AF197">
        <v>9</v>
      </c>
      <c r="AG197">
        <v>64</v>
      </c>
      <c r="AH197">
        <v>37</v>
      </c>
      <c r="AI197">
        <v>0</v>
      </c>
      <c r="AJ197">
        <v>0</v>
      </c>
      <c r="AK197">
        <v>2</v>
      </c>
      <c r="AL197">
        <v>47</v>
      </c>
      <c r="AM197">
        <v>0</v>
      </c>
      <c r="AN197">
        <v>0</v>
      </c>
      <c r="AO197">
        <v>0</v>
      </c>
      <c r="AP197">
        <v>5</v>
      </c>
      <c r="AQ197">
        <v>12</v>
      </c>
      <c r="AR197">
        <v>0</v>
      </c>
      <c r="AS197">
        <v>0</v>
      </c>
      <c r="AT197">
        <v>0</v>
      </c>
      <c r="AU197">
        <v>4</v>
      </c>
      <c r="AV197">
        <v>205</v>
      </c>
      <c r="AW197">
        <v>81</v>
      </c>
      <c r="AX197">
        <v>7</v>
      </c>
      <c r="AY197">
        <v>0</v>
      </c>
      <c r="AZ197">
        <v>8</v>
      </c>
      <c r="BA197">
        <v>70</v>
      </c>
      <c r="BB197">
        <v>0</v>
      </c>
      <c r="BC197">
        <v>108</v>
      </c>
      <c r="BD197">
        <v>17</v>
      </c>
      <c r="BE197">
        <v>35</v>
      </c>
      <c r="BF197">
        <v>32</v>
      </c>
      <c r="BG197">
        <v>0</v>
      </c>
      <c r="BH197">
        <v>116</v>
      </c>
      <c r="BI197">
        <v>8</v>
      </c>
      <c r="BJ197">
        <v>23</v>
      </c>
      <c r="BK197">
        <v>14</v>
      </c>
      <c r="BL197">
        <v>0</v>
      </c>
      <c r="BM197">
        <v>51</v>
      </c>
      <c r="BN197">
        <v>9</v>
      </c>
      <c r="BO197">
        <v>0</v>
      </c>
      <c r="BP197">
        <v>0</v>
      </c>
      <c r="BQ197">
        <v>0</v>
      </c>
      <c r="BR197">
        <v>70</v>
      </c>
      <c r="BS197">
        <v>0</v>
      </c>
      <c r="BT197">
        <v>0</v>
      </c>
      <c r="BU197">
        <v>0</v>
      </c>
      <c r="BV197">
        <v>0</v>
      </c>
    </row>
    <row r="198" spans="1:74" x14ac:dyDescent="0.3">
      <c r="A198" t="s">
        <v>3166</v>
      </c>
      <c r="B198">
        <v>1980</v>
      </c>
      <c r="C198" t="s">
        <v>189</v>
      </c>
      <c r="D198" t="s">
        <v>3167</v>
      </c>
      <c r="E198" t="str">
        <f t="shared" si="3"/>
        <v>City of East Blythe</v>
      </c>
      <c r="F198">
        <v>811</v>
      </c>
      <c r="G198" t="s">
        <v>3168</v>
      </c>
      <c r="H198">
        <v>1660</v>
      </c>
      <c r="I198">
        <v>0</v>
      </c>
      <c r="J198">
        <v>0</v>
      </c>
      <c r="K198">
        <v>1660</v>
      </c>
      <c r="L198">
        <v>543</v>
      </c>
      <c r="M198">
        <v>252</v>
      </c>
      <c r="N198">
        <v>291</v>
      </c>
      <c r="O198">
        <v>29700</v>
      </c>
      <c r="P198">
        <v>325</v>
      </c>
      <c r="Q198">
        <v>60</v>
      </c>
      <c r="R198">
        <v>132</v>
      </c>
      <c r="S198">
        <v>145</v>
      </c>
      <c r="T198" t="s">
        <v>3167</v>
      </c>
      <c r="U198">
        <v>1</v>
      </c>
      <c r="V198">
        <v>204</v>
      </c>
      <c r="W198">
        <v>0</v>
      </c>
      <c r="X198">
        <v>0</v>
      </c>
      <c r="Y198">
        <v>0</v>
      </c>
      <c r="Z198">
        <v>58</v>
      </c>
      <c r="AA198">
        <v>17</v>
      </c>
      <c r="AB198">
        <v>7</v>
      </c>
      <c r="AC198">
        <v>0</v>
      </c>
      <c r="AD198">
        <v>32</v>
      </c>
      <c r="AE198">
        <v>35</v>
      </c>
      <c r="AF198">
        <v>0</v>
      </c>
      <c r="AG198">
        <v>55</v>
      </c>
      <c r="AH198">
        <v>5</v>
      </c>
      <c r="AI198">
        <v>40</v>
      </c>
      <c r="AJ198">
        <v>15</v>
      </c>
      <c r="AK198">
        <v>0</v>
      </c>
      <c r="AL198">
        <v>0</v>
      </c>
      <c r="AM198">
        <v>0</v>
      </c>
      <c r="AN198">
        <v>0</v>
      </c>
      <c r="AO198">
        <v>0</v>
      </c>
      <c r="AP198">
        <v>10</v>
      </c>
      <c r="AQ198">
        <v>24</v>
      </c>
      <c r="AR198">
        <v>0</v>
      </c>
      <c r="AS198">
        <v>0</v>
      </c>
      <c r="AT198">
        <v>0</v>
      </c>
      <c r="AU198">
        <v>0</v>
      </c>
      <c r="AV198">
        <v>196</v>
      </c>
      <c r="AW198">
        <v>73</v>
      </c>
      <c r="AX198">
        <v>6</v>
      </c>
      <c r="AY198">
        <v>0</v>
      </c>
      <c r="AZ198">
        <v>0</v>
      </c>
      <c r="BA198">
        <v>36</v>
      </c>
      <c r="BB198">
        <v>0</v>
      </c>
      <c r="BC198">
        <v>0</v>
      </c>
      <c r="BD198">
        <v>0</v>
      </c>
      <c r="BE198">
        <v>0</v>
      </c>
      <c r="BF198">
        <v>0</v>
      </c>
      <c r="BG198">
        <v>0</v>
      </c>
      <c r="BH198">
        <v>25</v>
      </c>
      <c r="BI198">
        <v>8</v>
      </c>
      <c r="BJ198">
        <v>8</v>
      </c>
      <c r="BK198">
        <v>0</v>
      </c>
      <c r="BL198">
        <v>0</v>
      </c>
      <c r="BM198">
        <v>9</v>
      </c>
      <c r="BN198">
        <v>0</v>
      </c>
      <c r="BO198">
        <v>0</v>
      </c>
      <c r="BP198">
        <v>0</v>
      </c>
      <c r="BQ198">
        <v>0</v>
      </c>
      <c r="BR198">
        <v>8</v>
      </c>
      <c r="BS198">
        <v>0</v>
      </c>
      <c r="BT198">
        <v>0</v>
      </c>
      <c r="BU198">
        <v>0</v>
      </c>
      <c r="BV198">
        <v>0</v>
      </c>
    </row>
    <row r="199" spans="1:74" x14ac:dyDescent="0.3">
      <c r="A199" t="s">
        <v>3169</v>
      </c>
      <c r="B199">
        <v>1980</v>
      </c>
      <c r="C199" t="s">
        <v>189</v>
      </c>
      <c r="D199" t="s">
        <v>3170</v>
      </c>
      <c r="E199" t="str">
        <f t="shared" si="3"/>
        <v>City of East Compton</v>
      </c>
      <c r="F199">
        <v>812</v>
      </c>
      <c r="G199" t="s">
        <v>3171</v>
      </c>
      <c r="H199">
        <v>6435</v>
      </c>
      <c r="I199">
        <v>6435</v>
      </c>
      <c r="J199">
        <v>0</v>
      </c>
      <c r="K199">
        <v>0</v>
      </c>
      <c r="L199">
        <v>1695</v>
      </c>
      <c r="M199">
        <v>932</v>
      </c>
      <c r="N199">
        <v>763</v>
      </c>
      <c r="O199">
        <v>44600</v>
      </c>
      <c r="P199">
        <v>1373</v>
      </c>
      <c r="Q199">
        <v>345</v>
      </c>
      <c r="R199">
        <v>58</v>
      </c>
      <c r="S199">
        <v>1</v>
      </c>
      <c r="T199" t="s">
        <v>3170</v>
      </c>
      <c r="U199">
        <v>1</v>
      </c>
      <c r="V199">
        <v>239</v>
      </c>
      <c r="W199">
        <v>0</v>
      </c>
      <c r="X199">
        <v>0</v>
      </c>
      <c r="Y199">
        <v>2</v>
      </c>
      <c r="Z199">
        <v>146</v>
      </c>
      <c r="AA199">
        <v>39</v>
      </c>
      <c r="AB199">
        <v>23</v>
      </c>
      <c r="AC199">
        <v>0</v>
      </c>
      <c r="AD199">
        <v>44</v>
      </c>
      <c r="AE199">
        <v>110</v>
      </c>
      <c r="AF199">
        <v>0</v>
      </c>
      <c r="AG199">
        <v>36</v>
      </c>
      <c r="AH199">
        <v>42</v>
      </c>
      <c r="AI199">
        <v>30</v>
      </c>
      <c r="AJ199">
        <v>22</v>
      </c>
      <c r="AK199">
        <v>0</v>
      </c>
      <c r="AL199">
        <v>51</v>
      </c>
      <c r="AM199">
        <v>22</v>
      </c>
      <c r="AN199">
        <v>0</v>
      </c>
      <c r="AO199">
        <v>0</v>
      </c>
      <c r="AP199">
        <v>0</v>
      </c>
      <c r="AQ199">
        <v>128</v>
      </c>
      <c r="AR199">
        <v>6</v>
      </c>
      <c r="AS199">
        <v>6</v>
      </c>
      <c r="AT199">
        <v>0</v>
      </c>
      <c r="AU199">
        <v>0</v>
      </c>
      <c r="AV199">
        <v>269</v>
      </c>
      <c r="AW199">
        <v>79</v>
      </c>
      <c r="AX199">
        <v>24</v>
      </c>
      <c r="AY199">
        <v>7</v>
      </c>
      <c r="AZ199">
        <v>0</v>
      </c>
      <c r="BA199">
        <v>81</v>
      </c>
      <c r="BB199">
        <v>8</v>
      </c>
      <c r="BC199">
        <v>27</v>
      </c>
      <c r="BD199">
        <v>16</v>
      </c>
      <c r="BE199">
        <v>34</v>
      </c>
      <c r="BF199">
        <v>76</v>
      </c>
      <c r="BG199">
        <v>0</v>
      </c>
      <c r="BH199">
        <v>96</v>
      </c>
      <c r="BI199">
        <v>13</v>
      </c>
      <c r="BJ199">
        <v>36</v>
      </c>
      <c r="BK199">
        <v>25</v>
      </c>
      <c r="BL199">
        <v>0</v>
      </c>
      <c r="BM199">
        <v>57</v>
      </c>
      <c r="BN199">
        <v>19</v>
      </c>
      <c r="BO199">
        <v>14</v>
      </c>
      <c r="BP199">
        <v>5</v>
      </c>
      <c r="BQ199">
        <v>0</v>
      </c>
      <c r="BR199">
        <v>253</v>
      </c>
      <c r="BS199">
        <v>14</v>
      </c>
      <c r="BT199">
        <v>55</v>
      </c>
      <c r="BU199">
        <v>0</v>
      </c>
      <c r="BV199">
        <v>0</v>
      </c>
    </row>
    <row r="200" spans="1:74" x14ac:dyDescent="0.3">
      <c r="A200" t="s">
        <v>3172</v>
      </c>
      <c r="B200">
        <v>1980</v>
      </c>
      <c r="C200" t="s">
        <v>189</v>
      </c>
      <c r="D200" t="s">
        <v>3173</v>
      </c>
      <c r="E200" t="str">
        <f t="shared" si="3"/>
        <v>City of East Hemet</v>
      </c>
      <c r="F200">
        <v>814</v>
      </c>
      <c r="G200" t="s">
        <v>3174</v>
      </c>
      <c r="H200">
        <v>14712</v>
      </c>
      <c r="I200">
        <v>14712</v>
      </c>
      <c r="J200">
        <v>0</v>
      </c>
      <c r="K200">
        <v>0</v>
      </c>
      <c r="L200">
        <v>5328</v>
      </c>
      <c r="M200">
        <v>3824</v>
      </c>
      <c r="N200">
        <v>1504</v>
      </c>
      <c r="O200">
        <v>66700</v>
      </c>
      <c r="P200">
        <v>4757</v>
      </c>
      <c r="Q200">
        <v>499</v>
      </c>
      <c r="R200">
        <v>294</v>
      </c>
      <c r="S200">
        <v>89</v>
      </c>
      <c r="T200" t="s">
        <v>3173</v>
      </c>
      <c r="U200">
        <v>1</v>
      </c>
      <c r="V200">
        <v>292</v>
      </c>
      <c r="W200">
        <v>0</v>
      </c>
      <c r="X200">
        <v>0</v>
      </c>
      <c r="Y200">
        <v>0</v>
      </c>
      <c r="Z200">
        <v>258</v>
      </c>
      <c r="AA200">
        <v>28</v>
      </c>
      <c r="AB200">
        <v>9</v>
      </c>
      <c r="AC200">
        <v>21</v>
      </c>
      <c r="AD200">
        <v>79</v>
      </c>
      <c r="AE200">
        <v>293</v>
      </c>
      <c r="AF200">
        <v>4</v>
      </c>
      <c r="AG200">
        <v>41</v>
      </c>
      <c r="AH200">
        <v>58</v>
      </c>
      <c r="AI200">
        <v>143</v>
      </c>
      <c r="AJ200">
        <v>120</v>
      </c>
      <c r="AK200">
        <v>5</v>
      </c>
      <c r="AL200">
        <v>106</v>
      </c>
      <c r="AM200">
        <v>40</v>
      </c>
      <c r="AN200">
        <v>63</v>
      </c>
      <c r="AO200">
        <v>0</v>
      </c>
      <c r="AP200">
        <v>0</v>
      </c>
      <c r="AQ200">
        <v>151</v>
      </c>
      <c r="AR200">
        <v>12</v>
      </c>
      <c r="AS200">
        <v>15</v>
      </c>
      <c r="AT200">
        <v>9</v>
      </c>
      <c r="AU200">
        <v>11</v>
      </c>
      <c r="AV200">
        <v>419</v>
      </c>
      <c r="AW200">
        <v>107</v>
      </c>
      <c r="AX200">
        <v>11</v>
      </c>
      <c r="AY200">
        <v>28</v>
      </c>
      <c r="AZ200">
        <v>33</v>
      </c>
      <c r="BA200">
        <v>162</v>
      </c>
      <c r="BB200">
        <v>7</v>
      </c>
      <c r="BC200">
        <v>210</v>
      </c>
      <c r="BD200">
        <v>12</v>
      </c>
      <c r="BE200">
        <v>77</v>
      </c>
      <c r="BF200">
        <v>142</v>
      </c>
      <c r="BG200">
        <v>0</v>
      </c>
      <c r="BH200">
        <v>326</v>
      </c>
      <c r="BI200">
        <v>32</v>
      </c>
      <c r="BJ200">
        <v>60</v>
      </c>
      <c r="BK200">
        <v>138</v>
      </c>
      <c r="BL200">
        <v>0</v>
      </c>
      <c r="BM200">
        <v>231</v>
      </c>
      <c r="BN200">
        <v>53</v>
      </c>
      <c r="BO200">
        <v>157</v>
      </c>
      <c r="BP200">
        <v>82</v>
      </c>
      <c r="BQ200">
        <v>0</v>
      </c>
      <c r="BR200">
        <v>1128</v>
      </c>
      <c r="BS200">
        <v>236</v>
      </c>
      <c r="BT200">
        <v>279</v>
      </c>
      <c r="BU200">
        <v>97</v>
      </c>
      <c r="BV200">
        <v>0</v>
      </c>
    </row>
    <row r="201" spans="1:74" x14ac:dyDescent="0.3">
      <c r="A201" t="s">
        <v>3175</v>
      </c>
      <c r="B201">
        <v>1980</v>
      </c>
      <c r="C201" t="s">
        <v>189</v>
      </c>
      <c r="D201" t="s">
        <v>3176</v>
      </c>
      <c r="E201" t="str">
        <f t="shared" si="3"/>
        <v>City of East La Mirada</v>
      </c>
      <c r="F201">
        <v>818</v>
      </c>
      <c r="G201" t="s">
        <v>3177</v>
      </c>
      <c r="H201">
        <v>9688</v>
      </c>
      <c r="I201">
        <v>9688</v>
      </c>
      <c r="J201">
        <v>0</v>
      </c>
      <c r="K201">
        <v>0</v>
      </c>
      <c r="L201">
        <v>3336</v>
      </c>
      <c r="M201">
        <v>2228</v>
      </c>
      <c r="N201">
        <v>1108</v>
      </c>
      <c r="O201">
        <v>89200</v>
      </c>
      <c r="P201">
        <v>2511</v>
      </c>
      <c r="Q201">
        <v>202</v>
      </c>
      <c r="R201">
        <v>660</v>
      </c>
      <c r="S201">
        <v>3</v>
      </c>
      <c r="T201" t="s">
        <v>3176</v>
      </c>
      <c r="U201">
        <v>1</v>
      </c>
      <c r="V201">
        <v>298</v>
      </c>
      <c r="W201">
        <v>16</v>
      </c>
      <c r="X201">
        <v>8</v>
      </c>
      <c r="Y201">
        <v>24</v>
      </c>
      <c r="Z201">
        <v>76</v>
      </c>
      <c r="AA201">
        <v>21</v>
      </c>
      <c r="AB201">
        <v>0</v>
      </c>
      <c r="AC201">
        <v>33</v>
      </c>
      <c r="AD201">
        <v>56</v>
      </c>
      <c r="AE201">
        <v>142</v>
      </c>
      <c r="AF201">
        <v>0</v>
      </c>
      <c r="AG201">
        <v>46</v>
      </c>
      <c r="AH201">
        <v>40</v>
      </c>
      <c r="AI201">
        <v>63</v>
      </c>
      <c r="AJ201">
        <v>30</v>
      </c>
      <c r="AK201">
        <v>10</v>
      </c>
      <c r="AL201">
        <v>74</v>
      </c>
      <c r="AM201">
        <v>124</v>
      </c>
      <c r="AN201">
        <v>15</v>
      </c>
      <c r="AO201">
        <v>24</v>
      </c>
      <c r="AP201">
        <v>0</v>
      </c>
      <c r="AQ201">
        <v>239</v>
      </c>
      <c r="AR201">
        <v>40</v>
      </c>
      <c r="AS201">
        <v>12</v>
      </c>
      <c r="AT201">
        <v>0</v>
      </c>
      <c r="AU201">
        <v>8</v>
      </c>
      <c r="AV201">
        <v>342</v>
      </c>
      <c r="AW201">
        <v>125</v>
      </c>
      <c r="AX201">
        <v>0</v>
      </c>
      <c r="AY201">
        <v>0</v>
      </c>
      <c r="AZ201">
        <v>5</v>
      </c>
      <c r="BA201">
        <v>59</v>
      </c>
      <c r="BB201">
        <v>8</v>
      </c>
      <c r="BC201">
        <v>32</v>
      </c>
      <c r="BD201">
        <v>14</v>
      </c>
      <c r="BE201">
        <v>5</v>
      </c>
      <c r="BF201">
        <v>56</v>
      </c>
      <c r="BG201">
        <v>0</v>
      </c>
      <c r="BH201">
        <v>22</v>
      </c>
      <c r="BI201">
        <v>44</v>
      </c>
      <c r="BJ201">
        <v>16</v>
      </c>
      <c r="BK201">
        <v>27</v>
      </c>
      <c r="BL201">
        <v>0</v>
      </c>
      <c r="BM201">
        <v>49</v>
      </c>
      <c r="BN201">
        <v>45</v>
      </c>
      <c r="BO201">
        <v>37</v>
      </c>
      <c r="BP201">
        <v>13</v>
      </c>
      <c r="BQ201">
        <v>0</v>
      </c>
      <c r="BR201">
        <v>1303</v>
      </c>
      <c r="BS201">
        <v>200</v>
      </c>
      <c r="BT201">
        <v>127</v>
      </c>
      <c r="BU201">
        <v>45</v>
      </c>
      <c r="BV201">
        <v>0</v>
      </c>
    </row>
    <row r="202" spans="1:74" x14ac:dyDescent="0.3">
      <c r="A202" t="s">
        <v>3178</v>
      </c>
      <c r="B202">
        <v>1980</v>
      </c>
      <c r="C202" t="s">
        <v>189</v>
      </c>
      <c r="D202" t="s">
        <v>3179</v>
      </c>
      <c r="E202" t="str">
        <f t="shared" si="3"/>
        <v>City of East Los Angeles</v>
      </c>
      <c r="F202">
        <v>820</v>
      </c>
      <c r="G202" t="s">
        <v>3180</v>
      </c>
      <c r="H202">
        <v>110017</v>
      </c>
      <c r="I202">
        <v>110017</v>
      </c>
      <c r="J202">
        <v>0</v>
      </c>
      <c r="K202">
        <v>0</v>
      </c>
      <c r="L202">
        <v>29064</v>
      </c>
      <c r="M202">
        <v>11415</v>
      </c>
      <c r="N202">
        <v>17649</v>
      </c>
      <c r="O202">
        <v>55600</v>
      </c>
      <c r="P202">
        <v>24245</v>
      </c>
      <c r="Q202">
        <v>4755</v>
      </c>
      <c r="R202">
        <v>855</v>
      </c>
      <c r="S202">
        <v>31</v>
      </c>
      <c r="T202" t="s">
        <v>3179</v>
      </c>
      <c r="U202">
        <v>1</v>
      </c>
      <c r="V202">
        <v>202</v>
      </c>
      <c r="W202">
        <v>71</v>
      </c>
      <c r="X202">
        <v>186</v>
      </c>
      <c r="Y202">
        <v>296</v>
      </c>
      <c r="Z202">
        <v>2692</v>
      </c>
      <c r="AA202">
        <v>540</v>
      </c>
      <c r="AB202">
        <v>459</v>
      </c>
      <c r="AC202">
        <v>529</v>
      </c>
      <c r="AD202">
        <v>1465</v>
      </c>
      <c r="AE202">
        <v>1788</v>
      </c>
      <c r="AF202">
        <v>89</v>
      </c>
      <c r="AG202">
        <v>1825</v>
      </c>
      <c r="AH202">
        <v>923</v>
      </c>
      <c r="AI202">
        <v>639</v>
      </c>
      <c r="AJ202">
        <v>140</v>
      </c>
      <c r="AK202">
        <v>40</v>
      </c>
      <c r="AL202">
        <v>2204</v>
      </c>
      <c r="AM202">
        <v>373</v>
      </c>
      <c r="AN202">
        <v>131</v>
      </c>
      <c r="AO202">
        <v>7</v>
      </c>
      <c r="AP202">
        <v>37</v>
      </c>
      <c r="AQ202">
        <v>2429</v>
      </c>
      <c r="AR202">
        <v>62</v>
      </c>
      <c r="AS202">
        <v>19</v>
      </c>
      <c r="AT202">
        <v>0</v>
      </c>
      <c r="AU202">
        <v>55</v>
      </c>
      <c r="AV202">
        <v>245</v>
      </c>
      <c r="AW202">
        <v>73</v>
      </c>
      <c r="AX202">
        <v>344</v>
      </c>
      <c r="AY202">
        <v>118</v>
      </c>
      <c r="AZ202">
        <v>183</v>
      </c>
      <c r="BA202">
        <v>442</v>
      </c>
      <c r="BB202">
        <v>133</v>
      </c>
      <c r="BC202">
        <v>1075</v>
      </c>
      <c r="BD202">
        <v>150</v>
      </c>
      <c r="BE202">
        <v>232</v>
      </c>
      <c r="BF202">
        <v>224</v>
      </c>
      <c r="BG202">
        <v>0</v>
      </c>
      <c r="BH202">
        <v>1140</v>
      </c>
      <c r="BI202">
        <v>178</v>
      </c>
      <c r="BJ202">
        <v>156</v>
      </c>
      <c r="BK202">
        <v>130</v>
      </c>
      <c r="BL202">
        <v>0</v>
      </c>
      <c r="BM202">
        <v>1228</v>
      </c>
      <c r="BN202">
        <v>123</v>
      </c>
      <c r="BO202">
        <v>99</v>
      </c>
      <c r="BP202">
        <v>169</v>
      </c>
      <c r="BQ202">
        <v>0</v>
      </c>
      <c r="BR202">
        <v>3274</v>
      </c>
      <c r="BS202">
        <v>231</v>
      </c>
      <c r="BT202">
        <v>168</v>
      </c>
      <c r="BU202">
        <v>44</v>
      </c>
      <c r="BV202">
        <v>0</v>
      </c>
    </row>
    <row r="203" spans="1:74" x14ac:dyDescent="0.3">
      <c r="A203" t="s">
        <v>3181</v>
      </c>
      <c r="B203">
        <v>1980</v>
      </c>
      <c r="C203" t="s">
        <v>189</v>
      </c>
      <c r="D203" t="s">
        <v>3182</v>
      </c>
      <c r="E203" t="str">
        <f t="shared" si="3"/>
        <v>City of Easton</v>
      </c>
      <c r="F203">
        <v>825</v>
      </c>
      <c r="G203" t="s">
        <v>3183</v>
      </c>
      <c r="H203">
        <v>1710</v>
      </c>
      <c r="I203">
        <v>0</v>
      </c>
      <c r="J203">
        <v>0</v>
      </c>
      <c r="K203">
        <v>1710</v>
      </c>
      <c r="L203">
        <v>571</v>
      </c>
      <c r="M203">
        <v>427</v>
      </c>
      <c r="N203">
        <v>144</v>
      </c>
      <c r="O203">
        <v>55900</v>
      </c>
      <c r="P203">
        <v>529</v>
      </c>
      <c r="Q203">
        <v>49</v>
      </c>
      <c r="R203">
        <v>1</v>
      </c>
      <c r="S203">
        <v>10</v>
      </c>
      <c r="T203" t="s">
        <v>3182</v>
      </c>
      <c r="U203">
        <v>1</v>
      </c>
      <c r="V203">
        <v>265</v>
      </c>
      <c r="W203">
        <v>0</v>
      </c>
      <c r="X203">
        <v>7</v>
      </c>
      <c r="Y203">
        <v>7</v>
      </c>
      <c r="Z203">
        <v>20</v>
      </c>
      <c r="AA203">
        <v>5</v>
      </c>
      <c r="AB203">
        <v>0</v>
      </c>
      <c r="AC203">
        <v>0</v>
      </c>
      <c r="AD203">
        <v>18</v>
      </c>
      <c r="AE203">
        <v>9</v>
      </c>
      <c r="AF203">
        <v>0</v>
      </c>
      <c r="AG203">
        <v>0</v>
      </c>
      <c r="AH203">
        <v>0</v>
      </c>
      <c r="AI203">
        <v>23</v>
      </c>
      <c r="AJ203">
        <v>10</v>
      </c>
      <c r="AK203">
        <v>5</v>
      </c>
      <c r="AL203">
        <v>20</v>
      </c>
      <c r="AM203">
        <v>0</v>
      </c>
      <c r="AN203">
        <v>0</v>
      </c>
      <c r="AO203">
        <v>0</v>
      </c>
      <c r="AP203">
        <v>0</v>
      </c>
      <c r="AQ203">
        <v>9</v>
      </c>
      <c r="AR203">
        <v>0</v>
      </c>
      <c r="AS203">
        <v>0</v>
      </c>
      <c r="AT203">
        <v>0</v>
      </c>
      <c r="AU203">
        <v>5</v>
      </c>
      <c r="AV203">
        <v>264</v>
      </c>
      <c r="AW203">
        <v>91</v>
      </c>
      <c r="AX203">
        <v>0</v>
      </c>
      <c r="AY203">
        <v>7</v>
      </c>
      <c r="AZ203">
        <v>0</v>
      </c>
      <c r="BA203">
        <v>6</v>
      </c>
      <c r="BB203">
        <v>0</v>
      </c>
      <c r="BC203">
        <v>18</v>
      </c>
      <c r="BD203">
        <v>20</v>
      </c>
      <c r="BE203">
        <v>5</v>
      </c>
      <c r="BF203">
        <v>7</v>
      </c>
      <c r="BG203">
        <v>0</v>
      </c>
      <c r="BH203">
        <v>0</v>
      </c>
      <c r="BI203">
        <v>12</v>
      </c>
      <c r="BJ203">
        <v>14</v>
      </c>
      <c r="BK203">
        <v>11</v>
      </c>
      <c r="BL203">
        <v>0</v>
      </c>
      <c r="BM203">
        <v>43</v>
      </c>
      <c r="BN203">
        <v>6</v>
      </c>
      <c r="BO203">
        <v>5</v>
      </c>
      <c r="BP203">
        <v>10</v>
      </c>
      <c r="BQ203">
        <v>0</v>
      </c>
      <c r="BR203">
        <v>101</v>
      </c>
      <c r="BS203">
        <v>0</v>
      </c>
      <c r="BT203">
        <v>6</v>
      </c>
      <c r="BU203">
        <v>0</v>
      </c>
      <c r="BV203">
        <v>0</v>
      </c>
    </row>
    <row r="204" spans="1:74" x14ac:dyDescent="0.3">
      <c r="A204" t="s">
        <v>3184</v>
      </c>
      <c r="B204">
        <v>1980</v>
      </c>
      <c r="C204" t="s">
        <v>189</v>
      </c>
      <c r="D204" t="s">
        <v>3185</v>
      </c>
      <c r="E204" t="str">
        <f t="shared" si="3"/>
        <v>City of East Palo Alto</v>
      </c>
      <c r="F204">
        <v>827</v>
      </c>
      <c r="G204" t="s">
        <v>3186</v>
      </c>
      <c r="H204">
        <v>18191</v>
      </c>
      <c r="I204">
        <v>18191</v>
      </c>
      <c r="J204">
        <v>0</v>
      </c>
      <c r="K204">
        <v>0</v>
      </c>
      <c r="L204">
        <v>6476</v>
      </c>
      <c r="M204">
        <v>2912</v>
      </c>
      <c r="N204">
        <v>3564</v>
      </c>
      <c r="O204">
        <v>61800</v>
      </c>
      <c r="P204">
        <v>4127</v>
      </c>
      <c r="Q204">
        <v>655</v>
      </c>
      <c r="R204">
        <v>1840</v>
      </c>
      <c r="S204">
        <v>159</v>
      </c>
      <c r="T204" t="s">
        <v>3185</v>
      </c>
      <c r="U204">
        <v>1</v>
      </c>
      <c r="V204">
        <v>278</v>
      </c>
      <c r="W204">
        <v>0</v>
      </c>
      <c r="X204">
        <v>0</v>
      </c>
      <c r="Y204">
        <v>23</v>
      </c>
      <c r="Z204">
        <v>454</v>
      </c>
      <c r="AA204">
        <v>57</v>
      </c>
      <c r="AB204">
        <v>46</v>
      </c>
      <c r="AC204">
        <v>70</v>
      </c>
      <c r="AD204">
        <v>190</v>
      </c>
      <c r="AE204">
        <v>697</v>
      </c>
      <c r="AF204">
        <v>13</v>
      </c>
      <c r="AG204">
        <v>152</v>
      </c>
      <c r="AH204">
        <v>120</v>
      </c>
      <c r="AI204">
        <v>324</v>
      </c>
      <c r="AJ204">
        <v>190</v>
      </c>
      <c r="AK204">
        <v>5</v>
      </c>
      <c r="AL204">
        <v>161</v>
      </c>
      <c r="AM204">
        <v>214</v>
      </c>
      <c r="AN204">
        <v>71</v>
      </c>
      <c r="AO204">
        <v>0</v>
      </c>
      <c r="AP204">
        <v>12</v>
      </c>
      <c r="AQ204">
        <v>577</v>
      </c>
      <c r="AR204">
        <v>53</v>
      </c>
      <c r="AS204">
        <v>76</v>
      </c>
      <c r="AT204">
        <v>0</v>
      </c>
      <c r="AU204">
        <v>24</v>
      </c>
      <c r="AV204">
        <v>290</v>
      </c>
      <c r="AW204">
        <v>86</v>
      </c>
      <c r="AX204">
        <v>20</v>
      </c>
      <c r="AY204">
        <v>48</v>
      </c>
      <c r="AZ204">
        <v>0</v>
      </c>
      <c r="BA204">
        <v>157</v>
      </c>
      <c r="BB204">
        <v>31</v>
      </c>
      <c r="BC204">
        <v>22</v>
      </c>
      <c r="BD204">
        <v>29</v>
      </c>
      <c r="BE204">
        <v>66</v>
      </c>
      <c r="BF204">
        <v>163</v>
      </c>
      <c r="BG204">
        <v>0</v>
      </c>
      <c r="BH204">
        <v>132</v>
      </c>
      <c r="BI204">
        <v>33</v>
      </c>
      <c r="BJ204">
        <v>91</v>
      </c>
      <c r="BK204">
        <v>127</v>
      </c>
      <c r="BL204">
        <v>0</v>
      </c>
      <c r="BM204">
        <v>253</v>
      </c>
      <c r="BN204">
        <v>63</v>
      </c>
      <c r="BO204">
        <v>78</v>
      </c>
      <c r="BP204">
        <v>30</v>
      </c>
      <c r="BQ204">
        <v>0</v>
      </c>
      <c r="BR204">
        <v>856</v>
      </c>
      <c r="BS204">
        <v>59</v>
      </c>
      <c r="BT204">
        <v>84</v>
      </c>
      <c r="BU204">
        <v>37</v>
      </c>
      <c r="BV204">
        <v>0</v>
      </c>
    </row>
    <row r="205" spans="1:74" x14ac:dyDescent="0.3">
      <c r="A205" t="s">
        <v>3187</v>
      </c>
      <c r="B205">
        <v>1980</v>
      </c>
      <c r="C205" t="s">
        <v>189</v>
      </c>
      <c r="D205" t="s">
        <v>3188</v>
      </c>
      <c r="E205" t="str">
        <f t="shared" si="3"/>
        <v>City of East Porterville</v>
      </c>
      <c r="F205">
        <v>830</v>
      </c>
      <c r="G205" t="s">
        <v>3189</v>
      </c>
      <c r="H205">
        <v>5218</v>
      </c>
      <c r="I205">
        <v>0</v>
      </c>
      <c r="J205">
        <v>5218</v>
      </c>
      <c r="K205">
        <v>0</v>
      </c>
      <c r="L205">
        <v>1645</v>
      </c>
      <c r="M205">
        <v>975</v>
      </c>
      <c r="N205">
        <v>670</v>
      </c>
      <c r="O205">
        <v>32000</v>
      </c>
      <c r="P205">
        <v>1347</v>
      </c>
      <c r="Q205">
        <v>254</v>
      </c>
      <c r="R205">
        <v>18</v>
      </c>
      <c r="S205">
        <v>158</v>
      </c>
      <c r="T205" t="s">
        <v>3188</v>
      </c>
      <c r="U205">
        <v>1</v>
      </c>
      <c r="V205">
        <v>214</v>
      </c>
      <c r="W205">
        <v>0</v>
      </c>
      <c r="X205">
        <v>0</v>
      </c>
      <c r="Y205">
        <v>0</v>
      </c>
      <c r="Z205">
        <v>87</v>
      </c>
      <c r="AA205">
        <v>24</v>
      </c>
      <c r="AB205">
        <v>20</v>
      </c>
      <c r="AC205">
        <v>36</v>
      </c>
      <c r="AD205">
        <v>82</v>
      </c>
      <c r="AE205">
        <v>117</v>
      </c>
      <c r="AF205">
        <v>9</v>
      </c>
      <c r="AG205">
        <v>68</v>
      </c>
      <c r="AH205">
        <v>33</v>
      </c>
      <c r="AI205">
        <v>52</v>
      </c>
      <c r="AJ205">
        <v>9</v>
      </c>
      <c r="AK205">
        <v>0</v>
      </c>
      <c r="AL205">
        <v>39</v>
      </c>
      <c r="AM205">
        <v>19</v>
      </c>
      <c r="AN205">
        <v>8</v>
      </c>
      <c r="AO205">
        <v>0</v>
      </c>
      <c r="AP205">
        <v>6</v>
      </c>
      <c r="AQ205">
        <v>31</v>
      </c>
      <c r="AR205">
        <v>0</v>
      </c>
      <c r="AS205">
        <v>0</v>
      </c>
      <c r="AT205">
        <v>0</v>
      </c>
      <c r="AU205">
        <v>0</v>
      </c>
      <c r="AV205">
        <v>242</v>
      </c>
      <c r="AW205">
        <v>71</v>
      </c>
      <c r="AX205">
        <v>20</v>
      </c>
      <c r="AY205">
        <v>5</v>
      </c>
      <c r="AZ205">
        <v>7</v>
      </c>
      <c r="BA205">
        <v>34</v>
      </c>
      <c r="BB205">
        <v>8</v>
      </c>
      <c r="BC205">
        <v>101</v>
      </c>
      <c r="BD205">
        <v>28</v>
      </c>
      <c r="BE205">
        <v>36</v>
      </c>
      <c r="BF205">
        <v>62</v>
      </c>
      <c r="BG205">
        <v>0</v>
      </c>
      <c r="BH205">
        <v>97</v>
      </c>
      <c r="BI205">
        <v>6</v>
      </c>
      <c r="BJ205">
        <v>20</v>
      </c>
      <c r="BK205">
        <v>17</v>
      </c>
      <c r="BL205">
        <v>0</v>
      </c>
      <c r="BM205">
        <v>54</v>
      </c>
      <c r="BN205">
        <v>30</v>
      </c>
      <c r="BO205">
        <v>0</v>
      </c>
      <c r="BP205">
        <v>0</v>
      </c>
      <c r="BQ205">
        <v>0</v>
      </c>
      <c r="BR205">
        <v>180</v>
      </c>
      <c r="BS205">
        <v>6</v>
      </c>
      <c r="BT205">
        <v>5</v>
      </c>
      <c r="BU205">
        <v>0</v>
      </c>
      <c r="BV205">
        <v>0</v>
      </c>
    </row>
    <row r="206" spans="1:74" x14ac:dyDescent="0.3">
      <c r="A206" t="s">
        <v>3190</v>
      </c>
      <c r="B206">
        <v>1980</v>
      </c>
      <c r="C206" t="s">
        <v>189</v>
      </c>
      <c r="D206" t="s">
        <v>3191</v>
      </c>
      <c r="E206" t="str">
        <f t="shared" si="3"/>
        <v>City of Edgemont</v>
      </c>
      <c r="F206">
        <v>844</v>
      </c>
      <c r="G206" t="s">
        <v>3192</v>
      </c>
      <c r="H206">
        <v>5215</v>
      </c>
      <c r="I206">
        <v>5215</v>
      </c>
      <c r="J206">
        <v>0</v>
      </c>
      <c r="K206">
        <v>0</v>
      </c>
      <c r="L206">
        <v>1796</v>
      </c>
      <c r="M206">
        <v>681</v>
      </c>
      <c r="N206">
        <v>1115</v>
      </c>
      <c r="O206">
        <v>58100</v>
      </c>
      <c r="P206">
        <v>1322</v>
      </c>
      <c r="Q206">
        <v>458</v>
      </c>
      <c r="R206">
        <v>195</v>
      </c>
      <c r="S206">
        <v>66</v>
      </c>
      <c r="T206" t="s">
        <v>3191</v>
      </c>
      <c r="U206">
        <v>1</v>
      </c>
      <c r="V206">
        <v>265</v>
      </c>
      <c r="W206">
        <v>6</v>
      </c>
      <c r="X206">
        <v>0</v>
      </c>
      <c r="Y206">
        <v>0</v>
      </c>
      <c r="Z206">
        <v>182</v>
      </c>
      <c r="AA206">
        <v>31</v>
      </c>
      <c r="AB206">
        <v>12</v>
      </c>
      <c r="AC206">
        <v>18</v>
      </c>
      <c r="AD206">
        <v>80</v>
      </c>
      <c r="AE206">
        <v>216</v>
      </c>
      <c r="AF206">
        <v>0</v>
      </c>
      <c r="AG206">
        <v>29</v>
      </c>
      <c r="AH206">
        <v>82</v>
      </c>
      <c r="AI206">
        <v>134</v>
      </c>
      <c r="AJ206">
        <v>28</v>
      </c>
      <c r="AK206">
        <v>0</v>
      </c>
      <c r="AL206">
        <v>99</v>
      </c>
      <c r="AM206">
        <v>32</v>
      </c>
      <c r="AN206">
        <v>29</v>
      </c>
      <c r="AO206">
        <v>6</v>
      </c>
      <c r="AP206">
        <v>0</v>
      </c>
      <c r="AQ206">
        <v>94</v>
      </c>
      <c r="AR206">
        <v>10</v>
      </c>
      <c r="AS206">
        <v>0</v>
      </c>
      <c r="AT206">
        <v>0</v>
      </c>
      <c r="AU206">
        <v>4</v>
      </c>
      <c r="AV206">
        <v>361</v>
      </c>
      <c r="AW206">
        <v>115</v>
      </c>
      <c r="AX206">
        <v>0</v>
      </c>
      <c r="AY206">
        <v>0</v>
      </c>
      <c r="AZ206">
        <v>7</v>
      </c>
      <c r="BA206">
        <v>26</v>
      </c>
      <c r="BB206">
        <v>6</v>
      </c>
      <c r="BC206">
        <v>27</v>
      </c>
      <c r="BD206">
        <v>6</v>
      </c>
      <c r="BE206">
        <v>0</v>
      </c>
      <c r="BF206">
        <v>7</v>
      </c>
      <c r="BG206">
        <v>0</v>
      </c>
      <c r="BH206">
        <v>40</v>
      </c>
      <c r="BI206">
        <v>6</v>
      </c>
      <c r="BJ206">
        <v>12</v>
      </c>
      <c r="BK206">
        <v>23</v>
      </c>
      <c r="BL206">
        <v>0</v>
      </c>
      <c r="BM206">
        <v>43</v>
      </c>
      <c r="BN206">
        <v>13</v>
      </c>
      <c r="BO206">
        <v>22</v>
      </c>
      <c r="BP206">
        <v>16</v>
      </c>
      <c r="BQ206">
        <v>0</v>
      </c>
      <c r="BR206">
        <v>236</v>
      </c>
      <c r="BS206">
        <v>44</v>
      </c>
      <c r="BT206">
        <v>24</v>
      </c>
      <c r="BU206">
        <v>16</v>
      </c>
      <c r="BV206">
        <v>0</v>
      </c>
    </row>
    <row r="207" spans="1:74" x14ac:dyDescent="0.3">
      <c r="A207" t="s">
        <v>3193</v>
      </c>
      <c r="B207">
        <v>1980</v>
      </c>
      <c r="C207" t="s">
        <v>189</v>
      </c>
      <c r="D207" t="s">
        <v>3194</v>
      </c>
      <c r="E207" t="str">
        <f t="shared" si="3"/>
        <v>City of Edwards AFB</v>
      </c>
      <c r="F207">
        <v>847</v>
      </c>
      <c r="G207" t="s">
        <v>3195</v>
      </c>
      <c r="H207">
        <v>8554</v>
      </c>
      <c r="I207">
        <v>0</v>
      </c>
      <c r="J207">
        <v>8554</v>
      </c>
      <c r="K207">
        <v>0</v>
      </c>
      <c r="L207">
        <v>2157</v>
      </c>
      <c r="M207">
        <v>125</v>
      </c>
      <c r="N207">
        <v>2032</v>
      </c>
      <c r="O207">
        <v>33500</v>
      </c>
      <c r="P207">
        <v>2003</v>
      </c>
      <c r="Q207">
        <v>187</v>
      </c>
      <c r="R207">
        <v>80</v>
      </c>
      <c r="S207">
        <v>81</v>
      </c>
      <c r="T207" t="s">
        <v>3194</v>
      </c>
      <c r="U207">
        <v>1</v>
      </c>
      <c r="V207">
        <v>223</v>
      </c>
      <c r="W207">
        <v>0</v>
      </c>
      <c r="X207">
        <v>0</v>
      </c>
      <c r="Y207">
        <v>0</v>
      </c>
      <c r="Z207">
        <v>30</v>
      </c>
      <c r="AA207">
        <v>40</v>
      </c>
      <c r="AB207">
        <v>11</v>
      </c>
      <c r="AC207">
        <v>40</v>
      </c>
      <c r="AD207">
        <v>227</v>
      </c>
      <c r="AE207">
        <v>67</v>
      </c>
      <c r="AF207">
        <v>212</v>
      </c>
      <c r="AG207">
        <v>181</v>
      </c>
      <c r="AH207">
        <v>136</v>
      </c>
      <c r="AI207">
        <v>86</v>
      </c>
      <c r="AJ207">
        <v>0</v>
      </c>
      <c r="AK207">
        <v>123</v>
      </c>
      <c r="AL207">
        <v>162</v>
      </c>
      <c r="AM207">
        <v>15</v>
      </c>
      <c r="AN207">
        <v>13</v>
      </c>
      <c r="AO207">
        <v>0</v>
      </c>
      <c r="AP207">
        <v>107</v>
      </c>
      <c r="AQ207">
        <v>253</v>
      </c>
      <c r="AR207">
        <v>0</v>
      </c>
      <c r="AS207">
        <v>0</v>
      </c>
      <c r="AT207">
        <v>0</v>
      </c>
      <c r="AU207">
        <v>165</v>
      </c>
      <c r="AV207">
        <v>0</v>
      </c>
      <c r="AW207">
        <v>49</v>
      </c>
      <c r="AX207">
        <v>0</v>
      </c>
      <c r="AY207">
        <v>0</v>
      </c>
      <c r="AZ207">
        <v>0</v>
      </c>
      <c r="BA207">
        <v>0</v>
      </c>
      <c r="BB207">
        <v>0</v>
      </c>
      <c r="BC207">
        <v>7</v>
      </c>
      <c r="BD207">
        <v>0</v>
      </c>
      <c r="BE207">
        <v>0</v>
      </c>
      <c r="BF207">
        <v>0</v>
      </c>
      <c r="BG207">
        <v>0</v>
      </c>
      <c r="BH207">
        <v>0</v>
      </c>
      <c r="BI207">
        <v>0</v>
      </c>
      <c r="BJ207">
        <v>0</v>
      </c>
      <c r="BK207">
        <v>0</v>
      </c>
      <c r="BL207">
        <v>0</v>
      </c>
      <c r="BM207">
        <v>0</v>
      </c>
      <c r="BN207">
        <v>0</v>
      </c>
      <c r="BO207">
        <v>0</v>
      </c>
      <c r="BP207">
        <v>0</v>
      </c>
      <c r="BQ207">
        <v>0</v>
      </c>
      <c r="BR207">
        <v>15</v>
      </c>
      <c r="BS207">
        <v>0</v>
      </c>
      <c r="BT207">
        <v>0</v>
      </c>
      <c r="BU207">
        <v>0</v>
      </c>
      <c r="BV207">
        <v>0</v>
      </c>
    </row>
    <row r="208" spans="1:74" x14ac:dyDescent="0.3">
      <c r="A208" t="s">
        <v>3196</v>
      </c>
      <c r="B208">
        <v>1980</v>
      </c>
      <c r="C208" t="s">
        <v>189</v>
      </c>
      <c r="D208" t="s">
        <v>577</v>
      </c>
      <c r="E208" t="str">
        <f t="shared" si="3"/>
        <v>City of El Cajon</v>
      </c>
      <c r="F208">
        <v>850</v>
      </c>
      <c r="G208" t="s">
        <v>3197</v>
      </c>
      <c r="H208">
        <v>73892</v>
      </c>
      <c r="I208">
        <v>73892</v>
      </c>
      <c r="J208">
        <v>0</v>
      </c>
      <c r="K208">
        <v>0</v>
      </c>
      <c r="L208">
        <v>28464</v>
      </c>
      <c r="M208">
        <v>12353</v>
      </c>
      <c r="N208">
        <v>16111</v>
      </c>
      <c r="O208">
        <v>87300</v>
      </c>
      <c r="P208">
        <v>15832</v>
      </c>
      <c r="Q208">
        <v>2299</v>
      </c>
      <c r="R208">
        <v>9832</v>
      </c>
      <c r="S208">
        <v>2112</v>
      </c>
      <c r="T208" t="s">
        <v>577</v>
      </c>
      <c r="U208">
        <v>1</v>
      </c>
      <c r="V208">
        <v>278</v>
      </c>
      <c r="W208">
        <v>73</v>
      </c>
      <c r="X208">
        <v>10</v>
      </c>
      <c r="Y208">
        <v>39</v>
      </c>
      <c r="Z208">
        <v>2529</v>
      </c>
      <c r="AA208">
        <v>246</v>
      </c>
      <c r="AB208">
        <v>95</v>
      </c>
      <c r="AC208">
        <v>120</v>
      </c>
      <c r="AD208">
        <v>981</v>
      </c>
      <c r="AE208">
        <v>2811</v>
      </c>
      <c r="AF208">
        <v>21</v>
      </c>
      <c r="AG208">
        <v>337</v>
      </c>
      <c r="AH208">
        <v>784</v>
      </c>
      <c r="AI208">
        <v>1748</v>
      </c>
      <c r="AJ208">
        <v>626</v>
      </c>
      <c r="AK208">
        <v>24</v>
      </c>
      <c r="AL208">
        <v>1068</v>
      </c>
      <c r="AM208">
        <v>924</v>
      </c>
      <c r="AN208">
        <v>387</v>
      </c>
      <c r="AO208">
        <v>81</v>
      </c>
      <c r="AP208">
        <v>41</v>
      </c>
      <c r="AQ208">
        <v>2446</v>
      </c>
      <c r="AR208">
        <v>358</v>
      </c>
      <c r="AS208">
        <v>174</v>
      </c>
      <c r="AT208">
        <v>5</v>
      </c>
      <c r="AU208">
        <v>33</v>
      </c>
      <c r="AV208">
        <v>450</v>
      </c>
      <c r="AW208">
        <v>96</v>
      </c>
      <c r="AX208">
        <v>40</v>
      </c>
      <c r="AY208">
        <v>23</v>
      </c>
      <c r="AZ208">
        <v>37</v>
      </c>
      <c r="BA208">
        <v>219</v>
      </c>
      <c r="BB208">
        <v>37</v>
      </c>
      <c r="BC208">
        <v>311</v>
      </c>
      <c r="BD208">
        <v>75</v>
      </c>
      <c r="BE208">
        <v>130</v>
      </c>
      <c r="BF208">
        <v>251</v>
      </c>
      <c r="BG208">
        <v>0</v>
      </c>
      <c r="BH208">
        <v>416</v>
      </c>
      <c r="BI208">
        <v>120</v>
      </c>
      <c r="BJ208">
        <v>168</v>
      </c>
      <c r="BK208">
        <v>283</v>
      </c>
      <c r="BL208">
        <v>0</v>
      </c>
      <c r="BM208">
        <v>520</v>
      </c>
      <c r="BN208">
        <v>137</v>
      </c>
      <c r="BO208">
        <v>209</v>
      </c>
      <c r="BP208">
        <v>325</v>
      </c>
      <c r="BQ208">
        <v>0</v>
      </c>
      <c r="BR208">
        <v>4023</v>
      </c>
      <c r="BS208">
        <v>937</v>
      </c>
      <c r="BT208">
        <v>999</v>
      </c>
      <c r="BU208">
        <v>362</v>
      </c>
      <c r="BV208">
        <v>0</v>
      </c>
    </row>
    <row r="209" spans="1:74" x14ac:dyDescent="0.3">
      <c r="A209" t="s">
        <v>3198</v>
      </c>
      <c r="B209">
        <v>1980</v>
      </c>
      <c r="C209" t="s">
        <v>189</v>
      </c>
      <c r="D209" t="s">
        <v>579</v>
      </c>
      <c r="E209" t="str">
        <f t="shared" si="3"/>
        <v>City of El Centro</v>
      </c>
      <c r="F209">
        <v>855</v>
      </c>
      <c r="G209" t="s">
        <v>3199</v>
      </c>
      <c r="H209">
        <v>23996</v>
      </c>
      <c r="I209">
        <v>0</v>
      </c>
      <c r="J209">
        <v>23996</v>
      </c>
      <c r="K209">
        <v>0</v>
      </c>
      <c r="L209">
        <v>7783</v>
      </c>
      <c r="M209">
        <v>4505</v>
      </c>
      <c r="N209">
        <v>3278</v>
      </c>
      <c r="O209">
        <v>54900</v>
      </c>
      <c r="P209">
        <v>5697</v>
      </c>
      <c r="Q209">
        <v>1012</v>
      </c>
      <c r="R209">
        <v>1200</v>
      </c>
      <c r="S209">
        <v>512</v>
      </c>
      <c r="T209" t="s">
        <v>579</v>
      </c>
      <c r="U209">
        <v>1</v>
      </c>
      <c r="V209">
        <v>245</v>
      </c>
      <c r="W209">
        <v>22</v>
      </c>
      <c r="X209">
        <v>56</v>
      </c>
      <c r="Y209">
        <v>110</v>
      </c>
      <c r="Z209">
        <v>474</v>
      </c>
      <c r="AA209">
        <v>65</v>
      </c>
      <c r="AB209">
        <v>87</v>
      </c>
      <c r="AC209">
        <v>92</v>
      </c>
      <c r="AD209">
        <v>207</v>
      </c>
      <c r="AE209">
        <v>383</v>
      </c>
      <c r="AF209">
        <v>6</v>
      </c>
      <c r="AG209">
        <v>160</v>
      </c>
      <c r="AH209">
        <v>176</v>
      </c>
      <c r="AI209">
        <v>240</v>
      </c>
      <c r="AJ209">
        <v>106</v>
      </c>
      <c r="AK209">
        <v>10</v>
      </c>
      <c r="AL209">
        <v>289</v>
      </c>
      <c r="AM209">
        <v>70</v>
      </c>
      <c r="AN209">
        <v>61</v>
      </c>
      <c r="AO209">
        <v>0</v>
      </c>
      <c r="AP209">
        <v>0</v>
      </c>
      <c r="AQ209">
        <v>489</v>
      </c>
      <c r="AR209">
        <v>59</v>
      </c>
      <c r="AS209">
        <v>46</v>
      </c>
      <c r="AT209">
        <v>0</v>
      </c>
      <c r="AU209">
        <v>5</v>
      </c>
      <c r="AV209">
        <v>388</v>
      </c>
      <c r="AW209">
        <v>105</v>
      </c>
      <c r="AX209">
        <v>26</v>
      </c>
      <c r="AY209">
        <v>34</v>
      </c>
      <c r="AZ209">
        <v>5</v>
      </c>
      <c r="BA209">
        <v>136</v>
      </c>
      <c r="BB209">
        <v>15</v>
      </c>
      <c r="BC209">
        <v>139</v>
      </c>
      <c r="BD209">
        <v>24</v>
      </c>
      <c r="BE209">
        <v>33</v>
      </c>
      <c r="BF209">
        <v>78</v>
      </c>
      <c r="BG209">
        <v>0</v>
      </c>
      <c r="BH209">
        <v>234</v>
      </c>
      <c r="BI209">
        <v>43</v>
      </c>
      <c r="BJ209">
        <v>96</v>
      </c>
      <c r="BK209">
        <v>99</v>
      </c>
      <c r="BL209">
        <v>0</v>
      </c>
      <c r="BM209">
        <v>354</v>
      </c>
      <c r="BN209">
        <v>78</v>
      </c>
      <c r="BO209">
        <v>157</v>
      </c>
      <c r="BP209">
        <v>78</v>
      </c>
      <c r="BQ209">
        <v>0</v>
      </c>
      <c r="BR209">
        <v>1437</v>
      </c>
      <c r="BS209">
        <v>262</v>
      </c>
      <c r="BT209">
        <v>221</v>
      </c>
      <c r="BU209">
        <v>42</v>
      </c>
      <c r="BV209">
        <v>0</v>
      </c>
    </row>
    <row r="210" spans="1:74" x14ac:dyDescent="0.3">
      <c r="A210" t="s">
        <v>3200</v>
      </c>
      <c r="B210">
        <v>1980</v>
      </c>
      <c r="C210" t="s">
        <v>189</v>
      </c>
      <c r="D210" t="s">
        <v>581</v>
      </c>
      <c r="E210" t="str">
        <f t="shared" si="3"/>
        <v>City of El Cerrito</v>
      </c>
      <c r="F210">
        <v>860</v>
      </c>
      <c r="G210" t="s">
        <v>3201</v>
      </c>
      <c r="H210">
        <v>22731</v>
      </c>
      <c r="I210">
        <v>22731</v>
      </c>
      <c r="J210">
        <v>0</v>
      </c>
      <c r="K210">
        <v>0</v>
      </c>
      <c r="L210">
        <v>9660</v>
      </c>
      <c r="M210">
        <v>6405</v>
      </c>
      <c r="N210">
        <v>3255</v>
      </c>
      <c r="O210">
        <v>97500</v>
      </c>
      <c r="P210">
        <v>8164</v>
      </c>
      <c r="Q210">
        <v>1190</v>
      </c>
      <c r="R210">
        <v>407</v>
      </c>
      <c r="S210">
        <v>92</v>
      </c>
      <c r="T210" t="s">
        <v>581</v>
      </c>
      <c r="U210">
        <v>1</v>
      </c>
      <c r="V210">
        <v>299</v>
      </c>
      <c r="W210">
        <v>0</v>
      </c>
      <c r="X210">
        <v>5</v>
      </c>
      <c r="Y210">
        <v>5</v>
      </c>
      <c r="Z210">
        <v>283</v>
      </c>
      <c r="AA210">
        <v>36</v>
      </c>
      <c r="AB210">
        <v>7</v>
      </c>
      <c r="AC210">
        <v>28</v>
      </c>
      <c r="AD210">
        <v>130</v>
      </c>
      <c r="AE210">
        <v>410</v>
      </c>
      <c r="AF210">
        <v>13</v>
      </c>
      <c r="AG210">
        <v>97</v>
      </c>
      <c r="AH210">
        <v>142</v>
      </c>
      <c r="AI210">
        <v>244</v>
      </c>
      <c r="AJ210">
        <v>134</v>
      </c>
      <c r="AK210">
        <v>10</v>
      </c>
      <c r="AL210">
        <v>222</v>
      </c>
      <c r="AM210">
        <v>152</v>
      </c>
      <c r="AN210">
        <v>141</v>
      </c>
      <c r="AO210">
        <v>33</v>
      </c>
      <c r="AP210">
        <v>0</v>
      </c>
      <c r="AQ210">
        <v>852</v>
      </c>
      <c r="AR210">
        <v>130</v>
      </c>
      <c r="AS210">
        <v>87</v>
      </c>
      <c r="AT210">
        <v>0</v>
      </c>
      <c r="AU210">
        <v>27</v>
      </c>
      <c r="AV210">
        <v>347</v>
      </c>
      <c r="AW210">
        <v>95</v>
      </c>
      <c r="AX210">
        <v>38</v>
      </c>
      <c r="AY210">
        <v>56</v>
      </c>
      <c r="AZ210">
        <v>84</v>
      </c>
      <c r="BA210">
        <v>175</v>
      </c>
      <c r="BB210">
        <v>29</v>
      </c>
      <c r="BC210">
        <v>278</v>
      </c>
      <c r="BD210">
        <v>49</v>
      </c>
      <c r="BE210">
        <v>82</v>
      </c>
      <c r="BF210">
        <v>95</v>
      </c>
      <c r="BG210">
        <v>0</v>
      </c>
      <c r="BH210">
        <v>360</v>
      </c>
      <c r="BI210">
        <v>44</v>
      </c>
      <c r="BJ210">
        <v>39</v>
      </c>
      <c r="BK210">
        <v>67</v>
      </c>
      <c r="BL210">
        <v>0</v>
      </c>
      <c r="BM210">
        <v>489</v>
      </c>
      <c r="BN210">
        <v>71</v>
      </c>
      <c r="BO210">
        <v>56</v>
      </c>
      <c r="BP210">
        <v>103</v>
      </c>
      <c r="BQ210">
        <v>0</v>
      </c>
      <c r="BR210">
        <v>3049</v>
      </c>
      <c r="BS210">
        <v>316</v>
      </c>
      <c r="BT210">
        <v>203</v>
      </c>
      <c r="BU210">
        <v>137</v>
      </c>
      <c r="BV210">
        <v>0</v>
      </c>
    </row>
    <row r="211" spans="1:74" x14ac:dyDescent="0.3">
      <c r="A211" t="s">
        <v>3202</v>
      </c>
      <c r="B211">
        <v>1980</v>
      </c>
      <c r="C211" t="s">
        <v>189</v>
      </c>
      <c r="D211" t="s">
        <v>3203</v>
      </c>
      <c r="E211" t="str">
        <f t="shared" si="3"/>
        <v>City of El Dorado Hills</v>
      </c>
      <c r="F211">
        <v>861</v>
      </c>
      <c r="G211" t="s">
        <v>3204</v>
      </c>
      <c r="H211">
        <v>3453</v>
      </c>
      <c r="I211">
        <v>0</v>
      </c>
      <c r="J211">
        <v>3453</v>
      </c>
      <c r="K211">
        <v>0</v>
      </c>
      <c r="L211">
        <v>1035</v>
      </c>
      <c r="M211">
        <v>964</v>
      </c>
      <c r="N211">
        <v>71</v>
      </c>
      <c r="O211">
        <v>98200</v>
      </c>
      <c r="P211">
        <v>1085</v>
      </c>
      <c r="Q211">
        <v>10</v>
      </c>
      <c r="R211">
        <v>0</v>
      </c>
      <c r="S211">
        <v>0</v>
      </c>
      <c r="T211" t="s">
        <v>3203</v>
      </c>
      <c r="U211">
        <v>1</v>
      </c>
      <c r="V211">
        <v>501</v>
      </c>
      <c r="W211">
        <v>0</v>
      </c>
      <c r="X211">
        <v>0</v>
      </c>
      <c r="Y211">
        <v>0</v>
      </c>
      <c r="Z211">
        <v>0</v>
      </c>
      <c r="AA211">
        <v>0</v>
      </c>
      <c r="AB211">
        <v>0</v>
      </c>
      <c r="AC211">
        <v>0</v>
      </c>
      <c r="AD211">
        <v>0</v>
      </c>
      <c r="AE211">
        <v>8</v>
      </c>
      <c r="AF211">
        <v>8</v>
      </c>
      <c r="AG211">
        <v>0</v>
      </c>
      <c r="AH211">
        <v>0</v>
      </c>
      <c r="AI211">
        <v>0</v>
      </c>
      <c r="AJ211">
        <v>8</v>
      </c>
      <c r="AK211">
        <v>0</v>
      </c>
      <c r="AL211">
        <v>0</v>
      </c>
      <c r="AM211">
        <v>0</v>
      </c>
      <c r="AN211">
        <v>5</v>
      </c>
      <c r="AO211">
        <v>9</v>
      </c>
      <c r="AP211">
        <v>0</v>
      </c>
      <c r="AQ211">
        <v>0</v>
      </c>
      <c r="AR211">
        <v>17</v>
      </c>
      <c r="AS211">
        <v>16</v>
      </c>
      <c r="AT211">
        <v>0</v>
      </c>
      <c r="AU211">
        <v>0</v>
      </c>
      <c r="AV211">
        <v>596</v>
      </c>
      <c r="AW211">
        <v>176</v>
      </c>
      <c r="AX211">
        <v>0</v>
      </c>
      <c r="AY211">
        <v>0</v>
      </c>
      <c r="AZ211">
        <v>0</v>
      </c>
      <c r="BA211">
        <v>12</v>
      </c>
      <c r="BB211">
        <v>6</v>
      </c>
      <c r="BC211">
        <v>0</v>
      </c>
      <c r="BD211">
        <v>0</v>
      </c>
      <c r="BE211">
        <v>0</v>
      </c>
      <c r="BF211">
        <v>7</v>
      </c>
      <c r="BG211">
        <v>0</v>
      </c>
      <c r="BH211">
        <v>6</v>
      </c>
      <c r="BI211">
        <v>6</v>
      </c>
      <c r="BJ211">
        <v>4</v>
      </c>
      <c r="BK211">
        <v>17</v>
      </c>
      <c r="BL211">
        <v>0</v>
      </c>
      <c r="BM211">
        <v>18</v>
      </c>
      <c r="BN211">
        <v>7</v>
      </c>
      <c r="BO211">
        <v>7</v>
      </c>
      <c r="BP211">
        <v>21</v>
      </c>
      <c r="BQ211">
        <v>0</v>
      </c>
      <c r="BR211">
        <v>412</v>
      </c>
      <c r="BS211">
        <v>137</v>
      </c>
      <c r="BT211">
        <v>166</v>
      </c>
      <c r="BU211">
        <v>75</v>
      </c>
      <c r="BV211">
        <v>0</v>
      </c>
    </row>
    <row r="212" spans="1:74" x14ac:dyDescent="0.3">
      <c r="A212" t="s">
        <v>3205</v>
      </c>
      <c r="B212">
        <v>1980</v>
      </c>
      <c r="C212" t="s">
        <v>189</v>
      </c>
      <c r="D212" t="s">
        <v>3206</v>
      </c>
      <c r="E212" t="str">
        <f t="shared" si="3"/>
        <v>City of El Granada</v>
      </c>
      <c r="F212">
        <v>864</v>
      </c>
      <c r="G212" t="s">
        <v>3207</v>
      </c>
      <c r="H212">
        <v>3582</v>
      </c>
      <c r="I212">
        <v>0</v>
      </c>
      <c r="J212">
        <v>3582</v>
      </c>
      <c r="K212">
        <v>0</v>
      </c>
      <c r="L212">
        <v>1274</v>
      </c>
      <c r="M212">
        <v>933</v>
      </c>
      <c r="N212">
        <v>341</v>
      </c>
      <c r="O212">
        <v>122900</v>
      </c>
      <c r="P212">
        <v>1125</v>
      </c>
      <c r="Q212">
        <v>155</v>
      </c>
      <c r="R212">
        <v>30</v>
      </c>
      <c r="S212">
        <v>10</v>
      </c>
      <c r="T212" t="s">
        <v>3206</v>
      </c>
      <c r="U212">
        <v>1</v>
      </c>
      <c r="V212">
        <v>352</v>
      </c>
      <c r="W212">
        <v>0</v>
      </c>
      <c r="X212">
        <v>0</v>
      </c>
      <c r="Y212">
        <v>0</v>
      </c>
      <c r="Z212">
        <v>23</v>
      </c>
      <c r="AA212">
        <v>26</v>
      </c>
      <c r="AB212">
        <v>0</v>
      </c>
      <c r="AC212">
        <v>0</v>
      </c>
      <c r="AD212">
        <v>0</v>
      </c>
      <c r="AE212">
        <v>27</v>
      </c>
      <c r="AF212">
        <v>0</v>
      </c>
      <c r="AG212">
        <v>12</v>
      </c>
      <c r="AH212">
        <v>49</v>
      </c>
      <c r="AI212">
        <v>14</v>
      </c>
      <c r="AJ212">
        <v>1</v>
      </c>
      <c r="AK212">
        <v>0</v>
      </c>
      <c r="AL212">
        <v>5</v>
      </c>
      <c r="AM212">
        <v>21</v>
      </c>
      <c r="AN212">
        <v>15</v>
      </c>
      <c r="AO212">
        <v>24</v>
      </c>
      <c r="AP212">
        <v>0</v>
      </c>
      <c r="AQ212">
        <v>72</v>
      </c>
      <c r="AR212">
        <v>36</v>
      </c>
      <c r="AS212">
        <v>8</v>
      </c>
      <c r="AT212">
        <v>8</v>
      </c>
      <c r="AU212">
        <v>0</v>
      </c>
      <c r="AV212">
        <v>545</v>
      </c>
      <c r="AW212">
        <v>98</v>
      </c>
      <c r="AX212">
        <v>5</v>
      </c>
      <c r="AY212">
        <v>0</v>
      </c>
      <c r="AZ212">
        <v>4</v>
      </c>
      <c r="BA212">
        <v>0</v>
      </c>
      <c r="BB212">
        <v>26</v>
      </c>
      <c r="BC212">
        <v>19</v>
      </c>
      <c r="BD212">
        <v>0</v>
      </c>
      <c r="BE212">
        <v>0</v>
      </c>
      <c r="BF212">
        <v>38</v>
      </c>
      <c r="BG212">
        <v>0</v>
      </c>
      <c r="BH212">
        <v>21</v>
      </c>
      <c r="BI212">
        <v>0</v>
      </c>
      <c r="BJ212">
        <v>0</v>
      </c>
      <c r="BK212">
        <v>49</v>
      </c>
      <c r="BL212">
        <v>0</v>
      </c>
      <c r="BM212">
        <v>55</v>
      </c>
      <c r="BN212">
        <v>0</v>
      </c>
      <c r="BO212">
        <v>0</v>
      </c>
      <c r="BP212">
        <v>53</v>
      </c>
      <c r="BQ212">
        <v>0</v>
      </c>
      <c r="BR212">
        <v>316</v>
      </c>
      <c r="BS212">
        <v>74</v>
      </c>
      <c r="BT212">
        <v>113</v>
      </c>
      <c r="BU212">
        <v>61</v>
      </c>
      <c r="BV212">
        <v>0</v>
      </c>
    </row>
    <row r="213" spans="1:74" x14ac:dyDescent="0.3">
      <c r="A213" t="s">
        <v>3208</v>
      </c>
      <c r="B213">
        <v>1980</v>
      </c>
      <c r="C213" t="s">
        <v>189</v>
      </c>
      <c r="D213" t="s">
        <v>587</v>
      </c>
      <c r="E213" t="str">
        <f t="shared" si="3"/>
        <v>City of Elk Grove</v>
      </c>
      <c r="F213">
        <v>870</v>
      </c>
      <c r="G213" t="s">
        <v>3209</v>
      </c>
      <c r="H213">
        <v>10959</v>
      </c>
      <c r="I213">
        <v>0</v>
      </c>
      <c r="J213">
        <v>10959</v>
      </c>
      <c r="K213">
        <v>0</v>
      </c>
      <c r="L213">
        <v>3492</v>
      </c>
      <c r="M213">
        <v>2759</v>
      </c>
      <c r="N213">
        <v>733</v>
      </c>
      <c r="O213">
        <v>73000</v>
      </c>
      <c r="P213">
        <v>3415</v>
      </c>
      <c r="Q213">
        <v>193</v>
      </c>
      <c r="R213">
        <v>136</v>
      </c>
      <c r="S213">
        <v>132</v>
      </c>
      <c r="T213" t="s">
        <v>587</v>
      </c>
      <c r="U213">
        <v>1</v>
      </c>
      <c r="V213">
        <v>308</v>
      </c>
      <c r="W213">
        <v>9</v>
      </c>
      <c r="X213">
        <v>0</v>
      </c>
      <c r="Y213">
        <v>0</v>
      </c>
      <c r="Z213">
        <v>133</v>
      </c>
      <c r="AA213">
        <v>5</v>
      </c>
      <c r="AB213">
        <v>13</v>
      </c>
      <c r="AC213">
        <v>7</v>
      </c>
      <c r="AD213">
        <v>54</v>
      </c>
      <c r="AE213">
        <v>99</v>
      </c>
      <c r="AF213">
        <v>19</v>
      </c>
      <c r="AG213">
        <v>22</v>
      </c>
      <c r="AH213">
        <v>22</v>
      </c>
      <c r="AI213">
        <v>44</v>
      </c>
      <c r="AJ213">
        <v>33</v>
      </c>
      <c r="AK213">
        <v>7</v>
      </c>
      <c r="AL213">
        <v>12</v>
      </c>
      <c r="AM213">
        <v>15</v>
      </c>
      <c r="AN213">
        <v>7</v>
      </c>
      <c r="AO213">
        <v>7</v>
      </c>
      <c r="AP213">
        <v>0</v>
      </c>
      <c r="AQ213">
        <v>185</v>
      </c>
      <c r="AR213">
        <v>21</v>
      </c>
      <c r="AS213">
        <v>12</v>
      </c>
      <c r="AT213">
        <v>0</v>
      </c>
      <c r="AU213">
        <v>0</v>
      </c>
      <c r="AV213">
        <v>420</v>
      </c>
      <c r="AW213">
        <v>95</v>
      </c>
      <c r="AX213">
        <v>0</v>
      </c>
      <c r="AY213">
        <v>9</v>
      </c>
      <c r="AZ213">
        <v>12</v>
      </c>
      <c r="BA213">
        <v>24</v>
      </c>
      <c r="BB213">
        <v>10</v>
      </c>
      <c r="BC213">
        <v>23</v>
      </c>
      <c r="BD213">
        <v>17</v>
      </c>
      <c r="BE213">
        <v>73</v>
      </c>
      <c r="BF213">
        <v>79</v>
      </c>
      <c r="BG213">
        <v>0</v>
      </c>
      <c r="BH213">
        <v>53</v>
      </c>
      <c r="BI213">
        <v>53</v>
      </c>
      <c r="BJ213">
        <v>33</v>
      </c>
      <c r="BK213">
        <v>91</v>
      </c>
      <c r="BL213">
        <v>0</v>
      </c>
      <c r="BM213">
        <v>125</v>
      </c>
      <c r="BN213">
        <v>41</v>
      </c>
      <c r="BO213">
        <v>49</v>
      </c>
      <c r="BP213">
        <v>43</v>
      </c>
      <c r="BQ213">
        <v>0</v>
      </c>
      <c r="BR213">
        <v>1027</v>
      </c>
      <c r="BS213">
        <v>235</v>
      </c>
      <c r="BT213">
        <v>346</v>
      </c>
      <c r="BU213">
        <v>65</v>
      </c>
      <c r="BV213">
        <v>0</v>
      </c>
    </row>
    <row r="214" spans="1:74" x14ac:dyDescent="0.3">
      <c r="A214" t="s">
        <v>3210</v>
      </c>
      <c r="B214">
        <v>1980</v>
      </c>
      <c r="C214" t="s">
        <v>189</v>
      </c>
      <c r="D214" t="s">
        <v>583</v>
      </c>
      <c r="E214" t="str">
        <f t="shared" si="3"/>
        <v>City of El Monte</v>
      </c>
      <c r="F214">
        <v>880</v>
      </c>
      <c r="G214" t="s">
        <v>3211</v>
      </c>
      <c r="H214">
        <v>79494</v>
      </c>
      <c r="I214">
        <v>79494</v>
      </c>
      <c r="J214">
        <v>0</v>
      </c>
      <c r="K214">
        <v>0</v>
      </c>
      <c r="L214">
        <v>24170</v>
      </c>
      <c r="M214">
        <v>10006</v>
      </c>
      <c r="N214">
        <v>14164</v>
      </c>
      <c r="O214">
        <v>65000</v>
      </c>
      <c r="P214">
        <v>16155</v>
      </c>
      <c r="Q214">
        <v>3933</v>
      </c>
      <c r="R214">
        <v>3804</v>
      </c>
      <c r="S214">
        <v>1487</v>
      </c>
      <c r="T214" t="s">
        <v>583</v>
      </c>
      <c r="U214">
        <v>1</v>
      </c>
      <c r="V214">
        <v>262</v>
      </c>
      <c r="W214">
        <v>18</v>
      </c>
      <c r="X214">
        <v>74</v>
      </c>
      <c r="Y214">
        <v>125</v>
      </c>
      <c r="Z214">
        <v>2253</v>
      </c>
      <c r="AA214">
        <v>381</v>
      </c>
      <c r="AB214">
        <v>129</v>
      </c>
      <c r="AC214">
        <v>298</v>
      </c>
      <c r="AD214">
        <v>696</v>
      </c>
      <c r="AE214">
        <v>2227</v>
      </c>
      <c r="AF214">
        <v>36</v>
      </c>
      <c r="AG214">
        <v>471</v>
      </c>
      <c r="AH214">
        <v>639</v>
      </c>
      <c r="AI214">
        <v>1247</v>
      </c>
      <c r="AJ214">
        <v>474</v>
      </c>
      <c r="AK214">
        <v>37</v>
      </c>
      <c r="AL214">
        <v>1157</v>
      </c>
      <c r="AM214">
        <v>579</v>
      </c>
      <c r="AN214">
        <v>387</v>
      </c>
      <c r="AO214">
        <v>32</v>
      </c>
      <c r="AP214">
        <v>5</v>
      </c>
      <c r="AQ214">
        <v>2303</v>
      </c>
      <c r="AR214">
        <v>191</v>
      </c>
      <c r="AS214">
        <v>48</v>
      </c>
      <c r="AT214">
        <v>7</v>
      </c>
      <c r="AU214">
        <v>24</v>
      </c>
      <c r="AV214">
        <v>314</v>
      </c>
      <c r="AW214">
        <v>87</v>
      </c>
      <c r="AX214">
        <v>59</v>
      </c>
      <c r="AY214">
        <v>41</v>
      </c>
      <c r="AZ214">
        <v>64</v>
      </c>
      <c r="BA214">
        <v>314</v>
      </c>
      <c r="BB214">
        <v>89</v>
      </c>
      <c r="BC214">
        <v>429</v>
      </c>
      <c r="BD214">
        <v>77</v>
      </c>
      <c r="BE214">
        <v>122</v>
      </c>
      <c r="BF214">
        <v>379</v>
      </c>
      <c r="BG214">
        <v>0</v>
      </c>
      <c r="BH214">
        <v>576</v>
      </c>
      <c r="BI214">
        <v>67</v>
      </c>
      <c r="BJ214">
        <v>172</v>
      </c>
      <c r="BK214">
        <v>229</v>
      </c>
      <c r="BL214">
        <v>0</v>
      </c>
      <c r="BM214">
        <v>764</v>
      </c>
      <c r="BN214">
        <v>106</v>
      </c>
      <c r="BO214">
        <v>179</v>
      </c>
      <c r="BP214">
        <v>153</v>
      </c>
      <c r="BQ214">
        <v>0</v>
      </c>
      <c r="BR214">
        <v>3239</v>
      </c>
      <c r="BS214">
        <v>381</v>
      </c>
      <c r="BT214">
        <v>421</v>
      </c>
      <c r="BU214">
        <v>103</v>
      </c>
      <c r="BV214">
        <v>0</v>
      </c>
    </row>
    <row r="215" spans="1:74" x14ac:dyDescent="0.3">
      <c r="A215" t="s">
        <v>3212</v>
      </c>
      <c r="B215">
        <v>1980</v>
      </c>
      <c r="C215" t="s">
        <v>189</v>
      </c>
      <c r="D215" t="s">
        <v>3213</v>
      </c>
      <c r="E215" t="str">
        <f t="shared" si="3"/>
        <v>City of El Paso de Robles</v>
      </c>
      <c r="F215">
        <v>885</v>
      </c>
      <c r="G215" t="s">
        <v>3214</v>
      </c>
      <c r="H215">
        <v>9163</v>
      </c>
      <c r="I215">
        <v>0</v>
      </c>
      <c r="J215">
        <v>9163</v>
      </c>
      <c r="K215">
        <v>0</v>
      </c>
      <c r="L215">
        <v>3631</v>
      </c>
      <c r="M215">
        <v>1985</v>
      </c>
      <c r="N215">
        <v>1646</v>
      </c>
      <c r="O215">
        <v>65800</v>
      </c>
      <c r="P215">
        <v>3036</v>
      </c>
      <c r="Q215">
        <v>514</v>
      </c>
      <c r="R215">
        <v>330</v>
      </c>
      <c r="S215">
        <v>106</v>
      </c>
      <c r="T215" t="s">
        <v>3213</v>
      </c>
      <c r="U215">
        <v>1</v>
      </c>
      <c r="V215">
        <v>248</v>
      </c>
      <c r="W215">
        <v>5</v>
      </c>
      <c r="X215">
        <v>50</v>
      </c>
      <c r="Y215">
        <v>22</v>
      </c>
      <c r="Z215">
        <v>224</v>
      </c>
      <c r="AA215">
        <v>0</v>
      </c>
      <c r="AB215">
        <v>55</v>
      </c>
      <c r="AC215">
        <v>28</v>
      </c>
      <c r="AD215">
        <v>125</v>
      </c>
      <c r="AE215">
        <v>232</v>
      </c>
      <c r="AF215">
        <v>21</v>
      </c>
      <c r="AG215">
        <v>65</v>
      </c>
      <c r="AH215">
        <v>85</v>
      </c>
      <c r="AI215">
        <v>93</v>
      </c>
      <c r="AJ215">
        <v>62</v>
      </c>
      <c r="AK215">
        <v>25</v>
      </c>
      <c r="AL215">
        <v>96</v>
      </c>
      <c r="AM215">
        <v>38</v>
      </c>
      <c r="AN215">
        <v>60</v>
      </c>
      <c r="AO215">
        <v>5</v>
      </c>
      <c r="AP215">
        <v>7</v>
      </c>
      <c r="AQ215">
        <v>258</v>
      </c>
      <c r="AR215">
        <v>37</v>
      </c>
      <c r="AS215">
        <v>8</v>
      </c>
      <c r="AT215">
        <v>0</v>
      </c>
      <c r="AU215">
        <v>0</v>
      </c>
      <c r="AV215">
        <v>396</v>
      </c>
      <c r="AW215">
        <v>82</v>
      </c>
      <c r="AX215">
        <v>0</v>
      </c>
      <c r="AY215">
        <v>9</v>
      </c>
      <c r="AZ215">
        <v>25</v>
      </c>
      <c r="BA215">
        <v>42</v>
      </c>
      <c r="BB215">
        <v>0</v>
      </c>
      <c r="BC215">
        <v>155</v>
      </c>
      <c r="BD215">
        <v>4</v>
      </c>
      <c r="BE215">
        <v>14</v>
      </c>
      <c r="BF215">
        <v>48</v>
      </c>
      <c r="BG215">
        <v>0</v>
      </c>
      <c r="BH215">
        <v>139</v>
      </c>
      <c r="BI215">
        <v>11</v>
      </c>
      <c r="BJ215">
        <v>34</v>
      </c>
      <c r="BK215">
        <v>66</v>
      </c>
      <c r="BL215">
        <v>0</v>
      </c>
      <c r="BM215">
        <v>156</v>
      </c>
      <c r="BN215">
        <v>19</v>
      </c>
      <c r="BO215">
        <v>39</v>
      </c>
      <c r="BP215">
        <v>48</v>
      </c>
      <c r="BQ215">
        <v>0</v>
      </c>
      <c r="BR215">
        <v>614</v>
      </c>
      <c r="BS215">
        <v>119</v>
      </c>
      <c r="BT215">
        <v>132</v>
      </c>
      <c r="BU215">
        <v>37</v>
      </c>
      <c r="BV215">
        <v>0</v>
      </c>
    </row>
    <row r="216" spans="1:74" x14ac:dyDescent="0.3">
      <c r="A216" t="s">
        <v>3215</v>
      </c>
      <c r="B216">
        <v>1980</v>
      </c>
      <c r="C216" t="s">
        <v>189</v>
      </c>
      <c r="D216" t="s">
        <v>3216</v>
      </c>
      <c r="E216" t="str">
        <f t="shared" si="3"/>
        <v>City of El Rio</v>
      </c>
      <c r="F216">
        <v>890</v>
      </c>
      <c r="G216" t="s">
        <v>3217</v>
      </c>
      <c r="H216">
        <v>5674</v>
      </c>
      <c r="I216">
        <v>5674</v>
      </c>
      <c r="J216">
        <v>0</v>
      </c>
      <c r="K216">
        <v>0</v>
      </c>
      <c r="L216">
        <v>1597</v>
      </c>
      <c r="M216">
        <v>1107</v>
      </c>
      <c r="N216">
        <v>490</v>
      </c>
      <c r="O216">
        <v>65900</v>
      </c>
      <c r="P216">
        <v>1328</v>
      </c>
      <c r="Q216">
        <v>151</v>
      </c>
      <c r="R216">
        <v>7</v>
      </c>
      <c r="S216">
        <v>151</v>
      </c>
      <c r="T216" t="s">
        <v>3216</v>
      </c>
      <c r="U216">
        <v>1</v>
      </c>
      <c r="V216">
        <v>233</v>
      </c>
      <c r="W216">
        <v>0</v>
      </c>
      <c r="X216">
        <v>9</v>
      </c>
      <c r="Y216">
        <v>0</v>
      </c>
      <c r="Z216">
        <v>41</v>
      </c>
      <c r="AA216">
        <v>16</v>
      </c>
      <c r="AB216">
        <v>0</v>
      </c>
      <c r="AC216">
        <v>24</v>
      </c>
      <c r="AD216">
        <v>0</v>
      </c>
      <c r="AE216">
        <v>63</v>
      </c>
      <c r="AF216">
        <v>6</v>
      </c>
      <c r="AG216">
        <v>46</v>
      </c>
      <c r="AH216">
        <v>24</v>
      </c>
      <c r="AI216">
        <v>55</v>
      </c>
      <c r="AJ216">
        <v>4</v>
      </c>
      <c r="AK216">
        <v>10</v>
      </c>
      <c r="AL216">
        <v>29</v>
      </c>
      <c r="AM216">
        <v>5</v>
      </c>
      <c r="AN216">
        <v>20</v>
      </c>
      <c r="AO216">
        <v>4</v>
      </c>
      <c r="AP216">
        <v>3</v>
      </c>
      <c r="AQ216">
        <v>106</v>
      </c>
      <c r="AR216">
        <v>3</v>
      </c>
      <c r="AS216">
        <v>8</v>
      </c>
      <c r="AT216">
        <v>0</v>
      </c>
      <c r="AU216">
        <v>3</v>
      </c>
      <c r="AV216">
        <v>281</v>
      </c>
      <c r="AW216">
        <v>85</v>
      </c>
      <c r="AX216">
        <v>12</v>
      </c>
      <c r="AY216">
        <v>8</v>
      </c>
      <c r="AZ216">
        <v>4</v>
      </c>
      <c r="BA216">
        <v>21</v>
      </c>
      <c r="BB216">
        <v>0</v>
      </c>
      <c r="BC216">
        <v>33</v>
      </c>
      <c r="BD216">
        <v>23</v>
      </c>
      <c r="BE216">
        <v>15</v>
      </c>
      <c r="BF216">
        <v>15</v>
      </c>
      <c r="BG216">
        <v>0</v>
      </c>
      <c r="BH216">
        <v>41</v>
      </c>
      <c r="BI216">
        <v>27</v>
      </c>
      <c r="BJ216">
        <v>17</v>
      </c>
      <c r="BK216">
        <v>5</v>
      </c>
      <c r="BL216">
        <v>0</v>
      </c>
      <c r="BM216">
        <v>53</v>
      </c>
      <c r="BN216">
        <v>5</v>
      </c>
      <c r="BO216">
        <v>19</v>
      </c>
      <c r="BP216">
        <v>9</v>
      </c>
      <c r="BQ216">
        <v>0</v>
      </c>
      <c r="BR216">
        <v>431</v>
      </c>
      <c r="BS216">
        <v>65</v>
      </c>
      <c r="BT216">
        <v>49</v>
      </c>
      <c r="BU216">
        <v>31</v>
      </c>
      <c r="BV216">
        <v>0</v>
      </c>
    </row>
    <row r="217" spans="1:74" x14ac:dyDescent="0.3">
      <c r="A217" t="s">
        <v>3218</v>
      </c>
      <c r="B217">
        <v>1980</v>
      </c>
      <c r="C217" t="s">
        <v>189</v>
      </c>
      <c r="D217" t="s">
        <v>585</v>
      </c>
      <c r="E217" t="str">
        <f t="shared" si="3"/>
        <v>City of El Segundo</v>
      </c>
      <c r="F217">
        <v>895</v>
      </c>
      <c r="G217" t="s">
        <v>3219</v>
      </c>
      <c r="H217">
        <v>13752</v>
      </c>
      <c r="I217">
        <v>13752</v>
      </c>
      <c r="J217">
        <v>0</v>
      </c>
      <c r="K217">
        <v>0</v>
      </c>
      <c r="L217">
        <v>5985</v>
      </c>
      <c r="M217">
        <v>2427</v>
      </c>
      <c r="N217">
        <v>3558</v>
      </c>
      <c r="O217">
        <v>126400</v>
      </c>
      <c r="P217">
        <v>3696</v>
      </c>
      <c r="Q217">
        <v>1707</v>
      </c>
      <c r="R217">
        <v>906</v>
      </c>
      <c r="S217">
        <v>1</v>
      </c>
      <c r="T217" t="s">
        <v>585</v>
      </c>
      <c r="U217">
        <v>1</v>
      </c>
      <c r="V217">
        <v>336</v>
      </c>
      <c r="W217">
        <v>8</v>
      </c>
      <c r="X217">
        <v>0</v>
      </c>
      <c r="Y217">
        <v>17</v>
      </c>
      <c r="Z217">
        <v>287</v>
      </c>
      <c r="AA217">
        <v>36</v>
      </c>
      <c r="AB217">
        <v>6</v>
      </c>
      <c r="AC217">
        <v>6</v>
      </c>
      <c r="AD217">
        <v>40</v>
      </c>
      <c r="AE217">
        <v>241</v>
      </c>
      <c r="AF217">
        <v>3</v>
      </c>
      <c r="AG217">
        <v>73</v>
      </c>
      <c r="AH217">
        <v>84</v>
      </c>
      <c r="AI217">
        <v>204</v>
      </c>
      <c r="AJ217">
        <v>208</v>
      </c>
      <c r="AK217">
        <v>13</v>
      </c>
      <c r="AL217">
        <v>227</v>
      </c>
      <c r="AM217">
        <v>245</v>
      </c>
      <c r="AN217">
        <v>134</v>
      </c>
      <c r="AO217">
        <v>44</v>
      </c>
      <c r="AP217">
        <v>17</v>
      </c>
      <c r="AQ217">
        <v>1251</v>
      </c>
      <c r="AR217">
        <v>205</v>
      </c>
      <c r="AS217">
        <v>136</v>
      </c>
      <c r="AT217">
        <v>13</v>
      </c>
      <c r="AU217">
        <v>40</v>
      </c>
      <c r="AV217">
        <v>471</v>
      </c>
      <c r="AW217">
        <v>97</v>
      </c>
      <c r="AX217">
        <v>0</v>
      </c>
      <c r="AY217">
        <v>6</v>
      </c>
      <c r="AZ217">
        <v>11</v>
      </c>
      <c r="BA217">
        <v>13</v>
      </c>
      <c r="BB217">
        <v>0</v>
      </c>
      <c r="BC217">
        <v>103</v>
      </c>
      <c r="BD217">
        <v>7</v>
      </c>
      <c r="BE217">
        <v>29</v>
      </c>
      <c r="BF217">
        <v>40</v>
      </c>
      <c r="BG217">
        <v>0</v>
      </c>
      <c r="BH217">
        <v>76</v>
      </c>
      <c r="BI217">
        <v>12</v>
      </c>
      <c r="BJ217">
        <v>23</v>
      </c>
      <c r="BK217">
        <v>28</v>
      </c>
      <c r="BL217">
        <v>0</v>
      </c>
      <c r="BM217">
        <v>135</v>
      </c>
      <c r="BN217">
        <v>6</v>
      </c>
      <c r="BO217">
        <v>26</v>
      </c>
      <c r="BP217">
        <v>53</v>
      </c>
      <c r="BQ217">
        <v>0</v>
      </c>
      <c r="BR217">
        <v>1102</v>
      </c>
      <c r="BS217">
        <v>238</v>
      </c>
      <c r="BT217">
        <v>177</v>
      </c>
      <c r="BU217">
        <v>120</v>
      </c>
      <c r="BV217">
        <v>0</v>
      </c>
    </row>
    <row r="218" spans="1:74" x14ac:dyDescent="0.3">
      <c r="A218" t="s">
        <v>3220</v>
      </c>
      <c r="B218">
        <v>1980</v>
      </c>
      <c r="C218" t="s">
        <v>189</v>
      </c>
      <c r="D218" t="s">
        <v>3221</v>
      </c>
      <c r="E218" t="str">
        <f t="shared" si="3"/>
        <v>City of El Sobrante</v>
      </c>
      <c r="F218">
        <v>902</v>
      </c>
      <c r="G218" t="s">
        <v>3222</v>
      </c>
      <c r="H218">
        <v>10535</v>
      </c>
      <c r="I218">
        <v>10535</v>
      </c>
      <c r="J218">
        <v>0</v>
      </c>
      <c r="K218">
        <v>0</v>
      </c>
      <c r="L218">
        <v>4170</v>
      </c>
      <c r="M218">
        <v>2770</v>
      </c>
      <c r="N218">
        <v>1400</v>
      </c>
      <c r="O218">
        <v>76500</v>
      </c>
      <c r="P218">
        <v>3329</v>
      </c>
      <c r="Q218">
        <v>429</v>
      </c>
      <c r="R218">
        <v>478</v>
      </c>
      <c r="S218">
        <v>58</v>
      </c>
      <c r="T218" t="s">
        <v>3221</v>
      </c>
      <c r="U218">
        <v>1</v>
      </c>
      <c r="V218">
        <v>300</v>
      </c>
      <c r="W218">
        <v>0</v>
      </c>
      <c r="X218">
        <v>0</v>
      </c>
      <c r="Y218">
        <v>0</v>
      </c>
      <c r="Z218">
        <v>121</v>
      </c>
      <c r="AA218">
        <v>57</v>
      </c>
      <c r="AB218">
        <v>20</v>
      </c>
      <c r="AC218">
        <v>8</v>
      </c>
      <c r="AD218">
        <v>50</v>
      </c>
      <c r="AE218">
        <v>212</v>
      </c>
      <c r="AF218">
        <v>0</v>
      </c>
      <c r="AG218">
        <v>11</v>
      </c>
      <c r="AH218">
        <v>47</v>
      </c>
      <c r="AI218">
        <v>176</v>
      </c>
      <c r="AJ218">
        <v>84</v>
      </c>
      <c r="AK218">
        <v>0</v>
      </c>
      <c r="AL218">
        <v>103</v>
      </c>
      <c r="AM218">
        <v>68</v>
      </c>
      <c r="AN218">
        <v>68</v>
      </c>
      <c r="AO218">
        <v>6</v>
      </c>
      <c r="AP218">
        <v>8</v>
      </c>
      <c r="AQ218">
        <v>257</v>
      </c>
      <c r="AR218">
        <v>78</v>
      </c>
      <c r="AS218">
        <v>11</v>
      </c>
      <c r="AT218">
        <v>0</v>
      </c>
      <c r="AU218">
        <v>0</v>
      </c>
      <c r="AV218">
        <v>342</v>
      </c>
      <c r="AW218">
        <v>93</v>
      </c>
      <c r="AX218">
        <v>28</v>
      </c>
      <c r="AY218">
        <v>7</v>
      </c>
      <c r="AZ218">
        <v>15</v>
      </c>
      <c r="BA218">
        <v>28</v>
      </c>
      <c r="BB218">
        <v>32</v>
      </c>
      <c r="BC218">
        <v>125</v>
      </c>
      <c r="BD218">
        <v>15</v>
      </c>
      <c r="BE218">
        <v>40</v>
      </c>
      <c r="BF218">
        <v>16</v>
      </c>
      <c r="BG218">
        <v>0</v>
      </c>
      <c r="BH218">
        <v>107</v>
      </c>
      <c r="BI218">
        <v>13</v>
      </c>
      <c r="BJ218">
        <v>30</v>
      </c>
      <c r="BK218">
        <v>12</v>
      </c>
      <c r="BL218">
        <v>0</v>
      </c>
      <c r="BM218">
        <v>209</v>
      </c>
      <c r="BN218">
        <v>0</v>
      </c>
      <c r="BO218">
        <v>49</v>
      </c>
      <c r="BP218">
        <v>47</v>
      </c>
      <c r="BQ218">
        <v>0</v>
      </c>
      <c r="BR218">
        <v>1198</v>
      </c>
      <c r="BS218">
        <v>184</v>
      </c>
      <c r="BT218">
        <v>189</v>
      </c>
      <c r="BU218">
        <v>78</v>
      </c>
      <c r="BV218">
        <v>0</v>
      </c>
    </row>
    <row r="219" spans="1:74" x14ac:dyDescent="0.3">
      <c r="A219" t="s">
        <v>3223</v>
      </c>
      <c r="B219">
        <v>1980</v>
      </c>
      <c r="C219" t="s">
        <v>189</v>
      </c>
      <c r="D219" t="s">
        <v>3224</v>
      </c>
      <c r="E219" t="str">
        <f t="shared" si="3"/>
        <v>City of El Toro</v>
      </c>
      <c r="F219">
        <v>903</v>
      </c>
      <c r="G219" t="s">
        <v>3225</v>
      </c>
      <c r="H219">
        <v>38153</v>
      </c>
      <c r="I219">
        <v>38153</v>
      </c>
      <c r="J219">
        <v>0</v>
      </c>
      <c r="K219">
        <v>0</v>
      </c>
      <c r="L219">
        <v>12158</v>
      </c>
      <c r="M219">
        <v>9896</v>
      </c>
      <c r="N219">
        <v>2262</v>
      </c>
      <c r="O219">
        <v>132800</v>
      </c>
      <c r="P219">
        <v>10483</v>
      </c>
      <c r="Q219">
        <v>598</v>
      </c>
      <c r="R219">
        <v>864</v>
      </c>
      <c r="S219">
        <v>1055</v>
      </c>
      <c r="T219" t="s">
        <v>3224</v>
      </c>
      <c r="U219">
        <v>1</v>
      </c>
      <c r="V219">
        <v>479</v>
      </c>
      <c r="W219">
        <v>0</v>
      </c>
      <c r="X219">
        <v>0</v>
      </c>
      <c r="Y219">
        <v>0</v>
      </c>
      <c r="Z219">
        <v>166</v>
      </c>
      <c r="AA219">
        <v>48</v>
      </c>
      <c r="AB219">
        <v>0</v>
      </c>
      <c r="AC219">
        <v>0</v>
      </c>
      <c r="AD219">
        <v>10</v>
      </c>
      <c r="AE219">
        <v>169</v>
      </c>
      <c r="AF219">
        <v>5</v>
      </c>
      <c r="AG219">
        <v>0</v>
      </c>
      <c r="AH219">
        <v>5</v>
      </c>
      <c r="AI219">
        <v>57</v>
      </c>
      <c r="AJ219">
        <v>359</v>
      </c>
      <c r="AK219">
        <v>5</v>
      </c>
      <c r="AL219">
        <v>27</v>
      </c>
      <c r="AM219">
        <v>32</v>
      </c>
      <c r="AN219">
        <v>175</v>
      </c>
      <c r="AO219">
        <v>134</v>
      </c>
      <c r="AP219">
        <v>0</v>
      </c>
      <c r="AQ219">
        <v>485</v>
      </c>
      <c r="AR219">
        <v>270</v>
      </c>
      <c r="AS219">
        <v>219</v>
      </c>
      <c r="AT219">
        <v>59</v>
      </c>
      <c r="AU219">
        <v>0</v>
      </c>
      <c r="AV219">
        <v>745</v>
      </c>
      <c r="AW219">
        <v>156</v>
      </c>
      <c r="AX219">
        <v>0</v>
      </c>
      <c r="AY219">
        <v>0</v>
      </c>
      <c r="AZ219">
        <v>0</v>
      </c>
      <c r="BA219">
        <v>124</v>
      </c>
      <c r="BB219">
        <v>83</v>
      </c>
      <c r="BC219">
        <v>26</v>
      </c>
      <c r="BD219">
        <v>0</v>
      </c>
      <c r="BE219">
        <v>0</v>
      </c>
      <c r="BF219">
        <v>189</v>
      </c>
      <c r="BG219">
        <v>0</v>
      </c>
      <c r="BH219">
        <v>34</v>
      </c>
      <c r="BI219">
        <v>20</v>
      </c>
      <c r="BJ219">
        <v>23</v>
      </c>
      <c r="BK219">
        <v>352</v>
      </c>
      <c r="BL219">
        <v>0</v>
      </c>
      <c r="BM219">
        <v>60</v>
      </c>
      <c r="BN219">
        <v>25</v>
      </c>
      <c r="BO219">
        <v>80</v>
      </c>
      <c r="BP219">
        <v>334</v>
      </c>
      <c r="BQ219">
        <v>0</v>
      </c>
      <c r="BR219">
        <v>2382</v>
      </c>
      <c r="BS219">
        <v>1072</v>
      </c>
      <c r="BT219">
        <v>1672</v>
      </c>
      <c r="BU219">
        <v>1222</v>
      </c>
      <c r="BV219">
        <v>0</v>
      </c>
    </row>
    <row r="220" spans="1:74" x14ac:dyDescent="0.3">
      <c r="A220" t="s">
        <v>3226</v>
      </c>
      <c r="B220">
        <v>1980</v>
      </c>
      <c r="C220" t="s">
        <v>189</v>
      </c>
      <c r="D220" t="s">
        <v>3227</v>
      </c>
      <c r="E220" t="str">
        <f t="shared" si="3"/>
        <v>City of El Toro Station</v>
      </c>
      <c r="F220">
        <v>904</v>
      </c>
      <c r="G220" t="s">
        <v>3228</v>
      </c>
      <c r="H220">
        <v>7632</v>
      </c>
      <c r="I220">
        <v>7632</v>
      </c>
      <c r="J220">
        <v>0</v>
      </c>
      <c r="K220">
        <v>0</v>
      </c>
      <c r="L220">
        <v>1236</v>
      </c>
      <c r="M220">
        <v>2</v>
      </c>
      <c r="N220">
        <v>1234</v>
      </c>
      <c r="O220">
        <v>0</v>
      </c>
      <c r="P220">
        <v>930</v>
      </c>
      <c r="Q220">
        <v>311</v>
      </c>
      <c r="R220">
        <v>12</v>
      </c>
      <c r="S220">
        <v>1</v>
      </c>
      <c r="T220" t="s">
        <v>3227</v>
      </c>
      <c r="U220">
        <v>1</v>
      </c>
      <c r="V220">
        <v>213</v>
      </c>
      <c r="W220">
        <v>0</v>
      </c>
      <c r="X220">
        <v>0</v>
      </c>
      <c r="Y220">
        <v>15</v>
      </c>
      <c r="Z220">
        <v>52</v>
      </c>
      <c r="AA220">
        <v>16</v>
      </c>
      <c r="AB220">
        <v>33</v>
      </c>
      <c r="AC220">
        <v>67</v>
      </c>
      <c r="AD220">
        <v>188</v>
      </c>
      <c r="AE220">
        <v>64</v>
      </c>
      <c r="AF220">
        <v>41</v>
      </c>
      <c r="AG220">
        <v>111</v>
      </c>
      <c r="AH220">
        <v>80</v>
      </c>
      <c r="AI220">
        <v>26</v>
      </c>
      <c r="AJ220">
        <v>0</v>
      </c>
      <c r="AK220">
        <v>20</v>
      </c>
      <c r="AL220">
        <v>174</v>
      </c>
      <c r="AM220">
        <v>8</v>
      </c>
      <c r="AN220">
        <v>12</v>
      </c>
      <c r="AO220">
        <v>0</v>
      </c>
      <c r="AP220">
        <v>21</v>
      </c>
      <c r="AQ220">
        <v>181</v>
      </c>
      <c r="AR220">
        <v>5</v>
      </c>
      <c r="AS220">
        <v>0</v>
      </c>
      <c r="AT220">
        <v>0</v>
      </c>
      <c r="AU220">
        <v>12</v>
      </c>
      <c r="AV220">
        <v>0</v>
      </c>
      <c r="AW220">
        <v>0</v>
      </c>
      <c r="AX220">
        <v>0</v>
      </c>
      <c r="AY220">
        <v>0</v>
      </c>
      <c r="AZ220">
        <v>0</v>
      </c>
      <c r="BA220">
        <v>0</v>
      </c>
      <c r="BB220">
        <v>0</v>
      </c>
      <c r="BC220">
        <v>0</v>
      </c>
      <c r="BD220">
        <v>0</v>
      </c>
      <c r="BE220">
        <v>0</v>
      </c>
      <c r="BF220">
        <v>0</v>
      </c>
      <c r="BG220">
        <v>0</v>
      </c>
      <c r="BH220">
        <v>0</v>
      </c>
      <c r="BI220">
        <v>0</v>
      </c>
      <c r="BJ220">
        <v>0</v>
      </c>
      <c r="BK220">
        <v>0</v>
      </c>
      <c r="BL220">
        <v>0</v>
      </c>
      <c r="BM220">
        <v>0</v>
      </c>
      <c r="BN220">
        <v>0</v>
      </c>
      <c r="BO220">
        <v>0</v>
      </c>
      <c r="BP220">
        <v>0</v>
      </c>
      <c r="BQ220">
        <v>0</v>
      </c>
      <c r="BR220">
        <v>0</v>
      </c>
      <c r="BS220">
        <v>0</v>
      </c>
      <c r="BT220">
        <v>0</v>
      </c>
      <c r="BU220">
        <v>0</v>
      </c>
      <c r="BV220">
        <v>0</v>
      </c>
    </row>
    <row r="221" spans="1:74" x14ac:dyDescent="0.3">
      <c r="A221" t="s">
        <v>3229</v>
      </c>
      <c r="B221">
        <v>1980</v>
      </c>
      <c r="C221" t="s">
        <v>189</v>
      </c>
      <c r="D221" t="s">
        <v>3230</v>
      </c>
      <c r="E221" t="str">
        <f t="shared" si="3"/>
        <v>City of El Verano</v>
      </c>
      <c r="F221">
        <v>905</v>
      </c>
      <c r="G221" t="s">
        <v>3231</v>
      </c>
      <c r="H221">
        <v>2384</v>
      </c>
      <c r="I221">
        <v>0</v>
      </c>
      <c r="J221">
        <v>0</v>
      </c>
      <c r="K221">
        <v>2384</v>
      </c>
      <c r="L221">
        <v>931</v>
      </c>
      <c r="M221">
        <v>524</v>
      </c>
      <c r="N221">
        <v>407</v>
      </c>
      <c r="O221">
        <v>79100</v>
      </c>
      <c r="P221">
        <v>865</v>
      </c>
      <c r="Q221">
        <v>135</v>
      </c>
      <c r="R221">
        <v>2</v>
      </c>
      <c r="S221">
        <v>3</v>
      </c>
      <c r="T221" t="s">
        <v>3230</v>
      </c>
      <c r="U221">
        <v>1</v>
      </c>
      <c r="V221">
        <v>306</v>
      </c>
      <c r="W221">
        <v>8</v>
      </c>
      <c r="X221">
        <v>0</v>
      </c>
      <c r="Y221">
        <v>0</v>
      </c>
      <c r="Z221">
        <v>21</v>
      </c>
      <c r="AA221">
        <v>8</v>
      </c>
      <c r="AB221">
        <v>0</v>
      </c>
      <c r="AC221">
        <v>0</v>
      </c>
      <c r="AD221">
        <v>17</v>
      </c>
      <c r="AE221">
        <v>85</v>
      </c>
      <c r="AF221">
        <v>0</v>
      </c>
      <c r="AG221">
        <v>7</v>
      </c>
      <c r="AH221">
        <v>60</v>
      </c>
      <c r="AI221">
        <v>56</v>
      </c>
      <c r="AJ221">
        <v>18</v>
      </c>
      <c r="AK221">
        <v>8</v>
      </c>
      <c r="AL221">
        <v>9</v>
      </c>
      <c r="AM221">
        <v>18</v>
      </c>
      <c r="AN221">
        <v>21</v>
      </c>
      <c r="AO221">
        <v>0</v>
      </c>
      <c r="AP221">
        <v>0</v>
      </c>
      <c r="AQ221">
        <v>77</v>
      </c>
      <c r="AR221">
        <v>12</v>
      </c>
      <c r="AS221">
        <v>0</v>
      </c>
      <c r="AT221">
        <v>0</v>
      </c>
      <c r="AU221">
        <v>0</v>
      </c>
      <c r="AV221">
        <v>385</v>
      </c>
      <c r="AW221">
        <v>105</v>
      </c>
      <c r="AX221">
        <v>0</v>
      </c>
      <c r="AY221">
        <v>16</v>
      </c>
      <c r="AZ221">
        <v>0</v>
      </c>
      <c r="BA221">
        <v>7</v>
      </c>
      <c r="BB221">
        <v>0</v>
      </c>
      <c r="BC221">
        <v>16</v>
      </c>
      <c r="BD221">
        <v>0</v>
      </c>
      <c r="BE221">
        <v>0</v>
      </c>
      <c r="BF221">
        <v>58</v>
      </c>
      <c r="BG221">
        <v>0</v>
      </c>
      <c r="BH221">
        <v>17</v>
      </c>
      <c r="BI221">
        <v>0</v>
      </c>
      <c r="BJ221">
        <v>7</v>
      </c>
      <c r="BK221">
        <v>17</v>
      </c>
      <c r="BL221">
        <v>0</v>
      </c>
      <c r="BM221">
        <v>66</v>
      </c>
      <c r="BN221">
        <v>17</v>
      </c>
      <c r="BO221">
        <v>0</v>
      </c>
      <c r="BP221">
        <v>14</v>
      </c>
      <c r="BQ221">
        <v>0</v>
      </c>
      <c r="BR221">
        <v>152</v>
      </c>
      <c r="BS221">
        <v>23</v>
      </c>
      <c r="BT221">
        <v>23</v>
      </c>
      <c r="BU221">
        <v>14</v>
      </c>
      <c r="BV221">
        <v>0</v>
      </c>
    </row>
    <row r="222" spans="1:74" x14ac:dyDescent="0.3">
      <c r="A222" t="s">
        <v>3232</v>
      </c>
      <c r="B222">
        <v>1980</v>
      </c>
      <c r="C222" t="s">
        <v>189</v>
      </c>
      <c r="D222" t="s">
        <v>589</v>
      </c>
      <c r="E222" t="str">
        <f t="shared" si="3"/>
        <v>City of Emeryville</v>
      </c>
      <c r="F222">
        <v>910</v>
      </c>
      <c r="G222" t="s">
        <v>3233</v>
      </c>
      <c r="H222">
        <v>3714</v>
      </c>
      <c r="I222">
        <v>3714</v>
      </c>
      <c r="J222">
        <v>0</v>
      </c>
      <c r="K222">
        <v>0</v>
      </c>
      <c r="L222">
        <v>2132</v>
      </c>
      <c r="M222">
        <v>901</v>
      </c>
      <c r="N222">
        <v>1231</v>
      </c>
      <c r="O222">
        <v>47400</v>
      </c>
      <c r="P222">
        <v>1040</v>
      </c>
      <c r="Q222">
        <v>443</v>
      </c>
      <c r="R222">
        <v>927</v>
      </c>
      <c r="S222">
        <v>2</v>
      </c>
      <c r="T222" t="s">
        <v>589</v>
      </c>
      <c r="U222">
        <v>1</v>
      </c>
      <c r="V222">
        <v>226</v>
      </c>
      <c r="W222">
        <v>4</v>
      </c>
      <c r="X222">
        <v>0</v>
      </c>
      <c r="Y222">
        <v>27</v>
      </c>
      <c r="Z222">
        <v>142</v>
      </c>
      <c r="AA222">
        <v>52</v>
      </c>
      <c r="AB222">
        <v>18</v>
      </c>
      <c r="AC222">
        <v>31</v>
      </c>
      <c r="AD222">
        <v>68</v>
      </c>
      <c r="AE222">
        <v>112</v>
      </c>
      <c r="AF222">
        <v>0</v>
      </c>
      <c r="AG222">
        <v>91</v>
      </c>
      <c r="AH222">
        <v>42</v>
      </c>
      <c r="AI222">
        <v>44</v>
      </c>
      <c r="AJ222">
        <v>54</v>
      </c>
      <c r="AK222">
        <v>0</v>
      </c>
      <c r="AL222">
        <v>112</v>
      </c>
      <c r="AM222">
        <v>19</v>
      </c>
      <c r="AN222">
        <v>36</v>
      </c>
      <c r="AO222">
        <v>0</v>
      </c>
      <c r="AP222">
        <v>0</v>
      </c>
      <c r="AQ222">
        <v>253</v>
      </c>
      <c r="AR222">
        <v>58</v>
      </c>
      <c r="AS222">
        <v>38</v>
      </c>
      <c r="AT222">
        <v>0</v>
      </c>
      <c r="AU222">
        <v>0</v>
      </c>
      <c r="AV222">
        <v>308</v>
      </c>
      <c r="AW222">
        <v>76</v>
      </c>
      <c r="AX222">
        <v>0</v>
      </c>
      <c r="AY222">
        <v>0</v>
      </c>
      <c r="AZ222">
        <v>0</v>
      </c>
      <c r="BA222">
        <v>7</v>
      </c>
      <c r="BB222">
        <v>0</v>
      </c>
      <c r="BC222">
        <v>21</v>
      </c>
      <c r="BD222">
        <v>6</v>
      </c>
      <c r="BE222">
        <v>8</v>
      </c>
      <c r="BF222">
        <v>8</v>
      </c>
      <c r="BG222">
        <v>0</v>
      </c>
      <c r="BH222">
        <v>11</v>
      </c>
      <c r="BI222">
        <v>0</v>
      </c>
      <c r="BJ222">
        <v>0</v>
      </c>
      <c r="BK222">
        <v>17</v>
      </c>
      <c r="BL222">
        <v>0</v>
      </c>
      <c r="BM222">
        <v>18</v>
      </c>
      <c r="BN222">
        <v>0</v>
      </c>
      <c r="BO222">
        <v>0</v>
      </c>
      <c r="BP222">
        <v>7</v>
      </c>
      <c r="BQ222">
        <v>0</v>
      </c>
      <c r="BR222">
        <v>41</v>
      </c>
      <c r="BS222">
        <v>10</v>
      </c>
      <c r="BT222">
        <v>0</v>
      </c>
      <c r="BU222">
        <v>0</v>
      </c>
      <c r="BV222">
        <v>0</v>
      </c>
    </row>
    <row r="223" spans="1:74" x14ac:dyDescent="0.3">
      <c r="A223" t="s">
        <v>3234</v>
      </c>
      <c r="B223">
        <v>1980</v>
      </c>
      <c r="C223" t="s">
        <v>189</v>
      </c>
      <c r="D223" t="s">
        <v>591</v>
      </c>
      <c r="E223" t="str">
        <f t="shared" si="3"/>
        <v>City of Encinitas</v>
      </c>
      <c r="F223">
        <v>920</v>
      </c>
      <c r="G223" t="s">
        <v>3235</v>
      </c>
      <c r="H223">
        <v>10796</v>
      </c>
      <c r="I223">
        <v>10796</v>
      </c>
      <c r="J223">
        <v>0</v>
      </c>
      <c r="K223">
        <v>0</v>
      </c>
      <c r="L223">
        <v>4289</v>
      </c>
      <c r="M223">
        <v>2399</v>
      </c>
      <c r="N223">
        <v>1890</v>
      </c>
      <c r="O223">
        <v>116900</v>
      </c>
      <c r="P223">
        <v>3561</v>
      </c>
      <c r="Q223">
        <v>707</v>
      </c>
      <c r="R223">
        <v>281</v>
      </c>
      <c r="S223">
        <v>12</v>
      </c>
      <c r="T223" t="s">
        <v>591</v>
      </c>
      <c r="U223">
        <v>1</v>
      </c>
      <c r="V223">
        <v>368</v>
      </c>
      <c r="W223">
        <v>0</v>
      </c>
      <c r="X223">
        <v>0</v>
      </c>
      <c r="Y223">
        <v>17</v>
      </c>
      <c r="Z223">
        <v>150</v>
      </c>
      <c r="AA223">
        <v>19</v>
      </c>
      <c r="AB223">
        <v>0</v>
      </c>
      <c r="AC223">
        <v>13</v>
      </c>
      <c r="AD223">
        <v>24</v>
      </c>
      <c r="AE223">
        <v>267</v>
      </c>
      <c r="AF223">
        <v>0</v>
      </c>
      <c r="AG223">
        <v>47</v>
      </c>
      <c r="AH223">
        <v>53</v>
      </c>
      <c r="AI223">
        <v>159</v>
      </c>
      <c r="AJ223">
        <v>237</v>
      </c>
      <c r="AK223">
        <v>18</v>
      </c>
      <c r="AL223">
        <v>78</v>
      </c>
      <c r="AM223">
        <v>61</v>
      </c>
      <c r="AN223">
        <v>171</v>
      </c>
      <c r="AO223">
        <v>29</v>
      </c>
      <c r="AP223">
        <v>0</v>
      </c>
      <c r="AQ223">
        <v>311</v>
      </c>
      <c r="AR223">
        <v>94</v>
      </c>
      <c r="AS223">
        <v>88</v>
      </c>
      <c r="AT223">
        <v>9</v>
      </c>
      <c r="AU223">
        <v>0</v>
      </c>
      <c r="AV223">
        <v>496</v>
      </c>
      <c r="AW223">
        <v>96</v>
      </c>
      <c r="AX223">
        <v>20</v>
      </c>
      <c r="AY223">
        <v>21</v>
      </c>
      <c r="AZ223">
        <v>13</v>
      </c>
      <c r="BA223">
        <v>91</v>
      </c>
      <c r="BB223">
        <v>25</v>
      </c>
      <c r="BC223">
        <v>61</v>
      </c>
      <c r="BD223">
        <v>45</v>
      </c>
      <c r="BE223">
        <v>35</v>
      </c>
      <c r="BF223">
        <v>78</v>
      </c>
      <c r="BG223">
        <v>0</v>
      </c>
      <c r="BH223">
        <v>129</v>
      </c>
      <c r="BI223">
        <v>18</v>
      </c>
      <c r="BJ223">
        <v>5</v>
      </c>
      <c r="BK223">
        <v>27</v>
      </c>
      <c r="BL223">
        <v>0</v>
      </c>
      <c r="BM223">
        <v>109</v>
      </c>
      <c r="BN223">
        <v>5</v>
      </c>
      <c r="BO223">
        <v>0</v>
      </c>
      <c r="BP223">
        <v>58</v>
      </c>
      <c r="BQ223">
        <v>0</v>
      </c>
      <c r="BR223">
        <v>670</v>
      </c>
      <c r="BS223">
        <v>231</v>
      </c>
      <c r="BT223">
        <v>93</v>
      </c>
      <c r="BU223">
        <v>117</v>
      </c>
      <c r="BV223">
        <v>0</v>
      </c>
    </row>
    <row r="224" spans="1:74" x14ac:dyDescent="0.3">
      <c r="A224" t="s">
        <v>3236</v>
      </c>
      <c r="B224">
        <v>1980</v>
      </c>
      <c r="C224" t="s">
        <v>189</v>
      </c>
      <c r="D224" t="s">
        <v>593</v>
      </c>
      <c r="E224" t="str">
        <f t="shared" si="3"/>
        <v>City of Escalon</v>
      </c>
      <c r="F224">
        <v>930</v>
      </c>
      <c r="G224" t="s">
        <v>3237</v>
      </c>
      <c r="H224">
        <v>3127</v>
      </c>
      <c r="I224">
        <v>0</v>
      </c>
      <c r="J224">
        <v>3127</v>
      </c>
      <c r="K224">
        <v>0</v>
      </c>
      <c r="L224">
        <v>1199</v>
      </c>
      <c r="M224">
        <v>832</v>
      </c>
      <c r="N224">
        <v>367</v>
      </c>
      <c r="O224">
        <v>55100</v>
      </c>
      <c r="P224">
        <v>1110</v>
      </c>
      <c r="Q224">
        <v>45</v>
      </c>
      <c r="R224">
        <v>73</v>
      </c>
      <c r="S224">
        <v>102</v>
      </c>
      <c r="T224" t="s">
        <v>593</v>
      </c>
      <c r="U224">
        <v>1</v>
      </c>
      <c r="V224">
        <v>213</v>
      </c>
      <c r="W224">
        <v>0</v>
      </c>
      <c r="X224">
        <v>0</v>
      </c>
      <c r="Y224">
        <v>0</v>
      </c>
      <c r="Z224">
        <v>53</v>
      </c>
      <c r="AA224">
        <v>8</v>
      </c>
      <c r="AB224">
        <v>0</v>
      </c>
      <c r="AC224">
        <v>25</v>
      </c>
      <c r="AD224">
        <v>26</v>
      </c>
      <c r="AE224">
        <v>43</v>
      </c>
      <c r="AF224">
        <v>10</v>
      </c>
      <c r="AG224">
        <v>46</v>
      </c>
      <c r="AH224">
        <v>33</v>
      </c>
      <c r="AI224">
        <v>17</v>
      </c>
      <c r="AJ224">
        <v>0</v>
      </c>
      <c r="AK224">
        <v>0</v>
      </c>
      <c r="AL224">
        <v>22</v>
      </c>
      <c r="AM224">
        <v>7</v>
      </c>
      <c r="AN224">
        <v>0</v>
      </c>
      <c r="AO224">
        <v>0</v>
      </c>
      <c r="AP224">
        <v>6</v>
      </c>
      <c r="AQ224">
        <v>49</v>
      </c>
      <c r="AR224">
        <v>0</v>
      </c>
      <c r="AS224">
        <v>0</v>
      </c>
      <c r="AT224">
        <v>0</v>
      </c>
      <c r="AU224">
        <v>9</v>
      </c>
      <c r="AV224">
        <v>326</v>
      </c>
      <c r="AW224">
        <v>88</v>
      </c>
      <c r="AX224">
        <v>28</v>
      </c>
      <c r="AY224">
        <v>0</v>
      </c>
      <c r="AZ224">
        <v>40</v>
      </c>
      <c r="BA224">
        <v>6</v>
      </c>
      <c r="BB224">
        <v>13</v>
      </c>
      <c r="BC224">
        <v>55</v>
      </c>
      <c r="BD224">
        <v>8</v>
      </c>
      <c r="BE224">
        <v>12</v>
      </c>
      <c r="BF224">
        <v>26</v>
      </c>
      <c r="BG224">
        <v>0</v>
      </c>
      <c r="BH224">
        <v>52</v>
      </c>
      <c r="BI224">
        <v>0</v>
      </c>
      <c r="BJ224">
        <v>7</v>
      </c>
      <c r="BK224">
        <v>0</v>
      </c>
      <c r="BL224">
        <v>0</v>
      </c>
      <c r="BM224">
        <v>49</v>
      </c>
      <c r="BN224">
        <v>18</v>
      </c>
      <c r="BO224">
        <v>13</v>
      </c>
      <c r="BP224">
        <v>0</v>
      </c>
      <c r="BQ224">
        <v>0</v>
      </c>
      <c r="BR224">
        <v>285</v>
      </c>
      <c r="BS224">
        <v>32</v>
      </c>
      <c r="BT224">
        <v>39</v>
      </c>
      <c r="BU224">
        <v>9</v>
      </c>
      <c r="BV224">
        <v>0</v>
      </c>
    </row>
    <row r="225" spans="1:74" x14ac:dyDescent="0.3">
      <c r="A225" t="s">
        <v>3238</v>
      </c>
      <c r="B225">
        <v>1980</v>
      </c>
      <c r="C225" t="s">
        <v>189</v>
      </c>
      <c r="D225" t="s">
        <v>595</v>
      </c>
      <c r="E225" t="str">
        <f t="shared" si="3"/>
        <v>City of Escondido</v>
      </c>
      <c r="F225">
        <v>935</v>
      </c>
      <c r="G225" t="s">
        <v>3239</v>
      </c>
      <c r="H225">
        <v>64355</v>
      </c>
      <c r="I225">
        <v>64355</v>
      </c>
      <c r="J225">
        <v>0</v>
      </c>
      <c r="K225">
        <v>0</v>
      </c>
      <c r="L225">
        <v>25046</v>
      </c>
      <c r="M225">
        <v>13669</v>
      </c>
      <c r="N225">
        <v>11377</v>
      </c>
      <c r="O225">
        <v>83100</v>
      </c>
      <c r="P225">
        <v>16934</v>
      </c>
      <c r="Q225">
        <v>2127</v>
      </c>
      <c r="R225">
        <v>4630</v>
      </c>
      <c r="S225">
        <v>3430</v>
      </c>
      <c r="T225" t="s">
        <v>595</v>
      </c>
      <c r="U225">
        <v>1</v>
      </c>
      <c r="V225">
        <v>301</v>
      </c>
      <c r="W225">
        <v>17</v>
      </c>
      <c r="X225">
        <v>18</v>
      </c>
      <c r="Y225">
        <v>65</v>
      </c>
      <c r="Z225">
        <v>1546</v>
      </c>
      <c r="AA225">
        <v>181</v>
      </c>
      <c r="AB225">
        <v>39</v>
      </c>
      <c r="AC225">
        <v>140</v>
      </c>
      <c r="AD225">
        <v>458</v>
      </c>
      <c r="AE225">
        <v>2330</v>
      </c>
      <c r="AF225">
        <v>33</v>
      </c>
      <c r="AG225">
        <v>217</v>
      </c>
      <c r="AH225">
        <v>384</v>
      </c>
      <c r="AI225">
        <v>1198</v>
      </c>
      <c r="AJ225">
        <v>580</v>
      </c>
      <c r="AK225">
        <v>31</v>
      </c>
      <c r="AL225">
        <v>610</v>
      </c>
      <c r="AM225">
        <v>556</v>
      </c>
      <c r="AN225">
        <v>471</v>
      </c>
      <c r="AO225">
        <v>98</v>
      </c>
      <c r="AP225">
        <v>8</v>
      </c>
      <c r="AQ225">
        <v>1624</v>
      </c>
      <c r="AR225">
        <v>396</v>
      </c>
      <c r="AS225">
        <v>226</v>
      </c>
      <c r="AT225">
        <v>14</v>
      </c>
      <c r="AU225">
        <v>22</v>
      </c>
      <c r="AV225">
        <v>425</v>
      </c>
      <c r="AW225">
        <v>99</v>
      </c>
      <c r="AX225">
        <v>27</v>
      </c>
      <c r="AY225">
        <v>29</v>
      </c>
      <c r="AZ225">
        <v>83</v>
      </c>
      <c r="BA225">
        <v>302</v>
      </c>
      <c r="BB225">
        <v>89</v>
      </c>
      <c r="BC225">
        <v>383</v>
      </c>
      <c r="BD225">
        <v>102</v>
      </c>
      <c r="BE225">
        <v>136</v>
      </c>
      <c r="BF225">
        <v>290</v>
      </c>
      <c r="BG225">
        <v>0</v>
      </c>
      <c r="BH225">
        <v>521</v>
      </c>
      <c r="BI225">
        <v>74</v>
      </c>
      <c r="BJ225">
        <v>162</v>
      </c>
      <c r="BK225">
        <v>358</v>
      </c>
      <c r="BL225">
        <v>0</v>
      </c>
      <c r="BM225">
        <v>480</v>
      </c>
      <c r="BN225">
        <v>148</v>
      </c>
      <c r="BO225">
        <v>268</v>
      </c>
      <c r="BP225">
        <v>263</v>
      </c>
      <c r="BQ225">
        <v>0</v>
      </c>
      <c r="BR225">
        <v>3377</v>
      </c>
      <c r="BS225">
        <v>780</v>
      </c>
      <c r="BT225">
        <v>931</v>
      </c>
      <c r="BU225">
        <v>403</v>
      </c>
      <c r="BV225">
        <v>0</v>
      </c>
    </row>
    <row r="226" spans="1:74" x14ac:dyDescent="0.3">
      <c r="A226" t="s">
        <v>3240</v>
      </c>
      <c r="B226">
        <v>1980</v>
      </c>
      <c r="C226" t="s">
        <v>189</v>
      </c>
      <c r="D226" t="s">
        <v>3241</v>
      </c>
      <c r="E226" t="str">
        <f t="shared" si="3"/>
        <v>City of Esparto</v>
      </c>
      <c r="F226">
        <v>937</v>
      </c>
      <c r="G226" t="s">
        <v>3242</v>
      </c>
      <c r="H226">
        <v>1303</v>
      </c>
      <c r="I226">
        <v>0</v>
      </c>
      <c r="J226">
        <v>0</v>
      </c>
      <c r="K226">
        <v>1303</v>
      </c>
      <c r="L226">
        <v>447</v>
      </c>
      <c r="M226">
        <v>339</v>
      </c>
      <c r="N226">
        <v>108</v>
      </c>
      <c r="O226">
        <v>47200</v>
      </c>
      <c r="P226">
        <v>369</v>
      </c>
      <c r="Q226">
        <v>24</v>
      </c>
      <c r="R226">
        <v>1</v>
      </c>
      <c r="S226">
        <v>68</v>
      </c>
      <c r="T226" t="s">
        <v>3241</v>
      </c>
      <c r="U226">
        <v>1</v>
      </c>
      <c r="V226">
        <v>225</v>
      </c>
      <c r="W226">
        <v>0</v>
      </c>
      <c r="X226">
        <v>0</v>
      </c>
      <c r="Y226">
        <v>0</v>
      </c>
      <c r="Z226">
        <v>53</v>
      </c>
      <c r="AA226">
        <v>10</v>
      </c>
      <c r="AB226">
        <v>0</v>
      </c>
      <c r="AC226">
        <v>0</v>
      </c>
      <c r="AD226">
        <v>0</v>
      </c>
      <c r="AE226">
        <v>16</v>
      </c>
      <c r="AF226">
        <v>0</v>
      </c>
      <c r="AG226">
        <v>21</v>
      </c>
      <c r="AH226">
        <v>0</v>
      </c>
      <c r="AI226">
        <v>0</v>
      </c>
      <c r="AJ226">
        <v>0</v>
      </c>
      <c r="AK226">
        <v>0</v>
      </c>
      <c r="AL226">
        <v>9</v>
      </c>
      <c r="AM226">
        <v>0</v>
      </c>
      <c r="AN226">
        <v>0</v>
      </c>
      <c r="AO226">
        <v>0</v>
      </c>
      <c r="AP226">
        <v>0</v>
      </c>
      <c r="AQ226">
        <v>16</v>
      </c>
      <c r="AR226">
        <v>10</v>
      </c>
      <c r="AS226">
        <v>0</v>
      </c>
      <c r="AT226">
        <v>0</v>
      </c>
      <c r="AU226">
        <v>8</v>
      </c>
      <c r="AV226">
        <v>310</v>
      </c>
      <c r="AW226">
        <v>113</v>
      </c>
      <c r="AX226">
        <v>0</v>
      </c>
      <c r="AY226">
        <v>0</v>
      </c>
      <c r="AZ226">
        <v>12</v>
      </c>
      <c r="BA226">
        <v>0</v>
      </c>
      <c r="BB226">
        <v>0</v>
      </c>
      <c r="BC226">
        <v>13</v>
      </c>
      <c r="BD226">
        <v>10</v>
      </c>
      <c r="BE226">
        <v>7</v>
      </c>
      <c r="BF226">
        <v>12</v>
      </c>
      <c r="BG226">
        <v>0</v>
      </c>
      <c r="BH226">
        <v>42</v>
      </c>
      <c r="BI226">
        <v>0</v>
      </c>
      <c r="BJ226">
        <v>7</v>
      </c>
      <c r="BK226">
        <v>13</v>
      </c>
      <c r="BL226">
        <v>0</v>
      </c>
      <c r="BM226">
        <v>23</v>
      </c>
      <c r="BN226">
        <v>5</v>
      </c>
      <c r="BO226">
        <v>0</v>
      </c>
      <c r="BP226">
        <v>0</v>
      </c>
      <c r="BQ226">
        <v>0</v>
      </c>
      <c r="BR226">
        <v>80</v>
      </c>
      <c r="BS226">
        <v>14</v>
      </c>
      <c r="BT226">
        <v>0</v>
      </c>
      <c r="BU226">
        <v>0</v>
      </c>
      <c r="BV226">
        <v>0</v>
      </c>
    </row>
    <row r="227" spans="1:74" x14ac:dyDescent="0.3">
      <c r="A227" t="s">
        <v>3243</v>
      </c>
      <c r="B227">
        <v>1980</v>
      </c>
      <c r="C227" t="s">
        <v>189</v>
      </c>
      <c r="D227" t="s">
        <v>597</v>
      </c>
      <c r="E227" t="str">
        <f t="shared" si="3"/>
        <v>City of Etna</v>
      </c>
      <c r="F227">
        <v>940</v>
      </c>
      <c r="G227" t="s">
        <v>3244</v>
      </c>
      <c r="H227">
        <v>754</v>
      </c>
      <c r="I227">
        <v>0</v>
      </c>
      <c r="J227">
        <v>0</v>
      </c>
      <c r="K227">
        <v>754</v>
      </c>
      <c r="L227">
        <v>283</v>
      </c>
      <c r="M227">
        <v>205</v>
      </c>
      <c r="N227">
        <v>78</v>
      </c>
      <c r="O227">
        <v>47500</v>
      </c>
      <c r="P227">
        <v>245</v>
      </c>
      <c r="Q227">
        <v>30</v>
      </c>
      <c r="R227">
        <v>11</v>
      </c>
      <c r="S227">
        <v>35</v>
      </c>
      <c r="T227" t="s">
        <v>597</v>
      </c>
      <c r="U227">
        <v>1</v>
      </c>
      <c r="V227">
        <v>185</v>
      </c>
      <c r="W227">
        <v>0</v>
      </c>
      <c r="X227">
        <v>2</v>
      </c>
      <c r="Y227">
        <v>2</v>
      </c>
      <c r="Z227">
        <v>16</v>
      </c>
      <c r="AA227">
        <v>2</v>
      </c>
      <c r="AB227">
        <v>3</v>
      </c>
      <c r="AC227">
        <v>0</v>
      </c>
      <c r="AD227">
        <v>11</v>
      </c>
      <c r="AE227">
        <v>4</v>
      </c>
      <c r="AF227">
        <v>0</v>
      </c>
      <c r="AG227">
        <v>7</v>
      </c>
      <c r="AH227">
        <v>2</v>
      </c>
      <c r="AI227">
        <v>0</v>
      </c>
      <c r="AJ227">
        <v>2</v>
      </c>
      <c r="AK227">
        <v>0</v>
      </c>
      <c r="AL227">
        <v>10</v>
      </c>
      <c r="AM227">
        <v>0</v>
      </c>
      <c r="AN227">
        <v>1</v>
      </c>
      <c r="AO227">
        <v>0</v>
      </c>
      <c r="AP227">
        <v>0</v>
      </c>
      <c r="AQ227">
        <v>10</v>
      </c>
      <c r="AR227">
        <v>0</v>
      </c>
      <c r="AS227">
        <v>0</v>
      </c>
      <c r="AT227">
        <v>0</v>
      </c>
      <c r="AU227">
        <v>0</v>
      </c>
      <c r="AV227">
        <v>240</v>
      </c>
      <c r="AW227">
        <v>98</v>
      </c>
      <c r="AX227">
        <v>2</v>
      </c>
      <c r="AY227">
        <v>0</v>
      </c>
      <c r="AZ227">
        <v>8</v>
      </c>
      <c r="BA227">
        <v>7</v>
      </c>
      <c r="BB227">
        <v>2</v>
      </c>
      <c r="BC227">
        <v>19</v>
      </c>
      <c r="BD227">
        <v>3</v>
      </c>
      <c r="BE227">
        <v>4</v>
      </c>
      <c r="BF227">
        <v>1</v>
      </c>
      <c r="BG227">
        <v>0</v>
      </c>
      <c r="BH227">
        <v>36</v>
      </c>
      <c r="BI227">
        <v>6</v>
      </c>
      <c r="BJ227">
        <v>2</v>
      </c>
      <c r="BK227">
        <v>0</v>
      </c>
      <c r="BL227">
        <v>0</v>
      </c>
      <c r="BM227">
        <v>9</v>
      </c>
      <c r="BN227">
        <v>2</v>
      </c>
      <c r="BO227">
        <v>8</v>
      </c>
      <c r="BP227">
        <v>0</v>
      </c>
      <c r="BQ227">
        <v>0</v>
      </c>
      <c r="BR227">
        <v>47</v>
      </c>
      <c r="BS227">
        <v>2</v>
      </c>
      <c r="BT227">
        <v>2</v>
      </c>
      <c r="BU227">
        <v>0</v>
      </c>
      <c r="BV227">
        <v>0</v>
      </c>
    </row>
    <row r="228" spans="1:74" x14ac:dyDescent="0.3">
      <c r="A228" t="s">
        <v>3245</v>
      </c>
      <c r="B228">
        <v>1980</v>
      </c>
      <c r="C228" t="s">
        <v>189</v>
      </c>
      <c r="D228" t="s">
        <v>599</v>
      </c>
      <c r="E228" t="str">
        <f t="shared" si="3"/>
        <v>City of Eureka</v>
      </c>
      <c r="F228">
        <v>945</v>
      </c>
      <c r="G228" t="s">
        <v>3246</v>
      </c>
      <c r="H228">
        <v>24153</v>
      </c>
      <c r="I228">
        <v>0</v>
      </c>
      <c r="J228">
        <v>24153</v>
      </c>
      <c r="K228">
        <v>0</v>
      </c>
      <c r="L228">
        <v>10121</v>
      </c>
      <c r="M228">
        <v>5459</v>
      </c>
      <c r="N228">
        <v>4662</v>
      </c>
      <c r="O228">
        <v>54900</v>
      </c>
      <c r="P228">
        <v>7690</v>
      </c>
      <c r="Q228">
        <v>2271</v>
      </c>
      <c r="R228">
        <v>594</v>
      </c>
      <c r="S228">
        <v>165</v>
      </c>
      <c r="T228" t="s">
        <v>599</v>
      </c>
      <c r="U228">
        <v>1</v>
      </c>
      <c r="V228">
        <v>228</v>
      </c>
      <c r="W228">
        <v>21</v>
      </c>
      <c r="X228">
        <v>105</v>
      </c>
      <c r="Y228">
        <v>174</v>
      </c>
      <c r="Z228">
        <v>793</v>
      </c>
      <c r="AA228">
        <v>78</v>
      </c>
      <c r="AB228">
        <v>133</v>
      </c>
      <c r="AC228">
        <v>143</v>
      </c>
      <c r="AD228">
        <v>299</v>
      </c>
      <c r="AE228">
        <v>536</v>
      </c>
      <c r="AF228">
        <v>31</v>
      </c>
      <c r="AG228">
        <v>327</v>
      </c>
      <c r="AH228">
        <v>212</v>
      </c>
      <c r="AI228">
        <v>289</v>
      </c>
      <c r="AJ228">
        <v>131</v>
      </c>
      <c r="AK228">
        <v>21</v>
      </c>
      <c r="AL228">
        <v>381</v>
      </c>
      <c r="AM228">
        <v>164</v>
      </c>
      <c r="AN228">
        <v>112</v>
      </c>
      <c r="AO228">
        <v>7</v>
      </c>
      <c r="AP228">
        <v>15</v>
      </c>
      <c r="AQ228">
        <v>555</v>
      </c>
      <c r="AR228">
        <v>79</v>
      </c>
      <c r="AS228">
        <v>43</v>
      </c>
      <c r="AT228">
        <v>0</v>
      </c>
      <c r="AU228">
        <v>0</v>
      </c>
      <c r="AV228">
        <v>297</v>
      </c>
      <c r="AW228">
        <v>91</v>
      </c>
      <c r="AX228">
        <v>113</v>
      </c>
      <c r="AY228">
        <v>36</v>
      </c>
      <c r="AZ228">
        <v>47</v>
      </c>
      <c r="BA228">
        <v>163</v>
      </c>
      <c r="BB228">
        <v>30</v>
      </c>
      <c r="BC228">
        <v>479</v>
      </c>
      <c r="BD228">
        <v>64</v>
      </c>
      <c r="BE228">
        <v>91</v>
      </c>
      <c r="BF228">
        <v>139</v>
      </c>
      <c r="BG228">
        <v>0</v>
      </c>
      <c r="BH228">
        <v>487</v>
      </c>
      <c r="BI228">
        <v>102</v>
      </c>
      <c r="BJ228">
        <v>119</v>
      </c>
      <c r="BK228">
        <v>102</v>
      </c>
      <c r="BL228">
        <v>0</v>
      </c>
      <c r="BM228">
        <v>455</v>
      </c>
      <c r="BN228">
        <v>59</v>
      </c>
      <c r="BO228">
        <v>67</v>
      </c>
      <c r="BP228">
        <v>45</v>
      </c>
      <c r="BQ228">
        <v>0</v>
      </c>
      <c r="BR228">
        <v>1910</v>
      </c>
      <c r="BS228">
        <v>246</v>
      </c>
      <c r="BT228">
        <v>131</v>
      </c>
      <c r="BU228">
        <v>29</v>
      </c>
      <c r="BV228">
        <v>0</v>
      </c>
    </row>
    <row r="229" spans="1:74" x14ac:dyDescent="0.3">
      <c r="A229" t="s">
        <v>3247</v>
      </c>
      <c r="B229">
        <v>1980</v>
      </c>
      <c r="C229" t="s">
        <v>189</v>
      </c>
      <c r="D229" t="s">
        <v>601</v>
      </c>
      <c r="E229" t="str">
        <f t="shared" si="3"/>
        <v>City of Exeter</v>
      </c>
      <c r="F229">
        <v>950</v>
      </c>
      <c r="G229" t="s">
        <v>3248</v>
      </c>
      <c r="H229">
        <v>5606</v>
      </c>
      <c r="I229">
        <v>0</v>
      </c>
      <c r="J229">
        <v>5606</v>
      </c>
      <c r="K229">
        <v>0</v>
      </c>
      <c r="L229">
        <v>2060</v>
      </c>
      <c r="M229">
        <v>1340</v>
      </c>
      <c r="N229">
        <v>720</v>
      </c>
      <c r="O229">
        <v>44300</v>
      </c>
      <c r="P229">
        <v>1757</v>
      </c>
      <c r="Q229">
        <v>222</v>
      </c>
      <c r="R229">
        <v>59</v>
      </c>
      <c r="S229">
        <v>94</v>
      </c>
      <c r="T229" t="s">
        <v>601</v>
      </c>
      <c r="U229">
        <v>1</v>
      </c>
      <c r="V229">
        <v>215</v>
      </c>
      <c r="W229">
        <v>8</v>
      </c>
      <c r="X229">
        <v>0</v>
      </c>
      <c r="Y229">
        <v>20</v>
      </c>
      <c r="Z229">
        <v>157</v>
      </c>
      <c r="AA229">
        <v>22</v>
      </c>
      <c r="AB229">
        <v>22</v>
      </c>
      <c r="AC229">
        <v>30</v>
      </c>
      <c r="AD229">
        <v>56</v>
      </c>
      <c r="AE229">
        <v>85</v>
      </c>
      <c r="AF229">
        <v>5</v>
      </c>
      <c r="AG229">
        <v>49</v>
      </c>
      <c r="AH229">
        <v>31</v>
      </c>
      <c r="AI229">
        <v>47</v>
      </c>
      <c r="AJ229">
        <v>13</v>
      </c>
      <c r="AK229">
        <v>10</v>
      </c>
      <c r="AL229">
        <v>56</v>
      </c>
      <c r="AM229">
        <v>0</v>
      </c>
      <c r="AN229">
        <v>6</v>
      </c>
      <c r="AO229">
        <v>0</v>
      </c>
      <c r="AP229">
        <v>0</v>
      </c>
      <c r="AQ229">
        <v>72</v>
      </c>
      <c r="AR229">
        <v>0</v>
      </c>
      <c r="AS229">
        <v>0</v>
      </c>
      <c r="AT229">
        <v>0</v>
      </c>
      <c r="AU229">
        <v>5</v>
      </c>
      <c r="AV229">
        <v>286</v>
      </c>
      <c r="AW229">
        <v>86</v>
      </c>
      <c r="AX229">
        <v>48</v>
      </c>
      <c r="AY229">
        <v>25</v>
      </c>
      <c r="AZ229">
        <v>48</v>
      </c>
      <c r="BA229">
        <v>14</v>
      </c>
      <c r="BB229">
        <v>0</v>
      </c>
      <c r="BC229">
        <v>121</v>
      </c>
      <c r="BD229">
        <v>12</v>
      </c>
      <c r="BE229">
        <v>17</v>
      </c>
      <c r="BF229">
        <v>25</v>
      </c>
      <c r="BG229">
        <v>0</v>
      </c>
      <c r="BH229">
        <v>116</v>
      </c>
      <c r="BI229">
        <v>27</v>
      </c>
      <c r="BJ229">
        <v>0</v>
      </c>
      <c r="BK229">
        <v>20</v>
      </c>
      <c r="BL229">
        <v>0</v>
      </c>
      <c r="BM229">
        <v>141</v>
      </c>
      <c r="BN229">
        <v>6</v>
      </c>
      <c r="BO229">
        <v>33</v>
      </c>
      <c r="BP229">
        <v>11</v>
      </c>
      <c r="BQ229">
        <v>0</v>
      </c>
      <c r="BR229">
        <v>389</v>
      </c>
      <c r="BS229">
        <v>59</v>
      </c>
      <c r="BT229">
        <v>11</v>
      </c>
      <c r="BU229">
        <v>6</v>
      </c>
      <c r="BV229">
        <v>0</v>
      </c>
    </row>
    <row r="230" spans="1:74" x14ac:dyDescent="0.3">
      <c r="A230" t="s">
        <v>3249</v>
      </c>
      <c r="B230">
        <v>1980</v>
      </c>
      <c r="C230" t="s">
        <v>189</v>
      </c>
      <c r="D230" t="s">
        <v>603</v>
      </c>
      <c r="E230" t="str">
        <f t="shared" si="3"/>
        <v>City of Fairfax</v>
      </c>
      <c r="F230">
        <v>955</v>
      </c>
      <c r="G230" t="s">
        <v>3250</v>
      </c>
      <c r="H230">
        <v>7391</v>
      </c>
      <c r="I230">
        <v>7391</v>
      </c>
      <c r="J230">
        <v>0</v>
      </c>
      <c r="K230">
        <v>0</v>
      </c>
      <c r="L230">
        <v>3271</v>
      </c>
      <c r="M230">
        <v>1874</v>
      </c>
      <c r="N230">
        <v>1397</v>
      </c>
      <c r="O230">
        <v>120900</v>
      </c>
      <c r="P230">
        <v>2706</v>
      </c>
      <c r="Q230">
        <v>514</v>
      </c>
      <c r="R230">
        <v>223</v>
      </c>
      <c r="S230">
        <v>1</v>
      </c>
      <c r="T230" t="s">
        <v>603</v>
      </c>
      <c r="U230">
        <v>1</v>
      </c>
      <c r="V230">
        <v>350</v>
      </c>
      <c r="W230">
        <v>0</v>
      </c>
      <c r="X230">
        <v>0</v>
      </c>
      <c r="Y230">
        <v>0</v>
      </c>
      <c r="Z230">
        <v>207</v>
      </c>
      <c r="AA230">
        <v>31</v>
      </c>
      <c r="AB230">
        <v>0</v>
      </c>
      <c r="AC230">
        <v>9</v>
      </c>
      <c r="AD230">
        <v>35</v>
      </c>
      <c r="AE230">
        <v>207</v>
      </c>
      <c r="AF230">
        <v>0</v>
      </c>
      <c r="AG230">
        <v>21</v>
      </c>
      <c r="AH230">
        <v>20</v>
      </c>
      <c r="AI230">
        <v>58</v>
      </c>
      <c r="AJ230">
        <v>139</v>
      </c>
      <c r="AK230">
        <v>0</v>
      </c>
      <c r="AL230">
        <v>65</v>
      </c>
      <c r="AM230">
        <v>46</v>
      </c>
      <c r="AN230">
        <v>42</v>
      </c>
      <c r="AO230">
        <v>55</v>
      </c>
      <c r="AP230">
        <v>0</v>
      </c>
      <c r="AQ230">
        <v>282</v>
      </c>
      <c r="AR230">
        <v>46</v>
      </c>
      <c r="AS230">
        <v>61</v>
      </c>
      <c r="AT230">
        <v>7</v>
      </c>
      <c r="AU230">
        <v>0</v>
      </c>
      <c r="AV230">
        <v>494</v>
      </c>
      <c r="AW230">
        <v>117</v>
      </c>
      <c r="AX230">
        <v>0</v>
      </c>
      <c r="AY230">
        <v>0</v>
      </c>
      <c r="AZ230">
        <v>0</v>
      </c>
      <c r="BA230">
        <v>60</v>
      </c>
      <c r="BB230">
        <v>0</v>
      </c>
      <c r="BC230">
        <v>54</v>
      </c>
      <c r="BD230">
        <v>0</v>
      </c>
      <c r="BE230">
        <v>7</v>
      </c>
      <c r="BF230">
        <v>69</v>
      </c>
      <c r="BG230">
        <v>0</v>
      </c>
      <c r="BH230">
        <v>117</v>
      </c>
      <c r="BI230">
        <v>0</v>
      </c>
      <c r="BJ230">
        <v>34</v>
      </c>
      <c r="BK230">
        <v>50</v>
      </c>
      <c r="BL230">
        <v>0</v>
      </c>
      <c r="BM230">
        <v>109</v>
      </c>
      <c r="BN230">
        <v>18</v>
      </c>
      <c r="BO230">
        <v>12</v>
      </c>
      <c r="BP230">
        <v>37</v>
      </c>
      <c r="BQ230">
        <v>0</v>
      </c>
      <c r="BR230">
        <v>617</v>
      </c>
      <c r="BS230">
        <v>108</v>
      </c>
      <c r="BT230">
        <v>119</v>
      </c>
      <c r="BU230">
        <v>108</v>
      </c>
      <c r="BV230">
        <v>0</v>
      </c>
    </row>
    <row r="231" spans="1:74" x14ac:dyDescent="0.3">
      <c r="A231" t="s">
        <v>3251</v>
      </c>
      <c r="B231">
        <v>1980</v>
      </c>
      <c r="C231" t="s">
        <v>189</v>
      </c>
      <c r="D231" t="s">
        <v>605</v>
      </c>
      <c r="E231" t="str">
        <f t="shared" si="3"/>
        <v>City of Fairfield</v>
      </c>
      <c r="F231">
        <v>960</v>
      </c>
      <c r="G231" t="s">
        <v>3252</v>
      </c>
      <c r="H231">
        <v>58099</v>
      </c>
      <c r="I231">
        <v>58099</v>
      </c>
      <c r="J231">
        <v>0</v>
      </c>
      <c r="K231">
        <v>0</v>
      </c>
      <c r="L231">
        <v>18406</v>
      </c>
      <c r="M231">
        <v>10178</v>
      </c>
      <c r="N231">
        <v>8228</v>
      </c>
      <c r="O231">
        <v>66100</v>
      </c>
      <c r="P231">
        <v>14836</v>
      </c>
      <c r="Q231">
        <v>1545</v>
      </c>
      <c r="R231">
        <v>1827</v>
      </c>
      <c r="S231">
        <v>742</v>
      </c>
      <c r="T231" t="s">
        <v>605</v>
      </c>
      <c r="U231">
        <v>1</v>
      </c>
      <c r="V231">
        <v>240</v>
      </c>
      <c r="W231">
        <v>31</v>
      </c>
      <c r="X231">
        <v>66</v>
      </c>
      <c r="Y231">
        <v>94</v>
      </c>
      <c r="Z231">
        <v>806</v>
      </c>
      <c r="AA231">
        <v>100</v>
      </c>
      <c r="AB231">
        <v>125</v>
      </c>
      <c r="AC231">
        <v>211</v>
      </c>
      <c r="AD231">
        <v>631</v>
      </c>
      <c r="AE231">
        <v>960</v>
      </c>
      <c r="AF231">
        <v>100</v>
      </c>
      <c r="AG231">
        <v>566</v>
      </c>
      <c r="AH231">
        <v>645</v>
      </c>
      <c r="AI231">
        <v>525</v>
      </c>
      <c r="AJ231">
        <v>222</v>
      </c>
      <c r="AK231">
        <v>122</v>
      </c>
      <c r="AL231">
        <v>671</v>
      </c>
      <c r="AM231">
        <v>274</v>
      </c>
      <c r="AN231">
        <v>147</v>
      </c>
      <c r="AO231">
        <v>26</v>
      </c>
      <c r="AP231">
        <v>14</v>
      </c>
      <c r="AQ231">
        <v>1204</v>
      </c>
      <c r="AR231">
        <v>158</v>
      </c>
      <c r="AS231">
        <v>59</v>
      </c>
      <c r="AT231">
        <v>0</v>
      </c>
      <c r="AU231">
        <v>84</v>
      </c>
      <c r="AV231">
        <v>381</v>
      </c>
      <c r="AW231">
        <v>94</v>
      </c>
      <c r="AX231">
        <v>6</v>
      </c>
      <c r="AY231">
        <v>18</v>
      </c>
      <c r="AZ231">
        <v>5</v>
      </c>
      <c r="BA231">
        <v>166</v>
      </c>
      <c r="BB231">
        <v>84</v>
      </c>
      <c r="BC231">
        <v>162</v>
      </c>
      <c r="BD231">
        <v>64</v>
      </c>
      <c r="BE231">
        <v>74</v>
      </c>
      <c r="BF231">
        <v>258</v>
      </c>
      <c r="BG231">
        <v>0</v>
      </c>
      <c r="BH231">
        <v>326</v>
      </c>
      <c r="BI231">
        <v>82</v>
      </c>
      <c r="BJ231">
        <v>171</v>
      </c>
      <c r="BK231">
        <v>285</v>
      </c>
      <c r="BL231">
        <v>0</v>
      </c>
      <c r="BM231">
        <v>402</v>
      </c>
      <c r="BN231">
        <v>147</v>
      </c>
      <c r="BO231">
        <v>288</v>
      </c>
      <c r="BP231">
        <v>218</v>
      </c>
      <c r="BQ231">
        <v>0</v>
      </c>
      <c r="BR231">
        <v>4014</v>
      </c>
      <c r="BS231">
        <v>870</v>
      </c>
      <c r="BT231">
        <v>942</v>
      </c>
      <c r="BU231">
        <v>188</v>
      </c>
      <c r="BV231">
        <v>0</v>
      </c>
    </row>
    <row r="232" spans="1:74" x14ac:dyDescent="0.3">
      <c r="A232" t="s">
        <v>3253</v>
      </c>
      <c r="B232">
        <v>1980</v>
      </c>
      <c r="C232" t="s">
        <v>189</v>
      </c>
      <c r="D232" t="s">
        <v>3254</v>
      </c>
      <c r="E232" t="str">
        <f t="shared" si="3"/>
        <v>City of Fair Oaks</v>
      </c>
      <c r="F232">
        <v>965</v>
      </c>
      <c r="G232" t="s">
        <v>3255</v>
      </c>
      <c r="H232">
        <v>22602</v>
      </c>
      <c r="I232">
        <v>22602</v>
      </c>
      <c r="J232">
        <v>0</v>
      </c>
      <c r="K232">
        <v>0</v>
      </c>
      <c r="L232">
        <v>8035</v>
      </c>
      <c r="M232">
        <v>5941</v>
      </c>
      <c r="N232">
        <v>2094</v>
      </c>
      <c r="O232">
        <v>99400</v>
      </c>
      <c r="P232">
        <v>7411</v>
      </c>
      <c r="Q232">
        <v>479</v>
      </c>
      <c r="R232">
        <v>674</v>
      </c>
      <c r="S232">
        <v>11</v>
      </c>
      <c r="T232" t="s">
        <v>3254</v>
      </c>
      <c r="U232">
        <v>1</v>
      </c>
      <c r="V232">
        <v>271</v>
      </c>
      <c r="W232">
        <v>13</v>
      </c>
      <c r="X232">
        <v>13</v>
      </c>
      <c r="Y232">
        <v>44</v>
      </c>
      <c r="Z232">
        <v>242</v>
      </c>
      <c r="AA232">
        <v>40</v>
      </c>
      <c r="AB232">
        <v>23</v>
      </c>
      <c r="AC232">
        <v>18</v>
      </c>
      <c r="AD232">
        <v>162</v>
      </c>
      <c r="AE232">
        <v>332</v>
      </c>
      <c r="AF232">
        <v>17</v>
      </c>
      <c r="AG232">
        <v>85</v>
      </c>
      <c r="AH232">
        <v>83</v>
      </c>
      <c r="AI232">
        <v>142</v>
      </c>
      <c r="AJ232">
        <v>94</v>
      </c>
      <c r="AK232">
        <v>7</v>
      </c>
      <c r="AL232">
        <v>119</v>
      </c>
      <c r="AM232">
        <v>71</v>
      </c>
      <c r="AN232">
        <v>84</v>
      </c>
      <c r="AO232">
        <v>5</v>
      </c>
      <c r="AP232">
        <v>6</v>
      </c>
      <c r="AQ232">
        <v>359</v>
      </c>
      <c r="AR232">
        <v>78</v>
      </c>
      <c r="AS232">
        <v>25</v>
      </c>
      <c r="AT232">
        <v>0</v>
      </c>
      <c r="AU232">
        <v>5</v>
      </c>
      <c r="AV232">
        <v>502</v>
      </c>
      <c r="AW232">
        <v>116</v>
      </c>
      <c r="AX232">
        <v>16</v>
      </c>
      <c r="AY232">
        <v>3</v>
      </c>
      <c r="AZ232">
        <v>19</v>
      </c>
      <c r="BA232">
        <v>110</v>
      </c>
      <c r="BB232">
        <v>38</v>
      </c>
      <c r="BC232">
        <v>95</v>
      </c>
      <c r="BD232">
        <v>28</v>
      </c>
      <c r="BE232">
        <v>22</v>
      </c>
      <c r="BF232">
        <v>109</v>
      </c>
      <c r="BG232">
        <v>0</v>
      </c>
      <c r="BH232">
        <v>114</v>
      </c>
      <c r="BI232">
        <v>52</v>
      </c>
      <c r="BJ232">
        <v>41</v>
      </c>
      <c r="BK232">
        <v>143</v>
      </c>
      <c r="BL232">
        <v>0</v>
      </c>
      <c r="BM232">
        <v>192</v>
      </c>
      <c r="BN232">
        <v>61</v>
      </c>
      <c r="BO232">
        <v>91</v>
      </c>
      <c r="BP232">
        <v>110</v>
      </c>
      <c r="BQ232">
        <v>0</v>
      </c>
      <c r="BR232">
        <v>2589</v>
      </c>
      <c r="BS232">
        <v>504</v>
      </c>
      <c r="BT232">
        <v>640</v>
      </c>
      <c r="BU232">
        <v>296</v>
      </c>
      <c r="BV232">
        <v>0</v>
      </c>
    </row>
    <row r="233" spans="1:74" x14ac:dyDescent="0.3">
      <c r="A233" t="s">
        <v>3256</v>
      </c>
      <c r="B233">
        <v>1980</v>
      </c>
      <c r="C233" t="s">
        <v>189</v>
      </c>
      <c r="D233" t="s">
        <v>3257</v>
      </c>
      <c r="E233" t="str">
        <f t="shared" si="3"/>
        <v>City of Fallbrook</v>
      </c>
      <c r="F233">
        <v>980</v>
      </c>
      <c r="G233" t="s">
        <v>3258</v>
      </c>
      <c r="H233">
        <v>14041</v>
      </c>
      <c r="I233">
        <v>0</v>
      </c>
      <c r="J233">
        <v>14041</v>
      </c>
      <c r="K233">
        <v>0</v>
      </c>
      <c r="L233">
        <v>4961</v>
      </c>
      <c r="M233">
        <v>2995</v>
      </c>
      <c r="N233">
        <v>1966</v>
      </c>
      <c r="O233">
        <v>89000</v>
      </c>
      <c r="P233">
        <v>3785</v>
      </c>
      <c r="Q233">
        <v>470</v>
      </c>
      <c r="R233">
        <v>549</v>
      </c>
      <c r="S233">
        <v>523</v>
      </c>
      <c r="T233" t="s">
        <v>3257</v>
      </c>
      <c r="U233">
        <v>1</v>
      </c>
      <c r="V233">
        <v>281</v>
      </c>
      <c r="W233">
        <v>6</v>
      </c>
      <c r="X233">
        <v>8</v>
      </c>
      <c r="Y233">
        <v>16</v>
      </c>
      <c r="Z233">
        <v>181</v>
      </c>
      <c r="AA233">
        <v>39</v>
      </c>
      <c r="AB233">
        <v>15</v>
      </c>
      <c r="AC233">
        <v>36</v>
      </c>
      <c r="AD233">
        <v>105</v>
      </c>
      <c r="AE233">
        <v>330</v>
      </c>
      <c r="AF233">
        <v>12</v>
      </c>
      <c r="AG233">
        <v>76</v>
      </c>
      <c r="AH233">
        <v>78</v>
      </c>
      <c r="AI233">
        <v>136</v>
      </c>
      <c r="AJ233">
        <v>96</v>
      </c>
      <c r="AK233">
        <v>9</v>
      </c>
      <c r="AL233">
        <v>166</v>
      </c>
      <c r="AM233">
        <v>80</v>
      </c>
      <c r="AN233">
        <v>65</v>
      </c>
      <c r="AO233">
        <v>19</v>
      </c>
      <c r="AP233">
        <v>11</v>
      </c>
      <c r="AQ233">
        <v>325</v>
      </c>
      <c r="AR233">
        <v>54</v>
      </c>
      <c r="AS233">
        <v>39</v>
      </c>
      <c r="AT233">
        <v>0</v>
      </c>
      <c r="AU233">
        <v>0</v>
      </c>
      <c r="AV233">
        <v>453</v>
      </c>
      <c r="AW233">
        <v>110</v>
      </c>
      <c r="AX233">
        <v>0</v>
      </c>
      <c r="AY233">
        <v>13</v>
      </c>
      <c r="AZ233">
        <v>35</v>
      </c>
      <c r="BA233">
        <v>73</v>
      </c>
      <c r="BB233">
        <v>36</v>
      </c>
      <c r="BC233">
        <v>85</v>
      </c>
      <c r="BD233">
        <v>23</v>
      </c>
      <c r="BE233">
        <v>17</v>
      </c>
      <c r="BF233">
        <v>92</v>
      </c>
      <c r="BG233">
        <v>0</v>
      </c>
      <c r="BH233">
        <v>177</v>
      </c>
      <c r="BI233">
        <v>25</v>
      </c>
      <c r="BJ233">
        <v>41</v>
      </c>
      <c r="BK233">
        <v>93</v>
      </c>
      <c r="BL233">
        <v>0</v>
      </c>
      <c r="BM233">
        <v>122</v>
      </c>
      <c r="BN233">
        <v>40</v>
      </c>
      <c r="BO233">
        <v>53</v>
      </c>
      <c r="BP233">
        <v>84</v>
      </c>
      <c r="BQ233">
        <v>0</v>
      </c>
      <c r="BR233">
        <v>912</v>
      </c>
      <c r="BS233">
        <v>105</v>
      </c>
      <c r="BT233">
        <v>193</v>
      </c>
      <c r="BU233">
        <v>121</v>
      </c>
      <c r="BV233">
        <v>0</v>
      </c>
    </row>
    <row r="234" spans="1:74" x14ac:dyDescent="0.3">
      <c r="A234" t="s">
        <v>3259</v>
      </c>
      <c r="B234">
        <v>1980</v>
      </c>
      <c r="C234" t="s">
        <v>189</v>
      </c>
      <c r="D234" t="s">
        <v>607</v>
      </c>
      <c r="E234" t="str">
        <f t="shared" si="3"/>
        <v>City of Farmersville</v>
      </c>
      <c r="F234">
        <v>986</v>
      </c>
      <c r="G234" t="s">
        <v>3260</v>
      </c>
      <c r="H234">
        <v>5544</v>
      </c>
      <c r="I234">
        <v>0</v>
      </c>
      <c r="J234">
        <v>5544</v>
      </c>
      <c r="K234">
        <v>0</v>
      </c>
      <c r="L234">
        <v>1640</v>
      </c>
      <c r="M234">
        <v>1102</v>
      </c>
      <c r="N234">
        <v>538</v>
      </c>
      <c r="O234">
        <v>36000</v>
      </c>
      <c r="P234">
        <v>1474</v>
      </c>
      <c r="Q234">
        <v>189</v>
      </c>
      <c r="R234">
        <v>52</v>
      </c>
      <c r="S234">
        <v>34</v>
      </c>
      <c r="T234" t="s">
        <v>607</v>
      </c>
      <c r="U234">
        <v>1</v>
      </c>
      <c r="V234">
        <v>198</v>
      </c>
      <c r="W234">
        <v>7</v>
      </c>
      <c r="X234">
        <v>14</v>
      </c>
      <c r="Y234">
        <v>7</v>
      </c>
      <c r="Z234">
        <v>101</v>
      </c>
      <c r="AA234">
        <v>0</v>
      </c>
      <c r="AB234">
        <v>24</v>
      </c>
      <c r="AC234">
        <v>13</v>
      </c>
      <c r="AD234">
        <v>79</v>
      </c>
      <c r="AE234">
        <v>99</v>
      </c>
      <c r="AF234">
        <v>8</v>
      </c>
      <c r="AG234">
        <v>58</v>
      </c>
      <c r="AH234">
        <v>27</v>
      </c>
      <c r="AI234">
        <v>0</v>
      </c>
      <c r="AJ234">
        <v>0</v>
      </c>
      <c r="AK234">
        <v>0</v>
      </c>
      <c r="AL234">
        <v>28</v>
      </c>
      <c r="AM234">
        <v>0</v>
      </c>
      <c r="AN234">
        <v>0</v>
      </c>
      <c r="AO234">
        <v>0</v>
      </c>
      <c r="AP234">
        <v>9</v>
      </c>
      <c r="AQ234">
        <v>26</v>
      </c>
      <c r="AR234">
        <v>10</v>
      </c>
      <c r="AS234">
        <v>0</v>
      </c>
      <c r="AT234">
        <v>0</v>
      </c>
      <c r="AU234">
        <v>11</v>
      </c>
      <c r="AV234">
        <v>217</v>
      </c>
      <c r="AW234">
        <v>71</v>
      </c>
      <c r="AX234">
        <v>37</v>
      </c>
      <c r="AY234">
        <v>15</v>
      </c>
      <c r="AZ234">
        <v>9</v>
      </c>
      <c r="BA234">
        <v>40</v>
      </c>
      <c r="BB234">
        <v>21</v>
      </c>
      <c r="BC234">
        <v>97</v>
      </c>
      <c r="BD234">
        <v>24</v>
      </c>
      <c r="BE234">
        <v>51</v>
      </c>
      <c r="BF234">
        <v>49</v>
      </c>
      <c r="BG234">
        <v>0</v>
      </c>
      <c r="BH234">
        <v>143</v>
      </c>
      <c r="BI234">
        <v>53</v>
      </c>
      <c r="BJ234">
        <v>18</v>
      </c>
      <c r="BK234">
        <v>32</v>
      </c>
      <c r="BL234">
        <v>0</v>
      </c>
      <c r="BM234">
        <v>99</v>
      </c>
      <c r="BN234">
        <v>32</v>
      </c>
      <c r="BO234">
        <v>12</v>
      </c>
      <c r="BP234">
        <v>0</v>
      </c>
      <c r="BQ234">
        <v>0</v>
      </c>
      <c r="BR234">
        <v>217</v>
      </c>
      <c r="BS234">
        <v>14</v>
      </c>
      <c r="BT234">
        <v>6</v>
      </c>
      <c r="BU234">
        <v>0</v>
      </c>
      <c r="BV234">
        <v>0</v>
      </c>
    </row>
    <row r="235" spans="1:74" x14ac:dyDescent="0.3">
      <c r="A235" t="s">
        <v>3261</v>
      </c>
      <c r="B235">
        <v>1980</v>
      </c>
      <c r="C235" t="s">
        <v>189</v>
      </c>
      <c r="D235" t="s">
        <v>3262</v>
      </c>
      <c r="E235" t="str">
        <f t="shared" si="3"/>
        <v>City of Felton</v>
      </c>
      <c r="F235">
        <v>995</v>
      </c>
      <c r="G235" t="s">
        <v>3263</v>
      </c>
      <c r="H235">
        <v>4564</v>
      </c>
      <c r="I235">
        <v>4564</v>
      </c>
      <c r="J235">
        <v>0</v>
      </c>
      <c r="K235">
        <v>0</v>
      </c>
      <c r="L235">
        <v>1874</v>
      </c>
      <c r="M235">
        <v>1191</v>
      </c>
      <c r="N235">
        <v>683</v>
      </c>
      <c r="O235">
        <v>85800</v>
      </c>
      <c r="P235">
        <v>1742</v>
      </c>
      <c r="Q235">
        <v>269</v>
      </c>
      <c r="R235">
        <v>16</v>
      </c>
      <c r="S235">
        <v>110</v>
      </c>
      <c r="T235" t="s">
        <v>3262</v>
      </c>
      <c r="U235">
        <v>1</v>
      </c>
      <c r="V235">
        <v>309</v>
      </c>
      <c r="W235">
        <v>0</v>
      </c>
      <c r="X235">
        <v>0</v>
      </c>
      <c r="Y235">
        <v>17</v>
      </c>
      <c r="Z235">
        <v>73</v>
      </c>
      <c r="AA235">
        <v>20</v>
      </c>
      <c r="AB235">
        <v>0</v>
      </c>
      <c r="AC235">
        <v>0</v>
      </c>
      <c r="AD235">
        <v>21</v>
      </c>
      <c r="AE235">
        <v>77</v>
      </c>
      <c r="AF235">
        <v>6</v>
      </c>
      <c r="AG235">
        <v>24</v>
      </c>
      <c r="AH235">
        <v>16</v>
      </c>
      <c r="AI235">
        <v>55</v>
      </c>
      <c r="AJ235">
        <v>65</v>
      </c>
      <c r="AK235">
        <v>7</v>
      </c>
      <c r="AL235">
        <v>53</v>
      </c>
      <c r="AM235">
        <v>48</v>
      </c>
      <c r="AN235">
        <v>31</v>
      </c>
      <c r="AO235">
        <v>0</v>
      </c>
      <c r="AP235">
        <v>0</v>
      </c>
      <c r="AQ235">
        <v>96</v>
      </c>
      <c r="AR235">
        <v>41</v>
      </c>
      <c r="AS235">
        <v>10</v>
      </c>
      <c r="AT235">
        <v>0</v>
      </c>
      <c r="AU235">
        <v>0</v>
      </c>
      <c r="AV235">
        <v>425</v>
      </c>
      <c r="AW235">
        <v>101</v>
      </c>
      <c r="AX235">
        <v>9</v>
      </c>
      <c r="AY235">
        <v>6</v>
      </c>
      <c r="AZ235">
        <v>5</v>
      </c>
      <c r="BA235">
        <v>41</v>
      </c>
      <c r="BB235">
        <v>5</v>
      </c>
      <c r="BC235">
        <v>86</v>
      </c>
      <c r="BD235">
        <v>12</v>
      </c>
      <c r="BE235">
        <v>6</v>
      </c>
      <c r="BF235">
        <v>11</v>
      </c>
      <c r="BG235">
        <v>0</v>
      </c>
      <c r="BH235">
        <v>67</v>
      </c>
      <c r="BI235">
        <v>5</v>
      </c>
      <c r="BJ235">
        <v>6</v>
      </c>
      <c r="BK235">
        <v>18</v>
      </c>
      <c r="BL235">
        <v>0</v>
      </c>
      <c r="BM235">
        <v>100</v>
      </c>
      <c r="BN235">
        <v>23</v>
      </c>
      <c r="BO235">
        <v>25</v>
      </c>
      <c r="BP235">
        <v>27</v>
      </c>
      <c r="BQ235">
        <v>0</v>
      </c>
      <c r="BR235">
        <v>356</v>
      </c>
      <c r="BS235">
        <v>47</v>
      </c>
      <c r="BT235">
        <v>106</v>
      </c>
      <c r="BU235">
        <v>37</v>
      </c>
      <c r="BV235">
        <v>0</v>
      </c>
    </row>
    <row r="236" spans="1:74" x14ac:dyDescent="0.3">
      <c r="A236" t="s">
        <v>3264</v>
      </c>
      <c r="B236">
        <v>1980</v>
      </c>
      <c r="C236" t="s">
        <v>189</v>
      </c>
      <c r="D236" t="s">
        <v>609</v>
      </c>
      <c r="E236" t="str">
        <f t="shared" si="3"/>
        <v>City of Ferndale</v>
      </c>
      <c r="F236">
        <v>1000</v>
      </c>
      <c r="G236" t="s">
        <v>3265</v>
      </c>
      <c r="H236">
        <v>1367</v>
      </c>
      <c r="I236">
        <v>0</v>
      </c>
      <c r="J236">
        <v>0</v>
      </c>
      <c r="K236">
        <v>1367</v>
      </c>
      <c r="L236">
        <v>541</v>
      </c>
      <c r="M236">
        <v>353</v>
      </c>
      <c r="N236">
        <v>188</v>
      </c>
      <c r="O236">
        <v>60500</v>
      </c>
      <c r="P236">
        <v>474</v>
      </c>
      <c r="Q236">
        <v>85</v>
      </c>
      <c r="R236">
        <v>0</v>
      </c>
      <c r="S236">
        <v>3</v>
      </c>
      <c r="T236" t="s">
        <v>609</v>
      </c>
      <c r="U236">
        <v>1</v>
      </c>
      <c r="V236">
        <v>221</v>
      </c>
      <c r="W236">
        <v>0</v>
      </c>
      <c r="X236">
        <v>2</v>
      </c>
      <c r="Y236">
        <v>3</v>
      </c>
      <c r="Z236">
        <v>28</v>
      </c>
      <c r="AA236">
        <v>4</v>
      </c>
      <c r="AB236">
        <v>6</v>
      </c>
      <c r="AC236">
        <v>7</v>
      </c>
      <c r="AD236">
        <v>10</v>
      </c>
      <c r="AE236">
        <v>21</v>
      </c>
      <c r="AF236">
        <v>2</v>
      </c>
      <c r="AG236">
        <v>5</v>
      </c>
      <c r="AH236">
        <v>8</v>
      </c>
      <c r="AI236">
        <v>6</v>
      </c>
      <c r="AJ236">
        <v>6</v>
      </c>
      <c r="AK236">
        <v>8</v>
      </c>
      <c r="AL236">
        <v>17</v>
      </c>
      <c r="AM236">
        <v>2</v>
      </c>
      <c r="AN236">
        <v>4</v>
      </c>
      <c r="AO236">
        <v>0</v>
      </c>
      <c r="AP236">
        <v>9</v>
      </c>
      <c r="AQ236">
        <v>32</v>
      </c>
      <c r="AR236">
        <v>0</v>
      </c>
      <c r="AS236">
        <v>0</v>
      </c>
      <c r="AT236">
        <v>0</v>
      </c>
      <c r="AU236">
        <v>4</v>
      </c>
      <c r="AV236">
        <v>350</v>
      </c>
      <c r="AW236">
        <v>96</v>
      </c>
      <c r="AX236">
        <v>10</v>
      </c>
      <c r="AY236">
        <v>21</v>
      </c>
      <c r="AZ236">
        <v>4</v>
      </c>
      <c r="BA236">
        <v>16</v>
      </c>
      <c r="BB236">
        <v>2</v>
      </c>
      <c r="BC236">
        <v>24</v>
      </c>
      <c r="BD236">
        <v>3</v>
      </c>
      <c r="BE236">
        <v>0</v>
      </c>
      <c r="BF236">
        <v>0</v>
      </c>
      <c r="BG236">
        <v>0</v>
      </c>
      <c r="BH236">
        <v>34</v>
      </c>
      <c r="BI236">
        <v>2</v>
      </c>
      <c r="BJ236">
        <v>3</v>
      </c>
      <c r="BK236">
        <v>0</v>
      </c>
      <c r="BL236">
        <v>0</v>
      </c>
      <c r="BM236">
        <v>40</v>
      </c>
      <c r="BN236">
        <v>5</v>
      </c>
      <c r="BO236">
        <v>5</v>
      </c>
      <c r="BP236">
        <v>2</v>
      </c>
      <c r="BQ236">
        <v>0</v>
      </c>
      <c r="BR236">
        <v>113</v>
      </c>
      <c r="BS236">
        <v>10</v>
      </c>
      <c r="BT236">
        <v>8</v>
      </c>
      <c r="BU236">
        <v>2</v>
      </c>
      <c r="BV236">
        <v>0</v>
      </c>
    </row>
    <row r="237" spans="1:74" x14ac:dyDescent="0.3">
      <c r="A237" t="s">
        <v>3266</v>
      </c>
      <c r="B237">
        <v>1980</v>
      </c>
      <c r="C237" t="s">
        <v>189</v>
      </c>
      <c r="D237" t="s">
        <v>3267</v>
      </c>
      <c r="E237" t="str">
        <f t="shared" si="3"/>
        <v>City of Fetters Hot Springs-Agua Caliente</v>
      </c>
      <c r="F237">
        <v>1002</v>
      </c>
      <c r="G237" t="s">
        <v>3268</v>
      </c>
      <c r="H237">
        <v>1675</v>
      </c>
      <c r="I237">
        <v>0</v>
      </c>
      <c r="J237">
        <v>0</v>
      </c>
      <c r="K237">
        <v>1675</v>
      </c>
      <c r="L237">
        <v>719</v>
      </c>
      <c r="M237">
        <v>471</v>
      </c>
      <c r="N237">
        <v>248</v>
      </c>
      <c r="O237">
        <v>71900</v>
      </c>
      <c r="P237">
        <v>525</v>
      </c>
      <c r="Q237">
        <v>95</v>
      </c>
      <c r="R237">
        <v>20</v>
      </c>
      <c r="S237">
        <v>145</v>
      </c>
      <c r="T237" t="s">
        <v>3267</v>
      </c>
      <c r="U237">
        <v>1</v>
      </c>
      <c r="V237">
        <v>258</v>
      </c>
      <c r="W237">
        <v>0</v>
      </c>
      <c r="X237">
        <v>0</v>
      </c>
      <c r="Y237">
        <v>0</v>
      </c>
      <c r="Z237">
        <v>35</v>
      </c>
      <c r="AA237">
        <v>7</v>
      </c>
      <c r="AB237">
        <v>7</v>
      </c>
      <c r="AC237">
        <v>12</v>
      </c>
      <c r="AD237">
        <v>8</v>
      </c>
      <c r="AE237">
        <v>19</v>
      </c>
      <c r="AF237">
        <v>0</v>
      </c>
      <c r="AG237">
        <v>24</v>
      </c>
      <c r="AH237">
        <v>0</v>
      </c>
      <c r="AI237">
        <v>14</v>
      </c>
      <c r="AJ237">
        <v>6</v>
      </c>
      <c r="AK237">
        <v>0</v>
      </c>
      <c r="AL237">
        <v>21</v>
      </c>
      <c r="AM237">
        <v>0</v>
      </c>
      <c r="AN237">
        <v>6</v>
      </c>
      <c r="AO237">
        <v>0</v>
      </c>
      <c r="AP237">
        <v>0</v>
      </c>
      <c r="AQ237">
        <v>60</v>
      </c>
      <c r="AR237">
        <v>8</v>
      </c>
      <c r="AS237">
        <v>0</v>
      </c>
      <c r="AT237">
        <v>0</v>
      </c>
      <c r="AU237">
        <v>0</v>
      </c>
      <c r="AV237">
        <v>451</v>
      </c>
      <c r="AW237">
        <v>100</v>
      </c>
      <c r="AX237">
        <v>8</v>
      </c>
      <c r="AY237">
        <v>7</v>
      </c>
      <c r="AZ237">
        <v>0</v>
      </c>
      <c r="BA237">
        <v>5</v>
      </c>
      <c r="BB237">
        <v>23</v>
      </c>
      <c r="BC237">
        <v>7</v>
      </c>
      <c r="BD237">
        <v>0</v>
      </c>
      <c r="BE237">
        <v>0</v>
      </c>
      <c r="BF237">
        <v>0</v>
      </c>
      <c r="BG237">
        <v>0</v>
      </c>
      <c r="BH237">
        <v>34</v>
      </c>
      <c r="BI237">
        <v>0</v>
      </c>
      <c r="BJ237">
        <v>0</v>
      </c>
      <c r="BK237">
        <v>21</v>
      </c>
      <c r="BL237">
        <v>0</v>
      </c>
      <c r="BM237">
        <v>14</v>
      </c>
      <c r="BN237">
        <v>0</v>
      </c>
      <c r="BO237">
        <v>7</v>
      </c>
      <c r="BP237">
        <v>6</v>
      </c>
      <c r="BQ237">
        <v>0</v>
      </c>
      <c r="BR237">
        <v>81</v>
      </c>
      <c r="BS237">
        <v>26</v>
      </c>
      <c r="BT237">
        <v>26</v>
      </c>
      <c r="BU237">
        <v>6</v>
      </c>
      <c r="BV237">
        <v>0</v>
      </c>
    </row>
    <row r="238" spans="1:74" x14ac:dyDescent="0.3">
      <c r="A238" t="s">
        <v>3269</v>
      </c>
      <c r="B238">
        <v>1980</v>
      </c>
      <c r="C238" t="s">
        <v>189</v>
      </c>
      <c r="D238" t="s">
        <v>611</v>
      </c>
      <c r="E238" t="str">
        <f t="shared" si="3"/>
        <v>City of Fillmore</v>
      </c>
      <c r="F238">
        <v>1010</v>
      </c>
      <c r="G238" t="s">
        <v>3270</v>
      </c>
      <c r="H238">
        <v>9602</v>
      </c>
      <c r="I238">
        <v>0</v>
      </c>
      <c r="J238">
        <v>9602</v>
      </c>
      <c r="K238">
        <v>0</v>
      </c>
      <c r="L238">
        <v>2967</v>
      </c>
      <c r="M238">
        <v>1914</v>
      </c>
      <c r="N238">
        <v>1053</v>
      </c>
      <c r="O238">
        <v>65400</v>
      </c>
      <c r="P238">
        <v>2393</v>
      </c>
      <c r="Q238">
        <v>292</v>
      </c>
      <c r="R238">
        <v>149</v>
      </c>
      <c r="S238">
        <v>203</v>
      </c>
      <c r="T238" t="s">
        <v>611</v>
      </c>
      <c r="U238">
        <v>1</v>
      </c>
      <c r="V238">
        <v>224</v>
      </c>
      <c r="W238">
        <v>24</v>
      </c>
      <c r="X238">
        <v>37</v>
      </c>
      <c r="Y238">
        <v>30</v>
      </c>
      <c r="Z238">
        <v>102</v>
      </c>
      <c r="AA238">
        <v>39</v>
      </c>
      <c r="AB238">
        <v>41</v>
      </c>
      <c r="AC238">
        <v>55</v>
      </c>
      <c r="AD238">
        <v>69</v>
      </c>
      <c r="AE238">
        <v>140</v>
      </c>
      <c r="AF238">
        <v>0</v>
      </c>
      <c r="AG238">
        <v>56</v>
      </c>
      <c r="AH238">
        <v>67</v>
      </c>
      <c r="AI238">
        <v>57</v>
      </c>
      <c r="AJ238">
        <v>18</v>
      </c>
      <c r="AK238">
        <v>7</v>
      </c>
      <c r="AL238">
        <v>67</v>
      </c>
      <c r="AM238">
        <v>24</v>
      </c>
      <c r="AN238">
        <v>11</v>
      </c>
      <c r="AO238">
        <v>16</v>
      </c>
      <c r="AP238">
        <v>5</v>
      </c>
      <c r="AQ238">
        <v>96</v>
      </c>
      <c r="AR238">
        <v>33</v>
      </c>
      <c r="AS238">
        <v>10</v>
      </c>
      <c r="AT238">
        <v>0</v>
      </c>
      <c r="AU238">
        <v>0</v>
      </c>
      <c r="AV238">
        <v>313</v>
      </c>
      <c r="AW238">
        <v>70</v>
      </c>
      <c r="AX238">
        <v>21</v>
      </c>
      <c r="AY238">
        <v>16</v>
      </c>
      <c r="AZ238">
        <v>0</v>
      </c>
      <c r="BA238">
        <v>30</v>
      </c>
      <c r="BB238">
        <v>6</v>
      </c>
      <c r="BC238">
        <v>82</v>
      </c>
      <c r="BD238">
        <v>15</v>
      </c>
      <c r="BE238">
        <v>16</v>
      </c>
      <c r="BF238">
        <v>49</v>
      </c>
      <c r="BG238">
        <v>0</v>
      </c>
      <c r="BH238">
        <v>126</v>
      </c>
      <c r="BI238">
        <v>6</v>
      </c>
      <c r="BJ238">
        <v>19</v>
      </c>
      <c r="BK238">
        <v>35</v>
      </c>
      <c r="BL238">
        <v>0</v>
      </c>
      <c r="BM238">
        <v>151</v>
      </c>
      <c r="BN238">
        <v>19</v>
      </c>
      <c r="BO238">
        <v>45</v>
      </c>
      <c r="BP238">
        <v>47</v>
      </c>
      <c r="BQ238">
        <v>0</v>
      </c>
      <c r="BR238">
        <v>656</v>
      </c>
      <c r="BS238">
        <v>141</v>
      </c>
      <c r="BT238">
        <v>60</v>
      </c>
      <c r="BU238">
        <v>19</v>
      </c>
      <c r="BV238">
        <v>0</v>
      </c>
    </row>
    <row r="239" spans="1:74" x14ac:dyDescent="0.3">
      <c r="A239" t="s">
        <v>3271</v>
      </c>
      <c r="B239">
        <v>1980</v>
      </c>
      <c r="C239" t="s">
        <v>189</v>
      </c>
      <c r="D239" t="s">
        <v>613</v>
      </c>
      <c r="E239" t="str">
        <f t="shared" si="3"/>
        <v>City of Firebaugh</v>
      </c>
      <c r="F239">
        <v>1015</v>
      </c>
      <c r="G239" t="s">
        <v>3272</v>
      </c>
      <c r="H239">
        <v>3740</v>
      </c>
      <c r="I239">
        <v>0</v>
      </c>
      <c r="J239">
        <v>3740</v>
      </c>
      <c r="K239">
        <v>0</v>
      </c>
      <c r="L239">
        <v>1100</v>
      </c>
      <c r="M239">
        <v>476</v>
      </c>
      <c r="N239">
        <v>624</v>
      </c>
      <c r="O239">
        <v>47500</v>
      </c>
      <c r="P239">
        <v>898</v>
      </c>
      <c r="Q239">
        <v>130</v>
      </c>
      <c r="R239">
        <v>74</v>
      </c>
      <c r="S239">
        <v>43</v>
      </c>
      <c r="T239" t="s">
        <v>613</v>
      </c>
      <c r="U239">
        <v>1</v>
      </c>
      <c r="V239">
        <v>165</v>
      </c>
      <c r="W239">
        <v>8</v>
      </c>
      <c r="X239">
        <v>0</v>
      </c>
      <c r="Y239">
        <v>12</v>
      </c>
      <c r="Z239">
        <v>92</v>
      </c>
      <c r="AA239">
        <v>16</v>
      </c>
      <c r="AB239">
        <v>35</v>
      </c>
      <c r="AC239">
        <v>63</v>
      </c>
      <c r="AD239">
        <v>71</v>
      </c>
      <c r="AE239">
        <v>47</v>
      </c>
      <c r="AF239">
        <v>8</v>
      </c>
      <c r="AG239">
        <v>75</v>
      </c>
      <c r="AH239">
        <v>16</v>
      </c>
      <c r="AI239">
        <v>7</v>
      </c>
      <c r="AJ239">
        <v>8</v>
      </c>
      <c r="AK239">
        <v>0</v>
      </c>
      <c r="AL239">
        <v>59</v>
      </c>
      <c r="AM239">
        <v>9</v>
      </c>
      <c r="AN239">
        <v>0</v>
      </c>
      <c r="AO239">
        <v>0</v>
      </c>
      <c r="AP239">
        <v>0</v>
      </c>
      <c r="AQ239">
        <v>46</v>
      </c>
      <c r="AR239">
        <v>0</v>
      </c>
      <c r="AS239">
        <v>0</v>
      </c>
      <c r="AT239">
        <v>0</v>
      </c>
      <c r="AU239">
        <v>7</v>
      </c>
      <c r="AV239">
        <v>244</v>
      </c>
      <c r="AW239">
        <v>97</v>
      </c>
      <c r="AX239">
        <v>5</v>
      </c>
      <c r="AY239">
        <v>4</v>
      </c>
      <c r="AZ239">
        <v>9</v>
      </c>
      <c r="BA239">
        <v>5</v>
      </c>
      <c r="BB239">
        <v>5</v>
      </c>
      <c r="BC239">
        <v>30</v>
      </c>
      <c r="BD239">
        <v>4</v>
      </c>
      <c r="BE239">
        <v>27</v>
      </c>
      <c r="BF239">
        <v>5</v>
      </c>
      <c r="BG239">
        <v>0</v>
      </c>
      <c r="BH239">
        <v>40</v>
      </c>
      <c r="BI239">
        <v>0</v>
      </c>
      <c r="BJ239">
        <v>15</v>
      </c>
      <c r="BK239">
        <v>0</v>
      </c>
      <c r="BL239">
        <v>0</v>
      </c>
      <c r="BM239">
        <v>49</v>
      </c>
      <c r="BN239">
        <v>0</v>
      </c>
      <c r="BO239">
        <v>14</v>
      </c>
      <c r="BP239">
        <v>0</v>
      </c>
      <c r="BQ239">
        <v>0</v>
      </c>
      <c r="BR239">
        <v>148</v>
      </c>
      <c r="BS239">
        <v>4</v>
      </c>
      <c r="BT239">
        <v>9</v>
      </c>
      <c r="BU239">
        <v>6</v>
      </c>
      <c r="BV239">
        <v>0</v>
      </c>
    </row>
    <row r="240" spans="1:74" x14ac:dyDescent="0.3">
      <c r="A240" t="s">
        <v>3273</v>
      </c>
      <c r="B240">
        <v>1980</v>
      </c>
      <c r="C240" t="s">
        <v>189</v>
      </c>
      <c r="D240" t="s">
        <v>3274</v>
      </c>
      <c r="E240" t="str">
        <f t="shared" si="3"/>
        <v>City of Florence-Graham</v>
      </c>
      <c r="F240">
        <v>1020</v>
      </c>
      <c r="G240" t="s">
        <v>3275</v>
      </c>
      <c r="H240">
        <v>48662</v>
      </c>
      <c r="I240">
        <v>48662</v>
      </c>
      <c r="J240">
        <v>0</v>
      </c>
      <c r="K240">
        <v>0</v>
      </c>
      <c r="L240">
        <v>12825</v>
      </c>
      <c r="M240">
        <v>4771</v>
      </c>
      <c r="N240">
        <v>8054</v>
      </c>
      <c r="O240">
        <v>35700</v>
      </c>
      <c r="P240">
        <v>9724</v>
      </c>
      <c r="Q240">
        <v>3026</v>
      </c>
      <c r="R240">
        <v>504</v>
      </c>
      <c r="S240">
        <v>163</v>
      </c>
      <c r="T240" t="s">
        <v>3274</v>
      </c>
      <c r="U240">
        <v>1</v>
      </c>
      <c r="V240">
        <v>189</v>
      </c>
      <c r="W240">
        <v>0</v>
      </c>
      <c r="X240">
        <v>62</v>
      </c>
      <c r="Y240">
        <v>159</v>
      </c>
      <c r="Z240">
        <v>1819</v>
      </c>
      <c r="AA240">
        <v>315</v>
      </c>
      <c r="AB240">
        <v>360</v>
      </c>
      <c r="AC240">
        <v>342</v>
      </c>
      <c r="AD240">
        <v>804</v>
      </c>
      <c r="AE240">
        <v>868</v>
      </c>
      <c r="AF240">
        <v>14</v>
      </c>
      <c r="AG240">
        <v>810</v>
      </c>
      <c r="AH240">
        <v>408</v>
      </c>
      <c r="AI240">
        <v>191</v>
      </c>
      <c r="AJ240">
        <v>44</v>
      </c>
      <c r="AK240">
        <v>13</v>
      </c>
      <c r="AL240">
        <v>624</v>
      </c>
      <c r="AM240">
        <v>77</v>
      </c>
      <c r="AN240">
        <v>46</v>
      </c>
      <c r="AO240">
        <v>0</v>
      </c>
      <c r="AP240">
        <v>10</v>
      </c>
      <c r="AQ240">
        <v>817</v>
      </c>
      <c r="AR240">
        <v>0</v>
      </c>
      <c r="AS240">
        <v>4</v>
      </c>
      <c r="AT240">
        <v>0</v>
      </c>
      <c r="AU240">
        <v>16</v>
      </c>
      <c r="AV240">
        <v>230</v>
      </c>
      <c r="AW240">
        <v>71</v>
      </c>
      <c r="AX240">
        <v>195</v>
      </c>
      <c r="AY240">
        <v>83</v>
      </c>
      <c r="AZ240">
        <v>87</v>
      </c>
      <c r="BA240">
        <v>296</v>
      </c>
      <c r="BB240">
        <v>43</v>
      </c>
      <c r="BC240">
        <v>354</v>
      </c>
      <c r="BD240">
        <v>47</v>
      </c>
      <c r="BE240">
        <v>109</v>
      </c>
      <c r="BF240">
        <v>231</v>
      </c>
      <c r="BG240">
        <v>0</v>
      </c>
      <c r="BH240">
        <v>475</v>
      </c>
      <c r="BI240">
        <v>93</v>
      </c>
      <c r="BJ240">
        <v>132</v>
      </c>
      <c r="BK240">
        <v>49</v>
      </c>
      <c r="BL240">
        <v>0</v>
      </c>
      <c r="BM240">
        <v>436</v>
      </c>
      <c r="BN240">
        <v>60</v>
      </c>
      <c r="BO240">
        <v>43</v>
      </c>
      <c r="BP240">
        <v>20</v>
      </c>
      <c r="BQ240">
        <v>0</v>
      </c>
      <c r="BR240">
        <v>1002</v>
      </c>
      <c r="BS240">
        <v>64</v>
      </c>
      <c r="BT240">
        <v>27</v>
      </c>
      <c r="BU240">
        <v>6</v>
      </c>
      <c r="BV240">
        <v>0</v>
      </c>
    </row>
    <row r="241" spans="1:74" x14ac:dyDescent="0.3">
      <c r="A241" t="s">
        <v>3276</v>
      </c>
      <c r="B241">
        <v>1980</v>
      </c>
      <c r="C241" t="s">
        <v>189</v>
      </c>
      <c r="D241" t="s">
        <v>3277</v>
      </c>
      <c r="E241" t="str">
        <f t="shared" si="3"/>
        <v>City of Florin</v>
      </c>
      <c r="F241">
        <v>1023</v>
      </c>
      <c r="G241" t="s">
        <v>3278</v>
      </c>
      <c r="H241">
        <v>16523</v>
      </c>
      <c r="I241">
        <v>16523</v>
      </c>
      <c r="J241">
        <v>0</v>
      </c>
      <c r="K241">
        <v>0</v>
      </c>
      <c r="L241">
        <v>6025</v>
      </c>
      <c r="M241">
        <v>4222</v>
      </c>
      <c r="N241">
        <v>1803</v>
      </c>
      <c r="O241">
        <v>60500</v>
      </c>
      <c r="P241">
        <v>4432</v>
      </c>
      <c r="Q241">
        <v>346</v>
      </c>
      <c r="R241">
        <v>543</v>
      </c>
      <c r="S241">
        <v>1264</v>
      </c>
      <c r="T241" t="s">
        <v>3277</v>
      </c>
      <c r="U241">
        <v>1</v>
      </c>
      <c r="V241">
        <v>255</v>
      </c>
      <c r="W241">
        <v>6</v>
      </c>
      <c r="X241">
        <v>24</v>
      </c>
      <c r="Y241">
        <v>65</v>
      </c>
      <c r="Z241">
        <v>324</v>
      </c>
      <c r="AA241">
        <v>7</v>
      </c>
      <c r="AB241">
        <v>12</v>
      </c>
      <c r="AC241">
        <v>42</v>
      </c>
      <c r="AD241">
        <v>76</v>
      </c>
      <c r="AE241">
        <v>221</v>
      </c>
      <c r="AF241">
        <v>13</v>
      </c>
      <c r="AG241">
        <v>83</v>
      </c>
      <c r="AH241">
        <v>67</v>
      </c>
      <c r="AI241">
        <v>140</v>
      </c>
      <c r="AJ241">
        <v>68</v>
      </c>
      <c r="AK241">
        <v>0</v>
      </c>
      <c r="AL241">
        <v>103</v>
      </c>
      <c r="AM241">
        <v>74</v>
      </c>
      <c r="AN241">
        <v>81</v>
      </c>
      <c r="AO241">
        <v>16</v>
      </c>
      <c r="AP241">
        <v>0</v>
      </c>
      <c r="AQ241">
        <v>263</v>
      </c>
      <c r="AR241">
        <v>56</v>
      </c>
      <c r="AS241">
        <v>0</v>
      </c>
      <c r="AT241">
        <v>0</v>
      </c>
      <c r="AU241">
        <v>5</v>
      </c>
      <c r="AV241">
        <v>336</v>
      </c>
      <c r="AW241">
        <v>82</v>
      </c>
      <c r="AX241">
        <v>5</v>
      </c>
      <c r="AY241">
        <v>0</v>
      </c>
      <c r="AZ241">
        <v>4</v>
      </c>
      <c r="BA241">
        <v>81</v>
      </c>
      <c r="BB241">
        <v>13</v>
      </c>
      <c r="BC241">
        <v>29</v>
      </c>
      <c r="BD241">
        <v>15</v>
      </c>
      <c r="BE241">
        <v>41</v>
      </c>
      <c r="BF241">
        <v>78</v>
      </c>
      <c r="BG241">
        <v>0</v>
      </c>
      <c r="BH241">
        <v>186</v>
      </c>
      <c r="BI241">
        <v>41</v>
      </c>
      <c r="BJ241">
        <v>20</v>
      </c>
      <c r="BK241">
        <v>153</v>
      </c>
      <c r="BL241">
        <v>0</v>
      </c>
      <c r="BM241">
        <v>199</v>
      </c>
      <c r="BN241">
        <v>46</v>
      </c>
      <c r="BO241">
        <v>109</v>
      </c>
      <c r="BP241">
        <v>25</v>
      </c>
      <c r="BQ241">
        <v>0</v>
      </c>
      <c r="BR241">
        <v>1383</v>
      </c>
      <c r="BS241">
        <v>175</v>
      </c>
      <c r="BT241">
        <v>202</v>
      </c>
      <c r="BU241">
        <v>58</v>
      </c>
      <c r="BV241">
        <v>0</v>
      </c>
    </row>
    <row r="242" spans="1:74" x14ac:dyDescent="0.3">
      <c r="A242" t="s">
        <v>3279</v>
      </c>
      <c r="B242">
        <v>1980</v>
      </c>
      <c r="C242" t="s">
        <v>189</v>
      </c>
      <c r="D242" t="s">
        <v>615</v>
      </c>
      <c r="E242" t="str">
        <f t="shared" si="3"/>
        <v>City of Folsom</v>
      </c>
      <c r="F242">
        <v>1025</v>
      </c>
      <c r="G242" t="s">
        <v>3280</v>
      </c>
      <c r="H242">
        <v>11003</v>
      </c>
      <c r="I242">
        <v>11003</v>
      </c>
      <c r="J242">
        <v>0</v>
      </c>
      <c r="K242">
        <v>0</v>
      </c>
      <c r="L242">
        <v>3666</v>
      </c>
      <c r="M242">
        <v>2542</v>
      </c>
      <c r="N242">
        <v>1124</v>
      </c>
      <c r="O242">
        <v>67800</v>
      </c>
      <c r="P242">
        <v>2742</v>
      </c>
      <c r="Q242">
        <v>460</v>
      </c>
      <c r="R242">
        <v>169</v>
      </c>
      <c r="S242">
        <v>625</v>
      </c>
      <c r="T242" t="s">
        <v>615</v>
      </c>
      <c r="U242">
        <v>1</v>
      </c>
      <c r="V242">
        <v>230</v>
      </c>
      <c r="W242">
        <v>0</v>
      </c>
      <c r="X242">
        <v>5</v>
      </c>
      <c r="Y242">
        <v>26</v>
      </c>
      <c r="Z242">
        <v>200</v>
      </c>
      <c r="AA242">
        <v>27</v>
      </c>
      <c r="AB242">
        <v>7</v>
      </c>
      <c r="AC242">
        <v>36</v>
      </c>
      <c r="AD242">
        <v>73</v>
      </c>
      <c r="AE242">
        <v>179</v>
      </c>
      <c r="AF242">
        <v>0</v>
      </c>
      <c r="AG242">
        <v>97</v>
      </c>
      <c r="AH242">
        <v>51</v>
      </c>
      <c r="AI242">
        <v>54</v>
      </c>
      <c r="AJ242">
        <v>23</v>
      </c>
      <c r="AK242">
        <v>0</v>
      </c>
      <c r="AL242">
        <v>107</v>
      </c>
      <c r="AM242">
        <v>17</v>
      </c>
      <c r="AN242">
        <v>22</v>
      </c>
      <c r="AO242">
        <v>7</v>
      </c>
      <c r="AP242">
        <v>0</v>
      </c>
      <c r="AQ242">
        <v>158</v>
      </c>
      <c r="AR242">
        <v>11</v>
      </c>
      <c r="AS242">
        <v>0</v>
      </c>
      <c r="AT242">
        <v>0</v>
      </c>
      <c r="AU242">
        <v>6</v>
      </c>
      <c r="AV242">
        <v>413</v>
      </c>
      <c r="AW242">
        <v>87</v>
      </c>
      <c r="AX242">
        <v>14</v>
      </c>
      <c r="AY242">
        <v>8</v>
      </c>
      <c r="AZ242">
        <v>17</v>
      </c>
      <c r="BA242">
        <v>36</v>
      </c>
      <c r="BB242">
        <v>18</v>
      </c>
      <c r="BC242">
        <v>42</v>
      </c>
      <c r="BD242">
        <v>20</v>
      </c>
      <c r="BE242">
        <v>47</v>
      </c>
      <c r="BF242">
        <v>73</v>
      </c>
      <c r="BG242">
        <v>0</v>
      </c>
      <c r="BH242">
        <v>53</v>
      </c>
      <c r="BI242">
        <v>0</v>
      </c>
      <c r="BJ242">
        <v>24</v>
      </c>
      <c r="BK242">
        <v>64</v>
      </c>
      <c r="BL242">
        <v>0</v>
      </c>
      <c r="BM242">
        <v>109</v>
      </c>
      <c r="BN242">
        <v>38</v>
      </c>
      <c r="BO242">
        <v>29</v>
      </c>
      <c r="BP242">
        <v>48</v>
      </c>
      <c r="BQ242">
        <v>0</v>
      </c>
      <c r="BR242">
        <v>743</v>
      </c>
      <c r="BS242">
        <v>178</v>
      </c>
      <c r="BT242">
        <v>123</v>
      </c>
      <c r="BU242">
        <v>70</v>
      </c>
      <c r="BV242">
        <v>0</v>
      </c>
    </row>
    <row r="243" spans="1:74" x14ac:dyDescent="0.3">
      <c r="A243" t="s">
        <v>3281</v>
      </c>
      <c r="B243">
        <v>1980</v>
      </c>
      <c r="C243" t="s">
        <v>189</v>
      </c>
      <c r="D243" t="s">
        <v>617</v>
      </c>
      <c r="E243" t="str">
        <f t="shared" si="3"/>
        <v>City of Fontana</v>
      </c>
      <c r="F243">
        <v>1030</v>
      </c>
      <c r="G243" t="s">
        <v>3282</v>
      </c>
      <c r="H243">
        <v>37111</v>
      </c>
      <c r="I243">
        <v>37111</v>
      </c>
      <c r="J243">
        <v>0</v>
      </c>
      <c r="K243">
        <v>0</v>
      </c>
      <c r="L243">
        <v>12389</v>
      </c>
      <c r="M243">
        <v>8678</v>
      </c>
      <c r="N243">
        <v>3711</v>
      </c>
      <c r="O243">
        <v>58900</v>
      </c>
      <c r="P243">
        <v>10490</v>
      </c>
      <c r="Q243">
        <v>1564</v>
      </c>
      <c r="R243">
        <v>1237</v>
      </c>
      <c r="S243">
        <v>664</v>
      </c>
      <c r="T243" t="s">
        <v>617</v>
      </c>
      <c r="U243">
        <v>1</v>
      </c>
      <c r="V243">
        <v>254</v>
      </c>
      <c r="W243">
        <v>19</v>
      </c>
      <c r="X243">
        <v>20</v>
      </c>
      <c r="Y243">
        <v>116</v>
      </c>
      <c r="Z243">
        <v>639</v>
      </c>
      <c r="AA243">
        <v>90</v>
      </c>
      <c r="AB243">
        <v>66</v>
      </c>
      <c r="AC243">
        <v>104</v>
      </c>
      <c r="AD243">
        <v>163</v>
      </c>
      <c r="AE243">
        <v>438</v>
      </c>
      <c r="AF243">
        <v>29</v>
      </c>
      <c r="AG243">
        <v>140</v>
      </c>
      <c r="AH243">
        <v>162</v>
      </c>
      <c r="AI243">
        <v>268</v>
      </c>
      <c r="AJ243">
        <v>101</v>
      </c>
      <c r="AK243">
        <v>5</v>
      </c>
      <c r="AL243">
        <v>289</v>
      </c>
      <c r="AM243">
        <v>119</v>
      </c>
      <c r="AN243">
        <v>102</v>
      </c>
      <c r="AO243">
        <v>0</v>
      </c>
      <c r="AP243">
        <v>12</v>
      </c>
      <c r="AQ243">
        <v>652</v>
      </c>
      <c r="AR243">
        <v>77</v>
      </c>
      <c r="AS243">
        <v>17</v>
      </c>
      <c r="AT243">
        <v>0</v>
      </c>
      <c r="AU243">
        <v>33</v>
      </c>
      <c r="AV243">
        <v>359</v>
      </c>
      <c r="AW243">
        <v>82</v>
      </c>
      <c r="AX243">
        <v>114</v>
      </c>
      <c r="AY243">
        <v>48</v>
      </c>
      <c r="AZ243">
        <v>91</v>
      </c>
      <c r="BA243">
        <v>286</v>
      </c>
      <c r="BB243">
        <v>73</v>
      </c>
      <c r="BC243">
        <v>285</v>
      </c>
      <c r="BD243">
        <v>63</v>
      </c>
      <c r="BE243">
        <v>106</v>
      </c>
      <c r="BF243">
        <v>277</v>
      </c>
      <c r="BG243">
        <v>0</v>
      </c>
      <c r="BH243">
        <v>353</v>
      </c>
      <c r="BI243">
        <v>73</v>
      </c>
      <c r="BJ243">
        <v>108</v>
      </c>
      <c r="BK243">
        <v>247</v>
      </c>
      <c r="BL243">
        <v>0</v>
      </c>
      <c r="BM243">
        <v>474</v>
      </c>
      <c r="BN243">
        <v>152</v>
      </c>
      <c r="BO243">
        <v>200</v>
      </c>
      <c r="BP243">
        <v>246</v>
      </c>
      <c r="BQ243">
        <v>0</v>
      </c>
      <c r="BR243">
        <v>3120</v>
      </c>
      <c r="BS243">
        <v>590</v>
      </c>
      <c r="BT243">
        <v>471</v>
      </c>
      <c r="BU243">
        <v>112</v>
      </c>
      <c r="BV243">
        <v>0</v>
      </c>
    </row>
    <row r="244" spans="1:74" x14ac:dyDescent="0.3">
      <c r="A244" t="s">
        <v>3283</v>
      </c>
      <c r="B244">
        <v>1980</v>
      </c>
      <c r="C244" t="s">
        <v>189</v>
      </c>
      <c r="D244" t="s">
        <v>3284</v>
      </c>
      <c r="E244" t="str">
        <f t="shared" si="3"/>
        <v>City of Foothill Farms</v>
      </c>
      <c r="F244">
        <v>1032</v>
      </c>
      <c r="G244" t="s">
        <v>3285</v>
      </c>
      <c r="H244">
        <v>13700</v>
      </c>
      <c r="I244">
        <v>13700</v>
      </c>
      <c r="J244">
        <v>0</v>
      </c>
      <c r="K244">
        <v>0</v>
      </c>
      <c r="L244">
        <v>4924</v>
      </c>
      <c r="M244">
        <v>3522</v>
      </c>
      <c r="N244">
        <v>1402</v>
      </c>
      <c r="O244">
        <v>65400</v>
      </c>
      <c r="P244">
        <v>4014</v>
      </c>
      <c r="Q244">
        <v>891</v>
      </c>
      <c r="R244">
        <v>78</v>
      </c>
      <c r="S244">
        <v>181</v>
      </c>
      <c r="T244" t="s">
        <v>3284</v>
      </c>
      <c r="U244">
        <v>1</v>
      </c>
      <c r="V244">
        <v>316</v>
      </c>
      <c r="W244">
        <v>0</v>
      </c>
      <c r="X244">
        <v>0</v>
      </c>
      <c r="Y244">
        <v>0</v>
      </c>
      <c r="Z244">
        <v>98</v>
      </c>
      <c r="AA244">
        <v>20</v>
      </c>
      <c r="AB244">
        <v>9</v>
      </c>
      <c r="AC244">
        <v>0</v>
      </c>
      <c r="AD244">
        <v>31</v>
      </c>
      <c r="AE244">
        <v>288</v>
      </c>
      <c r="AF244">
        <v>0</v>
      </c>
      <c r="AG244">
        <v>6</v>
      </c>
      <c r="AH244">
        <v>88</v>
      </c>
      <c r="AI244">
        <v>139</v>
      </c>
      <c r="AJ244">
        <v>85</v>
      </c>
      <c r="AK244">
        <v>0</v>
      </c>
      <c r="AL244">
        <v>99</v>
      </c>
      <c r="AM244">
        <v>88</v>
      </c>
      <c r="AN244">
        <v>87</v>
      </c>
      <c r="AO244">
        <v>5</v>
      </c>
      <c r="AP244">
        <v>0</v>
      </c>
      <c r="AQ244">
        <v>262</v>
      </c>
      <c r="AR244">
        <v>56</v>
      </c>
      <c r="AS244">
        <v>12</v>
      </c>
      <c r="AT244">
        <v>0</v>
      </c>
      <c r="AU244">
        <v>6</v>
      </c>
      <c r="AV244">
        <v>338</v>
      </c>
      <c r="AW244">
        <v>100</v>
      </c>
      <c r="AX244">
        <v>8</v>
      </c>
      <c r="AY244">
        <v>0</v>
      </c>
      <c r="AZ244">
        <v>0</v>
      </c>
      <c r="BA244">
        <v>59</v>
      </c>
      <c r="BB244">
        <v>34</v>
      </c>
      <c r="BC244">
        <v>24</v>
      </c>
      <c r="BD244">
        <v>8</v>
      </c>
      <c r="BE244">
        <v>35</v>
      </c>
      <c r="BF244">
        <v>53</v>
      </c>
      <c r="BG244">
        <v>0</v>
      </c>
      <c r="BH244">
        <v>58</v>
      </c>
      <c r="BI244">
        <v>55</v>
      </c>
      <c r="BJ244">
        <v>65</v>
      </c>
      <c r="BK244">
        <v>80</v>
      </c>
      <c r="BL244">
        <v>0</v>
      </c>
      <c r="BM244">
        <v>131</v>
      </c>
      <c r="BN244">
        <v>63</v>
      </c>
      <c r="BO244">
        <v>63</v>
      </c>
      <c r="BP244">
        <v>53</v>
      </c>
      <c r="BQ244">
        <v>0</v>
      </c>
      <c r="BR244">
        <v>1467</v>
      </c>
      <c r="BS244">
        <v>259</v>
      </c>
      <c r="BT244">
        <v>201</v>
      </c>
      <c r="BU244">
        <v>28</v>
      </c>
      <c r="BV244">
        <v>0</v>
      </c>
    </row>
    <row r="245" spans="1:74" x14ac:dyDescent="0.3">
      <c r="A245" t="s">
        <v>3286</v>
      </c>
      <c r="B245">
        <v>1980</v>
      </c>
      <c r="C245" t="s">
        <v>189</v>
      </c>
      <c r="D245" t="s">
        <v>3287</v>
      </c>
      <c r="E245" t="str">
        <f t="shared" si="3"/>
        <v>City of Ford City</v>
      </c>
      <c r="F245">
        <v>1035</v>
      </c>
      <c r="G245" t="s">
        <v>3288</v>
      </c>
      <c r="H245">
        <v>3392</v>
      </c>
      <c r="I245">
        <v>0</v>
      </c>
      <c r="J245">
        <v>3392</v>
      </c>
      <c r="K245">
        <v>0</v>
      </c>
      <c r="L245">
        <v>1323</v>
      </c>
      <c r="M245">
        <v>900</v>
      </c>
      <c r="N245">
        <v>423</v>
      </c>
      <c r="O245">
        <v>33300</v>
      </c>
      <c r="P245">
        <v>1149</v>
      </c>
      <c r="Q245">
        <v>199</v>
      </c>
      <c r="R245">
        <v>10</v>
      </c>
      <c r="S245">
        <v>35</v>
      </c>
      <c r="T245" t="s">
        <v>3287</v>
      </c>
      <c r="U245">
        <v>1</v>
      </c>
      <c r="V245">
        <v>250</v>
      </c>
      <c r="W245">
        <v>9</v>
      </c>
      <c r="X245">
        <v>0</v>
      </c>
      <c r="Y245">
        <v>0</v>
      </c>
      <c r="Z245">
        <v>35</v>
      </c>
      <c r="AA245">
        <v>14</v>
      </c>
      <c r="AB245">
        <v>23</v>
      </c>
      <c r="AC245">
        <v>9</v>
      </c>
      <c r="AD245">
        <v>25</v>
      </c>
      <c r="AE245">
        <v>11</v>
      </c>
      <c r="AF245">
        <v>0</v>
      </c>
      <c r="AG245">
        <v>6</v>
      </c>
      <c r="AH245">
        <v>6</v>
      </c>
      <c r="AI245">
        <v>35</v>
      </c>
      <c r="AJ245">
        <v>8</v>
      </c>
      <c r="AK245">
        <v>4</v>
      </c>
      <c r="AL245">
        <v>36</v>
      </c>
      <c r="AM245">
        <v>54</v>
      </c>
      <c r="AN245">
        <v>3</v>
      </c>
      <c r="AO245">
        <v>0</v>
      </c>
      <c r="AP245">
        <v>0</v>
      </c>
      <c r="AQ245">
        <v>121</v>
      </c>
      <c r="AR245">
        <v>9</v>
      </c>
      <c r="AS245">
        <v>0</v>
      </c>
      <c r="AT245">
        <v>0</v>
      </c>
      <c r="AU245">
        <v>0</v>
      </c>
      <c r="AV245">
        <v>257</v>
      </c>
      <c r="AW245">
        <v>75</v>
      </c>
      <c r="AX245">
        <v>40</v>
      </c>
      <c r="AY245">
        <v>9</v>
      </c>
      <c r="AZ245">
        <v>13</v>
      </c>
      <c r="BA245">
        <v>17</v>
      </c>
      <c r="BB245">
        <v>6</v>
      </c>
      <c r="BC245">
        <v>111</v>
      </c>
      <c r="BD245">
        <v>5</v>
      </c>
      <c r="BE245">
        <v>0</v>
      </c>
      <c r="BF245">
        <v>16</v>
      </c>
      <c r="BG245">
        <v>0</v>
      </c>
      <c r="BH245">
        <v>91</v>
      </c>
      <c r="BI245">
        <v>0</v>
      </c>
      <c r="BJ245">
        <v>15</v>
      </c>
      <c r="BK245">
        <v>0</v>
      </c>
      <c r="BL245">
        <v>0</v>
      </c>
      <c r="BM245">
        <v>77</v>
      </c>
      <c r="BN245">
        <v>0</v>
      </c>
      <c r="BO245">
        <v>0</v>
      </c>
      <c r="BP245">
        <v>7</v>
      </c>
      <c r="BQ245">
        <v>0</v>
      </c>
      <c r="BR245">
        <v>342</v>
      </c>
      <c r="BS245">
        <v>33</v>
      </c>
      <c r="BT245">
        <v>10</v>
      </c>
      <c r="BU245">
        <v>7</v>
      </c>
      <c r="BV245">
        <v>0</v>
      </c>
    </row>
    <row r="246" spans="1:74" x14ac:dyDescent="0.3">
      <c r="A246" t="s">
        <v>3289</v>
      </c>
      <c r="B246">
        <v>1980</v>
      </c>
      <c r="C246" t="s">
        <v>189</v>
      </c>
      <c r="D246" t="s">
        <v>3290</v>
      </c>
      <c r="E246" t="str">
        <f t="shared" si="3"/>
        <v>City of Foresthill</v>
      </c>
      <c r="F246">
        <v>1039</v>
      </c>
      <c r="G246" t="s">
        <v>3291</v>
      </c>
      <c r="H246">
        <v>1304</v>
      </c>
      <c r="I246">
        <v>0</v>
      </c>
      <c r="J246">
        <v>0</v>
      </c>
      <c r="K246">
        <v>1304</v>
      </c>
      <c r="L246">
        <v>464</v>
      </c>
      <c r="M246">
        <v>344</v>
      </c>
      <c r="N246">
        <v>120</v>
      </c>
      <c r="O246">
        <v>60100</v>
      </c>
      <c r="P246">
        <v>324</v>
      </c>
      <c r="Q246">
        <v>30</v>
      </c>
      <c r="R246">
        <v>2</v>
      </c>
      <c r="S246">
        <v>140</v>
      </c>
      <c r="T246" t="s">
        <v>3290</v>
      </c>
      <c r="U246">
        <v>1</v>
      </c>
      <c r="V246">
        <v>219</v>
      </c>
      <c r="W246">
        <v>0</v>
      </c>
      <c r="X246">
        <v>0</v>
      </c>
      <c r="Y246">
        <v>0</v>
      </c>
      <c r="Z246">
        <v>16</v>
      </c>
      <c r="AA246">
        <v>11</v>
      </c>
      <c r="AB246">
        <v>0</v>
      </c>
      <c r="AC246">
        <v>7</v>
      </c>
      <c r="AD246">
        <v>0</v>
      </c>
      <c r="AE246">
        <v>17</v>
      </c>
      <c r="AF246">
        <v>0</v>
      </c>
      <c r="AG246">
        <v>14</v>
      </c>
      <c r="AH246">
        <v>0</v>
      </c>
      <c r="AI246">
        <v>15</v>
      </c>
      <c r="AJ246">
        <v>0</v>
      </c>
      <c r="AK246">
        <v>0</v>
      </c>
      <c r="AL246">
        <v>25</v>
      </c>
      <c r="AM246">
        <v>0</v>
      </c>
      <c r="AN246">
        <v>0</v>
      </c>
      <c r="AO246">
        <v>0</v>
      </c>
      <c r="AP246">
        <v>0</v>
      </c>
      <c r="AQ246">
        <v>12</v>
      </c>
      <c r="AR246">
        <v>0</v>
      </c>
      <c r="AS246">
        <v>0</v>
      </c>
      <c r="AT246">
        <v>0</v>
      </c>
      <c r="AU246">
        <v>0</v>
      </c>
      <c r="AV246">
        <v>434</v>
      </c>
      <c r="AW246">
        <v>97</v>
      </c>
      <c r="AX246">
        <v>0</v>
      </c>
      <c r="AY246">
        <v>0</v>
      </c>
      <c r="AZ246">
        <v>0</v>
      </c>
      <c r="BA246">
        <v>23</v>
      </c>
      <c r="BB246">
        <v>16</v>
      </c>
      <c r="BC246">
        <v>33</v>
      </c>
      <c r="BD246">
        <v>0</v>
      </c>
      <c r="BE246">
        <v>0</v>
      </c>
      <c r="BF246">
        <v>0</v>
      </c>
      <c r="BG246">
        <v>0</v>
      </c>
      <c r="BH246">
        <v>5</v>
      </c>
      <c r="BI246">
        <v>0</v>
      </c>
      <c r="BJ246">
        <v>0</v>
      </c>
      <c r="BK246">
        <v>26</v>
      </c>
      <c r="BL246">
        <v>0</v>
      </c>
      <c r="BM246">
        <v>23</v>
      </c>
      <c r="BN246">
        <v>6</v>
      </c>
      <c r="BO246">
        <v>0</v>
      </c>
      <c r="BP246">
        <v>0</v>
      </c>
      <c r="BQ246">
        <v>0</v>
      </c>
      <c r="BR246">
        <v>69</v>
      </c>
      <c r="BS246">
        <v>0</v>
      </c>
      <c r="BT246">
        <v>19</v>
      </c>
      <c r="BU246">
        <v>5</v>
      </c>
      <c r="BV246">
        <v>0</v>
      </c>
    </row>
    <row r="247" spans="1:74" x14ac:dyDescent="0.3">
      <c r="A247" t="s">
        <v>3292</v>
      </c>
      <c r="B247">
        <v>1980</v>
      </c>
      <c r="C247" t="s">
        <v>189</v>
      </c>
      <c r="D247" t="s">
        <v>619</v>
      </c>
      <c r="E247" t="str">
        <f t="shared" si="3"/>
        <v>City of Fort Bragg</v>
      </c>
      <c r="F247">
        <v>1050</v>
      </c>
      <c r="G247" t="s">
        <v>3293</v>
      </c>
      <c r="H247">
        <v>5019</v>
      </c>
      <c r="I247">
        <v>0</v>
      </c>
      <c r="J247">
        <v>5019</v>
      </c>
      <c r="K247">
        <v>0</v>
      </c>
      <c r="L247">
        <v>2077</v>
      </c>
      <c r="M247">
        <v>1161</v>
      </c>
      <c r="N247">
        <v>916</v>
      </c>
      <c r="O247">
        <v>64000</v>
      </c>
      <c r="P247">
        <v>1614</v>
      </c>
      <c r="Q247">
        <v>402</v>
      </c>
      <c r="R247">
        <v>145</v>
      </c>
      <c r="S247">
        <v>71</v>
      </c>
      <c r="T247" t="s">
        <v>619</v>
      </c>
      <c r="U247">
        <v>1</v>
      </c>
      <c r="V247">
        <v>249</v>
      </c>
      <c r="W247">
        <v>7</v>
      </c>
      <c r="X247">
        <v>26</v>
      </c>
      <c r="Y247">
        <v>0</v>
      </c>
      <c r="Z247">
        <v>143</v>
      </c>
      <c r="AA247">
        <v>3</v>
      </c>
      <c r="AB247">
        <v>41</v>
      </c>
      <c r="AC247">
        <v>0</v>
      </c>
      <c r="AD247">
        <v>63</v>
      </c>
      <c r="AE247">
        <v>97</v>
      </c>
      <c r="AF247">
        <v>12</v>
      </c>
      <c r="AG247">
        <v>23</v>
      </c>
      <c r="AH247">
        <v>43</v>
      </c>
      <c r="AI247">
        <v>56</v>
      </c>
      <c r="AJ247">
        <v>23</v>
      </c>
      <c r="AK247">
        <v>4</v>
      </c>
      <c r="AL247">
        <v>88</v>
      </c>
      <c r="AM247">
        <v>53</v>
      </c>
      <c r="AN247">
        <v>38</v>
      </c>
      <c r="AO247">
        <v>0</v>
      </c>
      <c r="AP247">
        <v>4</v>
      </c>
      <c r="AQ247">
        <v>140</v>
      </c>
      <c r="AR247">
        <v>24</v>
      </c>
      <c r="AS247">
        <v>6</v>
      </c>
      <c r="AT247">
        <v>0</v>
      </c>
      <c r="AU247">
        <v>9</v>
      </c>
      <c r="AV247">
        <v>347</v>
      </c>
      <c r="AW247">
        <v>103</v>
      </c>
      <c r="AX247">
        <v>24</v>
      </c>
      <c r="AY247">
        <v>9</v>
      </c>
      <c r="AZ247">
        <v>19</v>
      </c>
      <c r="BA247">
        <v>60</v>
      </c>
      <c r="BB247">
        <v>14</v>
      </c>
      <c r="BC247">
        <v>106</v>
      </c>
      <c r="BD247">
        <v>8</v>
      </c>
      <c r="BE247">
        <v>6</v>
      </c>
      <c r="BF247">
        <v>21</v>
      </c>
      <c r="BG247">
        <v>0</v>
      </c>
      <c r="BH247">
        <v>94</v>
      </c>
      <c r="BI247">
        <v>18</v>
      </c>
      <c r="BJ247">
        <v>26</v>
      </c>
      <c r="BK247">
        <v>22</v>
      </c>
      <c r="BL247">
        <v>0</v>
      </c>
      <c r="BM247">
        <v>110</v>
      </c>
      <c r="BN247">
        <v>24</v>
      </c>
      <c r="BO247">
        <v>21</v>
      </c>
      <c r="BP247">
        <v>14</v>
      </c>
      <c r="BQ247">
        <v>0</v>
      </c>
      <c r="BR247">
        <v>298</v>
      </c>
      <c r="BS247">
        <v>20</v>
      </c>
      <c r="BT247">
        <v>38</v>
      </c>
      <c r="BU247">
        <v>0</v>
      </c>
      <c r="BV247">
        <v>0</v>
      </c>
    </row>
    <row r="248" spans="1:74" x14ac:dyDescent="0.3">
      <c r="A248" t="s">
        <v>3294</v>
      </c>
      <c r="B248">
        <v>1980</v>
      </c>
      <c r="C248" t="s">
        <v>189</v>
      </c>
      <c r="D248" t="s">
        <v>621</v>
      </c>
      <c r="E248" t="str">
        <f t="shared" si="3"/>
        <v>City of Fort Jones</v>
      </c>
      <c r="F248">
        <v>1055</v>
      </c>
      <c r="G248" t="s">
        <v>3295</v>
      </c>
      <c r="H248">
        <v>544</v>
      </c>
      <c r="I248">
        <v>0</v>
      </c>
      <c r="J248">
        <v>0</v>
      </c>
      <c r="K248">
        <v>544</v>
      </c>
      <c r="L248">
        <v>237</v>
      </c>
      <c r="M248">
        <v>150</v>
      </c>
      <c r="N248">
        <v>87</v>
      </c>
      <c r="O248">
        <v>49100</v>
      </c>
      <c r="P248">
        <v>208</v>
      </c>
      <c r="Q248">
        <v>23</v>
      </c>
      <c r="R248">
        <v>0</v>
      </c>
      <c r="S248">
        <v>24</v>
      </c>
      <c r="T248" t="s">
        <v>621</v>
      </c>
      <c r="U248">
        <v>1</v>
      </c>
      <c r="V248">
        <v>203</v>
      </c>
      <c r="W248">
        <v>0</v>
      </c>
      <c r="X248">
        <v>0</v>
      </c>
      <c r="Y248">
        <v>5</v>
      </c>
      <c r="Z248">
        <v>12</v>
      </c>
      <c r="AA248">
        <v>9</v>
      </c>
      <c r="AB248">
        <v>0</v>
      </c>
      <c r="AC248">
        <v>0</v>
      </c>
      <c r="AD248">
        <v>8</v>
      </c>
      <c r="AE248">
        <v>11</v>
      </c>
      <c r="AF248">
        <v>15</v>
      </c>
      <c r="AG248">
        <v>8</v>
      </c>
      <c r="AH248">
        <v>5</v>
      </c>
      <c r="AI248">
        <v>0</v>
      </c>
      <c r="AJ248">
        <v>0</v>
      </c>
      <c r="AK248">
        <v>0</v>
      </c>
      <c r="AL248">
        <v>12</v>
      </c>
      <c r="AM248">
        <v>0</v>
      </c>
      <c r="AN248">
        <v>3</v>
      </c>
      <c r="AO248">
        <v>0</v>
      </c>
      <c r="AP248">
        <v>0</v>
      </c>
      <c r="AQ248">
        <v>11</v>
      </c>
      <c r="AR248">
        <v>0</v>
      </c>
      <c r="AS248">
        <v>0</v>
      </c>
      <c r="AT248">
        <v>0</v>
      </c>
      <c r="AU248">
        <v>0</v>
      </c>
      <c r="AV248">
        <v>225</v>
      </c>
      <c r="AW248">
        <v>98</v>
      </c>
      <c r="AX248">
        <v>1</v>
      </c>
      <c r="AY248">
        <v>0</v>
      </c>
      <c r="AZ248">
        <v>7</v>
      </c>
      <c r="BA248">
        <v>2</v>
      </c>
      <c r="BB248">
        <v>0</v>
      </c>
      <c r="BC248">
        <v>12</v>
      </c>
      <c r="BD248">
        <v>2</v>
      </c>
      <c r="BE248">
        <v>13</v>
      </c>
      <c r="BF248">
        <v>2</v>
      </c>
      <c r="BG248">
        <v>0</v>
      </c>
      <c r="BH248">
        <v>19</v>
      </c>
      <c r="BI248">
        <v>0</v>
      </c>
      <c r="BJ248">
        <v>2</v>
      </c>
      <c r="BK248">
        <v>2</v>
      </c>
      <c r="BL248">
        <v>0</v>
      </c>
      <c r="BM248">
        <v>19</v>
      </c>
      <c r="BN248">
        <v>0</v>
      </c>
      <c r="BO248">
        <v>6</v>
      </c>
      <c r="BP248">
        <v>0</v>
      </c>
      <c r="BQ248">
        <v>0</v>
      </c>
      <c r="BR248">
        <v>47</v>
      </c>
      <c r="BS248">
        <v>5</v>
      </c>
      <c r="BT248">
        <v>0</v>
      </c>
      <c r="BU248">
        <v>0</v>
      </c>
      <c r="BV248">
        <v>0</v>
      </c>
    </row>
    <row r="249" spans="1:74" x14ac:dyDescent="0.3">
      <c r="A249" t="s">
        <v>3296</v>
      </c>
      <c r="B249">
        <v>1980</v>
      </c>
      <c r="C249" t="s">
        <v>189</v>
      </c>
      <c r="D249" t="s">
        <v>623</v>
      </c>
      <c r="E249" t="str">
        <f t="shared" si="3"/>
        <v>City of Fortuna</v>
      </c>
      <c r="F249">
        <v>1060</v>
      </c>
      <c r="G249" t="s">
        <v>3297</v>
      </c>
      <c r="H249">
        <v>7591</v>
      </c>
      <c r="I249">
        <v>0</v>
      </c>
      <c r="J249">
        <v>7591</v>
      </c>
      <c r="K249">
        <v>0</v>
      </c>
      <c r="L249">
        <v>2862</v>
      </c>
      <c r="M249">
        <v>1917</v>
      </c>
      <c r="N249">
        <v>945</v>
      </c>
      <c r="O249">
        <v>55600</v>
      </c>
      <c r="P249">
        <v>2270</v>
      </c>
      <c r="Q249">
        <v>385</v>
      </c>
      <c r="R249">
        <v>80</v>
      </c>
      <c r="S249">
        <v>267</v>
      </c>
      <c r="T249" t="s">
        <v>623</v>
      </c>
      <c r="U249">
        <v>1</v>
      </c>
      <c r="V249">
        <v>260</v>
      </c>
      <c r="W249">
        <v>0</v>
      </c>
      <c r="X249">
        <v>0</v>
      </c>
      <c r="Y249">
        <v>15</v>
      </c>
      <c r="Z249">
        <v>137</v>
      </c>
      <c r="AA249">
        <v>7</v>
      </c>
      <c r="AB249">
        <v>28</v>
      </c>
      <c r="AC249">
        <v>28</v>
      </c>
      <c r="AD249">
        <v>66</v>
      </c>
      <c r="AE249">
        <v>107</v>
      </c>
      <c r="AF249">
        <v>0</v>
      </c>
      <c r="AG249">
        <v>22</v>
      </c>
      <c r="AH249">
        <v>40</v>
      </c>
      <c r="AI249">
        <v>75</v>
      </c>
      <c r="AJ249">
        <v>26</v>
      </c>
      <c r="AK249">
        <v>20</v>
      </c>
      <c r="AL249">
        <v>89</v>
      </c>
      <c r="AM249">
        <v>40</v>
      </c>
      <c r="AN249">
        <v>13</v>
      </c>
      <c r="AO249">
        <v>0</v>
      </c>
      <c r="AP249">
        <v>0</v>
      </c>
      <c r="AQ249">
        <v>163</v>
      </c>
      <c r="AR249">
        <v>21</v>
      </c>
      <c r="AS249">
        <v>12</v>
      </c>
      <c r="AT249">
        <v>0</v>
      </c>
      <c r="AU249">
        <v>0</v>
      </c>
      <c r="AV249">
        <v>278</v>
      </c>
      <c r="AW249">
        <v>88</v>
      </c>
      <c r="AX249">
        <v>30</v>
      </c>
      <c r="AY249">
        <v>23</v>
      </c>
      <c r="AZ249">
        <v>28</v>
      </c>
      <c r="BA249">
        <v>61</v>
      </c>
      <c r="BB249">
        <v>20</v>
      </c>
      <c r="BC249">
        <v>120</v>
      </c>
      <c r="BD249">
        <v>54</v>
      </c>
      <c r="BE249">
        <v>20</v>
      </c>
      <c r="BF249">
        <v>10</v>
      </c>
      <c r="BG249">
        <v>0</v>
      </c>
      <c r="BH249">
        <v>115</v>
      </c>
      <c r="BI249">
        <v>17</v>
      </c>
      <c r="BJ249">
        <v>28</v>
      </c>
      <c r="BK249">
        <v>20</v>
      </c>
      <c r="BL249">
        <v>0</v>
      </c>
      <c r="BM249">
        <v>153</v>
      </c>
      <c r="BN249">
        <v>21</v>
      </c>
      <c r="BO249">
        <v>41</v>
      </c>
      <c r="BP249">
        <v>22</v>
      </c>
      <c r="BQ249">
        <v>0</v>
      </c>
      <c r="BR249">
        <v>639</v>
      </c>
      <c r="BS249">
        <v>58</v>
      </c>
      <c r="BT249">
        <v>27</v>
      </c>
      <c r="BU249">
        <v>11</v>
      </c>
      <c r="BV249">
        <v>0</v>
      </c>
    </row>
    <row r="250" spans="1:74" x14ac:dyDescent="0.3">
      <c r="A250" t="s">
        <v>3298</v>
      </c>
      <c r="B250">
        <v>1980</v>
      </c>
      <c r="C250" t="s">
        <v>189</v>
      </c>
      <c r="D250" t="s">
        <v>625</v>
      </c>
      <c r="E250" t="str">
        <f t="shared" si="3"/>
        <v>City of Foster City</v>
      </c>
      <c r="F250">
        <v>1062</v>
      </c>
      <c r="G250" t="s">
        <v>3299</v>
      </c>
      <c r="H250">
        <v>23287</v>
      </c>
      <c r="I250">
        <v>23287</v>
      </c>
      <c r="J250">
        <v>0</v>
      </c>
      <c r="K250">
        <v>0</v>
      </c>
      <c r="L250">
        <v>8828</v>
      </c>
      <c r="M250">
        <v>5346</v>
      </c>
      <c r="N250">
        <v>3482</v>
      </c>
      <c r="O250">
        <v>178900</v>
      </c>
      <c r="P250">
        <v>7022</v>
      </c>
      <c r="Q250">
        <v>626</v>
      </c>
      <c r="R250">
        <v>1521</v>
      </c>
      <c r="S250">
        <v>8</v>
      </c>
      <c r="T250" t="s">
        <v>625</v>
      </c>
      <c r="U250">
        <v>1</v>
      </c>
      <c r="V250">
        <v>417</v>
      </c>
      <c r="W250">
        <v>0</v>
      </c>
      <c r="X250">
        <v>0</v>
      </c>
      <c r="Y250">
        <v>0</v>
      </c>
      <c r="Z250">
        <v>96</v>
      </c>
      <c r="AA250">
        <v>37</v>
      </c>
      <c r="AB250">
        <v>0</v>
      </c>
      <c r="AC250">
        <v>0</v>
      </c>
      <c r="AD250">
        <v>6</v>
      </c>
      <c r="AE250">
        <v>251</v>
      </c>
      <c r="AF250">
        <v>13</v>
      </c>
      <c r="AG250">
        <v>5</v>
      </c>
      <c r="AH250">
        <v>31</v>
      </c>
      <c r="AI250">
        <v>205</v>
      </c>
      <c r="AJ250">
        <v>319</v>
      </c>
      <c r="AK250">
        <v>8</v>
      </c>
      <c r="AL250">
        <v>33</v>
      </c>
      <c r="AM250">
        <v>194</v>
      </c>
      <c r="AN250">
        <v>283</v>
      </c>
      <c r="AO250">
        <v>103</v>
      </c>
      <c r="AP250">
        <v>6</v>
      </c>
      <c r="AQ250">
        <v>1162</v>
      </c>
      <c r="AR250">
        <v>381</v>
      </c>
      <c r="AS250">
        <v>278</v>
      </c>
      <c r="AT250">
        <v>27</v>
      </c>
      <c r="AU250">
        <v>21</v>
      </c>
      <c r="AV250">
        <v>704</v>
      </c>
      <c r="AW250">
        <v>184</v>
      </c>
      <c r="AX250">
        <v>0</v>
      </c>
      <c r="AY250">
        <v>0</v>
      </c>
      <c r="AZ250">
        <v>0</v>
      </c>
      <c r="BA250">
        <v>26</v>
      </c>
      <c r="BB250">
        <v>33</v>
      </c>
      <c r="BC250">
        <v>0</v>
      </c>
      <c r="BD250">
        <v>0</v>
      </c>
      <c r="BE250">
        <v>0</v>
      </c>
      <c r="BF250">
        <v>101</v>
      </c>
      <c r="BG250">
        <v>0</v>
      </c>
      <c r="BH250">
        <v>14</v>
      </c>
      <c r="BI250">
        <v>0</v>
      </c>
      <c r="BJ250">
        <v>29</v>
      </c>
      <c r="BK250">
        <v>78</v>
      </c>
      <c r="BL250">
        <v>0</v>
      </c>
      <c r="BM250">
        <v>29</v>
      </c>
      <c r="BN250">
        <v>17</v>
      </c>
      <c r="BO250">
        <v>39</v>
      </c>
      <c r="BP250">
        <v>117</v>
      </c>
      <c r="BQ250">
        <v>0</v>
      </c>
      <c r="BR250">
        <v>1813</v>
      </c>
      <c r="BS250">
        <v>552</v>
      </c>
      <c r="BT250">
        <v>645</v>
      </c>
      <c r="BU250">
        <v>461</v>
      </c>
      <c r="BV250">
        <v>0</v>
      </c>
    </row>
    <row r="251" spans="1:74" x14ac:dyDescent="0.3">
      <c r="A251" t="s">
        <v>3300</v>
      </c>
      <c r="B251">
        <v>1980</v>
      </c>
      <c r="C251" t="s">
        <v>189</v>
      </c>
      <c r="D251" t="s">
        <v>627</v>
      </c>
      <c r="E251" t="str">
        <f t="shared" si="3"/>
        <v>City of Fountain Valley</v>
      </c>
      <c r="F251">
        <v>1065</v>
      </c>
      <c r="G251" t="s">
        <v>3301</v>
      </c>
      <c r="H251">
        <v>55080</v>
      </c>
      <c r="I251">
        <v>55080</v>
      </c>
      <c r="J251">
        <v>0</v>
      </c>
      <c r="K251">
        <v>0</v>
      </c>
      <c r="L251">
        <v>16520</v>
      </c>
      <c r="M251">
        <v>13047</v>
      </c>
      <c r="N251">
        <v>3473</v>
      </c>
      <c r="O251">
        <v>126300</v>
      </c>
      <c r="P251">
        <v>14689</v>
      </c>
      <c r="Q251">
        <v>614</v>
      </c>
      <c r="R251">
        <v>1058</v>
      </c>
      <c r="S251">
        <v>392</v>
      </c>
      <c r="T251" t="s">
        <v>627</v>
      </c>
      <c r="U251">
        <v>1</v>
      </c>
      <c r="V251">
        <v>395</v>
      </c>
      <c r="W251">
        <v>6</v>
      </c>
      <c r="X251">
        <v>0</v>
      </c>
      <c r="Y251">
        <v>0</v>
      </c>
      <c r="Z251">
        <v>127</v>
      </c>
      <c r="AA251">
        <v>13</v>
      </c>
      <c r="AB251">
        <v>0</v>
      </c>
      <c r="AC251">
        <v>0</v>
      </c>
      <c r="AD251">
        <v>9</v>
      </c>
      <c r="AE251">
        <v>251</v>
      </c>
      <c r="AF251">
        <v>5</v>
      </c>
      <c r="AG251">
        <v>7</v>
      </c>
      <c r="AH251">
        <v>0</v>
      </c>
      <c r="AI251">
        <v>203</v>
      </c>
      <c r="AJ251">
        <v>392</v>
      </c>
      <c r="AK251">
        <v>28</v>
      </c>
      <c r="AL251">
        <v>33</v>
      </c>
      <c r="AM251">
        <v>212</v>
      </c>
      <c r="AN251">
        <v>333</v>
      </c>
      <c r="AO251">
        <v>94</v>
      </c>
      <c r="AP251">
        <v>0</v>
      </c>
      <c r="AQ251">
        <v>970</v>
      </c>
      <c r="AR251">
        <v>407</v>
      </c>
      <c r="AS251">
        <v>268</v>
      </c>
      <c r="AT251">
        <v>11</v>
      </c>
      <c r="AU251">
        <v>11</v>
      </c>
      <c r="AV251">
        <v>528</v>
      </c>
      <c r="AW251">
        <v>109</v>
      </c>
      <c r="AX251">
        <v>7</v>
      </c>
      <c r="AY251">
        <v>0</v>
      </c>
      <c r="AZ251">
        <v>14</v>
      </c>
      <c r="BA251">
        <v>74</v>
      </c>
      <c r="BB251">
        <v>72</v>
      </c>
      <c r="BC251">
        <v>46</v>
      </c>
      <c r="BD251">
        <v>24</v>
      </c>
      <c r="BE251">
        <v>30</v>
      </c>
      <c r="BF251">
        <v>266</v>
      </c>
      <c r="BG251">
        <v>0</v>
      </c>
      <c r="BH251">
        <v>37</v>
      </c>
      <c r="BI251">
        <v>21</v>
      </c>
      <c r="BJ251">
        <v>122</v>
      </c>
      <c r="BK251">
        <v>307</v>
      </c>
      <c r="BL251">
        <v>0</v>
      </c>
      <c r="BM251">
        <v>204</v>
      </c>
      <c r="BN251">
        <v>116</v>
      </c>
      <c r="BO251">
        <v>137</v>
      </c>
      <c r="BP251">
        <v>210</v>
      </c>
      <c r="BQ251">
        <v>0</v>
      </c>
      <c r="BR251">
        <v>5457</v>
      </c>
      <c r="BS251">
        <v>1244</v>
      </c>
      <c r="BT251">
        <v>1519</v>
      </c>
      <c r="BU251">
        <v>859</v>
      </c>
      <c r="BV251">
        <v>0</v>
      </c>
    </row>
    <row r="252" spans="1:74" x14ac:dyDescent="0.3">
      <c r="A252" t="s">
        <v>3302</v>
      </c>
      <c r="B252">
        <v>1980</v>
      </c>
      <c r="C252" t="s">
        <v>189</v>
      </c>
      <c r="D252" t="s">
        <v>629</v>
      </c>
      <c r="E252" t="str">
        <f t="shared" si="3"/>
        <v>City of Fowler</v>
      </c>
      <c r="F252">
        <v>1070</v>
      </c>
      <c r="G252" t="s">
        <v>3303</v>
      </c>
      <c r="H252">
        <v>2496</v>
      </c>
      <c r="I252">
        <v>0</v>
      </c>
      <c r="J252">
        <v>0</v>
      </c>
      <c r="K252">
        <v>2496</v>
      </c>
      <c r="L252">
        <v>824</v>
      </c>
      <c r="M252">
        <v>509</v>
      </c>
      <c r="N252">
        <v>315</v>
      </c>
      <c r="O252">
        <v>50300</v>
      </c>
      <c r="P252">
        <v>682</v>
      </c>
      <c r="Q252">
        <v>98</v>
      </c>
      <c r="R252">
        <v>34</v>
      </c>
      <c r="S252">
        <v>43</v>
      </c>
      <c r="T252" t="s">
        <v>629</v>
      </c>
      <c r="U252">
        <v>1</v>
      </c>
      <c r="V252">
        <v>190</v>
      </c>
      <c r="W252">
        <v>0</v>
      </c>
      <c r="X252">
        <v>10</v>
      </c>
      <c r="Y252">
        <v>5</v>
      </c>
      <c r="Z252">
        <v>44</v>
      </c>
      <c r="AA252">
        <v>11</v>
      </c>
      <c r="AB252">
        <v>20</v>
      </c>
      <c r="AC252">
        <v>11</v>
      </c>
      <c r="AD252">
        <v>29</v>
      </c>
      <c r="AE252">
        <v>30</v>
      </c>
      <c r="AF252">
        <v>6</v>
      </c>
      <c r="AG252">
        <v>30</v>
      </c>
      <c r="AH252">
        <v>18</v>
      </c>
      <c r="AI252">
        <v>8</v>
      </c>
      <c r="AJ252">
        <v>0</v>
      </c>
      <c r="AK252">
        <v>2</v>
      </c>
      <c r="AL252">
        <v>37</v>
      </c>
      <c r="AM252">
        <v>3</v>
      </c>
      <c r="AN252">
        <v>2</v>
      </c>
      <c r="AO252">
        <v>0</v>
      </c>
      <c r="AP252">
        <v>3</v>
      </c>
      <c r="AQ252">
        <v>27</v>
      </c>
      <c r="AR252">
        <v>0</v>
      </c>
      <c r="AS252">
        <v>0</v>
      </c>
      <c r="AT252">
        <v>0</v>
      </c>
      <c r="AU252">
        <v>3</v>
      </c>
      <c r="AV252">
        <v>314</v>
      </c>
      <c r="AW252">
        <v>107</v>
      </c>
      <c r="AX252">
        <v>5</v>
      </c>
      <c r="AY252">
        <v>15</v>
      </c>
      <c r="AZ252">
        <v>2</v>
      </c>
      <c r="BA252">
        <v>15</v>
      </c>
      <c r="BB252">
        <v>3</v>
      </c>
      <c r="BC252">
        <v>40</v>
      </c>
      <c r="BD252">
        <v>3</v>
      </c>
      <c r="BE252">
        <v>11</v>
      </c>
      <c r="BF252">
        <v>11</v>
      </c>
      <c r="BG252">
        <v>0</v>
      </c>
      <c r="BH252">
        <v>41</v>
      </c>
      <c r="BI252">
        <v>4</v>
      </c>
      <c r="BJ252">
        <v>5</v>
      </c>
      <c r="BK252">
        <v>11</v>
      </c>
      <c r="BL252">
        <v>0</v>
      </c>
      <c r="BM252">
        <v>40</v>
      </c>
      <c r="BN252">
        <v>8</v>
      </c>
      <c r="BO252">
        <v>6</v>
      </c>
      <c r="BP252">
        <v>3</v>
      </c>
      <c r="BQ252">
        <v>0</v>
      </c>
      <c r="BR252">
        <v>177</v>
      </c>
      <c r="BS252">
        <v>11</v>
      </c>
      <c r="BT252">
        <v>11</v>
      </c>
      <c r="BU252">
        <v>0</v>
      </c>
      <c r="BV252">
        <v>0</v>
      </c>
    </row>
    <row r="253" spans="1:74" x14ac:dyDescent="0.3">
      <c r="A253" t="s">
        <v>3304</v>
      </c>
      <c r="B253">
        <v>1980</v>
      </c>
      <c r="C253" t="s">
        <v>189</v>
      </c>
      <c r="D253" t="s">
        <v>3305</v>
      </c>
      <c r="E253" t="str">
        <f t="shared" si="3"/>
        <v>City of Frazier Park</v>
      </c>
      <c r="F253">
        <v>1072</v>
      </c>
      <c r="G253" t="s">
        <v>3306</v>
      </c>
      <c r="H253">
        <v>1444</v>
      </c>
      <c r="I253">
        <v>0</v>
      </c>
      <c r="J253">
        <v>0</v>
      </c>
      <c r="K253">
        <v>1444</v>
      </c>
      <c r="L253">
        <v>589</v>
      </c>
      <c r="M253">
        <v>429</v>
      </c>
      <c r="N253">
        <v>160</v>
      </c>
      <c r="O253">
        <v>49800</v>
      </c>
      <c r="P253">
        <v>775</v>
      </c>
      <c r="Q253">
        <v>36</v>
      </c>
      <c r="R253">
        <v>0</v>
      </c>
      <c r="S253">
        <v>90</v>
      </c>
      <c r="T253" t="s">
        <v>3305</v>
      </c>
      <c r="U253">
        <v>1</v>
      </c>
      <c r="V253">
        <v>250</v>
      </c>
      <c r="W253">
        <v>0</v>
      </c>
      <c r="X253">
        <v>0</v>
      </c>
      <c r="Y253">
        <v>5</v>
      </c>
      <c r="Z253">
        <v>50</v>
      </c>
      <c r="AA253">
        <v>0</v>
      </c>
      <c r="AB253">
        <v>0</v>
      </c>
      <c r="AC253">
        <v>5</v>
      </c>
      <c r="AD253">
        <v>0</v>
      </c>
      <c r="AE253">
        <v>15</v>
      </c>
      <c r="AF253">
        <v>5</v>
      </c>
      <c r="AG253">
        <v>7</v>
      </c>
      <c r="AH253">
        <v>10</v>
      </c>
      <c r="AI253">
        <v>17</v>
      </c>
      <c r="AJ253">
        <v>0</v>
      </c>
      <c r="AK253">
        <v>5</v>
      </c>
      <c r="AL253">
        <v>0</v>
      </c>
      <c r="AM253">
        <v>11</v>
      </c>
      <c r="AN253">
        <v>0</v>
      </c>
      <c r="AO253">
        <v>0</v>
      </c>
      <c r="AP253">
        <v>0</v>
      </c>
      <c r="AQ253">
        <v>22</v>
      </c>
      <c r="AR253">
        <v>0</v>
      </c>
      <c r="AS253">
        <v>0</v>
      </c>
      <c r="AT253">
        <v>0</v>
      </c>
      <c r="AU253">
        <v>0</v>
      </c>
      <c r="AV253">
        <v>331</v>
      </c>
      <c r="AW253">
        <v>73</v>
      </c>
      <c r="AX253">
        <v>12</v>
      </c>
      <c r="AY253">
        <v>0</v>
      </c>
      <c r="AZ253">
        <v>5</v>
      </c>
      <c r="BA253">
        <v>27</v>
      </c>
      <c r="BB253">
        <v>0</v>
      </c>
      <c r="BC253">
        <v>47</v>
      </c>
      <c r="BD253">
        <v>0</v>
      </c>
      <c r="BE253">
        <v>7</v>
      </c>
      <c r="BF253">
        <v>6</v>
      </c>
      <c r="BG253">
        <v>0</v>
      </c>
      <c r="BH253">
        <v>18</v>
      </c>
      <c r="BI253">
        <v>0</v>
      </c>
      <c r="BJ253">
        <v>13</v>
      </c>
      <c r="BK253">
        <v>8</v>
      </c>
      <c r="BL253">
        <v>0</v>
      </c>
      <c r="BM253">
        <v>38</v>
      </c>
      <c r="BN253">
        <v>5</v>
      </c>
      <c r="BO253">
        <v>10</v>
      </c>
      <c r="BP253">
        <v>0</v>
      </c>
      <c r="BQ253">
        <v>0</v>
      </c>
      <c r="BR253">
        <v>113</v>
      </c>
      <c r="BS253">
        <v>14</v>
      </c>
      <c r="BT253">
        <v>4</v>
      </c>
      <c r="BU253">
        <v>4</v>
      </c>
      <c r="BV253">
        <v>0</v>
      </c>
    </row>
    <row r="254" spans="1:74" x14ac:dyDescent="0.3">
      <c r="A254" t="s">
        <v>3307</v>
      </c>
      <c r="B254">
        <v>1980</v>
      </c>
      <c r="C254" t="s">
        <v>189</v>
      </c>
      <c r="D254" t="s">
        <v>3308</v>
      </c>
      <c r="E254" t="str">
        <f t="shared" si="3"/>
        <v>City of Freedom</v>
      </c>
      <c r="F254">
        <v>1075</v>
      </c>
      <c r="G254" t="s">
        <v>3309</v>
      </c>
      <c r="H254">
        <v>6416</v>
      </c>
      <c r="I254">
        <v>0</v>
      </c>
      <c r="J254">
        <v>6416</v>
      </c>
      <c r="K254">
        <v>0</v>
      </c>
      <c r="L254">
        <v>1977</v>
      </c>
      <c r="M254">
        <v>1298</v>
      </c>
      <c r="N254">
        <v>679</v>
      </c>
      <c r="O254">
        <v>69000</v>
      </c>
      <c r="P254">
        <v>1533</v>
      </c>
      <c r="Q254">
        <v>296</v>
      </c>
      <c r="R254">
        <v>104</v>
      </c>
      <c r="S254">
        <v>133</v>
      </c>
      <c r="T254" t="s">
        <v>3308</v>
      </c>
      <c r="U254">
        <v>1</v>
      </c>
      <c r="V254">
        <v>249</v>
      </c>
      <c r="W254">
        <v>0</v>
      </c>
      <c r="X254">
        <v>0</v>
      </c>
      <c r="Y254">
        <v>11</v>
      </c>
      <c r="Z254">
        <v>49</v>
      </c>
      <c r="AA254">
        <v>31</v>
      </c>
      <c r="AB254">
        <v>20</v>
      </c>
      <c r="AC254">
        <v>66</v>
      </c>
      <c r="AD254">
        <v>41</v>
      </c>
      <c r="AE254">
        <v>45</v>
      </c>
      <c r="AF254">
        <v>15</v>
      </c>
      <c r="AG254">
        <v>12</v>
      </c>
      <c r="AH254">
        <v>16</v>
      </c>
      <c r="AI254">
        <v>95</v>
      </c>
      <c r="AJ254">
        <v>36</v>
      </c>
      <c r="AK254">
        <v>10</v>
      </c>
      <c r="AL254">
        <v>16</v>
      </c>
      <c r="AM254">
        <v>13</v>
      </c>
      <c r="AN254">
        <v>38</v>
      </c>
      <c r="AO254">
        <v>0</v>
      </c>
      <c r="AP254">
        <v>0</v>
      </c>
      <c r="AQ254">
        <v>125</v>
      </c>
      <c r="AR254">
        <v>6</v>
      </c>
      <c r="AS254">
        <v>0</v>
      </c>
      <c r="AT254">
        <v>0</v>
      </c>
      <c r="AU254">
        <v>13</v>
      </c>
      <c r="AV254">
        <v>287</v>
      </c>
      <c r="AW254">
        <v>86</v>
      </c>
      <c r="AX254">
        <v>24</v>
      </c>
      <c r="AY254">
        <v>7</v>
      </c>
      <c r="AZ254">
        <v>4</v>
      </c>
      <c r="BA254">
        <v>21</v>
      </c>
      <c r="BB254">
        <v>12</v>
      </c>
      <c r="BC254">
        <v>82</v>
      </c>
      <c r="BD254">
        <v>0</v>
      </c>
      <c r="BE254">
        <v>27</v>
      </c>
      <c r="BF254">
        <v>11</v>
      </c>
      <c r="BG254">
        <v>0</v>
      </c>
      <c r="BH254">
        <v>111</v>
      </c>
      <c r="BI254">
        <v>31</v>
      </c>
      <c r="BJ254">
        <v>31</v>
      </c>
      <c r="BK254">
        <v>6</v>
      </c>
      <c r="BL254">
        <v>0</v>
      </c>
      <c r="BM254">
        <v>79</v>
      </c>
      <c r="BN254">
        <v>25</v>
      </c>
      <c r="BO254">
        <v>21</v>
      </c>
      <c r="BP254">
        <v>38</v>
      </c>
      <c r="BQ254">
        <v>0</v>
      </c>
      <c r="BR254">
        <v>442</v>
      </c>
      <c r="BS254">
        <v>37</v>
      </c>
      <c r="BT254">
        <v>41</v>
      </c>
      <c r="BU254">
        <v>0</v>
      </c>
      <c r="BV254">
        <v>0</v>
      </c>
    </row>
    <row r="255" spans="1:74" x14ac:dyDescent="0.3">
      <c r="A255" t="s">
        <v>3310</v>
      </c>
      <c r="B255">
        <v>1980</v>
      </c>
      <c r="C255" t="s">
        <v>189</v>
      </c>
      <c r="D255" t="s">
        <v>631</v>
      </c>
      <c r="E255" t="str">
        <f t="shared" si="3"/>
        <v>City of Fremont</v>
      </c>
      <c r="F255">
        <v>1080</v>
      </c>
      <c r="G255" t="s">
        <v>3311</v>
      </c>
      <c r="H255">
        <v>131945</v>
      </c>
      <c r="I255">
        <v>128675</v>
      </c>
      <c r="J255">
        <v>0</v>
      </c>
      <c r="K255">
        <v>3270</v>
      </c>
      <c r="L255">
        <v>44125</v>
      </c>
      <c r="M255">
        <v>29093</v>
      </c>
      <c r="N255">
        <v>15032</v>
      </c>
      <c r="O255">
        <v>93000</v>
      </c>
      <c r="P255">
        <v>36227</v>
      </c>
      <c r="Q255">
        <v>1570</v>
      </c>
      <c r="R255">
        <v>7056</v>
      </c>
      <c r="S255">
        <v>615</v>
      </c>
      <c r="T255" t="s">
        <v>631</v>
      </c>
      <c r="U255">
        <v>1</v>
      </c>
      <c r="V255">
        <v>337</v>
      </c>
      <c r="W255">
        <v>30</v>
      </c>
      <c r="X255">
        <v>44</v>
      </c>
      <c r="Y255">
        <v>38</v>
      </c>
      <c r="Z255">
        <v>1201</v>
      </c>
      <c r="AA255">
        <v>148</v>
      </c>
      <c r="AB255">
        <v>40</v>
      </c>
      <c r="AC255">
        <v>12</v>
      </c>
      <c r="AD255">
        <v>204</v>
      </c>
      <c r="AE255">
        <v>1949</v>
      </c>
      <c r="AF255">
        <v>36</v>
      </c>
      <c r="AG255">
        <v>153</v>
      </c>
      <c r="AH255">
        <v>320</v>
      </c>
      <c r="AI255">
        <v>1298</v>
      </c>
      <c r="AJ255">
        <v>766</v>
      </c>
      <c r="AK255">
        <v>56</v>
      </c>
      <c r="AL255">
        <v>617</v>
      </c>
      <c r="AM255">
        <v>859</v>
      </c>
      <c r="AN255">
        <v>728</v>
      </c>
      <c r="AO255">
        <v>225</v>
      </c>
      <c r="AP255">
        <v>23</v>
      </c>
      <c r="AQ255">
        <v>4298</v>
      </c>
      <c r="AR255">
        <v>1066</v>
      </c>
      <c r="AS255">
        <v>569</v>
      </c>
      <c r="AT255">
        <v>22</v>
      </c>
      <c r="AU255">
        <v>46</v>
      </c>
      <c r="AV255">
        <v>471</v>
      </c>
      <c r="AW255">
        <v>114</v>
      </c>
      <c r="AX255">
        <v>12</v>
      </c>
      <c r="AY255">
        <v>18</v>
      </c>
      <c r="AZ255">
        <v>18</v>
      </c>
      <c r="BA255">
        <v>458</v>
      </c>
      <c r="BB255">
        <v>127</v>
      </c>
      <c r="BC255">
        <v>196</v>
      </c>
      <c r="BD255">
        <v>120</v>
      </c>
      <c r="BE255">
        <v>184</v>
      </c>
      <c r="BF255">
        <v>404</v>
      </c>
      <c r="BG255">
        <v>0</v>
      </c>
      <c r="BH255">
        <v>537</v>
      </c>
      <c r="BI255">
        <v>165</v>
      </c>
      <c r="BJ255">
        <v>198</v>
      </c>
      <c r="BK255">
        <v>466</v>
      </c>
      <c r="BL255">
        <v>0</v>
      </c>
      <c r="BM255">
        <v>793</v>
      </c>
      <c r="BN255">
        <v>153</v>
      </c>
      <c r="BO255">
        <v>365</v>
      </c>
      <c r="BP255">
        <v>616</v>
      </c>
      <c r="BQ255">
        <v>0</v>
      </c>
      <c r="BR255">
        <v>12303</v>
      </c>
      <c r="BS255">
        <v>2853</v>
      </c>
      <c r="BT255">
        <v>3696</v>
      </c>
      <c r="BU255">
        <v>1459</v>
      </c>
      <c r="BV255">
        <v>0</v>
      </c>
    </row>
    <row r="256" spans="1:74" x14ac:dyDescent="0.3">
      <c r="A256" t="s">
        <v>3312</v>
      </c>
      <c r="B256">
        <v>1980</v>
      </c>
      <c r="C256" t="s">
        <v>189</v>
      </c>
      <c r="D256" t="s">
        <v>632</v>
      </c>
      <c r="E256" t="str">
        <f t="shared" si="3"/>
        <v>City of Fresno</v>
      </c>
      <c r="F256">
        <v>1090</v>
      </c>
      <c r="G256" t="s">
        <v>3313</v>
      </c>
      <c r="H256">
        <v>218202</v>
      </c>
      <c r="I256">
        <v>218202</v>
      </c>
      <c r="J256">
        <v>0</v>
      </c>
      <c r="K256">
        <v>0</v>
      </c>
      <c r="L256">
        <v>81996</v>
      </c>
      <c r="M256">
        <v>44229</v>
      </c>
      <c r="N256">
        <v>37767</v>
      </c>
      <c r="O256">
        <v>60300</v>
      </c>
      <c r="P256">
        <v>63196</v>
      </c>
      <c r="Q256">
        <v>10299</v>
      </c>
      <c r="R256">
        <v>13420</v>
      </c>
      <c r="S256">
        <v>1684</v>
      </c>
      <c r="T256" t="s">
        <v>632</v>
      </c>
      <c r="U256">
        <v>1</v>
      </c>
      <c r="V256">
        <v>240</v>
      </c>
      <c r="W256">
        <v>162</v>
      </c>
      <c r="X256">
        <v>348</v>
      </c>
      <c r="Y256">
        <v>907</v>
      </c>
      <c r="Z256">
        <v>6547</v>
      </c>
      <c r="AA256">
        <v>980</v>
      </c>
      <c r="AB256">
        <v>732</v>
      </c>
      <c r="AC256">
        <v>1005</v>
      </c>
      <c r="AD256">
        <v>3168</v>
      </c>
      <c r="AE256">
        <v>5038</v>
      </c>
      <c r="AF256">
        <v>137</v>
      </c>
      <c r="AG256">
        <v>1853</v>
      </c>
      <c r="AH256">
        <v>1894</v>
      </c>
      <c r="AI256">
        <v>2589</v>
      </c>
      <c r="AJ256">
        <v>924</v>
      </c>
      <c r="AK256">
        <v>122</v>
      </c>
      <c r="AL256">
        <v>2472</v>
      </c>
      <c r="AM256">
        <v>1131</v>
      </c>
      <c r="AN256">
        <v>594</v>
      </c>
      <c r="AO256">
        <v>145</v>
      </c>
      <c r="AP256">
        <v>64</v>
      </c>
      <c r="AQ256">
        <v>5329</v>
      </c>
      <c r="AR256">
        <v>604</v>
      </c>
      <c r="AS256">
        <v>236</v>
      </c>
      <c r="AT256">
        <v>0</v>
      </c>
      <c r="AU256">
        <v>110</v>
      </c>
      <c r="AV256">
        <v>340</v>
      </c>
      <c r="AW256">
        <v>91</v>
      </c>
      <c r="AX256">
        <v>588</v>
      </c>
      <c r="AY256">
        <v>454</v>
      </c>
      <c r="AZ256">
        <v>507</v>
      </c>
      <c r="BA256">
        <v>1569</v>
      </c>
      <c r="BB256">
        <v>255</v>
      </c>
      <c r="BC256">
        <v>2244</v>
      </c>
      <c r="BD256">
        <v>489</v>
      </c>
      <c r="BE256">
        <v>566</v>
      </c>
      <c r="BF256">
        <v>1411</v>
      </c>
      <c r="BG256">
        <v>0</v>
      </c>
      <c r="BH256">
        <v>2890</v>
      </c>
      <c r="BI256">
        <v>597</v>
      </c>
      <c r="BJ256">
        <v>766</v>
      </c>
      <c r="BK256">
        <v>1047</v>
      </c>
      <c r="BL256">
        <v>0</v>
      </c>
      <c r="BM256">
        <v>3188</v>
      </c>
      <c r="BN256">
        <v>787</v>
      </c>
      <c r="BO256">
        <v>1087</v>
      </c>
      <c r="BP256">
        <v>670</v>
      </c>
      <c r="BQ256">
        <v>0</v>
      </c>
      <c r="BR256">
        <v>14205</v>
      </c>
      <c r="BS256">
        <v>2232</v>
      </c>
      <c r="BT256">
        <v>2412</v>
      </c>
      <c r="BU256">
        <v>686</v>
      </c>
      <c r="BV256">
        <v>0</v>
      </c>
    </row>
    <row r="257" spans="1:74" x14ac:dyDescent="0.3">
      <c r="A257" t="s">
        <v>3314</v>
      </c>
      <c r="B257">
        <v>1980</v>
      </c>
      <c r="C257" t="s">
        <v>189</v>
      </c>
      <c r="D257" t="s">
        <v>634</v>
      </c>
      <c r="E257" t="str">
        <f t="shared" si="3"/>
        <v>City of Fullerton</v>
      </c>
      <c r="F257">
        <v>1095</v>
      </c>
      <c r="G257" t="s">
        <v>3315</v>
      </c>
      <c r="H257">
        <v>102034</v>
      </c>
      <c r="I257">
        <v>102034</v>
      </c>
      <c r="J257">
        <v>0</v>
      </c>
      <c r="K257">
        <v>0</v>
      </c>
      <c r="L257">
        <v>37869</v>
      </c>
      <c r="M257">
        <v>20877</v>
      </c>
      <c r="N257">
        <v>16992</v>
      </c>
      <c r="O257">
        <v>98200</v>
      </c>
      <c r="P257">
        <v>27078</v>
      </c>
      <c r="Q257">
        <v>4655</v>
      </c>
      <c r="R257">
        <v>7043</v>
      </c>
      <c r="S257">
        <v>713</v>
      </c>
      <c r="T257" t="s">
        <v>634</v>
      </c>
      <c r="U257">
        <v>1</v>
      </c>
      <c r="V257">
        <v>328</v>
      </c>
      <c r="W257">
        <v>6</v>
      </c>
      <c r="X257">
        <v>70</v>
      </c>
      <c r="Y257">
        <v>40</v>
      </c>
      <c r="Z257">
        <v>1896</v>
      </c>
      <c r="AA257">
        <v>221</v>
      </c>
      <c r="AB257">
        <v>63</v>
      </c>
      <c r="AC257">
        <v>33</v>
      </c>
      <c r="AD257">
        <v>374</v>
      </c>
      <c r="AE257">
        <v>2531</v>
      </c>
      <c r="AF257">
        <v>87</v>
      </c>
      <c r="AG257">
        <v>224</v>
      </c>
      <c r="AH257">
        <v>497</v>
      </c>
      <c r="AI257">
        <v>1670</v>
      </c>
      <c r="AJ257">
        <v>1101</v>
      </c>
      <c r="AK257">
        <v>23</v>
      </c>
      <c r="AL257">
        <v>695</v>
      </c>
      <c r="AM257">
        <v>1081</v>
      </c>
      <c r="AN257">
        <v>952</v>
      </c>
      <c r="AO257">
        <v>252</v>
      </c>
      <c r="AP257">
        <v>10</v>
      </c>
      <c r="AQ257">
        <v>3798</v>
      </c>
      <c r="AR257">
        <v>740</v>
      </c>
      <c r="AS257">
        <v>385</v>
      </c>
      <c r="AT257">
        <v>12</v>
      </c>
      <c r="AU257">
        <v>61</v>
      </c>
      <c r="AV257">
        <v>449</v>
      </c>
      <c r="AW257">
        <v>95</v>
      </c>
      <c r="AX257">
        <v>50</v>
      </c>
      <c r="AY257">
        <v>57</v>
      </c>
      <c r="AZ257">
        <v>73</v>
      </c>
      <c r="BA257">
        <v>360</v>
      </c>
      <c r="BB257">
        <v>79</v>
      </c>
      <c r="BC257">
        <v>366</v>
      </c>
      <c r="BD257">
        <v>87</v>
      </c>
      <c r="BE257">
        <v>74</v>
      </c>
      <c r="BF257">
        <v>278</v>
      </c>
      <c r="BG257">
        <v>0</v>
      </c>
      <c r="BH257">
        <v>488</v>
      </c>
      <c r="BI257">
        <v>113</v>
      </c>
      <c r="BJ257">
        <v>144</v>
      </c>
      <c r="BK257">
        <v>386</v>
      </c>
      <c r="BL257">
        <v>0</v>
      </c>
      <c r="BM257">
        <v>785</v>
      </c>
      <c r="BN257">
        <v>126</v>
      </c>
      <c r="BO257">
        <v>257</v>
      </c>
      <c r="BP257">
        <v>394</v>
      </c>
      <c r="BQ257">
        <v>0</v>
      </c>
      <c r="BR257">
        <v>8914</v>
      </c>
      <c r="BS257">
        <v>1342</v>
      </c>
      <c r="BT257">
        <v>1798</v>
      </c>
      <c r="BU257">
        <v>778</v>
      </c>
      <c r="BV257">
        <v>0</v>
      </c>
    </row>
    <row r="258" spans="1:74" x14ac:dyDescent="0.3">
      <c r="A258" t="s">
        <v>3316</v>
      </c>
      <c r="B258">
        <v>1980</v>
      </c>
      <c r="C258" t="s">
        <v>189</v>
      </c>
      <c r="D258" t="s">
        <v>636</v>
      </c>
      <c r="E258" t="str">
        <f t="shared" si="3"/>
        <v>City of Galt</v>
      </c>
      <c r="F258">
        <v>1100</v>
      </c>
      <c r="G258" t="s">
        <v>3317</v>
      </c>
      <c r="H258">
        <v>5514</v>
      </c>
      <c r="I258">
        <v>0</v>
      </c>
      <c r="J258">
        <v>5514</v>
      </c>
      <c r="K258">
        <v>0</v>
      </c>
      <c r="L258">
        <v>1861</v>
      </c>
      <c r="M258">
        <v>1213</v>
      </c>
      <c r="N258">
        <v>648</v>
      </c>
      <c r="O258">
        <v>46300</v>
      </c>
      <c r="P258">
        <v>1419</v>
      </c>
      <c r="Q258">
        <v>192</v>
      </c>
      <c r="R258">
        <v>149</v>
      </c>
      <c r="S258">
        <v>234</v>
      </c>
      <c r="T258" t="s">
        <v>636</v>
      </c>
      <c r="U258">
        <v>1</v>
      </c>
      <c r="V258">
        <v>219</v>
      </c>
      <c r="W258">
        <v>0</v>
      </c>
      <c r="X258">
        <v>13</v>
      </c>
      <c r="Y258">
        <v>25</v>
      </c>
      <c r="Z258">
        <v>137</v>
      </c>
      <c r="AA258">
        <v>13</v>
      </c>
      <c r="AB258">
        <v>17</v>
      </c>
      <c r="AC258">
        <v>10</v>
      </c>
      <c r="AD258">
        <v>62</v>
      </c>
      <c r="AE258">
        <v>80</v>
      </c>
      <c r="AF258">
        <v>3</v>
      </c>
      <c r="AG258">
        <v>27</v>
      </c>
      <c r="AH258">
        <v>10</v>
      </c>
      <c r="AI258">
        <v>59</v>
      </c>
      <c r="AJ258">
        <v>0</v>
      </c>
      <c r="AK258">
        <v>6</v>
      </c>
      <c r="AL258">
        <v>89</v>
      </c>
      <c r="AM258">
        <v>10</v>
      </c>
      <c r="AN258">
        <v>10</v>
      </c>
      <c r="AO258">
        <v>0</v>
      </c>
      <c r="AP258">
        <v>0</v>
      </c>
      <c r="AQ258">
        <v>61</v>
      </c>
      <c r="AR258">
        <v>0</v>
      </c>
      <c r="AS258">
        <v>0</v>
      </c>
      <c r="AT258">
        <v>0</v>
      </c>
      <c r="AU258">
        <v>0</v>
      </c>
      <c r="AV258">
        <v>238</v>
      </c>
      <c r="AW258">
        <v>72</v>
      </c>
      <c r="AX258">
        <v>14</v>
      </c>
      <c r="AY258">
        <v>21</v>
      </c>
      <c r="AZ258">
        <v>0</v>
      </c>
      <c r="BA258">
        <v>27</v>
      </c>
      <c r="BB258">
        <v>0</v>
      </c>
      <c r="BC258">
        <v>32</v>
      </c>
      <c r="BD258">
        <v>8</v>
      </c>
      <c r="BE258">
        <v>42</v>
      </c>
      <c r="BF258">
        <v>33</v>
      </c>
      <c r="BG258">
        <v>0</v>
      </c>
      <c r="BH258">
        <v>140</v>
      </c>
      <c r="BI258">
        <v>62</v>
      </c>
      <c r="BJ258">
        <v>14</v>
      </c>
      <c r="BK258">
        <v>14</v>
      </c>
      <c r="BL258">
        <v>0</v>
      </c>
      <c r="BM258">
        <v>99</v>
      </c>
      <c r="BN258">
        <v>33</v>
      </c>
      <c r="BO258">
        <v>22</v>
      </c>
      <c r="BP258">
        <v>0</v>
      </c>
      <c r="BQ258">
        <v>0</v>
      </c>
      <c r="BR258">
        <v>308</v>
      </c>
      <c r="BS258">
        <v>13</v>
      </c>
      <c r="BT258">
        <v>41</v>
      </c>
      <c r="BU258">
        <v>0</v>
      </c>
      <c r="BV258">
        <v>0</v>
      </c>
    </row>
    <row r="259" spans="1:74" x14ac:dyDescent="0.3">
      <c r="A259" t="s">
        <v>3318</v>
      </c>
      <c r="B259">
        <v>1980</v>
      </c>
      <c r="C259" t="s">
        <v>189</v>
      </c>
      <c r="D259" t="s">
        <v>640</v>
      </c>
      <c r="E259" t="str">
        <f t="shared" si="3"/>
        <v>City of Gardena</v>
      </c>
      <c r="F259">
        <v>1105</v>
      </c>
      <c r="G259" t="s">
        <v>3319</v>
      </c>
      <c r="H259">
        <v>45165</v>
      </c>
      <c r="I259">
        <v>45165</v>
      </c>
      <c r="J259">
        <v>0</v>
      </c>
      <c r="K259">
        <v>0</v>
      </c>
      <c r="L259">
        <v>16928</v>
      </c>
      <c r="M259">
        <v>8205</v>
      </c>
      <c r="N259">
        <v>8723</v>
      </c>
      <c r="O259">
        <v>82800</v>
      </c>
      <c r="P259">
        <v>9306</v>
      </c>
      <c r="Q259">
        <v>3790</v>
      </c>
      <c r="R259">
        <v>3295</v>
      </c>
      <c r="S259">
        <v>1133</v>
      </c>
      <c r="T259" t="s">
        <v>640</v>
      </c>
      <c r="U259">
        <v>1</v>
      </c>
      <c r="V259">
        <v>282</v>
      </c>
      <c r="W259">
        <v>0</v>
      </c>
      <c r="X259">
        <v>0</v>
      </c>
      <c r="Y259">
        <v>104</v>
      </c>
      <c r="Z259">
        <v>943</v>
      </c>
      <c r="AA259">
        <v>222</v>
      </c>
      <c r="AB259">
        <v>25</v>
      </c>
      <c r="AC259">
        <v>70</v>
      </c>
      <c r="AD259">
        <v>359</v>
      </c>
      <c r="AE259">
        <v>1018</v>
      </c>
      <c r="AF259">
        <v>20</v>
      </c>
      <c r="AG259">
        <v>232</v>
      </c>
      <c r="AH259">
        <v>384</v>
      </c>
      <c r="AI259">
        <v>778</v>
      </c>
      <c r="AJ259">
        <v>353</v>
      </c>
      <c r="AK259">
        <v>34</v>
      </c>
      <c r="AL259">
        <v>737</v>
      </c>
      <c r="AM259">
        <v>596</v>
      </c>
      <c r="AN259">
        <v>273</v>
      </c>
      <c r="AO259">
        <v>68</v>
      </c>
      <c r="AP259">
        <v>22</v>
      </c>
      <c r="AQ259">
        <v>2114</v>
      </c>
      <c r="AR259">
        <v>191</v>
      </c>
      <c r="AS259">
        <v>63</v>
      </c>
      <c r="AT259">
        <v>0</v>
      </c>
      <c r="AU259">
        <v>58</v>
      </c>
      <c r="AV259">
        <v>343</v>
      </c>
      <c r="AW259">
        <v>93</v>
      </c>
      <c r="AX259">
        <v>40</v>
      </c>
      <c r="AY259">
        <v>14</v>
      </c>
      <c r="AZ259">
        <v>53</v>
      </c>
      <c r="BA259">
        <v>126</v>
      </c>
      <c r="BB259">
        <v>13</v>
      </c>
      <c r="BC259">
        <v>208</v>
      </c>
      <c r="BD259">
        <v>12</v>
      </c>
      <c r="BE259">
        <v>72</v>
      </c>
      <c r="BF259">
        <v>173</v>
      </c>
      <c r="BG259">
        <v>0</v>
      </c>
      <c r="BH259">
        <v>209</v>
      </c>
      <c r="BI259">
        <v>34</v>
      </c>
      <c r="BJ259">
        <v>72</v>
      </c>
      <c r="BK259">
        <v>124</v>
      </c>
      <c r="BL259">
        <v>0</v>
      </c>
      <c r="BM259">
        <v>395</v>
      </c>
      <c r="BN259">
        <v>123</v>
      </c>
      <c r="BO259">
        <v>96</v>
      </c>
      <c r="BP259">
        <v>139</v>
      </c>
      <c r="BQ259">
        <v>0</v>
      </c>
      <c r="BR259">
        <v>3399</v>
      </c>
      <c r="BS259">
        <v>395</v>
      </c>
      <c r="BT259">
        <v>379</v>
      </c>
      <c r="BU259">
        <v>83</v>
      </c>
      <c r="BV259">
        <v>0</v>
      </c>
    </row>
    <row r="260" spans="1:74" x14ac:dyDescent="0.3">
      <c r="A260" t="s">
        <v>3320</v>
      </c>
      <c r="B260">
        <v>1980</v>
      </c>
      <c r="C260" t="s">
        <v>189</v>
      </c>
      <c r="D260" t="s">
        <v>3321</v>
      </c>
      <c r="E260" t="str">
        <f t="shared" si="3"/>
        <v>City of Garden Acres</v>
      </c>
      <c r="F260">
        <v>1107</v>
      </c>
      <c r="G260" t="s">
        <v>3322</v>
      </c>
      <c r="H260">
        <v>7361</v>
      </c>
      <c r="I260">
        <v>7361</v>
      </c>
      <c r="J260">
        <v>0</v>
      </c>
      <c r="K260">
        <v>0</v>
      </c>
      <c r="L260">
        <v>2608</v>
      </c>
      <c r="M260">
        <v>1760</v>
      </c>
      <c r="N260">
        <v>848</v>
      </c>
      <c r="O260">
        <v>30900</v>
      </c>
      <c r="P260">
        <v>2515</v>
      </c>
      <c r="Q260">
        <v>176</v>
      </c>
      <c r="R260">
        <v>2</v>
      </c>
      <c r="S260">
        <v>69</v>
      </c>
      <c r="T260" t="s">
        <v>3321</v>
      </c>
      <c r="U260">
        <v>1</v>
      </c>
      <c r="V260">
        <v>193</v>
      </c>
      <c r="W260">
        <v>9</v>
      </c>
      <c r="X260">
        <v>0</v>
      </c>
      <c r="Y260">
        <v>43</v>
      </c>
      <c r="Z260">
        <v>172</v>
      </c>
      <c r="AA260">
        <v>30</v>
      </c>
      <c r="AB260">
        <v>15</v>
      </c>
      <c r="AC260">
        <v>38</v>
      </c>
      <c r="AD260">
        <v>82</v>
      </c>
      <c r="AE260">
        <v>92</v>
      </c>
      <c r="AF260">
        <v>20</v>
      </c>
      <c r="AG260">
        <v>58</v>
      </c>
      <c r="AH260">
        <v>35</v>
      </c>
      <c r="AI260">
        <v>34</v>
      </c>
      <c r="AJ260">
        <v>35</v>
      </c>
      <c r="AK260">
        <v>6</v>
      </c>
      <c r="AL260">
        <v>44</v>
      </c>
      <c r="AM260">
        <v>16</v>
      </c>
      <c r="AN260">
        <v>6</v>
      </c>
      <c r="AO260">
        <v>0</v>
      </c>
      <c r="AP260">
        <v>0</v>
      </c>
      <c r="AQ260">
        <v>83</v>
      </c>
      <c r="AR260">
        <v>0</v>
      </c>
      <c r="AS260">
        <v>0</v>
      </c>
      <c r="AT260">
        <v>0</v>
      </c>
      <c r="AU260">
        <v>8</v>
      </c>
      <c r="AV260">
        <v>234</v>
      </c>
      <c r="AW260">
        <v>67</v>
      </c>
      <c r="AX260">
        <v>54</v>
      </c>
      <c r="AY260">
        <v>14</v>
      </c>
      <c r="AZ260">
        <v>24</v>
      </c>
      <c r="BA260">
        <v>60</v>
      </c>
      <c r="BB260">
        <v>39</v>
      </c>
      <c r="BC260">
        <v>232</v>
      </c>
      <c r="BD260">
        <v>0</v>
      </c>
      <c r="BE260">
        <v>48</v>
      </c>
      <c r="BF260">
        <v>51</v>
      </c>
      <c r="BG260">
        <v>0</v>
      </c>
      <c r="BH260">
        <v>193</v>
      </c>
      <c r="BI260">
        <v>24</v>
      </c>
      <c r="BJ260">
        <v>52</v>
      </c>
      <c r="BK260">
        <v>18</v>
      </c>
      <c r="BL260">
        <v>0</v>
      </c>
      <c r="BM260">
        <v>166</v>
      </c>
      <c r="BN260">
        <v>22</v>
      </c>
      <c r="BO260">
        <v>17</v>
      </c>
      <c r="BP260">
        <v>0</v>
      </c>
      <c r="BQ260">
        <v>0</v>
      </c>
      <c r="BR260">
        <v>504</v>
      </c>
      <c r="BS260">
        <v>20</v>
      </c>
      <c r="BT260">
        <v>8</v>
      </c>
      <c r="BU260">
        <v>0</v>
      </c>
      <c r="BV260">
        <v>0</v>
      </c>
    </row>
    <row r="261" spans="1:74" x14ac:dyDescent="0.3">
      <c r="A261" t="s">
        <v>3323</v>
      </c>
      <c r="B261">
        <v>1980</v>
      </c>
      <c r="C261" t="s">
        <v>189</v>
      </c>
      <c r="D261" t="s">
        <v>638</v>
      </c>
      <c r="E261" t="str">
        <f t="shared" ref="E261:E324" si="4">_xlfn.CONCAT("City of ",D261)</f>
        <v>City of Garden Grove</v>
      </c>
      <c r="F261">
        <v>1110</v>
      </c>
      <c r="G261" t="s">
        <v>3324</v>
      </c>
      <c r="H261">
        <v>123307</v>
      </c>
      <c r="I261">
        <v>123307</v>
      </c>
      <c r="J261">
        <v>0</v>
      </c>
      <c r="K261">
        <v>0</v>
      </c>
      <c r="L261">
        <v>41590</v>
      </c>
      <c r="M261">
        <v>25543</v>
      </c>
      <c r="N261">
        <v>16047</v>
      </c>
      <c r="O261">
        <v>87700</v>
      </c>
      <c r="P261">
        <v>30565</v>
      </c>
      <c r="Q261">
        <v>5406</v>
      </c>
      <c r="R261">
        <v>5137</v>
      </c>
      <c r="S261">
        <v>1692</v>
      </c>
      <c r="T261" t="s">
        <v>638</v>
      </c>
      <c r="U261">
        <v>1</v>
      </c>
      <c r="V261">
        <v>341</v>
      </c>
      <c r="W261">
        <v>14</v>
      </c>
      <c r="X261">
        <v>29</v>
      </c>
      <c r="Y261">
        <v>29</v>
      </c>
      <c r="Z261">
        <v>1672</v>
      </c>
      <c r="AA261">
        <v>326</v>
      </c>
      <c r="AB261">
        <v>54</v>
      </c>
      <c r="AC261">
        <v>111</v>
      </c>
      <c r="AD261">
        <v>278</v>
      </c>
      <c r="AE261">
        <v>2251</v>
      </c>
      <c r="AF261">
        <v>42</v>
      </c>
      <c r="AG261">
        <v>124</v>
      </c>
      <c r="AH261">
        <v>387</v>
      </c>
      <c r="AI261">
        <v>1505</v>
      </c>
      <c r="AJ261">
        <v>1190</v>
      </c>
      <c r="AK261">
        <v>38</v>
      </c>
      <c r="AL261">
        <v>613</v>
      </c>
      <c r="AM261">
        <v>813</v>
      </c>
      <c r="AN261">
        <v>1018</v>
      </c>
      <c r="AO261">
        <v>227</v>
      </c>
      <c r="AP261">
        <v>24</v>
      </c>
      <c r="AQ261">
        <v>3350</v>
      </c>
      <c r="AR261">
        <v>1010</v>
      </c>
      <c r="AS261">
        <v>637</v>
      </c>
      <c r="AT261">
        <v>50</v>
      </c>
      <c r="AU261">
        <v>36</v>
      </c>
      <c r="AV261">
        <v>372</v>
      </c>
      <c r="AW261">
        <v>97</v>
      </c>
      <c r="AX261">
        <v>25</v>
      </c>
      <c r="AY261">
        <v>45</v>
      </c>
      <c r="AZ261">
        <v>30</v>
      </c>
      <c r="BA261">
        <v>495</v>
      </c>
      <c r="BB261">
        <v>139</v>
      </c>
      <c r="BC261">
        <v>310</v>
      </c>
      <c r="BD261">
        <v>151</v>
      </c>
      <c r="BE261">
        <v>209</v>
      </c>
      <c r="BF261">
        <v>533</v>
      </c>
      <c r="BG261">
        <v>0</v>
      </c>
      <c r="BH261">
        <v>650</v>
      </c>
      <c r="BI261">
        <v>237</v>
      </c>
      <c r="BJ261">
        <v>306</v>
      </c>
      <c r="BK261">
        <v>599</v>
      </c>
      <c r="BL261">
        <v>0</v>
      </c>
      <c r="BM261">
        <v>1220</v>
      </c>
      <c r="BN261">
        <v>326</v>
      </c>
      <c r="BO261">
        <v>345</v>
      </c>
      <c r="BP261">
        <v>479</v>
      </c>
      <c r="BQ261">
        <v>0</v>
      </c>
      <c r="BR261">
        <v>10423</v>
      </c>
      <c r="BS261">
        <v>1827</v>
      </c>
      <c r="BT261">
        <v>1924</v>
      </c>
      <c r="BU261">
        <v>700</v>
      </c>
      <c r="BV261">
        <v>0</v>
      </c>
    </row>
    <row r="262" spans="1:74" x14ac:dyDescent="0.3">
      <c r="A262" t="s">
        <v>3325</v>
      </c>
      <c r="B262">
        <v>1980</v>
      </c>
      <c r="C262" t="s">
        <v>189</v>
      </c>
      <c r="D262" t="s">
        <v>3326</v>
      </c>
      <c r="E262" t="str">
        <f t="shared" si="4"/>
        <v>City of George AFB</v>
      </c>
      <c r="F262">
        <v>1111</v>
      </c>
      <c r="G262" t="s">
        <v>3327</v>
      </c>
      <c r="H262">
        <v>7061</v>
      </c>
      <c r="I262">
        <v>0</v>
      </c>
      <c r="J262">
        <v>7061</v>
      </c>
      <c r="K262">
        <v>0</v>
      </c>
      <c r="L262">
        <v>1619</v>
      </c>
      <c r="M262">
        <v>1</v>
      </c>
      <c r="N262">
        <v>1618</v>
      </c>
      <c r="O262">
        <v>0</v>
      </c>
      <c r="P262">
        <v>1569</v>
      </c>
      <c r="Q262">
        <v>59</v>
      </c>
      <c r="R262">
        <v>10</v>
      </c>
      <c r="S262">
        <v>1</v>
      </c>
      <c r="T262" t="s">
        <v>3326</v>
      </c>
      <c r="U262">
        <v>1</v>
      </c>
      <c r="V262">
        <v>215</v>
      </c>
      <c r="W262">
        <v>0</v>
      </c>
      <c r="X262">
        <v>0</v>
      </c>
      <c r="Y262">
        <v>0</v>
      </c>
      <c r="Z262">
        <v>8</v>
      </c>
      <c r="AA262">
        <v>15</v>
      </c>
      <c r="AB262">
        <v>0</v>
      </c>
      <c r="AC262">
        <v>60</v>
      </c>
      <c r="AD262">
        <v>255</v>
      </c>
      <c r="AE262">
        <v>34</v>
      </c>
      <c r="AF262">
        <v>112</v>
      </c>
      <c r="AG262">
        <v>142</v>
      </c>
      <c r="AH262">
        <v>160</v>
      </c>
      <c r="AI262">
        <v>95</v>
      </c>
      <c r="AJ262">
        <v>3</v>
      </c>
      <c r="AK262">
        <v>87</v>
      </c>
      <c r="AL262">
        <v>135</v>
      </c>
      <c r="AM262">
        <v>16</v>
      </c>
      <c r="AN262">
        <v>0</v>
      </c>
      <c r="AO262">
        <v>0</v>
      </c>
      <c r="AP262">
        <v>43</v>
      </c>
      <c r="AQ262">
        <v>109</v>
      </c>
      <c r="AR262">
        <v>0</v>
      </c>
      <c r="AS262">
        <v>0</v>
      </c>
      <c r="AT262">
        <v>0</v>
      </c>
      <c r="AU262">
        <v>25</v>
      </c>
      <c r="AV262">
        <v>0</v>
      </c>
      <c r="AW262">
        <v>0</v>
      </c>
      <c r="AX262">
        <v>0</v>
      </c>
      <c r="AY262">
        <v>0</v>
      </c>
      <c r="AZ262">
        <v>0</v>
      </c>
      <c r="BA262">
        <v>0</v>
      </c>
      <c r="BB262">
        <v>0</v>
      </c>
      <c r="BC262">
        <v>0</v>
      </c>
      <c r="BD262">
        <v>0</v>
      </c>
      <c r="BE262">
        <v>0</v>
      </c>
      <c r="BF262">
        <v>0</v>
      </c>
      <c r="BG262">
        <v>0</v>
      </c>
      <c r="BH262">
        <v>0</v>
      </c>
      <c r="BI262">
        <v>0</v>
      </c>
      <c r="BJ262">
        <v>0</v>
      </c>
      <c r="BK262">
        <v>0</v>
      </c>
      <c r="BL262">
        <v>0</v>
      </c>
      <c r="BM262">
        <v>0</v>
      </c>
      <c r="BN262">
        <v>0</v>
      </c>
      <c r="BO262">
        <v>0</v>
      </c>
      <c r="BP262">
        <v>0</v>
      </c>
      <c r="BQ262">
        <v>0</v>
      </c>
      <c r="BR262">
        <v>0</v>
      </c>
      <c r="BS262">
        <v>0</v>
      </c>
      <c r="BT262">
        <v>0</v>
      </c>
      <c r="BU262">
        <v>0</v>
      </c>
      <c r="BV262">
        <v>0</v>
      </c>
    </row>
    <row r="263" spans="1:74" x14ac:dyDescent="0.3">
      <c r="A263" t="s">
        <v>3328</v>
      </c>
      <c r="B263">
        <v>1980</v>
      </c>
      <c r="C263" t="s">
        <v>189</v>
      </c>
      <c r="D263" t="s">
        <v>642</v>
      </c>
      <c r="E263" t="str">
        <f t="shared" si="4"/>
        <v>City of Gilroy</v>
      </c>
      <c r="F263">
        <v>1115</v>
      </c>
      <c r="G263" t="s">
        <v>3329</v>
      </c>
      <c r="H263">
        <v>21641</v>
      </c>
      <c r="I263">
        <v>0</v>
      </c>
      <c r="J263">
        <v>21641</v>
      </c>
      <c r="K263">
        <v>0</v>
      </c>
      <c r="L263">
        <v>6839</v>
      </c>
      <c r="M263">
        <v>3951</v>
      </c>
      <c r="N263">
        <v>2888</v>
      </c>
      <c r="O263">
        <v>86200</v>
      </c>
      <c r="P263">
        <v>4766</v>
      </c>
      <c r="Q263">
        <v>1234</v>
      </c>
      <c r="R263">
        <v>856</v>
      </c>
      <c r="S263">
        <v>298</v>
      </c>
      <c r="T263" t="s">
        <v>642</v>
      </c>
      <c r="U263">
        <v>1</v>
      </c>
      <c r="V263">
        <v>270</v>
      </c>
      <c r="W263">
        <v>9</v>
      </c>
      <c r="X263">
        <v>17</v>
      </c>
      <c r="Y263">
        <v>31</v>
      </c>
      <c r="Z263">
        <v>390</v>
      </c>
      <c r="AA263">
        <v>27</v>
      </c>
      <c r="AB263">
        <v>68</v>
      </c>
      <c r="AC263">
        <v>57</v>
      </c>
      <c r="AD263">
        <v>110</v>
      </c>
      <c r="AE263">
        <v>439</v>
      </c>
      <c r="AF263">
        <v>15</v>
      </c>
      <c r="AG263">
        <v>110</v>
      </c>
      <c r="AH263">
        <v>86</v>
      </c>
      <c r="AI263">
        <v>172</v>
      </c>
      <c r="AJ263">
        <v>91</v>
      </c>
      <c r="AK263">
        <v>29</v>
      </c>
      <c r="AL263">
        <v>277</v>
      </c>
      <c r="AM263">
        <v>141</v>
      </c>
      <c r="AN263">
        <v>69</v>
      </c>
      <c r="AO263">
        <v>32</v>
      </c>
      <c r="AP263">
        <v>0</v>
      </c>
      <c r="AQ263">
        <v>497</v>
      </c>
      <c r="AR263">
        <v>94</v>
      </c>
      <c r="AS263">
        <v>32</v>
      </c>
      <c r="AT263">
        <v>0</v>
      </c>
      <c r="AU263">
        <v>11</v>
      </c>
      <c r="AV263">
        <v>480</v>
      </c>
      <c r="AW263">
        <v>94</v>
      </c>
      <c r="AX263">
        <v>27</v>
      </c>
      <c r="AY263">
        <v>13</v>
      </c>
      <c r="AZ263">
        <v>39</v>
      </c>
      <c r="BA263">
        <v>66</v>
      </c>
      <c r="BB263">
        <v>0</v>
      </c>
      <c r="BC263">
        <v>106</v>
      </c>
      <c r="BD263">
        <v>37</v>
      </c>
      <c r="BE263">
        <v>21</v>
      </c>
      <c r="BF263">
        <v>76</v>
      </c>
      <c r="BG263">
        <v>0</v>
      </c>
      <c r="BH263">
        <v>151</v>
      </c>
      <c r="BI263">
        <v>34</v>
      </c>
      <c r="BJ263">
        <v>38</v>
      </c>
      <c r="BK263">
        <v>97</v>
      </c>
      <c r="BL263">
        <v>0</v>
      </c>
      <c r="BM263">
        <v>181</v>
      </c>
      <c r="BN263">
        <v>32</v>
      </c>
      <c r="BO263">
        <v>56</v>
      </c>
      <c r="BP263">
        <v>95</v>
      </c>
      <c r="BQ263">
        <v>0</v>
      </c>
      <c r="BR263">
        <v>1386</v>
      </c>
      <c r="BS263">
        <v>280</v>
      </c>
      <c r="BT263">
        <v>463</v>
      </c>
      <c r="BU263">
        <v>165</v>
      </c>
      <c r="BV263">
        <v>0</v>
      </c>
    </row>
    <row r="264" spans="1:74" x14ac:dyDescent="0.3">
      <c r="A264" t="s">
        <v>3330</v>
      </c>
      <c r="B264">
        <v>1980</v>
      </c>
      <c r="C264" t="s">
        <v>189</v>
      </c>
      <c r="D264" t="s">
        <v>3331</v>
      </c>
      <c r="E264" t="str">
        <f t="shared" si="4"/>
        <v>City of Glen Avon</v>
      </c>
      <c r="F264">
        <v>1120</v>
      </c>
      <c r="G264" t="s">
        <v>3332</v>
      </c>
      <c r="H264">
        <v>8444</v>
      </c>
      <c r="I264">
        <v>8444</v>
      </c>
      <c r="J264">
        <v>0</v>
      </c>
      <c r="K264">
        <v>0</v>
      </c>
      <c r="L264">
        <v>3354</v>
      </c>
      <c r="M264">
        <v>1632</v>
      </c>
      <c r="N264">
        <v>1722</v>
      </c>
      <c r="O264">
        <v>63500</v>
      </c>
      <c r="P264">
        <v>2427</v>
      </c>
      <c r="Q264">
        <v>212</v>
      </c>
      <c r="R264">
        <v>748</v>
      </c>
      <c r="S264">
        <v>231</v>
      </c>
      <c r="T264" t="s">
        <v>3331</v>
      </c>
      <c r="U264">
        <v>1</v>
      </c>
      <c r="V264">
        <v>220</v>
      </c>
      <c r="W264">
        <v>5</v>
      </c>
      <c r="X264">
        <v>0</v>
      </c>
      <c r="Y264">
        <v>0</v>
      </c>
      <c r="Z264">
        <v>351</v>
      </c>
      <c r="AA264">
        <v>27</v>
      </c>
      <c r="AB264">
        <v>8</v>
      </c>
      <c r="AC264">
        <v>49</v>
      </c>
      <c r="AD264">
        <v>199</v>
      </c>
      <c r="AE264">
        <v>222</v>
      </c>
      <c r="AF264">
        <v>17</v>
      </c>
      <c r="AG264">
        <v>155</v>
      </c>
      <c r="AH264">
        <v>143</v>
      </c>
      <c r="AI264">
        <v>21</v>
      </c>
      <c r="AJ264">
        <v>25</v>
      </c>
      <c r="AK264">
        <v>0</v>
      </c>
      <c r="AL264">
        <v>94</v>
      </c>
      <c r="AM264">
        <v>40</v>
      </c>
      <c r="AN264">
        <v>7</v>
      </c>
      <c r="AO264">
        <v>9</v>
      </c>
      <c r="AP264">
        <v>0</v>
      </c>
      <c r="AQ264">
        <v>156</v>
      </c>
      <c r="AR264">
        <v>13</v>
      </c>
      <c r="AS264">
        <v>20</v>
      </c>
      <c r="AT264">
        <v>0</v>
      </c>
      <c r="AU264">
        <v>0</v>
      </c>
      <c r="AV264">
        <v>454</v>
      </c>
      <c r="AW264">
        <v>90</v>
      </c>
      <c r="AX264">
        <v>0</v>
      </c>
      <c r="AY264">
        <v>15</v>
      </c>
      <c r="AZ264">
        <v>8</v>
      </c>
      <c r="BA264">
        <v>54</v>
      </c>
      <c r="BB264">
        <v>22</v>
      </c>
      <c r="BC264">
        <v>85</v>
      </c>
      <c r="BD264">
        <v>43</v>
      </c>
      <c r="BE264">
        <v>9</v>
      </c>
      <c r="BF264">
        <v>75</v>
      </c>
      <c r="BG264">
        <v>0</v>
      </c>
      <c r="BH264">
        <v>67</v>
      </c>
      <c r="BI264">
        <v>8</v>
      </c>
      <c r="BJ264">
        <v>25</v>
      </c>
      <c r="BK264">
        <v>29</v>
      </c>
      <c r="BL264">
        <v>0</v>
      </c>
      <c r="BM264">
        <v>94</v>
      </c>
      <c r="BN264">
        <v>28</v>
      </c>
      <c r="BO264">
        <v>36</v>
      </c>
      <c r="BP264">
        <v>37</v>
      </c>
      <c r="BQ264">
        <v>0</v>
      </c>
      <c r="BR264">
        <v>365</v>
      </c>
      <c r="BS264">
        <v>98</v>
      </c>
      <c r="BT264">
        <v>189</v>
      </c>
      <c r="BU264">
        <v>16</v>
      </c>
      <c r="BV264">
        <v>0</v>
      </c>
    </row>
    <row r="265" spans="1:74" x14ac:dyDescent="0.3">
      <c r="A265" t="s">
        <v>3333</v>
      </c>
      <c r="B265">
        <v>1980</v>
      </c>
      <c r="C265" t="s">
        <v>189</v>
      </c>
      <c r="D265" t="s">
        <v>644</v>
      </c>
      <c r="E265" t="str">
        <f t="shared" si="4"/>
        <v>City of Glendale</v>
      </c>
      <c r="F265">
        <v>1130</v>
      </c>
      <c r="G265" t="s">
        <v>3334</v>
      </c>
      <c r="H265">
        <v>139060</v>
      </c>
      <c r="I265">
        <v>139060</v>
      </c>
      <c r="J265">
        <v>0</v>
      </c>
      <c r="K265">
        <v>0</v>
      </c>
      <c r="L265">
        <v>59339</v>
      </c>
      <c r="M265">
        <v>25316</v>
      </c>
      <c r="N265">
        <v>34023</v>
      </c>
      <c r="O265">
        <v>117400</v>
      </c>
      <c r="P265">
        <v>32812</v>
      </c>
      <c r="Q265">
        <v>14098</v>
      </c>
      <c r="R265">
        <v>14636</v>
      </c>
      <c r="S265">
        <v>89</v>
      </c>
      <c r="T265" t="s">
        <v>644</v>
      </c>
      <c r="U265">
        <v>1</v>
      </c>
      <c r="V265">
        <v>295</v>
      </c>
      <c r="W265">
        <v>12</v>
      </c>
      <c r="X265">
        <v>28</v>
      </c>
      <c r="Y265">
        <v>150</v>
      </c>
      <c r="Z265">
        <v>4346</v>
      </c>
      <c r="AA265">
        <v>1251</v>
      </c>
      <c r="AB265">
        <v>179</v>
      </c>
      <c r="AC265">
        <v>368</v>
      </c>
      <c r="AD265">
        <v>1453</v>
      </c>
      <c r="AE265">
        <v>4648</v>
      </c>
      <c r="AF265">
        <v>132</v>
      </c>
      <c r="AG265">
        <v>808</v>
      </c>
      <c r="AH265">
        <v>1471</v>
      </c>
      <c r="AI265">
        <v>2666</v>
      </c>
      <c r="AJ265">
        <v>1833</v>
      </c>
      <c r="AK265">
        <v>112</v>
      </c>
      <c r="AL265">
        <v>2025</v>
      </c>
      <c r="AM265">
        <v>1545</v>
      </c>
      <c r="AN265">
        <v>1298</v>
      </c>
      <c r="AO265">
        <v>387</v>
      </c>
      <c r="AP265">
        <v>84</v>
      </c>
      <c r="AQ265">
        <v>6731</v>
      </c>
      <c r="AR265">
        <v>1424</v>
      </c>
      <c r="AS265">
        <v>657</v>
      </c>
      <c r="AT265">
        <v>54</v>
      </c>
      <c r="AU265">
        <v>129</v>
      </c>
      <c r="AV265">
        <v>460</v>
      </c>
      <c r="AW265">
        <v>124</v>
      </c>
      <c r="AX265">
        <v>80</v>
      </c>
      <c r="AY265">
        <v>88</v>
      </c>
      <c r="AZ265">
        <v>90</v>
      </c>
      <c r="BA265">
        <v>608</v>
      </c>
      <c r="BB265">
        <v>270</v>
      </c>
      <c r="BC265">
        <v>751</v>
      </c>
      <c r="BD265">
        <v>151</v>
      </c>
      <c r="BE265">
        <v>279</v>
      </c>
      <c r="BF265">
        <v>440</v>
      </c>
      <c r="BG265">
        <v>0</v>
      </c>
      <c r="BH265">
        <v>1146</v>
      </c>
      <c r="BI265">
        <v>198</v>
      </c>
      <c r="BJ265">
        <v>250</v>
      </c>
      <c r="BK265">
        <v>471</v>
      </c>
      <c r="BL265">
        <v>0</v>
      </c>
      <c r="BM265">
        <v>1092</v>
      </c>
      <c r="BN265">
        <v>265</v>
      </c>
      <c r="BO265">
        <v>306</v>
      </c>
      <c r="BP265">
        <v>491</v>
      </c>
      <c r="BQ265">
        <v>0</v>
      </c>
      <c r="BR265">
        <v>9467</v>
      </c>
      <c r="BS265">
        <v>1236</v>
      </c>
      <c r="BT265">
        <v>1519</v>
      </c>
      <c r="BU265">
        <v>910</v>
      </c>
      <c r="BV265">
        <v>0</v>
      </c>
    </row>
    <row r="266" spans="1:74" x14ac:dyDescent="0.3">
      <c r="A266" t="s">
        <v>3335</v>
      </c>
      <c r="B266">
        <v>1980</v>
      </c>
      <c r="C266" t="s">
        <v>189</v>
      </c>
      <c r="D266" t="s">
        <v>646</v>
      </c>
      <c r="E266" t="str">
        <f t="shared" si="4"/>
        <v>City of Glendora</v>
      </c>
      <c r="F266">
        <v>1135</v>
      </c>
      <c r="G266" t="s">
        <v>3336</v>
      </c>
      <c r="H266">
        <v>38654</v>
      </c>
      <c r="I266">
        <v>38654</v>
      </c>
      <c r="J266">
        <v>0</v>
      </c>
      <c r="K266">
        <v>0</v>
      </c>
      <c r="L266">
        <v>12882</v>
      </c>
      <c r="M266">
        <v>9639</v>
      </c>
      <c r="N266">
        <v>3243</v>
      </c>
      <c r="O266">
        <v>89100</v>
      </c>
      <c r="P266">
        <v>10774</v>
      </c>
      <c r="Q266">
        <v>907</v>
      </c>
      <c r="R266">
        <v>851</v>
      </c>
      <c r="S266">
        <v>679</v>
      </c>
      <c r="T266" t="s">
        <v>646</v>
      </c>
      <c r="U266">
        <v>1</v>
      </c>
      <c r="V266">
        <v>317</v>
      </c>
      <c r="W266">
        <v>0</v>
      </c>
      <c r="X266">
        <v>11</v>
      </c>
      <c r="Y266">
        <v>0</v>
      </c>
      <c r="Z266">
        <v>393</v>
      </c>
      <c r="AA266">
        <v>31</v>
      </c>
      <c r="AB266">
        <v>21</v>
      </c>
      <c r="AC266">
        <v>26</v>
      </c>
      <c r="AD266">
        <v>95</v>
      </c>
      <c r="AE266">
        <v>480</v>
      </c>
      <c r="AF266">
        <v>23</v>
      </c>
      <c r="AG266">
        <v>51</v>
      </c>
      <c r="AH266">
        <v>116</v>
      </c>
      <c r="AI266">
        <v>231</v>
      </c>
      <c r="AJ266">
        <v>221</v>
      </c>
      <c r="AK266">
        <v>16</v>
      </c>
      <c r="AL266">
        <v>250</v>
      </c>
      <c r="AM266">
        <v>91</v>
      </c>
      <c r="AN266">
        <v>131</v>
      </c>
      <c r="AO266">
        <v>67</v>
      </c>
      <c r="AP266">
        <v>18</v>
      </c>
      <c r="AQ266">
        <v>627</v>
      </c>
      <c r="AR266">
        <v>195</v>
      </c>
      <c r="AS266">
        <v>81</v>
      </c>
      <c r="AT266">
        <v>10</v>
      </c>
      <c r="AU266">
        <v>23</v>
      </c>
      <c r="AV266">
        <v>425</v>
      </c>
      <c r="AW266">
        <v>112</v>
      </c>
      <c r="AX266">
        <v>14</v>
      </c>
      <c r="AY266">
        <v>41</v>
      </c>
      <c r="AZ266">
        <v>40</v>
      </c>
      <c r="BA266">
        <v>194</v>
      </c>
      <c r="BB266">
        <v>16</v>
      </c>
      <c r="BC266">
        <v>98</v>
      </c>
      <c r="BD266">
        <v>40</v>
      </c>
      <c r="BE266">
        <v>81</v>
      </c>
      <c r="BF266">
        <v>274</v>
      </c>
      <c r="BG266">
        <v>0</v>
      </c>
      <c r="BH266">
        <v>276</v>
      </c>
      <c r="BI266">
        <v>66</v>
      </c>
      <c r="BJ266">
        <v>105</v>
      </c>
      <c r="BK266">
        <v>133</v>
      </c>
      <c r="BL266">
        <v>0</v>
      </c>
      <c r="BM266">
        <v>292</v>
      </c>
      <c r="BN266">
        <v>135</v>
      </c>
      <c r="BO266">
        <v>131</v>
      </c>
      <c r="BP266">
        <v>182</v>
      </c>
      <c r="BQ266">
        <v>0</v>
      </c>
      <c r="BR266">
        <v>4211</v>
      </c>
      <c r="BS266">
        <v>842</v>
      </c>
      <c r="BT266">
        <v>865</v>
      </c>
      <c r="BU266">
        <v>359</v>
      </c>
      <c r="BV266">
        <v>0</v>
      </c>
    </row>
    <row r="267" spans="1:74" x14ac:dyDescent="0.3">
      <c r="A267" t="s">
        <v>3337</v>
      </c>
      <c r="B267">
        <v>1980</v>
      </c>
      <c r="C267" t="s">
        <v>189</v>
      </c>
      <c r="D267" t="s">
        <v>3338</v>
      </c>
      <c r="E267" t="str">
        <f t="shared" si="4"/>
        <v>City of Glen Ellen</v>
      </c>
      <c r="F267">
        <v>1137</v>
      </c>
      <c r="G267" t="s">
        <v>3339</v>
      </c>
      <c r="H267">
        <v>1014</v>
      </c>
      <c r="I267">
        <v>0</v>
      </c>
      <c r="J267">
        <v>0</v>
      </c>
      <c r="K267">
        <v>1014</v>
      </c>
      <c r="L267">
        <v>429</v>
      </c>
      <c r="M267">
        <v>254</v>
      </c>
      <c r="N267">
        <v>175</v>
      </c>
      <c r="O267">
        <v>84100</v>
      </c>
      <c r="P267">
        <v>407</v>
      </c>
      <c r="Q267">
        <v>51</v>
      </c>
      <c r="R267">
        <v>0</v>
      </c>
      <c r="S267">
        <v>6</v>
      </c>
      <c r="T267" t="s">
        <v>3338</v>
      </c>
      <c r="U267">
        <v>1</v>
      </c>
      <c r="V267">
        <v>262</v>
      </c>
      <c r="W267">
        <v>0</v>
      </c>
      <c r="X267">
        <v>0</v>
      </c>
      <c r="Y267">
        <v>0</v>
      </c>
      <c r="Z267">
        <v>26</v>
      </c>
      <c r="AA267">
        <v>0</v>
      </c>
      <c r="AB267">
        <v>12</v>
      </c>
      <c r="AC267">
        <v>0</v>
      </c>
      <c r="AD267">
        <v>12</v>
      </c>
      <c r="AE267">
        <v>15</v>
      </c>
      <c r="AF267">
        <v>0</v>
      </c>
      <c r="AG267">
        <v>17</v>
      </c>
      <c r="AH267">
        <v>13</v>
      </c>
      <c r="AI267">
        <v>7</v>
      </c>
      <c r="AJ267">
        <v>12</v>
      </c>
      <c r="AK267">
        <v>0</v>
      </c>
      <c r="AL267">
        <v>5</v>
      </c>
      <c r="AM267">
        <v>0</v>
      </c>
      <c r="AN267">
        <v>0</v>
      </c>
      <c r="AO267">
        <v>6</v>
      </c>
      <c r="AP267">
        <v>0</v>
      </c>
      <c r="AQ267">
        <v>40</v>
      </c>
      <c r="AR267">
        <v>4</v>
      </c>
      <c r="AS267">
        <v>0</v>
      </c>
      <c r="AT267">
        <v>0</v>
      </c>
      <c r="AU267">
        <v>0</v>
      </c>
      <c r="AV267">
        <v>329</v>
      </c>
      <c r="AW267">
        <v>107</v>
      </c>
      <c r="AX267">
        <v>6</v>
      </c>
      <c r="AY267">
        <v>0</v>
      </c>
      <c r="AZ267">
        <v>0</v>
      </c>
      <c r="BA267">
        <v>5</v>
      </c>
      <c r="BB267">
        <v>0</v>
      </c>
      <c r="BC267">
        <v>29</v>
      </c>
      <c r="BD267">
        <v>10</v>
      </c>
      <c r="BE267">
        <v>18</v>
      </c>
      <c r="BF267">
        <v>7</v>
      </c>
      <c r="BG267">
        <v>0</v>
      </c>
      <c r="BH267">
        <v>24</v>
      </c>
      <c r="BI267">
        <v>0</v>
      </c>
      <c r="BJ267">
        <v>0</v>
      </c>
      <c r="BK267">
        <v>8</v>
      </c>
      <c r="BL267">
        <v>0</v>
      </c>
      <c r="BM267">
        <v>31</v>
      </c>
      <c r="BN267">
        <v>7</v>
      </c>
      <c r="BO267">
        <v>7</v>
      </c>
      <c r="BP267">
        <v>6</v>
      </c>
      <c r="BQ267">
        <v>0</v>
      </c>
      <c r="BR267">
        <v>59</v>
      </c>
      <c r="BS267">
        <v>5</v>
      </c>
      <c r="BT267">
        <v>6</v>
      </c>
      <c r="BU267">
        <v>10</v>
      </c>
      <c r="BV267">
        <v>0</v>
      </c>
    </row>
    <row r="268" spans="1:74" x14ac:dyDescent="0.3">
      <c r="A268" t="s">
        <v>3340</v>
      </c>
      <c r="B268">
        <v>1980</v>
      </c>
      <c r="C268" t="s">
        <v>189</v>
      </c>
      <c r="D268" t="s">
        <v>650</v>
      </c>
      <c r="E268" t="str">
        <f t="shared" si="4"/>
        <v>City of Gonzales</v>
      </c>
      <c r="F268">
        <v>1140</v>
      </c>
      <c r="G268" t="s">
        <v>3341</v>
      </c>
      <c r="H268">
        <v>2891</v>
      </c>
      <c r="I268">
        <v>0</v>
      </c>
      <c r="J268">
        <v>2891</v>
      </c>
      <c r="K268">
        <v>0</v>
      </c>
      <c r="L268">
        <v>852</v>
      </c>
      <c r="M268">
        <v>441</v>
      </c>
      <c r="N268">
        <v>411</v>
      </c>
      <c r="O268">
        <v>61700</v>
      </c>
      <c r="P268">
        <v>727</v>
      </c>
      <c r="Q268">
        <v>101</v>
      </c>
      <c r="R268">
        <v>37</v>
      </c>
      <c r="S268">
        <v>18</v>
      </c>
      <c r="T268" t="s">
        <v>650</v>
      </c>
      <c r="U268">
        <v>1</v>
      </c>
      <c r="V268">
        <v>240</v>
      </c>
      <c r="W268">
        <v>6</v>
      </c>
      <c r="X268">
        <v>0</v>
      </c>
      <c r="Y268">
        <v>5</v>
      </c>
      <c r="Z268">
        <v>30</v>
      </c>
      <c r="AA268">
        <v>13</v>
      </c>
      <c r="AB268">
        <v>28</v>
      </c>
      <c r="AC268">
        <v>15</v>
      </c>
      <c r="AD268">
        <v>30</v>
      </c>
      <c r="AE268">
        <v>48</v>
      </c>
      <c r="AF268">
        <v>14</v>
      </c>
      <c r="AG268">
        <v>34</v>
      </c>
      <c r="AH268">
        <v>15</v>
      </c>
      <c r="AI268">
        <v>24</v>
      </c>
      <c r="AJ268">
        <v>7</v>
      </c>
      <c r="AK268">
        <v>0</v>
      </c>
      <c r="AL268">
        <v>51</v>
      </c>
      <c r="AM268">
        <v>20</v>
      </c>
      <c r="AN268">
        <v>9</v>
      </c>
      <c r="AO268">
        <v>0</v>
      </c>
      <c r="AP268">
        <v>0</v>
      </c>
      <c r="AQ268">
        <v>60</v>
      </c>
      <c r="AR268">
        <v>0</v>
      </c>
      <c r="AS268">
        <v>6</v>
      </c>
      <c r="AT268">
        <v>0</v>
      </c>
      <c r="AU268">
        <v>0</v>
      </c>
      <c r="AV268">
        <v>303</v>
      </c>
      <c r="AW268">
        <v>85</v>
      </c>
      <c r="AX268">
        <v>5</v>
      </c>
      <c r="AY268">
        <v>0</v>
      </c>
      <c r="AZ268">
        <v>4</v>
      </c>
      <c r="BA268">
        <v>5</v>
      </c>
      <c r="BB268">
        <v>0</v>
      </c>
      <c r="BC268">
        <v>28</v>
      </c>
      <c r="BD268">
        <v>9</v>
      </c>
      <c r="BE268">
        <v>5</v>
      </c>
      <c r="BF268">
        <v>8</v>
      </c>
      <c r="BG268">
        <v>0</v>
      </c>
      <c r="BH268">
        <v>22</v>
      </c>
      <c r="BI268">
        <v>10</v>
      </c>
      <c r="BJ268">
        <v>0</v>
      </c>
      <c r="BK268">
        <v>0</v>
      </c>
      <c r="BL268">
        <v>0</v>
      </c>
      <c r="BM268">
        <v>41</v>
      </c>
      <c r="BN268">
        <v>0</v>
      </c>
      <c r="BO268">
        <v>9</v>
      </c>
      <c r="BP268">
        <v>8</v>
      </c>
      <c r="BQ268">
        <v>0</v>
      </c>
      <c r="BR268">
        <v>194</v>
      </c>
      <c r="BS268">
        <v>0</v>
      </c>
      <c r="BT268">
        <v>15</v>
      </c>
      <c r="BU268">
        <v>0</v>
      </c>
      <c r="BV268">
        <v>0</v>
      </c>
    </row>
    <row r="269" spans="1:74" x14ac:dyDescent="0.3">
      <c r="A269" t="s">
        <v>3342</v>
      </c>
      <c r="B269">
        <v>1980</v>
      </c>
      <c r="C269" t="s">
        <v>189</v>
      </c>
      <c r="D269" t="s">
        <v>3343</v>
      </c>
      <c r="E269" t="str">
        <f t="shared" si="4"/>
        <v>City of Goshen</v>
      </c>
      <c r="F269">
        <v>1145</v>
      </c>
      <c r="G269" t="s">
        <v>3344</v>
      </c>
      <c r="H269">
        <v>1809</v>
      </c>
      <c r="I269">
        <v>1809</v>
      </c>
      <c r="J269">
        <v>0</v>
      </c>
      <c r="K269">
        <v>0</v>
      </c>
      <c r="L269">
        <v>459</v>
      </c>
      <c r="M269">
        <v>331</v>
      </c>
      <c r="N269">
        <v>128</v>
      </c>
      <c r="O269">
        <v>32500</v>
      </c>
      <c r="P269">
        <v>440</v>
      </c>
      <c r="Q269">
        <v>15</v>
      </c>
      <c r="R269">
        <v>7</v>
      </c>
      <c r="S269">
        <v>12</v>
      </c>
      <c r="T269" t="s">
        <v>3343</v>
      </c>
      <c r="U269">
        <v>1</v>
      </c>
      <c r="V269">
        <v>219</v>
      </c>
      <c r="W269">
        <v>0</v>
      </c>
      <c r="X269">
        <v>0</v>
      </c>
      <c r="Y269">
        <v>0</v>
      </c>
      <c r="Z269">
        <v>14</v>
      </c>
      <c r="AA269">
        <v>0</v>
      </c>
      <c r="AB269">
        <v>0</v>
      </c>
      <c r="AC269">
        <v>7</v>
      </c>
      <c r="AD269">
        <v>24</v>
      </c>
      <c r="AE269">
        <v>16</v>
      </c>
      <c r="AF269">
        <v>0</v>
      </c>
      <c r="AG269">
        <v>8</v>
      </c>
      <c r="AH269">
        <v>6</v>
      </c>
      <c r="AI269">
        <v>15</v>
      </c>
      <c r="AJ269">
        <v>0</v>
      </c>
      <c r="AK269">
        <v>0</v>
      </c>
      <c r="AL269">
        <v>27</v>
      </c>
      <c r="AM269">
        <v>0</v>
      </c>
      <c r="AN269">
        <v>0</v>
      </c>
      <c r="AO269">
        <v>0</v>
      </c>
      <c r="AP269">
        <v>0</v>
      </c>
      <c r="AQ269">
        <v>16</v>
      </c>
      <c r="AR269">
        <v>0</v>
      </c>
      <c r="AS269">
        <v>0</v>
      </c>
      <c r="AT269">
        <v>0</v>
      </c>
      <c r="AU269">
        <v>0</v>
      </c>
      <c r="AV269">
        <v>195</v>
      </c>
      <c r="AW269">
        <v>70</v>
      </c>
      <c r="AX269">
        <v>16</v>
      </c>
      <c r="AY269">
        <v>11</v>
      </c>
      <c r="AZ269">
        <v>4</v>
      </c>
      <c r="BA269">
        <v>6</v>
      </c>
      <c r="BB269">
        <v>9</v>
      </c>
      <c r="BC269">
        <v>28</v>
      </c>
      <c r="BD269">
        <v>14</v>
      </c>
      <c r="BE269">
        <v>26</v>
      </c>
      <c r="BF269">
        <v>16</v>
      </c>
      <c r="BG269">
        <v>0</v>
      </c>
      <c r="BH269">
        <v>39</v>
      </c>
      <c r="BI269">
        <v>15</v>
      </c>
      <c r="BJ269">
        <v>14</v>
      </c>
      <c r="BK269">
        <v>0</v>
      </c>
      <c r="BL269">
        <v>0</v>
      </c>
      <c r="BM269">
        <v>55</v>
      </c>
      <c r="BN269">
        <v>15</v>
      </c>
      <c r="BO269">
        <v>14</v>
      </c>
      <c r="BP269">
        <v>0</v>
      </c>
      <c r="BQ269">
        <v>0</v>
      </c>
      <c r="BR269">
        <v>44</v>
      </c>
      <c r="BS269">
        <v>0</v>
      </c>
      <c r="BT269">
        <v>6</v>
      </c>
      <c r="BU269">
        <v>0</v>
      </c>
      <c r="BV269">
        <v>0</v>
      </c>
    </row>
    <row r="270" spans="1:74" x14ac:dyDescent="0.3">
      <c r="A270" t="s">
        <v>3345</v>
      </c>
      <c r="B270">
        <v>1980</v>
      </c>
      <c r="C270" t="s">
        <v>189</v>
      </c>
      <c r="D270" t="s">
        <v>652</v>
      </c>
      <c r="E270" t="str">
        <f t="shared" si="4"/>
        <v>City of Grand Terrace</v>
      </c>
      <c r="F270">
        <v>1147</v>
      </c>
      <c r="G270" t="s">
        <v>3346</v>
      </c>
      <c r="H270">
        <v>8498</v>
      </c>
      <c r="I270">
        <v>8498</v>
      </c>
      <c r="J270">
        <v>0</v>
      </c>
      <c r="K270">
        <v>0</v>
      </c>
      <c r="L270">
        <v>3024</v>
      </c>
      <c r="M270">
        <v>2360</v>
      </c>
      <c r="N270">
        <v>664</v>
      </c>
      <c r="O270">
        <v>73800</v>
      </c>
      <c r="P270">
        <v>2631</v>
      </c>
      <c r="Q270">
        <v>143</v>
      </c>
      <c r="R270">
        <v>245</v>
      </c>
      <c r="S270">
        <v>259</v>
      </c>
      <c r="T270" t="s">
        <v>652</v>
      </c>
      <c r="U270">
        <v>1</v>
      </c>
      <c r="V270">
        <v>288</v>
      </c>
      <c r="W270">
        <v>0</v>
      </c>
      <c r="X270">
        <v>0</v>
      </c>
      <c r="Y270">
        <v>0</v>
      </c>
      <c r="Z270">
        <v>48</v>
      </c>
      <c r="AA270">
        <v>5</v>
      </c>
      <c r="AB270">
        <v>0</v>
      </c>
      <c r="AC270">
        <v>0</v>
      </c>
      <c r="AD270">
        <v>24</v>
      </c>
      <c r="AE270">
        <v>61</v>
      </c>
      <c r="AF270">
        <v>7</v>
      </c>
      <c r="AG270">
        <v>11</v>
      </c>
      <c r="AH270">
        <v>49</v>
      </c>
      <c r="AI270">
        <v>59</v>
      </c>
      <c r="AJ270">
        <v>24</v>
      </c>
      <c r="AK270">
        <v>7</v>
      </c>
      <c r="AL270">
        <v>40</v>
      </c>
      <c r="AM270">
        <v>69</v>
      </c>
      <c r="AN270">
        <v>0</v>
      </c>
      <c r="AO270">
        <v>10</v>
      </c>
      <c r="AP270">
        <v>0</v>
      </c>
      <c r="AQ270">
        <v>178</v>
      </c>
      <c r="AR270">
        <v>27</v>
      </c>
      <c r="AS270">
        <v>38</v>
      </c>
      <c r="AT270">
        <v>0</v>
      </c>
      <c r="AU270">
        <v>0</v>
      </c>
      <c r="AV270">
        <v>494</v>
      </c>
      <c r="AW270">
        <v>127</v>
      </c>
      <c r="AX270">
        <v>0</v>
      </c>
      <c r="AY270">
        <v>0</v>
      </c>
      <c r="AZ270">
        <v>7</v>
      </c>
      <c r="BA270">
        <v>26</v>
      </c>
      <c r="BB270">
        <v>22</v>
      </c>
      <c r="BC270">
        <v>30</v>
      </c>
      <c r="BD270">
        <v>7</v>
      </c>
      <c r="BE270">
        <v>7</v>
      </c>
      <c r="BF270">
        <v>28</v>
      </c>
      <c r="BG270">
        <v>0</v>
      </c>
      <c r="BH270">
        <v>47</v>
      </c>
      <c r="BI270">
        <v>13</v>
      </c>
      <c r="BJ270">
        <v>7</v>
      </c>
      <c r="BK270">
        <v>46</v>
      </c>
      <c r="BL270">
        <v>0</v>
      </c>
      <c r="BM270">
        <v>43</v>
      </c>
      <c r="BN270">
        <v>34</v>
      </c>
      <c r="BO270">
        <v>31</v>
      </c>
      <c r="BP270">
        <v>33</v>
      </c>
      <c r="BQ270">
        <v>0</v>
      </c>
      <c r="BR270">
        <v>941</v>
      </c>
      <c r="BS270">
        <v>258</v>
      </c>
      <c r="BT270">
        <v>237</v>
      </c>
      <c r="BU270">
        <v>44</v>
      </c>
      <c r="BV270">
        <v>0</v>
      </c>
    </row>
    <row r="271" spans="1:74" x14ac:dyDescent="0.3">
      <c r="A271" t="s">
        <v>3347</v>
      </c>
      <c r="B271">
        <v>1980</v>
      </c>
      <c r="C271" t="s">
        <v>189</v>
      </c>
      <c r="D271" t="s">
        <v>654</v>
      </c>
      <c r="E271" t="str">
        <f t="shared" si="4"/>
        <v>City of Grass Valley</v>
      </c>
      <c r="F271">
        <v>1150</v>
      </c>
      <c r="G271" t="s">
        <v>3348</v>
      </c>
      <c r="H271">
        <v>6697</v>
      </c>
      <c r="I271">
        <v>0</v>
      </c>
      <c r="J271">
        <v>6697</v>
      </c>
      <c r="K271">
        <v>0</v>
      </c>
      <c r="L271">
        <v>3037</v>
      </c>
      <c r="M271">
        <v>1452</v>
      </c>
      <c r="N271">
        <v>1585</v>
      </c>
      <c r="O271">
        <v>60300</v>
      </c>
      <c r="P271">
        <v>2063</v>
      </c>
      <c r="Q271">
        <v>626</v>
      </c>
      <c r="R271">
        <v>447</v>
      </c>
      <c r="S271">
        <v>234</v>
      </c>
      <c r="T271" t="s">
        <v>654</v>
      </c>
      <c r="U271">
        <v>1</v>
      </c>
      <c r="V271">
        <v>254</v>
      </c>
      <c r="W271">
        <v>0</v>
      </c>
      <c r="X271">
        <v>30</v>
      </c>
      <c r="Y271">
        <v>57</v>
      </c>
      <c r="Z271">
        <v>257</v>
      </c>
      <c r="AA271">
        <v>40</v>
      </c>
      <c r="AB271">
        <v>14</v>
      </c>
      <c r="AC271">
        <v>8</v>
      </c>
      <c r="AD271">
        <v>120</v>
      </c>
      <c r="AE271">
        <v>290</v>
      </c>
      <c r="AF271">
        <v>0</v>
      </c>
      <c r="AG271">
        <v>58</v>
      </c>
      <c r="AH271">
        <v>85</v>
      </c>
      <c r="AI271">
        <v>152</v>
      </c>
      <c r="AJ271">
        <v>50</v>
      </c>
      <c r="AK271">
        <v>9</v>
      </c>
      <c r="AL271">
        <v>75</v>
      </c>
      <c r="AM271">
        <v>50</v>
      </c>
      <c r="AN271">
        <v>33</v>
      </c>
      <c r="AO271">
        <v>8</v>
      </c>
      <c r="AP271">
        <v>21</v>
      </c>
      <c r="AQ271">
        <v>202</v>
      </c>
      <c r="AR271">
        <v>12</v>
      </c>
      <c r="AS271">
        <v>7</v>
      </c>
      <c r="AT271">
        <v>0</v>
      </c>
      <c r="AU271">
        <v>0</v>
      </c>
      <c r="AV271">
        <v>339</v>
      </c>
      <c r="AW271">
        <v>91</v>
      </c>
      <c r="AX271">
        <v>21</v>
      </c>
      <c r="AY271">
        <v>20</v>
      </c>
      <c r="AZ271">
        <v>67</v>
      </c>
      <c r="BA271">
        <v>104</v>
      </c>
      <c r="BB271">
        <v>0</v>
      </c>
      <c r="BC271">
        <v>112</v>
      </c>
      <c r="BD271">
        <v>29</v>
      </c>
      <c r="BE271">
        <v>24</v>
      </c>
      <c r="BF271">
        <v>13</v>
      </c>
      <c r="BG271">
        <v>0</v>
      </c>
      <c r="BH271">
        <v>95</v>
      </c>
      <c r="BI271">
        <v>8</v>
      </c>
      <c r="BJ271">
        <v>32</v>
      </c>
      <c r="BK271">
        <v>54</v>
      </c>
      <c r="BL271">
        <v>0</v>
      </c>
      <c r="BM271">
        <v>67</v>
      </c>
      <c r="BN271">
        <v>20</v>
      </c>
      <c r="BO271">
        <v>16</v>
      </c>
      <c r="BP271">
        <v>15</v>
      </c>
      <c r="BQ271">
        <v>0</v>
      </c>
      <c r="BR271">
        <v>302</v>
      </c>
      <c r="BS271">
        <v>36</v>
      </c>
      <c r="BT271">
        <v>54</v>
      </c>
      <c r="BU271">
        <v>0</v>
      </c>
      <c r="BV271">
        <v>0</v>
      </c>
    </row>
    <row r="272" spans="1:74" x14ac:dyDescent="0.3">
      <c r="A272" t="s">
        <v>3349</v>
      </c>
      <c r="B272">
        <v>1980</v>
      </c>
      <c r="C272" t="s">
        <v>189</v>
      </c>
      <c r="D272" t="s">
        <v>3350</v>
      </c>
      <c r="E272" t="str">
        <f t="shared" si="4"/>
        <v>City of Graton</v>
      </c>
      <c r="F272">
        <v>1153</v>
      </c>
      <c r="G272" t="s">
        <v>3351</v>
      </c>
      <c r="H272">
        <v>1286</v>
      </c>
      <c r="I272">
        <v>0</v>
      </c>
      <c r="J272">
        <v>0</v>
      </c>
      <c r="K272">
        <v>1286</v>
      </c>
      <c r="L272">
        <v>502</v>
      </c>
      <c r="M272">
        <v>365</v>
      </c>
      <c r="N272">
        <v>137</v>
      </c>
      <c r="O272">
        <v>69500</v>
      </c>
      <c r="P272">
        <v>393</v>
      </c>
      <c r="Q272">
        <v>73</v>
      </c>
      <c r="R272">
        <v>1</v>
      </c>
      <c r="S272">
        <v>63</v>
      </c>
      <c r="T272" t="s">
        <v>3350</v>
      </c>
      <c r="U272">
        <v>1</v>
      </c>
      <c r="V272">
        <v>257</v>
      </c>
      <c r="W272">
        <v>0</v>
      </c>
      <c r="X272">
        <v>0</v>
      </c>
      <c r="Y272">
        <v>0</v>
      </c>
      <c r="Z272">
        <v>9</v>
      </c>
      <c r="AA272">
        <v>7</v>
      </c>
      <c r="AB272">
        <v>9</v>
      </c>
      <c r="AC272">
        <v>0</v>
      </c>
      <c r="AD272">
        <v>7</v>
      </c>
      <c r="AE272">
        <v>28</v>
      </c>
      <c r="AF272">
        <v>5</v>
      </c>
      <c r="AG272">
        <v>12</v>
      </c>
      <c r="AH272">
        <v>23</v>
      </c>
      <c r="AI272">
        <v>8</v>
      </c>
      <c r="AJ272">
        <v>0</v>
      </c>
      <c r="AK272">
        <v>4</v>
      </c>
      <c r="AL272">
        <v>0</v>
      </c>
      <c r="AM272">
        <v>8</v>
      </c>
      <c r="AN272">
        <v>7</v>
      </c>
      <c r="AO272">
        <v>0</v>
      </c>
      <c r="AP272">
        <v>0</v>
      </c>
      <c r="AQ272">
        <v>20</v>
      </c>
      <c r="AR272">
        <v>4</v>
      </c>
      <c r="AS272">
        <v>0</v>
      </c>
      <c r="AT272">
        <v>0</v>
      </c>
      <c r="AU272">
        <v>0</v>
      </c>
      <c r="AV272">
        <v>346</v>
      </c>
      <c r="AW272">
        <v>65</v>
      </c>
      <c r="AX272">
        <v>19</v>
      </c>
      <c r="AY272">
        <v>0</v>
      </c>
      <c r="AZ272">
        <v>10</v>
      </c>
      <c r="BA272">
        <v>12</v>
      </c>
      <c r="BB272">
        <v>0</v>
      </c>
      <c r="BC272">
        <v>43</v>
      </c>
      <c r="BD272">
        <v>0</v>
      </c>
      <c r="BE272">
        <v>0</v>
      </c>
      <c r="BF272">
        <v>21</v>
      </c>
      <c r="BG272">
        <v>0</v>
      </c>
      <c r="BH272">
        <v>5</v>
      </c>
      <c r="BI272">
        <v>0</v>
      </c>
      <c r="BJ272">
        <v>10</v>
      </c>
      <c r="BK272">
        <v>7</v>
      </c>
      <c r="BL272">
        <v>0</v>
      </c>
      <c r="BM272">
        <v>4</v>
      </c>
      <c r="BN272">
        <v>7</v>
      </c>
      <c r="BO272">
        <v>0</v>
      </c>
      <c r="BP272">
        <v>7</v>
      </c>
      <c r="BQ272">
        <v>0</v>
      </c>
      <c r="BR272">
        <v>85</v>
      </c>
      <c r="BS272">
        <v>15</v>
      </c>
      <c r="BT272">
        <v>30</v>
      </c>
      <c r="BU272">
        <v>0</v>
      </c>
      <c r="BV272">
        <v>0</v>
      </c>
    </row>
    <row r="273" spans="1:74" x14ac:dyDescent="0.3">
      <c r="A273" t="s">
        <v>3352</v>
      </c>
      <c r="B273">
        <v>1980</v>
      </c>
      <c r="C273" t="s">
        <v>189</v>
      </c>
      <c r="D273" t="s">
        <v>3353</v>
      </c>
      <c r="E273" t="str">
        <f t="shared" si="4"/>
        <v>City of Greenacres</v>
      </c>
      <c r="F273">
        <v>1157</v>
      </c>
      <c r="G273" t="s">
        <v>3354</v>
      </c>
      <c r="H273">
        <v>5381</v>
      </c>
      <c r="I273">
        <v>5381</v>
      </c>
      <c r="J273">
        <v>0</v>
      </c>
      <c r="K273">
        <v>0</v>
      </c>
      <c r="L273">
        <v>1701</v>
      </c>
      <c r="M273">
        <v>1427</v>
      </c>
      <c r="N273">
        <v>274</v>
      </c>
      <c r="O273">
        <v>70500</v>
      </c>
      <c r="P273">
        <v>1570</v>
      </c>
      <c r="Q273">
        <v>87</v>
      </c>
      <c r="R273">
        <v>2</v>
      </c>
      <c r="S273">
        <v>124</v>
      </c>
      <c r="T273" t="s">
        <v>3353</v>
      </c>
      <c r="U273">
        <v>1</v>
      </c>
      <c r="V273">
        <v>274</v>
      </c>
      <c r="W273">
        <v>0</v>
      </c>
      <c r="X273">
        <v>0</v>
      </c>
      <c r="Y273">
        <v>5</v>
      </c>
      <c r="Z273">
        <v>32</v>
      </c>
      <c r="AA273">
        <v>4</v>
      </c>
      <c r="AB273">
        <v>0</v>
      </c>
      <c r="AC273">
        <v>0</v>
      </c>
      <c r="AD273">
        <v>13</v>
      </c>
      <c r="AE273">
        <v>14</v>
      </c>
      <c r="AF273">
        <v>11</v>
      </c>
      <c r="AG273">
        <v>14</v>
      </c>
      <c r="AH273">
        <v>8</v>
      </c>
      <c r="AI273">
        <v>8</v>
      </c>
      <c r="AJ273">
        <v>0</v>
      </c>
      <c r="AK273">
        <v>0</v>
      </c>
      <c r="AL273">
        <v>30</v>
      </c>
      <c r="AM273">
        <v>9</v>
      </c>
      <c r="AN273">
        <v>7</v>
      </c>
      <c r="AO273">
        <v>7</v>
      </c>
      <c r="AP273">
        <v>0</v>
      </c>
      <c r="AQ273">
        <v>53</v>
      </c>
      <c r="AR273">
        <v>44</v>
      </c>
      <c r="AS273">
        <v>0</v>
      </c>
      <c r="AT273">
        <v>0</v>
      </c>
      <c r="AU273">
        <v>0</v>
      </c>
      <c r="AV273">
        <v>381</v>
      </c>
      <c r="AW273">
        <v>106</v>
      </c>
      <c r="AX273">
        <v>0</v>
      </c>
      <c r="AY273">
        <v>7</v>
      </c>
      <c r="AZ273">
        <v>0</v>
      </c>
      <c r="BA273">
        <v>44</v>
      </c>
      <c r="BB273">
        <v>7</v>
      </c>
      <c r="BC273">
        <v>45</v>
      </c>
      <c r="BD273">
        <v>20</v>
      </c>
      <c r="BE273">
        <v>0</v>
      </c>
      <c r="BF273">
        <v>22</v>
      </c>
      <c r="BG273">
        <v>0</v>
      </c>
      <c r="BH273">
        <v>32</v>
      </c>
      <c r="BI273">
        <v>23</v>
      </c>
      <c r="BJ273">
        <v>32</v>
      </c>
      <c r="BK273">
        <v>13</v>
      </c>
      <c r="BL273">
        <v>0</v>
      </c>
      <c r="BM273">
        <v>57</v>
      </c>
      <c r="BN273">
        <v>32</v>
      </c>
      <c r="BO273">
        <v>40</v>
      </c>
      <c r="BP273">
        <v>39</v>
      </c>
      <c r="BQ273">
        <v>0</v>
      </c>
      <c r="BR273">
        <v>530</v>
      </c>
      <c r="BS273">
        <v>130</v>
      </c>
      <c r="BT273">
        <v>95</v>
      </c>
      <c r="BU273">
        <v>33</v>
      </c>
      <c r="BV273">
        <v>0</v>
      </c>
    </row>
    <row r="274" spans="1:74" x14ac:dyDescent="0.3">
      <c r="A274" t="s">
        <v>3355</v>
      </c>
      <c r="B274">
        <v>1980</v>
      </c>
      <c r="C274" t="s">
        <v>189</v>
      </c>
      <c r="D274" t="s">
        <v>656</v>
      </c>
      <c r="E274" t="str">
        <f t="shared" si="4"/>
        <v>City of Greenfield</v>
      </c>
      <c r="F274">
        <v>1160</v>
      </c>
      <c r="G274" t="s">
        <v>3356</v>
      </c>
      <c r="H274">
        <v>4181</v>
      </c>
      <c r="I274">
        <v>0</v>
      </c>
      <c r="J274">
        <v>4181</v>
      </c>
      <c r="K274">
        <v>0</v>
      </c>
      <c r="L274">
        <v>1115</v>
      </c>
      <c r="M274">
        <v>628</v>
      </c>
      <c r="N274">
        <v>487</v>
      </c>
      <c r="O274">
        <v>55000</v>
      </c>
      <c r="P274">
        <v>984</v>
      </c>
      <c r="Q274">
        <v>129</v>
      </c>
      <c r="R274">
        <v>76</v>
      </c>
      <c r="S274">
        <v>37</v>
      </c>
      <c r="T274" t="s">
        <v>656</v>
      </c>
      <c r="U274">
        <v>1</v>
      </c>
      <c r="V274">
        <v>244</v>
      </c>
      <c r="W274">
        <v>0</v>
      </c>
      <c r="X274">
        <v>0</v>
      </c>
      <c r="Y274">
        <v>0</v>
      </c>
      <c r="Z274">
        <v>78</v>
      </c>
      <c r="AA274">
        <v>6</v>
      </c>
      <c r="AB274">
        <v>0</v>
      </c>
      <c r="AC274">
        <v>23</v>
      </c>
      <c r="AD274">
        <v>34</v>
      </c>
      <c r="AE274">
        <v>74</v>
      </c>
      <c r="AF274">
        <v>0</v>
      </c>
      <c r="AG274">
        <v>21</v>
      </c>
      <c r="AH274">
        <v>32</v>
      </c>
      <c r="AI274">
        <v>30</v>
      </c>
      <c r="AJ274">
        <v>0</v>
      </c>
      <c r="AK274">
        <v>17</v>
      </c>
      <c r="AL274">
        <v>53</v>
      </c>
      <c r="AM274">
        <v>9</v>
      </c>
      <c r="AN274">
        <v>6</v>
      </c>
      <c r="AO274">
        <v>0</v>
      </c>
      <c r="AP274">
        <v>0</v>
      </c>
      <c r="AQ274">
        <v>90</v>
      </c>
      <c r="AR274">
        <v>0</v>
      </c>
      <c r="AS274">
        <v>0</v>
      </c>
      <c r="AT274">
        <v>0</v>
      </c>
      <c r="AU274">
        <v>0</v>
      </c>
      <c r="AV274">
        <v>324</v>
      </c>
      <c r="AW274">
        <v>99</v>
      </c>
      <c r="AX274">
        <v>0</v>
      </c>
      <c r="AY274">
        <v>8</v>
      </c>
      <c r="AZ274">
        <v>8</v>
      </c>
      <c r="BA274">
        <v>33</v>
      </c>
      <c r="BB274">
        <v>0</v>
      </c>
      <c r="BC274">
        <v>51</v>
      </c>
      <c r="BD274">
        <v>0</v>
      </c>
      <c r="BE274">
        <v>0</v>
      </c>
      <c r="BF274">
        <v>14</v>
      </c>
      <c r="BG274">
        <v>0</v>
      </c>
      <c r="BH274">
        <v>45</v>
      </c>
      <c r="BI274">
        <v>27</v>
      </c>
      <c r="BJ274">
        <v>17</v>
      </c>
      <c r="BK274">
        <v>21</v>
      </c>
      <c r="BL274">
        <v>0</v>
      </c>
      <c r="BM274">
        <v>43</v>
      </c>
      <c r="BN274">
        <v>0</v>
      </c>
      <c r="BO274">
        <v>17</v>
      </c>
      <c r="BP274">
        <v>0</v>
      </c>
      <c r="BQ274">
        <v>0</v>
      </c>
      <c r="BR274">
        <v>223</v>
      </c>
      <c r="BS274">
        <v>27</v>
      </c>
      <c r="BT274">
        <v>6</v>
      </c>
      <c r="BU274">
        <v>0</v>
      </c>
      <c r="BV274">
        <v>0</v>
      </c>
    </row>
    <row r="275" spans="1:74" x14ac:dyDescent="0.3">
      <c r="A275" t="s">
        <v>3357</v>
      </c>
      <c r="B275">
        <v>1980</v>
      </c>
      <c r="C275" t="s">
        <v>189</v>
      </c>
      <c r="D275" t="s">
        <v>3358</v>
      </c>
      <c r="E275" t="str">
        <f t="shared" si="4"/>
        <v>City of Greenville</v>
      </c>
      <c r="F275">
        <v>1165</v>
      </c>
      <c r="G275" t="s">
        <v>3359</v>
      </c>
      <c r="H275">
        <v>1537</v>
      </c>
      <c r="I275">
        <v>0</v>
      </c>
      <c r="J275">
        <v>0</v>
      </c>
      <c r="K275">
        <v>1537</v>
      </c>
      <c r="L275">
        <v>586</v>
      </c>
      <c r="M275">
        <v>360</v>
      </c>
      <c r="N275">
        <v>226</v>
      </c>
      <c r="O275">
        <v>44400</v>
      </c>
      <c r="P275">
        <v>464</v>
      </c>
      <c r="Q275">
        <v>98</v>
      </c>
      <c r="R275">
        <v>24</v>
      </c>
      <c r="S275">
        <v>72</v>
      </c>
      <c r="T275" t="s">
        <v>3358</v>
      </c>
      <c r="U275">
        <v>1</v>
      </c>
      <c r="V275">
        <v>203</v>
      </c>
      <c r="W275">
        <v>0</v>
      </c>
      <c r="X275">
        <v>0</v>
      </c>
      <c r="Y275">
        <v>0</v>
      </c>
      <c r="Z275">
        <v>27</v>
      </c>
      <c r="AA275">
        <v>14</v>
      </c>
      <c r="AB275">
        <v>14</v>
      </c>
      <c r="AC275">
        <v>13</v>
      </c>
      <c r="AD275">
        <v>5</v>
      </c>
      <c r="AE275">
        <v>6</v>
      </c>
      <c r="AF275">
        <v>0</v>
      </c>
      <c r="AG275">
        <v>16</v>
      </c>
      <c r="AH275">
        <v>11</v>
      </c>
      <c r="AI275">
        <v>21</v>
      </c>
      <c r="AJ275">
        <v>11</v>
      </c>
      <c r="AK275">
        <v>0</v>
      </c>
      <c r="AL275">
        <v>31</v>
      </c>
      <c r="AM275">
        <v>13</v>
      </c>
      <c r="AN275">
        <v>0</v>
      </c>
      <c r="AO275">
        <v>0</v>
      </c>
      <c r="AP275">
        <v>0</v>
      </c>
      <c r="AQ275">
        <v>50</v>
      </c>
      <c r="AR275">
        <v>0</v>
      </c>
      <c r="AS275">
        <v>0</v>
      </c>
      <c r="AT275">
        <v>0</v>
      </c>
      <c r="AU275">
        <v>7</v>
      </c>
      <c r="AV275">
        <v>379</v>
      </c>
      <c r="AW275">
        <v>94</v>
      </c>
      <c r="AX275">
        <v>9</v>
      </c>
      <c r="AY275">
        <v>0</v>
      </c>
      <c r="AZ275">
        <v>7</v>
      </c>
      <c r="BA275">
        <v>7</v>
      </c>
      <c r="BB275">
        <v>0</v>
      </c>
      <c r="BC275">
        <v>38</v>
      </c>
      <c r="BD275">
        <v>0</v>
      </c>
      <c r="BE275">
        <v>0</v>
      </c>
      <c r="BF275">
        <v>18</v>
      </c>
      <c r="BG275">
        <v>0</v>
      </c>
      <c r="BH275">
        <v>22</v>
      </c>
      <c r="BI275">
        <v>0</v>
      </c>
      <c r="BJ275">
        <v>6</v>
      </c>
      <c r="BK275">
        <v>0</v>
      </c>
      <c r="BL275">
        <v>0</v>
      </c>
      <c r="BM275">
        <v>20</v>
      </c>
      <c r="BN275">
        <v>0</v>
      </c>
      <c r="BO275">
        <v>0</v>
      </c>
      <c r="BP275">
        <v>9</v>
      </c>
      <c r="BQ275">
        <v>0</v>
      </c>
      <c r="BR275">
        <v>82</v>
      </c>
      <c r="BS275">
        <v>11</v>
      </c>
      <c r="BT275">
        <v>0</v>
      </c>
      <c r="BU275">
        <v>0</v>
      </c>
      <c r="BV275">
        <v>0</v>
      </c>
    </row>
    <row r="276" spans="1:74" x14ac:dyDescent="0.3">
      <c r="A276" t="s">
        <v>3360</v>
      </c>
      <c r="B276">
        <v>1980</v>
      </c>
      <c r="C276" t="s">
        <v>189</v>
      </c>
      <c r="D276" t="s">
        <v>658</v>
      </c>
      <c r="E276" t="str">
        <f t="shared" si="4"/>
        <v>City of Gridley</v>
      </c>
      <c r="F276">
        <v>1170</v>
      </c>
      <c r="G276" t="s">
        <v>3361</v>
      </c>
      <c r="H276">
        <v>3982</v>
      </c>
      <c r="I276">
        <v>0</v>
      </c>
      <c r="J276">
        <v>3982</v>
      </c>
      <c r="K276">
        <v>0</v>
      </c>
      <c r="L276">
        <v>1522</v>
      </c>
      <c r="M276">
        <v>914</v>
      </c>
      <c r="N276">
        <v>608</v>
      </c>
      <c r="O276">
        <v>42800</v>
      </c>
      <c r="P276">
        <v>1461</v>
      </c>
      <c r="Q276">
        <v>118</v>
      </c>
      <c r="R276">
        <v>49</v>
      </c>
      <c r="S276">
        <v>9</v>
      </c>
      <c r="T276" t="s">
        <v>658</v>
      </c>
      <c r="U276">
        <v>1</v>
      </c>
      <c r="V276">
        <v>181</v>
      </c>
      <c r="W276">
        <v>11</v>
      </c>
      <c r="X276">
        <v>5</v>
      </c>
      <c r="Y276">
        <v>23</v>
      </c>
      <c r="Z276">
        <v>121</v>
      </c>
      <c r="AA276">
        <v>6</v>
      </c>
      <c r="AB276">
        <v>47</v>
      </c>
      <c r="AC276">
        <v>57</v>
      </c>
      <c r="AD276">
        <v>42</v>
      </c>
      <c r="AE276">
        <v>76</v>
      </c>
      <c r="AF276">
        <v>0</v>
      </c>
      <c r="AG276">
        <v>34</v>
      </c>
      <c r="AH276">
        <v>9</v>
      </c>
      <c r="AI276">
        <v>15</v>
      </c>
      <c r="AJ276">
        <v>4</v>
      </c>
      <c r="AK276">
        <v>7</v>
      </c>
      <c r="AL276">
        <v>69</v>
      </c>
      <c r="AM276">
        <v>0</v>
      </c>
      <c r="AN276">
        <v>2</v>
      </c>
      <c r="AO276">
        <v>5</v>
      </c>
      <c r="AP276">
        <v>4</v>
      </c>
      <c r="AQ276">
        <v>49</v>
      </c>
      <c r="AR276">
        <v>3</v>
      </c>
      <c r="AS276">
        <v>0</v>
      </c>
      <c r="AT276">
        <v>0</v>
      </c>
      <c r="AU276">
        <v>15</v>
      </c>
      <c r="AV276">
        <v>210</v>
      </c>
      <c r="AW276">
        <v>75</v>
      </c>
      <c r="AX276">
        <v>68</v>
      </c>
      <c r="AY276">
        <v>7</v>
      </c>
      <c r="AZ276">
        <v>6</v>
      </c>
      <c r="BA276">
        <v>63</v>
      </c>
      <c r="BB276">
        <v>0</v>
      </c>
      <c r="BC276">
        <v>109</v>
      </c>
      <c r="BD276">
        <v>14</v>
      </c>
      <c r="BE276">
        <v>5</v>
      </c>
      <c r="BF276">
        <v>15</v>
      </c>
      <c r="BG276">
        <v>0</v>
      </c>
      <c r="BH276">
        <v>133</v>
      </c>
      <c r="BI276">
        <v>26</v>
      </c>
      <c r="BJ276">
        <v>27</v>
      </c>
      <c r="BK276">
        <v>21</v>
      </c>
      <c r="BL276">
        <v>0</v>
      </c>
      <c r="BM276">
        <v>112</v>
      </c>
      <c r="BN276">
        <v>4</v>
      </c>
      <c r="BO276">
        <v>0</v>
      </c>
      <c r="BP276">
        <v>0</v>
      </c>
      <c r="BQ276">
        <v>0</v>
      </c>
      <c r="BR276">
        <v>210</v>
      </c>
      <c r="BS276">
        <v>7</v>
      </c>
      <c r="BT276">
        <v>4</v>
      </c>
      <c r="BU276">
        <v>0</v>
      </c>
      <c r="BV276">
        <v>0</v>
      </c>
    </row>
    <row r="277" spans="1:74" x14ac:dyDescent="0.3">
      <c r="A277" t="s">
        <v>3362</v>
      </c>
      <c r="B277">
        <v>1980</v>
      </c>
      <c r="C277" t="s">
        <v>189</v>
      </c>
      <c r="D277" t="s">
        <v>3363</v>
      </c>
      <c r="E277" t="str">
        <f t="shared" si="4"/>
        <v>City of Grover City</v>
      </c>
      <c r="F277">
        <v>1175</v>
      </c>
      <c r="G277" t="s">
        <v>3364</v>
      </c>
      <c r="H277">
        <v>8827</v>
      </c>
      <c r="I277">
        <v>0</v>
      </c>
      <c r="J277">
        <v>8827</v>
      </c>
      <c r="K277">
        <v>0</v>
      </c>
      <c r="L277">
        <v>3465</v>
      </c>
      <c r="M277">
        <v>1756</v>
      </c>
      <c r="N277">
        <v>1709</v>
      </c>
      <c r="O277">
        <v>62000</v>
      </c>
      <c r="P277">
        <v>2770</v>
      </c>
      <c r="Q277">
        <v>823</v>
      </c>
      <c r="R277">
        <v>122</v>
      </c>
      <c r="S277">
        <v>202</v>
      </c>
      <c r="T277" t="s">
        <v>3363</v>
      </c>
      <c r="U277">
        <v>1</v>
      </c>
      <c r="V277">
        <v>285</v>
      </c>
      <c r="W277">
        <v>0</v>
      </c>
      <c r="X277">
        <v>0</v>
      </c>
      <c r="Y277">
        <v>20</v>
      </c>
      <c r="Z277">
        <v>276</v>
      </c>
      <c r="AA277">
        <v>29</v>
      </c>
      <c r="AB277">
        <v>5</v>
      </c>
      <c r="AC277">
        <v>38</v>
      </c>
      <c r="AD277">
        <v>132</v>
      </c>
      <c r="AE277">
        <v>352</v>
      </c>
      <c r="AF277">
        <v>13</v>
      </c>
      <c r="AG277">
        <v>52</v>
      </c>
      <c r="AH277">
        <v>58</v>
      </c>
      <c r="AI277">
        <v>153</v>
      </c>
      <c r="AJ277">
        <v>35</v>
      </c>
      <c r="AK277">
        <v>25</v>
      </c>
      <c r="AL277">
        <v>74</v>
      </c>
      <c r="AM277">
        <v>98</v>
      </c>
      <c r="AN277">
        <v>73</v>
      </c>
      <c r="AO277">
        <v>0</v>
      </c>
      <c r="AP277">
        <v>11</v>
      </c>
      <c r="AQ277">
        <v>203</v>
      </c>
      <c r="AR277">
        <v>32</v>
      </c>
      <c r="AS277">
        <v>17</v>
      </c>
      <c r="AT277">
        <v>0</v>
      </c>
      <c r="AU277">
        <v>8</v>
      </c>
      <c r="AV277">
        <v>310</v>
      </c>
      <c r="AW277">
        <v>75</v>
      </c>
      <c r="AX277">
        <v>60</v>
      </c>
      <c r="AY277">
        <v>13</v>
      </c>
      <c r="AZ277">
        <v>25</v>
      </c>
      <c r="BA277">
        <v>65</v>
      </c>
      <c r="BB277">
        <v>11</v>
      </c>
      <c r="BC277">
        <v>159</v>
      </c>
      <c r="BD277">
        <v>18</v>
      </c>
      <c r="BE277">
        <v>27</v>
      </c>
      <c r="BF277">
        <v>32</v>
      </c>
      <c r="BG277">
        <v>0</v>
      </c>
      <c r="BH277">
        <v>200</v>
      </c>
      <c r="BI277">
        <v>23</v>
      </c>
      <c r="BJ277">
        <v>45</v>
      </c>
      <c r="BK277">
        <v>32</v>
      </c>
      <c r="BL277">
        <v>0</v>
      </c>
      <c r="BM277">
        <v>105</v>
      </c>
      <c r="BN277">
        <v>26</v>
      </c>
      <c r="BO277">
        <v>47</v>
      </c>
      <c r="BP277">
        <v>40</v>
      </c>
      <c r="BQ277">
        <v>0</v>
      </c>
      <c r="BR277">
        <v>351</v>
      </c>
      <c r="BS277">
        <v>55</v>
      </c>
      <c r="BT277">
        <v>59</v>
      </c>
      <c r="BU277">
        <v>14</v>
      </c>
      <c r="BV277">
        <v>0</v>
      </c>
    </row>
    <row r="278" spans="1:74" x14ac:dyDescent="0.3">
      <c r="A278" t="s">
        <v>3365</v>
      </c>
      <c r="B278">
        <v>1980</v>
      </c>
      <c r="C278" t="s">
        <v>189</v>
      </c>
      <c r="D278" t="s">
        <v>662</v>
      </c>
      <c r="E278" t="str">
        <f t="shared" si="4"/>
        <v>City of Guadalupe</v>
      </c>
      <c r="F278">
        <v>1180</v>
      </c>
      <c r="G278" t="s">
        <v>3366</v>
      </c>
      <c r="H278">
        <v>3629</v>
      </c>
      <c r="I278">
        <v>0</v>
      </c>
      <c r="J278">
        <v>3629</v>
      </c>
      <c r="K278">
        <v>0</v>
      </c>
      <c r="L278">
        <v>951</v>
      </c>
      <c r="M278">
        <v>458</v>
      </c>
      <c r="N278">
        <v>493</v>
      </c>
      <c r="O278">
        <v>45100</v>
      </c>
      <c r="P278">
        <v>683</v>
      </c>
      <c r="Q278">
        <v>246</v>
      </c>
      <c r="R278">
        <v>58</v>
      </c>
      <c r="S278">
        <v>3</v>
      </c>
      <c r="T278" t="s">
        <v>662</v>
      </c>
      <c r="U278">
        <v>1</v>
      </c>
      <c r="V278">
        <v>173</v>
      </c>
      <c r="W278">
        <v>0</v>
      </c>
      <c r="X278">
        <v>7</v>
      </c>
      <c r="Y278">
        <v>7</v>
      </c>
      <c r="Z278">
        <v>14</v>
      </c>
      <c r="AA278">
        <v>5</v>
      </c>
      <c r="AB278">
        <v>23</v>
      </c>
      <c r="AC278">
        <v>15</v>
      </c>
      <c r="AD278">
        <v>32</v>
      </c>
      <c r="AE278">
        <v>26</v>
      </c>
      <c r="AF278">
        <v>8</v>
      </c>
      <c r="AG278">
        <v>132</v>
      </c>
      <c r="AH278">
        <v>38</v>
      </c>
      <c r="AI278">
        <v>28</v>
      </c>
      <c r="AJ278">
        <v>0</v>
      </c>
      <c r="AK278">
        <v>0</v>
      </c>
      <c r="AL278">
        <v>37</v>
      </c>
      <c r="AM278">
        <v>12</v>
      </c>
      <c r="AN278">
        <v>5</v>
      </c>
      <c r="AO278">
        <v>0</v>
      </c>
      <c r="AP278">
        <v>0</v>
      </c>
      <c r="AQ278">
        <v>92</v>
      </c>
      <c r="AR278">
        <v>2</v>
      </c>
      <c r="AS278">
        <v>0</v>
      </c>
      <c r="AT278">
        <v>0</v>
      </c>
      <c r="AU278">
        <v>0</v>
      </c>
      <c r="AV278">
        <v>150</v>
      </c>
      <c r="AW278">
        <v>76</v>
      </c>
      <c r="AX278">
        <v>14</v>
      </c>
      <c r="AY278">
        <v>0</v>
      </c>
      <c r="AZ278">
        <v>10</v>
      </c>
      <c r="BA278">
        <v>18</v>
      </c>
      <c r="BB278">
        <v>11</v>
      </c>
      <c r="BC278">
        <v>18</v>
      </c>
      <c r="BD278">
        <v>6</v>
      </c>
      <c r="BE278">
        <v>16</v>
      </c>
      <c r="BF278">
        <v>0</v>
      </c>
      <c r="BG278">
        <v>0</v>
      </c>
      <c r="BH278">
        <v>61</v>
      </c>
      <c r="BI278">
        <v>0</v>
      </c>
      <c r="BJ278">
        <v>14</v>
      </c>
      <c r="BK278">
        <v>0</v>
      </c>
      <c r="BL278">
        <v>0</v>
      </c>
      <c r="BM278">
        <v>98</v>
      </c>
      <c r="BN278">
        <v>8</v>
      </c>
      <c r="BO278">
        <v>0</v>
      </c>
      <c r="BP278">
        <v>0</v>
      </c>
      <c r="BQ278">
        <v>0</v>
      </c>
      <c r="BR278">
        <v>129</v>
      </c>
      <c r="BS278">
        <v>0</v>
      </c>
      <c r="BT278">
        <v>4</v>
      </c>
      <c r="BU278">
        <v>0</v>
      </c>
      <c r="BV278">
        <v>0</v>
      </c>
    </row>
    <row r="279" spans="1:74" x14ac:dyDescent="0.3">
      <c r="A279" t="s">
        <v>3367</v>
      </c>
      <c r="B279">
        <v>1980</v>
      </c>
      <c r="C279" t="s">
        <v>189</v>
      </c>
      <c r="D279" t="s">
        <v>3368</v>
      </c>
      <c r="E279" t="str">
        <f t="shared" si="4"/>
        <v>City of Guerneville</v>
      </c>
      <c r="F279">
        <v>1183</v>
      </c>
      <c r="G279" t="s">
        <v>3369</v>
      </c>
      <c r="H279">
        <v>1525</v>
      </c>
      <c r="I279">
        <v>0</v>
      </c>
      <c r="J279">
        <v>0</v>
      </c>
      <c r="K279">
        <v>1525</v>
      </c>
      <c r="L279">
        <v>671</v>
      </c>
      <c r="M279">
        <v>352</v>
      </c>
      <c r="N279">
        <v>319</v>
      </c>
      <c r="O279">
        <v>70900</v>
      </c>
      <c r="P279">
        <v>598</v>
      </c>
      <c r="Q279">
        <v>160</v>
      </c>
      <c r="R279">
        <v>135</v>
      </c>
      <c r="S279">
        <v>44</v>
      </c>
      <c r="T279" t="s">
        <v>3368</v>
      </c>
      <c r="U279">
        <v>1</v>
      </c>
      <c r="V279">
        <v>268</v>
      </c>
      <c r="W279">
        <v>0</v>
      </c>
      <c r="X279">
        <v>0</v>
      </c>
      <c r="Y279">
        <v>9</v>
      </c>
      <c r="Z279">
        <v>46</v>
      </c>
      <c r="AA279">
        <v>0</v>
      </c>
      <c r="AB279">
        <v>8</v>
      </c>
      <c r="AC279">
        <v>0</v>
      </c>
      <c r="AD279">
        <v>14</v>
      </c>
      <c r="AE279">
        <v>90</v>
      </c>
      <c r="AF279">
        <v>0</v>
      </c>
      <c r="AG279">
        <v>15</v>
      </c>
      <c r="AH279">
        <v>21</v>
      </c>
      <c r="AI279">
        <v>5</v>
      </c>
      <c r="AJ279">
        <v>6</v>
      </c>
      <c r="AK279">
        <v>0</v>
      </c>
      <c r="AL279">
        <v>0</v>
      </c>
      <c r="AM279">
        <v>8</v>
      </c>
      <c r="AN279">
        <v>0</v>
      </c>
      <c r="AO279">
        <v>0</v>
      </c>
      <c r="AP279">
        <v>10</v>
      </c>
      <c r="AQ279">
        <v>55</v>
      </c>
      <c r="AR279">
        <v>7</v>
      </c>
      <c r="AS279">
        <v>14</v>
      </c>
      <c r="AT279">
        <v>0</v>
      </c>
      <c r="AU279">
        <v>6</v>
      </c>
      <c r="AV279">
        <v>256</v>
      </c>
      <c r="AW279">
        <v>138</v>
      </c>
      <c r="AX279">
        <v>0</v>
      </c>
      <c r="AY279">
        <v>0</v>
      </c>
      <c r="AZ279">
        <v>0</v>
      </c>
      <c r="BA279">
        <v>26</v>
      </c>
      <c r="BB279">
        <v>0</v>
      </c>
      <c r="BC279">
        <v>11</v>
      </c>
      <c r="BD279">
        <v>10</v>
      </c>
      <c r="BE279">
        <v>16</v>
      </c>
      <c r="BF279">
        <v>14</v>
      </c>
      <c r="BG279">
        <v>0</v>
      </c>
      <c r="BH279">
        <v>47</v>
      </c>
      <c r="BI279">
        <v>7</v>
      </c>
      <c r="BJ279">
        <v>0</v>
      </c>
      <c r="BK279">
        <v>6</v>
      </c>
      <c r="BL279">
        <v>0</v>
      </c>
      <c r="BM279">
        <v>42</v>
      </c>
      <c r="BN279">
        <v>0</v>
      </c>
      <c r="BO279">
        <v>0</v>
      </c>
      <c r="BP279">
        <v>8</v>
      </c>
      <c r="BQ279">
        <v>0</v>
      </c>
      <c r="BR279">
        <v>78</v>
      </c>
      <c r="BS279">
        <v>4</v>
      </c>
      <c r="BT279">
        <v>11</v>
      </c>
      <c r="BU279">
        <v>0</v>
      </c>
      <c r="BV279">
        <v>0</v>
      </c>
    </row>
    <row r="280" spans="1:74" x14ac:dyDescent="0.3">
      <c r="A280" t="s">
        <v>3370</v>
      </c>
      <c r="B280">
        <v>1980</v>
      </c>
      <c r="C280" t="s">
        <v>189</v>
      </c>
      <c r="D280" t="s">
        <v>664</v>
      </c>
      <c r="E280" t="str">
        <f t="shared" si="4"/>
        <v>City of Gustine</v>
      </c>
      <c r="F280">
        <v>1185</v>
      </c>
      <c r="G280" t="s">
        <v>3371</v>
      </c>
      <c r="H280">
        <v>3142</v>
      </c>
      <c r="I280">
        <v>0</v>
      </c>
      <c r="J280">
        <v>3142</v>
      </c>
      <c r="K280">
        <v>0</v>
      </c>
      <c r="L280">
        <v>1266</v>
      </c>
      <c r="M280">
        <v>892</v>
      </c>
      <c r="N280">
        <v>374</v>
      </c>
      <c r="O280">
        <v>50800</v>
      </c>
      <c r="P280">
        <v>1125</v>
      </c>
      <c r="Q280">
        <v>93</v>
      </c>
      <c r="R280">
        <v>85</v>
      </c>
      <c r="S280">
        <v>92</v>
      </c>
      <c r="T280" t="s">
        <v>664</v>
      </c>
      <c r="U280">
        <v>1</v>
      </c>
      <c r="V280">
        <v>210</v>
      </c>
      <c r="W280">
        <v>0</v>
      </c>
      <c r="X280">
        <v>10</v>
      </c>
      <c r="Y280">
        <v>16</v>
      </c>
      <c r="Z280">
        <v>52</v>
      </c>
      <c r="AA280">
        <v>0</v>
      </c>
      <c r="AB280">
        <v>17</v>
      </c>
      <c r="AC280">
        <v>28</v>
      </c>
      <c r="AD280">
        <v>34</v>
      </c>
      <c r="AE280">
        <v>22</v>
      </c>
      <c r="AF280">
        <v>14</v>
      </c>
      <c r="AG280">
        <v>7</v>
      </c>
      <c r="AH280">
        <v>37</v>
      </c>
      <c r="AI280">
        <v>14</v>
      </c>
      <c r="AJ280">
        <v>0</v>
      </c>
      <c r="AK280">
        <v>9</v>
      </c>
      <c r="AL280">
        <v>18</v>
      </c>
      <c r="AM280">
        <v>7</v>
      </c>
      <c r="AN280">
        <v>0</v>
      </c>
      <c r="AO280">
        <v>0</v>
      </c>
      <c r="AP280">
        <v>0</v>
      </c>
      <c r="AQ280">
        <v>80</v>
      </c>
      <c r="AR280">
        <v>0</v>
      </c>
      <c r="AS280">
        <v>0</v>
      </c>
      <c r="AT280">
        <v>0</v>
      </c>
      <c r="AU280">
        <v>9</v>
      </c>
      <c r="AV280">
        <v>241</v>
      </c>
      <c r="AW280">
        <v>88</v>
      </c>
      <c r="AX280">
        <v>12</v>
      </c>
      <c r="AY280">
        <v>5</v>
      </c>
      <c r="AZ280">
        <v>0</v>
      </c>
      <c r="BA280">
        <v>42</v>
      </c>
      <c r="BB280">
        <v>0</v>
      </c>
      <c r="BC280">
        <v>53</v>
      </c>
      <c r="BD280">
        <v>11</v>
      </c>
      <c r="BE280">
        <v>13</v>
      </c>
      <c r="BF280">
        <v>4</v>
      </c>
      <c r="BG280">
        <v>0</v>
      </c>
      <c r="BH280">
        <v>95</v>
      </c>
      <c r="BI280">
        <v>0</v>
      </c>
      <c r="BJ280">
        <v>19</v>
      </c>
      <c r="BK280">
        <v>10</v>
      </c>
      <c r="BL280">
        <v>0</v>
      </c>
      <c r="BM280">
        <v>149</v>
      </c>
      <c r="BN280">
        <v>5</v>
      </c>
      <c r="BO280">
        <v>6</v>
      </c>
      <c r="BP280">
        <v>0</v>
      </c>
      <c r="BQ280">
        <v>0</v>
      </c>
      <c r="BR280">
        <v>297</v>
      </c>
      <c r="BS280">
        <v>17</v>
      </c>
      <c r="BT280">
        <v>31</v>
      </c>
      <c r="BU280">
        <v>0</v>
      </c>
      <c r="BV280">
        <v>0</v>
      </c>
    </row>
    <row r="281" spans="1:74" x14ac:dyDescent="0.3">
      <c r="A281" t="s">
        <v>3372</v>
      </c>
      <c r="B281">
        <v>1980</v>
      </c>
      <c r="C281" t="s">
        <v>189</v>
      </c>
      <c r="D281" t="s">
        <v>3373</v>
      </c>
      <c r="E281" t="str">
        <f t="shared" si="4"/>
        <v>City of Hacienda Heights</v>
      </c>
      <c r="F281">
        <v>1188</v>
      </c>
      <c r="G281" t="s">
        <v>3374</v>
      </c>
      <c r="H281">
        <v>49422</v>
      </c>
      <c r="I281">
        <v>49422</v>
      </c>
      <c r="J281">
        <v>0</v>
      </c>
      <c r="K281">
        <v>0</v>
      </c>
      <c r="L281">
        <v>14221</v>
      </c>
      <c r="M281">
        <v>12438</v>
      </c>
      <c r="N281">
        <v>1783</v>
      </c>
      <c r="O281">
        <v>111100</v>
      </c>
      <c r="P281">
        <v>13368</v>
      </c>
      <c r="Q281">
        <v>785</v>
      </c>
      <c r="R281">
        <v>555</v>
      </c>
      <c r="S281">
        <v>385</v>
      </c>
      <c r="T281" t="s">
        <v>3373</v>
      </c>
      <c r="U281">
        <v>1</v>
      </c>
      <c r="V281">
        <v>431</v>
      </c>
      <c r="W281">
        <v>0</v>
      </c>
      <c r="X281">
        <v>0</v>
      </c>
      <c r="Y281">
        <v>0</v>
      </c>
      <c r="Z281">
        <v>135</v>
      </c>
      <c r="AA281">
        <v>25</v>
      </c>
      <c r="AB281">
        <v>0</v>
      </c>
      <c r="AC281">
        <v>6</v>
      </c>
      <c r="AD281">
        <v>0</v>
      </c>
      <c r="AE281">
        <v>177</v>
      </c>
      <c r="AF281">
        <v>11</v>
      </c>
      <c r="AG281">
        <v>30</v>
      </c>
      <c r="AH281">
        <v>19</v>
      </c>
      <c r="AI281">
        <v>48</v>
      </c>
      <c r="AJ281">
        <v>230</v>
      </c>
      <c r="AK281">
        <v>13</v>
      </c>
      <c r="AL281">
        <v>27</v>
      </c>
      <c r="AM281">
        <v>67</v>
      </c>
      <c r="AN281">
        <v>128</v>
      </c>
      <c r="AO281">
        <v>46</v>
      </c>
      <c r="AP281">
        <v>5</v>
      </c>
      <c r="AQ281">
        <v>358</v>
      </c>
      <c r="AR281">
        <v>206</v>
      </c>
      <c r="AS281">
        <v>136</v>
      </c>
      <c r="AT281">
        <v>30</v>
      </c>
      <c r="AU281">
        <v>0</v>
      </c>
      <c r="AV281">
        <v>483</v>
      </c>
      <c r="AW281">
        <v>138</v>
      </c>
      <c r="AX281">
        <v>0</v>
      </c>
      <c r="AY281">
        <v>0</v>
      </c>
      <c r="AZ281">
        <v>15</v>
      </c>
      <c r="BA281">
        <v>121</v>
      </c>
      <c r="BB281">
        <v>63</v>
      </c>
      <c r="BC281">
        <v>50</v>
      </c>
      <c r="BD281">
        <v>36</v>
      </c>
      <c r="BE281">
        <v>72</v>
      </c>
      <c r="BF281">
        <v>198</v>
      </c>
      <c r="BG281">
        <v>0</v>
      </c>
      <c r="BH281">
        <v>168</v>
      </c>
      <c r="BI281">
        <v>73</v>
      </c>
      <c r="BJ281">
        <v>77</v>
      </c>
      <c r="BK281">
        <v>201</v>
      </c>
      <c r="BL281">
        <v>0</v>
      </c>
      <c r="BM281">
        <v>260</v>
      </c>
      <c r="BN281">
        <v>93</v>
      </c>
      <c r="BO281">
        <v>167</v>
      </c>
      <c r="BP281">
        <v>233</v>
      </c>
      <c r="BQ281">
        <v>0</v>
      </c>
      <c r="BR281">
        <v>5876</v>
      </c>
      <c r="BS281">
        <v>1062</v>
      </c>
      <c r="BT281">
        <v>1323</v>
      </c>
      <c r="BU281">
        <v>583</v>
      </c>
      <c r="BV281">
        <v>0</v>
      </c>
    </row>
    <row r="282" spans="1:74" x14ac:dyDescent="0.3">
      <c r="A282" t="s">
        <v>3375</v>
      </c>
      <c r="B282">
        <v>1980</v>
      </c>
      <c r="C282" t="s">
        <v>189</v>
      </c>
      <c r="D282" t="s">
        <v>666</v>
      </c>
      <c r="E282" t="str">
        <f t="shared" si="4"/>
        <v>City of Half Moon Bay</v>
      </c>
      <c r="F282">
        <v>1195</v>
      </c>
      <c r="G282" t="s">
        <v>3376</v>
      </c>
      <c r="H282">
        <v>7282</v>
      </c>
      <c r="I282">
        <v>0</v>
      </c>
      <c r="J282">
        <v>7282</v>
      </c>
      <c r="K282">
        <v>0</v>
      </c>
      <c r="L282">
        <v>2609</v>
      </c>
      <c r="M282">
        <v>1895</v>
      </c>
      <c r="N282">
        <v>714</v>
      </c>
      <c r="O282">
        <v>123500</v>
      </c>
      <c r="P282">
        <v>2126</v>
      </c>
      <c r="Q282">
        <v>241</v>
      </c>
      <c r="R282">
        <v>75</v>
      </c>
      <c r="S282">
        <v>283</v>
      </c>
      <c r="T282" t="s">
        <v>666</v>
      </c>
      <c r="U282">
        <v>1</v>
      </c>
      <c r="V282">
        <v>367</v>
      </c>
      <c r="W282">
        <v>0</v>
      </c>
      <c r="X282">
        <v>8</v>
      </c>
      <c r="Y282">
        <v>22</v>
      </c>
      <c r="Z282">
        <v>35</v>
      </c>
      <c r="AA282">
        <v>20</v>
      </c>
      <c r="AB282">
        <v>26</v>
      </c>
      <c r="AC282">
        <v>13</v>
      </c>
      <c r="AD282">
        <v>13</v>
      </c>
      <c r="AE282">
        <v>87</v>
      </c>
      <c r="AF282">
        <v>5</v>
      </c>
      <c r="AG282">
        <v>20</v>
      </c>
      <c r="AH282">
        <v>20</v>
      </c>
      <c r="AI282">
        <v>23</v>
      </c>
      <c r="AJ282">
        <v>38</v>
      </c>
      <c r="AK282">
        <v>0</v>
      </c>
      <c r="AL282">
        <v>20</v>
      </c>
      <c r="AM282">
        <v>14</v>
      </c>
      <c r="AN282">
        <v>51</v>
      </c>
      <c r="AO282">
        <v>14</v>
      </c>
      <c r="AP282">
        <v>6</v>
      </c>
      <c r="AQ282">
        <v>162</v>
      </c>
      <c r="AR282">
        <v>40</v>
      </c>
      <c r="AS282">
        <v>40</v>
      </c>
      <c r="AT282">
        <v>0</v>
      </c>
      <c r="AU282">
        <v>5</v>
      </c>
      <c r="AV282">
        <v>552</v>
      </c>
      <c r="AW282">
        <v>110</v>
      </c>
      <c r="AX282">
        <v>7</v>
      </c>
      <c r="AY282">
        <v>8</v>
      </c>
      <c r="AZ282">
        <v>0</v>
      </c>
      <c r="BA282">
        <v>36</v>
      </c>
      <c r="BB282">
        <v>25</v>
      </c>
      <c r="BC282">
        <v>8</v>
      </c>
      <c r="BD282">
        <v>0</v>
      </c>
      <c r="BE282">
        <v>8</v>
      </c>
      <c r="BF282">
        <v>51</v>
      </c>
      <c r="BG282">
        <v>0</v>
      </c>
      <c r="BH282">
        <v>22</v>
      </c>
      <c r="BI282">
        <v>20</v>
      </c>
      <c r="BJ282">
        <v>29</v>
      </c>
      <c r="BK282">
        <v>39</v>
      </c>
      <c r="BL282">
        <v>0</v>
      </c>
      <c r="BM282">
        <v>35</v>
      </c>
      <c r="BN282">
        <v>6</v>
      </c>
      <c r="BO282">
        <v>23</v>
      </c>
      <c r="BP282">
        <v>38</v>
      </c>
      <c r="BQ282">
        <v>0</v>
      </c>
      <c r="BR282">
        <v>664</v>
      </c>
      <c r="BS282">
        <v>179</v>
      </c>
      <c r="BT282">
        <v>171</v>
      </c>
      <c r="BU282">
        <v>102</v>
      </c>
      <c r="BV282">
        <v>0</v>
      </c>
    </row>
    <row r="283" spans="1:74" x14ac:dyDescent="0.3">
      <c r="A283" t="s">
        <v>3377</v>
      </c>
      <c r="B283">
        <v>1980</v>
      </c>
      <c r="C283" t="s">
        <v>189</v>
      </c>
      <c r="D283" t="s">
        <v>3378</v>
      </c>
      <c r="E283" t="str">
        <f t="shared" si="4"/>
        <v>City of Hamilton City</v>
      </c>
      <c r="F283">
        <v>1197</v>
      </c>
      <c r="G283" t="s">
        <v>3379</v>
      </c>
      <c r="H283">
        <v>1337</v>
      </c>
      <c r="I283">
        <v>0</v>
      </c>
      <c r="J283">
        <v>0</v>
      </c>
      <c r="K283">
        <v>1337</v>
      </c>
      <c r="L283">
        <v>368</v>
      </c>
      <c r="M283">
        <v>280</v>
      </c>
      <c r="N283">
        <v>88</v>
      </c>
      <c r="O283">
        <v>40900</v>
      </c>
      <c r="P283">
        <v>282</v>
      </c>
      <c r="Q283">
        <v>25</v>
      </c>
      <c r="R283">
        <v>0</v>
      </c>
      <c r="S283">
        <v>71</v>
      </c>
      <c r="T283" t="s">
        <v>3378</v>
      </c>
      <c r="U283">
        <v>1</v>
      </c>
      <c r="V283">
        <v>197</v>
      </c>
      <c r="W283">
        <v>0</v>
      </c>
      <c r="X283">
        <v>0</v>
      </c>
      <c r="Y283">
        <v>0</v>
      </c>
      <c r="Z283">
        <v>11</v>
      </c>
      <c r="AA283">
        <v>14</v>
      </c>
      <c r="AB283">
        <v>0</v>
      </c>
      <c r="AC283">
        <v>0</v>
      </c>
      <c r="AD283">
        <v>20</v>
      </c>
      <c r="AE283">
        <v>0</v>
      </c>
      <c r="AF283">
        <v>0</v>
      </c>
      <c r="AG283">
        <v>0</v>
      </c>
      <c r="AH283">
        <v>16</v>
      </c>
      <c r="AI283">
        <v>6</v>
      </c>
      <c r="AJ283">
        <v>0</v>
      </c>
      <c r="AK283">
        <v>0</v>
      </c>
      <c r="AL283">
        <v>15</v>
      </c>
      <c r="AM283">
        <v>8</v>
      </c>
      <c r="AN283">
        <v>3</v>
      </c>
      <c r="AO283">
        <v>0</v>
      </c>
      <c r="AP283">
        <v>0</v>
      </c>
      <c r="AQ283">
        <v>11</v>
      </c>
      <c r="AR283">
        <v>0</v>
      </c>
      <c r="AS283">
        <v>0</v>
      </c>
      <c r="AT283">
        <v>0</v>
      </c>
      <c r="AU283">
        <v>0</v>
      </c>
      <c r="AV283">
        <v>225</v>
      </c>
      <c r="AW283">
        <v>90</v>
      </c>
      <c r="AX283">
        <v>4</v>
      </c>
      <c r="AY283">
        <v>6</v>
      </c>
      <c r="AZ283">
        <v>4</v>
      </c>
      <c r="BA283">
        <v>6</v>
      </c>
      <c r="BB283">
        <v>0</v>
      </c>
      <c r="BC283">
        <v>19</v>
      </c>
      <c r="BD283">
        <v>7</v>
      </c>
      <c r="BE283">
        <v>0</v>
      </c>
      <c r="BF283">
        <v>0</v>
      </c>
      <c r="BG283">
        <v>0</v>
      </c>
      <c r="BH283">
        <v>32</v>
      </c>
      <c r="BI283">
        <v>32</v>
      </c>
      <c r="BJ283">
        <v>10</v>
      </c>
      <c r="BK283">
        <v>5</v>
      </c>
      <c r="BL283">
        <v>0</v>
      </c>
      <c r="BM283">
        <v>20</v>
      </c>
      <c r="BN283">
        <v>0</v>
      </c>
      <c r="BO283">
        <v>7</v>
      </c>
      <c r="BP283">
        <v>0</v>
      </c>
      <c r="BQ283">
        <v>0</v>
      </c>
      <c r="BR283">
        <v>34</v>
      </c>
      <c r="BS283">
        <v>0</v>
      </c>
      <c r="BT283">
        <v>0</v>
      </c>
      <c r="BU283">
        <v>0</v>
      </c>
      <c r="BV283">
        <v>0</v>
      </c>
    </row>
    <row r="284" spans="1:74" x14ac:dyDescent="0.3">
      <c r="A284" t="s">
        <v>3380</v>
      </c>
      <c r="B284">
        <v>1980</v>
      </c>
      <c r="C284" t="s">
        <v>189</v>
      </c>
      <c r="D284" t="s">
        <v>668</v>
      </c>
      <c r="E284" t="str">
        <f t="shared" si="4"/>
        <v>City of Hanford</v>
      </c>
      <c r="F284">
        <v>1200</v>
      </c>
      <c r="G284" t="s">
        <v>3381</v>
      </c>
      <c r="H284">
        <v>20958</v>
      </c>
      <c r="I284">
        <v>0</v>
      </c>
      <c r="J284">
        <v>20958</v>
      </c>
      <c r="K284">
        <v>0</v>
      </c>
      <c r="L284">
        <v>7364</v>
      </c>
      <c r="M284">
        <v>4378</v>
      </c>
      <c r="N284">
        <v>2986</v>
      </c>
      <c r="O284">
        <v>49900</v>
      </c>
      <c r="P284">
        <v>6266</v>
      </c>
      <c r="Q284">
        <v>882</v>
      </c>
      <c r="R284">
        <v>555</v>
      </c>
      <c r="S284">
        <v>290</v>
      </c>
      <c r="T284" t="s">
        <v>668</v>
      </c>
      <c r="U284">
        <v>1</v>
      </c>
      <c r="V284">
        <v>219</v>
      </c>
      <c r="W284">
        <v>17</v>
      </c>
      <c r="X284">
        <v>4</v>
      </c>
      <c r="Y284">
        <v>109</v>
      </c>
      <c r="Z284">
        <v>522</v>
      </c>
      <c r="AA284">
        <v>55</v>
      </c>
      <c r="AB284">
        <v>75</v>
      </c>
      <c r="AC284">
        <v>108</v>
      </c>
      <c r="AD284">
        <v>255</v>
      </c>
      <c r="AE284">
        <v>386</v>
      </c>
      <c r="AF284">
        <v>21</v>
      </c>
      <c r="AG284">
        <v>209</v>
      </c>
      <c r="AH284">
        <v>203</v>
      </c>
      <c r="AI284">
        <v>112</v>
      </c>
      <c r="AJ284">
        <v>41</v>
      </c>
      <c r="AK284">
        <v>16</v>
      </c>
      <c r="AL284">
        <v>263</v>
      </c>
      <c r="AM284">
        <v>40</v>
      </c>
      <c r="AN284">
        <v>53</v>
      </c>
      <c r="AO284">
        <v>12</v>
      </c>
      <c r="AP284">
        <v>11</v>
      </c>
      <c r="AQ284">
        <v>325</v>
      </c>
      <c r="AR284">
        <v>29</v>
      </c>
      <c r="AS284">
        <v>13</v>
      </c>
      <c r="AT284">
        <v>0</v>
      </c>
      <c r="AU284">
        <v>4</v>
      </c>
      <c r="AV284">
        <v>327</v>
      </c>
      <c r="AW284">
        <v>91</v>
      </c>
      <c r="AX284">
        <v>76</v>
      </c>
      <c r="AY284">
        <v>27</v>
      </c>
      <c r="AZ284">
        <v>66</v>
      </c>
      <c r="BA284">
        <v>152</v>
      </c>
      <c r="BB284">
        <v>25</v>
      </c>
      <c r="BC284">
        <v>248</v>
      </c>
      <c r="BD284">
        <v>40</v>
      </c>
      <c r="BE284">
        <v>48</v>
      </c>
      <c r="BF284">
        <v>125</v>
      </c>
      <c r="BG284">
        <v>0</v>
      </c>
      <c r="BH284">
        <v>275</v>
      </c>
      <c r="BI284">
        <v>61</v>
      </c>
      <c r="BJ284">
        <v>86</v>
      </c>
      <c r="BK284">
        <v>110</v>
      </c>
      <c r="BL284">
        <v>0</v>
      </c>
      <c r="BM284">
        <v>298</v>
      </c>
      <c r="BN284">
        <v>123</v>
      </c>
      <c r="BO284">
        <v>151</v>
      </c>
      <c r="BP284">
        <v>93</v>
      </c>
      <c r="BQ284">
        <v>0</v>
      </c>
      <c r="BR284">
        <v>1353</v>
      </c>
      <c r="BS284">
        <v>243</v>
      </c>
      <c r="BT284">
        <v>211</v>
      </c>
      <c r="BU284">
        <v>32</v>
      </c>
      <c r="BV284">
        <v>0</v>
      </c>
    </row>
    <row r="285" spans="1:74" x14ac:dyDescent="0.3">
      <c r="A285" t="s">
        <v>3382</v>
      </c>
      <c r="B285">
        <v>1980</v>
      </c>
      <c r="C285" t="s">
        <v>189</v>
      </c>
      <c r="D285" t="s">
        <v>3383</v>
      </c>
      <c r="E285" t="str">
        <f t="shared" si="4"/>
        <v>City of Happy Camp</v>
      </c>
      <c r="F285">
        <v>1209</v>
      </c>
      <c r="G285" t="s">
        <v>3384</v>
      </c>
      <c r="H285">
        <v>1110</v>
      </c>
      <c r="I285">
        <v>0</v>
      </c>
      <c r="J285">
        <v>0</v>
      </c>
      <c r="K285">
        <v>1110</v>
      </c>
      <c r="L285">
        <v>404</v>
      </c>
      <c r="M285">
        <v>239</v>
      </c>
      <c r="N285">
        <v>165</v>
      </c>
      <c r="O285">
        <v>41900</v>
      </c>
      <c r="P285">
        <v>233</v>
      </c>
      <c r="Q285">
        <v>29</v>
      </c>
      <c r="R285">
        <v>25</v>
      </c>
      <c r="S285">
        <v>183</v>
      </c>
      <c r="T285" t="s">
        <v>3383</v>
      </c>
      <c r="U285">
        <v>1</v>
      </c>
      <c r="V285">
        <v>201</v>
      </c>
      <c r="W285">
        <v>0</v>
      </c>
      <c r="X285">
        <v>0</v>
      </c>
      <c r="Y285">
        <v>0</v>
      </c>
      <c r="Z285">
        <v>13</v>
      </c>
      <c r="AA285">
        <v>0</v>
      </c>
      <c r="AB285">
        <v>0</v>
      </c>
      <c r="AC285">
        <v>0</v>
      </c>
      <c r="AD285">
        <v>12</v>
      </c>
      <c r="AE285">
        <v>10</v>
      </c>
      <c r="AF285">
        <v>0</v>
      </c>
      <c r="AG285">
        <v>24</v>
      </c>
      <c r="AH285">
        <v>18</v>
      </c>
      <c r="AI285">
        <v>12</v>
      </c>
      <c r="AJ285">
        <v>0</v>
      </c>
      <c r="AK285">
        <v>0</v>
      </c>
      <c r="AL285">
        <v>22</v>
      </c>
      <c r="AM285">
        <v>5</v>
      </c>
      <c r="AN285">
        <v>0</v>
      </c>
      <c r="AO285">
        <v>0</v>
      </c>
      <c r="AP285">
        <v>0</v>
      </c>
      <c r="AQ285">
        <v>30</v>
      </c>
      <c r="AR285">
        <v>0</v>
      </c>
      <c r="AS285">
        <v>0</v>
      </c>
      <c r="AT285">
        <v>0</v>
      </c>
      <c r="AU285">
        <v>0</v>
      </c>
      <c r="AV285">
        <v>360</v>
      </c>
      <c r="AW285">
        <v>95</v>
      </c>
      <c r="AX285">
        <v>0</v>
      </c>
      <c r="AY285">
        <v>3</v>
      </c>
      <c r="AZ285">
        <v>3</v>
      </c>
      <c r="BA285">
        <v>0</v>
      </c>
      <c r="BB285">
        <v>0</v>
      </c>
      <c r="BC285">
        <v>10</v>
      </c>
      <c r="BD285">
        <v>4</v>
      </c>
      <c r="BE285">
        <v>5</v>
      </c>
      <c r="BF285">
        <v>0</v>
      </c>
      <c r="BG285">
        <v>0</v>
      </c>
      <c r="BH285">
        <v>0</v>
      </c>
      <c r="BI285">
        <v>7</v>
      </c>
      <c r="BJ285">
        <v>0</v>
      </c>
      <c r="BK285">
        <v>0</v>
      </c>
      <c r="BL285">
        <v>0</v>
      </c>
      <c r="BM285">
        <v>12</v>
      </c>
      <c r="BN285">
        <v>0</v>
      </c>
      <c r="BO285">
        <v>8</v>
      </c>
      <c r="BP285">
        <v>0</v>
      </c>
      <c r="BQ285">
        <v>0</v>
      </c>
      <c r="BR285">
        <v>28</v>
      </c>
      <c r="BS285">
        <v>9</v>
      </c>
      <c r="BT285">
        <v>0</v>
      </c>
      <c r="BU285">
        <v>0</v>
      </c>
      <c r="BV285">
        <v>0</v>
      </c>
    </row>
    <row r="286" spans="1:74" x14ac:dyDescent="0.3">
      <c r="A286" t="s">
        <v>3385</v>
      </c>
      <c r="B286">
        <v>1980</v>
      </c>
      <c r="C286" t="s">
        <v>189</v>
      </c>
      <c r="D286" t="s">
        <v>670</v>
      </c>
      <c r="E286" t="str">
        <f t="shared" si="4"/>
        <v>City of Hawaiian Gardens</v>
      </c>
      <c r="F286">
        <v>1217</v>
      </c>
      <c r="G286" t="s">
        <v>3386</v>
      </c>
      <c r="H286">
        <v>10548</v>
      </c>
      <c r="I286">
        <v>10548</v>
      </c>
      <c r="J286">
        <v>0</v>
      </c>
      <c r="K286">
        <v>0</v>
      </c>
      <c r="L286">
        <v>2994</v>
      </c>
      <c r="M286">
        <v>1398</v>
      </c>
      <c r="N286">
        <v>1596</v>
      </c>
      <c r="O286">
        <v>58000</v>
      </c>
      <c r="P286">
        <v>2250</v>
      </c>
      <c r="Q286">
        <v>421</v>
      </c>
      <c r="R286">
        <v>271</v>
      </c>
      <c r="S286">
        <v>214</v>
      </c>
      <c r="T286" t="s">
        <v>670</v>
      </c>
      <c r="U286">
        <v>1</v>
      </c>
      <c r="V286">
        <v>261</v>
      </c>
      <c r="W286">
        <v>0</v>
      </c>
      <c r="X286">
        <v>0</v>
      </c>
      <c r="Y286">
        <v>0</v>
      </c>
      <c r="Z286">
        <v>198</v>
      </c>
      <c r="AA286">
        <v>36</v>
      </c>
      <c r="AB286">
        <v>0</v>
      </c>
      <c r="AC286">
        <v>49</v>
      </c>
      <c r="AD286">
        <v>122</v>
      </c>
      <c r="AE286">
        <v>268</v>
      </c>
      <c r="AF286">
        <v>0</v>
      </c>
      <c r="AG286">
        <v>79</v>
      </c>
      <c r="AH286">
        <v>77</v>
      </c>
      <c r="AI286">
        <v>103</v>
      </c>
      <c r="AJ286">
        <v>33</v>
      </c>
      <c r="AK286">
        <v>0</v>
      </c>
      <c r="AL286">
        <v>210</v>
      </c>
      <c r="AM286">
        <v>41</v>
      </c>
      <c r="AN286">
        <v>55</v>
      </c>
      <c r="AO286">
        <v>8</v>
      </c>
      <c r="AP286">
        <v>5</v>
      </c>
      <c r="AQ286">
        <v>219</v>
      </c>
      <c r="AR286">
        <v>34</v>
      </c>
      <c r="AS286">
        <v>8</v>
      </c>
      <c r="AT286">
        <v>8</v>
      </c>
      <c r="AU286">
        <v>0</v>
      </c>
      <c r="AV286">
        <v>289</v>
      </c>
      <c r="AW286">
        <v>84</v>
      </c>
      <c r="AX286">
        <v>11</v>
      </c>
      <c r="AY286">
        <v>0</v>
      </c>
      <c r="AZ286">
        <v>0</v>
      </c>
      <c r="BA286">
        <v>58</v>
      </c>
      <c r="BB286">
        <v>0</v>
      </c>
      <c r="BC286">
        <v>36</v>
      </c>
      <c r="BD286">
        <v>9</v>
      </c>
      <c r="BE286">
        <v>17</v>
      </c>
      <c r="BF286">
        <v>44</v>
      </c>
      <c r="BG286">
        <v>0</v>
      </c>
      <c r="BH286">
        <v>109</v>
      </c>
      <c r="BI286">
        <v>23</v>
      </c>
      <c r="BJ286">
        <v>20</v>
      </c>
      <c r="BK286">
        <v>27</v>
      </c>
      <c r="BL286">
        <v>0</v>
      </c>
      <c r="BM286">
        <v>109</v>
      </c>
      <c r="BN286">
        <v>5</v>
      </c>
      <c r="BO286">
        <v>34</v>
      </c>
      <c r="BP286">
        <v>0</v>
      </c>
      <c r="BQ286">
        <v>0</v>
      </c>
      <c r="BR286">
        <v>386</v>
      </c>
      <c r="BS286">
        <v>49</v>
      </c>
      <c r="BT286">
        <v>41</v>
      </c>
      <c r="BU286">
        <v>0</v>
      </c>
      <c r="BV286">
        <v>0</v>
      </c>
    </row>
    <row r="287" spans="1:74" x14ac:dyDescent="0.3">
      <c r="A287" t="s">
        <v>3387</v>
      </c>
      <c r="B287">
        <v>1980</v>
      </c>
      <c r="C287" t="s">
        <v>189</v>
      </c>
      <c r="D287" t="s">
        <v>672</v>
      </c>
      <c r="E287" t="str">
        <f t="shared" si="4"/>
        <v>City of Hawthorne</v>
      </c>
      <c r="F287">
        <v>1220</v>
      </c>
      <c r="G287" t="s">
        <v>3388</v>
      </c>
      <c r="H287">
        <v>56447</v>
      </c>
      <c r="I287">
        <v>56447</v>
      </c>
      <c r="J287">
        <v>0</v>
      </c>
      <c r="K287">
        <v>0</v>
      </c>
      <c r="L287">
        <v>23021</v>
      </c>
      <c r="M287">
        <v>7535</v>
      </c>
      <c r="N287">
        <v>15486</v>
      </c>
      <c r="O287">
        <v>87000</v>
      </c>
      <c r="P287">
        <v>11015</v>
      </c>
      <c r="Q287">
        <v>6222</v>
      </c>
      <c r="R287">
        <v>6303</v>
      </c>
      <c r="S287">
        <v>346</v>
      </c>
      <c r="T287" t="s">
        <v>672</v>
      </c>
      <c r="U287">
        <v>1</v>
      </c>
      <c r="V287">
        <v>282</v>
      </c>
      <c r="W287">
        <v>16</v>
      </c>
      <c r="X287">
        <v>30</v>
      </c>
      <c r="Y287">
        <v>53</v>
      </c>
      <c r="Z287">
        <v>1471</v>
      </c>
      <c r="AA287">
        <v>322</v>
      </c>
      <c r="AB287">
        <v>91</v>
      </c>
      <c r="AC287">
        <v>143</v>
      </c>
      <c r="AD287">
        <v>518</v>
      </c>
      <c r="AE287">
        <v>1922</v>
      </c>
      <c r="AF287">
        <v>28</v>
      </c>
      <c r="AG287">
        <v>377</v>
      </c>
      <c r="AH287">
        <v>897</v>
      </c>
      <c r="AI287">
        <v>1327</v>
      </c>
      <c r="AJ287">
        <v>743</v>
      </c>
      <c r="AK287">
        <v>46</v>
      </c>
      <c r="AL287">
        <v>1271</v>
      </c>
      <c r="AM287">
        <v>796</v>
      </c>
      <c r="AN287">
        <v>389</v>
      </c>
      <c r="AO287">
        <v>103</v>
      </c>
      <c r="AP287">
        <v>21</v>
      </c>
      <c r="AQ287">
        <v>3934</v>
      </c>
      <c r="AR287">
        <v>629</v>
      </c>
      <c r="AS287">
        <v>207</v>
      </c>
      <c r="AT287">
        <v>0</v>
      </c>
      <c r="AU287">
        <v>35</v>
      </c>
      <c r="AV287">
        <v>360</v>
      </c>
      <c r="AW287">
        <v>83</v>
      </c>
      <c r="AX287">
        <v>18</v>
      </c>
      <c r="AY287">
        <v>43</v>
      </c>
      <c r="AZ287">
        <v>40</v>
      </c>
      <c r="BA287">
        <v>119</v>
      </c>
      <c r="BB287">
        <v>33</v>
      </c>
      <c r="BC287">
        <v>239</v>
      </c>
      <c r="BD287">
        <v>37</v>
      </c>
      <c r="BE287">
        <v>68</v>
      </c>
      <c r="BF287">
        <v>141</v>
      </c>
      <c r="BG287">
        <v>0</v>
      </c>
      <c r="BH287">
        <v>342</v>
      </c>
      <c r="BI287">
        <v>47</v>
      </c>
      <c r="BJ287">
        <v>114</v>
      </c>
      <c r="BK287">
        <v>89</v>
      </c>
      <c r="BL287">
        <v>0</v>
      </c>
      <c r="BM287">
        <v>376</v>
      </c>
      <c r="BN287">
        <v>84</v>
      </c>
      <c r="BO287">
        <v>115</v>
      </c>
      <c r="BP287">
        <v>154</v>
      </c>
      <c r="BQ287">
        <v>0</v>
      </c>
      <c r="BR287">
        <v>3073</v>
      </c>
      <c r="BS287">
        <v>415</v>
      </c>
      <c r="BT287">
        <v>447</v>
      </c>
      <c r="BU287">
        <v>127</v>
      </c>
      <c r="BV287">
        <v>0</v>
      </c>
    </row>
    <row r="288" spans="1:74" x14ac:dyDescent="0.3">
      <c r="A288" t="s">
        <v>3389</v>
      </c>
      <c r="B288">
        <v>1980</v>
      </c>
      <c r="C288" t="s">
        <v>189</v>
      </c>
      <c r="D288" t="s">
        <v>3390</v>
      </c>
      <c r="E288" t="str">
        <f t="shared" si="4"/>
        <v>City of Hayfork</v>
      </c>
      <c r="F288">
        <v>1223</v>
      </c>
      <c r="G288" t="s">
        <v>3391</v>
      </c>
      <c r="H288">
        <v>1788</v>
      </c>
      <c r="I288">
        <v>0</v>
      </c>
      <c r="J288">
        <v>0</v>
      </c>
      <c r="K288">
        <v>1788</v>
      </c>
      <c r="L288">
        <v>647</v>
      </c>
      <c r="M288">
        <v>431</v>
      </c>
      <c r="N288">
        <v>216</v>
      </c>
      <c r="O288">
        <v>43100</v>
      </c>
      <c r="P288">
        <v>473</v>
      </c>
      <c r="Q288">
        <v>80</v>
      </c>
      <c r="R288">
        <v>3</v>
      </c>
      <c r="S288">
        <v>154</v>
      </c>
      <c r="T288" t="s">
        <v>3390</v>
      </c>
      <c r="U288">
        <v>1</v>
      </c>
      <c r="V288">
        <v>203</v>
      </c>
      <c r="W288">
        <v>0</v>
      </c>
      <c r="X288">
        <v>0</v>
      </c>
      <c r="Y288">
        <v>8</v>
      </c>
      <c r="Z288">
        <v>16</v>
      </c>
      <c r="AA288">
        <v>5</v>
      </c>
      <c r="AB288">
        <v>0</v>
      </c>
      <c r="AC288">
        <v>6</v>
      </c>
      <c r="AD288">
        <v>40</v>
      </c>
      <c r="AE288">
        <v>9</v>
      </c>
      <c r="AF288">
        <v>10</v>
      </c>
      <c r="AG288">
        <v>21</v>
      </c>
      <c r="AH288">
        <v>22</v>
      </c>
      <c r="AI288">
        <v>20</v>
      </c>
      <c r="AJ288">
        <v>3</v>
      </c>
      <c r="AK288">
        <v>14</v>
      </c>
      <c r="AL288">
        <v>29</v>
      </c>
      <c r="AM288">
        <v>0</v>
      </c>
      <c r="AN288">
        <v>0</v>
      </c>
      <c r="AO288">
        <v>0</v>
      </c>
      <c r="AP288">
        <v>11</v>
      </c>
      <c r="AQ288">
        <v>43</v>
      </c>
      <c r="AR288">
        <v>0</v>
      </c>
      <c r="AS288">
        <v>0</v>
      </c>
      <c r="AT288">
        <v>0</v>
      </c>
      <c r="AU288">
        <v>0</v>
      </c>
      <c r="AV288">
        <v>358</v>
      </c>
      <c r="AW288">
        <v>82</v>
      </c>
      <c r="AX288">
        <v>11</v>
      </c>
      <c r="AY288">
        <v>0</v>
      </c>
      <c r="AZ288">
        <v>12</v>
      </c>
      <c r="BA288">
        <v>0</v>
      </c>
      <c r="BB288">
        <v>0</v>
      </c>
      <c r="BC288">
        <v>9</v>
      </c>
      <c r="BD288">
        <v>8</v>
      </c>
      <c r="BE288">
        <v>10</v>
      </c>
      <c r="BF288">
        <v>5</v>
      </c>
      <c r="BG288">
        <v>0</v>
      </c>
      <c r="BH288">
        <v>33</v>
      </c>
      <c r="BI288">
        <v>0</v>
      </c>
      <c r="BJ288">
        <v>9</v>
      </c>
      <c r="BK288">
        <v>6</v>
      </c>
      <c r="BL288">
        <v>0</v>
      </c>
      <c r="BM288">
        <v>19</v>
      </c>
      <c r="BN288">
        <v>9</v>
      </c>
      <c r="BO288">
        <v>13</v>
      </c>
      <c r="BP288">
        <v>0</v>
      </c>
      <c r="BQ288">
        <v>0</v>
      </c>
      <c r="BR288">
        <v>84</v>
      </c>
      <c r="BS288">
        <v>19</v>
      </c>
      <c r="BT288">
        <v>0</v>
      </c>
      <c r="BU288">
        <v>5</v>
      </c>
      <c r="BV288">
        <v>0</v>
      </c>
    </row>
    <row r="289" spans="1:74" x14ac:dyDescent="0.3">
      <c r="A289" t="s">
        <v>3392</v>
      </c>
      <c r="B289">
        <v>1980</v>
      </c>
      <c r="C289" t="s">
        <v>189</v>
      </c>
      <c r="D289" t="s">
        <v>674</v>
      </c>
      <c r="E289" t="str">
        <f t="shared" si="4"/>
        <v>City of Hayward</v>
      </c>
      <c r="F289">
        <v>1225</v>
      </c>
      <c r="G289" t="s">
        <v>3393</v>
      </c>
      <c r="H289">
        <v>94167</v>
      </c>
      <c r="I289">
        <v>94013</v>
      </c>
      <c r="J289">
        <v>0</v>
      </c>
      <c r="K289">
        <v>154</v>
      </c>
      <c r="L289">
        <v>34600</v>
      </c>
      <c r="M289">
        <v>18934</v>
      </c>
      <c r="N289">
        <v>15666</v>
      </c>
      <c r="O289">
        <v>75700</v>
      </c>
      <c r="P289">
        <v>25265</v>
      </c>
      <c r="Q289">
        <v>2808</v>
      </c>
      <c r="R289">
        <v>5941</v>
      </c>
      <c r="S289">
        <v>1851</v>
      </c>
      <c r="T289" t="s">
        <v>674</v>
      </c>
      <c r="U289">
        <v>1</v>
      </c>
      <c r="V289">
        <v>299</v>
      </c>
      <c r="W289">
        <v>18</v>
      </c>
      <c r="X289">
        <v>62</v>
      </c>
      <c r="Y289">
        <v>117</v>
      </c>
      <c r="Z289">
        <v>1720</v>
      </c>
      <c r="AA289">
        <v>262</v>
      </c>
      <c r="AB289">
        <v>64</v>
      </c>
      <c r="AC289">
        <v>47</v>
      </c>
      <c r="AD289">
        <v>413</v>
      </c>
      <c r="AE289">
        <v>1951</v>
      </c>
      <c r="AF289">
        <v>58</v>
      </c>
      <c r="AG289">
        <v>406</v>
      </c>
      <c r="AH289">
        <v>542</v>
      </c>
      <c r="AI289">
        <v>1270</v>
      </c>
      <c r="AJ289">
        <v>556</v>
      </c>
      <c r="AK289">
        <v>14</v>
      </c>
      <c r="AL289">
        <v>989</v>
      </c>
      <c r="AM289">
        <v>851</v>
      </c>
      <c r="AN289">
        <v>583</v>
      </c>
      <c r="AO289">
        <v>107</v>
      </c>
      <c r="AP289">
        <v>17</v>
      </c>
      <c r="AQ289">
        <v>4319</v>
      </c>
      <c r="AR289">
        <v>686</v>
      </c>
      <c r="AS289">
        <v>260</v>
      </c>
      <c r="AT289">
        <v>11</v>
      </c>
      <c r="AU289">
        <v>72</v>
      </c>
      <c r="AV289">
        <v>334</v>
      </c>
      <c r="AW289">
        <v>102</v>
      </c>
      <c r="AX289">
        <v>92</v>
      </c>
      <c r="AY289">
        <v>22</v>
      </c>
      <c r="AZ289">
        <v>48</v>
      </c>
      <c r="BA289">
        <v>465</v>
      </c>
      <c r="BB289">
        <v>125</v>
      </c>
      <c r="BC289">
        <v>389</v>
      </c>
      <c r="BD289">
        <v>115</v>
      </c>
      <c r="BE289">
        <v>169</v>
      </c>
      <c r="BF289">
        <v>473</v>
      </c>
      <c r="BG289">
        <v>0</v>
      </c>
      <c r="BH289">
        <v>696</v>
      </c>
      <c r="BI289">
        <v>197</v>
      </c>
      <c r="BJ289">
        <v>181</v>
      </c>
      <c r="BK289">
        <v>233</v>
      </c>
      <c r="BL289">
        <v>0</v>
      </c>
      <c r="BM289">
        <v>1042</v>
      </c>
      <c r="BN289">
        <v>259</v>
      </c>
      <c r="BO289">
        <v>238</v>
      </c>
      <c r="BP289">
        <v>317</v>
      </c>
      <c r="BQ289">
        <v>0</v>
      </c>
      <c r="BR289">
        <v>7489</v>
      </c>
      <c r="BS289">
        <v>1043</v>
      </c>
      <c r="BT289">
        <v>1221</v>
      </c>
      <c r="BU289">
        <v>424</v>
      </c>
      <c r="BV289">
        <v>0</v>
      </c>
    </row>
    <row r="290" spans="1:74" x14ac:dyDescent="0.3">
      <c r="A290" t="s">
        <v>3394</v>
      </c>
      <c r="B290">
        <v>1980</v>
      </c>
      <c r="C290" t="s">
        <v>189</v>
      </c>
      <c r="D290" t="s">
        <v>676</v>
      </c>
      <c r="E290" t="str">
        <f t="shared" si="4"/>
        <v>City of Healdsburg</v>
      </c>
      <c r="F290">
        <v>1230</v>
      </c>
      <c r="G290" t="s">
        <v>3395</v>
      </c>
      <c r="H290">
        <v>7217</v>
      </c>
      <c r="I290">
        <v>0</v>
      </c>
      <c r="J290">
        <v>7217</v>
      </c>
      <c r="K290">
        <v>0</v>
      </c>
      <c r="L290">
        <v>2885</v>
      </c>
      <c r="M290">
        <v>1739</v>
      </c>
      <c r="N290">
        <v>1146</v>
      </c>
      <c r="O290">
        <v>78700</v>
      </c>
      <c r="P290">
        <v>2359</v>
      </c>
      <c r="Q290">
        <v>424</v>
      </c>
      <c r="R290">
        <v>123</v>
      </c>
      <c r="S290">
        <v>74</v>
      </c>
      <c r="T290" t="s">
        <v>676</v>
      </c>
      <c r="U290">
        <v>1</v>
      </c>
      <c r="V290">
        <v>280</v>
      </c>
      <c r="W290">
        <v>7</v>
      </c>
      <c r="X290">
        <v>8</v>
      </c>
      <c r="Y290">
        <v>7</v>
      </c>
      <c r="Z290">
        <v>115</v>
      </c>
      <c r="AA290">
        <v>22</v>
      </c>
      <c r="AB290">
        <v>38</v>
      </c>
      <c r="AC290">
        <v>17</v>
      </c>
      <c r="AD290">
        <v>26</v>
      </c>
      <c r="AE290">
        <v>174</v>
      </c>
      <c r="AF290">
        <v>7</v>
      </c>
      <c r="AG290">
        <v>38</v>
      </c>
      <c r="AH290">
        <v>50</v>
      </c>
      <c r="AI290">
        <v>75</v>
      </c>
      <c r="AJ290">
        <v>72</v>
      </c>
      <c r="AK290">
        <v>0</v>
      </c>
      <c r="AL290">
        <v>75</v>
      </c>
      <c r="AM290">
        <v>51</v>
      </c>
      <c r="AN290">
        <v>46</v>
      </c>
      <c r="AO290">
        <v>0</v>
      </c>
      <c r="AP290">
        <v>0</v>
      </c>
      <c r="AQ290">
        <v>247</v>
      </c>
      <c r="AR290">
        <v>49</v>
      </c>
      <c r="AS290">
        <v>11</v>
      </c>
      <c r="AT290">
        <v>0</v>
      </c>
      <c r="AU290">
        <v>0</v>
      </c>
      <c r="AV290">
        <v>339</v>
      </c>
      <c r="AW290">
        <v>94</v>
      </c>
      <c r="AX290">
        <v>29</v>
      </c>
      <c r="AY290">
        <v>27</v>
      </c>
      <c r="AZ290">
        <v>25</v>
      </c>
      <c r="BA290">
        <v>66</v>
      </c>
      <c r="BB290">
        <v>26</v>
      </c>
      <c r="BC290">
        <v>132</v>
      </c>
      <c r="BD290">
        <v>6</v>
      </c>
      <c r="BE290">
        <v>13</v>
      </c>
      <c r="BF290">
        <v>48</v>
      </c>
      <c r="BG290">
        <v>0</v>
      </c>
      <c r="BH290">
        <v>108</v>
      </c>
      <c r="BI290">
        <v>13</v>
      </c>
      <c r="BJ290">
        <v>7</v>
      </c>
      <c r="BK290">
        <v>30</v>
      </c>
      <c r="BL290">
        <v>0</v>
      </c>
      <c r="BM290">
        <v>125</v>
      </c>
      <c r="BN290">
        <v>10</v>
      </c>
      <c r="BO290">
        <v>21</v>
      </c>
      <c r="BP290">
        <v>16</v>
      </c>
      <c r="BQ290">
        <v>0</v>
      </c>
      <c r="BR290">
        <v>645</v>
      </c>
      <c r="BS290">
        <v>64</v>
      </c>
      <c r="BT290">
        <v>102</v>
      </c>
      <c r="BU290">
        <v>17</v>
      </c>
      <c r="BV290">
        <v>0</v>
      </c>
    </row>
    <row r="291" spans="1:74" x14ac:dyDescent="0.3">
      <c r="A291" t="s">
        <v>3396</v>
      </c>
      <c r="B291">
        <v>1980</v>
      </c>
      <c r="C291" t="s">
        <v>189</v>
      </c>
      <c r="D291" t="s">
        <v>3397</v>
      </c>
      <c r="E291" t="str">
        <f t="shared" si="4"/>
        <v>City of Heber</v>
      </c>
      <c r="F291">
        <v>1232</v>
      </c>
      <c r="G291" t="s">
        <v>3398</v>
      </c>
      <c r="H291">
        <v>2221</v>
      </c>
      <c r="I291">
        <v>0</v>
      </c>
      <c r="J291">
        <v>0</v>
      </c>
      <c r="K291">
        <v>2221</v>
      </c>
      <c r="L291">
        <v>457</v>
      </c>
      <c r="M291">
        <v>384</v>
      </c>
      <c r="N291">
        <v>73</v>
      </c>
      <c r="O291">
        <v>38900</v>
      </c>
      <c r="P291">
        <v>357</v>
      </c>
      <c r="Q291">
        <v>77</v>
      </c>
      <c r="R291">
        <v>0</v>
      </c>
      <c r="S291">
        <v>37</v>
      </c>
      <c r="T291" t="s">
        <v>3397</v>
      </c>
      <c r="U291">
        <v>1</v>
      </c>
      <c r="V291">
        <v>234</v>
      </c>
      <c r="W291">
        <v>0</v>
      </c>
      <c r="X291">
        <v>0</v>
      </c>
      <c r="Y291">
        <v>0</v>
      </c>
      <c r="Z291">
        <v>0</v>
      </c>
      <c r="AA291">
        <v>0</v>
      </c>
      <c r="AB291">
        <v>0</v>
      </c>
      <c r="AC291">
        <v>0</v>
      </c>
      <c r="AD291">
        <v>0</v>
      </c>
      <c r="AE291">
        <v>26</v>
      </c>
      <c r="AF291">
        <v>0</v>
      </c>
      <c r="AG291">
        <v>0</v>
      </c>
      <c r="AH291">
        <v>11</v>
      </c>
      <c r="AI291">
        <v>0</v>
      </c>
      <c r="AJ291">
        <v>0</v>
      </c>
      <c r="AK291">
        <v>0</v>
      </c>
      <c r="AL291">
        <v>7</v>
      </c>
      <c r="AM291">
        <v>0</v>
      </c>
      <c r="AN291">
        <v>0</v>
      </c>
      <c r="AO291">
        <v>0</v>
      </c>
      <c r="AP291">
        <v>0</v>
      </c>
      <c r="AQ291">
        <v>3</v>
      </c>
      <c r="AR291">
        <v>0</v>
      </c>
      <c r="AS291">
        <v>0</v>
      </c>
      <c r="AT291">
        <v>0</v>
      </c>
      <c r="AU291">
        <v>0</v>
      </c>
      <c r="AV291">
        <v>232</v>
      </c>
      <c r="AW291">
        <v>91</v>
      </c>
      <c r="AX291">
        <v>0</v>
      </c>
      <c r="AY291">
        <v>7</v>
      </c>
      <c r="AZ291">
        <v>6</v>
      </c>
      <c r="BA291">
        <v>14</v>
      </c>
      <c r="BB291">
        <v>0</v>
      </c>
      <c r="BC291">
        <v>28</v>
      </c>
      <c r="BD291">
        <v>8</v>
      </c>
      <c r="BE291">
        <v>0</v>
      </c>
      <c r="BF291">
        <v>0</v>
      </c>
      <c r="BG291">
        <v>0</v>
      </c>
      <c r="BH291">
        <v>63</v>
      </c>
      <c r="BI291">
        <v>0</v>
      </c>
      <c r="BJ291">
        <v>9</v>
      </c>
      <c r="BK291">
        <v>6</v>
      </c>
      <c r="BL291">
        <v>0</v>
      </c>
      <c r="BM291">
        <v>48</v>
      </c>
      <c r="BN291">
        <v>0</v>
      </c>
      <c r="BO291">
        <v>0</v>
      </c>
      <c r="BP291">
        <v>0</v>
      </c>
      <c r="BQ291">
        <v>0</v>
      </c>
      <c r="BR291">
        <v>75</v>
      </c>
      <c r="BS291">
        <v>0</v>
      </c>
      <c r="BT291">
        <v>7</v>
      </c>
      <c r="BU291">
        <v>0</v>
      </c>
      <c r="BV291">
        <v>0</v>
      </c>
    </row>
    <row r="292" spans="1:74" x14ac:dyDescent="0.3">
      <c r="A292" t="s">
        <v>3399</v>
      </c>
      <c r="B292">
        <v>1980</v>
      </c>
      <c r="C292" t="s">
        <v>189</v>
      </c>
      <c r="D292" t="s">
        <v>678</v>
      </c>
      <c r="E292" t="str">
        <f t="shared" si="4"/>
        <v>City of Hemet</v>
      </c>
      <c r="F292">
        <v>1235</v>
      </c>
      <c r="G292" t="s">
        <v>3400</v>
      </c>
      <c r="H292">
        <v>22454</v>
      </c>
      <c r="I292">
        <v>22454</v>
      </c>
      <c r="J292">
        <v>0</v>
      </c>
      <c r="K292">
        <v>0</v>
      </c>
      <c r="L292">
        <v>11395</v>
      </c>
      <c r="M292">
        <v>8016</v>
      </c>
      <c r="N292">
        <v>3379</v>
      </c>
      <c r="O292">
        <v>53900</v>
      </c>
      <c r="P292">
        <v>7212</v>
      </c>
      <c r="Q292">
        <v>1177</v>
      </c>
      <c r="R292">
        <v>599</v>
      </c>
      <c r="S292">
        <v>3601</v>
      </c>
      <c r="T292" t="s">
        <v>678</v>
      </c>
      <c r="U292">
        <v>1</v>
      </c>
      <c r="V292">
        <v>244</v>
      </c>
      <c r="W292">
        <v>40</v>
      </c>
      <c r="X292">
        <v>52</v>
      </c>
      <c r="Y292">
        <v>62</v>
      </c>
      <c r="Z292">
        <v>636</v>
      </c>
      <c r="AA292">
        <v>73</v>
      </c>
      <c r="AB292">
        <v>31</v>
      </c>
      <c r="AC292">
        <v>105</v>
      </c>
      <c r="AD292">
        <v>324</v>
      </c>
      <c r="AE292">
        <v>573</v>
      </c>
      <c r="AF292">
        <v>20</v>
      </c>
      <c r="AG292">
        <v>172</v>
      </c>
      <c r="AH292">
        <v>128</v>
      </c>
      <c r="AI292">
        <v>254</v>
      </c>
      <c r="AJ292">
        <v>70</v>
      </c>
      <c r="AK292">
        <v>29</v>
      </c>
      <c r="AL292">
        <v>166</v>
      </c>
      <c r="AM292">
        <v>111</v>
      </c>
      <c r="AN292">
        <v>51</v>
      </c>
      <c r="AO292">
        <v>0</v>
      </c>
      <c r="AP292">
        <v>13</v>
      </c>
      <c r="AQ292">
        <v>344</v>
      </c>
      <c r="AR292">
        <v>30</v>
      </c>
      <c r="AS292">
        <v>30</v>
      </c>
      <c r="AT292">
        <v>0</v>
      </c>
      <c r="AU292">
        <v>16</v>
      </c>
      <c r="AV292">
        <v>284</v>
      </c>
      <c r="AW292">
        <v>87</v>
      </c>
      <c r="AX292">
        <v>144</v>
      </c>
      <c r="AY292">
        <v>66</v>
      </c>
      <c r="AZ292">
        <v>126</v>
      </c>
      <c r="BA292">
        <v>161</v>
      </c>
      <c r="BB292">
        <v>28</v>
      </c>
      <c r="BC292">
        <v>677</v>
      </c>
      <c r="BD292">
        <v>88</v>
      </c>
      <c r="BE292">
        <v>169</v>
      </c>
      <c r="BF292">
        <v>278</v>
      </c>
      <c r="BG292">
        <v>0</v>
      </c>
      <c r="BH292">
        <v>705</v>
      </c>
      <c r="BI292">
        <v>115</v>
      </c>
      <c r="BJ292">
        <v>160</v>
      </c>
      <c r="BK292">
        <v>91</v>
      </c>
      <c r="BL292">
        <v>0</v>
      </c>
      <c r="BM292">
        <v>559</v>
      </c>
      <c r="BN292">
        <v>38</v>
      </c>
      <c r="BO292">
        <v>90</v>
      </c>
      <c r="BP292">
        <v>30</v>
      </c>
      <c r="BQ292">
        <v>0</v>
      </c>
      <c r="BR292">
        <v>869</v>
      </c>
      <c r="BS292">
        <v>102</v>
      </c>
      <c r="BT292">
        <v>76</v>
      </c>
      <c r="BU292">
        <v>0</v>
      </c>
      <c r="BV292">
        <v>0</v>
      </c>
    </row>
    <row r="293" spans="1:74" x14ac:dyDescent="0.3">
      <c r="A293" t="s">
        <v>3401</v>
      </c>
      <c r="B293">
        <v>1980</v>
      </c>
      <c r="C293" t="s">
        <v>189</v>
      </c>
      <c r="D293" t="s">
        <v>680</v>
      </c>
      <c r="E293" t="str">
        <f t="shared" si="4"/>
        <v>City of Hercules</v>
      </c>
      <c r="F293">
        <v>1245</v>
      </c>
      <c r="G293" t="s">
        <v>3402</v>
      </c>
      <c r="H293">
        <v>5963</v>
      </c>
      <c r="I293">
        <v>5963</v>
      </c>
      <c r="J293">
        <v>0</v>
      </c>
      <c r="K293">
        <v>0</v>
      </c>
      <c r="L293">
        <v>1753</v>
      </c>
      <c r="M293">
        <v>1608</v>
      </c>
      <c r="N293">
        <v>145</v>
      </c>
      <c r="O293">
        <v>119700</v>
      </c>
      <c r="P293">
        <v>1788</v>
      </c>
      <c r="Q293">
        <v>52</v>
      </c>
      <c r="R293">
        <v>1</v>
      </c>
      <c r="S293">
        <v>1</v>
      </c>
      <c r="T293" t="s">
        <v>680</v>
      </c>
      <c r="U293">
        <v>1</v>
      </c>
      <c r="V293">
        <v>501</v>
      </c>
      <c r="W293">
        <v>0</v>
      </c>
      <c r="X293">
        <v>0</v>
      </c>
      <c r="Y293">
        <v>0</v>
      </c>
      <c r="Z293">
        <v>2</v>
      </c>
      <c r="AA293">
        <v>0</v>
      </c>
      <c r="AB293">
        <v>0</v>
      </c>
      <c r="AC293">
        <v>0</v>
      </c>
      <c r="AD293">
        <v>0</v>
      </c>
      <c r="AE293">
        <v>9</v>
      </c>
      <c r="AF293">
        <v>0</v>
      </c>
      <c r="AG293">
        <v>0</v>
      </c>
      <c r="AH293">
        <v>0</v>
      </c>
      <c r="AI293">
        <v>0</v>
      </c>
      <c r="AJ293">
        <v>18</v>
      </c>
      <c r="AK293">
        <v>2</v>
      </c>
      <c r="AL293">
        <v>0</v>
      </c>
      <c r="AM293">
        <v>0</v>
      </c>
      <c r="AN293">
        <v>0</v>
      </c>
      <c r="AO293">
        <v>9</v>
      </c>
      <c r="AP293">
        <v>0</v>
      </c>
      <c r="AQ293">
        <v>43</v>
      </c>
      <c r="AR293">
        <v>28</v>
      </c>
      <c r="AS293">
        <v>24</v>
      </c>
      <c r="AT293">
        <v>2</v>
      </c>
      <c r="AU293">
        <v>0</v>
      </c>
      <c r="AV293">
        <v>666</v>
      </c>
      <c r="AW293">
        <v>146</v>
      </c>
      <c r="AX293">
        <v>0</v>
      </c>
      <c r="AY293">
        <v>0</v>
      </c>
      <c r="AZ293">
        <v>0</v>
      </c>
      <c r="BA293">
        <v>9</v>
      </c>
      <c r="BB293">
        <v>16</v>
      </c>
      <c r="BC293">
        <v>0</v>
      </c>
      <c r="BD293">
        <v>0</v>
      </c>
      <c r="BE293">
        <v>0</v>
      </c>
      <c r="BF293">
        <v>12</v>
      </c>
      <c r="BG293">
        <v>0</v>
      </c>
      <c r="BH293">
        <v>0</v>
      </c>
      <c r="BI293">
        <v>0</v>
      </c>
      <c r="BJ293">
        <v>4</v>
      </c>
      <c r="BK293">
        <v>16</v>
      </c>
      <c r="BL293">
        <v>0</v>
      </c>
      <c r="BM293">
        <v>10</v>
      </c>
      <c r="BN293">
        <v>0</v>
      </c>
      <c r="BO293">
        <v>11</v>
      </c>
      <c r="BP293">
        <v>70</v>
      </c>
      <c r="BQ293">
        <v>0</v>
      </c>
      <c r="BR293">
        <v>404</v>
      </c>
      <c r="BS293">
        <v>223</v>
      </c>
      <c r="BT293">
        <v>399</v>
      </c>
      <c r="BU293">
        <v>113</v>
      </c>
      <c r="BV293">
        <v>0</v>
      </c>
    </row>
    <row r="294" spans="1:74" x14ac:dyDescent="0.3">
      <c r="A294" t="s">
        <v>3403</v>
      </c>
      <c r="B294">
        <v>1980</v>
      </c>
      <c r="C294" t="s">
        <v>189</v>
      </c>
      <c r="D294" t="s">
        <v>3404</v>
      </c>
      <c r="E294" t="str">
        <f t="shared" si="4"/>
        <v>City of Herlong</v>
      </c>
      <c r="F294">
        <v>1248</v>
      </c>
      <c r="G294" t="s">
        <v>3405</v>
      </c>
      <c r="H294">
        <v>1188</v>
      </c>
      <c r="I294">
        <v>0</v>
      </c>
      <c r="J294">
        <v>0</v>
      </c>
      <c r="K294">
        <v>1188</v>
      </c>
      <c r="L294">
        <v>362</v>
      </c>
      <c r="M294">
        <v>132</v>
      </c>
      <c r="N294">
        <v>230</v>
      </c>
      <c r="O294">
        <v>36000</v>
      </c>
      <c r="P294">
        <v>175</v>
      </c>
      <c r="Q294">
        <v>199</v>
      </c>
      <c r="R294">
        <v>0</v>
      </c>
      <c r="S294">
        <v>2</v>
      </c>
      <c r="T294" t="s">
        <v>3404</v>
      </c>
      <c r="U294">
        <v>1</v>
      </c>
      <c r="V294">
        <v>216</v>
      </c>
      <c r="W294">
        <v>0</v>
      </c>
      <c r="X294">
        <v>0</v>
      </c>
      <c r="Y294">
        <v>0</v>
      </c>
      <c r="Z294">
        <v>0</v>
      </c>
      <c r="AA294">
        <v>0</v>
      </c>
      <c r="AB294">
        <v>0</v>
      </c>
      <c r="AC294">
        <v>0</v>
      </c>
      <c r="AD294">
        <v>11</v>
      </c>
      <c r="AE294">
        <v>24</v>
      </c>
      <c r="AF294">
        <v>12</v>
      </c>
      <c r="AG294">
        <v>27</v>
      </c>
      <c r="AH294">
        <v>23</v>
      </c>
      <c r="AI294">
        <v>4</v>
      </c>
      <c r="AJ294">
        <v>0</v>
      </c>
      <c r="AK294">
        <v>33</v>
      </c>
      <c r="AL294">
        <v>10</v>
      </c>
      <c r="AM294">
        <v>5</v>
      </c>
      <c r="AN294">
        <v>0</v>
      </c>
      <c r="AO294">
        <v>0</v>
      </c>
      <c r="AP294">
        <v>44</v>
      </c>
      <c r="AQ294">
        <v>26</v>
      </c>
      <c r="AR294">
        <v>0</v>
      </c>
      <c r="AS294">
        <v>0</v>
      </c>
      <c r="AT294">
        <v>0</v>
      </c>
      <c r="AU294">
        <v>9</v>
      </c>
      <c r="AV294">
        <v>141</v>
      </c>
      <c r="AW294">
        <v>88</v>
      </c>
      <c r="AX294">
        <v>0</v>
      </c>
      <c r="AY294">
        <v>0</v>
      </c>
      <c r="AZ294">
        <v>0</v>
      </c>
      <c r="BA294">
        <v>7</v>
      </c>
      <c r="BB294">
        <v>0</v>
      </c>
      <c r="BC294">
        <v>12</v>
      </c>
      <c r="BD294">
        <v>0</v>
      </c>
      <c r="BE294">
        <v>0</v>
      </c>
      <c r="BF294">
        <v>0</v>
      </c>
      <c r="BG294">
        <v>0</v>
      </c>
      <c r="BH294">
        <v>17</v>
      </c>
      <c r="BI294">
        <v>0</v>
      </c>
      <c r="BJ294">
        <v>0</v>
      </c>
      <c r="BK294">
        <v>0</v>
      </c>
      <c r="BL294">
        <v>0</v>
      </c>
      <c r="BM294">
        <v>18</v>
      </c>
      <c r="BN294">
        <v>0</v>
      </c>
      <c r="BO294">
        <v>0</v>
      </c>
      <c r="BP294">
        <v>0</v>
      </c>
      <c r="BQ294">
        <v>0</v>
      </c>
      <c r="BR294">
        <v>47</v>
      </c>
      <c r="BS294">
        <v>4</v>
      </c>
      <c r="BT294">
        <v>0</v>
      </c>
      <c r="BU294">
        <v>0</v>
      </c>
      <c r="BV294">
        <v>0</v>
      </c>
    </row>
    <row r="295" spans="1:74" x14ac:dyDescent="0.3">
      <c r="A295" t="s">
        <v>3406</v>
      </c>
      <c r="B295">
        <v>1980</v>
      </c>
      <c r="C295" t="s">
        <v>189</v>
      </c>
      <c r="D295" t="s">
        <v>682</v>
      </c>
      <c r="E295" t="str">
        <f t="shared" si="4"/>
        <v>City of Hermosa Beach</v>
      </c>
      <c r="F295">
        <v>1250</v>
      </c>
      <c r="G295" t="s">
        <v>3407</v>
      </c>
      <c r="H295">
        <v>18070</v>
      </c>
      <c r="I295">
        <v>18070</v>
      </c>
      <c r="J295">
        <v>0</v>
      </c>
      <c r="K295">
        <v>0</v>
      </c>
      <c r="L295">
        <v>9134</v>
      </c>
      <c r="M295">
        <v>3245</v>
      </c>
      <c r="N295">
        <v>5889</v>
      </c>
      <c r="O295">
        <v>148200</v>
      </c>
      <c r="P295">
        <v>6421</v>
      </c>
      <c r="Q295">
        <v>1799</v>
      </c>
      <c r="R295">
        <v>1316</v>
      </c>
      <c r="S295">
        <v>73</v>
      </c>
      <c r="T295" t="s">
        <v>682</v>
      </c>
      <c r="U295">
        <v>1</v>
      </c>
      <c r="V295">
        <v>404</v>
      </c>
      <c r="W295">
        <v>0</v>
      </c>
      <c r="X295">
        <v>0</v>
      </c>
      <c r="Y295">
        <v>5</v>
      </c>
      <c r="Z295">
        <v>366</v>
      </c>
      <c r="AA295">
        <v>79</v>
      </c>
      <c r="AB295">
        <v>5</v>
      </c>
      <c r="AC295">
        <v>16</v>
      </c>
      <c r="AD295">
        <v>75</v>
      </c>
      <c r="AE295">
        <v>484</v>
      </c>
      <c r="AF295">
        <v>17</v>
      </c>
      <c r="AG295">
        <v>75</v>
      </c>
      <c r="AH295">
        <v>102</v>
      </c>
      <c r="AI295">
        <v>311</v>
      </c>
      <c r="AJ295">
        <v>460</v>
      </c>
      <c r="AK295">
        <v>11</v>
      </c>
      <c r="AL295">
        <v>149</v>
      </c>
      <c r="AM295">
        <v>182</v>
      </c>
      <c r="AN295">
        <v>485</v>
      </c>
      <c r="AO295">
        <v>225</v>
      </c>
      <c r="AP295">
        <v>5</v>
      </c>
      <c r="AQ295">
        <v>1749</v>
      </c>
      <c r="AR295">
        <v>700</v>
      </c>
      <c r="AS295">
        <v>321</v>
      </c>
      <c r="AT295">
        <v>6</v>
      </c>
      <c r="AU295">
        <v>7</v>
      </c>
      <c r="AV295">
        <v>557</v>
      </c>
      <c r="AW295">
        <v>107</v>
      </c>
      <c r="AX295">
        <v>6</v>
      </c>
      <c r="AY295">
        <v>13</v>
      </c>
      <c r="AZ295">
        <v>34</v>
      </c>
      <c r="BA295">
        <v>61</v>
      </c>
      <c r="BB295">
        <v>24</v>
      </c>
      <c r="BC295">
        <v>65</v>
      </c>
      <c r="BD295">
        <v>15</v>
      </c>
      <c r="BE295">
        <v>32</v>
      </c>
      <c r="BF295">
        <v>40</v>
      </c>
      <c r="BG295">
        <v>0</v>
      </c>
      <c r="BH295">
        <v>124</v>
      </c>
      <c r="BI295">
        <v>27</v>
      </c>
      <c r="BJ295">
        <v>26</v>
      </c>
      <c r="BK295">
        <v>47</v>
      </c>
      <c r="BL295">
        <v>0</v>
      </c>
      <c r="BM295">
        <v>73</v>
      </c>
      <c r="BN295">
        <v>15</v>
      </c>
      <c r="BO295">
        <v>23</v>
      </c>
      <c r="BP295">
        <v>50</v>
      </c>
      <c r="BQ295">
        <v>0</v>
      </c>
      <c r="BR295">
        <v>1130</v>
      </c>
      <c r="BS295">
        <v>213</v>
      </c>
      <c r="BT295">
        <v>372</v>
      </c>
      <c r="BU295">
        <v>239</v>
      </c>
      <c r="BV295">
        <v>0</v>
      </c>
    </row>
    <row r="296" spans="1:74" x14ac:dyDescent="0.3">
      <c r="A296" t="s">
        <v>3408</v>
      </c>
      <c r="B296">
        <v>1980</v>
      </c>
      <c r="C296" t="s">
        <v>189</v>
      </c>
      <c r="D296" t="s">
        <v>684</v>
      </c>
      <c r="E296" t="str">
        <f t="shared" si="4"/>
        <v>City of Hesperia</v>
      </c>
      <c r="F296">
        <v>1251</v>
      </c>
      <c r="G296" t="s">
        <v>3409</v>
      </c>
      <c r="H296">
        <v>13540</v>
      </c>
      <c r="I296">
        <v>0</v>
      </c>
      <c r="J296">
        <v>13540</v>
      </c>
      <c r="K296">
        <v>0</v>
      </c>
      <c r="L296">
        <v>4975</v>
      </c>
      <c r="M296">
        <v>4019</v>
      </c>
      <c r="N296">
        <v>956</v>
      </c>
      <c r="O296">
        <v>55100</v>
      </c>
      <c r="P296">
        <v>4862</v>
      </c>
      <c r="Q296">
        <v>347</v>
      </c>
      <c r="R296">
        <v>204</v>
      </c>
      <c r="S296">
        <v>269</v>
      </c>
      <c r="T296" t="s">
        <v>684</v>
      </c>
      <c r="U296">
        <v>1</v>
      </c>
      <c r="V296">
        <v>263</v>
      </c>
      <c r="W296">
        <v>0</v>
      </c>
      <c r="X296">
        <v>13</v>
      </c>
      <c r="Y296">
        <v>27</v>
      </c>
      <c r="Z296">
        <v>170</v>
      </c>
      <c r="AA296">
        <v>43</v>
      </c>
      <c r="AB296">
        <v>26</v>
      </c>
      <c r="AC296">
        <v>17</v>
      </c>
      <c r="AD296">
        <v>44</v>
      </c>
      <c r="AE296">
        <v>163</v>
      </c>
      <c r="AF296">
        <v>12</v>
      </c>
      <c r="AG296">
        <v>24</v>
      </c>
      <c r="AH296">
        <v>20</v>
      </c>
      <c r="AI296">
        <v>64</v>
      </c>
      <c r="AJ296">
        <v>74</v>
      </c>
      <c r="AK296">
        <v>0</v>
      </c>
      <c r="AL296">
        <v>32</v>
      </c>
      <c r="AM296">
        <v>37</v>
      </c>
      <c r="AN296">
        <v>19</v>
      </c>
      <c r="AO296">
        <v>5</v>
      </c>
      <c r="AP296">
        <v>11</v>
      </c>
      <c r="AQ296">
        <v>105</v>
      </c>
      <c r="AR296">
        <v>29</v>
      </c>
      <c r="AS296">
        <v>7</v>
      </c>
      <c r="AT296">
        <v>0</v>
      </c>
      <c r="AU296">
        <v>0</v>
      </c>
      <c r="AV296">
        <v>371</v>
      </c>
      <c r="AW296">
        <v>116</v>
      </c>
      <c r="AX296">
        <v>11</v>
      </c>
      <c r="AY296">
        <v>39</v>
      </c>
      <c r="AZ296">
        <v>53</v>
      </c>
      <c r="BA296">
        <v>228</v>
      </c>
      <c r="BB296">
        <v>19</v>
      </c>
      <c r="BC296">
        <v>251</v>
      </c>
      <c r="BD296">
        <v>88</v>
      </c>
      <c r="BE296">
        <v>103</v>
      </c>
      <c r="BF296">
        <v>218</v>
      </c>
      <c r="BG296">
        <v>0</v>
      </c>
      <c r="BH296">
        <v>279</v>
      </c>
      <c r="BI296">
        <v>70</v>
      </c>
      <c r="BJ296">
        <v>115</v>
      </c>
      <c r="BK296">
        <v>166</v>
      </c>
      <c r="BL296">
        <v>0</v>
      </c>
      <c r="BM296">
        <v>299</v>
      </c>
      <c r="BN296">
        <v>32</v>
      </c>
      <c r="BO296">
        <v>108</v>
      </c>
      <c r="BP296">
        <v>69</v>
      </c>
      <c r="BQ296">
        <v>0</v>
      </c>
      <c r="BR296">
        <v>900</v>
      </c>
      <c r="BS296">
        <v>205</v>
      </c>
      <c r="BT296">
        <v>214</v>
      </c>
      <c r="BU296">
        <v>62</v>
      </c>
      <c r="BV296">
        <v>0</v>
      </c>
    </row>
    <row r="297" spans="1:74" x14ac:dyDescent="0.3">
      <c r="A297" t="s">
        <v>3410</v>
      </c>
      <c r="B297">
        <v>1980</v>
      </c>
      <c r="C297" t="s">
        <v>189</v>
      </c>
      <c r="D297" t="s">
        <v>3411</v>
      </c>
      <c r="E297" t="str">
        <f t="shared" si="4"/>
        <v>City of Hidden Hills</v>
      </c>
      <c r="F297">
        <v>1252</v>
      </c>
      <c r="G297" t="s">
        <v>3412</v>
      </c>
      <c r="H297">
        <v>1760</v>
      </c>
      <c r="I297">
        <v>1760</v>
      </c>
      <c r="J297">
        <v>0</v>
      </c>
      <c r="K297">
        <v>0</v>
      </c>
      <c r="L297">
        <v>462</v>
      </c>
      <c r="M297">
        <v>445</v>
      </c>
      <c r="N297">
        <v>17</v>
      </c>
      <c r="O297">
        <v>200100</v>
      </c>
      <c r="P297">
        <v>476</v>
      </c>
      <c r="Q297">
        <v>10</v>
      </c>
      <c r="R297">
        <v>0</v>
      </c>
      <c r="S297">
        <v>0</v>
      </c>
      <c r="T297" t="s">
        <v>3411</v>
      </c>
      <c r="U297">
        <v>1</v>
      </c>
      <c r="V297">
        <v>501</v>
      </c>
      <c r="W297">
        <v>0</v>
      </c>
      <c r="X297">
        <v>0</v>
      </c>
      <c r="Y297">
        <v>0</v>
      </c>
      <c r="Z297">
        <v>3</v>
      </c>
      <c r="AA297">
        <v>2</v>
      </c>
      <c r="AB297">
        <v>0</v>
      </c>
      <c r="AC297">
        <v>0</v>
      </c>
      <c r="AD297">
        <v>0</v>
      </c>
      <c r="AE297">
        <v>0</v>
      </c>
      <c r="AF297">
        <v>0</v>
      </c>
      <c r="AG297">
        <v>0</v>
      </c>
      <c r="AH297">
        <v>0</v>
      </c>
      <c r="AI297">
        <v>0</v>
      </c>
      <c r="AJ297">
        <v>0</v>
      </c>
      <c r="AK297">
        <v>0</v>
      </c>
      <c r="AL297">
        <v>0</v>
      </c>
      <c r="AM297">
        <v>0</v>
      </c>
      <c r="AN297">
        <v>0</v>
      </c>
      <c r="AO297">
        <v>0</v>
      </c>
      <c r="AP297">
        <v>0</v>
      </c>
      <c r="AQ297">
        <v>5</v>
      </c>
      <c r="AR297">
        <v>7</v>
      </c>
      <c r="AS297">
        <v>0</v>
      </c>
      <c r="AT297">
        <v>0</v>
      </c>
      <c r="AU297">
        <v>0</v>
      </c>
      <c r="AV297">
        <v>751</v>
      </c>
      <c r="AW297">
        <v>251</v>
      </c>
      <c r="AX297">
        <v>0</v>
      </c>
      <c r="AY297">
        <v>0</v>
      </c>
      <c r="AZ297">
        <v>0</v>
      </c>
      <c r="BA297">
        <v>6</v>
      </c>
      <c r="BB297">
        <v>6</v>
      </c>
      <c r="BC297">
        <v>0</v>
      </c>
      <c r="BD297">
        <v>2</v>
      </c>
      <c r="BE297">
        <v>6</v>
      </c>
      <c r="BF297">
        <v>10</v>
      </c>
      <c r="BG297">
        <v>0</v>
      </c>
      <c r="BH297">
        <v>0</v>
      </c>
      <c r="BI297">
        <v>0</v>
      </c>
      <c r="BJ297">
        <v>0</v>
      </c>
      <c r="BK297">
        <v>6</v>
      </c>
      <c r="BL297">
        <v>0</v>
      </c>
      <c r="BM297">
        <v>0</v>
      </c>
      <c r="BN297">
        <v>0</v>
      </c>
      <c r="BO297">
        <v>0</v>
      </c>
      <c r="BP297">
        <v>14</v>
      </c>
      <c r="BQ297">
        <v>0</v>
      </c>
      <c r="BR297">
        <v>199</v>
      </c>
      <c r="BS297">
        <v>39</v>
      </c>
      <c r="BT297">
        <v>40</v>
      </c>
      <c r="BU297">
        <v>79</v>
      </c>
      <c r="BV297">
        <v>0</v>
      </c>
    </row>
    <row r="298" spans="1:74" x14ac:dyDescent="0.3">
      <c r="A298" t="s">
        <v>3413</v>
      </c>
      <c r="B298">
        <v>1980</v>
      </c>
      <c r="C298" t="s">
        <v>189</v>
      </c>
      <c r="D298" t="s">
        <v>686</v>
      </c>
      <c r="E298" t="str">
        <f t="shared" si="4"/>
        <v>City of Highland</v>
      </c>
      <c r="F298">
        <v>1253</v>
      </c>
      <c r="G298" t="s">
        <v>3414</v>
      </c>
      <c r="H298">
        <v>10908</v>
      </c>
      <c r="I298">
        <v>10908</v>
      </c>
      <c r="J298">
        <v>0</v>
      </c>
      <c r="K298">
        <v>0</v>
      </c>
      <c r="L298">
        <v>3592</v>
      </c>
      <c r="M298">
        <v>2624</v>
      </c>
      <c r="N298">
        <v>968</v>
      </c>
      <c r="O298">
        <v>54900</v>
      </c>
      <c r="P298">
        <v>3240</v>
      </c>
      <c r="Q298">
        <v>310</v>
      </c>
      <c r="R298">
        <v>139</v>
      </c>
      <c r="S298">
        <v>144</v>
      </c>
      <c r="T298" t="s">
        <v>686</v>
      </c>
      <c r="U298">
        <v>1</v>
      </c>
      <c r="V298">
        <v>260</v>
      </c>
      <c r="W298">
        <v>0</v>
      </c>
      <c r="X298">
        <v>24</v>
      </c>
      <c r="Y298">
        <v>18</v>
      </c>
      <c r="Z298">
        <v>139</v>
      </c>
      <c r="AA298">
        <v>25</v>
      </c>
      <c r="AB298">
        <v>27</v>
      </c>
      <c r="AC298">
        <v>22</v>
      </c>
      <c r="AD298">
        <v>59</v>
      </c>
      <c r="AE298">
        <v>150</v>
      </c>
      <c r="AF298">
        <v>0</v>
      </c>
      <c r="AG298">
        <v>59</v>
      </c>
      <c r="AH298">
        <v>26</v>
      </c>
      <c r="AI298">
        <v>40</v>
      </c>
      <c r="AJ298">
        <v>52</v>
      </c>
      <c r="AK298">
        <v>0</v>
      </c>
      <c r="AL298">
        <v>79</v>
      </c>
      <c r="AM298">
        <v>35</v>
      </c>
      <c r="AN298">
        <v>22</v>
      </c>
      <c r="AO298">
        <v>0</v>
      </c>
      <c r="AP298">
        <v>10</v>
      </c>
      <c r="AQ298">
        <v>118</v>
      </c>
      <c r="AR298">
        <v>25</v>
      </c>
      <c r="AS298">
        <v>14</v>
      </c>
      <c r="AT298">
        <v>0</v>
      </c>
      <c r="AU298">
        <v>9</v>
      </c>
      <c r="AV298">
        <v>304</v>
      </c>
      <c r="AW298">
        <v>84</v>
      </c>
      <c r="AX298">
        <v>27</v>
      </c>
      <c r="AY298">
        <v>0</v>
      </c>
      <c r="AZ298">
        <v>25</v>
      </c>
      <c r="BA298">
        <v>82</v>
      </c>
      <c r="BB298">
        <v>13</v>
      </c>
      <c r="BC298">
        <v>62</v>
      </c>
      <c r="BD298">
        <v>27</v>
      </c>
      <c r="BE298">
        <v>29</v>
      </c>
      <c r="BF298">
        <v>90</v>
      </c>
      <c r="BG298">
        <v>0</v>
      </c>
      <c r="BH298">
        <v>97</v>
      </c>
      <c r="BI298">
        <v>52</v>
      </c>
      <c r="BJ298">
        <v>59</v>
      </c>
      <c r="BK298">
        <v>99</v>
      </c>
      <c r="BL298">
        <v>0</v>
      </c>
      <c r="BM298">
        <v>205</v>
      </c>
      <c r="BN298">
        <v>49</v>
      </c>
      <c r="BO298">
        <v>115</v>
      </c>
      <c r="BP298">
        <v>43</v>
      </c>
      <c r="BQ298">
        <v>0</v>
      </c>
      <c r="BR298">
        <v>968</v>
      </c>
      <c r="BS298">
        <v>153</v>
      </c>
      <c r="BT298">
        <v>87</v>
      </c>
      <c r="BU298">
        <v>13</v>
      </c>
      <c r="BV298">
        <v>0</v>
      </c>
    </row>
    <row r="299" spans="1:74" x14ac:dyDescent="0.3">
      <c r="A299" t="s">
        <v>3415</v>
      </c>
      <c r="B299">
        <v>1980</v>
      </c>
      <c r="C299" t="s">
        <v>189</v>
      </c>
      <c r="D299" t="s">
        <v>688</v>
      </c>
      <c r="E299" t="str">
        <f t="shared" si="4"/>
        <v>City of Hillsborough</v>
      </c>
      <c r="F299">
        <v>1265</v>
      </c>
      <c r="G299" t="s">
        <v>3416</v>
      </c>
      <c r="H299">
        <v>10451</v>
      </c>
      <c r="I299">
        <v>10451</v>
      </c>
      <c r="J299">
        <v>0</v>
      </c>
      <c r="K299">
        <v>0</v>
      </c>
      <c r="L299">
        <v>3392</v>
      </c>
      <c r="M299">
        <v>3266</v>
      </c>
      <c r="N299">
        <v>126</v>
      </c>
      <c r="O299">
        <v>200100</v>
      </c>
      <c r="P299">
        <v>3442</v>
      </c>
      <c r="Q299">
        <v>110</v>
      </c>
      <c r="R299">
        <v>2</v>
      </c>
      <c r="S299">
        <v>0</v>
      </c>
      <c r="T299" t="s">
        <v>688</v>
      </c>
      <c r="U299">
        <v>1</v>
      </c>
      <c r="V299">
        <v>501</v>
      </c>
      <c r="W299">
        <v>0</v>
      </c>
      <c r="X299">
        <v>0</v>
      </c>
      <c r="Y299">
        <v>0</v>
      </c>
      <c r="Z299">
        <v>0</v>
      </c>
      <c r="AA299">
        <v>18</v>
      </c>
      <c r="AB299">
        <v>0</v>
      </c>
      <c r="AC299">
        <v>0</v>
      </c>
      <c r="AD299">
        <v>0</v>
      </c>
      <c r="AE299">
        <v>9</v>
      </c>
      <c r="AF299">
        <v>26</v>
      </c>
      <c r="AG299">
        <v>0</v>
      </c>
      <c r="AH299">
        <v>0</v>
      </c>
      <c r="AI299">
        <v>0</v>
      </c>
      <c r="AJ299">
        <v>0</v>
      </c>
      <c r="AK299">
        <v>6</v>
      </c>
      <c r="AL299">
        <v>0</v>
      </c>
      <c r="AM299">
        <v>0</v>
      </c>
      <c r="AN299">
        <v>0</v>
      </c>
      <c r="AO299">
        <v>0</v>
      </c>
      <c r="AP299">
        <v>0</v>
      </c>
      <c r="AQ299">
        <v>39</v>
      </c>
      <c r="AR299">
        <v>0</v>
      </c>
      <c r="AS299">
        <v>13</v>
      </c>
      <c r="AT299">
        <v>0</v>
      </c>
      <c r="AU299">
        <v>15</v>
      </c>
      <c r="AV299">
        <v>751</v>
      </c>
      <c r="AW299">
        <v>251</v>
      </c>
      <c r="AX299">
        <v>0</v>
      </c>
      <c r="AY299">
        <v>0</v>
      </c>
      <c r="AZ299">
        <v>0</v>
      </c>
      <c r="BA299">
        <v>44</v>
      </c>
      <c r="BB299">
        <v>41</v>
      </c>
      <c r="BC299">
        <v>0</v>
      </c>
      <c r="BD299">
        <v>0</v>
      </c>
      <c r="BE299">
        <v>0</v>
      </c>
      <c r="BF299">
        <v>27</v>
      </c>
      <c r="BG299">
        <v>0</v>
      </c>
      <c r="BH299">
        <v>9</v>
      </c>
      <c r="BI299">
        <v>13</v>
      </c>
      <c r="BJ299">
        <v>23</v>
      </c>
      <c r="BK299">
        <v>56</v>
      </c>
      <c r="BL299">
        <v>0</v>
      </c>
      <c r="BM299">
        <v>75</v>
      </c>
      <c r="BN299">
        <v>5</v>
      </c>
      <c r="BO299">
        <v>12</v>
      </c>
      <c r="BP299">
        <v>41</v>
      </c>
      <c r="BQ299">
        <v>0</v>
      </c>
      <c r="BR299">
        <v>1666</v>
      </c>
      <c r="BS299">
        <v>226</v>
      </c>
      <c r="BT299">
        <v>304</v>
      </c>
      <c r="BU299">
        <v>450</v>
      </c>
      <c r="BV299">
        <v>0</v>
      </c>
    </row>
    <row r="300" spans="1:74" x14ac:dyDescent="0.3">
      <c r="A300" t="s">
        <v>3417</v>
      </c>
      <c r="B300">
        <v>1980</v>
      </c>
      <c r="C300" t="s">
        <v>189</v>
      </c>
      <c r="D300" t="s">
        <v>3418</v>
      </c>
      <c r="E300" t="str">
        <f t="shared" si="4"/>
        <v>City of Hilmar-Irwin</v>
      </c>
      <c r="F300">
        <v>1267</v>
      </c>
      <c r="G300" t="s">
        <v>3419</v>
      </c>
      <c r="H300">
        <v>1706</v>
      </c>
      <c r="I300">
        <v>0</v>
      </c>
      <c r="J300">
        <v>0</v>
      </c>
      <c r="K300">
        <v>1706</v>
      </c>
      <c r="L300">
        <v>562</v>
      </c>
      <c r="M300">
        <v>433</v>
      </c>
      <c r="N300">
        <v>129</v>
      </c>
      <c r="O300">
        <v>56400</v>
      </c>
      <c r="P300">
        <v>552</v>
      </c>
      <c r="Q300">
        <v>44</v>
      </c>
      <c r="R300">
        <v>0</v>
      </c>
      <c r="S300">
        <v>2</v>
      </c>
      <c r="T300" t="s">
        <v>3418</v>
      </c>
      <c r="U300">
        <v>1</v>
      </c>
      <c r="V300">
        <v>221</v>
      </c>
      <c r="W300">
        <v>0</v>
      </c>
      <c r="X300">
        <v>0</v>
      </c>
      <c r="Y300">
        <v>5</v>
      </c>
      <c r="Z300">
        <v>22</v>
      </c>
      <c r="AA300">
        <v>0</v>
      </c>
      <c r="AB300">
        <v>0</v>
      </c>
      <c r="AC300">
        <v>0</v>
      </c>
      <c r="AD300">
        <v>9</v>
      </c>
      <c r="AE300">
        <v>16</v>
      </c>
      <c r="AF300">
        <v>8</v>
      </c>
      <c r="AG300">
        <v>3</v>
      </c>
      <c r="AH300">
        <v>12</v>
      </c>
      <c r="AI300">
        <v>0</v>
      </c>
      <c r="AJ300">
        <v>3</v>
      </c>
      <c r="AK300">
        <v>6</v>
      </c>
      <c r="AL300">
        <v>16</v>
      </c>
      <c r="AM300">
        <v>4</v>
      </c>
      <c r="AN300">
        <v>0</v>
      </c>
      <c r="AO300">
        <v>0</v>
      </c>
      <c r="AP300">
        <v>0</v>
      </c>
      <c r="AQ300">
        <v>22</v>
      </c>
      <c r="AR300">
        <v>7</v>
      </c>
      <c r="AS300">
        <v>0</v>
      </c>
      <c r="AT300">
        <v>0</v>
      </c>
      <c r="AU300">
        <v>5</v>
      </c>
      <c r="AV300">
        <v>358</v>
      </c>
      <c r="AW300">
        <v>88</v>
      </c>
      <c r="AX300">
        <v>0</v>
      </c>
      <c r="AY300">
        <v>6</v>
      </c>
      <c r="AZ300">
        <v>12</v>
      </c>
      <c r="BA300">
        <v>21</v>
      </c>
      <c r="BB300">
        <v>0</v>
      </c>
      <c r="BC300">
        <v>27</v>
      </c>
      <c r="BD300">
        <v>17</v>
      </c>
      <c r="BE300">
        <v>0</v>
      </c>
      <c r="BF300">
        <v>11</v>
      </c>
      <c r="BG300">
        <v>0</v>
      </c>
      <c r="BH300">
        <v>59</v>
      </c>
      <c r="BI300">
        <v>0</v>
      </c>
      <c r="BJ300">
        <v>0</v>
      </c>
      <c r="BK300">
        <v>8</v>
      </c>
      <c r="BL300">
        <v>0</v>
      </c>
      <c r="BM300">
        <v>63</v>
      </c>
      <c r="BN300">
        <v>28</v>
      </c>
      <c r="BO300">
        <v>30</v>
      </c>
      <c r="BP300">
        <v>0</v>
      </c>
      <c r="BQ300">
        <v>0</v>
      </c>
      <c r="BR300">
        <v>102</v>
      </c>
      <c r="BS300">
        <v>13</v>
      </c>
      <c r="BT300">
        <v>19</v>
      </c>
      <c r="BU300">
        <v>0</v>
      </c>
      <c r="BV300">
        <v>0</v>
      </c>
    </row>
    <row r="301" spans="1:74" x14ac:dyDescent="0.3">
      <c r="A301" t="s">
        <v>3420</v>
      </c>
      <c r="B301">
        <v>1980</v>
      </c>
      <c r="C301" t="s">
        <v>189</v>
      </c>
      <c r="D301" t="s">
        <v>690</v>
      </c>
      <c r="E301" t="str">
        <f t="shared" si="4"/>
        <v>City of Hollister</v>
      </c>
      <c r="F301">
        <v>1270</v>
      </c>
      <c r="G301" t="s">
        <v>3421</v>
      </c>
      <c r="H301">
        <v>11488</v>
      </c>
      <c r="I301">
        <v>0</v>
      </c>
      <c r="J301">
        <v>11488</v>
      </c>
      <c r="K301">
        <v>0</v>
      </c>
      <c r="L301">
        <v>3716</v>
      </c>
      <c r="M301">
        <v>2074</v>
      </c>
      <c r="N301">
        <v>1642</v>
      </c>
      <c r="O301">
        <v>67800</v>
      </c>
      <c r="P301">
        <v>3030</v>
      </c>
      <c r="Q301">
        <v>633</v>
      </c>
      <c r="R301">
        <v>225</v>
      </c>
      <c r="S301">
        <v>172</v>
      </c>
      <c r="T301" t="s">
        <v>690</v>
      </c>
      <c r="U301">
        <v>1</v>
      </c>
      <c r="V301">
        <v>230</v>
      </c>
      <c r="W301">
        <v>15</v>
      </c>
      <c r="X301">
        <v>20</v>
      </c>
      <c r="Y301">
        <v>13</v>
      </c>
      <c r="Z301">
        <v>177</v>
      </c>
      <c r="AA301">
        <v>51</v>
      </c>
      <c r="AB301">
        <v>58</v>
      </c>
      <c r="AC301">
        <v>50</v>
      </c>
      <c r="AD301">
        <v>104</v>
      </c>
      <c r="AE301">
        <v>180</v>
      </c>
      <c r="AF301">
        <v>0</v>
      </c>
      <c r="AG301">
        <v>111</v>
      </c>
      <c r="AH301">
        <v>121</v>
      </c>
      <c r="AI301">
        <v>80</v>
      </c>
      <c r="AJ301">
        <v>42</v>
      </c>
      <c r="AK301">
        <v>7</v>
      </c>
      <c r="AL301">
        <v>188</v>
      </c>
      <c r="AM301">
        <v>84</v>
      </c>
      <c r="AN301">
        <v>9</v>
      </c>
      <c r="AO301">
        <v>4</v>
      </c>
      <c r="AP301">
        <v>5</v>
      </c>
      <c r="AQ301">
        <v>249</v>
      </c>
      <c r="AR301">
        <v>34</v>
      </c>
      <c r="AS301">
        <v>0</v>
      </c>
      <c r="AT301">
        <v>0</v>
      </c>
      <c r="AU301">
        <v>5</v>
      </c>
      <c r="AV301">
        <v>370</v>
      </c>
      <c r="AW301">
        <v>89</v>
      </c>
      <c r="AX301">
        <v>7</v>
      </c>
      <c r="AY301">
        <v>29</v>
      </c>
      <c r="AZ301">
        <v>12</v>
      </c>
      <c r="BA301">
        <v>69</v>
      </c>
      <c r="BB301">
        <v>21</v>
      </c>
      <c r="BC301">
        <v>103</v>
      </c>
      <c r="BD301">
        <v>7</v>
      </c>
      <c r="BE301">
        <v>31</v>
      </c>
      <c r="BF301">
        <v>46</v>
      </c>
      <c r="BG301">
        <v>0</v>
      </c>
      <c r="BH301">
        <v>136</v>
      </c>
      <c r="BI301">
        <v>14</v>
      </c>
      <c r="BJ301">
        <v>22</v>
      </c>
      <c r="BK301">
        <v>59</v>
      </c>
      <c r="BL301">
        <v>0</v>
      </c>
      <c r="BM301">
        <v>210</v>
      </c>
      <c r="BN301">
        <v>34</v>
      </c>
      <c r="BO301">
        <v>31</v>
      </c>
      <c r="BP301">
        <v>19</v>
      </c>
      <c r="BQ301">
        <v>0</v>
      </c>
      <c r="BR301">
        <v>574</v>
      </c>
      <c r="BS301">
        <v>107</v>
      </c>
      <c r="BT301">
        <v>113</v>
      </c>
      <c r="BU301">
        <v>88</v>
      </c>
      <c r="BV301">
        <v>0</v>
      </c>
    </row>
    <row r="302" spans="1:74" x14ac:dyDescent="0.3">
      <c r="A302" t="s">
        <v>3422</v>
      </c>
      <c r="B302">
        <v>1980</v>
      </c>
      <c r="C302" t="s">
        <v>189</v>
      </c>
      <c r="D302" t="s">
        <v>692</v>
      </c>
      <c r="E302" t="str">
        <f t="shared" si="4"/>
        <v>City of Holtville</v>
      </c>
      <c r="F302">
        <v>1280</v>
      </c>
      <c r="G302" t="s">
        <v>3423</v>
      </c>
      <c r="H302">
        <v>4399</v>
      </c>
      <c r="I302">
        <v>0</v>
      </c>
      <c r="J302">
        <v>4399</v>
      </c>
      <c r="K302">
        <v>0</v>
      </c>
      <c r="L302">
        <v>1331</v>
      </c>
      <c r="M302">
        <v>880</v>
      </c>
      <c r="N302">
        <v>451</v>
      </c>
      <c r="O302">
        <v>49800</v>
      </c>
      <c r="P302">
        <v>1003</v>
      </c>
      <c r="Q302">
        <v>146</v>
      </c>
      <c r="R302">
        <v>113</v>
      </c>
      <c r="S302">
        <v>155</v>
      </c>
      <c r="T302" t="s">
        <v>692</v>
      </c>
      <c r="U302">
        <v>1</v>
      </c>
      <c r="V302">
        <v>240</v>
      </c>
      <c r="W302">
        <v>9</v>
      </c>
      <c r="X302">
        <v>10</v>
      </c>
      <c r="Y302">
        <v>7</v>
      </c>
      <c r="Z302">
        <v>41</v>
      </c>
      <c r="AA302">
        <v>0</v>
      </c>
      <c r="AB302">
        <v>11</v>
      </c>
      <c r="AC302">
        <v>14</v>
      </c>
      <c r="AD302">
        <v>14</v>
      </c>
      <c r="AE302">
        <v>48</v>
      </c>
      <c r="AF302">
        <v>0</v>
      </c>
      <c r="AG302">
        <v>38</v>
      </c>
      <c r="AH302">
        <v>40</v>
      </c>
      <c r="AI302">
        <v>18</v>
      </c>
      <c r="AJ302">
        <v>15</v>
      </c>
      <c r="AK302">
        <v>12</v>
      </c>
      <c r="AL302">
        <v>42</v>
      </c>
      <c r="AM302">
        <v>19</v>
      </c>
      <c r="AN302">
        <v>4</v>
      </c>
      <c r="AO302">
        <v>0</v>
      </c>
      <c r="AP302">
        <v>3</v>
      </c>
      <c r="AQ302">
        <v>76</v>
      </c>
      <c r="AR302">
        <v>23</v>
      </c>
      <c r="AS302">
        <v>7</v>
      </c>
      <c r="AT302">
        <v>0</v>
      </c>
      <c r="AU302">
        <v>0</v>
      </c>
      <c r="AV302">
        <v>340</v>
      </c>
      <c r="AW302">
        <v>116</v>
      </c>
      <c r="AX302">
        <v>0</v>
      </c>
      <c r="AY302">
        <v>6</v>
      </c>
      <c r="AZ302">
        <v>0</v>
      </c>
      <c r="BA302">
        <v>0</v>
      </c>
      <c r="BB302">
        <v>6</v>
      </c>
      <c r="BC302">
        <v>40</v>
      </c>
      <c r="BD302">
        <v>0</v>
      </c>
      <c r="BE302">
        <v>30</v>
      </c>
      <c r="BF302">
        <v>30</v>
      </c>
      <c r="BG302">
        <v>0</v>
      </c>
      <c r="BH302">
        <v>22</v>
      </c>
      <c r="BI302">
        <v>26</v>
      </c>
      <c r="BJ302">
        <v>18</v>
      </c>
      <c r="BK302">
        <v>35</v>
      </c>
      <c r="BL302">
        <v>0</v>
      </c>
      <c r="BM302">
        <v>61</v>
      </c>
      <c r="BN302">
        <v>14</v>
      </c>
      <c r="BO302">
        <v>34</v>
      </c>
      <c r="BP302">
        <v>6</v>
      </c>
      <c r="BQ302">
        <v>0</v>
      </c>
      <c r="BR302">
        <v>296</v>
      </c>
      <c r="BS302">
        <v>47</v>
      </c>
      <c r="BT302">
        <v>14</v>
      </c>
      <c r="BU302">
        <v>0</v>
      </c>
      <c r="BV302">
        <v>0</v>
      </c>
    </row>
    <row r="303" spans="1:74" x14ac:dyDescent="0.3">
      <c r="A303" t="s">
        <v>3424</v>
      </c>
      <c r="B303">
        <v>1980</v>
      </c>
      <c r="C303" t="s">
        <v>189</v>
      </c>
      <c r="D303" t="s">
        <v>3425</v>
      </c>
      <c r="E303" t="str">
        <f t="shared" si="4"/>
        <v>City of Home Garden</v>
      </c>
      <c r="F303">
        <v>1284</v>
      </c>
      <c r="G303" t="s">
        <v>3426</v>
      </c>
      <c r="H303">
        <v>1495</v>
      </c>
      <c r="I303">
        <v>0</v>
      </c>
      <c r="J303">
        <v>0</v>
      </c>
      <c r="K303">
        <v>1495</v>
      </c>
      <c r="L303">
        <v>434</v>
      </c>
      <c r="M303">
        <v>294</v>
      </c>
      <c r="N303">
        <v>140</v>
      </c>
      <c r="O303">
        <v>28100</v>
      </c>
      <c r="P303">
        <v>426</v>
      </c>
      <c r="Q303">
        <v>17</v>
      </c>
      <c r="R303">
        <v>0</v>
      </c>
      <c r="S303">
        <v>20</v>
      </c>
      <c r="T303" t="s">
        <v>3425</v>
      </c>
      <c r="U303">
        <v>1</v>
      </c>
      <c r="V303">
        <v>194</v>
      </c>
      <c r="W303">
        <v>0</v>
      </c>
      <c r="X303">
        <v>0</v>
      </c>
      <c r="Y303">
        <v>7</v>
      </c>
      <c r="Z303">
        <v>49</v>
      </c>
      <c r="AA303">
        <v>0</v>
      </c>
      <c r="AB303">
        <v>9</v>
      </c>
      <c r="AC303">
        <v>0</v>
      </c>
      <c r="AD303">
        <v>6</v>
      </c>
      <c r="AE303">
        <v>13</v>
      </c>
      <c r="AF303">
        <v>0</v>
      </c>
      <c r="AG303">
        <v>8</v>
      </c>
      <c r="AH303">
        <v>0</v>
      </c>
      <c r="AI303">
        <v>4</v>
      </c>
      <c r="AJ303">
        <v>0</v>
      </c>
      <c r="AK303">
        <v>0</v>
      </c>
      <c r="AL303">
        <v>30</v>
      </c>
      <c r="AM303">
        <v>0</v>
      </c>
      <c r="AN303">
        <v>0</v>
      </c>
      <c r="AO303">
        <v>0</v>
      </c>
      <c r="AP303">
        <v>9</v>
      </c>
      <c r="AQ303">
        <v>0</v>
      </c>
      <c r="AR303">
        <v>0</v>
      </c>
      <c r="AS303">
        <v>0</v>
      </c>
      <c r="AT303">
        <v>0</v>
      </c>
      <c r="AU303">
        <v>8</v>
      </c>
      <c r="AV303">
        <v>223</v>
      </c>
      <c r="AW303">
        <v>100</v>
      </c>
      <c r="AX303">
        <v>0</v>
      </c>
      <c r="AY303">
        <v>17</v>
      </c>
      <c r="AZ303">
        <v>13</v>
      </c>
      <c r="BA303">
        <v>23</v>
      </c>
      <c r="BB303">
        <v>0</v>
      </c>
      <c r="BC303">
        <v>21</v>
      </c>
      <c r="BD303">
        <v>12</v>
      </c>
      <c r="BE303">
        <v>14</v>
      </c>
      <c r="BF303">
        <v>0</v>
      </c>
      <c r="BG303">
        <v>0</v>
      </c>
      <c r="BH303">
        <v>17</v>
      </c>
      <c r="BI303">
        <v>7</v>
      </c>
      <c r="BJ303">
        <v>0</v>
      </c>
      <c r="BK303">
        <v>24</v>
      </c>
      <c r="BL303">
        <v>0</v>
      </c>
      <c r="BM303">
        <v>19</v>
      </c>
      <c r="BN303">
        <v>7</v>
      </c>
      <c r="BO303">
        <v>8</v>
      </c>
      <c r="BP303">
        <v>4</v>
      </c>
      <c r="BQ303">
        <v>0</v>
      </c>
      <c r="BR303">
        <v>43</v>
      </c>
      <c r="BS303">
        <v>4</v>
      </c>
      <c r="BT303">
        <v>0</v>
      </c>
      <c r="BU303">
        <v>0</v>
      </c>
      <c r="BV303">
        <v>0</v>
      </c>
    </row>
    <row r="304" spans="1:74" x14ac:dyDescent="0.3">
      <c r="A304" t="s">
        <v>3427</v>
      </c>
      <c r="B304">
        <v>1980</v>
      </c>
      <c r="C304" t="s">
        <v>189</v>
      </c>
      <c r="D304" t="s">
        <v>3428</v>
      </c>
      <c r="E304" t="str">
        <f t="shared" si="4"/>
        <v>City of Home Gardens</v>
      </c>
      <c r="F304">
        <v>1285</v>
      </c>
      <c r="G304" t="s">
        <v>3429</v>
      </c>
      <c r="H304">
        <v>5783</v>
      </c>
      <c r="I304">
        <v>5783</v>
      </c>
      <c r="J304">
        <v>0</v>
      </c>
      <c r="K304">
        <v>0</v>
      </c>
      <c r="L304">
        <v>1642</v>
      </c>
      <c r="M304">
        <v>1211</v>
      </c>
      <c r="N304">
        <v>431</v>
      </c>
      <c r="O304">
        <v>63500</v>
      </c>
      <c r="P304">
        <v>1397</v>
      </c>
      <c r="Q304">
        <v>173</v>
      </c>
      <c r="R304">
        <v>40</v>
      </c>
      <c r="S304">
        <v>98</v>
      </c>
      <c r="T304" t="s">
        <v>3428</v>
      </c>
      <c r="U304">
        <v>1</v>
      </c>
      <c r="V304">
        <v>260</v>
      </c>
      <c r="W304">
        <v>0</v>
      </c>
      <c r="X304">
        <v>0</v>
      </c>
      <c r="Y304">
        <v>5</v>
      </c>
      <c r="Z304">
        <v>72</v>
      </c>
      <c r="AA304">
        <v>0</v>
      </c>
      <c r="AB304">
        <v>15</v>
      </c>
      <c r="AC304">
        <v>21</v>
      </c>
      <c r="AD304">
        <v>15</v>
      </c>
      <c r="AE304">
        <v>46</v>
      </c>
      <c r="AF304">
        <v>0</v>
      </c>
      <c r="AG304">
        <v>13</v>
      </c>
      <c r="AH304">
        <v>18</v>
      </c>
      <c r="AI304">
        <v>45</v>
      </c>
      <c r="AJ304">
        <v>6</v>
      </c>
      <c r="AK304">
        <v>0</v>
      </c>
      <c r="AL304">
        <v>26</v>
      </c>
      <c r="AM304">
        <v>5</v>
      </c>
      <c r="AN304">
        <v>10</v>
      </c>
      <c r="AO304">
        <v>10</v>
      </c>
      <c r="AP304">
        <v>6</v>
      </c>
      <c r="AQ304">
        <v>96</v>
      </c>
      <c r="AR304">
        <v>11</v>
      </c>
      <c r="AS304">
        <v>6</v>
      </c>
      <c r="AT304">
        <v>0</v>
      </c>
      <c r="AU304">
        <v>0</v>
      </c>
      <c r="AV304">
        <v>406</v>
      </c>
      <c r="AW304">
        <v>72</v>
      </c>
      <c r="AX304">
        <v>12</v>
      </c>
      <c r="AY304">
        <v>0</v>
      </c>
      <c r="AZ304">
        <v>11</v>
      </c>
      <c r="BA304">
        <v>41</v>
      </c>
      <c r="BB304">
        <v>31</v>
      </c>
      <c r="BC304">
        <v>55</v>
      </c>
      <c r="BD304">
        <v>4</v>
      </c>
      <c r="BE304">
        <v>16</v>
      </c>
      <c r="BF304">
        <v>59</v>
      </c>
      <c r="BG304">
        <v>0</v>
      </c>
      <c r="BH304">
        <v>47</v>
      </c>
      <c r="BI304">
        <v>6</v>
      </c>
      <c r="BJ304">
        <v>17</v>
      </c>
      <c r="BK304">
        <v>17</v>
      </c>
      <c r="BL304">
        <v>0</v>
      </c>
      <c r="BM304">
        <v>65</v>
      </c>
      <c r="BN304">
        <v>19</v>
      </c>
      <c r="BO304">
        <v>43</v>
      </c>
      <c r="BP304">
        <v>38</v>
      </c>
      <c r="BQ304">
        <v>0</v>
      </c>
      <c r="BR304">
        <v>367</v>
      </c>
      <c r="BS304">
        <v>86</v>
      </c>
      <c r="BT304">
        <v>64</v>
      </c>
      <c r="BU304">
        <v>25</v>
      </c>
      <c r="BV304">
        <v>0</v>
      </c>
    </row>
    <row r="305" spans="1:74" x14ac:dyDescent="0.3">
      <c r="A305" t="s">
        <v>3430</v>
      </c>
      <c r="B305">
        <v>1980</v>
      </c>
      <c r="C305" t="s">
        <v>189</v>
      </c>
      <c r="D305" t="s">
        <v>3431</v>
      </c>
      <c r="E305" t="str">
        <f t="shared" si="4"/>
        <v>City of Homeland</v>
      </c>
      <c r="F305">
        <v>1286</v>
      </c>
      <c r="G305" t="s">
        <v>3432</v>
      </c>
      <c r="H305">
        <v>2616</v>
      </c>
      <c r="I305">
        <v>0</v>
      </c>
      <c r="J305">
        <v>2616</v>
      </c>
      <c r="K305">
        <v>0</v>
      </c>
      <c r="L305">
        <v>1276</v>
      </c>
      <c r="M305">
        <v>1165</v>
      </c>
      <c r="N305">
        <v>111</v>
      </c>
      <c r="O305">
        <v>41800</v>
      </c>
      <c r="P305">
        <v>576</v>
      </c>
      <c r="Q305">
        <v>11</v>
      </c>
      <c r="R305">
        <v>0</v>
      </c>
      <c r="S305">
        <v>830</v>
      </c>
      <c r="T305" t="s">
        <v>3431</v>
      </c>
      <c r="U305">
        <v>1</v>
      </c>
      <c r="V305">
        <v>216</v>
      </c>
      <c r="W305">
        <v>0</v>
      </c>
      <c r="X305">
        <v>0</v>
      </c>
      <c r="Y305">
        <v>0</v>
      </c>
      <c r="Z305">
        <v>29</v>
      </c>
      <c r="AA305">
        <v>7</v>
      </c>
      <c r="AB305">
        <v>0</v>
      </c>
      <c r="AC305">
        <v>0</v>
      </c>
      <c r="AD305">
        <v>0</v>
      </c>
      <c r="AE305">
        <v>11</v>
      </c>
      <c r="AF305">
        <v>0</v>
      </c>
      <c r="AG305">
        <v>22</v>
      </c>
      <c r="AH305">
        <v>19</v>
      </c>
      <c r="AI305">
        <v>0</v>
      </c>
      <c r="AJ305">
        <v>0</v>
      </c>
      <c r="AK305">
        <v>0</v>
      </c>
      <c r="AL305">
        <v>4</v>
      </c>
      <c r="AM305">
        <v>4</v>
      </c>
      <c r="AN305">
        <v>0</v>
      </c>
      <c r="AO305">
        <v>0</v>
      </c>
      <c r="AP305">
        <v>0</v>
      </c>
      <c r="AQ305">
        <v>17</v>
      </c>
      <c r="AR305">
        <v>0</v>
      </c>
      <c r="AS305">
        <v>0</v>
      </c>
      <c r="AT305">
        <v>0</v>
      </c>
      <c r="AU305">
        <v>0</v>
      </c>
      <c r="AV305">
        <v>367</v>
      </c>
      <c r="AW305">
        <v>56</v>
      </c>
      <c r="AX305">
        <v>9</v>
      </c>
      <c r="AY305">
        <v>0</v>
      </c>
      <c r="AZ305">
        <v>0</v>
      </c>
      <c r="BA305">
        <v>19</v>
      </c>
      <c r="BB305">
        <v>0</v>
      </c>
      <c r="BC305">
        <v>75</v>
      </c>
      <c r="BD305">
        <v>16</v>
      </c>
      <c r="BE305">
        <v>7</v>
      </c>
      <c r="BF305">
        <v>31</v>
      </c>
      <c r="BG305">
        <v>0</v>
      </c>
      <c r="BH305">
        <v>58</v>
      </c>
      <c r="BI305">
        <v>0</v>
      </c>
      <c r="BJ305">
        <v>12</v>
      </c>
      <c r="BK305">
        <v>13</v>
      </c>
      <c r="BL305">
        <v>0</v>
      </c>
      <c r="BM305">
        <v>13</v>
      </c>
      <c r="BN305">
        <v>0</v>
      </c>
      <c r="BO305">
        <v>11</v>
      </c>
      <c r="BP305">
        <v>0</v>
      </c>
      <c r="BQ305">
        <v>0</v>
      </c>
      <c r="BR305">
        <v>82</v>
      </c>
      <c r="BS305">
        <v>15</v>
      </c>
      <c r="BT305">
        <v>0</v>
      </c>
      <c r="BU305">
        <v>0</v>
      </c>
      <c r="BV305">
        <v>0</v>
      </c>
    </row>
    <row r="306" spans="1:74" x14ac:dyDescent="0.3">
      <c r="A306" t="s">
        <v>3433</v>
      </c>
      <c r="B306">
        <v>1980</v>
      </c>
      <c r="C306" t="s">
        <v>189</v>
      </c>
      <c r="D306" t="s">
        <v>694</v>
      </c>
      <c r="E306" t="str">
        <f t="shared" si="4"/>
        <v>City of Hughson</v>
      </c>
      <c r="F306">
        <v>1295</v>
      </c>
      <c r="G306" t="s">
        <v>3434</v>
      </c>
      <c r="H306">
        <v>2943</v>
      </c>
      <c r="I306">
        <v>0</v>
      </c>
      <c r="J306">
        <v>2943</v>
      </c>
      <c r="K306">
        <v>0</v>
      </c>
      <c r="L306">
        <v>949</v>
      </c>
      <c r="M306">
        <v>615</v>
      </c>
      <c r="N306">
        <v>334</v>
      </c>
      <c r="O306">
        <v>45800</v>
      </c>
      <c r="P306">
        <v>821</v>
      </c>
      <c r="Q306">
        <v>64</v>
      </c>
      <c r="R306">
        <v>27</v>
      </c>
      <c r="S306">
        <v>61</v>
      </c>
      <c r="T306" t="s">
        <v>694</v>
      </c>
      <c r="U306">
        <v>1</v>
      </c>
      <c r="V306">
        <v>181</v>
      </c>
      <c r="W306">
        <v>8</v>
      </c>
      <c r="X306">
        <v>0</v>
      </c>
      <c r="Y306">
        <v>25</v>
      </c>
      <c r="Z306">
        <v>35</v>
      </c>
      <c r="AA306">
        <v>9</v>
      </c>
      <c r="AB306">
        <v>18</v>
      </c>
      <c r="AC306">
        <v>18</v>
      </c>
      <c r="AD306">
        <v>44</v>
      </c>
      <c r="AE306">
        <v>11</v>
      </c>
      <c r="AF306">
        <v>0</v>
      </c>
      <c r="AG306">
        <v>28</v>
      </c>
      <c r="AH306">
        <v>16</v>
      </c>
      <c r="AI306">
        <v>6</v>
      </c>
      <c r="AJ306">
        <v>0</v>
      </c>
      <c r="AK306">
        <v>12</v>
      </c>
      <c r="AL306">
        <v>38</v>
      </c>
      <c r="AM306">
        <v>18</v>
      </c>
      <c r="AN306">
        <v>9</v>
      </c>
      <c r="AO306">
        <v>0</v>
      </c>
      <c r="AP306">
        <v>0</v>
      </c>
      <c r="AQ306">
        <v>32</v>
      </c>
      <c r="AR306">
        <v>0</v>
      </c>
      <c r="AS306">
        <v>0</v>
      </c>
      <c r="AT306">
        <v>0</v>
      </c>
      <c r="AU306">
        <v>0</v>
      </c>
      <c r="AV306">
        <v>283</v>
      </c>
      <c r="AW306">
        <v>80</v>
      </c>
      <c r="AX306">
        <v>4</v>
      </c>
      <c r="AY306">
        <v>0</v>
      </c>
      <c r="AZ306">
        <v>8</v>
      </c>
      <c r="BA306">
        <v>25</v>
      </c>
      <c r="BB306">
        <v>3</v>
      </c>
      <c r="BC306">
        <v>36</v>
      </c>
      <c r="BD306">
        <v>0</v>
      </c>
      <c r="BE306">
        <v>5</v>
      </c>
      <c r="BF306">
        <v>17</v>
      </c>
      <c r="BG306">
        <v>0</v>
      </c>
      <c r="BH306">
        <v>51</v>
      </c>
      <c r="BI306">
        <v>11</v>
      </c>
      <c r="BJ306">
        <v>9</v>
      </c>
      <c r="BK306">
        <v>5</v>
      </c>
      <c r="BL306">
        <v>0</v>
      </c>
      <c r="BM306">
        <v>105</v>
      </c>
      <c r="BN306">
        <v>9</v>
      </c>
      <c r="BO306">
        <v>22</v>
      </c>
      <c r="BP306">
        <v>0</v>
      </c>
      <c r="BQ306">
        <v>0</v>
      </c>
      <c r="BR306">
        <v>153</v>
      </c>
      <c r="BS306">
        <v>18</v>
      </c>
      <c r="BT306">
        <v>6</v>
      </c>
      <c r="BU306">
        <v>12</v>
      </c>
      <c r="BV306">
        <v>0</v>
      </c>
    </row>
    <row r="307" spans="1:74" x14ac:dyDescent="0.3">
      <c r="A307" t="s">
        <v>3435</v>
      </c>
      <c r="B307">
        <v>1980</v>
      </c>
      <c r="C307" t="s">
        <v>189</v>
      </c>
      <c r="D307" t="s">
        <v>696</v>
      </c>
      <c r="E307" t="str">
        <f t="shared" si="4"/>
        <v>City of Huntington Beach</v>
      </c>
      <c r="F307">
        <v>1300</v>
      </c>
      <c r="G307" t="s">
        <v>3436</v>
      </c>
      <c r="H307">
        <v>170505</v>
      </c>
      <c r="I307">
        <v>170505</v>
      </c>
      <c r="J307">
        <v>0</v>
      </c>
      <c r="K307">
        <v>0</v>
      </c>
      <c r="L307">
        <v>61126</v>
      </c>
      <c r="M307">
        <v>35187</v>
      </c>
      <c r="N307">
        <v>25939</v>
      </c>
      <c r="O307">
        <v>120400</v>
      </c>
      <c r="P307">
        <v>43179</v>
      </c>
      <c r="Q307">
        <v>10136</v>
      </c>
      <c r="R307">
        <v>7562</v>
      </c>
      <c r="S307">
        <v>2713</v>
      </c>
      <c r="T307" t="s">
        <v>696</v>
      </c>
      <c r="U307">
        <v>1</v>
      </c>
      <c r="V307">
        <v>398</v>
      </c>
      <c r="W307">
        <v>14</v>
      </c>
      <c r="X307">
        <v>0</v>
      </c>
      <c r="Y307">
        <v>27</v>
      </c>
      <c r="Z307">
        <v>1913</v>
      </c>
      <c r="AA307">
        <v>315</v>
      </c>
      <c r="AB307">
        <v>6</v>
      </c>
      <c r="AC307">
        <v>92</v>
      </c>
      <c r="AD307">
        <v>286</v>
      </c>
      <c r="AE307">
        <v>3223</v>
      </c>
      <c r="AF307">
        <v>36</v>
      </c>
      <c r="AG307">
        <v>175</v>
      </c>
      <c r="AH307">
        <v>183</v>
      </c>
      <c r="AI307">
        <v>1680</v>
      </c>
      <c r="AJ307">
        <v>2523</v>
      </c>
      <c r="AK307">
        <v>20</v>
      </c>
      <c r="AL307">
        <v>445</v>
      </c>
      <c r="AM307">
        <v>1139</v>
      </c>
      <c r="AN307">
        <v>2292</v>
      </c>
      <c r="AO307">
        <v>758</v>
      </c>
      <c r="AP307">
        <v>30</v>
      </c>
      <c r="AQ307">
        <v>6330</v>
      </c>
      <c r="AR307">
        <v>2659</v>
      </c>
      <c r="AS307">
        <v>1233</v>
      </c>
      <c r="AT307">
        <v>93</v>
      </c>
      <c r="AU307">
        <v>47</v>
      </c>
      <c r="AV307">
        <v>523</v>
      </c>
      <c r="AW307">
        <v>99</v>
      </c>
      <c r="AX307">
        <v>45</v>
      </c>
      <c r="AY307">
        <v>26</v>
      </c>
      <c r="AZ307">
        <v>31</v>
      </c>
      <c r="BA307">
        <v>470</v>
      </c>
      <c r="BB307">
        <v>91</v>
      </c>
      <c r="BC307">
        <v>128</v>
      </c>
      <c r="BD307">
        <v>60</v>
      </c>
      <c r="BE307">
        <v>182</v>
      </c>
      <c r="BF307">
        <v>650</v>
      </c>
      <c r="BG307">
        <v>0</v>
      </c>
      <c r="BH307">
        <v>345</v>
      </c>
      <c r="BI307">
        <v>220</v>
      </c>
      <c r="BJ307">
        <v>196</v>
      </c>
      <c r="BK307">
        <v>571</v>
      </c>
      <c r="BL307">
        <v>0</v>
      </c>
      <c r="BM307">
        <v>549</v>
      </c>
      <c r="BN307">
        <v>213</v>
      </c>
      <c r="BO307">
        <v>256</v>
      </c>
      <c r="BP307">
        <v>609</v>
      </c>
      <c r="BQ307">
        <v>0</v>
      </c>
      <c r="BR307">
        <v>12622</v>
      </c>
      <c r="BS307">
        <v>2749</v>
      </c>
      <c r="BT307">
        <v>3644</v>
      </c>
      <c r="BU307">
        <v>2260</v>
      </c>
      <c r="BV307">
        <v>0</v>
      </c>
    </row>
    <row r="308" spans="1:74" x14ac:dyDescent="0.3">
      <c r="A308" t="s">
        <v>3437</v>
      </c>
      <c r="B308">
        <v>1980</v>
      </c>
      <c r="C308" t="s">
        <v>189</v>
      </c>
      <c r="D308" t="s">
        <v>698</v>
      </c>
      <c r="E308" t="str">
        <f t="shared" si="4"/>
        <v>City of Huntington Park</v>
      </c>
      <c r="F308">
        <v>1305</v>
      </c>
      <c r="G308" t="s">
        <v>3438</v>
      </c>
      <c r="H308">
        <v>46223</v>
      </c>
      <c r="I308">
        <v>46223</v>
      </c>
      <c r="J308">
        <v>0</v>
      </c>
      <c r="K308">
        <v>0</v>
      </c>
      <c r="L308">
        <v>15015</v>
      </c>
      <c r="M308">
        <v>3861</v>
      </c>
      <c r="N308">
        <v>11154</v>
      </c>
      <c r="O308">
        <v>62700</v>
      </c>
      <c r="P308">
        <v>6436</v>
      </c>
      <c r="Q308">
        <v>6541</v>
      </c>
      <c r="R308">
        <v>2608</v>
      </c>
      <c r="S308">
        <v>11</v>
      </c>
      <c r="T308" t="s">
        <v>698</v>
      </c>
      <c r="U308">
        <v>1</v>
      </c>
      <c r="V308">
        <v>210</v>
      </c>
      <c r="W308">
        <v>54</v>
      </c>
      <c r="X308">
        <v>18</v>
      </c>
      <c r="Y308">
        <v>159</v>
      </c>
      <c r="Z308">
        <v>2123</v>
      </c>
      <c r="AA308">
        <v>431</v>
      </c>
      <c r="AB308">
        <v>140</v>
      </c>
      <c r="AC308">
        <v>403</v>
      </c>
      <c r="AD308">
        <v>950</v>
      </c>
      <c r="AE308">
        <v>1300</v>
      </c>
      <c r="AF308">
        <v>26</v>
      </c>
      <c r="AG308">
        <v>992</v>
      </c>
      <c r="AH308">
        <v>578</v>
      </c>
      <c r="AI308">
        <v>514</v>
      </c>
      <c r="AJ308">
        <v>154</v>
      </c>
      <c r="AK308">
        <v>17</v>
      </c>
      <c r="AL308">
        <v>1233</v>
      </c>
      <c r="AM308">
        <v>227</v>
      </c>
      <c r="AN308">
        <v>109</v>
      </c>
      <c r="AO308">
        <v>16</v>
      </c>
      <c r="AP308">
        <v>28</v>
      </c>
      <c r="AQ308">
        <v>1485</v>
      </c>
      <c r="AR308">
        <v>73</v>
      </c>
      <c r="AS308">
        <v>4</v>
      </c>
      <c r="AT308">
        <v>0</v>
      </c>
      <c r="AU308">
        <v>12</v>
      </c>
      <c r="AV308">
        <v>299</v>
      </c>
      <c r="AW308">
        <v>81</v>
      </c>
      <c r="AX308">
        <v>49</v>
      </c>
      <c r="AY308">
        <v>21</v>
      </c>
      <c r="AZ308">
        <v>19</v>
      </c>
      <c r="BA308">
        <v>134</v>
      </c>
      <c r="BB308">
        <v>26</v>
      </c>
      <c r="BC308">
        <v>259</v>
      </c>
      <c r="BD308">
        <v>33</v>
      </c>
      <c r="BE308">
        <v>41</v>
      </c>
      <c r="BF308">
        <v>72</v>
      </c>
      <c r="BG308">
        <v>0</v>
      </c>
      <c r="BH308">
        <v>233</v>
      </c>
      <c r="BI308">
        <v>52</v>
      </c>
      <c r="BJ308">
        <v>63</v>
      </c>
      <c r="BK308">
        <v>73</v>
      </c>
      <c r="BL308">
        <v>0</v>
      </c>
      <c r="BM308">
        <v>308</v>
      </c>
      <c r="BN308">
        <v>36</v>
      </c>
      <c r="BO308">
        <v>34</v>
      </c>
      <c r="BP308">
        <v>82</v>
      </c>
      <c r="BQ308">
        <v>0</v>
      </c>
      <c r="BR308">
        <v>1051</v>
      </c>
      <c r="BS308">
        <v>82</v>
      </c>
      <c r="BT308">
        <v>118</v>
      </c>
      <c r="BU308">
        <v>24</v>
      </c>
      <c r="BV308">
        <v>0</v>
      </c>
    </row>
    <row r="309" spans="1:74" x14ac:dyDescent="0.3">
      <c r="A309" t="s">
        <v>3439</v>
      </c>
      <c r="B309">
        <v>1980</v>
      </c>
      <c r="C309" t="s">
        <v>189</v>
      </c>
      <c r="D309" t="s">
        <v>700</v>
      </c>
      <c r="E309" t="str">
        <f t="shared" si="4"/>
        <v>City of Huron</v>
      </c>
      <c r="F309">
        <v>1310</v>
      </c>
      <c r="G309" t="s">
        <v>3440</v>
      </c>
      <c r="H309">
        <v>2768</v>
      </c>
      <c r="I309">
        <v>0</v>
      </c>
      <c r="J309">
        <v>2768</v>
      </c>
      <c r="K309">
        <v>0</v>
      </c>
      <c r="L309">
        <v>648</v>
      </c>
      <c r="M309">
        <v>223</v>
      </c>
      <c r="N309">
        <v>425</v>
      </c>
      <c r="O309">
        <v>38600</v>
      </c>
      <c r="P309">
        <v>369</v>
      </c>
      <c r="Q309">
        <v>218</v>
      </c>
      <c r="R309">
        <v>46</v>
      </c>
      <c r="S309">
        <v>33</v>
      </c>
      <c r="T309" t="s">
        <v>700</v>
      </c>
      <c r="U309">
        <v>1</v>
      </c>
      <c r="V309">
        <v>186</v>
      </c>
      <c r="W309">
        <v>2</v>
      </c>
      <c r="X309">
        <v>3</v>
      </c>
      <c r="Y309">
        <v>14</v>
      </c>
      <c r="Z309">
        <v>65</v>
      </c>
      <c r="AA309">
        <v>22</v>
      </c>
      <c r="AB309">
        <v>19</v>
      </c>
      <c r="AC309">
        <v>28</v>
      </c>
      <c r="AD309">
        <v>51</v>
      </c>
      <c r="AE309">
        <v>36</v>
      </c>
      <c r="AF309">
        <v>4</v>
      </c>
      <c r="AG309">
        <v>52</v>
      </c>
      <c r="AH309">
        <v>27</v>
      </c>
      <c r="AI309">
        <v>8</v>
      </c>
      <c r="AJ309">
        <v>0</v>
      </c>
      <c r="AK309">
        <v>0</v>
      </c>
      <c r="AL309">
        <v>36</v>
      </c>
      <c r="AM309">
        <v>5</v>
      </c>
      <c r="AN309">
        <v>0</v>
      </c>
      <c r="AO309">
        <v>2</v>
      </c>
      <c r="AP309">
        <v>4</v>
      </c>
      <c r="AQ309">
        <v>32</v>
      </c>
      <c r="AR309">
        <v>2</v>
      </c>
      <c r="AS309">
        <v>0</v>
      </c>
      <c r="AT309">
        <v>0</v>
      </c>
      <c r="AU309">
        <v>13</v>
      </c>
      <c r="AV309">
        <v>255</v>
      </c>
      <c r="AW309">
        <v>102</v>
      </c>
      <c r="AX309">
        <v>3</v>
      </c>
      <c r="AY309">
        <v>0</v>
      </c>
      <c r="AZ309">
        <v>8</v>
      </c>
      <c r="BA309">
        <v>11</v>
      </c>
      <c r="BB309">
        <v>0</v>
      </c>
      <c r="BC309">
        <v>9</v>
      </c>
      <c r="BD309">
        <v>2</v>
      </c>
      <c r="BE309">
        <v>3</v>
      </c>
      <c r="BF309">
        <v>9</v>
      </c>
      <c r="BG309">
        <v>0</v>
      </c>
      <c r="BH309">
        <v>25</v>
      </c>
      <c r="BI309">
        <v>5</v>
      </c>
      <c r="BJ309">
        <v>10</v>
      </c>
      <c r="BK309">
        <v>5</v>
      </c>
      <c r="BL309">
        <v>0</v>
      </c>
      <c r="BM309">
        <v>16</v>
      </c>
      <c r="BN309">
        <v>6</v>
      </c>
      <c r="BO309">
        <v>2</v>
      </c>
      <c r="BP309">
        <v>0</v>
      </c>
      <c r="BQ309">
        <v>0</v>
      </c>
      <c r="BR309">
        <v>46</v>
      </c>
      <c r="BS309">
        <v>6</v>
      </c>
      <c r="BT309">
        <v>0</v>
      </c>
      <c r="BU309">
        <v>4</v>
      </c>
      <c r="BV309">
        <v>0</v>
      </c>
    </row>
    <row r="310" spans="1:74" x14ac:dyDescent="0.3">
      <c r="A310" t="s">
        <v>3441</v>
      </c>
      <c r="B310">
        <v>1980</v>
      </c>
      <c r="C310" t="s">
        <v>189</v>
      </c>
      <c r="D310" t="s">
        <v>3442</v>
      </c>
      <c r="E310" t="str">
        <f t="shared" si="4"/>
        <v>City of Idyllwild-Pine Cove</v>
      </c>
      <c r="F310">
        <v>1314</v>
      </c>
      <c r="G310" t="s">
        <v>3443</v>
      </c>
      <c r="H310">
        <v>2959</v>
      </c>
      <c r="I310">
        <v>0</v>
      </c>
      <c r="J310">
        <v>2959</v>
      </c>
      <c r="K310">
        <v>0</v>
      </c>
      <c r="L310">
        <v>1227</v>
      </c>
      <c r="M310">
        <v>824</v>
      </c>
      <c r="N310">
        <v>403</v>
      </c>
      <c r="O310">
        <v>83600</v>
      </c>
      <c r="P310">
        <v>2893</v>
      </c>
      <c r="Q310">
        <v>250</v>
      </c>
      <c r="R310">
        <v>21</v>
      </c>
      <c r="S310">
        <v>152</v>
      </c>
      <c r="T310" t="s">
        <v>3442</v>
      </c>
      <c r="U310">
        <v>1</v>
      </c>
      <c r="V310">
        <v>323</v>
      </c>
      <c r="W310">
        <v>0</v>
      </c>
      <c r="X310">
        <v>0</v>
      </c>
      <c r="Y310">
        <v>5</v>
      </c>
      <c r="Z310">
        <v>51</v>
      </c>
      <c r="AA310">
        <v>18</v>
      </c>
      <c r="AB310">
        <v>8</v>
      </c>
      <c r="AC310">
        <v>7</v>
      </c>
      <c r="AD310">
        <v>0</v>
      </c>
      <c r="AE310">
        <v>50</v>
      </c>
      <c r="AF310">
        <v>28</v>
      </c>
      <c r="AG310">
        <v>0</v>
      </c>
      <c r="AH310">
        <v>21</v>
      </c>
      <c r="AI310">
        <v>0</v>
      </c>
      <c r="AJ310">
        <v>13</v>
      </c>
      <c r="AK310">
        <v>8</v>
      </c>
      <c r="AL310">
        <v>28</v>
      </c>
      <c r="AM310">
        <v>0</v>
      </c>
      <c r="AN310">
        <v>31</v>
      </c>
      <c r="AO310">
        <v>10</v>
      </c>
      <c r="AP310">
        <v>21</v>
      </c>
      <c r="AQ310">
        <v>60</v>
      </c>
      <c r="AR310">
        <v>22</v>
      </c>
      <c r="AS310">
        <v>0</v>
      </c>
      <c r="AT310">
        <v>0</v>
      </c>
      <c r="AU310">
        <v>0</v>
      </c>
      <c r="AV310">
        <v>498</v>
      </c>
      <c r="AW310">
        <v>138</v>
      </c>
      <c r="AX310">
        <v>0</v>
      </c>
      <c r="AY310">
        <v>0</v>
      </c>
      <c r="AZ310">
        <v>0</v>
      </c>
      <c r="BA310">
        <v>5</v>
      </c>
      <c r="BB310">
        <v>18</v>
      </c>
      <c r="BC310">
        <v>37</v>
      </c>
      <c r="BD310">
        <v>11</v>
      </c>
      <c r="BE310">
        <v>13</v>
      </c>
      <c r="BF310">
        <v>89</v>
      </c>
      <c r="BG310">
        <v>0</v>
      </c>
      <c r="BH310">
        <v>55</v>
      </c>
      <c r="BI310">
        <v>0</v>
      </c>
      <c r="BJ310">
        <v>10</v>
      </c>
      <c r="BK310">
        <v>39</v>
      </c>
      <c r="BL310">
        <v>0</v>
      </c>
      <c r="BM310">
        <v>28</v>
      </c>
      <c r="BN310">
        <v>21</v>
      </c>
      <c r="BO310">
        <v>14</v>
      </c>
      <c r="BP310">
        <v>35</v>
      </c>
      <c r="BQ310">
        <v>0</v>
      </c>
      <c r="BR310">
        <v>170</v>
      </c>
      <c r="BS310">
        <v>28</v>
      </c>
      <c r="BT310">
        <v>80</v>
      </c>
      <c r="BU310">
        <v>50</v>
      </c>
      <c r="BV310">
        <v>0</v>
      </c>
    </row>
    <row r="311" spans="1:74" x14ac:dyDescent="0.3">
      <c r="A311" t="s">
        <v>3444</v>
      </c>
      <c r="B311">
        <v>1980</v>
      </c>
      <c r="C311" t="s">
        <v>189</v>
      </c>
      <c r="D311" t="s">
        <v>702</v>
      </c>
      <c r="E311" t="str">
        <f t="shared" si="4"/>
        <v>City of Imperial</v>
      </c>
      <c r="F311">
        <v>1317</v>
      </c>
      <c r="G311" t="s">
        <v>3445</v>
      </c>
      <c r="H311">
        <v>3451</v>
      </c>
      <c r="I311">
        <v>0</v>
      </c>
      <c r="J311">
        <v>3451</v>
      </c>
      <c r="K311">
        <v>0</v>
      </c>
      <c r="L311">
        <v>1065</v>
      </c>
      <c r="M311">
        <v>681</v>
      </c>
      <c r="N311">
        <v>384</v>
      </c>
      <c r="O311">
        <v>43500</v>
      </c>
      <c r="P311">
        <v>885</v>
      </c>
      <c r="Q311">
        <v>163</v>
      </c>
      <c r="R311">
        <v>70</v>
      </c>
      <c r="S311">
        <v>10</v>
      </c>
      <c r="T311" t="s">
        <v>702</v>
      </c>
      <c r="U311">
        <v>1</v>
      </c>
      <c r="V311">
        <v>238</v>
      </c>
      <c r="W311">
        <v>0</v>
      </c>
      <c r="X311">
        <v>0</v>
      </c>
      <c r="Y311">
        <v>9</v>
      </c>
      <c r="Z311">
        <v>45</v>
      </c>
      <c r="AA311">
        <v>12</v>
      </c>
      <c r="AB311">
        <v>34</v>
      </c>
      <c r="AC311">
        <v>0</v>
      </c>
      <c r="AD311">
        <v>34</v>
      </c>
      <c r="AE311">
        <v>35</v>
      </c>
      <c r="AF311">
        <v>0</v>
      </c>
      <c r="AG311">
        <v>43</v>
      </c>
      <c r="AH311">
        <v>11</v>
      </c>
      <c r="AI311">
        <v>26</v>
      </c>
      <c r="AJ311">
        <v>37</v>
      </c>
      <c r="AK311">
        <v>0</v>
      </c>
      <c r="AL311">
        <v>46</v>
      </c>
      <c r="AM311">
        <v>20</v>
      </c>
      <c r="AN311">
        <v>2</v>
      </c>
      <c r="AO311">
        <v>0</v>
      </c>
      <c r="AP311">
        <v>0</v>
      </c>
      <c r="AQ311">
        <v>30</v>
      </c>
      <c r="AR311">
        <v>0</v>
      </c>
      <c r="AS311">
        <v>0</v>
      </c>
      <c r="AT311">
        <v>0</v>
      </c>
      <c r="AU311">
        <v>0</v>
      </c>
      <c r="AV311">
        <v>291</v>
      </c>
      <c r="AW311">
        <v>101</v>
      </c>
      <c r="AX311">
        <v>12</v>
      </c>
      <c r="AY311">
        <v>3</v>
      </c>
      <c r="AZ311">
        <v>20</v>
      </c>
      <c r="BA311">
        <v>25</v>
      </c>
      <c r="BB311">
        <v>19</v>
      </c>
      <c r="BC311">
        <v>13</v>
      </c>
      <c r="BD311">
        <v>0</v>
      </c>
      <c r="BE311">
        <v>14</v>
      </c>
      <c r="BF311">
        <v>7</v>
      </c>
      <c r="BG311">
        <v>0</v>
      </c>
      <c r="BH311">
        <v>27</v>
      </c>
      <c r="BI311">
        <v>22</v>
      </c>
      <c r="BJ311">
        <v>7</v>
      </c>
      <c r="BK311">
        <v>9</v>
      </c>
      <c r="BL311">
        <v>0</v>
      </c>
      <c r="BM311">
        <v>103</v>
      </c>
      <c r="BN311">
        <v>20</v>
      </c>
      <c r="BO311">
        <v>6</v>
      </c>
      <c r="BP311">
        <v>11</v>
      </c>
      <c r="BQ311">
        <v>0</v>
      </c>
      <c r="BR311">
        <v>264</v>
      </c>
      <c r="BS311">
        <v>35</v>
      </c>
      <c r="BT311">
        <v>11</v>
      </c>
      <c r="BU311">
        <v>0</v>
      </c>
      <c r="BV311">
        <v>0</v>
      </c>
    </row>
    <row r="312" spans="1:74" x14ac:dyDescent="0.3">
      <c r="A312" t="s">
        <v>3446</v>
      </c>
      <c r="B312">
        <v>1980</v>
      </c>
      <c r="C312" t="s">
        <v>189</v>
      </c>
      <c r="D312" t="s">
        <v>704</v>
      </c>
      <c r="E312" t="str">
        <f t="shared" si="4"/>
        <v>City of Imperial Beach</v>
      </c>
      <c r="F312">
        <v>1320</v>
      </c>
      <c r="G312" t="s">
        <v>3447</v>
      </c>
      <c r="H312">
        <v>22689</v>
      </c>
      <c r="I312">
        <v>22689</v>
      </c>
      <c r="J312">
        <v>0</v>
      </c>
      <c r="K312">
        <v>0</v>
      </c>
      <c r="L312">
        <v>7767</v>
      </c>
      <c r="M312">
        <v>2589</v>
      </c>
      <c r="N312">
        <v>5178</v>
      </c>
      <c r="O312">
        <v>67700</v>
      </c>
      <c r="P312">
        <v>5380</v>
      </c>
      <c r="Q312">
        <v>1223</v>
      </c>
      <c r="R312">
        <v>1341</v>
      </c>
      <c r="S312">
        <v>220</v>
      </c>
      <c r="T312" t="s">
        <v>704</v>
      </c>
      <c r="U312">
        <v>1</v>
      </c>
      <c r="V312">
        <v>281</v>
      </c>
      <c r="W312">
        <v>6</v>
      </c>
      <c r="X312">
        <v>5</v>
      </c>
      <c r="Y312">
        <v>30</v>
      </c>
      <c r="Z312">
        <v>590</v>
      </c>
      <c r="AA312">
        <v>60</v>
      </c>
      <c r="AB312">
        <v>9</v>
      </c>
      <c r="AC312">
        <v>36</v>
      </c>
      <c r="AD312">
        <v>333</v>
      </c>
      <c r="AE312">
        <v>1089</v>
      </c>
      <c r="AF312">
        <v>5</v>
      </c>
      <c r="AG312">
        <v>126</v>
      </c>
      <c r="AH312">
        <v>300</v>
      </c>
      <c r="AI312">
        <v>604</v>
      </c>
      <c r="AJ312">
        <v>286</v>
      </c>
      <c r="AK312">
        <v>0</v>
      </c>
      <c r="AL312">
        <v>339</v>
      </c>
      <c r="AM312">
        <v>215</v>
      </c>
      <c r="AN312">
        <v>209</v>
      </c>
      <c r="AO312">
        <v>46</v>
      </c>
      <c r="AP312">
        <v>6</v>
      </c>
      <c r="AQ312">
        <v>716</v>
      </c>
      <c r="AR312">
        <v>87</v>
      </c>
      <c r="AS312">
        <v>11</v>
      </c>
      <c r="AT312">
        <v>6</v>
      </c>
      <c r="AU312">
        <v>7</v>
      </c>
      <c r="AV312">
        <v>353</v>
      </c>
      <c r="AW312">
        <v>92</v>
      </c>
      <c r="AX312">
        <v>10</v>
      </c>
      <c r="AY312">
        <v>8</v>
      </c>
      <c r="AZ312">
        <v>4</v>
      </c>
      <c r="BA312">
        <v>98</v>
      </c>
      <c r="BB312">
        <v>13</v>
      </c>
      <c r="BC312">
        <v>73</v>
      </c>
      <c r="BD312">
        <v>6</v>
      </c>
      <c r="BE312">
        <v>24</v>
      </c>
      <c r="BF312">
        <v>49</v>
      </c>
      <c r="BG312">
        <v>0</v>
      </c>
      <c r="BH312">
        <v>177</v>
      </c>
      <c r="BI312">
        <v>37</v>
      </c>
      <c r="BJ312">
        <v>48</v>
      </c>
      <c r="BK312">
        <v>111</v>
      </c>
      <c r="BL312">
        <v>0</v>
      </c>
      <c r="BM312">
        <v>176</v>
      </c>
      <c r="BN312">
        <v>47</v>
      </c>
      <c r="BO312">
        <v>78</v>
      </c>
      <c r="BP312">
        <v>41</v>
      </c>
      <c r="BQ312">
        <v>0</v>
      </c>
      <c r="BR312">
        <v>864</v>
      </c>
      <c r="BS312">
        <v>134</v>
      </c>
      <c r="BT312">
        <v>117</v>
      </c>
      <c r="BU312">
        <v>68</v>
      </c>
      <c r="BV312">
        <v>0</v>
      </c>
    </row>
    <row r="313" spans="1:74" x14ac:dyDescent="0.3">
      <c r="A313" t="s">
        <v>3448</v>
      </c>
      <c r="B313">
        <v>1980</v>
      </c>
      <c r="C313" t="s">
        <v>189</v>
      </c>
      <c r="D313" t="s">
        <v>706</v>
      </c>
      <c r="E313" t="str">
        <f t="shared" si="4"/>
        <v>City of Indian Wells</v>
      </c>
      <c r="F313">
        <v>1327</v>
      </c>
      <c r="G313" t="s">
        <v>3449</v>
      </c>
      <c r="H313">
        <v>1394</v>
      </c>
      <c r="I313">
        <v>1243</v>
      </c>
      <c r="J313">
        <v>0</v>
      </c>
      <c r="K313">
        <v>151</v>
      </c>
      <c r="L313">
        <v>618</v>
      </c>
      <c r="M313">
        <v>582</v>
      </c>
      <c r="N313">
        <v>36</v>
      </c>
      <c r="O313">
        <v>200100</v>
      </c>
      <c r="P313">
        <v>1744</v>
      </c>
      <c r="Q313">
        <v>262</v>
      </c>
      <c r="R313">
        <v>12</v>
      </c>
      <c r="S313">
        <v>3</v>
      </c>
      <c r="T313" t="s">
        <v>706</v>
      </c>
      <c r="U313">
        <v>1</v>
      </c>
      <c r="V313">
        <v>501</v>
      </c>
      <c r="W313">
        <v>0</v>
      </c>
      <c r="X313">
        <v>0</v>
      </c>
      <c r="Y313">
        <v>0</v>
      </c>
      <c r="Z313">
        <v>0</v>
      </c>
      <c r="AA313">
        <v>0</v>
      </c>
      <c r="AB313">
        <v>0</v>
      </c>
      <c r="AC313">
        <v>0</v>
      </c>
      <c r="AD313">
        <v>0</v>
      </c>
      <c r="AE313">
        <v>3</v>
      </c>
      <c r="AF313">
        <v>3</v>
      </c>
      <c r="AG313">
        <v>0</v>
      </c>
      <c r="AH313">
        <v>0</v>
      </c>
      <c r="AI313">
        <v>0</v>
      </c>
      <c r="AJ313">
        <v>0</v>
      </c>
      <c r="AK313">
        <v>0</v>
      </c>
      <c r="AL313">
        <v>3</v>
      </c>
      <c r="AM313">
        <v>0</v>
      </c>
      <c r="AN313">
        <v>0</v>
      </c>
      <c r="AO313">
        <v>4</v>
      </c>
      <c r="AP313">
        <v>0</v>
      </c>
      <c r="AQ313">
        <v>14</v>
      </c>
      <c r="AR313">
        <v>0</v>
      </c>
      <c r="AS313">
        <v>5</v>
      </c>
      <c r="AT313">
        <v>0</v>
      </c>
      <c r="AU313">
        <v>0</v>
      </c>
      <c r="AV313">
        <v>751</v>
      </c>
      <c r="AW313">
        <v>251</v>
      </c>
      <c r="AX313">
        <v>0</v>
      </c>
      <c r="AY313">
        <v>0</v>
      </c>
      <c r="AZ313">
        <v>0</v>
      </c>
      <c r="BA313">
        <v>10</v>
      </c>
      <c r="BB313">
        <v>11</v>
      </c>
      <c r="BC313">
        <v>2</v>
      </c>
      <c r="BD313">
        <v>0</v>
      </c>
      <c r="BE313">
        <v>2</v>
      </c>
      <c r="BF313">
        <v>21</v>
      </c>
      <c r="BG313">
        <v>0</v>
      </c>
      <c r="BH313">
        <v>3</v>
      </c>
      <c r="BI313">
        <v>0</v>
      </c>
      <c r="BJ313">
        <v>10</v>
      </c>
      <c r="BK313">
        <v>10</v>
      </c>
      <c r="BL313">
        <v>0</v>
      </c>
      <c r="BM313">
        <v>2</v>
      </c>
      <c r="BN313">
        <v>0</v>
      </c>
      <c r="BO313">
        <v>5</v>
      </c>
      <c r="BP313">
        <v>0</v>
      </c>
      <c r="BQ313">
        <v>0</v>
      </c>
      <c r="BR313">
        <v>229</v>
      </c>
      <c r="BS313">
        <v>25</v>
      </c>
      <c r="BT313">
        <v>30</v>
      </c>
      <c r="BU313">
        <v>34</v>
      </c>
      <c r="BV313">
        <v>0</v>
      </c>
    </row>
    <row r="314" spans="1:74" x14ac:dyDescent="0.3">
      <c r="A314" t="s">
        <v>3450</v>
      </c>
      <c r="B314">
        <v>1980</v>
      </c>
      <c r="C314" t="s">
        <v>189</v>
      </c>
      <c r="D314" t="s">
        <v>708</v>
      </c>
      <c r="E314" t="str">
        <f t="shared" si="4"/>
        <v>City of Indio</v>
      </c>
      <c r="F314">
        <v>1330</v>
      </c>
      <c r="G314" t="s">
        <v>3451</v>
      </c>
      <c r="H314">
        <v>21611</v>
      </c>
      <c r="I314">
        <v>0</v>
      </c>
      <c r="J314">
        <v>21611</v>
      </c>
      <c r="K314">
        <v>0</v>
      </c>
      <c r="L314">
        <v>6626</v>
      </c>
      <c r="M314">
        <v>3430</v>
      </c>
      <c r="N314">
        <v>3196</v>
      </c>
      <c r="O314">
        <v>58700</v>
      </c>
      <c r="P314">
        <v>4679</v>
      </c>
      <c r="Q314">
        <v>1193</v>
      </c>
      <c r="R314">
        <v>1321</v>
      </c>
      <c r="S314">
        <v>632</v>
      </c>
      <c r="T314" t="s">
        <v>708</v>
      </c>
      <c r="U314">
        <v>1</v>
      </c>
      <c r="V314">
        <v>225</v>
      </c>
      <c r="W314">
        <v>5</v>
      </c>
      <c r="X314">
        <v>27</v>
      </c>
      <c r="Y314">
        <v>108</v>
      </c>
      <c r="Z314">
        <v>490</v>
      </c>
      <c r="AA314">
        <v>57</v>
      </c>
      <c r="AB314">
        <v>174</v>
      </c>
      <c r="AC314">
        <v>92</v>
      </c>
      <c r="AD314">
        <v>195</v>
      </c>
      <c r="AE314">
        <v>236</v>
      </c>
      <c r="AF314">
        <v>32</v>
      </c>
      <c r="AG314">
        <v>265</v>
      </c>
      <c r="AH314">
        <v>164</v>
      </c>
      <c r="AI314">
        <v>207</v>
      </c>
      <c r="AJ314">
        <v>84</v>
      </c>
      <c r="AK314">
        <v>5</v>
      </c>
      <c r="AL314">
        <v>250</v>
      </c>
      <c r="AM314">
        <v>60</v>
      </c>
      <c r="AN314">
        <v>127</v>
      </c>
      <c r="AO314">
        <v>6</v>
      </c>
      <c r="AP314">
        <v>4</v>
      </c>
      <c r="AQ314">
        <v>429</v>
      </c>
      <c r="AR314">
        <v>60</v>
      </c>
      <c r="AS314">
        <v>32</v>
      </c>
      <c r="AT314">
        <v>0</v>
      </c>
      <c r="AU314">
        <v>20</v>
      </c>
      <c r="AV314">
        <v>310</v>
      </c>
      <c r="AW314">
        <v>105</v>
      </c>
      <c r="AX314">
        <v>8</v>
      </c>
      <c r="AY314">
        <v>18</v>
      </c>
      <c r="AZ314">
        <v>0</v>
      </c>
      <c r="BA314">
        <v>116</v>
      </c>
      <c r="BB314">
        <v>13</v>
      </c>
      <c r="BC314">
        <v>66</v>
      </c>
      <c r="BD314">
        <v>51</v>
      </c>
      <c r="BE314">
        <v>46</v>
      </c>
      <c r="BF314">
        <v>112</v>
      </c>
      <c r="BG314">
        <v>0</v>
      </c>
      <c r="BH314">
        <v>160</v>
      </c>
      <c r="BI314">
        <v>35</v>
      </c>
      <c r="BJ314">
        <v>84</v>
      </c>
      <c r="BK314">
        <v>81</v>
      </c>
      <c r="BL314">
        <v>0</v>
      </c>
      <c r="BM314">
        <v>240</v>
      </c>
      <c r="BN314">
        <v>74</v>
      </c>
      <c r="BO314">
        <v>48</v>
      </c>
      <c r="BP314">
        <v>66</v>
      </c>
      <c r="BQ314">
        <v>0</v>
      </c>
      <c r="BR314">
        <v>1131</v>
      </c>
      <c r="BS314">
        <v>169</v>
      </c>
      <c r="BT314">
        <v>149</v>
      </c>
      <c r="BU314">
        <v>74</v>
      </c>
      <c r="BV314">
        <v>0</v>
      </c>
    </row>
    <row r="315" spans="1:74" x14ac:dyDescent="0.3">
      <c r="A315" t="s">
        <v>3452</v>
      </c>
      <c r="B315">
        <v>1980</v>
      </c>
      <c r="C315" t="s">
        <v>189</v>
      </c>
      <c r="D315" t="s">
        <v>710</v>
      </c>
      <c r="E315" t="str">
        <f t="shared" si="4"/>
        <v>City of Industry</v>
      </c>
      <c r="F315">
        <v>1335</v>
      </c>
      <c r="G315" t="s">
        <v>3453</v>
      </c>
      <c r="H315">
        <v>664</v>
      </c>
      <c r="I315">
        <v>664</v>
      </c>
      <c r="J315">
        <v>0</v>
      </c>
      <c r="K315">
        <v>0</v>
      </c>
      <c r="L315">
        <v>141</v>
      </c>
      <c r="M315">
        <v>72</v>
      </c>
      <c r="N315">
        <v>69</v>
      </c>
      <c r="O315">
        <v>65300</v>
      </c>
      <c r="P315">
        <v>133</v>
      </c>
      <c r="Q315">
        <v>13</v>
      </c>
      <c r="R315">
        <v>0</v>
      </c>
      <c r="S315">
        <v>4</v>
      </c>
      <c r="T315" t="s">
        <v>710</v>
      </c>
      <c r="U315">
        <v>1</v>
      </c>
      <c r="V315">
        <v>254</v>
      </c>
      <c r="W315">
        <v>0</v>
      </c>
      <c r="X315">
        <v>0</v>
      </c>
      <c r="Y315">
        <v>0</v>
      </c>
      <c r="Z315">
        <v>7</v>
      </c>
      <c r="AA315">
        <v>4</v>
      </c>
      <c r="AB315">
        <v>0</v>
      </c>
      <c r="AC315">
        <v>0</v>
      </c>
      <c r="AD315">
        <v>0</v>
      </c>
      <c r="AE315">
        <v>21</v>
      </c>
      <c r="AF315">
        <v>2</v>
      </c>
      <c r="AG315">
        <v>0</v>
      </c>
      <c r="AH315">
        <v>4</v>
      </c>
      <c r="AI315">
        <v>2</v>
      </c>
      <c r="AJ315">
        <v>5</v>
      </c>
      <c r="AK315">
        <v>0</v>
      </c>
      <c r="AL315">
        <v>10</v>
      </c>
      <c r="AM315">
        <v>5</v>
      </c>
      <c r="AN315">
        <v>0</v>
      </c>
      <c r="AO315">
        <v>0</v>
      </c>
      <c r="AP315">
        <v>4</v>
      </c>
      <c r="AQ315">
        <v>11</v>
      </c>
      <c r="AR315">
        <v>3</v>
      </c>
      <c r="AS315">
        <v>0</v>
      </c>
      <c r="AT315">
        <v>0</v>
      </c>
      <c r="AU315">
        <v>0</v>
      </c>
      <c r="AV315">
        <v>296</v>
      </c>
      <c r="AW315">
        <v>97</v>
      </c>
      <c r="AX315">
        <v>0</v>
      </c>
      <c r="AY315">
        <v>0</v>
      </c>
      <c r="AZ315">
        <v>0</v>
      </c>
      <c r="BA315">
        <v>0</v>
      </c>
      <c r="BB315">
        <v>3</v>
      </c>
      <c r="BC315">
        <v>0</v>
      </c>
      <c r="BD315">
        <v>0</v>
      </c>
      <c r="BE315">
        <v>0</v>
      </c>
      <c r="BF315">
        <v>2</v>
      </c>
      <c r="BG315">
        <v>0</v>
      </c>
      <c r="BH315">
        <v>6</v>
      </c>
      <c r="BI315">
        <v>2</v>
      </c>
      <c r="BJ315">
        <v>0</v>
      </c>
      <c r="BK315">
        <v>3</v>
      </c>
      <c r="BL315">
        <v>0</v>
      </c>
      <c r="BM315">
        <v>22</v>
      </c>
      <c r="BN315">
        <v>5</v>
      </c>
      <c r="BO315">
        <v>0</v>
      </c>
      <c r="BP315">
        <v>0</v>
      </c>
      <c r="BQ315">
        <v>0</v>
      </c>
      <c r="BR315">
        <v>29</v>
      </c>
      <c r="BS315">
        <v>0</v>
      </c>
      <c r="BT315">
        <v>0</v>
      </c>
      <c r="BU315">
        <v>0</v>
      </c>
      <c r="BV315">
        <v>0</v>
      </c>
    </row>
    <row r="316" spans="1:74" x14ac:dyDescent="0.3">
      <c r="A316" t="s">
        <v>3454</v>
      </c>
      <c r="B316">
        <v>1980</v>
      </c>
      <c r="C316" t="s">
        <v>189</v>
      </c>
      <c r="D316" t="s">
        <v>712</v>
      </c>
      <c r="E316" t="str">
        <f t="shared" si="4"/>
        <v>City of Inglewood</v>
      </c>
      <c r="F316">
        <v>1340</v>
      </c>
      <c r="G316" t="s">
        <v>3455</v>
      </c>
      <c r="H316">
        <v>94245</v>
      </c>
      <c r="I316">
        <v>94245</v>
      </c>
      <c r="J316">
        <v>0</v>
      </c>
      <c r="K316">
        <v>0</v>
      </c>
      <c r="L316">
        <v>36750</v>
      </c>
      <c r="M316">
        <v>12498</v>
      </c>
      <c r="N316">
        <v>24252</v>
      </c>
      <c r="O316">
        <v>71800</v>
      </c>
      <c r="P316">
        <v>18262</v>
      </c>
      <c r="Q316">
        <v>11386</v>
      </c>
      <c r="R316">
        <v>8282</v>
      </c>
      <c r="S316">
        <v>295</v>
      </c>
      <c r="T316" t="s">
        <v>712</v>
      </c>
      <c r="U316">
        <v>1</v>
      </c>
      <c r="V316">
        <v>285</v>
      </c>
      <c r="W316">
        <v>67</v>
      </c>
      <c r="X316">
        <v>170</v>
      </c>
      <c r="Y316">
        <v>187</v>
      </c>
      <c r="Z316">
        <v>3366</v>
      </c>
      <c r="AA316">
        <v>1051</v>
      </c>
      <c r="AB316">
        <v>108</v>
      </c>
      <c r="AC316">
        <v>210</v>
      </c>
      <c r="AD316">
        <v>941</v>
      </c>
      <c r="AE316">
        <v>3380</v>
      </c>
      <c r="AF316">
        <v>30</v>
      </c>
      <c r="AG316">
        <v>673</v>
      </c>
      <c r="AH316">
        <v>1002</v>
      </c>
      <c r="AI316">
        <v>2173</v>
      </c>
      <c r="AJ316">
        <v>1254</v>
      </c>
      <c r="AK316">
        <v>53</v>
      </c>
      <c r="AL316">
        <v>1712</v>
      </c>
      <c r="AM316">
        <v>1117</v>
      </c>
      <c r="AN316">
        <v>894</v>
      </c>
      <c r="AO316">
        <v>189</v>
      </c>
      <c r="AP316">
        <v>15</v>
      </c>
      <c r="AQ316">
        <v>4495</v>
      </c>
      <c r="AR316">
        <v>613</v>
      </c>
      <c r="AS316">
        <v>193</v>
      </c>
      <c r="AT316">
        <v>10</v>
      </c>
      <c r="AU316">
        <v>57</v>
      </c>
      <c r="AV316">
        <v>373</v>
      </c>
      <c r="AW316">
        <v>91</v>
      </c>
      <c r="AX316">
        <v>49</v>
      </c>
      <c r="AY316">
        <v>51</v>
      </c>
      <c r="AZ316">
        <v>87</v>
      </c>
      <c r="BA316">
        <v>396</v>
      </c>
      <c r="BB316">
        <v>117</v>
      </c>
      <c r="BC316">
        <v>404</v>
      </c>
      <c r="BD316">
        <v>51</v>
      </c>
      <c r="BE316">
        <v>96</v>
      </c>
      <c r="BF316">
        <v>447</v>
      </c>
      <c r="BG316">
        <v>0</v>
      </c>
      <c r="BH316">
        <v>346</v>
      </c>
      <c r="BI316">
        <v>117</v>
      </c>
      <c r="BJ316">
        <v>207</v>
      </c>
      <c r="BK316">
        <v>426</v>
      </c>
      <c r="BL316">
        <v>0</v>
      </c>
      <c r="BM316">
        <v>534</v>
      </c>
      <c r="BN316">
        <v>201</v>
      </c>
      <c r="BO316">
        <v>319</v>
      </c>
      <c r="BP316">
        <v>225</v>
      </c>
      <c r="BQ316">
        <v>0</v>
      </c>
      <c r="BR316">
        <v>4221</v>
      </c>
      <c r="BS316">
        <v>539</v>
      </c>
      <c r="BT316">
        <v>594</v>
      </c>
      <c r="BU316">
        <v>188</v>
      </c>
      <c r="BV316">
        <v>0</v>
      </c>
    </row>
    <row r="317" spans="1:74" x14ac:dyDescent="0.3">
      <c r="A317" t="s">
        <v>3456</v>
      </c>
      <c r="B317">
        <v>1980</v>
      </c>
      <c r="C317" t="s">
        <v>189</v>
      </c>
      <c r="D317" t="s">
        <v>714</v>
      </c>
      <c r="E317" t="str">
        <f t="shared" si="4"/>
        <v>City of Ione</v>
      </c>
      <c r="F317">
        <v>1345</v>
      </c>
      <c r="G317" t="s">
        <v>3457</v>
      </c>
      <c r="H317">
        <v>2207</v>
      </c>
      <c r="I317">
        <v>0</v>
      </c>
      <c r="J317">
        <v>0</v>
      </c>
      <c r="K317">
        <v>2207</v>
      </c>
      <c r="L317">
        <v>632</v>
      </c>
      <c r="M317">
        <v>402</v>
      </c>
      <c r="N317">
        <v>230</v>
      </c>
      <c r="O317">
        <v>51100</v>
      </c>
      <c r="P317">
        <v>553</v>
      </c>
      <c r="Q317">
        <v>57</v>
      </c>
      <c r="R317">
        <v>21</v>
      </c>
      <c r="S317">
        <v>41</v>
      </c>
      <c r="T317" t="s">
        <v>714</v>
      </c>
      <c r="U317">
        <v>1</v>
      </c>
      <c r="V317">
        <v>217</v>
      </c>
      <c r="W317">
        <v>2</v>
      </c>
      <c r="X317">
        <v>0</v>
      </c>
      <c r="Y317">
        <v>4</v>
      </c>
      <c r="Z317">
        <v>19</v>
      </c>
      <c r="AA317">
        <v>4</v>
      </c>
      <c r="AB317">
        <v>7</v>
      </c>
      <c r="AC317">
        <v>6</v>
      </c>
      <c r="AD317">
        <v>7</v>
      </c>
      <c r="AE317">
        <v>14</v>
      </c>
      <c r="AF317">
        <v>2</v>
      </c>
      <c r="AG317">
        <v>14</v>
      </c>
      <c r="AH317">
        <v>18</v>
      </c>
      <c r="AI317">
        <v>18</v>
      </c>
      <c r="AJ317">
        <v>5</v>
      </c>
      <c r="AK317">
        <v>4</v>
      </c>
      <c r="AL317">
        <v>34</v>
      </c>
      <c r="AM317">
        <v>4</v>
      </c>
      <c r="AN317">
        <v>2</v>
      </c>
      <c r="AO317">
        <v>0</v>
      </c>
      <c r="AP317">
        <v>6</v>
      </c>
      <c r="AQ317">
        <v>54</v>
      </c>
      <c r="AR317">
        <v>4</v>
      </c>
      <c r="AS317">
        <v>0</v>
      </c>
      <c r="AT317">
        <v>0</v>
      </c>
      <c r="AU317">
        <v>0</v>
      </c>
      <c r="AV317">
        <v>281</v>
      </c>
      <c r="AW317">
        <v>83</v>
      </c>
      <c r="AX317">
        <v>20</v>
      </c>
      <c r="AY317">
        <v>3</v>
      </c>
      <c r="AZ317">
        <v>11</v>
      </c>
      <c r="BA317">
        <v>7</v>
      </c>
      <c r="BB317">
        <v>2</v>
      </c>
      <c r="BC317">
        <v>41</v>
      </c>
      <c r="BD317">
        <v>6</v>
      </c>
      <c r="BE317">
        <v>7</v>
      </c>
      <c r="BF317">
        <v>11</v>
      </c>
      <c r="BG317">
        <v>0</v>
      </c>
      <c r="BH317">
        <v>38</v>
      </c>
      <c r="BI317">
        <v>4</v>
      </c>
      <c r="BJ317">
        <v>4</v>
      </c>
      <c r="BK317">
        <v>3</v>
      </c>
      <c r="BL317">
        <v>0</v>
      </c>
      <c r="BM317">
        <v>30</v>
      </c>
      <c r="BN317">
        <v>2</v>
      </c>
      <c r="BO317">
        <v>5</v>
      </c>
      <c r="BP317">
        <v>4</v>
      </c>
      <c r="BQ317">
        <v>0</v>
      </c>
      <c r="BR317">
        <v>117</v>
      </c>
      <c r="BS317">
        <v>8</v>
      </c>
      <c r="BT317">
        <v>9</v>
      </c>
      <c r="BU317">
        <v>0</v>
      </c>
      <c r="BV317">
        <v>0</v>
      </c>
    </row>
    <row r="318" spans="1:74" x14ac:dyDescent="0.3">
      <c r="A318" t="s">
        <v>3458</v>
      </c>
      <c r="B318">
        <v>1980</v>
      </c>
      <c r="C318" t="s">
        <v>189</v>
      </c>
      <c r="D318" t="s">
        <v>716</v>
      </c>
      <c r="E318" t="str">
        <f t="shared" si="4"/>
        <v>City of Irvine</v>
      </c>
      <c r="F318">
        <v>1347</v>
      </c>
      <c r="G318" t="s">
        <v>3459</v>
      </c>
      <c r="H318">
        <v>62134</v>
      </c>
      <c r="I318">
        <v>62134</v>
      </c>
      <c r="J318">
        <v>0</v>
      </c>
      <c r="K318">
        <v>0</v>
      </c>
      <c r="L318">
        <v>21337</v>
      </c>
      <c r="M318">
        <v>15568</v>
      </c>
      <c r="N318">
        <v>5769</v>
      </c>
      <c r="O318">
        <v>136400</v>
      </c>
      <c r="P318">
        <v>20599</v>
      </c>
      <c r="Q318">
        <v>704</v>
      </c>
      <c r="R318">
        <v>530</v>
      </c>
      <c r="S318">
        <v>661</v>
      </c>
      <c r="T318" t="s">
        <v>716</v>
      </c>
      <c r="U318">
        <v>1</v>
      </c>
      <c r="V318">
        <v>475</v>
      </c>
      <c r="W318">
        <v>0</v>
      </c>
      <c r="X318">
        <v>0</v>
      </c>
      <c r="Y318">
        <v>0</v>
      </c>
      <c r="Z318">
        <v>233</v>
      </c>
      <c r="AA318">
        <v>54</v>
      </c>
      <c r="AB318">
        <v>0</v>
      </c>
      <c r="AC318">
        <v>0</v>
      </c>
      <c r="AD318">
        <v>11</v>
      </c>
      <c r="AE318">
        <v>447</v>
      </c>
      <c r="AF318">
        <v>5</v>
      </c>
      <c r="AG318">
        <v>0</v>
      </c>
      <c r="AH318">
        <v>4</v>
      </c>
      <c r="AI318">
        <v>165</v>
      </c>
      <c r="AJ318">
        <v>500</v>
      </c>
      <c r="AK318">
        <v>11</v>
      </c>
      <c r="AL318">
        <v>41</v>
      </c>
      <c r="AM318">
        <v>104</v>
      </c>
      <c r="AN318">
        <v>418</v>
      </c>
      <c r="AO318">
        <v>284</v>
      </c>
      <c r="AP318">
        <v>0</v>
      </c>
      <c r="AQ318">
        <v>1671</v>
      </c>
      <c r="AR318">
        <v>848</v>
      </c>
      <c r="AS318">
        <v>735</v>
      </c>
      <c r="AT318">
        <v>70</v>
      </c>
      <c r="AU318">
        <v>13</v>
      </c>
      <c r="AV318">
        <v>751</v>
      </c>
      <c r="AW318">
        <v>167</v>
      </c>
      <c r="AX318">
        <v>0</v>
      </c>
      <c r="AY318">
        <v>0</v>
      </c>
      <c r="AZ318">
        <v>5</v>
      </c>
      <c r="BA318">
        <v>133</v>
      </c>
      <c r="BB318">
        <v>56</v>
      </c>
      <c r="BC318">
        <v>16</v>
      </c>
      <c r="BD318">
        <v>13</v>
      </c>
      <c r="BE318">
        <v>7</v>
      </c>
      <c r="BF318">
        <v>120</v>
      </c>
      <c r="BG318">
        <v>0</v>
      </c>
      <c r="BH318">
        <v>71</v>
      </c>
      <c r="BI318">
        <v>18</v>
      </c>
      <c r="BJ318">
        <v>63</v>
      </c>
      <c r="BK318">
        <v>261</v>
      </c>
      <c r="BL318">
        <v>0</v>
      </c>
      <c r="BM318">
        <v>56</v>
      </c>
      <c r="BN318">
        <v>55</v>
      </c>
      <c r="BO318">
        <v>117</v>
      </c>
      <c r="BP318">
        <v>441</v>
      </c>
      <c r="BQ318">
        <v>0</v>
      </c>
      <c r="BR318">
        <v>3553</v>
      </c>
      <c r="BS318">
        <v>1420</v>
      </c>
      <c r="BT318">
        <v>2183</v>
      </c>
      <c r="BU318">
        <v>1471</v>
      </c>
      <c r="BV318">
        <v>0</v>
      </c>
    </row>
    <row r="319" spans="1:74" x14ac:dyDescent="0.3">
      <c r="A319" t="s">
        <v>3460</v>
      </c>
      <c r="B319">
        <v>1980</v>
      </c>
      <c r="C319" t="s">
        <v>189</v>
      </c>
      <c r="D319" t="s">
        <v>718</v>
      </c>
      <c r="E319" t="str">
        <f t="shared" si="4"/>
        <v>City of Irwindale</v>
      </c>
      <c r="F319">
        <v>1350</v>
      </c>
      <c r="G319" t="s">
        <v>3461</v>
      </c>
      <c r="H319">
        <v>1030</v>
      </c>
      <c r="I319">
        <v>1030</v>
      </c>
      <c r="J319">
        <v>0</v>
      </c>
      <c r="K319">
        <v>0</v>
      </c>
      <c r="L319">
        <v>255</v>
      </c>
      <c r="M319">
        <v>140</v>
      </c>
      <c r="N319">
        <v>115</v>
      </c>
      <c r="O319">
        <v>58400</v>
      </c>
      <c r="P319">
        <v>240</v>
      </c>
      <c r="Q319">
        <v>18</v>
      </c>
      <c r="R319">
        <v>0</v>
      </c>
      <c r="S319">
        <v>1</v>
      </c>
      <c r="T319" t="s">
        <v>718</v>
      </c>
      <c r="U319">
        <v>1</v>
      </c>
      <c r="V319">
        <v>218</v>
      </c>
      <c r="W319">
        <v>0</v>
      </c>
      <c r="X319">
        <v>0</v>
      </c>
      <c r="Y319">
        <v>0</v>
      </c>
      <c r="Z319">
        <v>10</v>
      </c>
      <c r="AA319">
        <v>2</v>
      </c>
      <c r="AB319">
        <v>3</v>
      </c>
      <c r="AC319">
        <v>0</v>
      </c>
      <c r="AD319">
        <v>4</v>
      </c>
      <c r="AE319">
        <v>13</v>
      </c>
      <c r="AF319">
        <v>0</v>
      </c>
      <c r="AG319">
        <v>3</v>
      </c>
      <c r="AH319">
        <v>7</v>
      </c>
      <c r="AI319">
        <v>6</v>
      </c>
      <c r="AJ319">
        <v>2</v>
      </c>
      <c r="AK319">
        <v>0</v>
      </c>
      <c r="AL319">
        <v>26</v>
      </c>
      <c r="AM319">
        <v>0</v>
      </c>
      <c r="AN319">
        <v>4</v>
      </c>
      <c r="AO319">
        <v>0</v>
      </c>
      <c r="AP319">
        <v>0</v>
      </c>
      <c r="AQ319">
        <v>21</v>
      </c>
      <c r="AR319">
        <v>2</v>
      </c>
      <c r="AS319">
        <v>0</v>
      </c>
      <c r="AT319">
        <v>0</v>
      </c>
      <c r="AU319">
        <v>2</v>
      </c>
      <c r="AV319">
        <v>197</v>
      </c>
      <c r="AW319">
        <v>93</v>
      </c>
      <c r="AX319">
        <v>0</v>
      </c>
      <c r="AY319">
        <v>0</v>
      </c>
      <c r="AZ319">
        <v>0</v>
      </c>
      <c r="BA319">
        <v>4</v>
      </c>
      <c r="BB319">
        <v>4</v>
      </c>
      <c r="BC319">
        <v>18</v>
      </c>
      <c r="BD319">
        <v>2</v>
      </c>
      <c r="BE319">
        <v>3</v>
      </c>
      <c r="BF319">
        <v>0</v>
      </c>
      <c r="BG319">
        <v>0</v>
      </c>
      <c r="BH319">
        <v>12</v>
      </c>
      <c r="BI319">
        <v>0</v>
      </c>
      <c r="BJ319">
        <v>0</v>
      </c>
      <c r="BK319">
        <v>0</v>
      </c>
      <c r="BL319">
        <v>0</v>
      </c>
      <c r="BM319">
        <v>29</v>
      </c>
      <c r="BN319">
        <v>0</v>
      </c>
      <c r="BO319">
        <v>0</v>
      </c>
      <c r="BP319">
        <v>0</v>
      </c>
      <c r="BQ319">
        <v>0</v>
      </c>
      <c r="BR319">
        <v>67</v>
      </c>
      <c r="BS319">
        <v>6</v>
      </c>
      <c r="BT319">
        <v>0</v>
      </c>
      <c r="BU319">
        <v>0</v>
      </c>
      <c r="BV319">
        <v>0</v>
      </c>
    </row>
    <row r="320" spans="1:74" x14ac:dyDescent="0.3">
      <c r="A320" t="s">
        <v>3462</v>
      </c>
      <c r="B320">
        <v>1980</v>
      </c>
      <c r="C320" t="s">
        <v>189</v>
      </c>
      <c r="D320" t="s">
        <v>720</v>
      </c>
      <c r="E320" t="str">
        <f t="shared" si="4"/>
        <v>City of Isleton</v>
      </c>
      <c r="F320">
        <v>1355</v>
      </c>
      <c r="G320" t="s">
        <v>3463</v>
      </c>
      <c r="H320">
        <v>914</v>
      </c>
      <c r="I320">
        <v>0</v>
      </c>
      <c r="J320">
        <v>0</v>
      </c>
      <c r="K320">
        <v>914</v>
      </c>
      <c r="L320">
        <v>377</v>
      </c>
      <c r="M320">
        <v>212</v>
      </c>
      <c r="N320">
        <v>165</v>
      </c>
      <c r="O320">
        <v>45600</v>
      </c>
      <c r="P320">
        <v>294</v>
      </c>
      <c r="Q320">
        <v>67</v>
      </c>
      <c r="R320">
        <v>5</v>
      </c>
      <c r="S320">
        <v>31</v>
      </c>
      <c r="T320" t="s">
        <v>720</v>
      </c>
      <c r="U320">
        <v>1</v>
      </c>
      <c r="V320">
        <v>145</v>
      </c>
      <c r="W320">
        <v>12</v>
      </c>
      <c r="X320">
        <v>2</v>
      </c>
      <c r="Y320">
        <v>8</v>
      </c>
      <c r="Z320">
        <v>25</v>
      </c>
      <c r="AA320">
        <v>12</v>
      </c>
      <c r="AB320">
        <v>18</v>
      </c>
      <c r="AC320">
        <v>2</v>
      </c>
      <c r="AD320">
        <v>6</v>
      </c>
      <c r="AE320">
        <v>5</v>
      </c>
      <c r="AF320">
        <v>0</v>
      </c>
      <c r="AG320">
        <v>16</v>
      </c>
      <c r="AH320">
        <v>2</v>
      </c>
      <c r="AI320">
        <v>2</v>
      </c>
      <c r="AJ320">
        <v>0</v>
      </c>
      <c r="AK320">
        <v>2</v>
      </c>
      <c r="AL320">
        <v>17</v>
      </c>
      <c r="AM320">
        <v>0</v>
      </c>
      <c r="AN320">
        <v>0</v>
      </c>
      <c r="AO320">
        <v>0</v>
      </c>
      <c r="AP320">
        <v>0</v>
      </c>
      <c r="AQ320">
        <v>25</v>
      </c>
      <c r="AR320">
        <v>0</v>
      </c>
      <c r="AS320">
        <v>0</v>
      </c>
      <c r="AT320">
        <v>0</v>
      </c>
      <c r="AU320">
        <v>0</v>
      </c>
      <c r="AV320">
        <v>223</v>
      </c>
      <c r="AW320">
        <v>90</v>
      </c>
      <c r="AX320">
        <v>8</v>
      </c>
      <c r="AY320">
        <v>0</v>
      </c>
      <c r="AZ320">
        <v>2</v>
      </c>
      <c r="BA320">
        <v>5</v>
      </c>
      <c r="BB320">
        <v>3</v>
      </c>
      <c r="BC320">
        <v>13</v>
      </c>
      <c r="BD320">
        <v>4</v>
      </c>
      <c r="BE320">
        <v>3</v>
      </c>
      <c r="BF320">
        <v>3</v>
      </c>
      <c r="BG320">
        <v>0</v>
      </c>
      <c r="BH320">
        <v>8</v>
      </c>
      <c r="BI320">
        <v>0</v>
      </c>
      <c r="BJ320">
        <v>0</v>
      </c>
      <c r="BK320">
        <v>0</v>
      </c>
      <c r="BL320">
        <v>0</v>
      </c>
      <c r="BM320">
        <v>33</v>
      </c>
      <c r="BN320">
        <v>2</v>
      </c>
      <c r="BO320">
        <v>2</v>
      </c>
      <c r="BP320">
        <v>0</v>
      </c>
      <c r="BQ320">
        <v>0</v>
      </c>
      <c r="BR320">
        <v>61</v>
      </c>
      <c r="BS320">
        <v>4</v>
      </c>
      <c r="BT320">
        <v>4</v>
      </c>
      <c r="BU320">
        <v>0</v>
      </c>
      <c r="BV320">
        <v>0</v>
      </c>
    </row>
    <row r="321" spans="1:74" x14ac:dyDescent="0.3">
      <c r="A321" t="s">
        <v>3464</v>
      </c>
      <c r="B321">
        <v>1980</v>
      </c>
      <c r="C321" t="s">
        <v>189</v>
      </c>
      <c r="D321" t="s">
        <v>3465</v>
      </c>
      <c r="E321" t="str">
        <f t="shared" si="4"/>
        <v>City of Ivanhoe</v>
      </c>
      <c r="F321">
        <v>1360</v>
      </c>
      <c r="G321" t="s">
        <v>3466</v>
      </c>
      <c r="H321">
        <v>2684</v>
      </c>
      <c r="I321">
        <v>0</v>
      </c>
      <c r="J321">
        <v>2684</v>
      </c>
      <c r="K321">
        <v>0</v>
      </c>
      <c r="L321">
        <v>869</v>
      </c>
      <c r="M321">
        <v>631</v>
      </c>
      <c r="N321">
        <v>238</v>
      </c>
      <c r="O321">
        <v>35800</v>
      </c>
      <c r="P321">
        <v>772</v>
      </c>
      <c r="Q321">
        <v>66</v>
      </c>
      <c r="R321">
        <v>8</v>
      </c>
      <c r="S321">
        <v>51</v>
      </c>
      <c r="T321" t="s">
        <v>3465</v>
      </c>
      <c r="U321">
        <v>1</v>
      </c>
      <c r="V321">
        <v>217</v>
      </c>
      <c r="W321">
        <v>0</v>
      </c>
      <c r="X321">
        <v>0</v>
      </c>
      <c r="Y321">
        <v>0</v>
      </c>
      <c r="Z321">
        <v>41</v>
      </c>
      <c r="AA321">
        <v>0</v>
      </c>
      <c r="AB321">
        <v>14</v>
      </c>
      <c r="AC321">
        <v>0</v>
      </c>
      <c r="AD321">
        <v>21</v>
      </c>
      <c r="AE321">
        <v>33</v>
      </c>
      <c r="AF321">
        <v>0</v>
      </c>
      <c r="AG321">
        <v>7</v>
      </c>
      <c r="AH321">
        <v>0</v>
      </c>
      <c r="AI321">
        <v>13</v>
      </c>
      <c r="AJ321">
        <v>0</v>
      </c>
      <c r="AK321">
        <v>8</v>
      </c>
      <c r="AL321">
        <v>50</v>
      </c>
      <c r="AM321">
        <v>0</v>
      </c>
      <c r="AN321">
        <v>0</v>
      </c>
      <c r="AO321">
        <v>0</v>
      </c>
      <c r="AP321">
        <v>0</v>
      </c>
      <c r="AQ321">
        <v>20</v>
      </c>
      <c r="AR321">
        <v>0</v>
      </c>
      <c r="AS321">
        <v>0</v>
      </c>
      <c r="AT321">
        <v>0</v>
      </c>
      <c r="AU321">
        <v>0</v>
      </c>
      <c r="AV321">
        <v>248</v>
      </c>
      <c r="AW321">
        <v>84</v>
      </c>
      <c r="AX321">
        <v>10</v>
      </c>
      <c r="AY321">
        <v>12</v>
      </c>
      <c r="AZ321">
        <v>5</v>
      </c>
      <c r="BA321">
        <v>12</v>
      </c>
      <c r="BB321">
        <v>0</v>
      </c>
      <c r="BC321">
        <v>79</v>
      </c>
      <c r="BD321">
        <v>6</v>
      </c>
      <c r="BE321">
        <v>28</v>
      </c>
      <c r="BF321">
        <v>22</v>
      </c>
      <c r="BG321">
        <v>0</v>
      </c>
      <c r="BH321">
        <v>96</v>
      </c>
      <c r="BI321">
        <v>30</v>
      </c>
      <c r="BJ321">
        <v>5</v>
      </c>
      <c r="BK321">
        <v>8</v>
      </c>
      <c r="BL321">
        <v>0</v>
      </c>
      <c r="BM321">
        <v>44</v>
      </c>
      <c r="BN321">
        <v>13</v>
      </c>
      <c r="BO321">
        <v>0</v>
      </c>
      <c r="BP321">
        <v>2</v>
      </c>
      <c r="BQ321">
        <v>0</v>
      </c>
      <c r="BR321">
        <v>140</v>
      </c>
      <c r="BS321">
        <v>10</v>
      </c>
      <c r="BT321">
        <v>5</v>
      </c>
      <c r="BU321">
        <v>0</v>
      </c>
      <c r="BV321">
        <v>0</v>
      </c>
    </row>
    <row r="322" spans="1:74" x14ac:dyDescent="0.3">
      <c r="A322" t="s">
        <v>3467</v>
      </c>
      <c r="B322">
        <v>1980</v>
      </c>
      <c r="C322" t="s">
        <v>189</v>
      </c>
      <c r="D322" t="s">
        <v>722</v>
      </c>
      <c r="E322" t="str">
        <f t="shared" si="4"/>
        <v>City of Jackson</v>
      </c>
      <c r="F322">
        <v>1365</v>
      </c>
      <c r="G322" t="s">
        <v>3468</v>
      </c>
      <c r="H322">
        <v>2331</v>
      </c>
      <c r="I322">
        <v>0</v>
      </c>
      <c r="J322">
        <v>0</v>
      </c>
      <c r="K322">
        <v>2331</v>
      </c>
      <c r="L322">
        <v>1009</v>
      </c>
      <c r="M322">
        <v>623</v>
      </c>
      <c r="N322">
        <v>386</v>
      </c>
      <c r="O322">
        <v>66300</v>
      </c>
      <c r="P322">
        <v>768</v>
      </c>
      <c r="Q322">
        <v>163</v>
      </c>
      <c r="R322">
        <v>83</v>
      </c>
      <c r="S322">
        <v>58</v>
      </c>
      <c r="T322" t="s">
        <v>722</v>
      </c>
      <c r="U322">
        <v>1</v>
      </c>
      <c r="V322">
        <v>214</v>
      </c>
      <c r="W322">
        <v>0</v>
      </c>
      <c r="X322">
        <v>0</v>
      </c>
      <c r="Y322">
        <v>8</v>
      </c>
      <c r="Z322">
        <v>46</v>
      </c>
      <c r="AA322">
        <v>17</v>
      </c>
      <c r="AB322">
        <v>14</v>
      </c>
      <c r="AC322">
        <v>14</v>
      </c>
      <c r="AD322">
        <v>32</v>
      </c>
      <c r="AE322">
        <v>11</v>
      </c>
      <c r="AF322">
        <v>5</v>
      </c>
      <c r="AG322">
        <v>43</v>
      </c>
      <c r="AH322">
        <v>0</v>
      </c>
      <c r="AI322">
        <v>9</v>
      </c>
      <c r="AJ322">
        <v>5</v>
      </c>
      <c r="AK322">
        <v>0</v>
      </c>
      <c r="AL322">
        <v>36</v>
      </c>
      <c r="AM322">
        <v>9</v>
      </c>
      <c r="AN322">
        <v>0</v>
      </c>
      <c r="AO322">
        <v>0</v>
      </c>
      <c r="AP322">
        <v>3</v>
      </c>
      <c r="AQ322">
        <v>123</v>
      </c>
      <c r="AR322">
        <v>6</v>
      </c>
      <c r="AS322">
        <v>0</v>
      </c>
      <c r="AT322">
        <v>0</v>
      </c>
      <c r="AU322">
        <v>5</v>
      </c>
      <c r="AV322">
        <v>300</v>
      </c>
      <c r="AW322">
        <v>109</v>
      </c>
      <c r="AX322">
        <v>0</v>
      </c>
      <c r="AY322">
        <v>0</v>
      </c>
      <c r="AZ322">
        <v>6</v>
      </c>
      <c r="BA322">
        <v>6</v>
      </c>
      <c r="BB322">
        <v>0</v>
      </c>
      <c r="BC322">
        <v>49</v>
      </c>
      <c r="BD322">
        <v>0</v>
      </c>
      <c r="BE322">
        <v>6</v>
      </c>
      <c r="BF322">
        <v>18</v>
      </c>
      <c r="BG322">
        <v>0</v>
      </c>
      <c r="BH322">
        <v>46</v>
      </c>
      <c r="BI322">
        <v>0</v>
      </c>
      <c r="BJ322">
        <v>13</v>
      </c>
      <c r="BK322">
        <v>0</v>
      </c>
      <c r="BL322">
        <v>0</v>
      </c>
      <c r="BM322">
        <v>40</v>
      </c>
      <c r="BN322">
        <v>14</v>
      </c>
      <c r="BO322">
        <v>8</v>
      </c>
      <c r="BP322">
        <v>5</v>
      </c>
      <c r="BQ322">
        <v>0</v>
      </c>
      <c r="BR322">
        <v>241</v>
      </c>
      <c r="BS322">
        <v>14</v>
      </c>
      <c r="BT322">
        <v>11</v>
      </c>
      <c r="BU322">
        <v>6</v>
      </c>
      <c r="BV322">
        <v>0</v>
      </c>
    </row>
    <row r="323" spans="1:74" x14ac:dyDescent="0.3">
      <c r="A323" t="s">
        <v>3469</v>
      </c>
      <c r="B323">
        <v>1980</v>
      </c>
      <c r="C323" t="s">
        <v>189</v>
      </c>
      <c r="D323" t="s">
        <v>3470</v>
      </c>
      <c r="E323" t="str">
        <f t="shared" si="4"/>
        <v>City of Jamestown</v>
      </c>
      <c r="F323">
        <v>1367</v>
      </c>
      <c r="G323" t="s">
        <v>3471</v>
      </c>
      <c r="H323">
        <v>2206</v>
      </c>
      <c r="I323">
        <v>0</v>
      </c>
      <c r="J323">
        <v>0</v>
      </c>
      <c r="K323">
        <v>2206</v>
      </c>
      <c r="L323">
        <v>845</v>
      </c>
      <c r="M323">
        <v>566</v>
      </c>
      <c r="N323">
        <v>279</v>
      </c>
      <c r="O323">
        <v>58300</v>
      </c>
      <c r="P323">
        <v>541</v>
      </c>
      <c r="Q323">
        <v>61</v>
      </c>
      <c r="R323">
        <v>51</v>
      </c>
      <c r="S323">
        <v>256</v>
      </c>
      <c r="T323" t="s">
        <v>3470</v>
      </c>
      <c r="U323">
        <v>1</v>
      </c>
      <c r="V323">
        <v>223</v>
      </c>
      <c r="W323">
        <v>0</v>
      </c>
      <c r="X323">
        <v>0</v>
      </c>
      <c r="Y323">
        <v>8</v>
      </c>
      <c r="Z323">
        <v>62</v>
      </c>
      <c r="AA323">
        <v>0</v>
      </c>
      <c r="AB323">
        <v>15</v>
      </c>
      <c r="AC323">
        <v>0</v>
      </c>
      <c r="AD323">
        <v>15</v>
      </c>
      <c r="AE323">
        <v>60</v>
      </c>
      <c r="AF323">
        <v>0</v>
      </c>
      <c r="AG323">
        <v>5</v>
      </c>
      <c r="AH323">
        <v>6</v>
      </c>
      <c r="AI323">
        <v>8</v>
      </c>
      <c r="AJ323">
        <v>6</v>
      </c>
      <c r="AK323">
        <v>6</v>
      </c>
      <c r="AL323">
        <v>41</v>
      </c>
      <c r="AM323">
        <v>4</v>
      </c>
      <c r="AN323">
        <v>0</v>
      </c>
      <c r="AO323">
        <v>0</v>
      </c>
      <c r="AP323">
        <v>6</v>
      </c>
      <c r="AQ323">
        <v>31</v>
      </c>
      <c r="AR323">
        <v>13</v>
      </c>
      <c r="AS323">
        <v>0</v>
      </c>
      <c r="AT323">
        <v>0</v>
      </c>
      <c r="AU323">
        <v>5</v>
      </c>
      <c r="AV323">
        <v>409</v>
      </c>
      <c r="AW323">
        <v>133</v>
      </c>
      <c r="AX323">
        <v>0</v>
      </c>
      <c r="AY323">
        <v>0</v>
      </c>
      <c r="AZ323">
        <v>0</v>
      </c>
      <c r="BA323">
        <v>9</v>
      </c>
      <c r="BB323">
        <v>0</v>
      </c>
      <c r="BC323">
        <v>5</v>
      </c>
      <c r="BD323">
        <v>0</v>
      </c>
      <c r="BE323">
        <v>0</v>
      </c>
      <c r="BF323">
        <v>13</v>
      </c>
      <c r="BG323">
        <v>0</v>
      </c>
      <c r="BH323">
        <v>47</v>
      </c>
      <c r="BI323">
        <v>15</v>
      </c>
      <c r="BJ323">
        <v>27</v>
      </c>
      <c r="BK323">
        <v>8</v>
      </c>
      <c r="BL323">
        <v>0</v>
      </c>
      <c r="BM323">
        <v>9</v>
      </c>
      <c r="BN323">
        <v>0</v>
      </c>
      <c r="BO323">
        <v>18</v>
      </c>
      <c r="BP323">
        <v>22</v>
      </c>
      <c r="BQ323">
        <v>0</v>
      </c>
      <c r="BR323">
        <v>92</v>
      </c>
      <c r="BS323">
        <v>26</v>
      </c>
      <c r="BT323">
        <v>17</v>
      </c>
      <c r="BU323">
        <v>0</v>
      </c>
      <c r="BV323">
        <v>0</v>
      </c>
    </row>
    <row r="324" spans="1:74" x14ac:dyDescent="0.3">
      <c r="A324" t="s">
        <v>3472</v>
      </c>
      <c r="B324">
        <v>1980</v>
      </c>
      <c r="C324" t="s">
        <v>189</v>
      </c>
      <c r="D324" t="s">
        <v>3473</v>
      </c>
      <c r="E324" t="str">
        <f t="shared" si="4"/>
        <v>City of Jamul</v>
      </c>
      <c r="F324">
        <v>1368</v>
      </c>
      <c r="G324" t="s">
        <v>3474</v>
      </c>
      <c r="H324">
        <v>1826</v>
      </c>
      <c r="I324">
        <v>0</v>
      </c>
      <c r="J324">
        <v>0</v>
      </c>
      <c r="K324">
        <v>1826</v>
      </c>
      <c r="L324">
        <v>593</v>
      </c>
      <c r="M324">
        <v>482</v>
      </c>
      <c r="N324">
        <v>111</v>
      </c>
      <c r="O324">
        <v>117800</v>
      </c>
      <c r="P324">
        <v>546</v>
      </c>
      <c r="Q324">
        <v>22</v>
      </c>
      <c r="R324">
        <v>0</v>
      </c>
      <c r="S324">
        <v>44</v>
      </c>
      <c r="T324" t="s">
        <v>3473</v>
      </c>
      <c r="U324">
        <v>1</v>
      </c>
      <c r="V324">
        <v>265</v>
      </c>
      <c r="W324">
        <v>0</v>
      </c>
      <c r="X324">
        <v>0</v>
      </c>
      <c r="Y324">
        <v>0</v>
      </c>
      <c r="Z324">
        <v>11</v>
      </c>
      <c r="AA324">
        <v>0</v>
      </c>
      <c r="AB324">
        <v>0</v>
      </c>
      <c r="AC324">
        <v>0</v>
      </c>
      <c r="AD324">
        <v>0</v>
      </c>
      <c r="AE324">
        <v>13</v>
      </c>
      <c r="AF324">
        <v>0</v>
      </c>
      <c r="AG324">
        <v>5</v>
      </c>
      <c r="AH324">
        <v>0</v>
      </c>
      <c r="AI324">
        <v>6</v>
      </c>
      <c r="AJ324">
        <v>7</v>
      </c>
      <c r="AK324">
        <v>0</v>
      </c>
      <c r="AL324">
        <v>0</v>
      </c>
      <c r="AM324">
        <v>0</v>
      </c>
      <c r="AN324">
        <v>0</v>
      </c>
      <c r="AO324">
        <v>0</v>
      </c>
      <c r="AP324">
        <v>0</v>
      </c>
      <c r="AQ324">
        <v>34</v>
      </c>
      <c r="AR324">
        <v>0</v>
      </c>
      <c r="AS324">
        <v>0</v>
      </c>
      <c r="AT324">
        <v>0</v>
      </c>
      <c r="AU324">
        <v>0</v>
      </c>
      <c r="AV324">
        <v>550</v>
      </c>
      <c r="AW324">
        <v>185</v>
      </c>
      <c r="AX324">
        <v>0</v>
      </c>
      <c r="AY324">
        <v>0</v>
      </c>
      <c r="AZ324">
        <v>0</v>
      </c>
      <c r="BA324">
        <v>8</v>
      </c>
      <c r="BB324">
        <v>7</v>
      </c>
      <c r="BC324">
        <v>0</v>
      </c>
      <c r="BD324">
        <v>0</v>
      </c>
      <c r="BE324">
        <v>0</v>
      </c>
      <c r="BF324">
        <v>15</v>
      </c>
      <c r="BG324">
        <v>0</v>
      </c>
      <c r="BH324">
        <v>7</v>
      </c>
      <c r="BI324">
        <v>0</v>
      </c>
      <c r="BJ324">
        <v>9</v>
      </c>
      <c r="BK324">
        <v>24</v>
      </c>
      <c r="BL324">
        <v>0</v>
      </c>
      <c r="BM324">
        <v>0</v>
      </c>
      <c r="BN324">
        <v>0</v>
      </c>
      <c r="BO324">
        <v>7</v>
      </c>
      <c r="BP324">
        <v>13</v>
      </c>
      <c r="BQ324">
        <v>0</v>
      </c>
      <c r="BR324">
        <v>225</v>
      </c>
      <c r="BS324">
        <v>49</v>
      </c>
      <c r="BT324">
        <v>79</v>
      </c>
      <c r="BU324">
        <v>25</v>
      </c>
      <c r="BV324">
        <v>0</v>
      </c>
    </row>
    <row r="325" spans="1:74" x14ac:dyDescent="0.3">
      <c r="A325" t="s">
        <v>3475</v>
      </c>
      <c r="B325">
        <v>1980</v>
      </c>
      <c r="C325" t="s">
        <v>189</v>
      </c>
      <c r="D325" t="s">
        <v>3476</v>
      </c>
      <c r="E325" t="str">
        <f t="shared" ref="E325:E388" si="5">_xlfn.CONCAT("City of ",D325)</f>
        <v>City of Johnson Park</v>
      </c>
      <c r="F325">
        <v>1375</v>
      </c>
      <c r="G325" t="s">
        <v>3477</v>
      </c>
      <c r="H325">
        <v>1008</v>
      </c>
      <c r="I325">
        <v>0</v>
      </c>
      <c r="J325">
        <v>0</v>
      </c>
      <c r="K325">
        <v>1008</v>
      </c>
      <c r="L325">
        <v>378</v>
      </c>
      <c r="M325">
        <v>290</v>
      </c>
      <c r="N325">
        <v>88</v>
      </c>
      <c r="O325">
        <v>47400</v>
      </c>
      <c r="P325">
        <v>220</v>
      </c>
      <c r="Q325">
        <v>32</v>
      </c>
      <c r="R325">
        <v>0</v>
      </c>
      <c r="S325">
        <v>154</v>
      </c>
      <c r="T325" t="s">
        <v>3476</v>
      </c>
      <c r="U325">
        <v>1</v>
      </c>
      <c r="V325">
        <v>232</v>
      </c>
      <c r="W325">
        <v>0</v>
      </c>
      <c r="X325">
        <v>0</v>
      </c>
      <c r="Y325">
        <v>0</v>
      </c>
      <c r="Z325">
        <v>15</v>
      </c>
      <c r="AA325">
        <v>0</v>
      </c>
      <c r="AB325">
        <v>0</v>
      </c>
      <c r="AC325">
        <v>6</v>
      </c>
      <c r="AD325">
        <v>7</v>
      </c>
      <c r="AE325">
        <v>0</v>
      </c>
      <c r="AF325">
        <v>0</v>
      </c>
      <c r="AG325">
        <v>0</v>
      </c>
      <c r="AH325">
        <v>0</v>
      </c>
      <c r="AI325">
        <v>0</v>
      </c>
      <c r="AJ325">
        <v>0</v>
      </c>
      <c r="AK325">
        <v>0</v>
      </c>
      <c r="AL325">
        <v>31</v>
      </c>
      <c r="AM325">
        <v>6</v>
      </c>
      <c r="AN325">
        <v>0</v>
      </c>
      <c r="AO325">
        <v>0</v>
      </c>
      <c r="AP325">
        <v>0</v>
      </c>
      <c r="AQ325">
        <v>0</v>
      </c>
      <c r="AR325">
        <v>0</v>
      </c>
      <c r="AS325">
        <v>0</v>
      </c>
      <c r="AT325">
        <v>0</v>
      </c>
      <c r="AU325">
        <v>0</v>
      </c>
      <c r="AV325">
        <v>371</v>
      </c>
      <c r="AW325">
        <v>103</v>
      </c>
      <c r="AX325">
        <v>0</v>
      </c>
      <c r="AY325">
        <v>0</v>
      </c>
      <c r="AZ325">
        <v>0</v>
      </c>
      <c r="BA325">
        <v>0</v>
      </c>
      <c r="BB325">
        <v>0</v>
      </c>
      <c r="BC325">
        <v>16</v>
      </c>
      <c r="BD325">
        <v>0</v>
      </c>
      <c r="BE325">
        <v>0</v>
      </c>
      <c r="BF325">
        <v>7</v>
      </c>
      <c r="BG325">
        <v>0</v>
      </c>
      <c r="BH325">
        <v>5</v>
      </c>
      <c r="BI325">
        <v>6</v>
      </c>
      <c r="BJ325">
        <v>5</v>
      </c>
      <c r="BK325">
        <v>0</v>
      </c>
      <c r="BL325">
        <v>0</v>
      </c>
      <c r="BM325">
        <v>10</v>
      </c>
      <c r="BN325">
        <v>0</v>
      </c>
      <c r="BO325">
        <v>5</v>
      </c>
      <c r="BP325">
        <v>0</v>
      </c>
      <c r="BQ325">
        <v>0</v>
      </c>
      <c r="BR325">
        <v>61</v>
      </c>
      <c r="BS325">
        <v>11</v>
      </c>
      <c r="BT325">
        <v>5</v>
      </c>
      <c r="BU325">
        <v>0</v>
      </c>
      <c r="BV325">
        <v>0</v>
      </c>
    </row>
    <row r="326" spans="1:74" x14ac:dyDescent="0.3">
      <c r="A326" t="s">
        <v>3478</v>
      </c>
      <c r="B326">
        <v>1980</v>
      </c>
      <c r="C326" t="s">
        <v>189</v>
      </c>
      <c r="D326" t="s">
        <v>3479</v>
      </c>
      <c r="E326" t="str">
        <f t="shared" si="5"/>
        <v>City of Joshua Tree</v>
      </c>
      <c r="F326">
        <v>1377</v>
      </c>
      <c r="G326" t="s">
        <v>3480</v>
      </c>
      <c r="H326">
        <v>2083</v>
      </c>
      <c r="I326">
        <v>0</v>
      </c>
      <c r="J326">
        <v>0</v>
      </c>
      <c r="K326">
        <v>2083</v>
      </c>
      <c r="L326">
        <v>969</v>
      </c>
      <c r="M326">
        <v>726</v>
      </c>
      <c r="N326">
        <v>243</v>
      </c>
      <c r="O326">
        <v>42200</v>
      </c>
      <c r="P326">
        <v>982</v>
      </c>
      <c r="Q326">
        <v>100</v>
      </c>
      <c r="R326">
        <v>12</v>
      </c>
      <c r="S326">
        <v>82</v>
      </c>
      <c r="T326" t="s">
        <v>3479</v>
      </c>
      <c r="U326">
        <v>1</v>
      </c>
      <c r="V326">
        <v>243</v>
      </c>
      <c r="W326">
        <v>0</v>
      </c>
      <c r="X326">
        <v>0</v>
      </c>
      <c r="Y326">
        <v>0</v>
      </c>
      <c r="Z326">
        <v>45</v>
      </c>
      <c r="AA326">
        <v>9</v>
      </c>
      <c r="AB326">
        <v>11</v>
      </c>
      <c r="AC326">
        <v>8</v>
      </c>
      <c r="AD326">
        <v>10</v>
      </c>
      <c r="AE326">
        <v>32</v>
      </c>
      <c r="AF326">
        <v>11</v>
      </c>
      <c r="AG326">
        <v>14</v>
      </c>
      <c r="AH326">
        <v>5</v>
      </c>
      <c r="AI326">
        <v>10</v>
      </c>
      <c r="AJ326">
        <v>13</v>
      </c>
      <c r="AK326">
        <v>0</v>
      </c>
      <c r="AL326">
        <v>8</v>
      </c>
      <c r="AM326">
        <v>6</v>
      </c>
      <c r="AN326">
        <v>7</v>
      </c>
      <c r="AO326">
        <v>0</v>
      </c>
      <c r="AP326">
        <v>0</v>
      </c>
      <c r="AQ326">
        <v>14</v>
      </c>
      <c r="AR326">
        <v>26</v>
      </c>
      <c r="AS326">
        <v>0</v>
      </c>
      <c r="AT326">
        <v>0</v>
      </c>
      <c r="AU326">
        <v>0</v>
      </c>
      <c r="AV326">
        <v>249</v>
      </c>
      <c r="AW326">
        <v>87</v>
      </c>
      <c r="AX326">
        <v>20</v>
      </c>
      <c r="AY326">
        <v>3</v>
      </c>
      <c r="AZ326">
        <v>14</v>
      </c>
      <c r="BA326">
        <v>42</v>
      </c>
      <c r="BB326">
        <v>0</v>
      </c>
      <c r="BC326">
        <v>133</v>
      </c>
      <c r="BD326">
        <v>28</v>
      </c>
      <c r="BE326">
        <v>34</v>
      </c>
      <c r="BF326">
        <v>7</v>
      </c>
      <c r="BG326">
        <v>0</v>
      </c>
      <c r="BH326">
        <v>113</v>
      </c>
      <c r="BI326">
        <v>6</v>
      </c>
      <c r="BJ326">
        <v>6</v>
      </c>
      <c r="BK326">
        <v>41</v>
      </c>
      <c r="BL326">
        <v>0</v>
      </c>
      <c r="BM326">
        <v>49</v>
      </c>
      <c r="BN326">
        <v>0</v>
      </c>
      <c r="BO326">
        <v>6</v>
      </c>
      <c r="BP326">
        <v>5</v>
      </c>
      <c r="BQ326">
        <v>0</v>
      </c>
      <c r="BR326">
        <v>101</v>
      </c>
      <c r="BS326">
        <v>17</v>
      </c>
      <c r="BT326">
        <v>0</v>
      </c>
      <c r="BU326">
        <v>0</v>
      </c>
      <c r="BV326">
        <v>0</v>
      </c>
    </row>
    <row r="327" spans="1:74" x14ac:dyDescent="0.3">
      <c r="A327" t="s">
        <v>3481</v>
      </c>
      <c r="B327">
        <v>1980</v>
      </c>
      <c r="C327" t="s">
        <v>189</v>
      </c>
      <c r="D327" t="s">
        <v>3482</v>
      </c>
      <c r="E327" t="str">
        <f t="shared" si="5"/>
        <v>City of Julian</v>
      </c>
      <c r="F327">
        <v>1379</v>
      </c>
      <c r="G327" t="s">
        <v>3483</v>
      </c>
      <c r="H327">
        <v>1320</v>
      </c>
      <c r="I327">
        <v>0</v>
      </c>
      <c r="J327">
        <v>0</v>
      </c>
      <c r="K327">
        <v>1320</v>
      </c>
      <c r="L327">
        <v>519</v>
      </c>
      <c r="M327">
        <v>358</v>
      </c>
      <c r="N327">
        <v>161</v>
      </c>
      <c r="O327">
        <v>75200</v>
      </c>
      <c r="P327">
        <v>701</v>
      </c>
      <c r="Q327">
        <v>54</v>
      </c>
      <c r="R327">
        <v>2</v>
      </c>
      <c r="S327">
        <v>37</v>
      </c>
      <c r="T327" t="s">
        <v>3482</v>
      </c>
      <c r="U327">
        <v>1</v>
      </c>
      <c r="V327">
        <v>288</v>
      </c>
      <c r="W327">
        <v>0</v>
      </c>
      <c r="X327">
        <v>0</v>
      </c>
      <c r="Y327">
        <v>0</v>
      </c>
      <c r="Z327">
        <v>8</v>
      </c>
      <c r="AA327">
        <v>7</v>
      </c>
      <c r="AB327">
        <v>0</v>
      </c>
      <c r="AC327">
        <v>7</v>
      </c>
      <c r="AD327">
        <v>0</v>
      </c>
      <c r="AE327">
        <v>19</v>
      </c>
      <c r="AF327">
        <v>11</v>
      </c>
      <c r="AG327">
        <v>0</v>
      </c>
      <c r="AH327">
        <v>8</v>
      </c>
      <c r="AI327">
        <v>6</v>
      </c>
      <c r="AJ327">
        <v>0</v>
      </c>
      <c r="AK327">
        <v>0</v>
      </c>
      <c r="AL327">
        <v>14</v>
      </c>
      <c r="AM327">
        <v>0</v>
      </c>
      <c r="AN327">
        <v>0</v>
      </c>
      <c r="AO327">
        <v>0</v>
      </c>
      <c r="AP327">
        <v>0</v>
      </c>
      <c r="AQ327">
        <v>38</v>
      </c>
      <c r="AR327">
        <v>4</v>
      </c>
      <c r="AS327">
        <v>0</v>
      </c>
      <c r="AT327">
        <v>0</v>
      </c>
      <c r="AU327">
        <v>0</v>
      </c>
      <c r="AV327">
        <v>506</v>
      </c>
      <c r="AW327">
        <v>147</v>
      </c>
      <c r="AX327">
        <v>0</v>
      </c>
      <c r="AY327">
        <v>0</v>
      </c>
      <c r="AZ327">
        <v>0</v>
      </c>
      <c r="BA327">
        <v>13</v>
      </c>
      <c r="BB327">
        <v>6</v>
      </c>
      <c r="BC327">
        <v>13</v>
      </c>
      <c r="BD327">
        <v>16</v>
      </c>
      <c r="BE327">
        <v>6</v>
      </c>
      <c r="BF327">
        <v>6</v>
      </c>
      <c r="BG327">
        <v>0</v>
      </c>
      <c r="BH327">
        <v>26</v>
      </c>
      <c r="BI327">
        <v>6</v>
      </c>
      <c r="BJ327">
        <v>0</v>
      </c>
      <c r="BK327">
        <v>13</v>
      </c>
      <c r="BL327">
        <v>0</v>
      </c>
      <c r="BM327">
        <v>5</v>
      </c>
      <c r="BN327">
        <v>5</v>
      </c>
      <c r="BO327">
        <v>14</v>
      </c>
      <c r="BP327">
        <v>15</v>
      </c>
      <c r="BQ327">
        <v>0</v>
      </c>
      <c r="BR327">
        <v>84</v>
      </c>
      <c r="BS327">
        <v>11</v>
      </c>
      <c r="BT327">
        <v>29</v>
      </c>
      <c r="BU327">
        <v>0</v>
      </c>
      <c r="BV327">
        <v>0</v>
      </c>
    </row>
    <row r="328" spans="1:74" x14ac:dyDescent="0.3">
      <c r="A328" t="s">
        <v>3484</v>
      </c>
      <c r="B328">
        <v>1980</v>
      </c>
      <c r="C328" t="s">
        <v>189</v>
      </c>
      <c r="D328" t="s">
        <v>3485</v>
      </c>
      <c r="E328" t="str">
        <f t="shared" si="5"/>
        <v>City of Kelseyville</v>
      </c>
      <c r="F328">
        <v>1380</v>
      </c>
      <c r="G328" t="s">
        <v>3486</v>
      </c>
      <c r="H328">
        <v>1567</v>
      </c>
      <c r="I328">
        <v>0</v>
      </c>
      <c r="J328">
        <v>0</v>
      </c>
      <c r="K328">
        <v>1567</v>
      </c>
      <c r="L328">
        <v>635</v>
      </c>
      <c r="M328">
        <v>484</v>
      </c>
      <c r="N328">
        <v>151</v>
      </c>
      <c r="O328">
        <v>54100</v>
      </c>
      <c r="P328">
        <v>325</v>
      </c>
      <c r="Q328">
        <v>37</v>
      </c>
      <c r="R328">
        <v>24</v>
      </c>
      <c r="S328">
        <v>344</v>
      </c>
      <c r="T328" t="s">
        <v>3485</v>
      </c>
      <c r="U328">
        <v>1</v>
      </c>
      <c r="V328">
        <v>271</v>
      </c>
      <c r="W328">
        <v>0</v>
      </c>
      <c r="X328">
        <v>0</v>
      </c>
      <c r="Y328">
        <v>0</v>
      </c>
      <c r="Z328">
        <v>0</v>
      </c>
      <c r="AA328">
        <v>0</v>
      </c>
      <c r="AB328">
        <v>0</v>
      </c>
      <c r="AC328">
        <v>13</v>
      </c>
      <c r="AD328">
        <v>8</v>
      </c>
      <c r="AE328">
        <v>17</v>
      </c>
      <c r="AF328">
        <v>0</v>
      </c>
      <c r="AG328">
        <v>6</v>
      </c>
      <c r="AH328">
        <v>6</v>
      </c>
      <c r="AI328">
        <v>6</v>
      </c>
      <c r="AJ328">
        <v>0</v>
      </c>
      <c r="AK328">
        <v>7</v>
      </c>
      <c r="AL328">
        <v>0</v>
      </c>
      <c r="AM328">
        <v>0</v>
      </c>
      <c r="AN328">
        <v>0</v>
      </c>
      <c r="AO328">
        <v>0</v>
      </c>
      <c r="AP328">
        <v>0</v>
      </c>
      <c r="AQ328">
        <v>6</v>
      </c>
      <c r="AR328">
        <v>10</v>
      </c>
      <c r="AS328">
        <v>0</v>
      </c>
      <c r="AT328">
        <v>0</v>
      </c>
      <c r="AU328">
        <v>6</v>
      </c>
      <c r="AV328">
        <v>330</v>
      </c>
      <c r="AW328">
        <v>93</v>
      </c>
      <c r="AX328">
        <v>21</v>
      </c>
      <c r="AY328">
        <v>0</v>
      </c>
      <c r="AZ328">
        <v>8</v>
      </c>
      <c r="BA328">
        <v>18</v>
      </c>
      <c r="BB328">
        <v>0</v>
      </c>
      <c r="BC328">
        <v>16</v>
      </c>
      <c r="BD328">
        <v>8</v>
      </c>
      <c r="BE328">
        <v>0</v>
      </c>
      <c r="BF328">
        <v>8</v>
      </c>
      <c r="BG328">
        <v>0</v>
      </c>
      <c r="BH328">
        <v>20</v>
      </c>
      <c r="BI328">
        <v>0</v>
      </c>
      <c r="BJ328">
        <v>6</v>
      </c>
      <c r="BK328">
        <v>5</v>
      </c>
      <c r="BL328">
        <v>0</v>
      </c>
      <c r="BM328">
        <v>0</v>
      </c>
      <c r="BN328">
        <v>0</v>
      </c>
      <c r="BO328">
        <v>5</v>
      </c>
      <c r="BP328">
        <v>8</v>
      </c>
      <c r="BQ328">
        <v>0</v>
      </c>
      <c r="BR328">
        <v>77</v>
      </c>
      <c r="BS328">
        <v>6</v>
      </c>
      <c r="BT328">
        <v>0</v>
      </c>
      <c r="BU328">
        <v>8</v>
      </c>
      <c r="BV328">
        <v>0</v>
      </c>
    </row>
    <row r="329" spans="1:74" x14ac:dyDescent="0.3">
      <c r="A329" t="s">
        <v>3487</v>
      </c>
      <c r="B329">
        <v>1980</v>
      </c>
      <c r="C329" t="s">
        <v>189</v>
      </c>
      <c r="D329" t="s">
        <v>3488</v>
      </c>
      <c r="E329" t="str">
        <f t="shared" si="5"/>
        <v>City of Kensington</v>
      </c>
      <c r="F329">
        <v>1386</v>
      </c>
      <c r="G329" t="s">
        <v>3489</v>
      </c>
      <c r="H329">
        <v>5342</v>
      </c>
      <c r="I329">
        <v>5342</v>
      </c>
      <c r="J329">
        <v>0</v>
      </c>
      <c r="K329">
        <v>0</v>
      </c>
      <c r="L329">
        <v>2246</v>
      </c>
      <c r="M329">
        <v>1876</v>
      </c>
      <c r="N329">
        <v>370</v>
      </c>
      <c r="O329">
        <v>130000</v>
      </c>
      <c r="P329">
        <v>2097</v>
      </c>
      <c r="Q329">
        <v>181</v>
      </c>
      <c r="R329">
        <v>8</v>
      </c>
      <c r="S329">
        <v>1</v>
      </c>
      <c r="T329" t="s">
        <v>3488</v>
      </c>
      <c r="U329">
        <v>1</v>
      </c>
      <c r="V329">
        <v>457</v>
      </c>
      <c r="W329">
        <v>3</v>
      </c>
      <c r="X329">
        <v>0</v>
      </c>
      <c r="Y329">
        <v>0</v>
      </c>
      <c r="Z329">
        <v>32</v>
      </c>
      <c r="AA329">
        <v>14</v>
      </c>
      <c r="AB329">
        <v>5</v>
      </c>
      <c r="AC329">
        <v>7</v>
      </c>
      <c r="AD329">
        <v>5</v>
      </c>
      <c r="AE329">
        <v>30</v>
      </c>
      <c r="AF329">
        <v>11</v>
      </c>
      <c r="AG329">
        <v>0</v>
      </c>
      <c r="AH329">
        <v>11</v>
      </c>
      <c r="AI329">
        <v>19</v>
      </c>
      <c r="AJ329">
        <v>17</v>
      </c>
      <c r="AK329">
        <v>0</v>
      </c>
      <c r="AL329">
        <v>8</v>
      </c>
      <c r="AM329">
        <v>0</v>
      </c>
      <c r="AN329">
        <v>38</v>
      </c>
      <c r="AO329">
        <v>17</v>
      </c>
      <c r="AP329">
        <v>0</v>
      </c>
      <c r="AQ329">
        <v>84</v>
      </c>
      <c r="AR329">
        <v>32</v>
      </c>
      <c r="AS329">
        <v>20</v>
      </c>
      <c r="AT329">
        <v>0</v>
      </c>
      <c r="AU329">
        <v>9</v>
      </c>
      <c r="AV329">
        <v>376</v>
      </c>
      <c r="AW329">
        <v>119</v>
      </c>
      <c r="AX329">
        <v>0</v>
      </c>
      <c r="AY329">
        <v>5</v>
      </c>
      <c r="AZ329">
        <v>12</v>
      </c>
      <c r="BA329">
        <v>39</v>
      </c>
      <c r="BB329">
        <v>11</v>
      </c>
      <c r="BC329">
        <v>57</v>
      </c>
      <c r="BD329">
        <v>10</v>
      </c>
      <c r="BE329">
        <v>7</v>
      </c>
      <c r="BF329">
        <v>16</v>
      </c>
      <c r="BG329">
        <v>0</v>
      </c>
      <c r="BH329">
        <v>83</v>
      </c>
      <c r="BI329">
        <v>6</v>
      </c>
      <c r="BJ329">
        <v>5</v>
      </c>
      <c r="BK329">
        <v>0</v>
      </c>
      <c r="BL329">
        <v>0</v>
      </c>
      <c r="BM329">
        <v>104</v>
      </c>
      <c r="BN329">
        <v>16</v>
      </c>
      <c r="BO329">
        <v>6</v>
      </c>
      <c r="BP329">
        <v>6</v>
      </c>
      <c r="BQ329">
        <v>0</v>
      </c>
      <c r="BR329">
        <v>1155</v>
      </c>
      <c r="BS329">
        <v>56</v>
      </c>
      <c r="BT329">
        <v>79</v>
      </c>
      <c r="BU329">
        <v>44</v>
      </c>
      <c r="BV329">
        <v>0</v>
      </c>
    </row>
    <row r="330" spans="1:74" x14ac:dyDescent="0.3">
      <c r="A330" t="s">
        <v>3490</v>
      </c>
      <c r="B330">
        <v>1980</v>
      </c>
      <c r="C330" t="s">
        <v>189</v>
      </c>
      <c r="D330" t="s">
        <v>726</v>
      </c>
      <c r="E330" t="str">
        <f t="shared" si="5"/>
        <v>City of Kerman</v>
      </c>
      <c r="F330">
        <v>1390</v>
      </c>
      <c r="G330" t="s">
        <v>3491</v>
      </c>
      <c r="H330">
        <v>4002</v>
      </c>
      <c r="I330">
        <v>0</v>
      </c>
      <c r="J330">
        <v>4002</v>
      </c>
      <c r="K330">
        <v>0</v>
      </c>
      <c r="L330">
        <v>1316</v>
      </c>
      <c r="M330">
        <v>814</v>
      </c>
      <c r="N330">
        <v>502</v>
      </c>
      <c r="O330">
        <v>51900</v>
      </c>
      <c r="P330">
        <v>1049</v>
      </c>
      <c r="Q330">
        <v>124</v>
      </c>
      <c r="R330">
        <v>134</v>
      </c>
      <c r="S330">
        <v>106</v>
      </c>
      <c r="T330" t="s">
        <v>726</v>
      </c>
      <c r="U330">
        <v>1</v>
      </c>
      <c r="V330">
        <v>207</v>
      </c>
      <c r="W330">
        <v>15</v>
      </c>
      <c r="X330">
        <v>22</v>
      </c>
      <c r="Y330">
        <v>32</v>
      </c>
      <c r="Z330">
        <v>62</v>
      </c>
      <c r="AA330">
        <v>7</v>
      </c>
      <c r="AB330">
        <v>14</v>
      </c>
      <c r="AC330">
        <v>28</v>
      </c>
      <c r="AD330">
        <v>31</v>
      </c>
      <c r="AE330">
        <v>42</v>
      </c>
      <c r="AF330">
        <v>7</v>
      </c>
      <c r="AG330">
        <v>36</v>
      </c>
      <c r="AH330">
        <v>22</v>
      </c>
      <c r="AI330">
        <v>31</v>
      </c>
      <c r="AJ330">
        <v>16</v>
      </c>
      <c r="AK330">
        <v>0</v>
      </c>
      <c r="AL330">
        <v>40</v>
      </c>
      <c r="AM330">
        <v>25</v>
      </c>
      <c r="AN330">
        <v>6</v>
      </c>
      <c r="AO330">
        <v>0</v>
      </c>
      <c r="AP330">
        <v>0</v>
      </c>
      <c r="AQ330">
        <v>46</v>
      </c>
      <c r="AR330">
        <v>0</v>
      </c>
      <c r="AS330">
        <v>0</v>
      </c>
      <c r="AT330">
        <v>0</v>
      </c>
      <c r="AU330">
        <v>0</v>
      </c>
      <c r="AV330">
        <v>332</v>
      </c>
      <c r="AW330">
        <v>98</v>
      </c>
      <c r="AX330">
        <v>9</v>
      </c>
      <c r="AY330">
        <v>9</v>
      </c>
      <c r="AZ330">
        <v>0</v>
      </c>
      <c r="BA330">
        <v>32</v>
      </c>
      <c r="BB330">
        <v>0</v>
      </c>
      <c r="BC330">
        <v>55</v>
      </c>
      <c r="BD330">
        <v>5</v>
      </c>
      <c r="BE330">
        <v>27</v>
      </c>
      <c r="BF330">
        <v>33</v>
      </c>
      <c r="BG330">
        <v>0</v>
      </c>
      <c r="BH330">
        <v>25</v>
      </c>
      <c r="BI330">
        <v>16</v>
      </c>
      <c r="BJ330">
        <v>37</v>
      </c>
      <c r="BK330">
        <v>25</v>
      </c>
      <c r="BL330">
        <v>0</v>
      </c>
      <c r="BM330">
        <v>58</v>
      </c>
      <c r="BN330">
        <v>11</v>
      </c>
      <c r="BO330">
        <v>30</v>
      </c>
      <c r="BP330">
        <v>7</v>
      </c>
      <c r="BQ330">
        <v>0</v>
      </c>
      <c r="BR330">
        <v>204</v>
      </c>
      <c r="BS330">
        <v>28</v>
      </c>
      <c r="BT330">
        <v>51</v>
      </c>
      <c r="BU330">
        <v>13</v>
      </c>
      <c r="BV330">
        <v>0</v>
      </c>
    </row>
    <row r="331" spans="1:74" x14ac:dyDescent="0.3">
      <c r="A331" t="s">
        <v>3492</v>
      </c>
      <c r="B331">
        <v>1980</v>
      </c>
      <c r="C331" t="s">
        <v>189</v>
      </c>
      <c r="D331" t="s">
        <v>3493</v>
      </c>
      <c r="E331" t="str">
        <f t="shared" si="5"/>
        <v>City of Kernville</v>
      </c>
      <c r="F331">
        <v>1392</v>
      </c>
      <c r="G331" t="s">
        <v>3494</v>
      </c>
      <c r="H331">
        <v>1660</v>
      </c>
      <c r="I331">
        <v>0</v>
      </c>
      <c r="J331">
        <v>0</v>
      </c>
      <c r="K331">
        <v>1660</v>
      </c>
      <c r="L331">
        <v>728</v>
      </c>
      <c r="M331">
        <v>490</v>
      </c>
      <c r="N331">
        <v>238</v>
      </c>
      <c r="O331">
        <v>58100</v>
      </c>
      <c r="P331">
        <v>578</v>
      </c>
      <c r="Q331">
        <v>109</v>
      </c>
      <c r="R331">
        <v>7</v>
      </c>
      <c r="S331">
        <v>191</v>
      </c>
      <c r="T331" t="s">
        <v>3493</v>
      </c>
      <c r="U331">
        <v>1</v>
      </c>
      <c r="V331">
        <v>188</v>
      </c>
      <c r="W331">
        <v>6</v>
      </c>
      <c r="X331">
        <v>0</v>
      </c>
      <c r="Y331">
        <v>14</v>
      </c>
      <c r="Z331">
        <v>47</v>
      </c>
      <c r="AA331">
        <v>0</v>
      </c>
      <c r="AB331">
        <v>19</v>
      </c>
      <c r="AC331">
        <v>14</v>
      </c>
      <c r="AD331">
        <v>11</v>
      </c>
      <c r="AE331">
        <v>6</v>
      </c>
      <c r="AF331">
        <v>0</v>
      </c>
      <c r="AG331">
        <v>14</v>
      </c>
      <c r="AH331">
        <v>0</v>
      </c>
      <c r="AI331">
        <v>7</v>
      </c>
      <c r="AJ331">
        <v>0</v>
      </c>
      <c r="AK331">
        <v>0</v>
      </c>
      <c r="AL331">
        <v>20</v>
      </c>
      <c r="AM331">
        <v>6</v>
      </c>
      <c r="AN331">
        <v>0</v>
      </c>
      <c r="AO331">
        <v>0</v>
      </c>
      <c r="AP331">
        <v>0</v>
      </c>
      <c r="AQ331">
        <v>55</v>
      </c>
      <c r="AR331">
        <v>0</v>
      </c>
      <c r="AS331">
        <v>0</v>
      </c>
      <c r="AT331">
        <v>0</v>
      </c>
      <c r="AU331">
        <v>0</v>
      </c>
      <c r="AV331">
        <v>343</v>
      </c>
      <c r="AW331">
        <v>130</v>
      </c>
      <c r="AX331">
        <v>13</v>
      </c>
      <c r="AY331">
        <v>14</v>
      </c>
      <c r="AZ331">
        <v>0</v>
      </c>
      <c r="BA331">
        <v>6</v>
      </c>
      <c r="BB331">
        <v>6</v>
      </c>
      <c r="BC331">
        <v>18</v>
      </c>
      <c r="BD331">
        <v>18</v>
      </c>
      <c r="BE331">
        <v>31</v>
      </c>
      <c r="BF331">
        <v>20</v>
      </c>
      <c r="BG331">
        <v>0</v>
      </c>
      <c r="BH331">
        <v>32</v>
      </c>
      <c r="BI331">
        <v>0</v>
      </c>
      <c r="BJ331">
        <v>5</v>
      </c>
      <c r="BK331">
        <v>0</v>
      </c>
      <c r="BL331">
        <v>0</v>
      </c>
      <c r="BM331">
        <v>16</v>
      </c>
      <c r="BN331">
        <v>21</v>
      </c>
      <c r="BO331">
        <v>6</v>
      </c>
      <c r="BP331">
        <v>0</v>
      </c>
      <c r="BQ331">
        <v>0</v>
      </c>
      <c r="BR331">
        <v>82</v>
      </c>
      <c r="BS331">
        <v>5</v>
      </c>
      <c r="BT331">
        <v>25</v>
      </c>
      <c r="BU331">
        <v>0</v>
      </c>
      <c r="BV331">
        <v>0</v>
      </c>
    </row>
    <row r="332" spans="1:74" x14ac:dyDescent="0.3">
      <c r="A332" t="s">
        <v>3495</v>
      </c>
      <c r="B332">
        <v>1980</v>
      </c>
      <c r="C332" t="s">
        <v>189</v>
      </c>
      <c r="D332" t="s">
        <v>3496</v>
      </c>
      <c r="E332" t="str">
        <f t="shared" si="5"/>
        <v>City of Kettleman City</v>
      </c>
      <c r="F332">
        <v>1393</v>
      </c>
      <c r="G332" t="s">
        <v>3497</v>
      </c>
      <c r="H332">
        <v>1051</v>
      </c>
      <c r="I332">
        <v>0</v>
      </c>
      <c r="J332">
        <v>0</v>
      </c>
      <c r="K332">
        <v>1051</v>
      </c>
      <c r="L332">
        <v>242</v>
      </c>
      <c r="M332">
        <v>133</v>
      </c>
      <c r="N332">
        <v>109</v>
      </c>
      <c r="O332">
        <v>22100</v>
      </c>
      <c r="P332">
        <v>203</v>
      </c>
      <c r="Q332">
        <v>39</v>
      </c>
      <c r="R332">
        <v>1</v>
      </c>
      <c r="S332">
        <v>30</v>
      </c>
      <c r="T332" t="s">
        <v>3496</v>
      </c>
      <c r="U332">
        <v>1</v>
      </c>
      <c r="V332">
        <v>220</v>
      </c>
      <c r="W332">
        <v>0</v>
      </c>
      <c r="X332">
        <v>0</v>
      </c>
      <c r="Y332">
        <v>0</v>
      </c>
      <c r="Z332">
        <v>10</v>
      </c>
      <c r="AA332">
        <v>0</v>
      </c>
      <c r="AB332">
        <v>0</v>
      </c>
      <c r="AC332">
        <v>0</v>
      </c>
      <c r="AD332">
        <v>7</v>
      </c>
      <c r="AE332">
        <v>4</v>
      </c>
      <c r="AF332">
        <v>0</v>
      </c>
      <c r="AG332">
        <v>5</v>
      </c>
      <c r="AH332">
        <v>22</v>
      </c>
      <c r="AI332">
        <v>0</v>
      </c>
      <c r="AJ332">
        <v>0</v>
      </c>
      <c r="AK332">
        <v>0</v>
      </c>
      <c r="AL332">
        <v>6</v>
      </c>
      <c r="AM332">
        <v>10</v>
      </c>
      <c r="AN332">
        <v>0</v>
      </c>
      <c r="AO332">
        <v>0</v>
      </c>
      <c r="AP332">
        <v>7</v>
      </c>
      <c r="AQ332">
        <v>16</v>
      </c>
      <c r="AR332">
        <v>0</v>
      </c>
      <c r="AS332">
        <v>0</v>
      </c>
      <c r="AT332">
        <v>0</v>
      </c>
      <c r="AU332">
        <v>8</v>
      </c>
      <c r="AV332">
        <v>265</v>
      </c>
      <c r="AW332">
        <v>49</v>
      </c>
      <c r="AX332">
        <v>0</v>
      </c>
      <c r="AY332">
        <v>0</v>
      </c>
      <c r="AZ332">
        <v>0</v>
      </c>
      <c r="BA332">
        <v>0</v>
      </c>
      <c r="BB332">
        <v>21</v>
      </c>
      <c r="BC332">
        <v>0</v>
      </c>
      <c r="BD332">
        <v>9</v>
      </c>
      <c r="BE332">
        <v>0</v>
      </c>
      <c r="BF332">
        <v>0</v>
      </c>
      <c r="BG332">
        <v>0</v>
      </c>
      <c r="BH332">
        <v>15</v>
      </c>
      <c r="BI332">
        <v>0</v>
      </c>
      <c r="BJ332">
        <v>8</v>
      </c>
      <c r="BK332">
        <v>0</v>
      </c>
      <c r="BL332">
        <v>0</v>
      </c>
      <c r="BM332">
        <v>35</v>
      </c>
      <c r="BN332">
        <v>0</v>
      </c>
      <c r="BO332">
        <v>0</v>
      </c>
      <c r="BP332">
        <v>0</v>
      </c>
      <c r="BQ332">
        <v>0</v>
      </c>
      <c r="BR332">
        <v>0</v>
      </c>
      <c r="BS332">
        <v>8</v>
      </c>
      <c r="BT332">
        <v>0</v>
      </c>
      <c r="BU332">
        <v>0</v>
      </c>
      <c r="BV332">
        <v>0</v>
      </c>
    </row>
    <row r="333" spans="1:74" x14ac:dyDescent="0.3">
      <c r="A333" t="s">
        <v>3498</v>
      </c>
      <c r="B333">
        <v>1980</v>
      </c>
      <c r="C333" t="s">
        <v>189</v>
      </c>
      <c r="D333" t="s">
        <v>728</v>
      </c>
      <c r="E333" t="str">
        <f t="shared" si="5"/>
        <v>City of King City</v>
      </c>
      <c r="F333">
        <v>1400</v>
      </c>
      <c r="G333" t="s">
        <v>3499</v>
      </c>
      <c r="H333">
        <v>5495</v>
      </c>
      <c r="I333">
        <v>0</v>
      </c>
      <c r="J333">
        <v>5495</v>
      </c>
      <c r="K333">
        <v>0</v>
      </c>
      <c r="L333">
        <v>1784</v>
      </c>
      <c r="M333">
        <v>822</v>
      </c>
      <c r="N333">
        <v>962</v>
      </c>
      <c r="O333">
        <v>70600</v>
      </c>
      <c r="P333">
        <v>1233</v>
      </c>
      <c r="Q333">
        <v>280</v>
      </c>
      <c r="R333">
        <v>220</v>
      </c>
      <c r="S333">
        <v>161</v>
      </c>
      <c r="T333" t="s">
        <v>728</v>
      </c>
      <c r="U333">
        <v>1</v>
      </c>
      <c r="V333">
        <v>236</v>
      </c>
      <c r="W333">
        <v>0</v>
      </c>
      <c r="X333">
        <v>0</v>
      </c>
      <c r="Y333">
        <v>0</v>
      </c>
      <c r="Z333">
        <v>115</v>
      </c>
      <c r="AA333">
        <v>63</v>
      </c>
      <c r="AB333">
        <v>22</v>
      </c>
      <c r="AC333">
        <v>9</v>
      </c>
      <c r="AD333">
        <v>91</v>
      </c>
      <c r="AE333">
        <v>117</v>
      </c>
      <c r="AF333">
        <v>8</v>
      </c>
      <c r="AG333">
        <v>65</v>
      </c>
      <c r="AH333">
        <v>51</v>
      </c>
      <c r="AI333">
        <v>55</v>
      </c>
      <c r="AJ333">
        <v>21</v>
      </c>
      <c r="AK333">
        <v>0</v>
      </c>
      <c r="AL333">
        <v>94</v>
      </c>
      <c r="AM333">
        <v>36</v>
      </c>
      <c r="AN333">
        <v>15</v>
      </c>
      <c r="AO333">
        <v>0</v>
      </c>
      <c r="AP333">
        <v>0</v>
      </c>
      <c r="AQ333">
        <v>156</v>
      </c>
      <c r="AR333">
        <v>18</v>
      </c>
      <c r="AS333">
        <v>0</v>
      </c>
      <c r="AT333">
        <v>0</v>
      </c>
      <c r="AU333">
        <v>8</v>
      </c>
      <c r="AV333">
        <v>331</v>
      </c>
      <c r="AW333">
        <v>102</v>
      </c>
      <c r="AX333">
        <v>5</v>
      </c>
      <c r="AY333">
        <v>7</v>
      </c>
      <c r="AZ333">
        <v>7</v>
      </c>
      <c r="BA333">
        <v>3</v>
      </c>
      <c r="BB333">
        <v>6</v>
      </c>
      <c r="BC333">
        <v>33</v>
      </c>
      <c r="BD333">
        <v>0</v>
      </c>
      <c r="BE333">
        <v>11</v>
      </c>
      <c r="BF333">
        <v>7</v>
      </c>
      <c r="BG333">
        <v>0</v>
      </c>
      <c r="BH333">
        <v>57</v>
      </c>
      <c r="BI333">
        <v>5</v>
      </c>
      <c r="BJ333">
        <v>12</v>
      </c>
      <c r="BK333">
        <v>0</v>
      </c>
      <c r="BL333">
        <v>0</v>
      </c>
      <c r="BM333">
        <v>66</v>
      </c>
      <c r="BN333">
        <v>16</v>
      </c>
      <c r="BO333">
        <v>0</v>
      </c>
      <c r="BP333">
        <v>8</v>
      </c>
      <c r="BQ333">
        <v>0</v>
      </c>
      <c r="BR333">
        <v>233</v>
      </c>
      <c r="BS333">
        <v>57</v>
      </c>
      <c r="BT333">
        <v>28</v>
      </c>
      <c r="BU333">
        <v>16</v>
      </c>
      <c r="BV333">
        <v>0</v>
      </c>
    </row>
    <row r="334" spans="1:74" x14ac:dyDescent="0.3">
      <c r="A334" t="s">
        <v>3500</v>
      </c>
      <c r="B334">
        <v>1980</v>
      </c>
      <c r="C334" t="s">
        <v>189</v>
      </c>
      <c r="D334" t="s">
        <v>3501</v>
      </c>
      <c r="E334" t="str">
        <f t="shared" si="5"/>
        <v>City of Kings Beach</v>
      </c>
      <c r="F334">
        <v>1403</v>
      </c>
      <c r="G334" t="s">
        <v>3502</v>
      </c>
      <c r="H334">
        <v>1942</v>
      </c>
      <c r="I334">
        <v>0</v>
      </c>
      <c r="J334">
        <v>0</v>
      </c>
      <c r="K334">
        <v>1942</v>
      </c>
      <c r="L334">
        <v>889</v>
      </c>
      <c r="M334">
        <v>291</v>
      </c>
      <c r="N334">
        <v>598</v>
      </c>
      <c r="O334">
        <v>83200</v>
      </c>
      <c r="P334">
        <v>556</v>
      </c>
      <c r="Q334">
        <v>369</v>
      </c>
      <c r="R334">
        <v>160</v>
      </c>
      <c r="S334">
        <v>67</v>
      </c>
      <c r="T334" t="s">
        <v>3501</v>
      </c>
      <c r="U334">
        <v>1</v>
      </c>
      <c r="V334">
        <v>303</v>
      </c>
      <c r="W334">
        <v>0</v>
      </c>
      <c r="X334">
        <v>0</v>
      </c>
      <c r="Y334">
        <v>0</v>
      </c>
      <c r="Z334">
        <v>117</v>
      </c>
      <c r="AA334">
        <v>8</v>
      </c>
      <c r="AB334">
        <v>0</v>
      </c>
      <c r="AC334">
        <v>0</v>
      </c>
      <c r="AD334">
        <v>19</v>
      </c>
      <c r="AE334">
        <v>121</v>
      </c>
      <c r="AF334">
        <v>0</v>
      </c>
      <c r="AG334">
        <v>8</v>
      </c>
      <c r="AH334">
        <v>12</v>
      </c>
      <c r="AI334">
        <v>22</v>
      </c>
      <c r="AJ334">
        <v>50</v>
      </c>
      <c r="AK334">
        <v>0</v>
      </c>
      <c r="AL334">
        <v>24</v>
      </c>
      <c r="AM334">
        <v>0</v>
      </c>
      <c r="AN334">
        <v>26</v>
      </c>
      <c r="AO334">
        <v>9</v>
      </c>
      <c r="AP334">
        <v>12</v>
      </c>
      <c r="AQ334">
        <v>62</v>
      </c>
      <c r="AR334">
        <v>30</v>
      </c>
      <c r="AS334">
        <v>0</v>
      </c>
      <c r="AT334">
        <v>0</v>
      </c>
      <c r="AU334">
        <v>0</v>
      </c>
      <c r="AV334">
        <v>422</v>
      </c>
      <c r="AW334">
        <v>149</v>
      </c>
      <c r="AX334">
        <v>0</v>
      </c>
      <c r="AY334">
        <v>0</v>
      </c>
      <c r="AZ334">
        <v>0</v>
      </c>
      <c r="BA334">
        <v>11</v>
      </c>
      <c r="BB334">
        <v>0</v>
      </c>
      <c r="BC334">
        <v>0</v>
      </c>
      <c r="BD334">
        <v>11</v>
      </c>
      <c r="BE334">
        <v>0</v>
      </c>
      <c r="BF334">
        <v>13</v>
      </c>
      <c r="BG334">
        <v>0</v>
      </c>
      <c r="BH334">
        <v>0</v>
      </c>
      <c r="BI334">
        <v>0</v>
      </c>
      <c r="BJ334">
        <v>8</v>
      </c>
      <c r="BK334">
        <v>18</v>
      </c>
      <c r="BL334">
        <v>0</v>
      </c>
      <c r="BM334">
        <v>10</v>
      </c>
      <c r="BN334">
        <v>0</v>
      </c>
      <c r="BO334">
        <v>13</v>
      </c>
      <c r="BP334">
        <v>15</v>
      </c>
      <c r="BQ334">
        <v>0</v>
      </c>
      <c r="BR334">
        <v>77</v>
      </c>
      <c r="BS334">
        <v>30</v>
      </c>
      <c r="BT334">
        <v>16</v>
      </c>
      <c r="BU334">
        <v>18</v>
      </c>
      <c r="BV334">
        <v>0</v>
      </c>
    </row>
    <row r="335" spans="1:74" x14ac:dyDescent="0.3">
      <c r="A335" t="s">
        <v>3503</v>
      </c>
      <c r="B335">
        <v>1980</v>
      </c>
      <c r="C335" t="s">
        <v>189</v>
      </c>
      <c r="D335" t="s">
        <v>730</v>
      </c>
      <c r="E335" t="str">
        <f t="shared" si="5"/>
        <v>City of Kingsburg</v>
      </c>
      <c r="F335">
        <v>1405</v>
      </c>
      <c r="G335" t="s">
        <v>3504</v>
      </c>
      <c r="H335">
        <v>5115</v>
      </c>
      <c r="I335">
        <v>0</v>
      </c>
      <c r="J335">
        <v>5115</v>
      </c>
      <c r="K335">
        <v>0</v>
      </c>
      <c r="L335">
        <v>1841</v>
      </c>
      <c r="M335">
        <v>1292</v>
      </c>
      <c r="N335">
        <v>549</v>
      </c>
      <c r="O335">
        <v>62700</v>
      </c>
      <c r="P335">
        <v>1619</v>
      </c>
      <c r="Q335">
        <v>211</v>
      </c>
      <c r="R335">
        <v>43</v>
      </c>
      <c r="S335">
        <v>40</v>
      </c>
      <c r="T335" t="s">
        <v>730</v>
      </c>
      <c r="U335">
        <v>1</v>
      </c>
      <c r="V335">
        <v>212</v>
      </c>
      <c r="W335">
        <v>0</v>
      </c>
      <c r="X335">
        <v>0</v>
      </c>
      <c r="Y335">
        <v>11</v>
      </c>
      <c r="Z335">
        <v>100</v>
      </c>
      <c r="AA335">
        <v>11</v>
      </c>
      <c r="AB335">
        <v>24</v>
      </c>
      <c r="AC335">
        <v>26</v>
      </c>
      <c r="AD335">
        <v>33</v>
      </c>
      <c r="AE335">
        <v>54</v>
      </c>
      <c r="AF335">
        <v>12</v>
      </c>
      <c r="AG335">
        <v>18</v>
      </c>
      <c r="AH335">
        <v>21</v>
      </c>
      <c r="AI335">
        <v>13</v>
      </c>
      <c r="AJ335">
        <v>0</v>
      </c>
      <c r="AK335">
        <v>0</v>
      </c>
      <c r="AL335">
        <v>46</v>
      </c>
      <c r="AM335">
        <v>8</v>
      </c>
      <c r="AN335">
        <v>0</v>
      </c>
      <c r="AO335">
        <v>0</v>
      </c>
      <c r="AP335">
        <v>8</v>
      </c>
      <c r="AQ335">
        <v>125</v>
      </c>
      <c r="AR335">
        <v>17</v>
      </c>
      <c r="AS335">
        <v>0</v>
      </c>
      <c r="AT335">
        <v>0</v>
      </c>
      <c r="AU335">
        <v>4</v>
      </c>
      <c r="AV335">
        <v>347</v>
      </c>
      <c r="AW335">
        <v>107</v>
      </c>
      <c r="AX335">
        <v>21</v>
      </c>
      <c r="AY335">
        <v>0</v>
      </c>
      <c r="AZ335">
        <v>0</v>
      </c>
      <c r="BA335">
        <v>20</v>
      </c>
      <c r="BB335">
        <v>9</v>
      </c>
      <c r="BC335">
        <v>80</v>
      </c>
      <c r="BD335">
        <v>18</v>
      </c>
      <c r="BE335">
        <v>10</v>
      </c>
      <c r="BF335">
        <v>34</v>
      </c>
      <c r="BG335">
        <v>0</v>
      </c>
      <c r="BH335">
        <v>96</v>
      </c>
      <c r="BI335">
        <v>40</v>
      </c>
      <c r="BJ335">
        <v>6</v>
      </c>
      <c r="BK335">
        <v>24</v>
      </c>
      <c r="BL335">
        <v>0</v>
      </c>
      <c r="BM335">
        <v>98</v>
      </c>
      <c r="BN335">
        <v>0</v>
      </c>
      <c r="BO335">
        <v>38</v>
      </c>
      <c r="BP335">
        <v>28</v>
      </c>
      <c r="BQ335">
        <v>0</v>
      </c>
      <c r="BR335">
        <v>528</v>
      </c>
      <c r="BS335">
        <v>46</v>
      </c>
      <c r="BT335">
        <v>47</v>
      </c>
      <c r="BU335">
        <v>17</v>
      </c>
      <c r="BV335">
        <v>0</v>
      </c>
    </row>
    <row r="336" spans="1:74" x14ac:dyDescent="0.3">
      <c r="A336" t="s">
        <v>3505</v>
      </c>
      <c r="B336">
        <v>1980</v>
      </c>
      <c r="C336" t="s">
        <v>189</v>
      </c>
      <c r="D336" t="s">
        <v>3506</v>
      </c>
      <c r="E336" t="str">
        <f t="shared" si="5"/>
        <v>City of La Canada Flintridge</v>
      </c>
      <c r="F336">
        <v>1410</v>
      </c>
      <c r="G336" t="s">
        <v>3507</v>
      </c>
      <c r="H336">
        <v>20153</v>
      </c>
      <c r="I336">
        <v>20153</v>
      </c>
      <c r="J336">
        <v>0</v>
      </c>
      <c r="K336">
        <v>0</v>
      </c>
      <c r="L336">
        <v>6719</v>
      </c>
      <c r="M336">
        <v>5980</v>
      </c>
      <c r="N336">
        <v>739</v>
      </c>
      <c r="O336">
        <v>172500</v>
      </c>
      <c r="P336">
        <v>6473</v>
      </c>
      <c r="Q336">
        <v>313</v>
      </c>
      <c r="R336">
        <v>82</v>
      </c>
      <c r="S336">
        <v>0</v>
      </c>
      <c r="T336" t="s">
        <v>3506</v>
      </c>
      <c r="U336">
        <v>1</v>
      </c>
      <c r="V336">
        <v>438</v>
      </c>
      <c r="W336">
        <v>0</v>
      </c>
      <c r="X336">
        <v>0</v>
      </c>
      <c r="Y336">
        <v>0</v>
      </c>
      <c r="Z336">
        <v>21</v>
      </c>
      <c r="AA336">
        <v>31</v>
      </c>
      <c r="AB336">
        <v>4</v>
      </c>
      <c r="AC336">
        <v>0</v>
      </c>
      <c r="AD336">
        <v>0</v>
      </c>
      <c r="AE336">
        <v>37</v>
      </c>
      <c r="AF336">
        <v>4</v>
      </c>
      <c r="AG336">
        <v>15</v>
      </c>
      <c r="AH336">
        <v>0</v>
      </c>
      <c r="AI336">
        <v>14</v>
      </c>
      <c r="AJ336">
        <v>57</v>
      </c>
      <c r="AK336">
        <v>0</v>
      </c>
      <c r="AL336">
        <v>16</v>
      </c>
      <c r="AM336">
        <v>22</v>
      </c>
      <c r="AN336">
        <v>41</v>
      </c>
      <c r="AO336">
        <v>35</v>
      </c>
      <c r="AP336">
        <v>19</v>
      </c>
      <c r="AQ336">
        <v>227</v>
      </c>
      <c r="AR336">
        <v>68</v>
      </c>
      <c r="AS336">
        <v>66</v>
      </c>
      <c r="AT336">
        <v>5</v>
      </c>
      <c r="AU336">
        <v>19</v>
      </c>
      <c r="AV336">
        <v>565</v>
      </c>
      <c r="AW336">
        <v>153</v>
      </c>
      <c r="AX336">
        <v>15</v>
      </c>
      <c r="AY336">
        <v>6</v>
      </c>
      <c r="AZ336">
        <v>5</v>
      </c>
      <c r="BA336">
        <v>58</v>
      </c>
      <c r="BB336">
        <v>46</v>
      </c>
      <c r="BC336">
        <v>40</v>
      </c>
      <c r="BD336">
        <v>37</v>
      </c>
      <c r="BE336">
        <v>45</v>
      </c>
      <c r="BF336">
        <v>123</v>
      </c>
      <c r="BG336">
        <v>0</v>
      </c>
      <c r="BH336">
        <v>73</v>
      </c>
      <c r="BI336">
        <v>19</v>
      </c>
      <c r="BJ336">
        <v>35</v>
      </c>
      <c r="BK336">
        <v>76</v>
      </c>
      <c r="BL336">
        <v>0</v>
      </c>
      <c r="BM336">
        <v>165</v>
      </c>
      <c r="BN336">
        <v>28</v>
      </c>
      <c r="BO336">
        <v>37</v>
      </c>
      <c r="BP336">
        <v>108</v>
      </c>
      <c r="BQ336">
        <v>0</v>
      </c>
      <c r="BR336">
        <v>3262</v>
      </c>
      <c r="BS336">
        <v>405</v>
      </c>
      <c r="BT336">
        <v>546</v>
      </c>
      <c r="BU336">
        <v>331</v>
      </c>
      <c r="BV336">
        <v>0</v>
      </c>
    </row>
    <row r="337" spans="1:74" x14ac:dyDescent="0.3">
      <c r="A337" t="s">
        <v>3508</v>
      </c>
      <c r="B337">
        <v>1980</v>
      </c>
      <c r="C337" t="s">
        <v>189</v>
      </c>
      <c r="D337" t="s">
        <v>3509</v>
      </c>
      <c r="E337" t="str">
        <f t="shared" si="5"/>
        <v>City of La Crescenta-Montrose</v>
      </c>
      <c r="F337">
        <v>1412</v>
      </c>
      <c r="G337" t="s">
        <v>3510</v>
      </c>
      <c r="H337">
        <v>16531</v>
      </c>
      <c r="I337">
        <v>16531</v>
      </c>
      <c r="J337">
        <v>0</v>
      </c>
      <c r="K337">
        <v>0</v>
      </c>
      <c r="L337">
        <v>6323</v>
      </c>
      <c r="M337">
        <v>4280</v>
      </c>
      <c r="N337">
        <v>2043</v>
      </c>
      <c r="O337">
        <v>104900</v>
      </c>
      <c r="P337">
        <v>5503</v>
      </c>
      <c r="Q337">
        <v>531</v>
      </c>
      <c r="R337">
        <v>495</v>
      </c>
      <c r="S337">
        <v>4</v>
      </c>
      <c r="T337" t="s">
        <v>3509</v>
      </c>
      <c r="U337">
        <v>1</v>
      </c>
      <c r="V337">
        <v>299</v>
      </c>
      <c r="W337">
        <v>0</v>
      </c>
      <c r="X337">
        <v>0</v>
      </c>
      <c r="Y337">
        <v>0</v>
      </c>
      <c r="Z337">
        <v>253</v>
      </c>
      <c r="AA337">
        <v>134</v>
      </c>
      <c r="AB337">
        <v>7</v>
      </c>
      <c r="AC337">
        <v>6</v>
      </c>
      <c r="AD337">
        <v>53</v>
      </c>
      <c r="AE337">
        <v>207</v>
      </c>
      <c r="AF337">
        <v>14</v>
      </c>
      <c r="AG337">
        <v>35</v>
      </c>
      <c r="AH337">
        <v>62</v>
      </c>
      <c r="AI337">
        <v>183</v>
      </c>
      <c r="AJ337">
        <v>140</v>
      </c>
      <c r="AK337">
        <v>0</v>
      </c>
      <c r="AL337">
        <v>125</v>
      </c>
      <c r="AM337">
        <v>57</v>
      </c>
      <c r="AN337">
        <v>75</v>
      </c>
      <c r="AO337">
        <v>6</v>
      </c>
      <c r="AP337">
        <v>0</v>
      </c>
      <c r="AQ337">
        <v>434</v>
      </c>
      <c r="AR337">
        <v>144</v>
      </c>
      <c r="AS337">
        <v>51</v>
      </c>
      <c r="AT337">
        <v>11</v>
      </c>
      <c r="AU337">
        <v>16</v>
      </c>
      <c r="AV337">
        <v>443</v>
      </c>
      <c r="AW337">
        <v>98</v>
      </c>
      <c r="AX337">
        <v>6</v>
      </c>
      <c r="AY337">
        <v>6</v>
      </c>
      <c r="AZ337">
        <v>25</v>
      </c>
      <c r="BA337">
        <v>72</v>
      </c>
      <c r="BB337">
        <v>49</v>
      </c>
      <c r="BC337">
        <v>138</v>
      </c>
      <c r="BD337">
        <v>15</v>
      </c>
      <c r="BE337">
        <v>12</v>
      </c>
      <c r="BF337">
        <v>85</v>
      </c>
      <c r="BG337">
        <v>0</v>
      </c>
      <c r="BH337">
        <v>153</v>
      </c>
      <c r="BI337">
        <v>40</v>
      </c>
      <c r="BJ337">
        <v>61</v>
      </c>
      <c r="BK337">
        <v>105</v>
      </c>
      <c r="BL337">
        <v>0</v>
      </c>
      <c r="BM337">
        <v>190</v>
      </c>
      <c r="BN337">
        <v>18</v>
      </c>
      <c r="BO337">
        <v>69</v>
      </c>
      <c r="BP337">
        <v>104</v>
      </c>
      <c r="BQ337">
        <v>0</v>
      </c>
      <c r="BR337">
        <v>1943</v>
      </c>
      <c r="BS337">
        <v>327</v>
      </c>
      <c r="BT337">
        <v>369</v>
      </c>
      <c r="BU337">
        <v>179</v>
      </c>
      <c r="BV337">
        <v>0</v>
      </c>
    </row>
    <row r="338" spans="1:74" x14ac:dyDescent="0.3">
      <c r="A338" t="s">
        <v>3511</v>
      </c>
      <c r="B338">
        <v>1980</v>
      </c>
      <c r="C338" t="s">
        <v>189</v>
      </c>
      <c r="D338" t="s">
        <v>3512</v>
      </c>
      <c r="E338" t="str">
        <f t="shared" si="5"/>
        <v>City of Ladera Heights</v>
      </c>
      <c r="F338">
        <v>1413</v>
      </c>
      <c r="G338" t="s">
        <v>3513</v>
      </c>
      <c r="H338">
        <v>6647</v>
      </c>
      <c r="I338">
        <v>6647</v>
      </c>
      <c r="J338">
        <v>0</v>
      </c>
      <c r="K338">
        <v>0</v>
      </c>
      <c r="L338">
        <v>2562</v>
      </c>
      <c r="M338">
        <v>1988</v>
      </c>
      <c r="N338">
        <v>574</v>
      </c>
      <c r="O338">
        <v>188000</v>
      </c>
      <c r="P338">
        <v>2259</v>
      </c>
      <c r="Q338">
        <v>138</v>
      </c>
      <c r="R338">
        <v>221</v>
      </c>
      <c r="S338">
        <v>0</v>
      </c>
      <c r="T338" t="s">
        <v>3512</v>
      </c>
      <c r="U338">
        <v>1</v>
      </c>
      <c r="V338">
        <v>462</v>
      </c>
      <c r="W338">
        <v>0</v>
      </c>
      <c r="X338">
        <v>0</v>
      </c>
      <c r="Y338">
        <v>0</v>
      </c>
      <c r="Z338">
        <v>22</v>
      </c>
      <c r="AA338">
        <v>10</v>
      </c>
      <c r="AB338">
        <v>0</v>
      </c>
      <c r="AC338">
        <v>0</v>
      </c>
      <c r="AD338">
        <v>0</v>
      </c>
      <c r="AE338">
        <v>70</v>
      </c>
      <c r="AF338">
        <v>16</v>
      </c>
      <c r="AG338">
        <v>7</v>
      </c>
      <c r="AH338">
        <v>8</v>
      </c>
      <c r="AI338">
        <v>9</v>
      </c>
      <c r="AJ338">
        <v>40</v>
      </c>
      <c r="AK338">
        <v>0</v>
      </c>
      <c r="AL338">
        <v>6</v>
      </c>
      <c r="AM338">
        <v>4</v>
      </c>
      <c r="AN338">
        <v>43</v>
      </c>
      <c r="AO338">
        <v>19</v>
      </c>
      <c r="AP338">
        <v>7</v>
      </c>
      <c r="AQ338">
        <v>237</v>
      </c>
      <c r="AR338">
        <v>11</v>
      </c>
      <c r="AS338">
        <v>58</v>
      </c>
      <c r="AT338">
        <v>0</v>
      </c>
      <c r="AU338">
        <v>7</v>
      </c>
      <c r="AV338">
        <v>681</v>
      </c>
      <c r="AW338">
        <v>165</v>
      </c>
      <c r="AX338">
        <v>0</v>
      </c>
      <c r="AY338">
        <v>0</v>
      </c>
      <c r="AZ338">
        <v>5</v>
      </c>
      <c r="BA338">
        <v>37</v>
      </c>
      <c r="BB338">
        <v>0</v>
      </c>
      <c r="BC338">
        <v>0</v>
      </c>
      <c r="BD338">
        <v>0</v>
      </c>
      <c r="BE338">
        <v>0</v>
      </c>
      <c r="BF338">
        <v>26</v>
      </c>
      <c r="BG338">
        <v>0</v>
      </c>
      <c r="BH338">
        <v>29</v>
      </c>
      <c r="BI338">
        <v>0</v>
      </c>
      <c r="BJ338">
        <v>6</v>
      </c>
      <c r="BK338">
        <v>13</v>
      </c>
      <c r="BL338">
        <v>0</v>
      </c>
      <c r="BM338">
        <v>27</v>
      </c>
      <c r="BN338">
        <v>0</v>
      </c>
      <c r="BO338">
        <v>22</v>
      </c>
      <c r="BP338">
        <v>63</v>
      </c>
      <c r="BQ338">
        <v>0</v>
      </c>
      <c r="BR338">
        <v>964</v>
      </c>
      <c r="BS338">
        <v>150</v>
      </c>
      <c r="BT338">
        <v>206</v>
      </c>
      <c r="BU338">
        <v>135</v>
      </c>
      <c r="BV338">
        <v>0</v>
      </c>
    </row>
    <row r="339" spans="1:74" x14ac:dyDescent="0.3">
      <c r="A339" t="s">
        <v>3514</v>
      </c>
      <c r="B339">
        <v>1980</v>
      </c>
      <c r="C339" t="s">
        <v>189</v>
      </c>
      <c r="D339" t="s">
        <v>748</v>
      </c>
      <c r="E339" t="str">
        <f t="shared" si="5"/>
        <v>City of Lafayette</v>
      </c>
      <c r="F339">
        <v>1415</v>
      </c>
      <c r="G339" t="s">
        <v>3515</v>
      </c>
      <c r="H339">
        <v>20879</v>
      </c>
      <c r="I339">
        <v>20879</v>
      </c>
      <c r="J339">
        <v>0</v>
      </c>
      <c r="K339">
        <v>0</v>
      </c>
      <c r="L339">
        <v>7822</v>
      </c>
      <c r="M339">
        <v>5695</v>
      </c>
      <c r="N339">
        <v>2127</v>
      </c>
      <c r="O339">
        <v>161600</v>
      </c>
      <c r="P339">
        <v>6775</v>
      </c>
      <c r="Q339">
        <v>533</v>
      </c>
      <c r="R339">
        <v>760</v>
      </c>
      <c r="S339">
        <v>4</v>
      </c>
      <c r="T339" t="s">
        <v>748</v>
      </c>
      <c r="U339">
        <v>1</v>
      </c>
      <c r="V339">
        <v>337</v>
      </c>
      <c r="W339">
        <v>19</v>
      </c>
      <c r="X339">
        <v>7</v>
      </c>
      <c r="Y339">
        <v>19</v>
      </c>
      <c r="Z339">
        <v>159</v>
      </c>
      <c r="AA339">
        <v>35</v>
      </c>
      <c r="AB339">
        <v>12</v>
      </c>
      <c r="AC339">
        <v>12</v>
      </c>
      <c r="AD339">
        <v>66</v>
      </c>
      <c r="AE339">
        <v>303</v>
      </c>
      <c r="AF339">
        <v>16</v>
      </c>
      <c r="AG339">
        <v>36</v>
      </c>
      <c r="AH339">
        <v>31</v>
      </c>
      <c r="AI339">
        <v>135</v>
      </c>
      <c r="AJ339">
        <v>92</v>
      </c>
      <c r="AK339">
        <v>13</v>
      </c>
      <c r="AL339">
        <v>116</v>
      </c>
      <c r="AM339">
        <v>55</v>
      </c>
      <c r="AN339">
        <v>127</v>
      </c>
      <c r="AO339">
        <v>5</v>
      </c>
      <c r="AP339">
        <v>0</v>
      </c>
      <c r="AQ339">
        <v>550</v>
      </c>
      <c r="AR339">
        <v>154</v>
      </c>
      <c r="AS339">
        <v>93</v>
      </c>
      <c r="AT339">
        <v>13</v>
      </c>
      <c r="AU339">
        <v>29</v>
      </c>
      <c r="AV339">
        <v>555</v>
      </c>
      <c r="AW339">
        <v>148</v>
      </c>
      <c r="AX339">
        <v>4</v>
      </c>
      <c r="AY339">
        <v>0</v>
      </c>
      <c r="AZ339">
        <v>4</v>
      </c>
      <c r="BA339">
        <v>66</v>
      </c>
      <c r="BB339">
        <v>20</v>
      </c>
      <c r="BC339">
        <v>54</v>
      </c>
      <c r="BD339">
        <v>21</v>
      </c>
      <c r="BE339">
        <v>34</v>
      </c>
      <c r="BF339">
        <v>123</v>
      </c>
      <c r="BG339">
        <v>0</v>
      </c>
      <c r="BH339">
        <v>107</v>
      </c>
      <c r="BI339">
        <v>34</v>
      </c>
      <c r="BJ339">
        <v>24</v>
      </c>
      <c r="BK339">
        <v>47</v>
      </c>
      <c r="BL339">
        <v>0</v>
      </c>
      <c r="BM339">
        <v>147</v>
      </c>
      <c r="BN339">
        <v>18</v>
      </c>
      <c r="BO339">
        <v>34</v>
      </c>
      <c r="BP339">
        <v>95</v>
      </c>
      <c r="BQ339">
        <v>0</v>
      </c>
      <c r="BR339">
        <v>3045</v>
      </c>
      <c r="BS339">
        <v>488</v>
      </c>
      <c r="BT339">
        <v>489</v>
      </c>
      <c r="BU339">
        <v>338</v>
      </c>
      <c r="BV339">
        <v>0</v>
      </c>
    </row>
    <row r="340" spans="1:74" x14ac:dyDescent="0.3">
      <c r="A340" t="s">
        <v>3516</v>
      </c>
      <c r="B340">
        <v>1980</v>
      </c>
      <c r="C340" t="s">
        <v>189</v>
      </c>
      <c r="D340" t="s">
        <v>750</v>
      </c>
      <c r="E340" t="str">
        <f t="shared" si="5"/>
        <v>City of Laguna Beach</v>
      </c>
      <c r="F340">
        <v>1420</v>
      </c>
      <c r="G340" t="s">
        <v>3517</v>
      </c>
      <c r="H340">
        <v>17901</v>
      </c>
      <c r="I340">
        <v>17901</v>
      </c>
      <c r="J340">
        <v>0</v>
      </c>
      <c r="K340">
        <v>0</v>
      </c>
      <c r="L340">
        <v>8555</v>
      </c>
      <c r="M340">
        <v>4534</v>
      </c>
      <c r="N340">
        <v>4021</v>
      </c>
      <c r="O340">
        <v>200100</v>
      </c>
      <c r="P340">
        <v>6564</v>
      </c>
      <c r="Q340">
        <v>2125</v>
      </c>
      <c r="R340">
        <v>650</v>
      </c>
      <c r="S340">
        <v>22</v>
      </c>
      <c r="T340" t="s">
        <v>750</v>
      </c>
      <c r="U340">
        <v>1</v>
      </c>
      <c r="V340">
        <v>382</v>
      </c>
      <c r="W340">
        <v>0</v>
      </c>
      <c r="X340">
        <v>2</v>
      </c>
      <c r="Y340">
        <v>2</v>
      </c>
      <c r="Z340">
        <v>484</v>
      </c>
      <c r="AA340">
        <v>109</v>
      </c>
      <c r="AB340">
        <v>20</v>
      </c>
      <c r="AC340">
        <v>22</v>
      </c>
      <c r="AD340">
        <v>84</v>
      </c>
      <c r="AE340">
        <v>621</v>
      </c>
      <c r="AF340">
        <v>22</v>
      </c>
      <c r="AG340">
        <v>45</v>
      </c>
      <c r="AH340">
        <v>57</v>
      </c>
      <c r="AI340">
        <v>245</v>
      </c>
      <c r="AJ340">
        <v>380</v>
      </c>
      <c r="AK340">
        <v>7</v>
      </c>
      <c r="AL340">
        <v>77</v>
      </c>
      <c r="AM340">
        <v>144</v>
      </c>
      <c r="AN340">
        <v>151</v>
      </c>
      <c r="AO340">
        <v>147</v>
      </c>
      <c r="AP340">
        <v>24</v>
      </c>
      <c r="AQ340">
        <v>791</v>
      </c>
      <c r="AR340">
        <v>243</v>
      </c>
      <c r="AS340">
        <v>241</v>
      </c>
      <c r="AT340">
        <v>36</v>
      </c>
      <c r="AU340">
        <v>20</v>
      </c>
      <c r="AV340">
        <v>683</v>
      </c>
      <c r="AW340">
        <v>137</v>
      </c>
      <c r="AX340">
        <v>0</v>
      </c>
      <c r="AY340">
        <v>5</v>
      </c>
      <c r="AZ340">
        <v>15</v>
      </c>
      <c r="BA340">
        <v>90</v>
      </c>
      <c r="BB340">
        <v>72</v>
      </c>
      <c r="BC340">
        <v>47</v>
      </c>
      <c r="BD340">
        <v>17</v>
      </c>
      <c r="BE340">
        <v>53</v>
      </c>
      <c r="BF340">
        <v>94</v>
      </c>
      <c r="BG340">
        <v>0</v>
      </c>
      <c r="BH340">
        <v>122</v>
      </c>
      <c r="BI340">
        <v>22</v>
      </c>
      <c r="BJ340">
        <v>32</v>
      </c>
      <c r="BK340">
        <v>107</v>
      </c>
      <c r="BL340">
        <v>0</v>
      </c>
      <c r="BM340">
        <v>132</v>
      </c>
      <c r="BN340">
        <v>56</v>
      </c>
      <c r="BO340">
        <v>37</v>
      </c>
      <c r="BP340">
        <v>92</v>
      </c>
      <c r="BQ340">
        <v>0</v>
      </c>
      <c r="BR340">
        <v>1545</v>
      </c>
      <c r="BS340">
        <v>269</v>
      </c>
      <c r="BT340">
        <v>406</v>
      </c>
      <c r="BU340">
        <v>451</v>
      </c>
      <c r="BV340">
        <v>0</v>
      </c>
    </row>
    <row r="341" spans="1:74" x14ac:dyDescent="0.3">
      <c r="A341" t="s">
        <v>3518</v>
      </c>
      <c r="B341">
        <v>1980</v>
      </c>
      <c r="C341" t="s">
        <v>189</v>
      </c>
      <c r="D341" t="s">
        <v>752</v>
      </c>
      <c r="E341" t="str">
        <f t="shared" si="5"/>
        <v>City of Laguna Hills</v>
      </c>
      <c r="F341">
        <v>1423</v>
      </c>
      <c r="G341" t="s">
        <v>3519</v>
      </c>
      <c r="H341">
        <v>33600</v>
      </c>
      <c r="I341">
        <v>33600</v>
      </c>
      <c r="J341">
        <v>0</v>
      </c>
      <c r="K341">
        <v>0</v>
      </c>
      <c r="L341">
        <v>17652</v>
      </c>
      <c r="M341">
        <v>15266</v>
      </c>
      <c r="N341">
        <v>2386</v>
      </c>
      <c r="O341">
        <v>113600</v>
      </c>
      <c r="P341">
        <v>9481</v>
      </c>
      <c r="Q341">
        <v>6187</v>
      </c>
      <c r="R341">
        <v>2735</v>
      </c>
      <c r="S341">
        <v>186</v>
      </c>
      <c r="T341" t="s">
        <v>752</v>
      </c>
      <c r="U341">
        <v>1</v>
      </c>
      <c r="V341">
        <v>463</v>
      </c>
      <c r="W341">
        <v>0</v>
      </c>
      <c r="X341">
        <v>0</v>
      </c>
      <c r="Y341">
        <v>0</v>
      </c>
      <c r="Z341">
        <v>159</v>
      </c>
      <c r="AA341">
        <v>68</v>
      </c>
      <c r="AB341">
        <v>0</v>
      </c>
      <c r="AC341">
        <v>20</v>
      </c>
      <c r="AD341">
        <v>17</v>
      </c>
      <c r="AE341">
        <v>333</v>
      </c>
      <c r="AF341">
        <v>6</v>
      </c>
      <c r="AG341">
        <v>0</v>
      </c>
      <c r="AH341">
        <v>17</v>
      </c>
      <c r="AI341">
        <v>67</v>
      </c>
      <c r="AJ341">
        <v>344</v>
      </c>
      <c r="AK341">
        <v>0</v>
      </c>
      <c r="AL341">
        <v>8</v>
      </c>
      <c r="AM341">
        <v>47</v>
      </c>
      <c r="AN341">
        <v>168</v>
      </c>
      <c r="AO341">
        <v>129</v>
      </c>
      <c r="AP341">
        <v>0</v>
      </c>
      <c r="AQ341">
        <v>406</v>
      </c>
      <c r="AR341">
        <v>228</v>
      </c>
      <c r="AS341">
        <v>277</v>
      </c>
      <c r="AT341">
        <v>9</v>
      </c>
      <c r="AU341">
        <v>17</v>
      </c>
      <c r="AV341">
        <v>656</v>
      </c>
      <c r="AW341">
        <v>145</v>
      </c>
      <c r="AX341">
        <v>0</v>
      </c>
      <c r="AY341">
        <v>0</v>
      </c>
      <c r="AZ341">
        <v>0</v>
      </c>
      <c r="BA341">
        <v>74</v>
      </c>
      <c r="BB341">
        <v>30</v>
      </c>
      <c r="BC341">
        <v>16</v>
      </c>
      <c r="BD341">
        <v>10</v>
      </c>
      <c r="BE341">
        <v>47</v>
      </c>
      <c r="BF341">
        <v>119</v>
      </c>
      <c r="BG341">
        <v>0</v>
      </c>
      <c r="BH341">
        <v>70</v>
      </c>
      <c r="BI341">
        <v>12</v>
      </c>
      <c r="BJ341">
        <v>66</v>
      </c>
      <c r="BK341">
        <v>101</v>
      </c>
      <c r="BL341">
        <v>0</v>
      </c>
      <c r="BM341">
        <v>130</v>
      </c>
      <c r="BN341">
        <v>32</v>
      </c>
      <c r="BO341">
        <v>33</v>
      </c>
      <c r="BP341">
        <v>84</v>
      </c>
      <c r="BQ341">
        <v>0</v>
      </c>
      <c r="BR341">
        <v>1005</v>
      </c>
      <c r="BS341">
        <v>390</v>
      </c>
      <c r="BT341">
        <v>551</v>
      </c>
      <c r="BU341">
        <v>409</v>
      </c>
      <c r="BV341">
        <v>0</v>
      </c>
    </row>
    <row r="342" spans="1:74" x14ac:dyDescent="0.3">
      <c r="A342" t="s">
        <v>3520</v>
      </c>
      <c r="B342">
        <v>1980</v>
      </c>
      <c r="C342" t="s">
        <v>189</v>
      </c>
      <c r="D342" t="s">
        <v>754</v>
      </c>
      <c r="E342" t="str">
        <f t="shared" si="5"/>
        <v>City of Laguna Niguel</v>
      </c>
      <c r="F342">
        <v>1424</v>
      </c>
      <c r="G342" t="s">
        <v>3521</v>
      </c>
      <c r="H342">
        <v>12237</v>
      </c>
      <c r="I342">
        <v>12237</v>
      </c>
      <c r="J342">
        <v>0</v>
      </c>
      <c r="K342">
        <v>0</v>
      </c>
      <c r="L342">
        <v>4537</v>
      </c>
      <c r="M342">
        <v>3888</v>
      </c>
      <c r="N342">
        <v>649</v>
      </c>
      <c r="O342">
        <v>136100</v>
      </c>
      <c r="P342">
        <v>4860</v>
      </c>
      <c r="Q342">
        <v>59</v>
      </c>
      <c r="R342">
        <v>116</v>
      </c>
      <c r="S342">
        <v>4</v>
      </c>
      <c r="T342" t="s">
        <v>754</v>
      </c>
      <c r="U342">
        <v>1</v>
      </c>
      <c r="V342">
        <v>501</v>
      </c>
      <c r="W342">
        <v>0</v>
      </c>
      <c r="X342">
        <v>0</v>
      </c>
      <c r="Y342">
        <v>0</v>
      </c>
      <c r="Z342">
        <v>26</v>
      </c>
      <c r="AA342">
        <v>5</v>
      </c>
      <c r="AB342">
        <v>0</v>
      </c>
      <c r="AC342">
        <v>0</v>
      </c>
      <c r="AD342">
        <v>0</v>
      </c>
      <c r="AE342">
        <v>69</v>
      </c>
      <c r="AF342">
        <v>0</v>
      </c>
      <c r="AG342">
        <v>0</v>
      </c>
      <c r="AH342">
        <v>6</v>
      </c>
      <c r="AI342">
        <v>12</v>
      </c>
      <c r="AJ342">
        <v>71</v>
      </c>
      <c r="AK342">
        <v>0</v>
      </c>
      <c r="AL342">
        <v>9</v>
      </c>
      <c r="AM342">
        <v>20</v>
      </c>
      <c r="AN342">
        <v>7</v>
      </c>
      <c r="AO342">
        <v>43</v>
      </c>
      <c r="AP342">
        <v>0</v>
      </c>
      <c r="AQ342">
        <v>171</v>
      </c>
      <c r="AR342">
        <v>73</v>
      </c>
      <c r="AS342">
        <v>85</v>
      </c>
      <c r="AT342">
        <v>16</v>
      </c>
      <c r="AU342">
        <v>6</v>
      </c>
      <c r="AV342">
        <v>732</v>
      </c>
      <c r="AW342">
        <v>137</v>
      </c>
      <c r="AX342">
        <v>0</v>
      </c>
      <c r="AY342">
        <v>0</v>
      </c>
      <c r="AZ342">
        <v>7</v>
      </c>
      <c r="BA342">
        <v>40</v>
      </c>
      <c r="BB342">
        <v>25</v>
      </c>
      <c r="BC342">
        <v>6</v>
      </c>
      <c r="BD342">
        <v>0</v>
      </c>
      <c r="BE342">
        <v>6</v>
      </c>
      <c r="BF342">
        <v>56</v>
      </c>
      <c r="BG342">
        <v>0</v>
      </c>
      <c r="BH342">
        <v>20</v>
      </c>
      <c r="BI342">
        <v>7</v>
      </c>
      <c r="BJ342">
        <v>34</v>
      </c>
      <c r="BK342">
        <v>57</v>
      </c>
      <c r="BL342">
        <v>0</v>
      </c>
      <c r="BM342">
        <v>64</v>
      </c>
      <c r="BN342">
        <v>59</v>
      </c>
      <c r="BO342">
        <v>21</v>
      </c>
      <c r="BP342">
        <v>94</v>
      </c>
      <c r="BQ342">
        <v>0</v>
      </c>
      <c r="BR342">
        <v>914</v>
      </c>
      <c r="BS342">
        <v>230</v>
      </c>
      <c r="BT342">
        <v>555</v>
      </c>
      <c r="BU342">
        <v>479</v>
      </c>
      <c r="BV342">
        <v>0</v>
      </c>
    </row>
    <row r="343" spans="1:74" x14ac:dyDescent="0.3">
      <c r="A343" t="s">
        <v>3522</v>
      </c>
      <c r="B343">
        <v>1980</v>
      </c>
      <c r="C343" t="s">
        <v>189</v>
      </c>
      <c r="D343" t="s">
        <v>3523</v>
      </c>
      <c r="E343" t="str">
        <f t="shared" si="5"/>
        <v>City of Lagunitas-Forest Knolls</v>
      </c>
      <c r="F343">
        <v>1426</v>
      </c>
      <c r="G343" t="s">
        <v>3524</v>
      </c>
      <c r="H343">
        <v>1465</v>
      </c>
      <c r="I343">
        <v>0</v>
      </c>
      <c r="J343">
        <v>0</v>
      </c>
      <c r="K343">
        <v>1465</v>
      </c>
      <c r="L343">
        <v>599</v>
      </c>
      <c r="M343">
        <v>372</v>
      </c>
      <c r="N343">
        <v>227</v>
      </c>
      <c r="O343">
        <v>119400</v>
      </c>
      <c r="P343">
        <v>530</v>
      </c>
      <c r="Q343">
        <v>110</v>
      </c>
      <c r="R343">
        <v>0</v>
      </c>
      <c r="S343">
        <v>18</v>
      </c>
      <c r="T343" t="s">
        <v>3523</v>
      </c>
      <c r="U343">
        <v>1</v>
      </c>
      <c r="V343">
        <v>367</v>
      </c>
      <c r="W343">
        <v>0</v>
      </c>
      <c r="X343">
        <v>0</v>
      </c>
      <c r="Y343">
        <v>0</v>
      </c>
      <c r="Z343">
        <v>25</v>
      </c>
      <c r="AA343">
        <v>23</v>
      </c>
      <c r="AB343">
        <v>0</v>
      </c>
      <c r="AC343">
        <v>0</v>
      </c>
      <c r="AD343">
        <v>0</v>
      </c>
      <c r="AE343">
        <v>25</v>
      </c>
      <c r="AF343">
        <v>14</v>
      </c>
      <c r="AG343">
        <v>0</v>
      </c>
      <c r="AH343">
        <v>0</v>
      </c>
      <c r="AI343">
        <v>0</v>
      </c>
      <c r="AJ343">
        <v>12</v>
      </c>
      <c r="AK343">
        <v>0</v>
      </c>
      <c r="AL343">
        <v>9</v>
      </c>
      <c r="AM343">
        <v>9</v>
      </c>
      <c r="AN343">
        <v>0</v>
      </c>
      <c r="AO343">
        <v>19</v>
      </c>
      <c r="AP343">
        <v>0</v>
      </c>
      <c r="AQ343">
        <v>33</v>
      </c>
      <c r="AR343">
        <v>30</v>
      </c>
      <c r="AS343">
        <v>13</v>
      </c>
      <c r="AT343">
        <v>0</v>
      </c>
      <c r="AU343">
        <v>12</v>
      </c>
      <c r="AV343">
        <v>586</v>
      </c>
      <c r="AW343">
        <v>141</v>
      </c>
      <c r="AX343">
        <v>0</v>
      </c>
      <c r="AY343">
        <v>0</v>
      </c>
      <c r="AZ343">
        <v>0</v>
      </c>
      <c r="BA343">
        <v>22</v>
      </c>
      <c r="BB343">
        <v>0</v>
      </c>
      <c r="BC343">
        <v>0</v>
      </c>
      <c r="BD343">
        <v>0</v>
      </c>
      <c r="BE343">
        <v>9</v>
      </c>
      <c r="BF343">
        <v>10</v>
      </c>
      <c r="BG343">
        <v>0</v>
      </c>
      <c r="BH343">
        <v>10</v>
      </c>
      <c r="BI343">
        <v>11</v>
      </c>
      <c r="BJ343">
        <v>8</v>
      </c>
      <c r="BK343">
        <v>15</v>
      </c>
      <c r="BL343">
        <v>0</v>
      </c>
      <c r="BM343">
        <v>10</v>
      </c>
      <c r="BN343">
        <v>0</v>
      </c>
      <c r="BO343">
        <v>0</v>
      </c>
      <c r="BP343">
        <v>27</v>
      </c>
      <c r="BQ343">
        <v>0</v>
      </c>
      <c r="BR343">
        <v>84</v>
      </c>
      <c r="BS343">
        <v>24</v>
      </c>
      <c r="BT343">
        <v>17</v>
      </c>
      <c r="BU343">
        <v>28</v>
      </c>
      <c r="BV343">
        <v>0</v>
      </c>
    </row>
    <row r="344" spans="1:74" x14ac:dyDescent="0.3">
      <c r="A344" t="s">
        <v>3525</v>
      </c>
      <c r="B344">
        <v>1980</v>
      </c>
      <c r="C344" t="s">
        <v>189</v>
      </c>
      <c r="D344" t="s">
        <v>734</v>
      </c>
      <c r="E344" t="str">
        <f t="shared" si="5"/>
        <v>City of La Habra</v>
      </c>
      <c r="F344">
        <v>1428</v>
      </c>
      <c r="G344" t="s">
        <v>3526</v>
      </c>
      <c r="H344">
        <v>45232</v>
      </c>
      <c r="I344">
        <v>45232</v>
      </c>
      <c r="J344">
        <v>0</v>
      </c>
      <c r="K344">
        <v>0</v>
      </c>
      <c r="L344">
        <v>16538</v>
      </c>
      <c r="M344">
        <v>9628</v>
      </c>
      <c r="N344">
        <v>6910</v>
      </c>
      <c r="O344">
        <v>88500</v>
      </c>
      <c r="P344">
        <v>11779</v>
      </c>
      <c r="Q344">
        <v>1619</v>
      </c>
      <c r="R344">
        <v>3154</v>
      </c>
      <c r="S344">
        <v>636</v>
      </c>
      <c r="T344" t="s">
        <v>734</v>
      </c>
      <c r="U344">
        <v>1</v>
      </c>
      <c r="V344">
        <v>317</v>
      </c>
      <c r="W344">
        <v>32</v>
      </c>
      <c r="X344">
        <v>6</v>
      </c>
      <c r="Y344">
        <v>5</v>
      </c>
      <c r="Z344">
        <v>748</v>
      </c>
      <c r="AA344">
        <v>121</v>
      </c>
      <c r="AB344">
        <v>44</v>
      </c>
      <c r="AC344">
        <v>32</v>
      </c>
      <c r="AD344">
        <v>120</v>
      </c>
      <c r="AE344">
        <v>869</v>
      </c>
      <c r="AF344">
        <v>39</v>
      </c>
      <c r="AG344">
        <v>82</v>
      </c>
      <c r="AH344">
        <v>243</v>
      </c>
      <c r="AI344">
        <v>694</v>
      </c>
      <c r="AJ344">
        <v>479</v>
      </c>
      <c r="AK344">
        <v>28</v>
      </c>
      <c r="AL344">
        <v>364</v>
      </c>
      <c r="AM344">
        <v>404</v>
      </c>
      <c r="AN344">
        <v>396</v>
      </c>
      <c r="AO344">
        <v>77</v>
      </c>
      <c r="AP344">
        <v>3</v>
      </c>
      <c r="AQ344">
        <v>1629</v>
      </c>
      <c r="AR344">
        <v>309</v>
      </c>
      <c r="AS344">
        <v>138</v>
      </c>
      <c r="AT344">
        <v>8</v>
      </c>
      <c r="AU344">
        <v>9</v>
      </c>
      <c r="AV344">
        <v>385</v>
      </c>
      <c r="AW344">
        <v>90</v>
      </c>
      <c r="AX344">
        <v>34</v>
      </c>
      <c r="AY344">
        <v>49</v>
      </c>
      <c r="AZ344">
        <v>36</v>
      </c>
      <c r="BA344">
        <v>119</v>
      </c>
      <c r="BB344">
        <v>41</v>
      </c>
      <c r="BC344">
        <v>154</v>
      </c>
      <c r="BD344">
        <v>53</v>
      </c>
      <c r="BE344">
        <v>48</v>
      </c>
      <c r="BF344">
        <v>172</v>
      </c>
      <c r="BG344">
        <v>0</v>
      </c>
      <c r="BH344">
        <v>222</v>
      </c>
      <c r="BI344">
        <v>74</v>
      </c>
      <c r="BJ344">
        <v>89</v>
      </c>
      <c r="BK344">
        <v>162</v>
      </c>
      <c r="BL344">
        <v>0</v>
      </c>
      <c r="BM344">
        <v>400</v>
      </c>
      <c r="BN344">
        <v>79</v>
      </c>
      <c r="BO344">
        <v>159</v>
      </c>
      <c r="BP344">
        <v>167</v>
      </c>
      <c r="BQ344">
        <v>0</v>
      </c>
      <c r="BR344">
        <v>4144</v>
      </c>
      <c r="BS344">
        <v>636</v>
      </c>
      <c r="BT344">
        <v>615</v>
      </c>
      <c r="BU344">
        <v>249</v>
      </c>
      <c r="BV344">
        <v>0</v>
      </c>
    </row>
    <row r="345" spans="1:74" x14ac:dyDescent="0.3">
      <c r="A345" t="s">
        <v>3527</v>
      </c>
      <c r="B345">
        <v>1980</v>
      </c>
      <c r="C345" t="s">
        <v>189</v>
      </c>
      <c r="D345" t="s">
        <v>3528</v>
      </c>
      <c r="E345" t="str">
        <f t="shared" si="5"/>
        <v>City of La Habra Heights</v>
      </c>
      <c r="F345">
        <v>1429</v>
      </c>
      <c r="G345" t="s">
        <v>3529</v>
      </c>
      <c r="H345">
        <v>4786</v>
      </c>
      <c r="I345">
        <v>4786</v>
      </c>
      <c r="J345">
        <v>0</v>
      </c>
      <c r="K345">
        <v>0</v>
      </c>
      <c r="L345">
        <v>1487</v>
      </c>
      <c r="M345">
        <v>1404</v>
      </c>
      <c r="N345">
        <v>83</v>
      </c>
      <c r="O345">
        <v>181800</v>
      </c>
      <c r="P345">
        <v>1484</v>
      </c>
      <c r="Q345">
        <v>74</v>
      </c>
      <c r="R345">
        <v>0</v>
      </c>
      <c r="S345">
        <v>2</v>
      </c>
      <c r="T345" t="s">
        <v>3528</v>
      </c>
      <c r="U345">
        <v>1</v>
      </c>
      <c r="V345">
        <v>332</v>
      </c>
      <c r="W345">
        <v>0</v>
      </c>
      <c r="X345">
        <v>0</v>
      </c>
      <c r="Y345">
        <v>0</v>
      </c>
      <c r="Z345">
        <v>5</v>
      </c>
      <c r="AA345">
        <v>5</v>
      </c>
      <c r="AB345">
        <v>0</v>
      </c>
      <c r="AC345">
        <v>0</v>
      </c>
      <c r="AD345">
        <v>0</v>
      </c>
      <c r="AE345">
        <v>0</v>
      </c>
      <c r="AF345">
        <v>0</v>
      </c>
      <c r="AG345">
        <v>10</v>
      </c>
      <c r="AH345">
        <v>0</v>
      </c>
      <c r="AI345">
        <v>0</v>
      </c>
      <c r="AJ345">
        <v>4</v>
      </c>
      <c r="AK345">
        <v>0</v>
      </c>
      <c r="AL345">
        <v>0</v>
      </c>
      <c r="AM345">
        <v>6</v>
      </c>
      <c r="AN345">
        <v>0</v>
      </c>
      <c r="AO345">
        <v>0</v>
      </c>
      <c r="AP345">
        <v>0</v>
      </c>
      <c r="AQ345">
        <v>38</v>
      </c>
      <c r="AR345">
        <v>0</v>
      </c>
      <c r="AS345">
        <v>4</v>
      </c>
      <c r="AT345">
        <v>0</v>
      </c>
      <c r="AU345">
        <v>11</v>
      </c>
      <c r="AV345">
        <v>751</v>
      </c>
      <c r="AW345">
        <v>175</v>
      </c>
      <c r="AX345">
        <v>0</v>
      </c>
      <c r="AY345">
        <v>0</v>
      </c>
      <c r="AZ345">
        <v>3</v>
      </c>
      <c r="BA345">
        <v>17</v>
      </c>
      <c r="BB345">
        <v>14</v>
      </c>
      <c r="BC345">
        <v>10</v>
      </c>
      <c r="BD345">
        <v>0</v>
      </c>
      <c r="BE345">
        <v>5</v>
      </c>
      <c r="BF345">
        <v>23</v>
      </c>
      <c r="BG345">
        <v>0</v>
      </c>
      <c r="BH345">
        <v>25</v>
      </c>
      <c r="BI345">
        <v>7</v>
      </c>
      <c r="BJ345">
        <v>3</v>
      </c>
      <c r="BK345">
        <v>35</v>
      </c>
      <c r="BL345">
        <v>0</v>
      </c>
      <c r="BM345">
        <v>13</v>
      </c>
      <c r="BN345">
        <v>11</v>
      </c>
      <c r="BO345">
        <v>12</v>
      </c>
      <c r="BP345">
        <v>24</v>
      </c>
      <c r="BQ345">
        <v>0</v>
      </c>
      <c r="BR345">
        <v>665</v>
      </c>
      <c r="BS345">
        <v>82</v>
      </c>
      <c r="BT345">
        <v>125</v>
      </c>
      <c r="BU345">
        <v>184</v>
      </c>
      <c r="BV345">
        <v>0</v>
      </c>
    </row>
    <row r="346" spans="1:74" x14ac:dyDescent="0.3">
      <c r="A346" t="s">
        <v>3530</v>
      </c>
      <c r="B346">
        <v>1980</v>
      </c>
      <c r="C346" t="s">
        <v>189</v>
      </c>
      <c r="D346" t="s">
        <v>3531</v>
      </c>
      <c r="E346" t="str">
        <f t="shared" si="5"/>
        <v>City of Lake Arrowhead</v>
      </c>
      <c r="F346">
        <v>1433</v>
      </c>
      <c r="G346" t="s">
        <v>3532</v>
      </c>
      <c r="H346">
        <v>6272</v>
      </c>
      <c r="I346">
        <v>0</v>
      </c>
      <c r="J346">
        <v>6272</v>
      </c>
      <c r="K346">
        <v>0</v>
      </c>
      <c r="L346">
        <v>2220</v>
      </c>
      <c r="M346">
        <v>1633</v>
      </c>
      <c r="N346">
        <v>587</v>
      </c>
      <c r="O346">
        <v>117900</v>
      </c>
      <c r="P346">
        <v>6103</v>
      </c>
      <c r="Q346">
        <v>260</v>
      </c>
      <c r="R346">
        <v>157</v>
      </c>
      <c r="S346">
        <v>131</v>
      </c>
      <c r="T346" t="s">
        <v>3531</v>
      </c>
      <c r="U346">
        <v>1</v>
      </c>
      <c r="V346">
        <v>369</v>
      </c>
      <c r="W346">
        <v>0</v>
      </c>
      <c r="X346">
        <v>0</v>
      </c>
      <c r="Y346">
        <v>0</v>
      </c>
      <c r="Z346">
        <v>71</v>
      </c>
      <c r="AA346">
        <v>7</v>
      </c>
      <c r="AB346">
        <v>0</v>
      </c>
      <c r="AC346">
        <v>0</v>
      </c>
      <c r="AD346">
        <v>13</v>
      </c>
      <c r="AE346">
        <v>72</v>
      </c>
      <c r="AF346">
        <v>8</v>
      </c>
      <c r="AG346">
        <v>15</v>
      </c>
      <c r="AH346">
        <v>9</v>
      </c>
      <c r="AI346">
        <v>13</v>
      </c>
      <c r="AJ346">
        <v>29</v>
      </c>
      <c r="AK346">
        <v>0</v>
      </c>
      <c r="AL346">
        <v>59</v>
      </c>
      <c r="AM346">
        <v>0</v>
      </c>
      <c r="AN346">
        <v>35</v>
      </c>
      <c r="AO346">
        <v>19</v>
      </c>
      <c r="AP346">
        <v>0</v>
      </c>
      <c r="AQ346">
        <v>112</v>
      </c>
      <c r="AR346">
        <v>62</v>
      </c>
      <c r="AS346">
        <v>43</v>
      </c>
      <c r="AT346">
        <v>0</v>
      </c>
      <c r="AU346">
        <v>0</v>
      </c>
      <c r="AV346">
        <v>598</v>
      </c>
      <c r="AW346">
        <v>145</v>
      </c>
      <c r="AX346">
        <v>6</v>
      </c>
      <c r="AY346">
        <v>0</v>
      </c>
      <c r="AZ346">
        <v>8</v>
      </c>
      <c r="BA346">
        <v>23</v>
      </c>
      <c r="BB346">
        <v>12</v>
      </c>
      <c r="BC346">
        <v>30</v>
      </c>
      <c r="BD346">
        <v>6</v>
      </c>
      <c r="BE346">
        <v>6</v>
      </c>
      <c r="BF346">
        <v>108</v>
      </c>
      <c r="BG346">
        <v>0</v>
      </c>
      <c r="BH346">
        <v>46</v>
      </c>
      <c r="BI346">
        <v>0</v>
      </c>
      <c r="BJ346">
        <v>0</v>
      </c>
      <c r="BK346">
        <v>59</v>
      </c>
      <c r="BL346">
        <v>0</v>
      </c>
      <c r="BM346">
        <v>71</v>
      </c>
      <c r="BN346">
        <v>9</v>
      </c>
      <c r="BO346">
        <v>38</v>
      </c>
      <c r="BP346">
        <v>71</v>
      </c>
      <c r="BQ346">
        <v>0</v>
      </c>
      <c r="BR346">
        <v>569</v>
      </c>
      <c r="BS346">
        <v>175</v>
      </c>
      <c r="BT346">
        <v>153</v>
      </c>
      <c r="BU346">
        <v>79</v>
      </c>
      <c r="BV346">
        <v>0</v>
      </c>
    </row>
    <row r="347" spans="1:74" x14ac:dyDescent="0.3">
      <c r="A347" t="s">
        <v>3533</v>
      </c>
      <c r="B347">
        <v>1980</v>
      </c>
      <c r="C347" t="s">
        <v>189</v>
      </c>
      <c r="D347" t="s">
        <v>758</v>
      </c>
      <c r="E347" t="str">
        <f t="shared" si="5"/>
        <v>City of Lake Elsinore</v>
      </c>
      <c r="F347">
        <v>1434</v>
      </c>
      <c r="G347" t="s">
        <v>3534</v>
      </c>
      <c r="H347">
        <v>5982</v>
      </c>
      <c r="I347">
        <v>0</v>
      </c>
      <c r="J347">
        <v>5982</v>
      </c>
      <c r="K347">
        <v>0</v>
      </c>
      <c r="L347">
        <v>2518</v>
      </c>
      <c r="M347">
        <v>1388</v>
      </c>
      <c r="N347">
        <v>1130</v>
      </c>
      <c r="O347">
        <v>50300</v>
      </c>
      <c r="P347">
        <v>1955</v>
      </c>
      <c r="Q347">
        <v>524</v>
      </c>
      <c r="R347">
        <v>374</v>
      </c>
      <c r="S347">
        <v>466</v>
      </c>
      <c r="T347" t="s">
        <v>758</v>
      </c>
      <c r="U347">
        <v>1</v>
      </c>
      <c r="V347">
        <v>193</v>
      </c>
      <c r="W347">
        <v>7</v>
      </c>
      <c r="X347">
        <v>6</v>
      </c>
      <c r="Y347">
        <v>44</v>
      </c>
      <c r="Z347">
        <v>304</v>
      </c>
      <c r="AA347">
        <v>53</v>
      </c>
      <c r="AB347">
        <v>33</v>
      </c>
      <c r="AC347">
        <v>39</v>
      </c>
      <c r="AD347">
        <v>128</v>
      </c>
      <c r="AE347">
        <v>125</v>
      </c>
      <c r="AF347">
        <v>21</v>
      </c>
      <c r="AG347">
        <v>59</v>
      </c>
      <c r="AH347">
        <v>58</v>
      </c>
      <c r="AI347">
        <v>25</v>
      </c>
      <c r="AJ347">
        <v>6</v>
      </c>
      <c r="AK347">
        <v>11</v>
      </c>
      <c r="AL347">
        <v>37</v>
      </c>
      <c r="AM347">
        <v>36</v>
      </c>
      <c r="AN347">
        <v>14</v>
      </c>
      <c r="AO347">
        <v>10</v>
      </c>
      <c r="AP347">
        <v>5</v>
      </c>
      <c r="AQ347">
        <v>86</v>
      </c>
      <c r="AR347">
        <v>15</v>
      </c>
      <c r="AS347">
        <v>0</v>
      </c>
      <c r="AT347">
        <v>0</v>
      </c>
      <c r="AU347">
        <v>0</v>
      </c>
      <c r="AV347">
        <v>287</v>
      </c>
      <c r="AW347">
        <v>70</v>
      </c>
      <c r="AX347">
        <v>36</v>
      </c>
      <c r="AY347">
        <v>33</v>
      </c>
      <c r="AZ347">
        <v>27</v>
      </c>
      <c r="BA347">
        <v>49</v>
      </c>
      <c r="BB347">
        <v>7</v>
      </c>
      <c r="BC347">
        <v>114</v>
      </c>
      <c r="BD347">
        <v>5</v>
      </c>
      <c r="BE347">
        <v>41</v>
      </c>
      <c r="BF347">
        <v>62</v>
      </c>
      <c r="BG347">
        <v>0</v>
      </c>
      <c r="BH347">
        <v>117</v>
      </c>
      <c r="BI347">
        <v>14</v>
      </c>
      <c r="BJ347">
        <v>22</v>
      </c>
      <c r="BK347">
        <v>11</v>
      </c>
      <c r="BL347">
        <v>0</v>
      </c>
      <c r="BM347">
        <v>103</v>
      </c>
      <c r="BN347">
        <v>7</v>
      </c>
      <c r="BO347">
        <v>24</v>
      </c>
      <c r="BP347">
        <v>23</v>
      </c>
      <c r="BQ347">
        <v>0</v>
      </c>
      <c r="BR347">
        <v>149</v>
      </c>
      <c r="BS347">
        <v>30</v>
      </c>
      <c r="BT347">
        <v>56</v>
      </c>
      <c r="BU347">
        <v>6</v>
      </c>
      <c r="BV347">
        <v>0</v>
      </c>
    </row>
    <row r="348" spans="1:74" x14ac:dyDescent="0.3">
      <c r="A348" t="s">
        <v>3535</v>
      </c>
      <c r="B348">
        <v>1980</v>
      </c>
      <c r="C348" t="s">
        <v>189</v>
      </c>
      <c r="D348" t="s">
        <v>3536</v>
      </c>
      <c r="E348" t="str">
        <f t="shared" si="5"/>
        <v>City of Lake Isabella</v>
      </c>
      <c r="F348">
        <v>1437</v>
      </c>
      <c r="G348" t="s">
        <v>3537</v>
      </c>
      <c r="H348">
        <v>3428</v>
      </c>
      <c r="I348">
        <v>0</v>
      </c>
      <c r="J348">
        <v>3428</v>
      </c>
      <c r="K348">
        <v>0</v>
      </c>
      <c r="L348">
        <v>1593</v>
      </c>
      <c r="M348">
        <v>1268</v>
      </c>
      <c r="N348">
        <v>325</v>
      </c>
      <c r="O348">
        <v>41800</v>
      </c>
      <c r="P348">
        <v>1240</v>
      </c>
      <c r="Q348">
        <v>84</v>
      </c>
      <c r="R348">
        <v>26</v>
      </c>
      <c r="S348">
        <v>657</v>
      </c>
      <c r="T348" t="s">
        <v>3536</v>
      </c>
      <c r="U348">
        <v>1</v>
      </c>
      <c r="V348">
        <v>229</v>
      </c>
      <c r="W348">
        <v>0</v>
      </c>
      <c r="X348">
        <v>0</v>
      </c>
      <c r="Y348">
        <v>0</v>
      </c>
      <c r="Z348">
        <v>71</v>
      </c>
      <c r="AA348">
        <v>0</v>
      </c>
      <c r="AB348">
        <v>10</v>
      </c>
      <c r="AC348">
        <v>15</v>
      </c>
      <c r="AD348">
        <v>18</v>
      </c>
      <c r="AE348">
        <v>42</v>
      </c>
      <c r="AF348">
        <v>0</v>
      </c>
      <c r="AG348">
        <v>26</v>
      </c>
      <c r="AH348">
        <v>13</v>
      </c>
      <c r="AI348">
        <v>29</v>
      </c>
      <c r="AJ348">
        <v>0</v>
      </c>
      <c r="AK348">
        <v>0</v>
      </c>
      <c r="AL348">
        <v>9</v>
      </c>
      <c r="AM348">
        <v>27</v>
      </c>
      <c r="AN348">
        <v>18</v>
      </c>
      <c r="AO348">
        <v>0</v>
      </c>
      <c r="AP348">
        <v>8</v>
      </c>
      <c r="AQ348">
        <v>39</v>
      </c>
      <c r="AR348">
        <v>0</v>
      </c>
      <c r="AS348">
        <v>0</v>
      </c>
      <c r="AT348">
        <v>0</v>
      </c>
      <c r="AU348">
        <v>0</v>
      </c>
      <c r="AV348">
        <v>332</v>
      </c>
      <c r="AW348">
        <v>114</v>
      </c>
      <c r="AX348">
        <v>0</v>
      </c>
      <c r="AY348">
        <v>17</v>
      </c>
      <c r="AZ348">
        <v>37</v>
      </c>
      <c r="BA348">
        <v>64</v>
      </c>
      <c r="BB348">
        <v>6</v>
      </c>
      <c r="BC348">
        <v>73</v>
      </c>
      <c r="BD348">
        <v>34</v>
      </c>
      <c r="BE348">
        <v>33</v>
      </c>
      <c r="BF348">
        <v>24</v>
      </c>
      <c r="BG348">
        <v>0</v>
      </c>
      <c r="BH348">
        <v>107</v>
      </c>
      <c r="BI348">
        <v>27</v>
      </c>
      <c r="BJ348">
        <v>16</v>
      </c>
      <c r="BK348">
        <v>20</v>
      </c>
      <c r="BL348">
        <v>0</v>
      </c>
      <c r="BM348">
        <v>54</v>
      </c>
      <c r="BN348">
        <v>22</v>
      </c>
      <c r="BO348">
        <v>5</v>
      </c>
      <c r="BP348">
        <v>0</v>
      </c>
      <c r="BQ348">
        <v>0</v>
      </c>
      <c r="BR348">
        <v>139</v>
      </c>
      <c r="BS348">
        <v>27</v>
      </c>
      <c r="BT348">
        <v>6</v>
      </c>
      <c r="BU348">
        <v>4</v>
      </c>
      <c r="BV348">
        <v>0</v>
      </c>
    </row>
    <row r="349" spans="1:74" x14ac:dyDescent="0.3">
      <c r="A349" t="s">
        <v>3538</v>
      </c>
      <c r="B349">
        <v>1980</v>
      </c>
      <c r="C349" t="s">
        <v>189</v>
      </c>
      <c r="D349" t="s">
        <v>3539</v>
      </c>
      <c r="E349" t="str">
        <f t="shared" si="5"/>
        <v>City of Lakeland Village</v>
      </c>
      <c r="F349">
        <v>1440</v>
      </c>
      <c r="G349" t="s">
        <v>3540</v>
      </c>
      <c r="H349">
        <v>2796</v>
      </c>
      <c r="I349">
        <v>0</v>
      </c>
      <c r="J349">
        <v>2796</v>
      </c>
      <c r="K349">
        <v>0</v>
      </c>
      <c r="L349">
        <v>1169</v>
      </c>
      <c r="M349">
        <v>764</v>
      </c>
      <c r="N349">
        <v>405</v>
      </c>
      <c r="O349">
        <v>52400</v>
      </c>
      <c r="P349">
        <v>1173</v>
      </c>
      <c r="Q349">
        <v>230</v>
      </c>
      <c r="R349">
        <v>14</v>
      </c>
      <c r="S349">
        <v>237</v>
      </c>
      <c r="T349" t="s">
        <v>3539</v>
      </c>
      <c r="U349">
        <v>1</v>
      </c>
      <c r="V349">
        <v>243</v>
      </c>
      <c r="W349">
        <v>0</v>
      </c>
      <c r="X349">
        <v>0</v>
      </c>
      <c r="Y349">
        <v>10</v>
      </c>
      <c r="Z349">
        <v>100</v>
      </c>
      <c r="AA349">
        <v>20</v>
      </c>
      <c r="AB349">
        <v>0</v>
      </c>
      <c r="AC349">
        <v>0</v>
      </c>
      <c r="AD349">
        <v>45</v>
      </c>
      <c r="AE349">
        <v>52</v>
      </c>
      <c r="AF349">
        <v>0</v>
      </c>
      <c r="AG349">
        <v>12</v>
      </c>
      <c r="AH349">
        <v>14</v>
      </c>
      <c r="AI349">
        <v>14</v>
      </c>
      <c r="AJ349">
        <v>0</v>
      </c>
      <c r="AK349">
        <v>7</v>
      </c>
      <c r="AL349">
        <v>25</v>
      </c>
      <c r="AM349">
        <v>30</v>
      </c>
      <c r="AN349">
        <v>16</v>
      </c>
      <c r="AO349">
        <v>6</v>
      </c>
      <c r="AP349">
        <v>0</v>
      </c>
      <c r="AQ349">
        <v>43</v>
      </c>
      <c r="AR349">
        <v>0</v>
      </c>
      <c r="AS349">
        <v>6</v>
      </c>
      <c r="AT349">
        <v>0</v>
      </c>
      <c r="AU349">
        <v>0</v>
      </c>
      <c r="AV349">
        <v>293</v>
      </c>
      <c r="AW349">
        <v>89</v>
      </c>
      <c r="AX349">
        <v>21</v>
      </c>
      <c r="AY349">
        <v>0</v>
      </c>
      <c r="AZ349">
        <v>15</v>
      </c>
      <c r="BA349">
        <v>30</v>
      </c>
      <c r="BB349">
        <v>0</v>
      </c>
      <c r="BC349">
        <v>90</v>
      </c>
      <c r="BD349">
        <v>6</v>
      </c>
      <c r="BE349">
        <v>31</v>
      </c>
      <c r="BF349">
        <v>9</v>
      </c>
      <c r="BG349">
        <v>0</v>
      </c>
      <c r="BH349">
        <v>46</v>
      </c>
      <c r="BI349">
        <v>5</v>
      </c>
      <c r="BJ349">
        <v>23</v>
      </c>
      <c r="BK349">
        <v>13</v>
      </c>
      <c r="BL349">
        <v>0</v>
      </c>
      <c r="BM349">
        <v>98</v>
      </c>
      <c r="BN349">
        <v>0</v>
      </c>
      <c r="BO349">
        <v>18</v>
      </c>
      <c r="BP349">
        <v>0</v>
      </c>
      <c r="BQ349">
        <v>0</v>
      </c>
      <c r="BR349">
        <v>124</v>
      </c>
      <c r="BS349">
        <v>21</v>
      </c>
      <c r="BT349">
        <v>33</v>
      </c>
      <c r="BU349">
        <v>0</v>
      </c>
      <c r="BV349">
        <v>0</v>
      </c>
    </row>
    <row r="350" spans="1:74" x14ac:dyDescent="0.3">
      <c r="A350" t="s">
        <v>3541</v>
      </c>
      <c r="B350">
        <v>1980</v>
      </c>
      <c r="C350" t="s">
        <v>189</v>
      </c>
      <c r="D350" t="s">
        <v>762</v>
      </c>
      <c r="E350" t="str">
        <f t="shared" si="5"/>
        <v>City of Lakeport</v>
      </c>
      <c r="F350">
        <v>1445</v>
      </c>
      <c r="G350" t="s">
        <v>3542</v>
      </c>
      <c r="H350">
        <v>3675</v>
      </c>
      <c r="I350">
        <v>0</v>
      </c>
      <c r="J350">
        <v>3675</v>
      </c>
      <c r="K350">
        <v>0</v>
      </c>
      <c r="L350">
        <v>1539</v>
      </c>
      <c r="M350">
        <v>1059</v>
      </c>
      <c r="N350">
        <v>480</v>
      </c>
      <c r="O350">
        <v>65100</v>
      </c>
      <c r="P350">
        <v>1358</v>
      </c>
      <c r="Q350">
        <v>159</v>
      </c>
      <c r="R350">
        <v>85</v>
      </c>
      <c r="S350">
        <v>262</v>
      </c>
      <c r="T350" t="s">
        <v>762</v>
      </c>
      <c r="U350">
        <v>1</v>
      </c>
      <c r="V350">
        <v>249</v>
      </c>
      <c r="W350">
        <v>0</v>
      </c>
      <c r="X350">
        <v>18</v>
      </c>
      <c r="Y350">
        <v>18</v>
      </c>
      <c r="Z350">
        <v>88</v>
      </c>
      <c r="AA350">
        <v>10</v>
      </c>
      <c r="AB350">
        <v>8</v>
      </c>
      <c r="AC350">
        <v>14</v>
      </c>
      <c r="AD350">
        <v>17</v>
      </c>
      <c r="AE350">
        <v>65</v>
      </c>
      <c r="AF350">
        <v>6</v>
      </c>
      <c r="AG350">
        <v>17</v>
      </c>
      <c r="AH350">
        <v>40</v>
      </c>
      <c r="AI350">
        <v>39</v>
      </c>
      <c r="AJ350">
        <v>15</v>
      </c>
      <c r="AK350">
        <v>5</v>
      </c>
      <c r="AL350">
        <v>18</v>
      </c>
      <c r="AM350">
        <v>16</v>
      </c>
      <c r="AN350">
        <v>0</v>
      </c>
      <c r="AO350">
        <v>4</v>
      </c>
      <c r="AP350">
        <v>0</v>
      </c>
      <c r="AQ350">
        <v>66</v>
      </c>
      <c r="AR350">
        <v>9</v>
      </c>
      <c r="AS350">
        <v>4</v>
      </c>
      <c r="AT350">
        <v>0</v>
      </c>
      <c r="AU350">
        <v>3</v>
      </c>
      <c r="AV350">
        <v>316</v>
      </c>
      <c r="AW350">
        <v>109</v>
      </c>
      <c r="AX350">
        <v>22</v>
      </c>
      <c r="AY350">
        <v>7</v>
      </c>
      <c r="AZ350">
        <v>10</v>
      </c>
      <c r="BA350">
        <v>26</v>
      </c>
      <c r="BB350">
        <v>0</v>
      </c>
      <c r="BC350">
        <v>75</v>
      </c>
      <c r="BD350">
        <v>0</v>
      </c>
      <c r="BE350">
        <v>42</v>
      </c>
      <c r="BF350">
        <v>43</v>
      </c>
      <c r="BG350">
        <v>0</v>
      </c>
      <c r="BH350">
        <v>72</v>
      </c>
      <c r="BI350">
        <v>6</v>
      </c>
      <c r="BJ350">
        <v>22</v>
      </c>
      <c r="BK350">
        <v>5</v>
      </c>
      <c r="BL350">
        <v>0</v>
      </c>
      <c r="BM350">
        <v>63</v>
      </c>
      <c r="BN350">
        <v>25</v>
      </c>
      <c r="BO350">
        <v>11</v>
      </c>
      <c r="BP350">
        <v>29</v>
      </c>
      <c r="BQ350">
        <v>0</v>
      </c>
      <c r="BR350">
        <v>270</v>
      </c>
      <c r="BS350">
        <v>36</v>
      </c>
      <c r="BT350">
        <v>13</v>
      </c>
      <c r="BU350">
        <v>7</v>
      </c>
      <c r="BV350">
        <v>0</v>
      </c>
    </row>
    <row r="351" spans="1:74" x14ac:dyDescent="0.3">
      <c r="A351" t="s">
        <v>3543</v>
      </c>
      <c r="B351">
        <v>1980</v>
      </c>
      <c r="C351" t="s">
        <v>189</v>
      </c>
      <c r="D351" t="s">
        <v>3544</v>
      </c>
      <c r="E351" t="str">
        <f t="shared" si="5"/>
        <v>City of Lakeside</v>
      </c>
      <c r="F351">
        <v>1450</v>
      </c>
      <c r="G351" t="s">
        <v>3545</v>
      </c>
      <c r="H351">
        <v>23921</v>
      </c>
      <c r="I351">
        <v>23921</v>
      </c>
      <c r="J351">
        <v>0</v>
      </c>
      <c r="K351">
        <v>0</v>
      </c>
      <c r="L351">
        <v>8495</v>
      </c>
      <c r="M351">
        <v>6557</v>
      </c>
      <c r="N351">
        <v>1938</v>
      </c>
      <c r="O351">
        <v>89300</v>
      </c>
      <c r="P351">
        <v>5895</v>
      </c>
      <c r="Q351">
        <v>580</v>
      </c>
      <c r="R351">
        <v>601</v>
      </c>
      <c r="S351">
        <v>1955</v>
      </c>
      <c r="T351" t="s">
        <v>3544</v>
      </c>
      <c r="U351">
        <v>1</v>
      </c>
      <c r="V351">
        <v>294</v>
      </c>
      <c r="W351">
        <v>21</v>
      </c>
      <c r="X351">
        <v>21</v>
      </c>
      <c r="Y351">
        <v>23</v>
      </c>
      <c r="Z351">
        <v>245</v>
      </c>
      <c r="AA351">
        <v>28</v>
      </c>
      <c r="AB351">
        <v>25</v>
      </c>
      <c r="AC351">
        <v>48</v>
      </c>
      <c r="AD351">
        <v>74</v>
      </c>
      <c r="AE351">
        <v>235</v>
      </c>
      <c r="AF351">
        <v>11</v>
      </c>
      <c r="AG351">
        <v>50</v>
      </c>
      <c r="AH351">
        <v>76</v>
      </c>
      <c r="AI351">
        <v>160</v>
      </c>
      <c r="AJ351">
        <v>119</v>
      </c>
      <c r="AK351">
        <v>5</v>
      </c>
      <c r="AL351">
        <v>91</v>
      </c>
      <c r="AM351">
        <v>88</v>
      </c>
      <c r="AN351">
        <v>91</v>
      </c>
      <c r="AO351">
        <v>30</v>
      </c>
      <c r="AP351">
        <v>0</v>
      </c>
      <c r="AQ351">
        <v>300</v>
      </c>
      <c r="AR351">
        <v>76</v>
      </c>
      <c r="AS351">
        <v>73</v>
      </c>
      <c r="AT351">
        <v>4</v>
      </c>
      <c r="AU351">
        <v>2</v>
      </c>
      <c r="AV351">
        <v>483</v>
      </c>
      <c r="AW351">
        <v>97</v>
      </c>
      <c r="AX351">
        <v>16</v>
      </c>
      <c r="AY351">
        <v>0</v>
      </c>
      <c r="AZ351">
        <v>33</v>
      </c>
      <c r="BA351">
        <v>121</v>
      </c>
      <c r="BB351">
        <v>7</v>
      </c>
      <c r="BC351">
        <v>112</v>
      </c>
      <c r="BD351">
        <v>20</v>
      </c>
      <c r="BE351">
        <v>19</v>
      </c>
      <c r="BF351">
        <v>94</v>
      </c>
      <c r="BG351">
        <v>0</v>
      </c>
      <c r="BH351">
        <v>172</v>
      </c>
      <c r="BI351">
        <v>37</v>
      </c>
      <c r="BJ351">
        <v>65</v>
      </c>
      <c r="BK351">
        <v>168</v>
      </c>
      <c r="BL351">
        <v>0</v>
      </c>
      <c r="BM351">
        <v>162</v>
      </c>
      <c r="BN351">
        <v>53</v>
      </c>
      <c r="BO351">
        <v>159</v>
      </c>
      <c r="BP351">
        <v>209</v>
      </c>
      <c r="BQ351">
        <v>0</v>
      </c>
      <c r="BR351">
        <v>1592</v>
      </c>
      <c r="BS351">
        <v>393</v>
      </c>
      <c r="BT351">
        <v>586</v>
      </c>
      <c r="BU351">
        <v>278</v>
      </c>
      <c r="BV351">
        <v>0</v>
      </c>
    </row>
    <row r="352" spans="1:74" x14ac:dyDescent="0.3">
      <c r="A352" t="s">
        <v>3546</v>
      </c>
      <c r="B352">
        <v>1980</v>
      </c>
      <c r="C352" t="s">
        <v>189</v>
      </c>
      <c r="D352" t="s">
        <v>764</v>
      </c>
      <c r="E352" t="str">
        <f t="shared" si="5"/>
        <v>City of Lakewood</v>
      </c>
      <c r="F352">
        <v>1455</v>
      </c>
      <c r="G352" t="s">
        <v>3547</v>
      </c>
      <c r="H352">
        <v>74654</v>
      </c>
      <c r="I352">
        <v>74654</v>
      </c>
      <c r="J352">
        <v>0</v>
      </c>
      <c r="K352">
        <v>0</v>
      </c>
      <c r="L352">
        <v>25853</v>
      </c>
      <c r="M352">
        <v>19183</v>
      </c>
      <c r="N352">
        <v>6670</v>
      </c>
      <c r="O352">
        <v>81800</v>
      </c>
      <c r="P352">
        <v>23446</v>
      </c>
      <c r="Q352">
        <v>688</v>
      </c>
      <c r="R352">
        <v>1986</v>
      </c>
      <c r="S352">
        <v>124</v>
      </c>
      <c r="T352" t="s">
        <v>764</v>
      </c>
      <c r="U352">
        <v>1</v>
      </c>
      <c r="V352">
        <v>375</v>
      </c>
      <c r="W352">
        <v>11</v>
      </c>
      <c r="X352">
        <v>10</v>
      </c>
      <c r="Y352">
        <v>74</v>
      </c>
      <c r="Z352">
        <v>512</v>
      </c>
      <c r="AA352">
        <v>91</v>
      </c>
      <c r="AB352">
        <v>20</v>
      </c>
      <c r="AC352">
        <v>21</v>
      </c>
      <c r="AD352">
        <v>171</v>
      </c>
      <c r="AE352">
        <v>691</v>
      </c>
      <c r="AF352">
        <v>19</v>
      </c>
      <c r="AG352">
        <v>72</v>
      </c>
      <c r="AH352">
        <v>132</v>
      </c>
      <c r="AI352">
        <v>350</v>
      </c>
      <c r="AJ352">
        <v>404</v>
      </c>
      <c r="AK352">
        <v>23</v>
      </c>
      <c r="AL352">
        <v>269</v>
      </c>
      <c r="AM352">
        <v>328</v>
      </c>
      <c r="AN352">
        <v>365</v>
      </c>
      <c r="AO352">
        <v>162</v>
      </c>
      <c r="AP352">
        <v>6</v>
      </c>
      <c r="AQ352">
        <v>1739</v>
      </c>
      <c r="AR352">
        <v>652</v>
      </c>
      <c r="AS352">
        <v>390</v>
      </c>
      <c r="AT352">
        <v>8</v>
      </c>
      <c r="AU352">
        <v>26</v>
      </c>
      <c r="AV352">
        <v>318</v>
      </c>
      <c r="AW352">
        <v>90</v>
      </c>
      <c r="AX352">
        <v>92</v>
      </c>
      <c r="AY352">
        <v>55</v>
      </c>
      <c r="AZ352">
        <v>71</v>
      </c>
      <c r="BA352">
        <v>419</v>
      </c>
      <c r="BB352">
        <v>65</v>
      </c>
      <c r="BC352">
        <v>656</v>
      </c>
      <c r="BD352">
        <v>115</v>
      </c>
      <c r="BE352">
        <v>220</v>
      </c>
      <c r="BF352">
        <v>434</v>
      </c>
      <c r="BG352">
        <v>0</v>
      </c>
      <c r="BH352">
        <v>971</v>
      </c>
      <c r="BI352">
        <v>200</v>
      </c>
      <c r="BJ352">
        <v>180</v>
      </c>
      <c r="BK352">
        <v>222</v>
      </c>
      <c r="BL352">
        <v>0</v>
      </c>
      <c r="BM352">
        <v>1259</v>
      </c>
      <c r="BN352">
        <v>223</v>
      </c>
      <c r="BO352">
        <v>299</v>
      </c>
      <c r="BP352">
        <v>393</v>
      </c>
      <c r="BQ352">
        <v>0</v>
      </c>
      <c r="BR352">
        <v>9040</v>
      </c>
      <c r="BS352">
        <v>1152</v>
      </c>
      <c r="BT352">
        <v>1359</v>
      </c>
      <c r="BU352">
        <v>433</v>
      </c>
      <c r="BV352">
        <v>0</v>
      </c>
    </row>
    <row r="353" spans="1:74" x14ac:dyDescent="0.3">
      <c r="A353" t="s">
        <v>3548</v>
      </c>
      <c r="B353">
        <v>1980</v>
      </c>
      <c r="C353" t="s">
        <v>189</v>
      </c>
      <c r="D353" t="s">
        <v>736</v>
      </c>
      <c r="E353" t="str">
        <f t="shared" si="5"/>
        <v>City of La Mesa</v>
      </c>
      <c r="F353">
        <v>1460</v>
      </c>
      <c r="G353" t="s">
        <v>3549</v>
      </c>
      <c r="H353">
        <v>50308</v>
      </c>
      <c r="I353">
        <v>50308</v>
      </c>
      <c r="J353">
        <v>0</v>
      </c>
      <c r="K353">
        <v>0</v>
      </c>
      <c r="L353">
        <v>21563</v>
      </c>
      <c r="M353">
        <v>11402</v>
      </c>
      <c r="N353">
        <v>10161</v>
      </c>
      <c r="O353">
        <v>86600</v>
      </c>
      <c r="P353">
        <v>14384</v>
      </c>
      <c r="Q353">
        <v>1615</v>
      </c>
      <c r="R353">
        <v>6076</v>
      </c>
      <c r="S353">
        <v>510</v>
      </c>
      <c r="T353" t="s">
        <v>736</v>
      </c>
      <c r="U353">
        <v>1</v>
      </c>
      <c r="V353">
        <v>294</v>
      </c>
      <c r="W353">
        <v>63</v>
      </c>
      <c r="X353">
        <v>24</v>
      </c>
      <c r="Y353">
        <v>19</v>
      </c>
      <c r="Z353">
        <v>1323</v>
      </c>
      <c r="AA353">
        <v>176</v>
      </c>
      <c r="AB353">
        <v>42</v>
      </c>
      <c r="AC353">
        <v>52</v>
      </c>
      <c r="AD353">
        <v>502</v>
      </c>
      <c r="AE353">
        <v>1862</v>
      </c>
      <c r="AF353">
        <v>40</v>
      </c>
      <c r="AG353">
        <v>140</v>
      </c>
      <c r="AH353">
        <v>463</v>
      </c>
      <c r="AI353">
        <v>1077</v>
      </c>
      <c r="AJ353">
        <v>503</v>
      </c>
      <c r="AK353">
        <v>9</v>
      </c>
      <c r="AL353">
        <v>518</v>
      </c>
      <c r="AM353">
        <v>405</v>
      </c>
      <c r="AN353">
        <v>395</v>
      </c>
      <c r="AO353">
        <v>64</v>
      </c>
      <c r="AP353">
        <v>10</v>
      </c>
      <c r="AQ353">
        <v>1795</v>
      </c>
      <c r="AR353">
        <v>448</v>
      </c>
      <c r="AS353">
        <v>106</v>
      </c>
      <c r="AT353">
        <v>10</v>
      </c>
      <c r="AU353">
        <v>30</v>
      </c>
      <c r="AV353">
        <v>353</v>
      </c>
      <c r="AW353">
        <v>90</v>
      </c>
      <c r="AX353">
        <v>61</v>
      </c>
      <c r="AY353">
        <v>47</v>
      </c>
      <c r="AZ353">
        <v>90</v>
      </c>
      <c r="BA353">
        <v>217</v>
      </c>
      <c r="BB353">
        <v>68</v>
      </c>
      <c r="BC353">
        <v>379</v>
      </c>
      <c r="BD353">
        <v>92</v>
      </c>
      <c r="BE353">
        <v>126</v>
      </c>
      <c r="BF353">
        <v>264</v>
      </c>
      <c r="BG353">
        <v>0</v>
      </c>
      <c r="BH353">
        <v>688</v>
      </c>
      <c r="BI353">
        <v>89</v>
      </c>
      <c r="BJ353">
        <v>169</v>
      </c>
      <c r="BK353">
        <v>165</v>
      </c>
      <c r="BL353">
        <v>0</v>
      </c>
      <c r="BM353">
        <v>789</v>
      </c>
      <c r="BN353">
        <v>147</v>
      </c>
      <c r="BO353">
        <v>188</v>
      </c>
      <c r="BP353">
        <v>174</v>
      </c>
      <c r="BQ353">
        <v>0</v>
      </c>
      <c r="BR353">
        <v>3845</v>
      </c>
      <c r="BS353">
        <v>486</v>
      </c>
      <c r="BT353">
        <v>561</v>
      </c>
      <c r="BU353">
        <v>307</v>
      </c>
      <c r="BV353">
        <v>0</v>
      </c>
    </row>
    <row r="354" spans="1:74" x14ac:dyDescent="0.3">
      <c r="A354" t="s">
        <v>3550</v>
      </c>
      <c r="B354">
        <v>1980</v>
      </c>
      <c r="C354" t="s">
        <v>189</v>
      </c>
      <c r="D354" t="s">
        <v>738</v>
      </c>
      <c r="E354" t="str">
        <f t="shared" si="5"/>
        <v>City of La Mirada</v>
      </c>
      <c r="F354">
        <v>1462</v>
      </c>
      <c r="G354" t="s">
        <v>3551</v>
      </c>
      <c r="H354">
        <v>40986</v>
      </c>
      <c r="I354">
        <v>40986</v>
      </c>
      <c r="J354">
        <v>0</v>
      </c>
      <c r="K354">
        <v>0</v>
      </c>
      <c r="L354">
        <v>12077</v>
      </c>
      <c r="M354">
        <v>10153</v>
      </c>
      <c r="N354">
        <v>1924</v>
      </c>
      <c r="O354">
        <v>84700</v>
      </c>
      <c r="P354">
        <v>10833</v>
      </c>
      <c r="Q354">
        <v>812</v>
      </c>
      <c r="R354">
        <v>722</v>
      </c>
      <c r="S354">
        <v>122</v>
      </c>
      <c r="T354" t="s">
        <v>738</v>
      </c>
      <c r="U354">
        <v>1</v>
      </c>
      <c r="V354">
        <v>352</v>
      </c>
      <c r="W354">
        <v>0</v>
      </c>
      <c r="X354">
        <v>0</v>
      </c>
      <c r="Y354">
        <v>0</v>
      </c>
      <c r="Z354">
        <v>214</v>
      </c>
      <c r="AA354">
        <v>37</v>
      </c>
      <c r="AB354">
        <v>5</v>
      </c>
      <c r="AC354">
        <v>5</v>
      </c>
      <c r="AD354">
        <v>28</v>
      </c>
      <c r="AE354">
        <v>234</v>
      </c>
      <c r="AF354">
        <v>19</v>
      </c>
      <c r="AG354">
        <v>7</v>
      </c>
      <c r="AH354">
        <v>32</v>
      </c>
      <c r="AI354">
        <v>178</v>
      </c>
      <c r="AJ354">
        <v>104</v>
      </c>
      <c r="AK354">
        <v>0</v>
      </c>
      <c r="AL354">
        <v>73</v>
      </c>
      <c r="AM354">
        <v>112</v>
      </c>
      <c r="AN354">
        <v>75</v>
      </c>
      <c r="AO354">
        <v>58</v>
      </c>
      <c r="AP354">
        <v>10</v>
      </c>
      <c r="AQ354">
        <v>407</v>
      </c>
      <c r="AR354">
        <v>186</v>
      </c>
      <c r="AS354">
        <v>120</v>
      </c>
      <c r="AT354">
        <v>0</v>
      </c>
      <c r="AU354">
        <v>2</v>
      </c>
      <c r="AV354">
        <v>351</v>
      </c>
      <c r="AW354">
        <v>118</v>
      </c>
      <c r="AX354">
        <v>0</v>
      </c>
      <c r="AY354">
        <v>13</v>
      </c>
      <c r="AZ354">
        <v>11</v>
      </c>
      <c r="BA354">
        <v>199</v>
      </c>
      <c r="BB354">
        <v>80</v>
      </c>
      <c r="BC354">
        <v>42</v>
      </c>
      <c r="BD354">
        <v>65</v>
      </c>
      <c r="BE354">
        <v>68</v>
      </c>
      <c r="BF354">
        <v>187</v>
      </c>
      <c r="BG354">
        <v>0</v>
      </c>
      <c r="BH354">
        <v>212</v>
      </c>
      <c r="BI354">
        <v>95</v>
      </c>
      <c r="BJ354">
        <v>126</v>
      </c>
      <c r="BK354">
        <v>197</v>
      </c>
      <c r="BL354">
        <v>0</v>
      </c>
      <c r="BM354">
        <v>506</v>
      </c>
      <c r="BN354">
        <v>91</v>
      </c>
      <c r="BO354">
        <v>165</v>
      </c>
      <c r="BP354">
        <v>208</v>
      </c>
      <c r="BQ354">
        <v>0</v>
      </c>
      <c r="BR354">
        <v>4855</v>
      </c>
      <c r="BS354">
        <v>808</v>
      </c>
      <c r="BT354">
        <v>856</v>
      </c>
      <c r="BU354">
        <v>232</v>
      </c>
      <c r="BV354">
        <v>0</v>
      </c>
    </row>
    <row r="355" spans="1:74" x14ac:dyDescent="0.3">
      <c r="A355" t="s">
        <v>3552</v>
      </c>
      <c r="B355">
        <v>1980</v>
      </c>
      <c r="C355" t="s">
        <v>189</v>
      </c>
      <c r="D355" t="s">
        <v>3553</v>
      </c>
      <c r="E355" t="str">
        <f t="shared" si="5"/>
        <v>City of Lamont</v>
      </c>
      <c r="F355">
        <v>1470</v>
      </c>
      <c r="G355" t="s">
        <v>3554</v>
      </c>
      <c r="H355">
        <v>9616</v>
      </c>
      <c r="I355">
        <v>0</v>
      </c>
      <c r="J355">
        <v>9616</v>
      </c>
      <c r="K355">
        <v>0</v>
      </c>
      <c r="L355">
        <v>2830</v>
      </c>
      <c r="M355">
        <v>1617</v>
      </c>
      <c r="N355">
        <v>1213</v>
      </c>
      <c r="O355">
        <v>35500</v>
      </c>
      <c r="P355">
        <v>2211</v>
      </c>
      <c r="Q355">
        <v>496</v>
      </c>
      <c r="R355">
        <v>98</v>
      </c>
      <c r="S355">
        <v>179</v>
      </c>
      <c r="T355" t="s">
        <v>3553</v>
      </c>
      <c r="U355">
        <v>1</v>
      </c>
      <c r="V355">
        <v>188</v>
      </c>
      <c r="W355">
        <v>7</v>
      </c>
      <c r="X355">
        <v>28</v>
      </c>
      <c r="Y355">
        <v>43</v>
      </c>
      <c r="Z355">
        <v>203</v>
      </c>
      <c r="AA355">
        <v>44</v>
      </c>
      <c r="AB355">
        <v>30</v>
      </c>
      <c r="AC355">
        <v>107</v>
      </c>
      <c r="AD355">
        <v>74</v>
      </c>
      <c r="AE355">
        <v>91</v>
      </c>
      <c r="AF355">
        <v>5</v>
      </c>
      <c r="AG355">
        <v>153</v>
      </c>
      <c r="AH355">
        <v>56</v>
      </c>
      <c r="AI355">
        <v>75</v>
      </c>
      <c r="AJ355">
        <v>7</v>
      </c>
      <c r="AK355">
        <v>0</v>
      </c>
      <c r="AL355">
        <v>90</v>
      </c>
      <c r="AM355">
        <v>7</v>
      </c>
      <c r="AN355">
        <v>0</v>
      </c>
      <c r="AO355">
        <v>0</v>
      </c>
      <c r="AP355">
        <v>24</v>
      </c>
      <c r="AQ355">
        <v>100</v>
      </c>
      <c r="AR355">
        <v>0</v>
      </c>
      <c r="AS355">
        <v>0</v>
      </c>
      <c r="AT355">
        <v>0</v>
      </c>
      <c r="AU355">
        <v>4</v>
      </c>
      <c r="AV355">
        <v>227</v>
      </c>
      <c r="AW355">
        <v>68</v>
      </c>
      <c r="AX355">
        <v>100</v>
      </c>
      <c r="AY355">
        <v>27</v>
      </c>
      <c r="AZ355">
        <v>35</v>
      </c>
      <c r="BA355">
        <v>31</v>
      </c>
      <c r="BB355">
        <v>5</v>
      </c>
      <c r="BC355">
        <v>181</v>
      </c>
      <c r="BD355">
        <v>11</v>
      </c>
      <c r="BE355">
        <v>22</v>
      </c>
      <c r="BF355">
        <v>35</v>
      </c>
      <c r="BG355">
        <v>0</v>
      </c>
      <c r="BH355">
        <v>156</v>
      </c>
      <c r="BI355">
        <v>17</v>
      </c>
      <c r="BJ355">
        <v>12</v>
      </c>
      <c r="BK355">
        <v>15</v>
      </c>
      <c r="BL355">
        <v>0</v>
      </c>
      <c r="BM355">
        <v>167</v>
      </c>
      <c r="BN355">
        <v>6</v>
      </c>
      <c r="BO355">
        <v>32</v>
      </c>
      <c r="BP355">
        <v>0</v>
      </c>
      <c r="BQ355">
        <v>0</v>
      </c>
      <c r="BR355">
        <v>439</v>
      </c>
      <c r="BS355">
        <v>23</v>
      </c>
      <c r="BT355">
        <v>13</v>
      </c>
      <c r="BU355">
        <v>0</v>
      </c>
      <c r="BV355">
        <v>0</v>
      </c>
    </row>
    <row r="356" spans="1:74" x14ac:dyDescent="0.3">
      <c r="A356" t="s">
        <v>3555</v>
      </c>
      <c r="B356">
        <v>1980</v>
      </c>
      <c r="C356" t="s">
        <v>189</v>
      </c>
      <c r="D356" t="s">
        <v>766</v>
      </c>
      <c r="E356" t="str">
        <f t="shared" si="5"/>
        <v>City of Lancaster</v>
      </c>
      <c r="F356">
        <v>1476</v>
      </c>
      <c r="G356" t="s">
        <v>3556</v>
      </c>
      <c r="H356">
        <v>48027</v>
      </c>
      <c r="I356">
        <v>48027</v>
      </c>
      <c r="J356">
        <v>0</v>
      </c>
      <c r="K356">
        <v>0</v>
      </c>
      <c r="L356">
        <v>17312</v>
      </c>
      <c r="M356">
        <v>12054</v>
      </c>
      <c r="N356">
        <v>5258</v>
      </c>
      <c r="O356">
        <v>66600</v>
      </c>
      <c r="P356">
        <v>13960</v>
      </c>
      <c r="Q356">
        <v>1084</v>
      </c>
      <c r="R356">
        <v>874</v>
      </c>
      <c r="S356">
        <v>2202</v>
      </c>
      <c r="T356" t="s">
        <v>766</v>
      </c>
      <c r="U356">
        <v>1</v>
      </c>
      <c r="V356">
        <v>294</v>
      </c>
      <c r="W356">
        <v>13</v>
      </c>
      <c r="X356">
        <v>144</v>
      </c>
      <c r="Y356">
        <v>131</v>
      </c>
      <c r="Z356">
        <v>620</v>
      </c>
      <c r="AA356">
        <v>141</v>
      </c>
      <c r="AB356">
        <v>60</v>
      </c>
      <c r="AC356">
        <v>99</v>
      </c>
      <c r="AD356">
        <v>210</v>
      </c>
      <c r="AE356">
        <v>581</v>
      </c>
      <c r="AF356">
        <v>15</v>
      </c>
      <c r="AG356">
        <v>114</v>
      </c>
      <c r="AH356">
        <v>202</v>
      </c>
      <c r="AI356">
        <v>265</v>
      </c>
      <c r="AJ356">
        <v>340</v>
      </c>
      <c r="AK356">
        <v>19</v>
      </c>
      <c r="AL356">
        <v>320</v>
      </c>
      <c r="AM356">
        <v>230</v>
      </c>
      <c r="AN356">
        <v>197</v>
      </c>
      <c r="AO356">
        <v>42</v>
      </c>
      <c r="AP356">
        <v>18</v>
      </c>
      <c r="AQ356">
        <v>971</v>
      </c>
      <c r="AR356">
        <v>202</v>
      </c>
      <c r="AS356">
        <v>181</v>
      </c>
      <c r="AT356">
        <v>3</v>
      </c>
      <c r="AU356">
        <v>21</v>
      </c>
      <c r="AV356">
        <v>356</v>
      </c>
      <c r="AW356">
        <v>105</v>
      </c>
      <c r="AX356">
        <v>31</v>
      </c>
      <c r="AY356">
        <v>13</v>
      </c>
      <c r="AZ356">
        <v>45</v>
      </c>
      <c r="BA356">
        <v>275</v>
      </c>
      <c r="BB356">
        <v>52</v>
      </c>
      <c r="BC356">
        <v>172</v>
      </c>
      <c r="BD356">
        <v>96</v>
      </c>
      <c r="BE356">
        <v>136</v>
      </c>
      <c r="BF356">
        <v>226</v>
      </c>
      <c r="BG356">
        <v>0</v>
      </c>
      <c r="BH356">
        <v>368</v>
      </c>
      <c r="BI356">
        <v>123</v>
      </c>
      <c r="BJ356">
        <v>132</v>
      </c>
      <c r="BK356">
        <v>228</v>
      </c>
      <c r="BL356">
        <v>0</v>
      </c>
      <c r="BM356">
        <v>448</v>
      </c>
      <c r="BN356">
        <v>184</v>
      </c>
      <c r="BO356">
        <v>321</v>
      </c>
      <c r="BP356">
        <v>185</v>
      </c>
      <c r="BQ356">
        <v>0</v>
      </c>
      <c r="BR356">
        <v>4801</v>
      </c>
      <c r="BS356">
        <v>745</v>
      </c>
      <c r="BT356">
        <v>697</v>
      </c>
      <c r="BU356">
        <v>136</v>
      </c>
      <c r="BV356">
        <v>0</v>
      </c>
    </row>
    <row r="357" spans="1:74" x14ac:dyDescent="0.3">
      <c r="A357" t="s">
        <v>3557</v>
      </c>
      <c r="B357">
        <v>1980</v>
      </c>
      <c r="C357" t="s">
        <v>189</v>
      </c>
      <c r="D357" t="s">
        <v>740</v>
      </c>
      <c r="E357" t="str">
        <f t="shared" si="5"/>
        <v>City of La Palma</v>
      </c>
      <c r="F357">
        <v>1477</v>
      </c>
      <c r="G357" t="s">
        <v>3558</v>
      </c>
      <c r="H357">
        <v>15399</v>
      </c>
      <c r="I357">
        <v>15399</v>
      </c>
      <c r="J357">
        <v>0</v>
      </c>
      <c r="K357">
        <v>0</v>
      </c>
      <c r="L357">
        <v>4607</v>
      </c>
      <c r="M357">
        <v>3514</v>
      </c>
      <c r="N357">
        <v>1093</v>
      </c>
      <c r="O357">
        <v>123000</v>
      </c>
      <c r="P357">
        <v>3894</v>
      </c>
      <c r="Q357">
        <v>79</v>
      </c>
      <c r="R357">
        <v>694</v>
      </c>
      <c r="S357">
        <v>3</v>
      </c>
      <c r="T357" t="s">
        <v>740</v>
      </c>
      <c r="U357">
        <v>1</v>
      </c>
      <c r="V357">
        <v>374</v>
      </c>
      <c r="W357">
        <v>0</v>
      </c>
      <c r="X357">
        <v>0</v>
      </c>
      <c r="Y357">
        <v>0</v>
      </c>
      <c r="Z357">
        <v>76</v>
      </c>
      <c r="AA357">
        <v>18</v>
      </c>
      <c r="AB357">
        <v>0</v>
      </c>
      <c r="AC357">
        <v>0</v>
      </c>
      <c r="AD357">
        <v>0</v>
      </c>
      <c r="AE357">
        <v>91</v>
      </c>
      <c r="AF357">
        <v>0</v>
      </c>
      <c r="AG357">
        <v>0</v>
      </c>
      <c r="AH357">
        <v>8</v>
      </c>
      <c r="AI357">
        <v>99</v>
      </c>
      <c r="AJ357">
        <v>127</v>
      </c>
      <c r="AK357">
        <v>7</v>
      </c>
      <c r="AL357">
        <v>5</v>
      </c>
      <c r="AM357">
        <v>82</v>
      </c>
      <c r="AN357">
        <v>121</v>
      </c>
      <c r="AO357">
        <v>0</v>
      </c>
      <c r="AP357">
        <v>0</v>
      </c>
      <c r="AQ357">
        <v>315</v>
      </c>
      <c r="AR357">
        <v>83</v>
      </c>
      <c r="AS357">
        <v>24</v>
      </c>
      <c r="AT357">
        <v>0</v>
      </c>
      <c r="AU357">
        <v>8</v>
      </c>
      <c r="AV357">
        <v>500</v>
      </c>
      <c r="AW357">
        <v>122</v>
      </c>
      <c r="AX357">
        <v>0</v>
      </c>
      <c r="AY357">
        <v>0</v>
      </c>
      <c r="AZ357">
        <v>0</v>
      </c>
      <c r="BA357">
        <v>55</v>
      </c>
      <c r="BB357">
        <v>13</v>
      </c>
      <c r="BC357">
        <v>0</v>
      </c>
      <c r="BD357">
        <v>0</v>
      </c>
      <c r="BE357">
        <v>6</v>
      </c>
      <c r="BF357">
        <v>48</v>
      </c>
      <c r="BG357">
        <v>0</v>
      </c>
      <c r="BH357">
        <v>12</v>
      </c>
      <c r="BI357">
        <v>0</v>
      </c>
      <c r="BJ357">
        <v>28</v>
      </c>
      <c r="BK357">
        <v>54</v>
      </c>
      <c r="BL357">
        <v>0</v>
      </c>
      <c r="BM357">
        <v>60</v>
      </c>
      <c r="BN357">
        <v>39</v>
      </c>
      <c r="BO357">
        <v>28</v>
      </c>
      <c r="BP357">
        <v>32</v>
      </c>
      <c r="BQ357">
        <v>0</v>
      </c>
      <c r="BR357">
        <v>1740</v>
      </c>
      <c r="BS357">
        <v>352</v>
      </c>
      <c r="BT357">
        <v>472</v>
      </c>
      <c r="BU357">
        <v>227</v>
      </c>
      <c r="BV357">
        <v>0</v>
      </c>
    </row>
    <row r="358" spans="1:74" x14ac:dyDescent="0.3">
      <c r="A358" t="s">
        <v>3559</v>
      </c>
      <c r="B358">
        <v>1980</v>
      </c>
      <c r="C358" t="s">
        <v>189</v>
      </c>
      <c r="D358" t="s">
        <v>742</v>
      </c>
      <c r="E358" t="str">
        <f t="shared" si="5"/>
        <v>City of La Puente</v>
      </c>
      <c r="F358">
        <v>1480</v>
      </c>
      <c r="G358" t="s">
        <v>3560</v>
      </c>
      <c r="H358">
        <v>30882</v>
      </c>
      <c r="I358">
        <v>30882</v>
      </c>
      <c r="J358">
        <v>0</v>
      </c>
      <c r="K358">
        <v>0</v>
      </c>
      <c r="L358">
        <v>8359</v>
      </c>
      <c r="M358">
        <v>5440</v>
      </c>
      <c r="N358">
        <v>2919</v>
      </c>
      <c r="O358">
        <v>63400</v>
      </c>
      <c r="P358">
        <v>6669</v>
      </c>
      <c r="Q358">
        <v>630</v>
      </c>
      <c r="R358">
        <v>1228</v>
      </c>
      <c r="S358">
        <v>73</v>
      </c>
      <c r="T358" t="s">
        <v>742</v>
      </c>
      <c r="U358">
        <v>1</v>
      </c>
      <c r="V358">
        <v>266</v>
      </c>
      <c r="W358">
        <v>19</v>
      </c>
      <c r="X358">
        <v>30</v>
      </c>
      <c r="Y358">
        <v>83</v>
      </c>
      <c r="Z358">
        <v>403</v>
      </c>
      <c r="AA358">
        <v>62</v>
      </c>
      <c r="AB358">
        <v>104</v>
      </c>
      <c r="AC358">
        <v>60</v>
      </c>
      <c r="AD358">
        <v>93</v>
      </c>
      <c r="AE358">
        <v>342</v>
      </c>
      <c r="AF358">
        <v>6</v>
      </c>
      <c r="AG358">
        <v>153</v>
      </c>
      <c r="AH358">
        <v>194</v>
      </c>
      <c r="AI358">
        <v>199</v>
      </c>
      <c r="AJ358">
        <v>122</v>
      </c>
      <c r="AK358">
        <v>10</v>
      </c>
      <c r="AL358">
        <v>247</v>
      </c>
      <c r="AM358">
        <v>110</v>
      </c>
      <c r="AN358">
        <v>115</v>
      </c>
      <c r="AO358">
        <v>18</v>
      </c>
      <c r="AP358">
        <v>0</v>
      </c>
      <c r="AQ358">
        <v>351</v>
      </c>
      <c r="AR358">
        <v>92</v>
      </c>
      <c r="AS358">
        <v>40</v>
      </c>
      <c r="AT358">
        <v>8</v>
      </c>
      <c r="AU358">
        <v>0</v>
      </c>
      <c r="AV358">
        <v>281</v>
      </c>
      <c r="AW358">
        <v>89</v>
      </c>
      <c r="AX358">
        <v>10</v>
      </c>
      <c r="AY358">
        <v>10</v>
      </c>
      <c r="AZ358">
        <v>11</v>
      </c>
      <c r="BA358">
        <v>162</v>
      </c>
      <c r="BB358">
        <v>41</v>
      </c>
      <c r="BC358">
        <v>96</v>
      </c>
      <c r="BD358">
        <v>80</v>
      </c>
      <c r="BE358">
        <v>48</v>
      </c>
      <c r="BF358">
        <v>142</v>
      </c>
      <c r="BG358">
        <v>0</v>
      </c>
      <c r="BH358">
        <v>288</v>
      </c>
      <c r="BI358">
        <v>103</v>
      </c>
      <c r="BJ358">
        <v>105</v>
      </c>
      <c r="BK358">
        <v>183</v>
      </c>
      <c r="BL358">
        <v>0</v>
      </c>
      <c r="BM358">
        <v>435</v>
      </c>
      <c r="BN358">
        <v>59</v>
      </c>
      <c r="BO358">
        <v>164</v>
      </c>
      <c r="BP358">
        <v>95</v>
      </c>
      <c r="BQ358">
        <v>0</v>
      </c>
      <c r="BR358">
        <v>2129</v>
      </c>
      <c r="BS358">
        <v>267</v>
      </c>
      <c r="BT358">
        <v>355</v>
      </c>
      <c r="BU358">
        <v>99</v>
      </c>
      <c r="BV358">
        <v>0</v>
      </c>
    </row>
    <row r="359" spans="1:74" x14ac:dyDescent="0.3">
      <c r="A359" t="s">
        <v>3561</v>
      </c>
      <c r="B359">
        <v>1980</v>
      </c>
      <c r="C359" t="s">
        <v>189</v>
      </c>
      <c r="D359" t="s">
        <v>744</v>
      </c>
      <c r="E359" t="str">
        <f t="shared" si="5"/>
        <v>City of La Quinta</v>
      </c>
      <c r="F359">
        <v>1482</v>
      </c>
      <c r="G359" t="s">
        <v>3562</v>
      </c>
      <c r="H359">
        <v>3328</v>
      </c>
      <c r="I359">
        <v>0</v>
      </c>
      <c r="J359">
        <v>3328</v>
      </c>
      <c r="K359">
        <v>0</v>
      </c>
      <c r="L359">
        <v>1177</v>
      </c>
      <c r="M359">
        <v>780</v>
      </c>
      <c r="N359">
        <v>397</v>
      </c>
      <c r="O359">
        <v>66000</v>
      </c>
      <c r="P359">
        <v>1772</v>
      </c>
      <c r="Q359">
        <v>119</v>
      </c>
      <c r="R359">
        <v>36</v>
      </c>
      <c r="S359">
        <v>3</v>
      </c>
      <c r="T359" t="s">
        <v>744</v>
      </c>
      <c r="U359">
        <v>1</v>
      </c>
      <c r="V359">
        <v>501</v>
      </c>
      <c r="W359">
        <v>0</v>
      </c>
      <c r="X359">
        <v>0</v>
      </c>
      <c r="Y359">
        <v>0</v>
      </c>
      <c r="Z359">
        <v>16</v>
      </c>
      <c r="AA359">
        <v>6</v>
      </c>
      <c r="AB359">
        <v>0</v>
      </c>
      <c r="AC359">
        <v>8</v>
      </c>
      <c r="AD359">
        <v>0</v>
      </c>
      <c r="AE359">
        <v>116</v>
      </c>
      <c r="AF359">
        <v>4</v>
      </c>
      <c r="AG359">
        <v>0</v>
      </c>
      <c r="AH359">
        <v>8</v>
      </c>
      <c r="AI359">
        <v>0</v>
      </c>
      <c r="AJ359">
        <v>31</v>
      </c>
      <c r="AK359">
        <v>0</v>
      </c>
      <c r="AL359">
        <v>0</v>
      </c>
      <c r="AM359">
        <v>0</v>
      </c>
      <c r="AN359">
        <v>50</v>
      </c>
      <c r="AO359">
        <v>43</v>
      </c>
      <c r="AP359">
        <v>0</v>
      </c>
      <c r="AQ359">
        <v>31</v>
      </c>
      <c r="AR359">
        <v>18</v>
      </c>
      <c r="AS359">
        <v>52</v>
      </c>
      <c r="AT359">
        <v>0</v>
      </c>
      <c r="AU359">
        <v>3</v>
      </c>
      <c r="AV359">
        <v>469</v>
      </c>
      <c r="AW359">
        <v>139</v>
      </c>
      <c r="AX359">
        <v>0</v>
      </c>
      <c r="AY359">
        <v>0</v>
      </c>
      <c r="AZ359">
        <v>0</v>
      </c>
      <c r="BA359">
        <v>34</v>
      </c>
      <c r="BB359">
        <v>0</v>
      </c>
      <c r="BC359">
        <v>4</v>
      </c>
      <c r="BD359">
        <v>0</v>
      </c>
      <c r="BE359">
        <v>0</v>
      </c>
      <c r="BF359">
        <v>44</v>
      </c>
      <c r="BG359">
        <v>0</v>
      </c>
      <c r="BH359">
        <v>51</v>
      </c>
      <c r="BI359">
        <v>0</v>
      </c>
      <c r="BJ359">
        <v>18</v>
      </c>
      <c r="BK359">
        <v>31</v>
      </c>
      <c r="BL359">
        <v>0</v>
      </c>
      <c r="BM359">
        <v>42</v>
      </c>
      <c r="BN359">
        <v>18</v>
      </c>
      <c r="BO359">
        <v>7</v>
      </c>
      <c r="BP359">
        <v>41</v>
      </c>
      <c r="BQ359">
        <v>0</v>
      </c>
      <c r="BR359">
        <v>200</v>
      </c>
      <c r="BS359">
        <v>79</v>
      </c>
      <c r="BT359">
        <v>122</v>
      </c>
      <c r="BU359">
        <v>24</v>
      </c>
      <c r="BV359">
        <v>0</v>
      </c>
    </row>
    <row r="360" spans="1:74" x14ac:dyDescent="0.3">
      <c r="A360" t="s">
        <v>3563</v>
      </c>
      <c r="B360">
        <v>1980</v>
      </c>
      <c r="C360" t="s">
        <v>189</v>
      </c>
      <c r="D360" t="s">
        <v>3564</v>
      </c>
      <c r="E360" t="str">
        <f t="shared" si="5"/>
        <v>City of La Riviera</v>
      </c>
      <c r="F360">
        <v>1483</v>
      </c>
      <c r="G360" t="s">
        <v>3565</v>
      </c>
      <c r="H360">
        <v>10906</v>
      </c>
      <c r="I360">
        <v>10906</v>
      </c>
      <c r="J360">
        <v>0</v>
      </c>
      <c r="K360">
        <v>0</v>
      </c>
      <c r="L360">
        <v>4095</v>
      </c>
      <c r="M360">
        <v>2600</v>
      </c>
      <c r="N360">
        <v>1495</v>
      </c>
      <c r="O360">
        <v>71100</v>
      </c>
      <c r="P360">
        <v>3203</v>
      </c>
      <c r="Q360">
        <v>501</v>
      </c>
      <c r="R360">
        <v>545</v>
      </c>
      <c r="S360">
        <v>5</v>
      </c>
      <c r="T360" t="s">
        <v>3564</v>
      </c>
      <c r="U360">
        <v>1</v>
      </c>
      <c r="V360">
        <v>282</v>
      </c>
      <c r="W360">
        <v>0</v>
      </c>
      <c r="X360">
        <v>5</v>
      </c>
      <c r="Y360">
        <v>0</v>
      </c>
      <c r="Z360">
        <v>164</v>
      </c>
      <c r="AA360">
        <v>21</v>
      </c>
      <c r="AB360">
        <v>0</v>
      </c>
      <c r="AC360">
        <v>11</v>
      </c>
      <c r="AD360">
        <v>50</v>
      </c>
      <c r="AE360">
        <v>194</v>
      </c>
      <c r="AF360">
        <v>0</v>
      </c>
      <c r="AG360">
        <v>21</v>
      </c>
      <c r="AH360">
        <v>115</v>
      </c>
      <c r="AI360">
        <v>154</v>
      </c>
      <c r="AJ360">
        <v>76</v>
      </c>
      <c r="AK360">
        <v>5</v>
      </c>
      <c r="AL360">
        <v>155</v>
      </c>
      <c r="AM360">
        <v>62</v>
      </c>
      <c r="AN360">
        <v>47</v>
      </c>
      <c r="AO360">
        <v>4</v>
      </c>
      <c r="AP360">
        <v>0</v>
      </c>
      <c r="AQ360">
        <v>282</v>
      </c>
      <c r="AR360">
        <v>115</v>
      </c>
      <c r="AS360">
        <v>4</v>
      </c>
      <c r="AT360">
        <v>0</v>
      </c>
      <c r="AU360">
        <v>0</v>
      </c>
      <c r="AV360">
        <v>412</v>
      </c>
      <c r="AW360">
        <v>107</v>
      </c>
      <c r="AX360">
        <v>0</v>
      </c>
      <c r="AY360">
        <v>0</v>
      </c>
      <c r="AZ360">
        <v>0</v>
      </c>
      <c r="BA360">
        <v>40</v>
      </c>
      <c r="BB360">
        <v>0</v>
      </c>
      <c r="BC360">
        <v>13</v>
      </c>
      <c r="BD360">
        <v>0</v>
      </c>
      <c r="BE360">
        <v>25</v>
      </c>
      <c r="BF360">
        <v>37</v>
      </c>
      <c r="BG360">
        <v>0</v>
      </c>
      <c r="BH360">
        <v>30</v>
      </c>
      <c r="BI360">
        <v>7</v>
      </c>
      <c r="BJ360">
        <v>37</v>
      </c>
      <c r="BK360">
        <v>101</v>
      </c>
      <c r="BL360">
        <v>0</v>
      </c>
      <c r="BM360">
        <v>81</v>
      </c>
      <c r="BN360">
        <v>25</v>
      </c>
      <c r="BO360">
        <v>96</v>
      </c>
      <c r="BP360">
        <v>61</v>
      </c>
      <c r="BQ360">
        <v>0</v>
      </c>
      <c r="BR360">
        <v>1045</v>
      </c>
      <c r="BS360">
        <v>213</v>
      </c>
      <c r="BT360">
        <v>188</v>
      </c>
      <c r="BU360">
        <v>57</v>
      </c>
      <c r="BV360">
        <v>0</v>
      </c>
    </row>
    <row r="361" spans="1:74" x14ac:dyDescent="0.3">
      <c r="A361" t="s">
        <v>3566</v>
      </c>
      <c r="B361">
        <v>1980</v>
      </c>
      <c r="C361" t="s">
        <v>189</v>
      </c>
      <c r="D361" t="s">
        <v>768</v>
      </c>
      <c r="E361" t="str">
        <f t="shared" si="5"/>
        <v>City of Larkspur</v>
      </c>
      <c r="F361">
        <v>1485</v>
      </c>
      <c r="G361" t="s">
        <v>3567</v>
      </c>
      <c r="H361">
        <v>11064</v>
      </c>
      <c r="I361">
        <v>11064</v>
      </c>
      <c r="J361">
        <v>0</v>
      </c>
      <c r="K361">
        <v>0</v>
      </c>
      <c r="L361">
        <v>5420</v>
      </c>
      <c r="M361">
        <v>2423</v>
      </c>
      <c r="N361">
        <v>2997</v>
      </c>
      <c r="O361">
        <v>193600</v>
      </c>
      <c r="P361">
        <v>3493</v>
      </c>
      <c r="Q361">
        <v>559</v>
      </c>
      <c r="R361">
        <v>1353</v>
      </c>
      <c r="S361">
        <v>178</v>
      </c>
      <c r="T361" t="s">
        <v>768</v>
      </c>
      <c r="U361">
        <v>1</v>
      </c>
      <c r="V361">
        <v>402</v>
      </c>
      <c r="W361">
        <v>0</v>
      </c>
      <c r="X361">
        <v>0</v>
      </c>
      <c r="Y361">
        <v>0</v>
      </c>
      <c r="Z361">
        <v>180</v>
      </c>
      <c r="AA361">
        <v>68</v>
      </c>
      <c r="AB361">
        <v>5</v>
      </c>
      <c r="AC361">
        <v>6</v>
      </c>
      <c r="AD361">
        <v>25</v>
      </c>
      <c r="AE361">
        <v>335</v>
      </c>
      <c r="AF361">
        <v>12</v>
      </c>
      <c r="AG361">
        <v>20</v>
      </c>
      <c r="AH361">
        <v>40</v>
      </c>
      <c r="AI361">
        <v>94</v>
      </c>
      <c r="AJ361">
        <v>300</v>
      </c>
      <c r="AK361">
        <v>0</v>
      </c>
      <c r="AL361">
        <v>92</v>
      </c>
      <c r="AM361">
        <v>117</v>
      </c>
      <c r="AN361">
        <v>148</v>
      </c>
      <c r="AO361">
        <v>105</v>
      </c>
      <c r="AP361">
        <v>17</v>
      </c>
      <c r="AQ361">
        <v>1013</v>
      </c>
      <c r="AR361">
        <v>246</v>
      </c>
      <c r="AS361">
        <v>121</v>
      </c>
      <c r="AT361">
        <v>6</v>
      </c>
      <c r="AU361">
        <v>31</v>
      </c>
      <c r="AV361">
        <v>574</v>
      </c>
      <c r="AW361">
        <v>145</v>
      </c>
      <c r="AX361">
        <v>4</v>
      </c>
      <c r="AY361">
        <v>0</v>
      </c>
      <c r="AZ361">
        <v>0</v>
      </c>
      <c r="BA361">
        <v>73</v>
      </c>
      <c r="BB361">
        <v>33</v>
      </c>
      <c r="BC361">
        <v>5</v>
      </c>
      <c r="BD361">
        <v>13</v>
      </c>
      <c r="BE361">
        <v>6</v>
      </c>
      <c r="BF361">
        <v>33</v>
      </c>
      <c r="BG361">
        <v>0</v>
      </c>
      <c r="BH361">
        <v>5</v>
      </c>
      <c r="BI361">
        <v>8</v>
      </c>
      <c r="BJ361">
        <v>27</v>
      </c>
      <c r="BK361">
        <v>32</v>
      </c>
      <c r="BL361">
        <v>0</v>
      </c>
      <c r="BM361">
        <v>60</v>
      </c>
      <c r="BN361">
        <v>5</v>
      </c>
      <c r="BO361">
        <v>10</v>
      </c>
      <c r="BP361">
        <v>50</v>
      </c>
      <c r="BQ361">
        <v>0</v>
      </c>
      <c r="BR361">
        <v>892</v>
      </c>
      <c r="BS361">
        <v>166</v>
      </c>
      <c r="BT361">
        <v>129</v>
      </c>
      <c r="BU361">
        <v>95</v>
      </c>
      <c r="BV361">
        <v>0</v>
      </c>
    </row>
    <row r="362" spans="1:74" x14ac:dyDescent="0.3">
      <c r="A362" t="s">
        <v>3568</v>
      </c>
      <c r="B362">
        <v>1980</v>
      </c>
      <c r="C362" t="s">
        <v>189</v>
      </c>
      <c r="D362" t="s">
        <v>3569</v>
      </c>
      <c r="E362" t="str">
        <f t="shared" si="5"/>
        <v>City of La Selva Beach</v>
      </c>
      <c r="F362">
        <v>1488</v>
      </c>
      <c r="G362" t="s">
        <v>3570</v>
      </c>
      <c r="H362">
        <v>1603</v>
      </c>
      <c r="I362">
        <v>1603</v>
      </c>
      <c r="J362">
        <v>0</v>
      </c>
      <c r="K362">
        <v>0</v>
      </c>
      <c r="L362">
        <v>628</v>
      </c>
      <c r="M362">
        <v>428</v>
      </c>
      <c r="N362">
        <v>200</v>
      </c>
      <c r="O362">
        <v>111600</v>
      </c>
      <c r="P362">
        <v>646</v>
      </c>
      <c r="Q362">
        <v>70</v>
      </c>
      <c r="R362">
        <v>16</v>
      </c>
      <c r="S362">
        <v>1</v>
      </c>
      <c r="T362" t="s">
        <v>3569</v>
      </c>
      <c r="U362">
        <v>1</v>
      </c>
      <c r="V362">
        <v>401</v>
      </c>
      <c r="W362">
        <v>0</v>
      </c>
      <c r="X362">
        <v>0</v>
      </c>
      <c r="Y362">
        <v>0</v>
      </c>
      <c r="Z362">
        <v>16</v>
      </c>
      <c r="AA362">
        <v>5</v>
      </c>
      <c r="AB362">
        <v>0</v>
      </c>
      <c r="AC362">
        <v>0</v>
      </c>
      <c r="AD362">
        <v>7</v>
      </c>
      <c r="AE362">
        <v>46</v>
      </c>
      <c r="AF362">
        <v>0</v>
      </c>
      <c r="AG362">
        <v>9</v>
      </c>
      <c r="AH362">
        <v>7</v>
      </c>
      <c r="AI362">
        <v>0</v>
      </c>
      <c r="AJ362">
        <v>28</v>
      </c>
      <c r="AK362">
        <v>0</v>
      </c>
      <c r="AL362">
        <v>10</v>
      </c>
      <c r="AM362">
        <v>8</v>
      </c>
      <c r="AN362">
        <v>5</v>
      </c>
      <c r="AO362">
        <v>4</v>
      </c>
      <c r="AP362">
        <v>0</v>
      </c>
      <c r="AQ362">
        <v>31</v>
      </c>
      <c r="AR362">
        <v>7</v>
      </c>
      <c r="AS362">
        <v>10</v>
      </c>
      <c r="AT362">
        <v>0</v>
      </c>
      <c r="AU362">
        <v>0</v>
      </c>
      <c r="AV362">
        <v>578</v>
      </c>
      <c r="AW362">
        <v>111</v>
      </c>
      <c r="AX362">
        <v>0</v>
      </c>
      <c r="AY362">
        <v>0</v>
      </c>
      <c r="AZ362">
        <v>0</v>
      </c>
      <c r="BA362">
        <v>17</v>
      </c>
      <c r="BB362">
        <v>6</v>
      </c>
      <c r="BC362">
        <v>10</v>
      </c>
      <c r="BD362">
        <v>0</v>
      </c>
      <c r="BE362">
        <v>9</v>
      </c>
      <c r="BF362">
        <v>16</v>
      </c>
      <c r="BG362">
        <v>0</v>
      </c>
      <c r="BH362">
        <v>30</v>
      </c>
      <c r="BI362">
        <v>0</v>
      </c>
      <c r="BJ362">
        <v>10</v>
      </c>
      <c r="BK362">
        <v>0</v>
      </c>
      <c r="BL362">
        <v>0</v>
      </c>
      <c r="BM362">
        <v>28</v>
      </c>
      <c r="BN362">
        <v>0</v>
      </c>
      <c r="BO362">
        <v>0</v>
      </c>
      <c r="BP362">
        <v>14</v>
      </c>
      <c r="BQ362">
        <v>0</v>
      </c>
      <c r="BR362">
        <v>158</v>
      </c>
      <c r="BS362">
        <v>21</v>
      </c>
      <c r="BT362">
        <v>15</v>
      </c>
      <c r="BU362">
        <v>23</v>
      </c>
      <c r="BV362">
        <v>0</v>
      </c>
    </row>
    <row r="363" spans="1:74" x14ac:dyDescent="0.3">
      <c r="A363" t="s">
        <v>3571</v>
      </c>
      <c r="B363">
        <v>1980</v>
      </c>
      <c r="C363" t="s">
        <v>189</v>
      </c>
      <c r="D363" t="s">
        <v>3572</v>
      </c>
      <c r="E363" t="str">
        <f t="shared" si="5"/>
        <v>City of Las Lomas</v>
      </c>
      <c r="F363">
        <v>1489</v>
      </c>
      <c r="G363" t="s">
        <v>3573</v>
      </c>
      <c r="H363">
        <v>1740</v>
      </c>
      <c r="I363">
        <v>0</v>
      </c>
      <c r="J363">
        <v>0</v>
      </c>
      <c r="K363">
        <v>1740</v>
      </c>
      <c r="L363">
        <v>421</v>
      </c>
      <c r="M363">
        <v>291</v>
      </c>
      <c r="N363">
        <v>130</v>
      </c>
      <c r="O363">
        <v>62400</v>
      </c>
      <c r="P363">
        <v>331</v>
      </c>
      <c r="Q363">
        <v>91</v>
      </c>
      <c r="R363">
        <v>3</v>
      </c>
      <c r="S363">
        <v>31</v>
      </c>
      <c r="T363" t="s">
        <v>3572</v>
      </c>
      <c r="U363">
        <v>1</v>
      </c>
      <c r="V363">
        <v>318</v>
      </c>
      <c r="W363">
        <v>0</v>
      </c>
      <c r="X363">
        <v>0</v>
      </c>
      <c r="Y363">
        <v>0</v>
      </c>
      <c r="Z363">
        <v>0</v>
      </c>
      <c r="AA363">
        <v>0</v>
      </c>
      <c r="AB363">
        <v>0</v>
      </c>
      <c r="AC363">
        <v>0</v>
      </c>
      <c r="AD363">
        <v>0</v>
      </c>
      <c r="AE363">
        <v>28</v>
      </c>
      <c r="AF363">
        <v>6</v>
      </c>
      <c r="AG363">
        <v>0</v>
      </c>
      <c r="AH363">
        <v>12</v>
      </c>
      <c r="AI363">
        <v>28</v>
      </c>
      <c r="AJ363">
        <v>11</v>
      </c>
      <c r="AK363">
        <v>0</v>
      </c>
      <c r="AL363">
        <v>0</v>
      </c>
      <c r="AM363">
        <v>11</v>
      </c>
      <c r="AN363">
        <v>0</v>
      </c>
      <c r="AO363">
        <v>16</v>
      </c>
      <c r="AP363">
        <v>0</v>
      </c>
      <c r="AQ363">
        <v>21</v>
      </c>
      <c r="AR363">
        <v>11</v>
      </c>
      <c r="AS363">
        <v>0</v>
      </c>
      <c r="AT363">
        <v>0</v>
      </c>
      <c r="AU363">
        <v>0</v>
      </c>
      <c r="AV363">
        <v>393</v>
      </c>
      <c r="AW363">
        <v>70</v>
      </c>
      <c r="AX363">
        <v>20</v>
      </c>
      <c r="AY363">
        <v>0</v>
      </c>
      <c r="AZ363">
        <v>0</v>
      </c>
      <c r="BA363">
        <v>0</v>
      </c>
      <c r="BB363">
        <v>23</v>
      </c>
      <c r="BC363">
        <v>7</v>
      </c>
      <c r="BD363">
        <v>0</v>
      </c>
      <c r="BE363">
        <v>0</v>
      </c>
      <c r="BF363">
        <v>8</v>
      </c>
      <c r="BG363">
        <v>0</v>
      </c>
      <c r="BH363">
        <v>16</v>
      </c>
      <c r="BI363">
        <v>0</v>
      </c>
      <c r="BJ363">
        <v>0</v>
      </c>
      <c r="BK363">
        <v>4</v>
      </c>
      <c r="BL363">
        <v>0</v>
      </c>
      <c r="BM363">
        <v>15</v>
      </c>
      <c r="BN363">
        <v>12</v>
      </c>
      <c r="BO363">
        <v>27</v>
      </c>
      <c r="BP363">
        <v>0</v>
      </c>
      <c r="BQ363">
        <v>0</v>
      </c>
      <c r="BR363">
        <v>93</v>
      </c>
      <c r="BS363">
        <v>0</v>
      </c>
      <c r="BT363">
        <v>8</v>
      </c>
      <c r="BU363">
        <v>8</v>
      </c>
      <c r="BV363">
        <v>0</v>
      </c>
    </row>
    <row r="364" spans="1:74" x14ac:dyDescent="0.3">
      <c r="A364" t="s">
        <v>3574</v>
      </c>
      <c r="B364">
        <v>1980</v>
      </c>
      <c r="C364" t="s">
        <v>189</v>
      </c>
      <c r="D364" t="s">
        <v>770</v>
      </c>
      <c r="E364" t="str">
        <f t="shared" si="5"/>
        <v>City of Lathrop</v>
      </c>
      <c r="F364">
        <v>1490</v>
      </c>
      <c r="G364" t="s">
        <v>3575</v>
      </c>
      <c r="H364">
        <v>3717</v>
      </c>
      <c r="I364">
        <v>0</v>
      </c>
      <c r="J364">
        <v>3717</v>
      </c>
      <c r="K364">
        <v>0</v>
      </c>
      <c r="L364">
        <v>1071</v>
      </c>
      <c r="M364">
        <v>828</v>
      </c>
      <c r="N364">
        <v>243</v>
      </c>
      <c r="O364">
        <v>43900</v>
      </c>
      <c r="P364">
        <v>893</v>
      </c>
      <c r="Q364">
        <v>99</v>
      </c>
      <c r="R364">
        <v>1</v>
      </c>
      <c r="S364">
        <v>196</v>
      </c>
      <c r="T364" t="s">
        <v>770</v>
      </c>
      <c r="U364">
        <v>1</v>
      </c>
      <c r="V364">
        <v>228</v>
      </c>
      <c r="W364">
        <v>0</v>
      </c>
      <c r="X364">
        <v>0</v>
      </c>
      <c r="Y364">
        <v>0</v>
      </c>
      <c r="Z364">
        <v>30</v>
      </c>
      <c r="AA364">
        <v>7</v>
      </c>
      <c r="AB364">
        <v>4</v>
      </c>
      <c r="AC364">
        <v>10</v>
      </c>
      <c r="AD364">
        <v>15</v>
      </c>
      <c r="AE364">
        <v>50</v>
      </c>
      <c r="AF364">
        <v>7</v>
      </c>
      <c r="AG364">
        <v>22</v>
      </c>
      <c r="AH364">
        <v>16</v>
      </c>
      <c r="AI364">
        <v>11</v>
      </c>
      <c r="AJ364">
        <v>6</v>
      </c>
      <c r="AK364">
        <v>0</v>
      </c>
      <c r="AL364">
        <v>17</v>
      </c>
      <c r="AM364">
        <v>0</v>
      </c>
      <c r="AN364">
        <v>0</v>
      </c>
      <c r="AO364">
        <v>0</v>
      </c>
      <c r="AP364">
        <v>0</v>
      </c>
      <c r="AQ364">
        <v>31</v>
      </c>
      <c r="AR364">
        <v>0</v>
      </c>
      <c r="AS364">
        <v>0</v>
      </c>
      <c r="AT364">
        <v>0</v>
      </c>
      <c r="AU364">
        <v>6</v>
      </c>
      <c r="AV364">
        <v>253</v>
      </c>
      <c r="AW364">
        <v>79</v>
      </c>
      <c r="AX364">
        <v>0</v>
      </c>
      <c r="AY364">
        <v>8</v>
      </c>
      <c r="AZ364">
        <v>0</v>
      </c>
      <c r="BA364">
        <v>16</v>
      </c>
      <c r="BB364">
        <v>4</v>
      </c>
      <c r="BC364">
        <v>74</v>
      </c>
      <c r="BD364">
        <v>12</v>
      </c>
      <c r="BE364">
        <v>0</v>
      </c>
      <c r="BF364">
        <v>31</v>
      </c>
      <c r="BG364">
        <v>0</v>
      </c>
      <c r="BH364">
        <v>47</v>
      </c>
      <c r="BI364">
        <v>15</v>
      </c>
      <c r="BJ364">
        <v>44</v>
      </c>
      <c r="BK364">
        <v>7</v>
      </c>
      <c r="BL364">
        <v>0</v>
      </c>
      <c r="BM364">
        <v>38</v>
      </c>
      <c r="BN364">
        <v>0</v>
      </c>
      <c r="BO364">
        <v>21</v>
      </c>
      <c r="BP364">
        <v>8</v>
      </c>
      <c r="BQ364">
        <v>0</v>
      </c>
      <c r="BR364">
        <v>247</v>
      </c>
      <c r="BS364">
        <v>14</v>
      </c>
      <c r="BT364">
        <v>12</v>
      </c>
      <c r="BU364">
        <v>0</v>
      </c>
      <c r="BV364">
        <v>0</v>
      </c>
    </row>
    <row r="365" spans="1:74" x14ac:dyDescent="0.3">
      <c r="A365" t="s">
        <v>3576</v>
      </c>
      <c r="B365">
        <v>1980</v>
      </c>
      <c r="C365" t="s">
        <v>189</v>
      </c>
      <c r="D365" t="s">
        <v>3577</v>
      </c>
      <c r="E365" t="str">
        <f t="shared" si="5"/>
        <v>City of Laton</v>
      </c>
      <c r="F365">
        <v>1495</v>
      </c>
      <c r="G365" t="s">
        <v>3578</v>
      </c>
      <c r="H365">
        <v>1100</v>
      </c>
      <c r="I365">
        <v>0</v>
      </c>
      <c r="J365">
        <v>0</v>
      </c>
      <c r="K365">
        <v>1100</v>
      </c>
      <c r="L365">
        <v>344</v>
      </c>
      <c r="M365">
        <v>202</v>
      </c>
      <c r="N365">
        <v>142</v>
      </c>
      <c r="O365">
        <v>34100</v>
      </c>
      <c r="P365">
        <v>326</v>
      </c>
      <c r="Q365">
        <v>20</v>
      </c>
      <c r="R365">
        <v>2</v>
      </c>
      <c r="S365">
        <v>8</v>
      </c>
      <c r="T365" t="s">
        <v>3577</v>
      </c>
      <c r="U365">
        <v>1</v>
      </c>
      <c r="V365">
        <v>178</v>
      </c>
      <c r="W365">
        <v>0</v>
      </c>
      <c r="X365">
        <v>0</v>
      </c>
      <c r="Y365">
        <v>11</v>
      </c>
      <c r="Z365">
        <v>5</v>
      </c>
      <c r="AA365">
        <v>0</v>
      </c>
      <c r="AB365">
        <v>0</v>
      </c>
      <c r="AC365">
        <v>11</v>
      </c>
      <c r="AD365">
        <v>27</v>
      </c>
      <c r="AE365">
        <v>0</v>
      </c>
      <c r="AF365">
        <v>17</v>
      </c>
      <c r="AG365">
        <v>27</v>
      </c>
      <c r="AH365">
        <v>0</v>
      </c>
      <c r="AI365">
        <v>5</v>
      </c>
      <c r="AJ365">
        <v>0</v>
      </c>
      <c r="AK365">
        <v>0</v>
      </c>
      <c r="AL365">
        <v>12</v>
      </c>
      <c r="AM365">
        <v>0</v>
      </c>
      <c r="AN365">
        <v>0</v>
      </c>
      <c r="AO365">
        <v>0</v>
      </c>
      <c r="AP365">
        <v>0</v>
      </c>
      <c r="AQ365">
        <v>0</v>
      </c>
      <c r="AR365">
        <v>0</v>
      </c>
      <c r="AS365">
        <v>0</v>
      </c>
      <c r="AT365">
        <v>0</v>
      </c>
      <c r="AU365">
        <v>0</v>
      </c>
      <c r="AV365">
        <v>222</v>
      </c>
      <c r="AW365">
        <v>94</v>
      </c>
      <c r="AX365">
        <v>0</v>
      </c>
      <c r="AY365">
        <v>0</v>
      </c>
      <c r="AZ365">
        <v>13</v>
      </c>
      <c r="BA365">
        <v>0</v>
      </c>
      <c r="BB365">
        <v>0</v>
      </c>
      <c r="BC365">
        <v>12</v>
      </c>
      <c r="BD365">
        <v>0</v>
      </c>
      <c r="BE365">
        <v>0</v>
      </c>
      <c r="BF365">
        <v>6</v>
      </c>
      <c r="BG365">
        <v>0</v>
      </c>
      <c r="BH365">
        <v>33</v>
      </c>
      <c r="BI365">
        <v>9</v>
      </c>
      <c r="BJ365">
        <v>0</v>
      </c>
      <c r="BK365">
        <v>8</v>
      </c>
      <c r="BL365">
        <v>0</v>
      </c>
      <c r="BM365">
        <v>7</v>
      </c>
      <c r="BN365">
        <v>0</v>
      </c>
      <c r="BO365">
        <v>0</v>
      </c>
      <c r="BP365">
        <v>0</v>
      </c>
      <c r="BQ365">
        <v>0</v>
      </c>
      <c r="BR365">
        <v>92</v>
      </c>
      <c r="BS365">
        <v>5</v>
      </c>
      <c r="BT365">
        <v>7</v>
      </c>
      <c r="BU365">
        <v>0</v>
      </c>
      <c r="BV365">
        <v>0</v>
      </c>
    </row>
    <row r="366" spans="1:74" x14ac:dyDescent="0.3">
      <c r="A366" t="s">
        <v>3579</v>
      </c>
      <c r="B366">
        <v>1980</v>
      </c>
      <c r="C366" t="s">
        <v>189</v>
      </c>
      <c r="D366" t="s">
        <v>746</v>
      </c>
      <c r="E366" t="str">
        <f t="shared" si="5"/>
        <v>City of La Verne</v>
      </c>
      <c r="F366">
        <v>1500</v>
      </c>
      <c r="G366" t="s">
        <v>3580</v>
      </c>
      <c r="H366">
        <v>23508</v>
      </c>
      <c r="I366">
        <v>23508</v>
      </c>
      <c r="J366">
        <v>0</v>
      </c>
      <c r="K366">
        <v>0</v>
      </c>
      <c r="L366">
        <v>8383</v>
      </c>
      <c r="M366">
        <v>6125</v>
      </c>
      <c r="N366">
        <v>2258</v>
      </c>
      <c r="O366">
        <v>91600</v>
      </c>
      <c r="P366">
        <v>6535</v>
      </c>
      <c r="Q366">
        <v>285</v>
      </c>
      <c r="R366">
        <v>325</v>
      </c>
      <c r="S366">
        <v>1557</v>
      </c>
      <c r="T366" t="s">
        <v>746</v>
      </c>
      <c r="U366">
        <v>1</v>
      </c>
      <c r="V366">
        <v>343</v>
      </c>
      <c r="W366">
        <v>0</v>
      </c>
      <c r="X366">
        <v>0</v>
      </c>
      <c r="Y366">
        <v>18</v>
      </c>
      <c r="Z366">
        <v>232</v>
      </c>
      <c r="AA366">
        <v>38</v>
      </c>
      <c r="AB366">
        <v>0</v>
      </c>
      <c r="AC366">
        <v>19</v>
      </c>
      <c r="AD366">
        <v>102</v>
      </c>
      <c r="AE366">
        <v>277</v>
      </c>
      <c r="AF366">
        <v>16</v>
      </c>
      <c r="AG366">
        <v>89</v>
      </c>
      <c r="AH366">
        <v>48</v>
      </c>
      <c r="AI366">
        <v>173</v>
      </c>
      <c r="AJ366">
        <v>124</v>
      </c>
      <c r="AK366">
        <v>22</v>
      </c>
      <c r="AL366">
        <v>107</v>
      </c>
      <c r="AM366">
        <v>103</v>
      </c>
      <c r="AN366">
        <v>124</v>
      </c>
      <c r="AO366">
        <v>50</v>
      </c>
      <c r="AP366">
        <v>12</v>
      </c>
      <c r="AQ366">
        <v>411</v>
      </c>
      <c r="AR366">
        <v>144</v>
      </c>
      <c r="AS366">
        <v>54</v>
      </c>
      <c r="AT366">
        <v>5</v>
      </c>
      <c r="AU366">
        <v>0</v>
      </c>
      <c r="AV366">
        <v>526</v>
      </c>
      <c r="AW366">
        <v>101</v>
      </c>
      <c r="AX366">
        <v>18</v>
      </c>
      <c r="AY366">
        <v>0</v>
      </c>
      <c r="AZ366">
        <v>9</v>
      </c>
      <c r="BA366">
        <v>74</v>
      </c>
      <c r="BB366">
        <v>62</v>
      </c>
      <c r="BC366">
        <v>99</v>
      </c>
      <c r="BD366">
        <v>30</v>
      </c>
      <c r="BE366">
        <v>27</v>
      </c>
      <c r="BF366">
        <v>55</v>
      </c>
      <c r="BG366">
        <v>0</v>
      </c>
      <c r="BH366">
        <v>161</v>
      </c>
      <c r="BI366">
        <v>6</v>
      </c>
      <c r="BJ366">
        <v>21</v>
      </c>
      <c r="BK366">
        <v>127</v>
      </c>
      <c r="BL366">
        <v>0</v>
      </c>
      <c r="BM366">
        <v>219</v>
      </c>
      <c r="BN366">
        <v>21</v>
      </c>
      <c r="BO366">
        <v>57</v>
      </c>
      <c r="BP366">
        <v>125</v>
      </c>
      <c r="BQ366">
        <v>0</v>
      </c>
      <c r="BR366">
        <v>1692</v>
      </c>
      <c r="BS366">
        <v>467</v>
      </c>
      <c r="BT366">
        <v>510</v>
      </c>
      <c r="BU366">
        <v>270</v>
      </c>
      <c r="BV366">
        <v>0</v>
      </c>
    </row>
    <row r="367" spans="1:74" x14ac:dyDescent="0.3">
      <c r="A367" t="s">
        <v>3581</v>
      </c>
      <c r="B367">
        <v>1980</v>
      </c>
      <c r="C367" t="s">
        <v>189</v>
      </c>
      <c r="D367" t="s">
        <v>772</v>
      </c>
      <c r="E367" t="str">
        <f t="shared" si="5"/>
        <v>City of Lawndale</v>
      </c>
      <c r="F367">
        <v>1505</v>
      </c>
      <c r="G367" t="s">
        <v>3582</v>
      </c>
      <c r="H367">
        <v>23460</v>
      </c>
      <c r="I367">
        <v>23460</v>
      </c>
      <c r="J367">
        <v>0</v>
      </c>
      <c r="K367">
        <v>0</v>
      </c>
      <c r="L367">
        <v>8134</v>
      </c>
      <c r="M367">
        <v>2837</v>
      </c>
      <c r="N367">
        <v>5297</v>
      </c>
      <c r="O367">
        <v>78700</v>
      </c>
      <c r="P367">
        <v>6555</v>
      </c>
      <c r="Q367">
        <v>1059</v>
      </c>
      <c r="R367">
        <v>837</v>
      </c>
      <c r="S367">
        <v>119</v>
      </c>
      <c r="T367" t="s">
        <v>772</v>
      </c>
      <c r="U367">
        <v>1</v>
      </c>
      <c r="V367">
        <v>329</v>
      </c>
      <c r="W367">
        <v>0</v>
      </c>
      <c r="X367">
        <v>0</v>
      </c>
      <c r="Y367">
        <v>9</v>
      </c>
      <c r="Z367">
        <v>578</v>
      </c>
      <c r="AA367">
        <v>123</v>
      </c>
      <c r="AB367">
        <v>18</v>
      </c>
      <c r="AC367">
        <v>33</v>
      </c>
      <c r="AD367">
        <v>134</v>
      </c>
      <c r="AE367">
        <v>665</v>
      </c>
      <c r="AF367">
        <v>0</v>
      </c>
      <c r="AG367">
        <v>122</v>
      </c>
      <c r="AH367">
        <v>159</v>
      </c>
      <c r="AI367">
        <v>457</v>
      </c>
      <c r="AJ367">
        <v>276</v>
      </c>
      <c r="AK367">
        <v>10</v>
      </c>
      <c r="AL367">
        <v>232</v>
      </c>
      <c r="AM367">
        <v>174</v>
      </c>
      <c r="AN367">
        <v>306</v>
      </c>
      <c r="AO367">
        <v>51</v>
      </c>
      <c r="AP367">
        <v>14</v>
      </c>
      <c r="AQ367">
        <v>1313</v>
      </c>
      <c r="AR367">
        <v>289</v>
      </c>
      <c r="AS367">
        <v>189</v>
      </c>
      <c r="AT367">
        <v>2</v>
      </c>
      <c r="AU367">
        <v>21</v>
      </c>
      <c r="AV367">
        <v>379</v>
      </c>
      <c r="AW367">
        <v>87</v>
      </c>
      <c r="AX367">
        <v>6</v>
      </c>
      <c r="AY367">
        <v>35</v>
      </c>
      <c r="AZ367">
        <v>13</v>
      </c>
      <c r="BA367">
        <v>121</v>
      </c>
      <c r="BB367">
        <v>6</v>
      </c>
      <c r="BC367">
        <v>83</v>
      </c>
      <c r="BD367">
        <v>19</v>
      </c>
      <c r="BE367">
        <v>38</v>
      </c>
      <c r="BF367">
        <v>52</v>
      </c>
      <c r="BG367">
        <v>0</v>
      </c>
      <c r="BH367">
        <v>97</v>
      </c>
      <c r="BI367">
        <v>45</v>
      </c>
      <c r="BJ367">
        <v>34</v>
      </c>
      <c r="BK367">
        <v>66</v>
      </c>
      <c r="BL367">
        <v>0</v>
      </c>
      <c r="BM367">
        <v>163</v>
      </c>
      <c r="BN367">
        <v>39</v>
      </c>
      <c r="BO367">
        <v>36</v>
      </c>
      <c r="BP367">
        <v>77</v>
      </c>
      <c r="BQ367">
        <v>0</v>
      </c>
      <c r="BR367">
        <v>1009</v>
      </c>
      <c r="BS367">
        <v>161</v>
      </c>
      <c r="BT367">
        <v>119</v>
      </c>
      <c r="BU367">
        <v>119</v>
      </c>
      <c r="BV367">
        <v>0</v>
      </c>
    </row>
    <row r="368" spans="1:74" x14ac:dyDescent="0.3">
      <c r="A368" t="s">
        <v>3583</v>
      </c>
      <c r="B368">
        <v>1980</v>
      </c>
      <c r="C368" t="s">
        <v>189</v>
      </c>
      <c r="D368" t="s">
        <v>3584</v>
      </c>
      <c r="E368" t="str">
        <f t="shared" si="5"/>
        <v>City of Laytonville</v>
      </c>
      <c r="F368">
        <v>1507</v>
      </c>
      <c r="G368" t="s">
        <v>3585</v>
      </c>
      <c r="H368">
        <v>1096</v>
      </c>
      <c r="I368">
        <v>0</v>
      </c>
      <c r="J368">
        <v>0</v>
      </c>
      <c r="K368">
        <v>1096</v>
      </c>
      <c r="L368">
        <v>389</v>
      </c>
      <c r="M368">
        <v>250</v>
      </c>
      <c r="N368">
        <v>139</v>
      </c>
      <c r="O368">
        <v>42500</v>
      </c>
      <c r="P368">
        <v>249</v>
      </c>
      <c r="Q368">
        <v>87</v>
      </c>
      <c r="R368">
        <v>4</v>
      </c>
      <c r="S368">
        <v>97</v>
      </c>
      <c r="T368" t="s">
        <v>3584</v>
      </c>
      <c r="U368">
        <v>1</v>
      </c>
      <c r="V368">
        <v>199</v>
      </c>
      <c r="W368">
        <v>0</v>
      </c>
      <c r="X368">
        <v>0</v>
      </c>
      <c r="Y368">
        <v>0</v>
      </c>
      <c r="Z368">
        <v>22</v>
      </c>
      <c r="AA368">
        <v>16</v>
      </c>
      <c r="AB368">
        <v>0</v>
      </c>
      <c r="AC368">
        <v>0</v>
      </c>
      <c r="AD368">
        <v>11</v>
      </c>
      <c r="AE368">
        <v>22</v>
      </c>
      <c r="AF368">
        <v>0</v>
      </c>
      <c r="AG368">
        <v>0</v>
      </c>
      <c r="AH368">
        <v>0</v>
      </c>
      <c r="AI368">
        <v>20</v>
      </c>
      <c r="AJ368">
        <v>0</v>
      </c>
      <c r="AK368">
        <v>11</v>
      </c>
      <c r="AL368">
        <v>0</v>
      </c>
      <c r="AM368">
        <v>5</v>
      </c>
      <c r="AN368">
        <v>0</v>
      </c>
      <c r="AO368">
        <v>0</v>
      </c>
      <c r="AP368">
        <v>0</v>
      </c>
      <c r="AQ368">
        <v>5</v>
      </c>
      <c r="AR368">
        <v>0</v>
      </c>
      <c r="AS368">
        <v>0</v>
      </c>
      <c r="AT368">
        <v>0</v>
      </c>
      <c r="AU368">
        <v>16</v>
      </c>
      <c r="AV368">
        <v>338</v>
      </c>
      <c r="AW368">
        <v>105</v>
      </c>
      <c r="AX368">
        <v>11</v>
      </c>
      <c r="AY368">
        <v>0</v>
      </c>
      <c r="AZ368">
        <v>0</v>
      </c>
      <c r="BA368">
        <v>21</v>
      </c>
      <c r="BB368">
        <v>0</v>
      </c>
      <c r="BC368">
        <v>21</v>
      </c>
      <c r="BD368">
        <v>0</v>
      </c>
      <c r="BE368">
        <v>0</v>
      </c>
      <c r="BF368">
        <v>0</v>
      </c>
      <c r="BG368">
        <v>0</v>
      </c>
      <c r="BH368">
        <v>4</v>
      </c>
      <c r="BI368">
        <v>9</v>
      </c>
      <c r="BJ368">
        <v>15</v>
      </c>
      <c r="BK368">
        <v>0</v>
      </c>
      <c r="BL368">
        <v>0</v>
      </c>
      <c r="BM368">
        <v>20</v>
      </c>
      <c r="BN368">
        <v>0</v>
      </c>
      <c r="BO368">
        <v>11</v>
      </c>
      <c r="BP368">
        <v>0</v>
      </c>
      <c r="BQ368">
        <v>0</v>
      </c>
      <c r="BR368">
        <v>21</v>
      </c>
      <c r="BS368">
        <v>21</v>
      </c>
      <c r="BT368">
        <v>0</v>
      </c>
      <c r="BU368">
        <v>0</v>
      </c>
      <c r="BV368">
        <v>0</v>
      </c>
    </row>
    <row r="369" spans="1:74" x14ac:dyDescent="0.3">
      <c r="A369" t="s">
        <v>3586</v>
      </c>
      <c r="B369">
        <v>1980</v>
      </c>
      <c r="C369" t="s">
        <v>189</v>
      </c>
      <c r="D369" t="s">
        <v>774</v>
      </c>
      <c r="E369" t="str">
        <f t="shared" si="5"/>
        <v>City of Lemon Grove</v>
      </c>
      <c r="F369">
        <v>1510</v>
      </c>
      <c r="G369" t="s">
        <v>3587</v>
      </c>
      <c r="H369">
        <v>20780</v>
      </c>
      <c r="I369">
        <v>20780</v>
      </c>
      <c r="J369">
        <v>0</v>
      </c>
      <c r="K369">
        <v>0</v>
      </c>
      <c r="L369">
        <v>7276</v>
      </c>
      <c r="M369">
        <v>4664</v>
      </c>
      <c r="N369">
        <v>2612</v>
      </c>
      <c r="O369">
        <v>73300</v>
      </c>
      <c r="P369">
        <v>6397</v>
      </c>
      <c r="Q369">
        <v>493</v>
      </c>
      <c r="R369">
        <v>407</v>
      </c>
      <c r="S369">
        <v>254</v>
      </c>
      <c r="T369" t="s">
        <v>774</v>
      </c>
      <c r="U369">
        <v>1</v>
      </c>
      <c r="V369">
        <v>296</v>
      </c>
      <c r="W369">
        <v>0</v>
      </c>
      <c r="X369">
        <v>5</v>
      </c>
      <c r="Y369">
        <v>17</v>
      </c>
      <c r="Z369">
        <v>282</v>
      </c>
      <c r="AA369">
        <v>67</v>
      </c>
      <c r="AB369">
        <v>27</v>
      </c>
      <c r="AC369">
        <v>12</v>
      </c>
      <c r="AD369">
        <v>64</v>
      </c>
      <c r="AE369">
        <v>421</v>
      </c>
      <c r="AF369">
        <v>11</v>
      </c>
      <c r="AG369">
        <v>80</v>
      </c>
      <c r="AH369">
        <v>117</v>
      </c>
      <c r="AI369">
        <v>258</v>
      </c>
      <c r="AJ369">
        <v>148</v>
      </c>
      <c r="AK369">
        <v>16</v>
      </c>
      <c r="AL369">
        <v>138</v>
      </c>
      <c r="AM369">
        <v>160</v>
      </c>
      <c r="AN369">
        <v>142</v>
      </c>
      <c r="AO369">
        <v>6</v>
      </c>
      <c r="AP369">
        <v>5</v>
      </c>
      <c r="AQ369">
        <v>493</v>
      </c>
      <c r="AR369">
        <v>72</v>
      </c>
      <c r="AS369">
        <v>30</v>
      </c>
      <c r="AT369">
        <v>0</v>
      </c>
      <c r="AU369">
        <v>15</v>
      </c>
      <c r="AV369">
        <v>365</v>
      </c>
      <c r="AW369">
        <v>92</v>
      </c>
      <c r="AX369">
        <v>26</v>
      </c>
      <c r="AY369">
        <v>22</v>
      </c>
      <c r="AZ369">
        <v>26</v>
      </c>
      <c r="BA369">
        <v>144</v>
      </c>
      <c r="BB369">
        <v>42</v>
      </c>
      <c r="BC369">
        <v>172</v>
      </c>
      <c r="BD369">
        <v>31</v>
      </c>
      <c r="BE369">
        <v>30</v>
      </c>
      <c r="BF369">
        <v>90</v>
      </c>
      <c r="BG369">
        <v>0</v>
      </c>
      <c r="BH369">
        <v>276</v>
      </c>
      <c r="BI369">
        <v>60</v>
      </c>
      <c r="BJ369">
        <v>70</v>
      </c>
      <c r="BK369">
        <v>104</v>
      </c>
      <c r="BL369">
        <v>0</v>
      </c>
      <c r="BM369">
        <v>373</v>
      </c>
      <c r="BN369">
        <v>81</v>
      </c>
      <c r="BO369">
        <v>140</v>
      </c>
      <c r="BP369">
        <v>116</v>
      </c>
      <c r="BQ369">
        <v>0</v>
      </c>
      <c r="BR369">
        <v>1684</v>
      </c>
      <c r="BS369">
        <v>314</v>
      </c>
      <c r="BT369">
        <v>199</v>
      </c>
      <c r="BU369">
        <v>119</v>
      </c>
      <c r="BV369">
        <v>0</v>
      </c>
    </row>
    <row r="370" spans="1:74" x14ac:dyDescent="0.3">
      <c r="A370" t="s">
        <v>3588</v>
      </c>
      <c r="B370">
        <v>1980</v>
      </c>
      <c r="C370" t="s">
        <v>189</v>
      </c>
      <c r="D370" t="s">
        <v>776</v>
      </c>
      <c r="E370" t="str">
        <f t="shared" si="5"/>
        <v>City of Lemoore</v>
      </c>
      <c r="F370">
        <v>1515</v>
      </c>
      <c r="G370" t="s">
        <v>3589</v>
      </c>
      <c r="H370">
        <v>8832</v>
      </c>
      <c r="I370">
        <v>0</v>
      </c>
      <c r="J370">
        <v>8832</v>
      </c>
      <c r="K370">
        <v>0</v>
      </c>
      <c r="L370">
        <v>3045</v>
      </c>
      <c r="M370">
        <v>1832</v>
      </c>
      <c r="N370">
        <v>1213</v>
      </c>
      <c r="O370">
        <v>61700</v>
      </c>
      <c r="P370">
        <v>2354</v>
      </c>
      <c r="Q370">
        <v>400</v>
      </c>
      <c r="R370">
        <v>313</v>
      </c>
      <c r="S370">
        <v>206</v>
      </c>
      <c r="T370" t="s">
        <v>776</v>
      </c>
      <c r="U370">
        <v>1</v>
      </c>
      <c r="V370">
        <v>245</v>
      </c>
      <c r="W370">
        <v>0</v>
      </c>
      <c r="X370">
        <v>0</v>
      </c>
      <c r="Y370">
        <v>12</v>
      </c>
      <c r="Z370">
        <v>198</v>
      </c>
      <c r="AA370">
        <v>13</v>
      </c>
      <c r="AB370">
        <v>7</v>
      </c>
      <c r="AC370">
        <v>4</v>
      </c>
      <c r="AD370">
        <v>91</v>
      </c>
      <c r="AE370">
        <v>188</v>
      </c>
      <c r="AF370">
        <v>6</v>
      </c>
      <c r="AG370">
        <v>85</v>
      </c>
      <c r="AH370">
        <v>85</v>
      </c>
      <c r="AI370">
        <v>78</v>
      </c>
      <c r="AJ370">
        <v>21</v>
      </c>
      <c r="AK370">
        <v>6</v>
      </c>
      <c r="AL370">
        <v>96</v>
      </c>
      <c r="AM370">
        <v>44</v>
      </c>
      <c r="AN370">
        <v>35</v>
      </c>
      <c r="AO370">
        <v>0</v>
      </c>
      <c r="AP370">
        <v>0</v>
      </c>
      <c r="AQ370">
        <v>154</v>
      </c>
      <c r="AR370">
        <v>38</v>
      </c>
      <c r="AS370">
        <v>24</v>
      </c>
      <c r="AT370">
        <v>0</v>
      </c>
      <c r="AU370">
        <v>10</v>
      </c>
      <c r="AV370">
        <v>392</v>
      </c>
      <c r="AW370">
        <v>92</v>
      </c>
      <c r="AX370">
        <v>6</v>
      </c>
      <c r="AY370">
        <v>21</v>
      </c>
      <c r="AZ370">
        <v>16</v>
      </c>
      <c r="BA370">
        <v>78</v>
      </c>
      <c r="BB370">
        <v>8</v>
      </c>
      <c r="BC370">
        <v>34</v>
      </c>
      <c r="BD370">
        <v>13</v>
      </c>
      <c r="BE370">
        <v>28</v>
      </c>
      <c r="BF370">
        <v>30</v>
      </c>
      <c r="BG370">
        <v>0</v>
      </c>
      <c r="BH370">
        <v>80</v>
      </c>
      <c r="BI370">
        <v>16</v>
      </c>
      <c r="BJ370">
        <v>47</v>
      </c>
      <c r="BK370">
        <v>51</v>
      </c>
      <c r="BL370">
        <v>0</v>
      </c>
      <c r="BM370">
        <v>90</v>
      </c>
      <c r="BN370">
        <v>13</v>
      </c>
      <c r="BO370">
        <v>70</v>
      </c>
      <c r="BP370">
        <v>46</v>
      </c>
      <c r="BQ370">
        <v>0</v>
      </c>
      <c r="BR370">
        <v>641</v>
      </c>
      <c r="BS370">
        <v>154</v>
      </c>
      <c r="BT370">
        <v>137</v>
      </c>
      <c r="BU370">
        <v>53</v>
      </c>
      <c r="BV370">
        <v>0</v>
      </c>
    </row>
    <row r="371" spans="1:74" x14ac:dyDescent="0.3">
      <c r="A371" t="s">
        <v>3590</v>
      </c>
      <c r="B371">
        <v>1980</v>
      </c>
      <c r="C371" t="s">
        <v>189</v>
      </c>
      <c r="D371" t="s">
        <v>3591</v>
      </c>
      <c r="E371" t="str">
        <f t="shared" si="5"/>
        <v>City of Lemoore Station</v>
      </c>
      <c r="F371">
        <v>1517</v>
      </c>
      <c r="G371" t="s">
        <v>3592</v>
      </c>
      <c r="H371">
        <v>5888</v>
      </c>
      <c r="I371">
        <v>0</v>
      </c>
      <c r="J371">
        <v>5888</v>
      </c>
      <c r="K371">
        <v>0</v>
      </c>
      <c r="L371">
        <v>1221</v>
      </c>
      <c r="M371">
        <v>8</v>
      </c>
      <c r="N371">
        <v>1213</v>
      </c>
      <c r="O371">
        <v>37500</v>
      </c>
      <c r="P371">
        <v>1529</v>
      </c>
      <c r="Q371">
        <v>73</v>
      </c>
      <c r="R371">
        <v>6</v>
      </c>
      <c r="S371">
        <v>0</v>
      </c>
      <c r="T371" t="s">
        <v>3591</v>
      </c>
      <c r="U371">
        <v>1</v>
      </c>
      <c r="V371">
        <v>223</v>
      </c>
      <c r="W371">
        <v>0</v>
      </c>
      <c r="X371">
        <v>0</v>
      </c>
      <c r="Y371">
        <v>0</v>
      </c>
      <c r="Z371">
        <v>82</v>
      </c>
      <c r="AA371">
        <v>34</v>
      </c>
      <c r="AB371">
        <v>5</v>
      </c>
      <c r="AC371">
        <v>42</v>
      </c>
      <c r="AD371">
        <v>137</v>
      </c>
      <c r="AE371">
        <v>35</v>
      </c>
      <c r="AF371">
        <v>168</v>
      </c>
      <c r="AG371">
        <v>64</v>
      </c>
      <c r="AH371">
        <v>75</v>
      </c>
      <c r="AI371">
        <v>61</v>
      </c>
      <c r="AJ371">
        <v>0</v>
      </c>
      <c r="AK371">
        <v>122</v>
      </c>
      <c r="AL371">
        <v>110</v>
      </c>
      <c r="AM371">
        <v>0</v>
      </c>
      <c r="AN371">
        <v>0</v>
      </c>
      <c r="AO371">
        <v>0</v>
      </c>
      <c r="AP371">
        <v>56</v>
      </c>
      <c r="AQ371">
        <v>68</v>
      </c>
      <c r="AR371">
        <v>0</v>
      </c>
      <c r="AS371">
        <v>0</v>
      </c>
      <c r="AT371">
        <v>0</v>
      </c>
      <c r="AU371">
        <v>31</v>
      </c>
      <c r="AV371">
        <v>0</v>
      </c>
      <c r="AW371">
        <v>0</v>
      </c>
      <c r="AX371">
        <v>0</v>
      </c>
      <c r="AY371">
        <v>0</v>
      </c>
      <c r="AZ371">
        <v>0</v>
      </c>
      <c r="BA371">
        <v>0</v>
      </c>
      <c r="BB371">
        <v>0</v>
      </c>
      <c r="BC371">
        <v>0</v>
      </c>
      <c r="BD371">
        <v>0</v>
      </c>
      <c r="BE371">
        <v>0</v>
      </c>
      <c r="BF371">
        <v>0</v>
      </c>
      <c r="BG371">
        <v>0</v>
      </c>
      <c r="BH371">
        <v>0</v>
      </c>
      <c r="BI371">
        <v>0</v>
      </c>
      <c r="BJ371">
        <v>0</v>
      </c>
      <c r="BK371">
        <v>0</v>
      </c>
      <c r="BL371">
        <v>0</v>
      </c>
      <c r="BM371">
        <v>0</v>
      </c>
      <c r="BN371">
        <v>0</v>
      </c>
      <c r="BO371">
        <v>0</v>
      </c>
      <c r="BP371">
        <v>0</v>
      </c>
      <c r="BQ371">
        <v>0</v>
      </c>
      <c r="BR371">
        <v>0</v>
      </c>
      <c r="BS371">
        <v>0</v>
      </c>
      <c r="BT371">
        <v>0</v>
      </c>
      <c r="BU371">
        <v>0</v>
      </c>
      <c r="BV371">
        <v>0</v>
      </c>
    </row>
    <row r="372" spans="1:74" x14ac:dyDescent="0.3">
      <c r="A372" t="s">
        <v>3593</v>
      </c>
      <c r="B372">
        <v>1980</v>
      </c>
      <c r="C372" t="s">
        <v>189</v>
      </c>
      <c r="D372" t="s">
        <v>3594</v>
      </c>
      <c r="E372" t="str">
        <f t="shared" si="5"/>
        <v>City of Lennox</v>
      </c>
      <c r="F372">
        <v>1520</v>
      </c>
      <c r="G372" t="s">
        <v>3595</v>
      </c>
      <c r="H372">
        <v>18445</v>
      </c>
      <c r="I372">
        <v>18445</v>
      </c>
      <c r="J372">
        <v>0</v>
      </c>
      <c r="K372">
        <v>0</v>
      </c>
      <c r="L372">
        <v>5477</v>
      </c>
      <c r="M372">
        <v>1798</v>
      </c>
      <c r="N372">
        <v>3679</v>
      </c>
      <c r="O372">
        <v>64300</v>
      </c>
      <c r="P372">
        <v>3720</v>
      </c>
      <c r="Q372">
        <v>1254</v>
      </c>
      <c r="R372">
        <v>669</v>
      </c>
      <c r="S372">
        <v>67</v>
      </c>
      <c r="T372" t="s">
        <v>3594</v>
      </c>
      <c r="U372">
        <v>1</v>
      </c>
      <c r="V372">
        <v>260</v>
      </c>
      <c r="W372">
        <v>5</v>
      </c>
      <c r="X372">
        <v>0</v>
      </c>
      <c r="Y372">
        <v>16</v>
      </c>
      <c r="Z372">
        <v>530</v>
      </c>
      <c r="AA372">
        <v>110</v>
      </c>
      <c r="AB372">
        <v>11</v>
      </c>
      <c r="AC372">
        <v>21</v>
      </c>
      <c r="AD372">
        <v>189</v>
      </c>
      <c r="AE372">
        <v>602</v>
      </c>
      <c r="AF372">
        <v>11</v>
      </c>
      <c r="AG372">
        <v>197</v>
      </c>
      <c r="AH372">
        <v>179</v>
      </c>
      <c r="AI372">
        <v>270</v>
      </c>
      <c r="AJ372">
        <v>70</v>
      </c>
      <c r="AK372">
        <v>7</v>
      </c>
      <c r="AL372">
        <v>414</v>
      </c>
      <c r="AM372">
        <v>57</v>
      </c>
      <c r="AN372">
        <v>71</v>
      </c>
      <c r="AO372">
        <v>20</v>
      </c>
      <c r="AP372">
        <v>9</v>
      </c>
      <c r="AQ372">
        <v>700</v>
      </c>
      <c r="AR372">
        <v>43</v>
      </c>
      <c r="AS372">
        <v>25</v>
      </c>
      <c r="AT372">
        <v>7</v>
      </c>
      <c r="AU372">
        <v>13</v>
      </c>
      <c r="AV372">
        <v>362</v>
      </c>
      <c r="AW372">
        <v>79</v>
      </c>
      <c r="AX372">
        <v>6</v>
      </c>
      <c r="AY372">
        <v>8</v>
      </c>
      <c r="AZ372">
        <v>8</v>
      </c>
      <c r="BA372">
        <v>31</v>
      </c>
      <c r="BB372">
        <v>10</v>
      </c>
      <c r="BC372">
        <v>88</v>
      </c>
      <c r="BD372">
        <v>11</v>
      </c>
      <c r="BE372">
        <v>5</v>
      </c>
      <c r="BF372">
        <v>28</v>
      </c>
      <c r="BG372">
        <v>0</v>
      </c>
      <c r="BH372">
        <v>172</v>
      </c>
      <c r="BI372">
        <v>2</v>
      </c>
      <c r="BJ372">
        <v>43</v>
      </c>
      <c r="BK372">
        <v>54</v>
      </c>
      <c r="BL372">
        <v>0</v>
      </c>
      <c r="BM372">
        <v>87</v>
      </c>
      <c r="BN372">
        <v>27</v>
      </c>
      <c r="BO372">
        <v>28</v>
      </c>
      <c r="BP372">
        <v>48</v>
      </c>
      <c r="BQ372">
        <v>0</v>
      </c>
      <c r="BR372">
        <v>523</v>
      </c>
      <c r="BS372">
        <v>67</v>
      </c>
      <c r="BT372">
        <v>125</v>
      </c>
      <c r="BU372">
        <v>14</v>
      </c>
      <c r="BV372">
        <v>0</v>
      </c>
    </row>
    <row r="373" spans="1:74" x14ac:dyDescent="0.3">
      <c r="A373" t="s">
        <v>3596</v>
      </c>
      <c r="B373">
        <v>1980</v>
      </c>
      <c r="C373" t="s">
        <v>189</v>
      </c>
      <c r="D373" t="s">
        <v>3597</v>
      </c>
      <c r="E373" t="str">
        <f t="shared" si="5"/>
        <v>City of Lenwood</v>
      </c>
      <c r="F373">
        <v>1525</v>
      </c>
      <c r="G373" t="s">
        <v>3598</v>
      </c>
      <c r="H373">
        <v>2974</v>
      </c>
      <c r="I373">
        <v>0</v>
      </c>
      <c r="J373">
        <v>2974</v>
      </c>
      <c r="K373">
        <v>0</v>
      </c>
      <c r="L373">
        <v>930</v>
      </c>
      <c r="M373">
        <v>703</v>
      </c>
      <c r="N373">
        <v>227</v>
      </c>
      <c r="O373">
        <v>42200</v>
      </c>
      <c r="P373">
        <v>872</v>
      </c>
      <c r="Q373">
        <v>103</v>
      </c>
      <c r="R373">
        <v>1</v>
      </c>
      <c r="S373">
        <v>4</v>
      </c>
      <c r="T373" t="s">
        <v>3597</v>
      </c>
      <c r="U373">
        <v>1</v>
      </c>
      <c r="V373">
        <v>260</v>
      </c>
      <c r="W373">
        <v>0</v>
      </c>
      <c r="X373">
        <v>0</v>
      </c>
      <c r="Y373">
        <v>5</v>
      </c>
      <c r="Z373">
        <v>59</v>
      </c>
      <c r="AA373">
        <v>12</v>
      </c>
      <c r="AB373">
        <v>0</v>
      </c>
      <c r="AC373">
        <v>0</v>
      </c>
      <c r="AD373">
        <v>0</v>
      </c>
      <c r="AE373">
        <v>44</v>
      </c>
      <c r="AF373">
        <v>6</v>
      </c>
      <c r="AG373">
        <v>6</v>
      </c>
      <c r="AH373">
        <v>5</v>
      </c>
      <c r="AI373">
        <v>19</v>
      </c>
      <c r="AJ373">
        <v>0</v>
      </c>
      <c r="AK373">
        <v>0</v>
      </c>
      <c r="AL373">
        <v>22</v>
      </c>
      <c r="AM373">
        <v>0</v>
      </c>
      <c r="AN373">
        <v>6</v>
      </c>
      <c r="AO373">
        <v>6</v>
      </c>
      <c r="AP373">
        <v>13</v>
      </c>
      <c r="AQ373">
        <v>59</v>
      </c>
      <c r="AR373">
        <v>8</v>
      </c>
      <c r="AS373">
        <v>0</v>
      </c>
      <c r="AT373">
        <v>0</v>
      </c>
      <c r="AU373">
        <v>0</v>
      </c>
      <c r="AV373">
        <v>297</v>
      </c>
      <c r="AW373">
        <v>93</v>
      </c>
      <c r="AX373">
        <v>0</v>
      </c>
      <c r="AY373">
        <v>0</v>
      </c>
      <c r="AZ373">
        <v>0</v>
      </c>
      <c r="BA373">
        <v>17</v>
      </c>
      <c r="BB373">
        <v>15</v>
      </c>
      <c r="BC373">
        <v>27</v>
      </c>
      <c r="BD373">
        <v>25</v>
      </c>
      <c r="BE373">
        <v>18</v>
      </c>
      <c r="BF373">
        <v>24</v>
      </c>
      <c r="BG373">
        <v>0</v>
      </c>
      <c r="BH373">
        <v>88</v>
      </c>
      <c r="BI373">
        <v>14</v>
      </c>
      <c r="BJ373">
        <v>10</v>
      </c>
      <c r="BK373">
        <v>21</v>
      </c>
      <c r="BL373">
        <v>0</v>
      </c>
      <c r="BM373">
        <v>27</v>
      </c>
      <c r="BN373">
        <v>22</v>
      </c>
      <c r="BO373">
        <v>27</v>
      </c>
      <c r="BP373">
        <v>0</v>
      </c>
      <c r="BQ373">
        <v>0</v>
      </c>
      <c r="BR373">
        <v>232</v>
      </c>
      <c r="BS373">
        <v>27</v>
      </c>
      <c r="BT373">
        <v>26</v>
      </c>
      <c r="BU373">
        <v>0</v>
      </c>
      <c r="BV373">
        <v>0</v>
      </c>
    </row>
    <row r="374" spans="1:74" x14ac:dyDescent="0.3">
      <c r="A374" t="s">
        <v>3599</v>
      </c>
      <c r="B374">
        <v>1980</v>
      </c>
      <c r="C374" t="s">
        <v>189</v>
      </c>
      <c r="D374" t="s">
        <v>3600</v>
      </c>
      <c r="E374" t="str">
        <f t="shared" si="5"/>
        <v>City of Leucadia</v>
      </c>
      <c r="F374">
        <v>1529</v>
      </c>
      <c r="G374" t="s">
        <v>3601</v>
      </c>
      <c r="H374">
        <v>9478</v>
      </c>
      <c r="I374">
        <v>9478</v>
      </c>
      <c r="J374">
        <v>0</v>
      </c>
      <c r="K374">
        <v>0</v>
      </c>
      <c r="L374">
        <v>3815</v>
      </c>
      <c r="M374">
        <v>2236</v>
      </c>
      <c r="N374">
        <v>1579</v>
      </c>
      <c r="O374">
        <v>136300</v>
      </c>
      <c r="P374">
        <v>2855</v>
      </c>
      <c r="Q374">
        <v>501</v>
      </c>
      <c r="R374">
        <v>279</v>
      </c>
      <c r="S374">
        <v>599</v>
      </c>
      <c r="T374" t="s">
        <v>3600</v>
      </c>
      <c r="U374">
        <v>1</v>
      </c>
      <c r="V374">
        <v>347</v>
      </c>
      <c r="W374">
        <v>0</v>
      </c>
      <c r="X374">
        <v>0</v>
      </c>
      <c r="Y374">
        <v>16</v>
      </c>
      <c r="Z374">
        <v>158</v>
      </c>
      <c r="AA374">
        <v>40</v>
      </c>
      <c r="AB374">
        <v>7</v>
      </c>
      <c r="AC374">
        <v>24</v>
      </c>
      <c r="AD374">
        <v>26</v>
      </c>
      <c r="AE374">
        <v>208</v>
      </c>
      <c r="AF374">
        <v>8</v>
      </c>
      <c r="AG374">
        <v>40</v>
      </c>
      <c r="AH374">
        <v>47</v>
      </c>
      <c r="AI374">
        <v>110</v>
      </c>
      <c r="AJ374">
        <v>183</v>
      </c>
      <c r="AK374">
        <v>0</v>
      </c>
      <c r="AL374">
        <v>54</v>
      </c>
      <c r="AM374">
        <v>74</v>
      </c>
      <c r="AN374">
        <v>65</v>
      </c>
      <c r="AO374">
        <v>39</v>
      </c>
      <c r="AP374">
        <v>0</v>
      </c>
      <c r="AQ374">
        <v>280</v>
      </c>
      <c r="AR374">
        <v>55</v>
      </c>
      <c r="AS374">
        <v>85</v>
      </c>
      <c r="AT374">
        <v>7</v>
      </c>
      <c r="AU374">
        <v>5</v>
      </c>
      <c r="AV374">
        <v>545</v>
      </c>
      <c r="AW374">
        <v>131</v>
      </c>
      <c r="AX374">
        <v>0</v>
      </c>
      <c r="AY374">
        <v>0</v>
      </c>
      <c r="AZ374">
        <v>25</v>
      </c>
      <c r="BA374">
        <v>52</v>
      </c>
      <c r="BB374">
        <v>14</v>
      </c>
      <c r="BC374">
        <v>42</v>
      </c>
      <c r="BD374">
        <v>11</v>
      </c>
      <c r="BE374">
        <v>21</v>
      </c>
      <c r="BF374">
        <v>69</v>
      </c>
      <c r="BG374">
        <v>0</v>
      </c>
      <c r="BH374">
        <v>62</v>
      </c>
      <c r="BI374">
        <v>9</v>
      </c>
      <c r="BJ374">
        <v>37</v>
      </c>
      <c r="BK374">
        <v>118</v>
      </c>
      <c r="BL374">
        <v>0</v>
      </c>
      <c r="BM374">
        <v>53</v>
      </c>
      <c r="BN374">
        <v>9</v>
      </c>
      <c r="BO374">
        <v>7</v>
      </c>
      <c r="BP374">
        <v>45</v>
      </c>
      <c r="BQ374">
        <v>0</v>
      </c>
      <c r="BR374">
        <v>540</v>
      </c>
      <c r="BS374">
        <v>139</v>
      </c>
      <c r="BT374">
        <v>158</v>
      </c>
      <c r="BU374">
        <v>126</v>
      </c>
      <c r="BV374">
        <v>0</v>
      </c>
    </row>
    <row r="375" spans="1:74" x14ac:dyDescent="0.3">
      <c r="A375" t="s">
        <v>3602</v>
      </c>
      <c r="B375">
        <v>1980</v>
      </c>
      <c r="C375" t="s">
        <v>189</v>
      </c>
      <c r="D375" t="s">
        <v>778</v>
      </c>
      <c r="E375" t="str">
        <f t="shared" si="5"/>
        <v>City of Lincoln</v>
      </c>
      <c r="F375">
        <v>1535</v>
      </c>
      <c r="G375" t="s">
        <v>3603</v>
      </c>
      <c r="H375">
        <v>4132</v>
      </c>
      <c r="I375">
        <v>0</v>
      </c>
      <c r="J375">
        <v>4132</v>
      </c>
      <c r="K375">
        <v>0</v>
      </c>
      <c r="L375">
        <v>1459</v>
      </c>
      <c r="M375">
        <v>1006</v>
      </c>
      <c r="N375">
        <v>453</v>
      </c>
      <c r="O375">
        <v>47900</v>
      </c>
      <c r="P375">
        <v>1303</v>
      </c>
      <c r="Q375">
        <v>97</v>
      </c>
      <c r="R375">
        <v>72</v>
      </c>
      <c r="S375">
        <v>50</v>
      </c>
      <c r="T375" t="s">
        <v>778</v>
      </c>
      <c r="U375">
        <v>1</v>
      </c>
      <c r="V375">
        <v>187</v>
      </c>
      <c r="W375">
        <v>0</v>
      </c>
      <c r="X375">
        <v>28</v>
      </c>
      <c r="Y375">
        <v>35</v>
      </c>
      <c r="Z375">
        <v>93</v>
      </c>
      <c r="AA375">
        <v>0</v>
      </c>
      <c r="AB375">
        <v>22</v>
      </c>
      <c r="AC375">
        <v>8</v>
      </c>
      <c r="AD375">
        <v>31</v>
      </c>
      <c r="AE375">
        <v>36</v>
      </c>
      <c r="AF375">
        <v>0</v>
      </c>
      <c r="AG375">
        <v>39</v>
      </c>
      <c r="AH375">
        <v>0</v>
      </c>
      <c r="AI375">
        <v>37</v>
      </c>
      <c r="AJ375">
        <v>0</v>
      </c>
      <c r="AK375">
        <v>0</v>
      </c>
      <c r="AL375">
        <v>33</v>
      </c>
      <c r="AM375">
        <v>21</v>
      </c>
      <c r="AN375">
        <v>6</v>
      </c>
      <c r="AO375">
        <v>0</v>
      </c>
      <c r="AP375">
        <v>5</v>
      </c>
      <c r="AQ375">
        <v>42</v>
      </c>
      <c r="AR375">
        <v>0</v>
      </c>
      <c r="AS375">
        <v>0</v>
      </c>
      <c r="AT375">
        <v>0</v>
      </c>
      <c r="AU375">
        <v>4</v>
      </c>
      <c r="AV375">
        <v>234</v>
      </c>
      <c r="AW375">
        <v>87</v>
      </c>
      <c r="AX375">
        <v>25</v>
      </c>
      <c r="AY375">
        <v>7</v>
      </c>
      <c r="AZ375">
        <v>7</v>
      </c>
      <c r="BA375">
        <v>43</v>
      </c>
      <c r="BB375">
        <v>0</v>
      </c>
      <c r="BC375">
        <v>113</v>
      </c>
      <c r="BD375">
        <v>13</v>
      </c>
      <c r="BE375">
        <v>35</v>
      </c>
      <c r="BF375">
        <v>10</v>
      </c>
      <c r="BG375">
        <v>0</v>
      </c>
      <c r="BH375">
        <v>77</v>
      </c>
      <c r="BI375">
        <v>48</v>
      </c>
      <c r="BJ375">
        <v>8</v>
      </c>
      <c r="BK375">
        <v>0</v>
      </c>
      <c r="BL375">
        <v>0</v>
      </c>
      <c r="BM375">
        <v>134</v>
      </c>
      <c r="BN375">
        <v>8</v>
      </c>
      <c r="BO375">
        <v>0</v>
      </c>
      <c r="BP375">
        <v>12</v>
      </c>
      <c r="BQ375">
        <v>0</v>
      </c>
      <c r="BR375">
        <v>319</v>
      </c>
      <c r="BS375">
        <v>28</v>
      </c>
      <c r="BT375">
        <v>15</v>
      </c>
      <c r="BU375">
        <v>0</v>
      </c>
      <c r="BV375">
        <v>0</v>
      </c>
    </row>
    <row r="376" spans="1:74" x14ac:dyDescent="0.3">
      <c r="A376" t="s">
        <v>3604</v>
      </c>
      <c r="B376">
        <v>1980</v>
      </c>
      <c r="C376" t="s">
        <v>189</v>
      </c>
      <c r="D376" t="s">
        <v>3605</v>
      </c>
      <c r="E376" t="str">
        <f t="shared" si="5"/>
        <v>City of Lincoln Village</v>
      </c>
      <c r="F376">
        <v>1537</v>
      </c>
      <c r="G376" t="s">
        <v>3606</v>
      </c>
      <c r="H376">
        <v>6476</v>
      </c>
      <c r="I376">
        <v>6476</v>
      </c>
      <c r="J376">
        <v>0</v>
      </c>
      <c r="K376">
        <v>0</v>
      </c>
      <c r="L376">
        <v>2274</v>
      </c>
      <c r="M376">
        <v>1895</v>
      </c>
      <c r="N376">
        <v>379</v>
      </c>
      <c r="O376">
        <v>63800</v>
      </c>
      <c r="P376">
        <v>2292</v>
      </c>
      <c r="Q376">
        <v>35</v>
      </c>
      <c r="R376">
        <v>11</v>
      </c>
      <c r="S376">
        <v>2</v>
      </c>
      <c r="T376" t="s">
        <v>3605</v>
      </c>
      <c r="U376">
        <v>1</v>
      </c>
      <c r="V376">
        <v>352</v>
      </c>
      <c r="W376">
        <v>0</v>
      </c>
      <c r="X376">
        <v>0</v>
      </c>
      <c r="Y376">
        <v>0</v>
      </c>
      <c r="Z376">
        <v>12</v>
      </c>
      <c r="AA376">
        <v>9</v>
      </c>
      <c r="AB376">
        <v>0</v>
      </c>
      <c r="AC376">
        <v>0</v>
      </c>
      <c r="AD376">
        <v>0</v>
      </c>
      <c r="AE376">
        <v>88</v>
      </c>
      <c r="AF376">
        <v>0</v>
      </c>
      <c r="AG376">
        <v>11</v>
      </c>
      <c r="AH376">
        <v>0</v>
      </c>
      <c r="AI376">
        <v>26</v>
      </c>
      <c r="AJ376">
        <v>20</v>
      </c>
      <c r="AK376">
        <v>0</v>
      </c>
      <c r="AL376">
        <v>28</v>
      </c>
      <c r="AM376">
        <v>46</v>
      </c>
      <c r="AN376">
        <v>9</v>
      </c>
      <c r="AO376">
        <v>0</v>
      </c>
      <c r="AP376">
        <v>4</v>
      </c>
      <c r="AQ376">
        <v>84</v>
      </c>
      <c r="AR376">
        <v>18</v>
      </c>
      <c r="AS376">
        <v>4</v>
      </c>
      <c r="AT376">
        <v>0</v>
      </c>
      <c r="AU376">
        <v>0</v>
      </c>
      <c r="AV376">
        <v>315</v>
      </c>
      <c r="AW376">
        <v>114</v>
      </c>
      <c r="AX376">
        <v>5</v>
      </c>
      <c r="AY376">
        <v>6</v>
      </c>
      <c r="AZ376">
        <v>0</v>
      </c>
      <c r="BA376">
        <v>88</v>
      </c>
      <c r="BB376">
        <v>0</v>
      </c>
      <c r="BC376">
        <v>14</v>
      </c>
      <c r="BD376">
        <v>22</v>
      </c>
      <c r="BE376">
        <v>13</v>
      </c>
      <c r="BF376">
        <v>24</v>
      </c>
      <c r="BG376">
        <v>0</v>
      </c>
      <c r="BH376">
        <v>107</v>
      </c>
      <c r="BI376">
        <v>13</v>
      </c>
      <c r="BJ376">
        <v>31</v>
      </c>
      <c r="BK376">
        <v>49</v>
      </c>
      <c r="BL376">
        <v>0</v>
      </c>
      <c r="BM376">
        <v>146</v>
      </c>
      <c r="BN376">
        <v>59</v>
      </c>
      <c r="BO376">
        <v>21</v>
      </c>
      <c r="BP376">
        <v>23</v>
      </c>
      <c r="BQ376">
        <v>0</v>
      </c>
      <c r="BR376">
        <v>960</v>
      </c>
      <c r="BS376">
        <v>60</v>
      </c>
      <c r="BT376">
        <v>104</v>
      </c>
      <c r="BU376">
        <v>18</v>
      </c>
      <c r="BV376">
        <v>0</v>
      </c>
    </row>
    <row r="377" spans="1:74" x14ac:dyDescent="0.3">
      <c r="A377" t="s">
        <v>3607</v>
      </c>
      <c r="B377">
        <v>1980</v>
      </c>
      <c r="C377" t="s">
        <v>189</v>
      </c>
      <c r="D377" t="s">
        <v>3608</v>
      </c>
      <c r="E377" t="str">
        <f t="shared" si="5"/>
        <v>City of Linda</v>
      </c>
      <c r="F377">
        <v>1540</v>
      </c>
      <c r="G377" t="s">
        <v>3609</v>
      </c>
      <c r="H377">
        <v>10225</v>
      </c>
      <c r="I377">
        <v>10225</v>
      </c>
      <c r="J377">
        <v>0</v>
      </c>
      <c r="K377">
        <v>0</v>
      </c>
      <c r="L377">
        <v>3649</v>
      </c>
      <c r="M377">
        <v>1722</v>
      </c>
      <c r="N377">
        <v>1927</v>
      </c>
      <c r="O377">
        <v>42000</v>
      </c>
      <c r="P377">
        <v>2253</v>
      </c>
      <c r="Q377">
        <v>888</v>
      </c>
      <c r="R377">
        <v>460</v>
      </c>
      <c r="S377">
        <v>409</v>
      </c>
      <c r="T377" t="s">
        <v>3608</v>
      </c>
      <c r="U377">
        <v>1</v>
      </c>
      <c r="V377">
        <v>198</v>
      </c>
      <c r="W377">
        <v>41</v>
      </c>
      <c r="X377">
        <v>54</v>
      </c>
      <c r="Y377">
        <v>79</v>
      </c>
      <c r="Z377">
        <v>419</v>
      </c>
      <c r="AA377">
        <v>42</v>
      </c>
      <c r="AB377">
        <v>99</v>
      </c>
      <c r="AC377">
        <v>79</v>
      </c>
      <c r="AD377">
        <v>198</v>
      </c>
      <c r="AE377">
        <v>259</v>
      </c>
      <c r="AF377">
        <v>7</v>
      </c>
      <c r="AG377">
        <v>137</v>
      </c>
      <c r="AH377">
        <v>106</v>
      </c>
      <c r="AI377">
        <v>95</v>
      </c>
      <c r="AJ377">
        <v>20</v>
      </c>
      <c r="AK377">
        <v>8</v>
      </c>
      <c r="AL377">
        <v>110</v>
      </c>
      <c r="AM377">
        <v>9</v>
      </c>
      <c r="AN377">
        <v>10</v>
      </c>
      <c r="AO377">
        <v>9</v>
      </c>
      <c r="AP377">
        <v>0</v>
      </c>
      <c r="AQ377">
        <v>109</v>
      </c>
      <c r="AR377">
        <v>5</v>
      </c>
      <c r="AS377">
        <v>7</v>
      </c>
      <c r="AT377">
        <v>0</v>
      </c>
      <c r="AU377">
        <v>0</v>
      </c>
      <c r="AV377">
        <v>313</v>
      </c>
      <c r="AW377">
        <v>86</v>
      </c>
      <c r="AX377">
        <v>46</v>
      </c>
      <c r="AY377">
        <v>9</v>
      </c>
      <c r="AZ377">
        <v>12</v>
      </c>
      <c r="BA377">
        <v>33</v>
      </c>
      <c r="BB377">
        <v>23</v>
      </c>
      <c r="BC377">
        <v>143</v>
      </c>
      <c r="BD377">
        <v>33</v>
      </c>
      <c r="BE377">
        <v>20</v>
      </c>
      <c r="BF377">
        <v>62</v>
      </c>
      <c r="BG377">
        <v>0</v>
      </c>
      <c r="BH377">
        <v>121</v>
      </c>
      <c r="BI377">
        <v>18</v>
      </c>
      <c r="BJ377">
        <v>45</v>
      </c>
      <c r="BK377">
        <v>34</v>
      </c>
      <c r="BL377">
        <v>0</v>
      </c>
      <c r="BM377">
        <v>125</v>
      </c>
      <c r="BN377">
        <v>26</v>
      </c>
      <c r="BO377">
        <v>37</v>
      </c>
      <c r="BP377">
        <v>6</v>
      </c>
      <c r="BQ377">
        <v>0</v>
      </c>
      <c r="BR377">
        <v>369</v>
      </c>
      <c r="BS377">
        <v>79</v>
      </c>
      <c r="BT377">
        <v>25</v>
      </c>
      <c r="BU377">
        <v>0</v>
      </c>
      <c r="BV377">
        <v>0</v>
      </c>
    </row>
    <row r="378" spans="1:74" x14ac:dyDescent="0.3">
      <c r="A378" t="s">
        <v>3610</v>
      </c>
      <c r="B378">
        <v>1980</v>
      </c>
      <c r="C378" t="s">
        <v>189</v>
      </c>
      <c r="D378" t="s">
        <v>780</v>
      </c>
      <c r="E378" t="str">
        <f t="shared" si="5"/>
        <v>City of Lindsay</v>
      </c>
      <c r="F378">
        <v>1550</v>
      </c>
      <c r="G378" t="s">
        <v>3611</v>
      </c>
      <c r="H378">
        <v>6924</v>
      </c>
      <c r="I378">
        <v>0</v>
      </c>
      <c r="J378">
        <v>6924</v>
      </c>
      <c r="K378">
        <v>0</v>
      </c>
      <c r="L378">
        <v>2344</v>
      </c>
      <c r="M378">
        <v>1463</v>
      </c>
      <c r="N378">
        <v>881</v>
      </c>
      <c r="O378">
        <v>38600</v>
      </c>
      <c r="P378">
        <v>1891</v>
      </c>
      <c r="Q378">
        <v>308</v>
      </c>
      <c r="R378">
        <v>161</v>
      </c>
      <c r="S378">
        <v>155</v>
      </c>
      <c r="T378" t="s">
        <v>780</v>
      </c>
      <c r="U378">
        <v>1</v>
      </c>
      <c r="V378">
        <v>193</v>
      </c>
      <c r="W378">
        <v>0</v>
      </c>
      <c r="X378">
        <v>7</v>
      </c>
      <c r="Y378">
        <v>40</v>
      </c>
      <c r="Z378">
        <v>155</v>
      </c>
      <c r="AA378">
        <v>0</v>
      </c>
      <c r="AB378">
        <v>79</v>
      </c>
      <c r="AC378">
        <v>7</v>
      </c>
      <c r="AD378">
        <v>81</v>
      </c>
      <c r="AE378">
        <v>122</v>
      </c>
      <c r="AF378">
        <v>0</v>
      </c>
      <c r="AG378">
        <v>106</v>
      </c>
      <c r="AH378">
        <v>38</v>
      </c>
      <c r="AI378">
        <v>21</v>
      </c>
      <c r="AJ378">
        <v>0</v>
      </c>
      <c r="AK378">
        <v>20</v>
      </c>
      <c r="AL378">
        <v>100</v>
      </c>
      <c r="AM378">
        <v>17</v>
      </c>
      <c r="AN378">
        <v>5</v>
      </c>
      <c r="AO378">
        <v>0</v>
      </c>
      <c r="AP378">
        <v>0</v>
      </c>
      <c r="AQ378">
        <v>61</v>
      </c>
      <c r="AR378">
        <v>9</v>
      </c>
      <c r="AS378">
        <v>0</v>
      </c>
      <c r="AT378">
        <v>0</v>
      </c>
      <c r="AU378">
        <v>0</v>
      </c>
      <c r="AV378">
        <v>273</v>
      </c>
      <c r="AW378">
        <v>82</v>
      </c>
      <c r="AX378">
        <v>11</v>
      </c>
      <c r="AY378">
        <v>16</v>
      </c>
      <c r="AZ378">
        <v>17</v>
      </c>
      <c r="BA378">
        <v>24</v>
      </c>
      <c r="BB378">
        <v>5</v>
      </c>
      <c r="BC378">
        <v>125</v>
      </c>
      <c r="BD378">
        <v>9</v>
      </c>
      <c r="BE378">
        <v>37</v>
      </c>
      <c r="BF378">
        <v>33</v>
      </c>
      <c r="BG378">
        <v>0</v>
      </c>
      <c r="BH378">
        <v>176</v>
      </c>
      <c r="BI378">
        <v>19</v>
      </c>
      <c r="BJ378">
        <v>15</v>
      </c>
      <c r="BK378">
        <v>25</v>
      </c>
      <c r="BL378">
        <v>0</v>
      </c>
      <c r="BM378">
        <v>103</v>
      </c>
      <c r="BN378">
        <v>36</v>
      </c>
      <c r="BO378">
        <v>14</v>
      </c>
      <c r="BP378">
        <v>8</v>
      </c>
      <c r="BQ378">
        <v>0</v>
      </c>
      <c r="BR378">
        <v>457</v>
      </c>
      <c r="BS378">
        <v>35</v>
      </c>
      <c r="BT378">
        <v>24</v>
      </c>
      <c r="BU378">
        <v>0</v>
      </c>
      <c r="BV378">
        <v>0</v>
      </c>
    </row>
    <row r="379" spans="1:74" x14ac:dyDescent="0.3">
      <c r="A379" t="s">
        <v>3612</v>
      </c>
      <c r="B379">
        <v>1980</v>
      </c>
      <c r="C379" t="s">
        <v>189</v>
      </c>
      <c r="D379" t="s">
        <v>782</v>
      </c>
      <c r="E379" t="str">
        <f t="shared" si="5"/>
        <v>City of Live Oak</v>
      </c>
      <c r="F379">
        <v>1561</v>
      </c>
      <c r="G379" t="s">
        <v>3613</v>
      </c>
      <c r="H379">
        <v>3103</v>
      </c>
      <c r="I379">
        <v>0</v>
      </c>
      <c r="J379">
        <v>3103</v>
      </c>
      <c r="K379">
        <v>0</v>
      </c>
      <c r="L379">
        <v>1031</v>
      </c>
      <c r="M379">
        <v>647</v>
      </c>
      <c r="N379">
        <v>384</v>
      </c>
      <c r="O379">
        <v>40400</v>
      </c>
      <c r="P379">
        <v>836</v>
      </c>
      <c r="Q379">
        <v>136</v>
      </c>
      <c r="R379">
        <v>54</v>
      </c>
      <c r="S379">
        <v>80</v>
      </c>
      <c r="T379" t="s">
        <v>782</v>
      </c>
      <c r="U379">
        <v>1</v>
      </c>
      <c r="V379">
        <v>186</v>
      </c>
      <c r="W379">
        <v>0</v>
      </c>
      <c r="X379">
        <v>17</v>
      </c>
      <c r="Y379">
        <v>37</v>
      </c>
      <c r="Z379">
        <v>70</v>
      </c>
      <c r="AA379">
        <v>6</v>
      </c>
      <c r="AB379">
        <v>23</v>
      </c>
      <c r="AC379">
        <v>16</v>
      </c>
      <c r="AD379">
        <v>52</v>
      </c>
      <c r="AE379">
        <v>16</v>
      </c>
      <c r="AF379">
        <v>0</v>
      </c>
      <c r="AG379">
        <v>24</v>
      </c>
      <c r="AH379">
        <v>35</v>
      </c>
      <c r="AI379">
        <v>6</v>
      </c>
      <c r="AJ379">
        <v>0</v>
      </c>
      <c r="AK379">
        <v>11</v>
      </c>
      <c r="AL379">
        <v>45</v>
      </c>
      <c r="AM379">
        <v>6</v>
      </c>
      <c r="AN379">
        <v>6</v>
      </c>
      <c r="AO379">
        <v>0</v>
      </c>
      <c r="AP379">
        <v>0</v>
      </c>
      <c r="AQ379">
        <v>23</v>
      </c>
      <c r="AR379">
        <v>0</v>
      </c>
      <c r="AS379">
        <v>0</v>
      </c>
      <c r="AT379">
        <v>0</v>
      </c>
      <c r="AU379">
        <v>7</v>
      </c>
      <c r="AV379">
        <v>286</v>
      </c>
      <c r="AW379">
        <v>83</v>
      </c>
      <c r="AX379">
        <v>24</v>
      </c>
      <c r="AY379">
        <v>6</v>
      </c>
      <c r="AZ379">
        <v>13</v>
      </c>
      <c r="BA379">
        <v>6</v>
      </c>
      <c r="BB379">
        <v>6</v>
      </c>
      <c r="BC379">
        <v>35</v>
      </c>
      <c r="BD379">
        <v>13</v>
      </c>
      <c r="BE379">
        <v>11</v>
      </c>
      <c r="BF379">
        <v>30</v>
      </c>
      <c r="BG379">
        <v>0</v>
      </c>
      <c r="BH379">
        <v>62</v>
      </c>
      <c r="BI379">
        <v>6</v>
      </c>
      <c r="BJ379">
        <v>29</v>
      </c>
      <c r="BK379">
        <v>41</v>
      </c>
      <c r="BL379">
        <v>0</v>
      </c>
      <c r="BM379">
        <v>66</v>
      </c>
      <c r="BN379">
        <v>12</v>
      </c>
      <c r="BO379">
        <v>16</v>
      </c>
      <c r="BP379">
        <v>18</v>
      </c>
      <c r="BQ379">
        <v>0</v>
      </c>
      <c r="BR379">
        <v>125</v>
      </c>
      <c r="BS379">
        <v>16</v>
      </c>
      <c r="BT379">
        <v>13</v>
      </c>
      <c r="BU379">
        <v>0</v>
      </c>
      <c r="BV379">
        <v>0</v>
      </c>
    </row>
    <row r="380" spans="1:74" x14ac:dyDescent="0.3">
      <c r="A380" t="s">
        <v>3614</v>
      </c>
      <c r="B380">
        <v>1980</v>
      </c>
      <c r="C380" t="s">
        <v>189</v>
      </c>
      <c r="D380" t="s">
        <v>782</v>
      </c>
      <c r="E380" t="str">
        <f t="shared" si="5"/>
        <v>City of Live Oak</v>
      </c>
      <c r="F380">
        <v>1566</v>
      </c>
      <c r="G380" t="s">
        <v>3615</v>
      </c>
      <c r="H380">
        <v>11482</v>
      </c>
      <c r="I380">
        <v>11482</v>
      </c>
      <c r="J380">
        <v>0</v>
      </c>
      <c r="K380">
        <v>0</v>
      </c>
      <c r="L380">
        <v>4172</v>
      </c>
      <c r="M380">
        <v>2308</v>
      </c>
      <c r="N380">
        <v>1864</v>
      </c>
      <c r="O380">
        <v>94400</v>
      </c>
      <c r="P380">
        <v>2938</v>
      </c>
      <c r="Q380">
        <v>589</v>
      </c>
      <c r="R380">
        <v>273</v>
      </c>
      <c r="S380">
        <v>577</v>
      </c>
      <c r="T380" t="s">
        <v>782</v>
      </c>
      <c r="U380">
        <v>1</v>
      </c>
      <c r="V380">
        <v>332</v>
      </c>
      <c r="W380">
        <v>16</v>
      </c>
      <c r="X380">
        <v>16</v>
      </c>
      <c r="Y380">
        <v>42</v>
      </c>
      <c r="Z380">
        <v>268</v>
      </c>
      <c r="AA380">
        <v>23</v>
      </c>
      <c r="AB380">
        <v>0</v>
      </c>
      <c r="AC380">
        <v>20</v>
      </c>
      <c r="AD380">
        <v>75</v>
      </c>
      <c r="AE380">
        <v>319</v>
      </c>
      <c r="AF380">
        <v>8</v>
      </c>
      <c r="AG380">
        <v>27</v>
      </c>
      <c r="AH380">
        <v>79</v>
      </c>
      <c r="AI380">
        <v>146</v>
      </c>
      <c r="AJ380">
        <v>94</v>
      </c>
      <c r="AK380">
        <v>0</v>
      </c>
      <c r="AL380">
        <v>82</v>
      </c>
      <c r="AM380">
        <v>111</v>
      </c>
      <c r="AN380">
        <v>91</v>
      </c>
      <c r="AO380">
        <v>27</v>
      </c>
      <c r="AP380">
        <v>9</v>
      </c>
      <c r="AQ380">
        <v>211</v>
      </c>
      <c r="AR380">
        <v>91</v>
      </c>
      <c r="AS380">
        <v>62</v>
      </c>
      <c r="AT380">
        <v>11</v>
      </c>
      <c r="AU380">
        <v>0</v>
      </c>
      <c r="AV380">
        <v>403</v>
      </c>
      <c r="AW380">
        <v>98</v>
      </c>
      <c r="AX380">
        <v>17</v>
      </c>
      <c r="AY380">
        <v>13</v>
      </c>
      <c r="AZ380">
        <v>59</v>
      </c>
      <c r="BA380">
        <v>18</v>
      </c>
      <c r="BB380">
        <v>14</v>
      </c>
      <c r="BC380">
        <v>145</v>
      </c>
      <c r="BD380">
        <v>43</v>
      </c>
      <c r="BE380">
        <v>19</v>
      </c>
      <c r="BF380">
        <v>58</v>
      </c>
      <c r="BG380">
        <v>0</v>
      </c>
      <c r="BH380">
        <v>103</v>
      </c>
      <c r="BI380">
        <v>31</v>
      </c>
      <c r="BJ380">
        <v>11</v>
      </c>
      <c r="BK380">
        <v>56</v>
      </c>
      <c r="BL380">
        <v>0</v>
      </c>
      <c r="BM380">
        <v>77</v>
      </c>
      <c r="BN380">
        <v>17</v>
      </c>
      <c r="BO380">
        <v>21</v>
      </c>
      <c r="BP380">
        <v>41</v>
      </c>
      <c r="BQ380">
        <v>0</v>
      </c>
      <c r="BR380">
        <v>577</v>
      </c>
      <c r="BS380">
        <v>126</v>
      </c>
      <c r="BT380">
        <v>72</v>
      </c>
      <c r="BU380">
        <v>36</v>
      </c>
      <c r="BV380">
        <v>0</v>
      </c>
    </row>
    <row r="381" spans="1:74" x14ac:dyDescent="0.3">
      <c r="A381" t="s">
        <v>3616</v>
      </c>
      <c r="B381">
        <v>1980</v>
      </c>
      <c r="C381" t="s">
        <v>189</v>
      </c>
      <c r="D381" t="s">
        <v>784</v>
      </c>
      <c r="E381" t="str">
        <f t="shared" si="5"/>
        <v>City of Livermore</v>
      </c>
      <c r="F381">
        <v>1570</v>
      </c>
      <c r="G381" t="s">
        <v>3617</v>
      </c>
      <c r="H381">
        <v>48349</v>
      </c>
      <c r="I381">
        <v>48349</v>
      </c>
      <c r="J381">
        <v>0</v>
      </c>
      <c r="K381">
        <v>0</v>
      </c>
      <c r="L381">
        <v>16230</v>
      </c>
      <c r="M381">
        <v>11555</v>
      </c>
      <c r="N381">
        <v>4675</v>
      </c>
      <c r="O381">
        <v>86900</v>
      </c>
      <c r="P381">
        <v>14559</v>
      </c>
      <c r="Q381">
        <v>737</v>
      </c>
      <c r="R381">
        <v>1071</v>
      </c>
      <c r="S381">
        <v>269</v>
      </c>
      <c r="T381" t="s">
        <v>784</v>
      </c>
      <c r="U381">
        <v>1</v>
      </c>
      <c r="V381">
        <v>324</v>
      </c>
      <c r="W381">
        <v>7</v>
      </c>
      <c r="X381">
        <v>33</v>
      </c>
      <c r="Y381">
        <v>28</v>
      </c>
      <c r="Z381">
        <v>355</v>
      </c>
      <c r="AA381">
        <v>79</v>
      </c>
      <c r="AB381">
        <v>61</v>
      </c>
      <c r="AC381">
        <v>42</v>
      </c>
      <c r="AD381">
        <v>96</v>
      </c>
      <c r="AE381">
        <v>516</v>
      </c>
      <c r="AF381">
        <v>13</v>
      </c>
      <c r="AG381">
        <v>93</v>
      </c>
      <c r="AH381">
        <v>108</v>
      </c>
      <c r="AI381">
        <v>308</v>
      </c>
      <c r="AJ381">
        <v>296</v>
      </c>
      <c r="AK381">
        <v>21</v>
      </c>
      <c r="AL381">
        <v>293</v>
      </c>
      <c r="AM381">
        <v>145</v>
      </c>
      <c r="AN381">
        <v>219</v>
      </c>
      <c r="AO381">
        <v>99</v>
      </c>
      <c r="AP381">
        <v>6</v>
      </c>
      <c r="AQ381">
        <v>1231</v>
      </c>
      <c r="AR381">
        <v>374</v>
      </c>
      <c r="AS381">
        <v>157</v>
      </c>
      <c r="AT381">
        <v>8</v>
      </c>
      <c r="AU381">
        <v>24</v>
      </c>
      <c r="AV381">
        <v>451</v>
      </c>
      <c r="AW381">
        <v>110</v>
      </c>
      <c r="AX381">
        <v>6</v>
      </c>
      <c r="AY381">
        <v>11</v>
      </c>
      <c r="AZ381">
        <v>49</v>
      </c>
      <c r="BA381">
        <v>266</v>
      </c>
      <c r="BB381">
        <v>36</v>
      </c>
      <c r="BC381">
        <v>131</v>
      </c>
      <c r="BD381">
        <v>87</v>
      </c>
      <c r="BE381">
        <v>57</v>
      </c>
      <c r="BF381">
        <v>184</v>
      </c>
      <c r="BG381">
        <v>0</v>
      </c>
      <c r="BH381">
        <v>213</v>
      </c>
      <c r="BI381">
        <v>47</v>
      </c>
      <c r="BJ381">
        <v>68</v>
      </c>
      <c r="BK381">
        <v>251</v>
      </c>
      <c r="BL381">
        <v>0</v>
      </c>
      <c r="BM381">
        <v>281</v>
      </c>
      <c r="BN381">
        <v>143</v>
      </c>
      <c r="BO381">
        <v>196</v>
      </c>
      <c r="BP381">
        <v>365</v>
      </c>
      <c r="BQ381">
        <v>0</v>
      </c>
      <c r="BR381">
        <v>5032</v>
      </c>
      <c r="BS381">
        <v>1282</v>
      </c>
      <c r="BT381">
        <v>1338</v>
      </c>
      <c r="BU381">
        <v>457</v>
      </c>
      <c r="BV381">
        <v>0</v>
      </c>
    </row>
    <row r="382" spans="1:74" x14ac:dyDescent="0.3">
      <c r="A382" t="s">
        <v>3618</v>
      </c>
      <c r="B382">
        <v>1980</v>
      </c>
      <c r="C382" t="s">
        <v>189</v>
      </c>
      <c r="D382" t="s">
        <v>786</v>
      </c>
      <c r="E382" t="str">
        <f t="shared" si="5"/>
        <v>City of Livingston</v>
      </c>
      <c r="F382">
        <v>1575</v>
      </c>
      <c r="G382" t="s">
        <v>3619</v>
      </c>
      <c r="H382">
        <v>5326</v>
      </c>
      <c r="I382">
        <v>0</v>
      </c>
      <c r="J382">
        <v>5326</v>
      </c>
      <c r="K382">
        <v>0</v>
      </c>
      <c r="L382">
        <v>1382</v>
      </c>
      <c r="M382">
        <v>838</v>
      </c>
      <c r="N382">
        <v>544</v>
      </c>
      <c r="O382">
        <v>43400</v>
      </c>
      <c r="P382">
        <v>1252</v>
      </c>
      <c r="Q382">
        <v>135</v>
      </c>
      <c r="R382">
        <v>56</v>
      </c>
      <c r="S382">
        <v>11</v>
      </c>
      <c r="T382" t="s">
        <v>786</v>
      </c>
      <c r="U382">
        <v>1</v>
      </c>
      <c r="V382">
        <v>207</v>
      </c>
      <c r="W382">
        <v>0</v>
      </c>
      <c r="X382">
        <v>3</v>
      </c>
      <c r="Y382">
        <v>15</v>
      </c>
      <c r="Z382">
        <v>44</v>
      </c>
      <c r="AA382">
        <v>4</v>
      </c>
      <c r="AB382">
        <v>33</v>
      </c>
      <c r="AC382">
        <v>16</v>
      </c>
      <c r="AD382">
        <v>44</v>
      </c>
      <c r="AE382">
        <v>97</v>
      </c>
      <c r="AF382">
        <v>0</v>
      </c>
      <c r="AG382">
        <v>31</v>
      </c>
      <c r="AH382">
        <v>7</v>
      </c>
      <c r="AI382">
        <v>40</v>
      </c>
      <c r="AJ382">
        <v>0</v>
      </c>
      <c r="AK382">
        <v>6</v>
      </c>
      <c r="AL382">
        <v>66</v>
      </c>
      <c r="AM382">
        <v>0</v>
      </c>
      <c r="AN382">
        <v>0</v>
      </c>
      <c r="AO382">
        <v>0</v>
      </c>
      <c r="AP382">
        <v>12</v>
      </c>
      <c r="AQ382">
        <v>105</v>
      </c>
      <c r="AR382">
        <v>0</v>
      </c>
      <c r="AS382">
        <v>0</v>
      </c>
      <c r="AT382">
        <v>0</v>
      </c>
      <c r="AU382">
        <v>4</v>
      </c>
      <c r="AV382">
        <v>237</v>
      </c>
      <c r="AW382">
        <v>85</v>
      </c>
      <c r="AX382">
        <v>14</v>
      </c>
      <c r="AY382">
        <v>6</v>
      </c>
      <c r="AZ382">
        <v>8</v>
      </c>
      <c r="BA382">
        <v>16</v>
      </c>
      <c r="BB382">
        <v>11</v>
      </c>
      <c r="BC382">
        <v>40</v>
      </c>
      <c r="BD382">
        <v>26</v>
      </c>
      <c r="BE382">
        <v>13</v>
      </c>
      <c r="BF382">
        <v>14</v>
      </c>
      <c r="BG382">
        <v>0</v>
      </c>
      <c r="BH382">
        <v>61</v>
      </c>
      <c r="BI382">
        <v>25</v>
      </c>
      <c r="BJ382">
        <v>15</v>
      </c>
      <c r="BK382">
        <v>25</v>
      </c>
      <c r="BL382">
        <v>0</v>
      </c>
      <c r="BM382">
        <v>142</v>
      </c>
      <c r="BN382">
        <v>52</v>
      </c>
      <c r="BO382">
        <v>27</v>
      </c>
      <c r="BP382">
        <v>8</v>
      </c>
      <c r="BQ382">
        <v>0</v>
      </c>
      <c r="BR382">
        <v>211</v>
      </c>
      <c r="BS382">
        <v>16</v>
      </c>
      <c r="BT382">
        <v>10</v>
      </c>
      <c r="BU382">
        <v>0</v>
      </c>
      <c r="BV382">
        <v>0</v>
      </c>
    </row>
    <row r="383" spans="1:74" x14ac:dyDescent="0.3">
      <c r="A383" t="s">
        <v>3620</v>
      </c>
      <c r="B383">
        <v>1980</v>
      </c>
      <c r="C383" t="s">
        <v>189</v>
      </c>
      <c r="D383" t="s">
        <v>3621</v>
      </c>
      <c r="E383" t="str">
        <f t="shared" si="5"/>
        <v>City of Lockeford</v>
      </c>
      <c r="F383">
        <v>1581</v>
      </c>
      <c r="G383" t="s">
        <v>3622</v>
      </c>
      <c r="H383">
        <v>1852</v>
      </c>
      <c r="I383">
        <v>0</v>
      </c>
      <c r="J383">
        <v>0</v>
      </c>
      <c r="K383">
        <v>1852</v>
      </c>
      <c r="L383">
        <v>658</v>
      </c>
      <c r="M383">
        <v>498</v>
      </c>
      <c r="N383">
        <v>160</v>
      </c>
      <c r="O383">
        <v>49100</v>
      </c>
      <c r="P383">
        <v>452</v>
      </c>
      <c r="Q383">
        <v>49</v>
      </c>
      <c r="R383">
        <v>43</v>
      </c>
      <c r="S383">
        <v>135</v>
      </c>
      <c r="T383" t="s">
        <v>3621</v>
      </c>
      <c r="U383">
        <v>1</v>
      </c>
      <c r="V383">
        <v>205</v>
      </c>
      <c r="W383">
        <v>0</v>
      </c>
      <c r="X383">
        <v>0</v>
      </c>
      <c r="Y383">
        <v>0</v>
      </c>
      <c r="Z383">
        <v>29</v>
      </c>
      <c r="AA383">
        <v>0</v>
      </c>
      <c r="AB383">
        <v>11</v>
      </c>
      <c r="AC383">
        <v>3</v>
      </c>
      <c r="AD383">
        <v>0</v>
      </c>
      <c r="AE383">
        <v>0</v>
      </c>
      <c r="AF383">
        <v>0</v>
      </c>
      <c r="AG383">
        <v>3</v>
      </c>
      <c r="AH383">
        <v>25</v>
      </c>
      <c r="AI383">
        <v>9</v>
      </c>
      <c r="AJ383">
        <v>0</v>
      </c>
      <c r="AK383">
        <v>5</v>
      </c>
      <c r="AL383">
        <v>8</v>
      </c>
      <c r="AM383">
        <v>0</v>
      </c>
      <c r="AN383">
        <v>0</v>
      </c>
      <c r="AO383">
        <v>0</v>
      </c>
      <c r="AP383">
        <v>13</v>
      </c>
      <c r="AQ383">
        <v>42</v>
      </c>
      <c r="AR383">
        <v>0</v>
      </c>
      <c r="AS383">
        <v>0</v>
      </c>
      <c r="AT383">
        <v>0</v>
      </c>
      <c r="AU383">
        <v>0</v>
      </c>
      <c r="AV383">
        <v>414</v>
      </c>
      <c r="AW383">
        <v>97</v>
      </c>
      <c r="AX383">
        <v>0</v>
      </c>
      <c r="AY383">
        <v>9</v>
      </c>
      <c r="AZ383">
        <v>0</v>
      </c>
      <c r="BA383">
        <v>0</v>
      </c>
      <c r="BB383">
        <v>0</v>
      </c>
      <c r="BC383">
        <v>8</v>
      </c>
      <c r="BD383">
        <v>0</v>
      </c>
      <c r="BE383">
        <v>0</v>
      </c>
      <c r="BF383">
        <v>6</v>
      </c>
      <c r="BG383">
        <v>0</v>
      </c>
      <c r="BH383">
        <v>19</v>
      </c>
      <c r="BI383">
        <v>9</v>
      </c>
      <c r="BJ383">
        <v>15</v>
      </c>
      <c r="BK383">
        <v>0</v>
      </c>
      <c r="BL383">
        <v>0</v>
      </c>
      <c r="BM383">
        <v>27</v>
      </c>
      <c r="BN383">
        <v>6</v>
      </c>
      <c r="BO383">
        <v>33</v>
      </c>
      <c r="BP383">
        <v>15</v>
      </c>
      <c r="BQ383">
        <v>0</v>
      </c>
      <c r="BR383">
        <v>156</v>
      </c>
      <c r="BS383">
        <v>33</v>
      </c>
      <c r="BT383">
        <v>18</v>
      </c>
      <c r="BU383">
        <v>0</v>
      </c>
      <c r="BV383">
        <v>0</v>
      </c>
    </row>
    <row r="384" spans="1:74" x14ac:dyDescent="0.3">
      <c r="A384" t="s">
        <v>3623</v>
      </c>
      <c r="B384">
        <v>1980</v>
      </c>
      <c r="C384" t="s">
        <v>189</v>
      </c>
      <c r="D384" t="s">
        <v>788</v>
      </c>
      <c r="E384" t="str">
        <f t="shared" si="5"/>
        <v>City of Lodi</v>
      </c>
      <c r="F384">
        <v>1585</v>
      </c>
      <c r="G384" t="s">
        <v>3624</v>
      </c>
      <c r="H384">
        <v>35221</v>
      </c>
      <c r="I384">
        <v>0</v>
      </c>
      <c r="J384">
        <v>35221</v>
      </c>
      <c r="K384">
        <v>0</v>
      </c>
      <c r="L384">
        <v>14015</v>
      </c>
      <c r="M384">
        <v>8329</v>
      </c>
      <c r="N384">
        <v>5686</v>
      </c>
      <c r="O384">
        <v>61800</v>
      </c>
      <c r="P384">
        <v>11296</v>
      </c>
      <c r="Q384">
        <v>1517</v>
      </c>
      <c r="R384">
        <v>1598</v>
      </c>
      <c r="S384">
        <v>396</v>
      </c>
      <c r="T384" t="s">
        <v>788</v>
      </c>
      <c r="U384">
        <v>1</v>
      </c>
      <c r="V384">
        <v>227</v>
      </c>
      <c r="W384">
        <v>28</v>
      </c>
      <c r="X384">
        <v>39</v>
      </c>
      <c r="Y384">
        <v>108</v>
      </c>
      <c r="Z384">
        <v>961</v>
      </c>
      <c r="AA384">
        <v>129</v>
      </c>
      <c r="AB384">
        <v>70</v>
      </c>
      <c r="AC384">
        <v>126</v>
      </c>
      <c r="AD384">
        <v>567</v>
      </c>
      <c r="AE384">
        <v>580</v>
      </c>
      <c r="AF384">
        <v>26</v>
      </c>
      <c r="AG384">
        <v>368</v>
      </c>
      <c r="AH384">
        <v>274</v>
      </c>
      <c r="AI384">
        <v>315</v>
      </c>
      <c r="AJ384">
        <v>101</v>
      </c>
      <c r="AK384">
        <v>36</v>
      </c>
      <c r="AL384">
        <v>462</v>
      </c>
      <c r="AM384">
        <v>184</v>
      </c>
      <c r="AN384">
        <v>133</v>
      </c>
      <c r="AO384">
        <v>0</v>
      </c>
      <c r="AP384">
        <v>26</v>
      </c>
      <c r="AQ384">
        <v>976</v>
      </c>
      <c r="AR384">
        <v>45</v>
      </c>
      <c r="AS384">
        <v>39</v>
      </c>
      <c r="AT384">
        <v>0</v>
      </c>
      <c r="AU384">
        <v>27</v>
      </c>
      <c r="AV384">
        <v>330</v>
      </c>
      <c r="AW384">
        <v>95</v>
      </c>
      <c r="AX384">
        <v>86</v>
      </c>
      <c r="AY384">
        <v>80</v>
      </c>
      <c r="AZ384">
        <v>111</v>
      </c>
      <c r="BA384">
        <v>271</v>
      </c>
      <c r="BB384">
        <v>36</v>
      </c>
      <c r="BC384">
        <v>483</v>
      </c>
      <c r="BD384">
        <v>114</v>
      </c>
      <c r="BE384">
        <v>112</v>
      </c>
      <c r="BF384">
        <v>247</v>
      </c>
      <c r="BG384">
        <v>0</v>
      </c>
      <c r="BH384">
        <v>495</v>
      </c>
      <c r="BI384">
        <v>59</v>
      </c>
      <c r="BJ384">
        <v>148</v>
      </c>
      <c r="BK384">
        <v>138</v>
      </c>
      <c r="BL384">
        <v>0</v>
      </c>
      <c r="BM384">
        <v>608</v>
      </c>
      <c r="BN384">
        <v>79</v>
      </c>
      <c r="BO384">
        <v>233</v>
      </c>
      <c r="BP384">
        <v>65</v>
      </c>
      <c r="BQ384">
        <v>0</v>
      </c>
      <c r="BR384">
        <v>3135</v>
      </c>
      <c r="BS384">
        <v>442</v>
      </c>
      <c r="BT384">
        <v>355</v>
      </c>
      <c r="BU384">
        <v>92</v>
      </c>
      <c r="BV384">
        <v>0</v>
      </c>
    </row>
    <row r="385" spans="1:74" x14ac:dyDescent="0.3">
      <c r="A385" t="s">
        <v>3625</v>
      </c>
      <c r="B385">
        <v>1980</v>
      </c>
      <c r="C385" t="s">
        <v>189</v>
      </c>
      <c r="D385" t="s">
        <v>790</v>
      </c>
      <c r="E385" t="str">
        <f t="shared" si="5"/>
        <v>City of Loma Linda</v>
      </c>
      <c r="F385">
        <v>1588</v>
      </c>
      <c r="G385" t="s">
        <v>3626</v>
      </c>
      <c r="H385">
        <v>10694</v>
      </c>
      <c r="I385">
        <v>10694</v>
      </c>
      <c r="J385">
        <v>0</v>
      </c>
      <c r="K385">
        <v>0</v>
      </c>
      <c r="L385">
        <v>4160</v>
      </c>
      <c r="M385">
        <v>1848</v>
      </c>
      <c r="N385">
        <v>2312</v>
      </c>
      <c r="O385">
        <v>77000</v>
      </c>
      <c r="P385">
        <v>3265</v>
      </c>
      <c r="Q385">
        <v>673</v>
      </c>
      <c r="R385">
        <v>248</v>
      </c>
      <c r="S385">
        <v>396</v>
      </c>
      <c r="T385" t="s">
        <v>790</v>
      </c>
      <c r="U385">
        <v>1</v>
      </c>
      <c r="V385">
        <v>257</v>
      </c>
      <c r="W385">
        <v>0</v>
      </c>
      <c r="X385">
        <v>0</v>
      </c>
      <c r="Y385">
        <v>0</v>
      </c>
      <c r="Z385">
        <v>376</v>
      </c>
      <c r="AA385">
        <v>73</v>
      </c>
      <c r="AB385">
        <v>22</v>
      </c>
      <c r="AC385">
        <v>33</v>
      </c>
      <c r="AD385">
        <v>178</v>
      </c>
      <c r="AE385">
        <v>284</v>
      </c>
      <c r="AF385">
        <v>13</v>
      </c>
      <c r="AG385">
        <v>121</v>
      </c>
      <c r="AH385">
        <v>127</v>
      </c>
      <c r="AI385">
        <v>163</v>
      </c>
      <c r="AJ385">
        <v>33</v>
      </c>
      <c r="AK385">
        <v>0</v>
      </c>
      <c r="AL385">
        <v>193</v>
      </c>
      <c r="AM385">
        <v>94</v>
      </c>
      <c r="AN385">
        <v>26</v>
      </c>
      <c r="AO385">
        <v>7</v>
      </c>
      <c r="AP385">
        <v>0</v>
      </c>
      <c r="AQ385">
        <v>452</v>
      </c>
      <c r="AR385">
        <v>31</v>
      </c>
      <c r="AS385">
        <v>19</v>
      </c>
      <c r="AT385">
        <v>0</v>
      </c>
      <c r="AU385">
        <v>7</v>
      </c>
      <c r="AV385">
        <v>509</v>
      </c>
      <c r="AW385">
        <v>105</v>
      </c>
      <c r="AX385">
        <v>14</v>
      </c>
      <c r="AY385">
        <v>5</v>
      </c>
      <c r="AZ385">
        <v>0</v>
      </c>
      <c r="BA385">
        <v>37</v>
      </c>
      <c r="BB385">
        <v>0</v>
      </c>
      <c r="BC385">
        <v>58</v>
      </c>
      <c r="BD385">
        <v>20</v>
      </c>
      <c r="BE385">
        <v>8</v>
      </c>
      <c r="BF385">
        <v>54</v>
      </c>
      <c r="BG385">
        <v>0</v>
      </c>
      <c r="BH385">
        <v>95</v>
      </c>
      <c r="BI385">
        <v>14</v>
      </c>
      <c r="BJ385">
        <v>17</v>
      </c>
      <c r="BK385">
        <v>28</v>
      </c>
      <c r="BL385">
        <v>0</v>
      </c>
      <c r="BM385">
        <v>98</v>
      </c>
      <c r="BN385">
        <v>6</v>
      </c>
      <c r="BO385">
        <v>12</v>
      </c>
      <c r="BP385">
        <v>81</v>
      </c>
      <c r="BQ385">
        <v>0</v>
      </c>
      <c r="BR385">
        <v>489</v>
      </c>
      <c r="BS385">
        <v>61</v>
      </c>
      <c r="BT385">
        <v>147</v>
      </c>
      <c r="BU385">
        <v>53</v>
      </c>
      <c r="BV385">
        <v>0</v>
      </c>
    </row>
    <row r="386" spans="1:74" x14ac:dyDescent="0.3">
      <c r="A386" t="s">
        <v>3627</v>
      </c>
      <c r="B386">
        <v>1980</v>
      </c>
      <c r="C386" t="s">
        <v>189</v>
      </c>
      <c r="D386" t="s">
        <v>792</v>
      </c>
      <c r="E386" t="str">
        <f t="shared" si="5"/>
        <v>City of Lomita</v>
      </c>
      <c r="F386">
        <v>1590</v>
      </c>
      <c r="G386" t="s">
        <v>3628</v>
      </c>
      <c r="H386">
        <v>18807</v>
      </c>
      <c r="I386">
        <v>18807</v>
      </c>
      <c r="J386">
        <v>0</v>
      </c>
      <c r="K386">
        <v>0</v>
      </c>
      <c r="L386">
        <v>7733</v>
      </c>
      <c r="M386">
        <v>3445</v>
      </c>
      <c r="N386">
        <v>4288</v>
      </c>
      <c r="O386">
        <v>106700</v>
      </c>
      <c r="P386">
        <v>5093</v>
      </c>
      <c r="Q386">
        <v>643</v>
      </c>
      <c r="R386">
        <v>1782</v>
      </c>
      <c r="S386">
        <v>612</v>
      </c>
      <c r="T386" t="s">
        <v>792</v>
      </c>
      <c r="U386">
        <v>1</v>
      </c>
      <c r="V386">
        <v>320</v>
      </c>
      <c r="W386">
        <v>28</v>
      </c>
      <c r="X386">
        <v>34</v>
      </c>
      <c r="Y386">
        <v>55</v>
      </c>
      <c r="Z386">
        <v>453</v>
      </c>
      <c r="AA386">
        <v>128</v>
      </c>
      <c r="AB386">
        <v>91</v>
      </c>
      <c r="AC386">
        <v>65</v>
      </c>
      <c r="AD386">
        <v>112</v>
      </c>
      <c r="AE386">
        <v>516</v>
      </c>
      <c r="AF386">
        <v>0</v>
      </c>
      <c r="AG386">
        <v>111</v>
      </c>
      <c r="AH386">
        <v>115</v>
      </c>
      <c r="AI386">
        <v>282</v>
      </c>
      <c r="AJ386">
        <v>237</v>
      </c>
      <c r="AK386">
        <v>7</v>
      </c>
      <c r="AL386">
        <v>238</v>
      </c>
      <c r="AM386">
        <v>216</v>
      </c>
      <c r="AN386">
        <v>143</v>
      </c>
      <c r="AO386">
        <v>28</v>
      </c>
      <c r="AP386">
        <v>11</v>
      </c>
      <c r="AQ386">
        <v>972</v>
      </c>
      <c r="AR386">
        <v>229</v>
      </c>
      <c r="AS386">
        <v>136</v>
      </c>
      <c r="AT386">
        <v>0</v>
      </c>
      <c r="AU386">
        <v>24</v>
      </c>
      <c r="AV386">
        <v>481</v>
      </c>
      <c r="AW386">
        <v>89</v>
      </c>
      <c r="AX386">
        <v>41</v>
      </c>
      <c r="AY386">
        <v>8</v>
      </c>
      <c r="AZ386">
        <v>7</v>
      </c>
      <c r="BA386">
        <v>65</v>
      </c>
      <c r="BB386">
        <v>11</v>
      </c>
      <c r="BC386">
        <v>168</v>
      </c>
      <c r="BD386">
        <v>19</v>
      </c>
      <c r="BE386">
        <v>27</v>
      </c>
      <c r="BF386">
        <v>46</v>
      </c>
      <c r="BG386">
        <v>0</v>
      </c>
      <c r="BH386">
        <v>118</v>
      </c>
      <c r="BI386">
        <v>0</v>
      </c>
      <c r="BJ386">
        <v>34</v>
      </c>
      <c r="BK386">
        <v>101</v>
      </c>
      <c r="BL386">
        <v>0</v>
      </c>
      <c r="BM386">
        <v>123</v>
      </c>
      <c r="BN386">
        <v>12</v>
      </c>
      <c r="BO386">
        <v>14</v>
      </c>
      <c r="BP386">
        <v>73</v>
      </c>
      <c r="BQ386">
        <v>0</v>
      </c>
      <c r="BR386">
        <v>1132</v>
      </c>
      <c r="BS386">
        <v>128</v>
      </c>
      <c r="BT386">
        <v>190</v>
      </c>
      <c r="BU386">
        <v>175</v>
      </c>
      <c r="BV386">
        <v>0</v>
      </c>
    </row>
    <row r="387" spans="1:74" x14ac:dyDescent="0.3">
      <c r="A387" t="s">
        <v>3629</v>
      </c>
      <c r="B387">
        <v>1980</v>
      </c>
      <c r="C387" t="s">
        <v>189</v>
      </c>
      <c r="D387" t="s">
        <v>794</v>
      </c>
      <c r="E387" t="str">
        <f t="shared" si="5"/>
        <v>City of Lompoc</v>
      </c>
      <c r="F387">
        <v>1600</v>
      </c>
      <c r="G387" t="s">
        <v>3630</v>
      </c>
      <c r="H387">
        <v>26267</v>
      </c>
      <c r="I387">
        <v>0</v>
      </c>
      <c r="J387">
        <v>26267</v>
      </c>
      <c r="K387">
        <v>0</v>
      </c>
      <c r="L387">
        <v>9380</v>
      </c>
      <c r="M387">
        <v>4714</v>
      </c>
      <c r="N387">
        <v>4666</v>
      </c>
      <c r="O387">
        <v>65000</v>
      </c>
      <c r="P387">
        <v>6383</v>
      </c>
      <c r="Q387">
        <v>2218</v>
      </c>
      <c r="R387">
        <v>661</v>
      </c>
      <c r="S387">
        <v>608</v>
      </c>
      <c r="T387" t="s">
        <v>794</v>
      </c>
      <c r="U387">
        <v>1</v>
      </c>
      <c r="V387">
        <v>244</v>
      </c>
      <c r="W387">
        <v>12</v>
      </c>
      <c r="X387">
        <v>27</v>
      </c>
      <c r="Y387">
        <v>34</v>
      </c>
      <c r="Z387">
        <v>749</v>
      </c>
      <c r="AA387">
        <v>102</v>
      </c>
      <c r="AB387">
        <v>57</v>
      </c>
      <c r="AC387">
        <v>52</v>
      </c>
      <c r="AD387">
        <v>328</v>
      </c>
      <c r="AE387">
        <v>757</v>
      </c>
      <c r="AF387">
        <v>8</v>
      </c>
      <c r="AG387">
        <v>195</v>
      </c>
      <c r="AH387">
        <v>264</v>
      </c>
      <c r="AI387">
        <v>249</v>
      </c>
      <c r="AJ387">
        <v>79</v>
      </c>
      <c r="AK387">
        <v>0</v>
      </c>
      <c r="AL387">
        <v>410</v>
      </c>
      <c r="AM387">
        <v>120</v>
      </c>
      <c r="AN387">
        <v>93</v>
      </c>
      <c r="AO387">
        <v>13</v>
      </c>
      <c r="AP387">
        <v>41</v>
      </c>
      <c r="AQ387">
        <v>842</v>
      </c>
      <c r="AR387">
        <v>127</v>
      </c>
      <c r="AS387">
        <v>18</v>
      </c>
      <c r="AT387">
        <v>0</v>
      </c>
      <c r="AU387">
        <v>14</v>
      </c>
      <c r="AV387">
        <v>289</v>
      </c>
      <c r="AW387">
        <v>85</v>
      </c>
      <c r="AX387">
        <v>17</v>
      </c>
      <c r="AY387">
        <v>46</v>
      </c>
      <c r="AZ387">
        <v>9</v>
      </c>
      <c r="BA387">
        <v>101</v>
      </c>
      <c r="BB387">
        <v>25</v>
      </c>
      <c r="BC387">
        <v>145</v>
      </c>
      <c r="BD387">
        <v>56</v>
      </c>
      <c r="BE387">
        <v>68</v>
      </c>
      <c r="BF387">
        <v>102</v>
      </c>
      <c r="BG387">
        <v>0</v>
      </c>
      <c r="BH387">
        <v>267</v>
      </c>
      <c r="BI387">
        <v>40</v>
      </c>
      <c r="BJ387">
        <v>54</v>
      </c>
      <c r="BK387">
        <v>56</v>
      </c>
      <c r="BL387">
        <v>0</v>
      </c>
      <c r="BM387">
        <v>284</v>
      </c>
      <c r="BN387">
        <v>40</v>
      </c>
      <c r="BO387">
        <v>113</v>
      </c>
      <c r="BP387">
        <v>51</v>
      </c>
      <c r="BQ387">
        <v>0</v>
      </c>
      <c r="BR387">
        <v>1934</v>
      </c>
      <c r="BS387">
        <v>189</v>
      </c>
      <c r="BT387">
        <v>283</v>
      </c>
      <c r="BU387">
        <v>55</v>
      </c>
      <c r="BV387">
        <v>0</v>
      </c>
    </row>
    <row r="388" spans="1:74" x14ac:dyDescent="0.3">
      <c r="A388" t="s">
        <v>3631</v>
      </c>
      <c r="B388">
        <v>1980</v>
      </c>
      <c r="C388" t="s">
        <v>189</v>
      </c>
      <c r="D388" t="s">
        <v>3632</v>
      </c>
      <c r="E388" t="str">
        <f t="shared" si="5"/>
        <v>City of London</v>
      </c>
      <c r="F388">
        <v>1604</v>
      </c>
      <c r="G388" t="s">
        <v>3633</v>
      </c>
      <c r="H388">
        <v>1257</v>
      </c>
      <c r="I388">
        <v>0</v>
      </c>
      <c r="J388">
        <v>0</v>
      </c>
      <c r="K388">
        <v>1257</v>
      </c>
      <c r="L388">
        <v>329</v>
      </c>
      <c r="M388">
        <v>185</v>
      </c>
      <c r="N388">
        <v>144</v>
      </c>
      <c r="O388">
        <v>25000</v>
      </c>
      <c r="P388">
        <v>201</v>
      </c>
      <c r="Q388">
        <v>42</v>
      </c>
      <c r="R388">
        <v>2</v>
      </c>
      <c r="S388">
        <v>98</v>
      </c>
      <c r="T388" t="s">
        <v>3632</v>
      </c>
      <c r="U388">
        <v>1</v>
      </c>
      <c r="V388">
        <v>198</v>
      </c>
      <c r="W388">
        <v>0</v>
      </c>
      <c r="X388">
        <v>0</v>
      </c>
      <c r="Y388">
        <v>0</v>
      </c>
      <c r="Z388">
        <v>18</v>
      </c>
      <c r="AA388">
        <v>8</v>
      </c>
      <c r="AB388">
        <v>8</v>
      </c>
      <c r="AC388">
        <v>4</v>
      </c>
      <c r="AD388">
        <v>49</v>
      </c>
      <c r="AE388">
        <v>20</v>
      </c>
      <c r="AF388">
        <v>10</v>
      </c>
      <c r="AG388">
        <v>4</v>
      </c>
      <c r="AH388">
        <v>7</v>
      </c>
      <c r="AI388">
        <v>10</v>
      </c>
      <c r="AJ388">
        <v>0</v>
      </c>
      <c r="AK388">
        <v>0</v>
      </c>
      <c r="AL388">
        <v>7</v>
      </c>
      <c r="AM388">
        <v>6</v>
      </c>
      <c r="AN388">
        <v>0</v>
      </c>
      <c r="AO388">
        <v>0</v>
      </c>
      <c r="AP388">
        <v>0</v>
      </c>
      <c r="AQ388">
        <v>10</v>
      </c>
      <c r="AR388">
        <v>6</v>
      </c>
      <c r="AS388">
        <v>0</v>
      </c>
      <c r="AT388">
        <v>0</v>
      </c>
      <c r="AU388">
        <v>0</v>
      </c>
      <c r="AV388">
        <v>208</v>
      </c>
      <c r="AW388">
        <v>49</v>
      </c>
      <c r="AX388">
        <v>16</v>
      </c>
      <c r="AY388">
        <v>0</v>
      </c>
      <c r="AZ388">
        <v>0</v>
      </c>
      <c r="BA388">
        <v>0</v>
      </c>
      <c r="BB388">
        <v>0</v>
      </c>
      <c r="BC388">
        <v>22</v>
      </c>
      <c r="BD388">
        <v>0</v>
      </c>
      <c r="BE388">
        <v>0</v>
      </c>
      <c r="BF388">
        <v>0</v>
      </c>
      <c r="BG388">
        <v>0</v>
      </c>
      <c r="BH388">
        <v>19</v>
      </c>
      <c r="BI388">
        <v>15</v>
      </c>
      <c r="BJ388">
        <v>0</v>
      </c>
      <c r="BK388">
        <v>0</v>
      </c>
      <c r="BL388">
        <v>0</v>
      </c>
      <c r="BM388">
        <v>24</v>
      </c>
      <c r="BN388">
        <v>0</v>
      </c>
      <c r="BO388">
        <v>0</v>
      </c>
      <c r="BP388">
        <v>0</v>
      </c>
      <c r="BQ388">
        <v>0</v>
      </c>
      <c r="BR388">
        <v>17</v>
      </c>
      <c r="BS388">
        <v>0</v>
      </c>
      <c r="BT388">
        <v>0</v>
      </c>
      <c r="BU388">
        <v>0</v>
      </c>
      <c r="BV388">
        <v>0</v>
      </c>
    </row>
    <row r="389" spans="1:74" x14ac:dyDescent="0.3">
      <c r="A389" t="s">
        <v>3634</v>
      </c>
      <c r="B389">
        <v>1980</v>
      </c>
      <c r="C389" t="s">
        <v>189</v>
      </c>
      <c r="D389" t="s">
        <v>3635</v>
      </c>
      <c r="E389" t="str">
        <f t="shared" ref="E389:E452" si="6">_xlfn.CONCAT("City of ",D389)</f>
        <v>City of Lone Pine</v>
      </c>
      <c r="F389">
        <v>1605</v>
      </c>
      <c r="G389" t="s">
        <v>3636</v>
      </c>
      <c r="H389">
        <v>1684</v>
      </c>
      <c r="I389">
        <v>0</v>
      </c>
      <c r="J389">
        <v>0</v>
      </c>
      <c r="K389">
        <v>1684</v>
      </c>
      <c r="L389">
        <v>714</v>
      </c>
      <c r="M389">
        <v>411</v>
      </c>
      <c r="N389">
        <v>303</v>
      </c>
      <c r="O389">
        <v>55700</v>
      </c>
      <c r="P389">
        <v>499</v>
      </c>
      <c r="Q389">
        <v>90</v>
      </c>
      <c r="R389">
        <v>23</v>
      </c>
      <c r="S389">
        <v>163</v>
      </c>
      <c r="T389" t="s">
        <v>3635</v>
      </c>
      <c r="U389">
        <v>1</v>
      </c>
      <c r="V389">
        <v>199</v>
      </c>
      <c r="W389">
        <v>0</v>
      </c>
      <c r="X389">
        <v>0</v>
      </c>
      <c r="Y389">
        <v>14</v>
      </c>
      <c r="Z389">
        <v>57</v>
      </c>
      <c r="AA389">
        <v>5</v>
      </c>
      <c r="AB389">
        <v>7</v>
      </c>
      <c r="AC389">
        <v>19</v>
      </c>
      <c r="AD389">
        <v>36</v>
      </c>
      <c r="AE389">
        <v>28</v>
      </c>
      <c r="AF389">
        <v>5</v>
      </c>
      <c r="AG389">
        <v>19</v>
      </c>
      <c r="AH389">
        <v>6</v>
      </c>
      <c r="AI389">
        <v>5</v>
      </c>
      <c r="AJ389">
        <v>4</v>
      </c>
      <c r="AK389">
        <v>0</v>
      </c>
      <c r="AL389">
        <v>8</v>
      </c>
      <c r="AM389">
        <v>14</v>
      </c>
      <c r="AN389">
        <v>4</v>
      </c>
      <c r="AO389">
        <v>0</v>
      </c>
      <c r="AP389">
        <v>0</v>
      </c>
      <c r="AQ389">
        <v>73</v>
      </c>
      <c r="AR389">
        <v>0</v>
      </c>
      <c r="AS389">
        <v>0</v>
      </c>
      <c r="AT389">
        <v>0</v>
      </c>
      <c r="AU389">
        <v>0</v>
      </c>
      <c r="AV389">
        <v>245</v>
      </c>
      <c r="AW389">
        <v>127</v>
      </c>
      <c r="AX389">
        <v>4</v>
      </c>
      <c r="AY389">
        <v>4</v>
      </c>
      <c r="AZ389">
        <v>10</v>
      </c>
      <c r="BA389">
        <v>23</v>
      </c>
      <c r="BB389">
        <v>9</v>
      </c>
      <c r="BC389">
        <v>33</v>
      </c>
      <c r="BD389">
        <v>11</v>
      </c>
      <c r="BE389">
        <v>12</v>
      </c>
      <c r="BF389">
        <v>17</v>
      </c>
      <c r="BG389">
        <v>0</v>
      </c>
      <c r="BH389">
        <v>35</v>
      </c>
      <c r="BI389">
        <v>7</v>
      </c>
      <c r="BJ389">
        <v>14</v>
      </c>
      <c r="BK389">
        <v>9</v>
      </c>
      <c r="BL389">
        <v>0</v>
      </c>
      <c r="BM389">
        <v>30</v>
      </c>
      <c r="BN389">
        <v>5</v>
      </c>
      <c r="BO389">
        <v>5</v>
      </c>
      <c r="BP389">
        <v>0</v>
      </c>
      <c r="BQ389">
        <v>0</v>
      </c>
      <c r="BR389">
        <v>53</v>
      </c>
      <c r="BS389">
        <v>0</v>
      </c>
      <c r="BT389">
        <v>4</v>
      </c>
      <c r="BU389">
        <v>0</v>
      </c>
      <c r="BV389">
        <v>0</v>
      </c>
    </row>
    <row r="390" spans="1:74" x14ac:dyDescent="0.3">
      <c r="A390" t="s">
        <v>3637</v>
      </c>
      <c r="B390">
        <v>1980</v>
      </c>
      <c r="C390" t="s">
        <v>189</v>
      </c>
      <c r="D390" t="s">
        <v>796</v>
      </c>
      <c r="E390" t="str">
        <f t="shared" si="6"/>
        <v>City of Long Beach</v>
      </c>
      <c r="F390">
        <v>1610</v>
      </c>
      <c r="G390" t="s">
        <v>3638</v>
      </c>
      <c r="H390">
        <v>361334</v>
      </c>
      <c r="I390">
        <v>361334</v>
      </c>
      <c r="J390">
        <v>0</v>
      </c>
      <c r="K390">
        <v>0</v>
      </c>
      <c r="L390">
        <v>151611</v>
      </c>
      <c r="M390">
        <v>65020</v>
      </c>
      <c r="N390">
        <v>86591</v>
      </c>
      <c r="O390">
        <v>82100</v>
      </c>
      <c r="P390">
        <v>96666</v>
      </c>
      <c r="Q390">
        <v>28151</v>
      </c>
      <c r="R390">
        <v>32573</v>
      </c>
      <c r="S390">
        <v>2128</v>
      </c>
      <c r="T390" t="s">
        <v>796</v>
      </c>
      <c r="U390">
        <v>1</v>
      </c>
      <c r="V390">
        <v>263</v>
      </c>
      <c r="W390">
        <v>411</v>
      </c>
      <c r="X390">
        <v>560</v>
      </c>
      <c r="Y390">
        <v>1184</v>
      </c>
      <c r="Z390">
        <v>14731</v>
      </c>
      <c r="AA390">
        <v>2201</v>
      </c>
      <c r="AB390">
        <v>1090</v>
      </c>
      <c r="AC390">
        <v>1533</v>
      </c>
      <c r="AD390">
        <v>5062</v>
      </c>
      <c r="AE390">
        <v>11333</v>
      </c>
      <c r="AF390">
        <v>367</v>
      </c>
      <c r="AG390">
        <v>3558</v>
      </c>
      <c r="AH390">
        <v>3522</v>
      </c>
      <c r="AI390">
        <v>5605</v>
      </c>
      <c r="AJ390">
        <v>3106</v>
      </c>
      <c r="AK390">
        <v>174</v>
      </c>
      <c r="AL390">
        <v>5776</v>
      </c>
      <c r="AM390">
        <v>2778</v>
      </c>
      <c r="AN390">
        <v>2515</v>
      </c>
      <c r="AO390">
        <v>728</v>
      </c>
      <c r="AP390">
        <v>170</v>
      </c>
      <c r="AQ390">
        <v>14809</v>
      </c>
      <c r="AR390">
        <v>2822</v>
      </c>
      <c r="AS390">
        <v>1218</v>
      </c>
      <c r="AT390">
        <v>79</v>
      </c>
      <c r="AU390">
        <v>305</v>
      </c>
      <c r="AV390">
        <v>390</v>
      </c>
      <c r="AW390">
        <v>94</v>
      </c>
      <c r="AX390">
        <v>455</v>
      </c>
      <c r="AY390">
        <v>263</v>
      </c>
      <c r="AZ390">
        <v>377</v>
      </c>
      <c r="BA390">
        <v>1526</v>
      </c>
      <c r="BB390">
        <v>326</v>
      </c>
      <c r="BC390">
        <v>2385</v>
      </c>
      <c r="BD390">
        <v>529</v>
      </c>
      <c r="BE390">
        <v>617</v>
      </c>
      <c r="BF390">
        <v>1333</v>
      </c>
      <c r="BG390">
        <v>0</v>
      </c>
      <c r="BH390">
        <v>3453</v>
      </c>
      <c r="BI390">
        <v>556</v>
      </c>
      <c r="BJ390">
        <v>760</v>
      </c>
      <c r="BK390">
        <v>1201</v>
      </c>
      <c r="BL390">
        <v>0</v>
      </c>
      <c r="BM390">
        <v>3802</v>
      </c>
      <c r="BN390">
        <v>550</v>
      </c>
      <c r="BO390">
        <v>913</v>
      </c>
      <c r="BP390">
        <v>958</v>
      </c>
      <c r="BQ390">
        <v>0</v>
      </c>
      <c r="BR390">
        <v>23223</v>
      </c>
      <c r="BS390">
        <v>3339</v>
      </c>
      <c r="BT390">
        <v>3623</v>
      </c>
      <c r="BU390">
        <v>1668</v>
      </c>
      <c r="BV390">
        <v>0</v>
      </c>
    </row>
    <row r="391" spans="1:74" x14ac:dyDescent="0.3">
      <c r="A391" t="s">
        <v>3639</v>
      </c>
      <c r="B391">
        <v>1980</v>
      </c>
      <c r="C391" t="s">
        <v>189</v>
      </c>
      <c r="D391" t="s">
        <v>798</v>
      </c>
      <c r="E391" t="str">
        <f t="shared" si="6"/>
        <v>City of Loomis</v>
      </c>
      <c r="F391">
        <v>1612</v>
      </c>
      <c r="G391" t="s">
        <v>3640</v>
      </c>
      <c r="H391">
        <v>1284</v>
      </c>
      <c r="I391">
        <v>0</v>
      </c>
      <c r="J391">
        <v>0</v>
      </c>
      <c r="K391">
        <v>1284</v>
      </c>
      <c r="L391">
        <v>469</v>
      </c>
      <c r="M391">
        <v>340</v>
      </c>
      <c r="N391">
        <v>129</v>
      </c>
      <c r="O391">
        <v>60600</v>
      </c>
      <c r="P391">
        <v>396</v>
      </c>
      <c r="Q391">
        <v>32</v>
      </c>
      <c r="R391">
        <v>2</v>
      </c>
      <c r="S391">
        <v>56</v>
      </c>
      <c r="T391" t="s">
        <v>798</v>
      </c>
      <c r="U391">
        <v>1</v>
      </c>
      <c r="V391">
        <v>254</v>
      </c>
      <c r="W391">
        <v>0</v>
      </c>
      <c r="X391">
        <v>0</v>
      </c>
      <c r="Y391">
        <v>3</v>
      </c>
      <c r="Z391">
        <v>44</v>
      </c>
      <c r="AA391">
        <v>7</v>
      </c>
      <c r="AB391">
        <v>0</v>
      </c>
      <c r="AC391">
        <v>0</v>
      </c>
      <c r="AD391">
        <v>5</v>
      </c>
      <c r="AE391">
        <v>0</v>
      </c>
      <c r="AF391">
        <v>0</v>
      </c>
      <c r="AG391">
        <v>0</v>
      </c>
      <c r="AH391">
        <v>15</v>
      </c>
      <c r="AI391">
        <v>0</v>
      </c>
      <c r="AJ391">
        <v>0</v>
      </c>
      <c r="AK391">
        <v>0</v>
      </c>
      <c r="AL391">
        <v>8</v>
      </c>
      <c r="AM391">
        <v>9</v>
      </c>
      <c r="AN391">
        <v>0</v>
      </c>
      <c r="AO391">
        <v>0</v>
      </c>
      <c r="AP391">
        <v>0</v>
      </c>
      <c r="AQ391">
        <v>27</v>
      </c>
      <c r="AR391">
        <v>5</v>
      </c>
      <c r="AS391">
        <v>0</v>
      </c>
      <c r="AT391">
        <v>0</v>
      </c>
      <c r="AU391">
        <v>4</v>
      </c>
      <c r="AV391">
        <v>333</v>
      </c>
      <c r="AW391">
        <v>82</v>
      </c>
      <c r="AX391">
        <v>0</v>
      </c>
      <c r="AY391">
        <v>0</v>
      </c>
      <c r="AZ391">
        <v>26</v>
      </c>
      <c r="BA391">
        <v>23</v>
      </c>
      <c r="BB391">
        <v>0</v>
      </c>
      <c r="BC391">
        <v>0</v>
      </c>
      <c r="BD391">
        <v>0</v>
      </c>
      <c r="BE391">
        <v>0</v>
      </c>
      <c r="BF391">
        <v>0</v>
      </c>
      <c r="BG391">
        <v>0</v>
      </c>
      <c r="BH391">
        <v>40</v>
      </c>
      <c r="BI391">
        <v>9</v>
      </c>
      <c r="BJ391">
        <v>0</v>
      </c>
      <c r="BK391">
        <v>6</v>
      </c>
      <c r="BL391">
        <v>0</v>
      </c>
      <c r="BM391">
        <v>20</v>
      </c>
      <c r="BN391">
        <v>16</v>
      </c>
      <c r="BO391">
        <v>10</v>
      </c>
      <c r="BP391">
        <v>6</v>
      </c>
      <c r="BQ391">
        <v>0</v>
      </c>
      <c r="BR391">
        <v>87</v>
      </c>
      <c r="BS391">
        <v>15</v>
      </c>
      <c r="BT391">
        <v>25</v>
      </c>
      <c r="BU391">
        <v>6</v>
      </c>
      <c r="BV391">
        <v>0</v>
      </c>
    </row>
    <row r="392" spans="1:74" x14ac:dyDescent="0.3">
      <c r="A392" t="s">
        <v>3641</v>
      </c>
      <c r="B392">
        <v>1980</v>
      </c>
      <c r="C392" t="s">
        <v>189</v>
      </c>
      <c r="D392" t="s">
        <v>800</v>
      </c>
      <c r="E392" t="str">
        <f t="shared" si="6"/>
        <v>City of Los Alamitos</v>
      </c>
      <c r="F392">
        <v>1615</v>
      </c>
      <c r="G392" t="s">
        <v>3642</v>
      </c>
      <c r="H392">
        <v>11529</v>
      </c>
      <c r="I392">
        <v>11529</v>
      </c>
      <c r="J392">
        <v>0</v>
      </c>
      <c r="K392">
        <v>0</v>
      </c>
      <c r="L392">
        <v>3980</v>
      </c>
      <c r="M392">
        <v>1921</v>
      </c>
      <c r="N392">
        <v>2059</v>
      </c>
      <c r="O392">
        <v>116100</v>
      </c>
      <c r="P392">
        <v>2906</v>
      </c>
      <c r="Q392">
        <v>783</v>
      </c>
      <c r="R392">
        <v>278</v>
      </c>
      <c r="S392">
        <v>113</v>
      </c>
      <c r="T392" t="s">
        <v>800</v>
      </c>
      <c r="U392">
        <v>1</v>
      </c>
      <c r="V392">
        <v>368</v>
      </c>
      <c r="W392">
        <v>0</v>
      </c>
      <c r="X392">
        <v>5</v>
      </c>
      <c r="Y392">
        <v>8</v>
      </c>
      <c r="Z392">
        <v>141</v>
      </c>
      <c r="AA392">
        <v>42</v>
      </c>
      <c r="AB392">
        <v>5</v>
      </c>
      <c r="AC392">
        <v>11</v>
      </c>
      <c r="AD392">
        <v>31</v>
      </c>
      <c r="AE392">
        <v>212</v>
      </c>
      <c r="AF392">
        <v>0</v>
      </c>
      <c r="AG392">
        <v>24</v>
      </c>
      <c r="AH392">
        <v>45</v>
      </c>
      <c r="AI392">
        <v>147</v>
      </c>
      <c r="AJ392">
        <v>107</v>
      </c>
      <c r="AK392">
        <v>19</v>
      </c>
      <c r="AL392">
        <v>91</v>
      </c>
      <c r="AM392">
        <v>102</v>
      </c>
      <c r="AN392">
        <v>135</v>
      </c>
      <c r="AO392">
        <v>65</v>
      </c>
      <c r="AP392">
        <v>11</v>
      </c>
      <c r="AQ392">
        <v>508</v>
      </c>
      <c r="AR392">
        <v>181</v>
      </c>
      <c r="AS392">
        <v>70</v>
      </c>
      <c r="AT392">
        <v>10</v>
      </c>
      <c r="AU392">
        <v>13</v>
      </c>
      <c r="AV392">
        <v>417</v>
      </c>
      <c r="AW392">
        <v>87</v>
      </c>
      <c r="AX392">
        <v>10</v>
      </c>
      <c r="AY392">
        <v>0</v>
      </c>
      <c r="AZ392">
        <v>6</v>
      </c>
      <c r="BA392">
        <v>41</v>
      </c>
      <c r="BB392">
        <v>0</v>
      </c>
      <c r="BC392">
        <v>53</v>
      </c>
      <c r="BD392">
        <v>18</v>
      </c>
      <c r="BE392">
        <v>11</v>
      </c>
      <c r="BF392">
        <v>27</v>
      </c>
      <c r="BG392">
        <v>0</v>
      </c>
      <c r="BH392">
        <v>60</v>
      </c>
      <c r="BI392">
        <v>6</v>
      </c>
      <c r="BJ392">
        <v>10</v>
      </c>
      <c r="BK392">
        <v>27</v>
      </c>
      <c r="BL392">
        <v>0</v>
      </c>
      <c r="BM392">
        <v>77</v>
      </c>
      <c r="BN392">
        <v>22</v>
      </c>
      <c r="BO392">
        <v>13</v>
      </c>
      <c r="BP392">
        <v>8</v>
      </c>
      <c r="BQ392">
        <v>0</v>
      </c>
      <c r="BR392">
        <v>913</v>
      </c>
      <c r="BS392">
        <v>78</v>
      </c>
      <c r="BT392">
        <v>223</v>
      </c>
      <c r="BU392">
        <v>60</v>
      </c>
      <c r="BV392">
        <v>0</v>
      </c>
    </row>
    <row r="393" spans="1:74" x14ac:dyDescent="0.3">
      <c r="A393" t="s">
        <v>3643</v>
      </c>
      <c r="B393">
        <v>1980</v>
      </c>
      <c r="C393" t="s">
        <v>189</v>
      </c>
      <c r="D393" t="s">
        <v>802</v>
      </c>
      <c r="E393" t="str">
        <f t="shared" si="6"/>
        <v>City of Los Altos</v>
      </c>
      <c r="F393">
        <v>1620</v>
      </c>
      <c r="G393" t="s">
        <v>3644</v>
      </c>
      <c r="H393">
        <v>25769</v>
      </c>
      <c r="I393">
        <v>25769</v>
      </c>
      <c r="J393">
        <v>0</v>
      </c>
      <c r="K393">
        <v>0</v>
      </c>
      <c r="L393">
        <v>9116</v>
      </c>
      <c r="M393">
        <v>7870</v>
      </c>
      <c r="N393">
        <v>1246</v>
      </c>
      <c r="O393">
        <v>196500</v>
      </c>
      <c r="P393">
        <v>8604</v>
      </c>
      <c r="Q393">
        <v>320</v>
      </c>
      <c r="R393">
        <v>385</v>
      </c>
      <c r="S393">
        <v>3</v>
      </c>
      <c r="T393" t="s">
        <v>802</v>
      </c>
      <c r="U393">
        <v>1</v>
      </c>
      <c r="V393">
        <v>472</v>
      </c>
      <c r="W393">
        <v>0</v>
      </c>
      <c r="X393">
        <v>0</v>
      </c>
      <c r="Y393">
        <v>0</v>
      </c>
      <c r="Z393">
        <v>69</v>
      </c>
      <c r="AA393">
        <v>21</v>
      </c>
      <c r="AB393">
        <v>0</v>
      </c>
      <c r="AC393">
        <v>8</v>
      </c>
      <c r="AD393">
        <v>21</v>
      </c>
      <c r="AE393">
        <v>124</v>
      </c>
      <c r="AF393">
        <v>4</v>
      </c>
      <c r="AG393">
        <v>26</v>
      </c>
      <c r="AH393">
        <v>11</v>
      </c>
      <c r="AI393">
        <v>36</v>
      </c>
      <c r="AJ393">
        <v>79</v>
      </c>
      <c r="AK393">
        <v>10</v>
      </c>
      <c r="AL393">
        <v>20</v>
      </c>
      <c r="AM393">
        <v>51</v>
      </c>
      <c r="AN393">
        <v>79</v>
      </c>
      <c r="AO393">
        <v>48</v>
      </c>
      <c r="AP393">
        <v>20</v>
      </c>
      <c r="AQ393">
        <v>318</v>
      </c>
      <c r="AR393">
        <v>130</v>
      </c>
      <c r="AS393">
        <v>123</v>
      </c>
      <c r="AT393">
        <v>13</v>
      </c>
      <c r="AU393">
        <v>9</v>
      </c>
      <c r="AV393">
        <v>599</v>
      </c>
      <c r="AW393">
        <v>146</v>
      </c>
      <c r="AX393">
        <v>11</v>
      </c>
      <c r="AY393">
        <v>0</v>
      </c>
      <c r="AZ393">
        <v>16</v>
      </c>
      <c r="BA393">
        <v>103</v>
      </c>
      <c r="BB393">
        <v>30</v>
      </c>
      <c r="BC393">
        <v>41</v>
      </c>
      <c r="BD393">
        <v>45</v>
      </c>
      <c r="BE393">
        <v>36</v>
      </c>
      <c r="BF393">
        <v>96</v>
      </c>
      <c r="BG393">
        <v>0</v>
      </c>
      <c r="BH393">
        <v>154</v>
      </c>
      <c r="BI393">
        <v>26</v>
      </c>
      <c r="BJ393">
        <v>16</v>
      </c>
      <c r="BK393">
        <v>84</v>
      </c>
      <c r="BL393">
        <v>0</v>
      </c>
      <c r="BM393">
        <v>256</v>
      </c>
      <c r="BN393">
        <v>49</v>
      </c>
      <c r="BO393">
        <v>31</v>
      </c>
      <c r="BP393">
        <v>139</v>
      </c>
      <c r="BQ393">
        <v>0</v>
      </c>
      <c r="BR393">
        <v>4117</v>
      </c>
      <c r="BS393">
        <v>502</v>
      </c>
      <c r="BT393">
        <v>741</v>
      </c>
      <c r="BU393">
        <v>559</v>
      </c>
      <c r="BV393">
        <v>0</v>
      </c>
    </row>
    <row r="394" spans="1:74" x14ac:dyDescent="0.3">
      <c r="A394" t="s">
        <v>3645</v>
      </c>
      <c r="B394">
        <v>1980</v>
      </c>
      <c r="C394" t="s">
        <v>189</v>
      </c>
      <c r="D394" t="s">
        <v>804</v>
      </c>
      <c r="E394" t="str">
        <f t="shared" si="6"/>
        <v>City of Los Altos Hills</v>
      </c>
      <c r="F394">
        <v>1625</v>
      </c>
      <c r="G394" t="s">
        <v>3646</v>
      </c>
      <c r="H394">
        <v>7421</v>
      </c>
      <c r="I394">
        <v>7421</v>
      </c>
      <c r="J394">
        <v>0</v>
      </c>
      <c r="K394">
        <v>0</v>
      </c>
      <c r="L394">
        <v>2369</v>
      </c>
      <c r="M394">
        <v>2154</v>
      </c>
      <c r="N394">
        <v>215</v>
      </c>
      <c r="O394">
        <v>200100</v>
      </c>
      <c r="P394">
        <v>2266</v>
      </c>
      <c r="Q394">
        <v>176</v>
      </c>
      <c r="R394">
        <v>0</v>
      </c>
      <c r="S394">
        <v>1</v>
      </c>
      <c r="T394" t="s">
        <v>804</v>
      </c>
      <c r="U394">
        <v>1</v>
      </c>
      <c r="V394">
        <v>469</v>
      </c>
      <c r="W394">
        <v>0</v>
      </c>
      <c r="X394">
        <v>0</v>
      </c>
      <c r="Y394">
        <v>0</v>
      </c>
      <c r="Z394">
        <v>14</v>
      </c>
      <c r="AA394">
        <v>0</v>
      </c>
      <c r="AB394">
        <v>0</v>
      </c>
      <c r="AC394">
        <v>0</v>
      </c>
      <c r="AD394">
        <v>9</v>
      </c>
      <c r="AE394">
        <v>19</v>
      </c>
      <c r="AF394">
        <v>0</v>
      </c>
      <c r="AG394">
        <v>0</v>
      </c>
      <c r="AH394">
        <v>0</v>
      </c>
      <c r="AI394">
        <v>0</v>
      </c>
      <c r="AJ394">
        <v>15</v>
      </c>
      <c r="AK394">
        <v>7</v>
      </c>
      <c r="AL394">
        <v>0</v>
      </c>
      <c r="AM394">
        <v>0</v>
      </c>
      <c r="AN394">
        <v>0</v>
      </c>
      <c r="AO394">
        <v>0</v>
      </c>
      <c r="AP394">
        <v>9</v>
      </c>
      <c r="AQ394">
        <v>81</v>
      </c>
      <c r="AR394">
        <v>32</v>
      </c>
      <c r="AS394">
        <v>8</v>
      </c>
      <c r="AT394">
        <v>0</v>
      </c>
      <c r="AU394">
        <v>0</v>
      </c>
      <c r="AV394">
        <v>751</v>
      </c>
      <c r="AW394">
        <v>210</v>
      </c>
      <c r="AX394">
        <v>0</v>
      </c>
      <c r="AY394">
        <v>0</v>
      </c>
      <c r="AZ394">
        <v>0</v>
      </c>
      <c r="BA394">
        <v>31</v>
      </c>
      <c r="BB394">
        <v>0</v>
      </c>
      <c r="BC394">
        <v>5</v>
      </c>
      <c r="BD394">
        <v>0</v>
      </c>
      <c r="BE394">
        <v>0</v>
      </c>
      <c r="BF394">
        <v>24</v>
      </c>
      <c r="BG394">
        <v>0</v>
      </c>
      <c r="BH394">
        <v>25</v>
      </c>
      <c r="BI394">
        <v>0</v>
      </c>
      <c r="BJ394">
        <v>12</v>
      </c>
      <c r="BK394">
        <v>37</v>
      </c>
      <c r="BL394">
        <v>0</v>
      </c>
      <c r="BM394">
        <v>6</v>
      </c>
      <c r="BN394">
        <v>6</v>
      </c>
      <c r="BO394">
        <v>0</v>
      </c>
      <c r="BP394">
        <v>24</v>
      </c>
      <c r="BQ394">
        <v>0</v>
      </c>
      <c r="BR394">
        <v>1102</v>
      </c>
      <c r="BS394">
        <v>137</v>
      </c>
      <c r="BT394">
        <v>224</v>
      </c>
      <c r="BU394">
        <v>278</v>
      </c>
      <c r="BV394">
        <v>0</v>
      </c>
    </row>
    <row r="395" spans="1:74" x14ac:dyDescent="0.3">
      <c r="A395" t="s">
        <v>3647</v>
      </c>
      <c r="B395">
        <v>1980</v>
      </c>
      <c r="C395" t="s">
        <v>189</v>
      </c>
      <c r="D395" t="s">
        <v>806</v>
      </c>
      <c r="E395" t="str">
        <f t="shared" si="6"/>
        <v>City of Los Angeles</v>
      </c>
      <c r="F395">
        <v>1630</v>
      </c>
      <c r="G395" t="s">
        <v>3648</v>
      </c>
      <c r="H395">
        <v>2966850</v>
      </c>
      <c r="I395">
        <v>2966850</v>
      </c>
      <c r="J395">
        <v>0</v>
      </c>
      <c r="K395">
        <v>0</v>
      </c>
      <c r="L395">
        <v>1135230</v>
      </c>
      <c r="M395">
        <v>457375</v>
      </c>
      <c r="N395">
        <v>677855</v>
      </c>
      <c r="O395">
        <v>96100</v>
      </c>
      <c r="P395">
        <v>705926</v>
      </c>
      <c r="Q395">
        <v>177800</v>
      </c>
      <c r="R395">
        <v>298144</v>
      </c>
      <c r="S395">
        <v>7047</v>
      </c>
      <c r="T395" t="s">
        <v>806</v>
      </c>
      <c r="U395">
        <v>1</v>
      </c>
      <c r="V395">
        <v>262</v>
      </c>
      <c r="W395">
        <v>2276</v>
      </c>
      <c r="X395">
        <v>4115</v>
      </c>
      <c r="Y395">
        <v>9577</v>
      </c>
      <c r="Z395">
        <v>103892</v>
      </c>
      <c r="AA395">
        <v>22118</v>
      </c>
      <c r="AB395">
        <v>10715</v>
      </c>
      <c r="AC395">
        <v>14394</v>
      </c>
      <c r="AD395">
        <v>38613</v>
      </c>
      <c r="AE395">
        <v>84884</v>
      </c>
      <c r="AF395">
        <v>1911</v>
      </c>
      <c r="AG395">
        <v>33561</v>
      </c>
      <c r="AH395">
        <v>26589</v>
      </c>
      <c r="AI395">
        <v>40087</v>
      </c>
      <c r="AJ395">
        <v>27069</v>
      </c>
      <c r="AK395">
        <v>1344</v>
      </c>
      <c r="AL395">
        <v>45025</v>
      </c>
      <c r="AM395">
        <v>20180</v>
      </c>
      <c r="AN395">
        <v>18158</v>
      </c>
      <c r="AO395">
        <v>7570</v>
      </c>
      <c r="AP395">
        <v>964</v>
      </c>
      <c r="AQ395">
        <v>120349</v>
      </c>
      <c r="AR395">
        <v>20247</v>
      </c>
      <c r="AS395">
        <v>12480</v>
      </c>
      <c r="AT395">
        <v>1193</v>
      </c>
      <c r="AU395">
        <v>2272</v>
      </c>
      <c r="AV395">
        <v>420</v>
      </c>
      <c r="AW395">
        <v>105</v>
      </c>
      <c r="AX395">
        <v>3008</v>
      </c>
      <c r="AY395">
        <v>2009</v>
      </c>
      <c r="AZ395">
        <v>2834</v>
      </c>
      <c r="BA395">
        <v>13948</v>
      </c>
      <c r="BB395">
        <v>4343</v>
      </c>
      <c r="BC395">
        <v>13686</v>
      </c>
      <c r="BD395">
        <v>2866</v>
      </c>
      <c r="BE395">
        <v>4766</v>
      </c>
      <c r="BF395">
        <v>12658</v>
      </c>
      <c r="BG395">
        <v>0</v>
      </c>
      <c r="BH395">
        <v>18333</v>
      </c>
      <c r="BI395">
        <v>4412</v>
      </c>
      <c r="BJ395">
        <v>6346</v>
      </c>
      <c r="BK395">
        <v>9705</v>
      </c>
      <c r="BL395">
        <v>0</v>
      </c>
      <c r="BM395">
        <v>22014</v>
      </c>
      <c r="BN395">
        <v>5212</v>
      </c>
      <c r="BO395">
        <v>5943</v>
      </c>
      <c r="BP395">
        <v>7687</v>
      </c>
      <c r="BQ395">
        <v>0</v>
      </c>
      <c r="BR395">
        <v>171441</v>
      </c>
      <c r="BS395">
        <v>24419</v>
      </c>
      <c r="BT395">
        <v>27955</v>
      </c>
      <c r="BU395">
        <v>17211</v>
      </c>
      <c r="BV395">
        <v>0</v>
      </c>
    </row>
    <row r="396" spans="1:74" x14ac:dyDescent="0.3">
      <c r="A396" t="s">
        <v>3649</v>
      </c>
      <c r="B396">
        <v>1980</v>
      </c>
      <c r="C396" t="s">
        <v>189</v>
      </c>
      <c r="D396" t="s">
        <v>808</v>
      </c>
      <c r="E396" t="str">
        <f t="shared" si="6"/>
        <v>City of Los Banos</v>
      </c>
      <c r="F396">
        <v>1635</v>
      </c>
      <c r="G396" t="s">
        <v>3650</v>
      </c>
      <c r="H396">
        <v>10341</v>
      </c>
      <c r="I396">
        <v>0</v>
      </c>
      <c r="J396">
        <v>10341</v>
      </c>
      <c r="K396">
        <v>0</v>
      </c>
      <c r="L396">
        <v>3643</v>
      </c>
      <c r="M396">
        <v>2294</v>
      </c>
      <c r="N396">
        <v>1349</v>
      </c>
      <c r="O396">
        <v>49000</v>
      </c>
      <c r="P396">
        <v>3048</v>
      </c>
      <c r="Q396">
        <v>297</v>
      </c>
      <c r="R396">
        <v>298</v>
      </c>
      <c r="S396">
        <v>285</v>
      </c>
      <c r="T396" t="s">
        <v>808</v>
      </c>
      <c r="U396">
        <v>1</v>
      </c>
      <c r="V396">
        <v>222</v>
      </c>
      <c r="W396">
        <v>15</v>
      </c>
      <c r="X396">
        <v>8</v>
      </c>
      <c r="Y396">
        <v>50</v>
      </c>
      <c r="Z396">
        <v>206</v>
      </c>
      <c r="AA396">
        <v>50</v>
      </c>
      <c r="AB396">
        <v>57</v>
      </c>
      <c r="AC396">
        <v>17</v>
      </c>
      <c r="AD396">
        <v>104</v>
      </c>
      <c r="AE396">
        <v>195</v>
      </c>
      <c r="AF396">
        <v>16</v>
      </c>
      <c r="AG396">
        <v>72</v>
      </c>
      <c r="AH396">
        <v>70</v>
      </c>
      <c r="AI396">
        <v>47</v>
      </c>
      <c r="AJ396">
        <v>12</v>
      </c>
      <c r="AK396">
        <v>10</v>
      </c>
      <c r="AL396">
        <v>101</v>
      </c>
      <c r="AM396">
        <v>40</v>
      </c>
      <c r="AN396">
        <v>29</v>
      </c>
      <c r="AO396">
        <v>0</v>
      </c>
      <c r="AP396">
        <v>11</v>
      </c>
      <c r="AQ396">
        <v>178</v>
      </c>
      <c r="AR396">
        <v>7</v>
      </c>
      <c r="AS396">
        <v>7</v>
      </c>
      <c r="AT396">
        <v>0</v>
      </c>
      <c r="AU396">
        <v>5</v>
      </c>
      <c r="AV396">
        <v>278</v>
      </c>
      <c r="AW396">
        <v>103</v>
      </c>
      <c r="AX396">
        <v>11</v>
      </c>
      <c r="AY396">
        <v>26</v>
      </c>
      <c r="AZ396">
        <v>19</v>
      </c>
      <c r="BA396">
        <v>90</v>
      </c>
      <c r="BB396">
        <v>18</v>
      </c>
      <c r="BC396">
        <v>126</v>
      </c>
      <c r="BD396">
        <v>38</v>
      </c>
      <c r="BE396">
        <v>40</v>
      </c>
      <c r="BF396">
        <v>94</v>
      </c>
      <c r="BG396">
        <v>0</v>
      </c>
      <c r="BH396">
        <v>166</v>
      </c>
      <c r="BI396">
        <v>54</v>
      </c>
      <c r="BJ396">
        <v>39</v>
      </c>
      <c r="BK396">
        <v>42</v>
      </c>
      <c r="BL396">
        <v>0</v>
      </c>
      <c r="BM396">
        <v>174</v>
      </c>
      <c r="BN396">
        <v>35</v>
      </c>
      <c r="BO396">
        <v>25</v>
      </c>
      <c r="BP396">
        <v>25</v>
      </c>
      <c r="BQ396">
        <v>0</v>
      </c>
      <c r="BR396">
        <v>768</v>
      </c>
      <c r="BS396">
        <v>87</v>
      </c>
      <c r="BT396">
        <v>38</v>
      </c>
      <c r="BU396">
        <v>19</v>
      </c>
      <c r="BV396">
        <v>0</v>
      </c>
    </row>
    <row r="397" spans="1:74" x14ac:dyDescent="0.3">
      <c r="A397" t="s">
        <v>3651</v>
      </c>
      <c r="B397">
        <v>1980</v>
      </c>
      <c r="C397" t="s">
        <v>189</v>
      </c>
      <c r="D397" t="s">
        <v>810</v>
      </c>
      <c r="E397" t="str">
        <f t="shared" si="6"/>
        <v>City of Los Gatos</v>
      </c>
      <c r="F397">
        <v>1640</v>
      </c>
      <c r="G397" t="s">
        <v>3652</v>
      </c>
      <c r="H397">
        <v>26906</v>
      </c>
      <c r="I397">
        <v>26906</v>
      </c>
      <c r="J397">
        <v>0</v>
      </c>
      <c r="K397">
        <v>0</v>
      </c>
      <c r="L397">
        <v>10539</v>
      </c>
      <c r="M397">
        <v>6646</v>
      </c>
      <c r="N397">
        <v>3893</v>
      </c>
      <c r="O397">
        <v>161600</v>
      </c>
      <c r="P397">
        <v>8270</v>
      </c>
      <c r="Q397">
        <v>1380</v>
      </c>
      <c r="R397">
        <v>1205</v>
      </c>
      <c r="S397">
        <v>113</v>
      </c>
      <c r="T397" t="s">
        <v>810</v>
      </c>
      <c r="U397">
        <v>1</v>
      </c>
      <c r="V397">
        <v>381</v>
      </c>
      <c r="W397">
        <v>0</v>
      </c>
      <c r="X397">
        <v>6</v>
      </c>
      <c r="Y397">
        <v>0</v>
      </c>
      <c r="Z397">
        <v>456</v>
      </c>
      <c r="AA397">
        <v>24</v>
      </c>
      <c r="AB397">
        <v>19</v>
      </c>
      <c r="AC397">
        <v>6</v>
      </c>
      <c r="AD397">
        <v>41</v>
      </c>
      <c r="AE397">
        <v>468</v>
      </c>
      <c r="AF397">
        <v>4</v>
      </c>
      <c r="AG397">
        <v>92</v>
      </c>
      <c r="AH397">
        <v>85</v>
      </c>
      <c r="AI397">
        <v>189</v>
      </c>
      <c r="AJ397">
        <v>256</v>
      </c>
      <c r="AK397">
        <v>11</v>
      </c>
      <c r="AL397">
        <v>144</v>
      </c>
      <c r="AM397">
        <v>152</v>
      </c>
      <c r="AN397">
        <v>256</v>
      </c>
      <c r="AO397">
        <v>81</v>
      </c>
      <c r="AP397">
        <v>16</v>
      </c>
      <c r="AQ397">
        <v>961</v>
      </c>
      <c r="AR397">
        <v>304</v>
      </c>
      <c r="AS397">
        <v>226</v>
      </c>
      <c r="AT397">
        <v>7</v>
      </c>
      <c r="AU397">
        <v>20</v>
      </c>
      <c r="AV397">
        <v>529</v>
      </c>
      <c r="AW397">
        <v>118</v>
      </c>
      <c r="AX397">
        <v>17</v>
      </c>
      <c r="AY397">
        <v>5</v>
      </c>
      <c r="AZ397">
        <v>16</v>
      </c>
      <c r="BA397">
        <v>77</v>
      </c>
      <c r="BB397">
        <v>22</v>
      </c>
      <c r="BC397">
        <v>98</v>
      </c>
      <c r="BD397">
        <v>23</v>
      </c>
      <c r="BE397">
        <v>6</v>
      </c>
      <c r="BF397">
        <v>109</v>
      </c>
      <c r="BG397">
        <v>0</v>
      </c>
      <c r="BH397">
        <v>117</v>
      </c>
      <c r="BI397">
        <v>40</v>
      </c>
      <c r="BJ397">
        <v>42</v>
      </c>
      <c r="BK397">
        <v>109</v>
      </c>
      <c r="BL397">
        <v>0</v>
      </c>
      <c r="BM397">
        <v>151</v>
      </c>
      <c r="BN397">
        <v>46</v>
      </c>
      <c r="BO397">
        <v>55</v>
      </c>
      <c r="BP397">
        <v>111</v>
      </c>
      <c r="BQ397">
        <v>0</v>
      </c>
      <c r="BR397">
        <v>2584</v>
      </c>
      <c r="BS397">
        <v>466</v>
      </c>
      <c r="BT397">
        <v>541</v>
      </c>
      <c r="BU397">
        <v>341</v>
      </c>
      <c r="BV397">
        <v>0</v>
      </c>
    </row>
    <row r="398" spans="1:74" x14ac:dyDescent="0.3">
      <c r="A398" t="s">
        <v>3653</v>
      </c>
      <c r="B398">
        <v>1980</v>
      </c>
      <c r="C398" t="s">
        <v>189</v>
      </c>
      <c r="D398" t="s">
        <v>3654</v>
      </c>
      <c r="E398" t="str">
        <f t="shared" si="6"/>
        <v>City of Los Molinos</v>
      </c>
      <c r="F398">
        <v>1642</v>
      </c>
      <c r="G398" t="s">
        <v>3655</v>
      </c>
      <c r="H398">
        <v>1241</v>
      </c>
      <c r="I398">
        <v>0</v>
      </c>
      <c r="J398">
        <v>0</v>
      </c>
      <c r="K398">
        <v>1241</v>
      </c>
      <c r="L398">
        <v>515</v>
      </c>
      <c r="M398">
        <v>372</v>
      </c>
      <c r="N398">
        <v>143</v>
      </c>
      <c r="O398">
        <v>37900</v>
      </c>
      <c r="P398">
        <v>292</v>
      </c>
      <c r="Q398">
        <v>92</v>
      </c>
      <c r="R398">
        <v>6</v>
      </c>
      <c r="S398">
        <v>169</v>
      </c>
      <c r="T398" t="s">
        <v>3654</v>
      </c>
      <c r="U398">
        <v>1</v>
      </c>
      <c r="V398">
        <v>162</v>
      </c>
      <c r="W398">
        <v>7</v>
      </c>
      <c r="X398">
        <v>0</v>
      </c>
      <c r="Y398">
        <v>15</v>
      </c>
      <c r="Z398">
        <v>43</v>
      </c>
      <c r="AA398">
        <v>11</v>
      </c>
      <c r="AB398">
        <v>0</v>
      </c>
      <c r="AC398">
        <v>14</v>
      </c>
      <c r="AD398">
        <v>0</v>
      </c>
      <c r="AE398">
        <v>24</v>
      </c>
      <c r="AF398">
        <v>19</v>
      </c>
      <c r="AG398">
        <v>0</v>
      </c>
      <c r="AH398">
        <v>10</v>
      </c>
      <c r="AI398">
        <v>0</v>
      </c>
      <c r="AJ398">
        <v>0</v>
      </c>
      <c r="AK398">
        <v>0</v>
      </c>
      <c r="AL398">
        <v>12</v>
      </c>
      <c r="AM398">
        <v>0</v>
      </c>
      <c r="AN398">
        <v>0</v>
      </c>
      <c r="AO398">
        <v>0</v>
      </c>
      <c r="AP398">
        <v>0</v>
      </c>
      <c r="AQ398">
        <v>7</v>
      </c>
      <c r="AR398">
        <v>0</v>
      </c>
      <c r="AS398">
        <v>0</v>
      </c>
      <c r="AT398">
        <v>0</v>
      </c>
      <c r="AU398">
        <v>0</v>
      </c>
      <c r="AV398">
        <v>252</v>
      </c>
      <c r="AW398">
        <v>68</v>
      </c>
      <c r="AX398">
        <v>27</v>
      </c>
      <c r="AY398">
        <v>7</v>
      </c>
      <c r="AZ398">
        <v>15</v>
      </c>
      <c r="BA398">
        <v>15</v>
      </c>
      <c r="BB398">
        <v>5</v>
      </c>
      <c r="BC398">
        <v>10</v>
      </c>
      <c r="BD398">
        <v>6</v>
      </c>
      <c r="BE398">
        <v>11</v>
      </c>
      <c r="BF398">
        <v>0</v>
      </c>
      <c r="BG398">
        <v>0</v>
      </c>
      <c r="BH398">
        <v>6</v>
      </c>
      <c r="BI398">
        <v>0</v>
      </c>
      <c r="BJ398">
        <v>0</v>
      </c>
      <c r="BK398">
        <v>20</v>
      </c>
      <c r="BL398">
        <v>0</v>
      </c>
      <c r="BM398">
        <v>16</v>
      </c>
      <c r="BN398">
        <v>0</v>
      </c>
      <c r="BO398">
        <v>12</v>
      </c>
      <c r="BP398">
        <v>0</v>
      </c>
      <c r="BQ398">
        <v>0</v>
      </c>
      <c r="BR398">
        <v>35</v>
      </c>
      <c r="BS398">
        <v>4</v>
      </c>
      <c r="BT398">
        <v>0</v>
      </c>
      <c r="BU398">
        <v>0</v>
      </c>
      <c r="BV398">
        <v>0</v>
      </c>
    </row>
    <row r="399" spans="1:74" x14ac:dyDescent="0.3">
      <c r="A399" t="s">
        <v>3656</v>
      </c>
      <c r="B399">
        <v>1980</v>
      </c>
      <c r="C399" t="s">
        <v>189</v>
      </c>
      <c r="D399" t="s">
        <v>3657</v>
      </c>
      <c r="E399" t="str">
        <f t="shared" si="6"/>
        <v>City of Lower Lake</v>
      </c>
      <c r="F399">
        <v>1650</v>
      </c>
      <c r="G399" t="s">
        <v>3658</v>
      </c>
      <c r="H399">
        <v>1043</v>
      </c>
      <c r="I399">
        <v>0</v>
      </c>
      <c r="J399">
        <v>0</v>
      </c>
      <c r="K399">
        <v>1043</v>
      </c>
      <c r="L399">
        <v>447</v>
      </c>
      <c r="M399">
        <v>362</v>
      </c>
      <c r="N399">
        <v>85</v>
      </c>
      <c r="O399">
        <v>52800</v>
      </c>
      <c r="P399">
        <v>171</v>
      </c>
      <c r="Q399">
        <v>30</v>
      </c>
      <c r="R399">
        <v>3</v>
      </c>
      <c r="S399">
        <v>261</v>
      </c>
      <c r="T399" t="s">
        <v>3657</v>
      </c>
      <c r="U399">
        <v>1</v>
      </c>
      <c r="V399">
        <v>263</v>
      </c>
      <c r="W399">
        <v>0</v>
      </c>
      <c r="X399">
        <v>0</v>
      </c>
      <c r="Y399">
        <v>0</v>
      </c>
      <c r="Z399">
        <v>38</v>
      </c>
      <c r="AA399">
        <v>0</v>
      </c>
      <c r="AB399">
        <v>0</v>
      </c>
      <c r="AC399">
        <v>0</v>
      </c>
      <c r="AD399">
        <v>0</v>
      </c>
      <c r="AE399">
        <v>9</v>
      </c>
      <c r="AF399">
        <v>0</v>
      </c>
      <c r="AG399">
        <v>0</v>
      </c>
      <c r="AH399">
        <v>9</v>
      </c>
      <c r="AI399">
        <v>0</v>
      </c>
      <c r="AJ399">
        <v>0</v>
      </c>
      <c r="AK399">
        <v>0</v>
      </c>
      <c r="AL399">
        <v>0</v>
      </c>
      <c r="AM399">
        <v>0</v>
      </c>
      <c r="AN399">
        <v>0</v>
      </c>
      <c r="AO399">
        <v>0</v>
      </c>
      <c r="AP399">
        <v>0</v>
      </c>
      <c r="AQ399">
        <v>0</v>
      </c>
      <c r="AR399">
        <v>0</v>
      </c>
      <c r="AS399">
        <v>0</v>
      </c>
      <c r="AT399">
        <v>0</v>
      </c>
      <c r="AU399">
        <v>0</v>
      </c>
      <c r="AV399">
        <v>300</v>
      </c>
      <c r="AW399">
        <v>123</v>
      </c>
      <c r="AX399">
        <v>0</v>
      </c>
      <c r="AY399">
        <v>0</v>
      </c>
      <c r="AZ399">
        <v>0</v>
      </c>
      <c r="BA399">
        <v>42</v>
      </c>
      <c r="BB399">
        <v>0</v>
      </c>
      <c r="BC399">
        <v>0</v>
      </c>
      <c r="BD399">
        <v>0</v>
      </c>
      <c r="BE399">
        <v>6</v>
      </c>
      <c r="BF399">
        <v>0</v>
      </c>
      <c r="BG399">
        <v>0</v>
      </c>
      <c r="BH399">
        <v>9</v>
      </c>
      <c r="BI399">
        <v>0</v>
      </c>
      <c r="BJ399">
        <v>13</v>
      </c>
      <c r="BK399">
        <v>9</v>
      </c>
      <c r="BL399">
        <v>0</v>
      </c>
      <c r="BM399">
        <v>0</v>
      </c>
      <c r="BN399">
        <v>9</v>
      </c>
      <c r="BO399">
        <v>18</v>
      </c>
      <c r="BP399">
        <v>0</v>
      </c>
      <c r="BQ399">
        <v>0</v>
      </c>
      <c r="BR399">
        <v>23</v>
      </c>
      <c r="BS399">
        <v>9</v>
      </c>
      <c r="BT399">
        <v>0</v>
      </c>
      <c r="BU399">
        <v>0</v>
      </c>
      <c r="BV399">
        <v>0</v>
      </c>
    </row>
    <row r="400" spans="1:74" x14ac:dyDescent="0.3">
      <c r="A400" t="s">
        <v>3659</v>
      </c>
      <c r="B400">
        <v>1980</v>
      </c>
      <c r="C400" t="s">
        <v>189</v>
      </c>
      <c r="D400" t="s">
        <v>812</v>
      </c>
      <c r="E400" t="str">
        <f t="shared" si="6"/>
        <v>City of Loyalton</v>
      </c>
      <c r="F400">
        <v>1652</v>
      </c>
      <c r="G400" t="s">
        <v>3660</v>
      </c>
      <c r="H400">
        <v>1030</v>
      </c>
      <c r="I400">
        <v>0</v>
      </c>
      <c r="J400">
        <v>0</v>
      </c>
      <c r="K400">
        <v>1030</v>
      </c>
      <c r="L400">
        <v>386</v>
      </c>
      <c r="M400">
        <v>265</v>
      </c>
      <c r="N400">
        <v>121</v>
      </c>
      <c r="O400">
        <v>47100</v>
      </c>
      <c r="P400">
        <v>330</v>
      </c>
      <c r="Q400">
        <v>9</v>
      </c>
      <c r="R400">
        <v>0</v>
      </c>
      <c r="S400">
        <v>67</v>
      </c>
      <c r="T400" t="s">
        <v>812</v>
      </c>
      <c r="U400">
        <v>1</v>
      </c>
      <c r="V400">
        <v>186</v>
      </c>
      <c r="W400">
        <v>2</v>
      </c>
      <c r="X400">
        <v>0</v>
      </c>
      <c r="Y400">
        <v>3</v>
      </c>
      <c r="Z400">
        <v>9</v>
      </c>
      <c r="AA400">
        <v>2</v>
      </c>
      <c r="AB400">
        <v>8</v>
      </c>
      <c r="AC400">
        <v>3</v>
      </c>
      <c r="AD400">
        <v>4</v>
      </c>
      <c r="AE400">
        <v>7</v>
      </c>
      <c r="AF400">
        <v>0</v>
      </c>
      <c r="AG400">
        <v>6</v>
      </c>
      <c r="AH400">
        <v>8</v>
      </c>
      <c r="AI400">
        <v>4</v>
      </c>
      <c r="AJ400">
        <v>0</v>
      </c>
      <c r="AK400">
        <v>2</v>
      </c>
      <c r="AL400">
        <v>22</v>
      </c>
      <c r="AM400">
        <v>2</v>
      </c>
      <c r="AN400">
        <v>0</v>
      </c>
      <c r="AO400">
        <v>0</v>
      </c>
      <c r="AP400">
        <v>0</v>
      </c>
      <c r="AQ400">
        <v>30</v>
      </c>
      <c r="AR400">
        <v>3</v>
      </c>
      <c r="AS400">
        <v>0</v>
      </c>
      <c r="AT400">
        <v>0</v>
      </c>
      <c r="AU400">
        <v>6</v>
      </c>
      <c r="AV400">
        <v>324</v>
      </c>
      <c r="AW400">
        <v>109</v>
      </c>
      <c r="AX400">
        <v>10</v>
      </c>
      <c r="AY400">
        <v>0</v>
      </c>
      <c r="AZ400">
        <v>8</v>
      </c>
      <c r="BA400">
        <v>12</v>
      </c>
      <c r="BB400">
        <v>2</v>
      </c>
      <c r="BC400">
        <v>23</v>
      </c>
      <c r="BD400">
        <v>8</v>
      </c>
      <c r="BE400">
        <v>6</v>
      </c>
      <c r="BF400">
        <v>3</v>
      </c>
      <c r="BG400">
        <v>0</v>
      </c>
      <c r="BH400">
        <v>7</v>
      </c>
      <c r="BI400">
        <v>3</v>
      </c>
      <c r="BJ400">
        <v>8</v>
      </c>
      <c r="BK400">
        <v>0</v>
      </c>
      <c r="BL400">
        <v>0</v>
      </c>
      <c r="BM400">
        <v>16</v>
      </c>
      <c r="BN400">
        <v>1</v>
      </c>
      <c r="BO400">
        <v>0</v>
      </c>
      <c r="BP400">
        <v>5</v>
      </c>
      <c r="BQ400">
        <v>0</v>
      </c>
      <c r="BR400">
        <v>87</v>
      </c>
      <c r="BS400">
        <v>4</v>
      </c>
      <c r="BT400">
        <v>7</v>
      </c>
      <c r="BU400">
        <v>0</v>
      </c>
      <c r="BV400">
        <v>0</v>
      </c>
    </row>
    <row r="401" spans="1:74" x14ac:dyDescent="0.3">
      <c r="A401" t="s">
        <v>3661</v>
      </c>
      <c r="B401">
        <v>1980</v>
      </c>
      <c r="C401" t="s">
        <v>189</v>
      </c>
      <c r="D401" t="s">
        <v>3662</v>
      </c>
      <c r="E401" t="str">
        <f t="shared" si="6"/>
        <v>City of Lucas Valley-Marinwood</v>
      </c>
      <c r="F401">
        <v>1656</v>
      </c>
      <c r="G401" t="s">
        <v>3663</v>
      </c>
      <c r="H401">
        <v>6409</v>
      </c>
      <c r="I401">
        <v>6409</v>
      </c>
      <c r="J401">
        <v>0</v>
      </c>
      <c r="K401">
        <v>0</v>
      </c>
      <c r="L401">
        <v>2085</v>
      </c>
      <c r="M401">
        <v>1751</v>
      </c>
      <c r="N401">
        <v>334</v>
      </c>
      <c r="O401">
        <v>142500</v>
      </c>
      <c r="P401">
        <v>2091</v>
      </c>
      <c r="Q401">
        <v>11</v>
      </c>
      <c r="R401">
        <v>4</v>
      </c>
      <c r="S401">
        <v>1</v>
      </c>
      <c r="T401" t="s">
        <v>3662</v>
      </c>
      <c r="U401">
        <v>1</v>
      </c>
      <c r="V401">
        <v>501</v>
      </c>
      <c r="W401">
        <v>0</v>
      </c>
      <c r="X401">
        <v>0</v>
      </c>
      <c r="Y401">
        <v>0</v>
      </c>
      <c r="Z401">
        <v>4</v>
      </c>
      <c r="AA401">
        <v>9</v>
      </c>
      <c r="AB401">
        <v>0</v>
      </c>
      <c r="AC401">
        <v>0</v>
      </c>
      <c r="AD401">
        <v>0</v>
      </c>
      <c r="AE401">
        <v>45</v>
      </c>
      <c r="AF401">
        <v>0</v>
      </c>
      <c r="AG401">
        <v>3</v>
      </c>
      <c r="AH401">
        <v>0</v>
      </c>
      <c r="AI401">
        <v>6</v>
      </c>
      <c r="AJ401">
        <v>32</v>
      </c>
      <c r="AK401">
        <v>0</v>
      </c>
      <c r="AL401">
        <v>0</v>
      </c>
      <c r="AM401">
        <v>0</v>
      </c>
      <c r="AN401">
        <v>0</v>
      </c>
      <c r="AO401">
        <v>26</v>
      </c>
      <c r="AP401">
        <v>0</v>
      </c>
      <c r="AQ401">
        <v>46</v>
      </c>
      <c r="AR401">
        <v>71</v>
      </c>
      <c r="AS401">
        <v>53</v>
      </c>
      <c r="AT401">
        <v>6</v>
      </c>
      <c r="AU401">
        <v>5</v>
      </c>
      <c r="AV401">
        <v>442</v>
      </c>
      <c r="AW401">
        <v>169</v>
      </c>
      <c r="AX401">
        <v>0</v>
      </c>
      <c r="AY401">
        <v>0</v>
      </c>
      <c r="AZ401">
        <v>0</v>
      </c>
      <c r="BA401">
        <v>12</v>
      </c>
      <c r="BB401">
        <v>14</v>
      </c>
      <c r="BC401">
        <v>0</v>
      </c>
      <c r="BD401">
        <v>0</v>
      </c>
      <c r="BE401">
        <v>11</v>
      </c>
      <c r="BF401">
        <v>23</v>
      </c>
      <c r="BG401">
        <v>0</v>
      </c>
      <c r="BH401">
        <v>10</v>
      </c>
      <c r="BI401">
        <v>0</v>
      </c>
      <c r="BJ401">
        <v>19</v>
      </c>
      <c r="BK401">
        <v>38</v>
      </c>
      <c r="BL401">
        <v>0</v>
      </c>
      <c r="BM401">
        <v>38</v>
      </c>
      <c r="BN401">
        <v>28</v>
      </c>
      <c r="BO401">
        <v>26</v>
      </c>
      <c r="BP401">
        <v>15</v>
      </c>
      <c r="BQ401">
        <v>0</v>
      </c>
      <c r="BR401">
        <v>867</v>
      </c>
      <c r="BS401">
        <v>158</v>
      </c>
      <c r="BT401">
        <v>109</v>
      </c>
      <c r="BU401">
        <v>81</v>
      </c>
      <c r="BV401">
        <v>0</v>
      </c>
    </row>
    <row r="402" spans="1:74" x14ac:dyDescent="0.3">
      <c r="A402" t="s">
        <v>3664</v>
      </c>
      <c r="B402">
        <v>1980</v>
      </c>
      <c r="C402" t="s">
        <v>189</v>
      </c>
      <c r="D402" t="s">
        <v>3665</v>
      </c>
      <c r="E402" t="str">
        <f t="shared" si="6"/>
        <v>City of Lucerne</v>
      </c>
      <c r="F402">
        <v>1657</v>
      </c>
      <c r="G402" t="s">
        <v>3666</v>
      </c>
      <c r="H402">
        <v>1767</v>
      </c>
      <c r="I402">
        <v>0</v>
      </c>
      <c r="J402">
        <v>0</v>
      </c>
      <c r="K402">
        <v>1767</v>
      </c>
      <c r="L402">
        <v>837</v>
      </c>
      <c r="M402">
        <v>653</v>
      </c>
      <c r="N402">
        <v>184</v>
      </c>
      <c r="O402">
        <v>41800</v>
      </c>
      <c r="P402">
        <v>697</v>
      </c>
      <c r="Q402">
        <v>74</v>
      </c>
      <c r="R402">
        <v>5</v>
      </c>
      <c r="S402">
        <v>390</v>
      </c>
      <c r="T402" t="s">
        <v>3665</v>
      </c>
      <c r="U402">
        <v>1</v>
      </c>
      <c r="V402">
        <v>209</v>
      </c>
      <c r="W402">
        <v>0</v>
      </c>
      <c r="X402">
        <v>0</v>
      </c>
      <c r="Y402">
        <v>8</v>
      </c>
      <c r="Z402">
        <v>57</v>
      </c>
      <c r="AA402">
        <v>0</v>
      </c>
      <c r="AB402">
        <v>12</v>
      </c>
      <c r="AC402">
        <v>7</v>
      </c>
      <c r="AD402">
        <v>37</v>
      </c>
      <c r="AE402">
        <v>45</v>
      </c>
      <c r="AF402">
        <v>0</v>
      </c>
      <c r="AG402">
        <v>0</v>
      </c>
      <c r="AH402">
        <v>15</v>
      </c>
      <c r="AI402">
        <v>14</v>
      </c>
      <c r="AJ402">
        <v>0</v>
      </c>
      <c r="AK402">
        <v>0</v>
      </c>
      <c r="AL402">
        <v>0</v>
      </c>
      <c r="AM402">
        <v>8</v>
      </c>
      <c r="AN402">
        <v>0</v>
      </c>
      <c r="AO402">
        <v>0</v>
      </c>
      <c r="AP402">
        <v>6</v>
      </c>
      <c r="AQ402">
        <v>11</v>
      </c>
      <c r="AR402">
        <v>0</v>
      </c>
      <c r="AS402">
        <v>0</v>
      </c>
      <c r="AT402">
        <v>0</v>
      </c>
      <c r="AU402">
        <v>0</v>
      </c>
      <c r="AV402">
        <v>270</v>
      </c>
      <c r="AW402">
        <v>98</v>
      </c>
      <c r="AX402">
        <v>0</v>
      </c>
      <c r="AY402">
        <v>11</v>
      </c>
      <c r="AZ402">
        <v>32</v>
      </c>
      <c r="BA402">
        <v>17</v>
      </c>
      <c r="BB402">
        <v>0</v>
      </c>
      <c r="BC402">
        <v>75</v>
      </c>
      <c r="BD402">
        <v>20</v>
      </c>
      <c r="BE402">
        <v>18</v>
      </c>
      <c r="BF402">
        <v>8</v>
      </c>
      <c r="BG402">
        <v>0</v>
      </c>
      <c r="BH402">
        <v>45</v>
      </c>
      <c r="BI402">
        <v>0</v>
      </c>
      <c r="BJ402">
        <v>7</v>
      </c>
      <c r="BK402">
        <v>8</v>
      </c>
      <c r="BL402">
        <v>0</v>
      </c>
      <c r="BM402">
        <v>27</v>
      </c>
      <c r="BN402">
        <v>6</v>
      </c>
      <c r="BO402">
        <v>9</v>
      </c>
      <c r="BP402">
        <v>0</v>
      </c>
      <c r="BQ402">
        <v>0</v>
      </c>
      <c r="BR402">
        <v>62</v>
      </c>
      <c r="BS402">
        <v>0</v>
      </c>
      <c r="BT402">
        <v>5</v>
      </c>
      <c r="BU402">
        <v>0</v>
      </c>
      <c r="BV402">
        <v>0</v>
      </c>
    </row>
    <row r="403" spans="1:74" x14ac:dyDescent="0.3">
      <c r="A403" t="s">
        <v>3667</v>
      </c>
      <c r="B403">
        <v>1980</v>
      </c>
      <c r="C403" t="s">
        <v>189</v>
      </c>
      <c r="D403" t="s">
        <v>814</v>
      </c>
      <c r="E403" t="str">
        <f t="shared" si="6"/>
        <v>City of Lynwood</v>
      </c>
      <c r="F403">
        <v>1660</v>
      </c>
      <c r="G403" t="s">
        <v>3668</v>
      </c>
      <c r="H403">
        <v>48548</v>
      </c>
      <c r="I403">
        <v>48548</v>
      </c>
      <c r="J403">
        <v>0</v>
      </c>
      <c r="K403">
        <v>0</v>
      </c>
      <c r="L403">
        <v>14046</v>
      </c>
      <c r="M403">
        <v>7180</v>
      </c>
      <c r="N403">
        <v>6866</v>
      </c>
      <c r="O403">
        <v>59200</v>
      </c>
      <c r="P403">
        <v>9521</v>
      </c>
      <c r="Q403">
        <v>3789</v>
      </c>
      <c r="R403">
        <v>1163</v>
      </c>
      <c r="S403">
        <v>67</v>
      </c>
      <c r="T403" t="s">
        <v>814</v>
      </c>
      <c r="U403">
        <v>1</v>
      </c>
      <c r="V403">
        <v>244</v>
      </c>
      <c r="W403">
        <v>7</v>
      </c>
      <c r="X403">
        <v>6</v>
      </c>
      <c r="Y403">
        <v>55</v>
      </c>
      <c r="Z403">
        <v>1280</v>
      </c>
      <c r="AA403">
        <v>232</v>
      </c>
      <c r="AB403">
        <v>85</v>
      </c>
      <c r="AC403">
        <v>67</v>
      </c>
      <c r="AD403">
        <v>369</v>
      </c>
      <c r="AE403">
        <v>946</v>
      </c>
      <c r="AF403">
        <v>21</v>
      </c>
      <c r="AG403">
        <v>417</v>
      </c>
      <c r="AH403">
        <v>439</v>
      </c>
      <c r="AI403">
        <v>450</v>
      </c>
      <c r="AJ403">
        <v>108</v>
      </c>
      <c r="AK403">
        <v>12</v>
      </c>
      <c r="AL403">
        <v>657</v>
      </c>
      <c r="AM403">
        <v>196</v>
      </c>
      <c r="AN403">
        <v>136</v>
      </c>
      <c r="AO403">
        <v>9</v>
      </c>
      <c r="AP403">
        <v>0</v>
      </c>
      <c r="AQ403">
        <v>1153</v>
      </c>
      <c r="AR403">
        <v>86</v>
      </c>
      <c r="AS403">
        <v>17</v>
      </c>
      <c r="AT403">
        <v>0</v>
      </c>
      <c r="AU403">
        <v>21</v>
      </c>
      <c r="AV403">
        <v>339</v>
      </c>
      <c r="AW403">
        <v>80</v>
      </c>
      <c r="AX403">
        <v>69</v>
      </c>
      <c r="AY403">
        <v>42</v>
      </c>
      <c r="AZ403">
        <v>23</v>
      </c>
      <c r="BA403">
        <v>267</v>
      </c>
      <c r="BB403">
        <v>84</v>
      </c>
      <c r="BC403">
        <v>242</v>
      </c>
      <c r="BD403">
        <v>28</v>
      </c>
      <c r="BE403">
        <v>45</v>
      </c>
      <c r="BF403">
        <v>289</v>
      </c>
      <c r="BG403">
        <v>0</v>
      </c>
      <c r="BH403">
        <v>418</v>
      </c>
      <c r="BI403">
        <v>79</v>
      </c>
      <c r="BJ403">
        <v>162</v>
      </c>
      <c r="BK403">
        <v>225</v>
      </c>
      <c r="BL403">
        <v>0</v>
      </c>
      <c r="BM403">
        <v>486</v>
      </c>
      <c r="BN403">
        <v>182</v>
      </c>
      <c r="BO403">
        <v>195</v>
      </c>
      <c r="BP403">
        <v>134</v>
      </c>
      <c r="BQ403">
        <v>0</v>
      </c>
      <c r="BR403">
        <v>2483</v>
      </c>
      <c r="BS403">
        <v>396</v>
      </c>
      <c r="BT403">
        <v>356</v>
      </c>
      <c r="BU403">
        <v>63</v>
      </c>
      <c r="BV403">
        <v>0</v>
      </c>
    </row>
    <row r="404" spans="1:74" x14ac:dyDescent="0.3">
      <c r="A404" t="s">
        <v>3669</v>
      </c>
      <c r="B404">
        <v>1980</v>
      </c>
      <c r="C404" t="s">
        <v>189</v>
      </c>
      <c r="D404" t="s">
        <v>3670</v>
      </c>
      <c r="E404" t="str">
        <f t="shared" si="6"/>
        <v>City of Mccloud</v>
      </c>
      <c r="F404">
        <v>1665</v>
      </c>
      <c r="G404" t="s">
        <v>3671</v>
      </c>
      <c r="H404">
        <v>1656</v>
      </c>
      <c r="I404">
        <v>0</v>
      </c>
      <c r="J404">
        <v>0</v>
      </c>
      <c r="K404">
        <v>1656</v>
      </c>
      <c r="L404">
        <v>615</v>
      </c>
      <c r="M404">
        <v>447</v>
      </c>
      <c r="N404">
        <v>168</v>
      </c>
      <c r="O404">
        <v>45200</v>
      </c>
      <c r="P404">
        <v>555</v>
      </c>
      <c r="Q404">
        <v>63</v>
      </c>
      <c r="R404">
        <v>19</v>
      </c>
      <c r="S404">
        <v>37</v>
      </c>
      <c r="T404" t="s">
        <v>3670</v>
      </c>
      <c r="U404">
        <v>1</v>
      </c>
      <c r="V404">
        <v>202</v>
      </c>
      <c r="W404">
        <v>0</v>
      </c>
      <c r="X404">
        <v>0</v>
      </c>
      <c r="Y404">
        <v>0</v>
      </c>
      <c r="Z404">
        <v>20</v>
      </c>
      <c r="AA404">
        <v>4</v>
      </c>
      <c r="AB404">
        <v>9</v>
      </c>
      <c r="AC404">
        <v>0</v>
      </c>
      <c r="AD404">
        <v>13</v>
      </c>
      <c r="AE404">
        <v>25</v>
      </c>
      <c r="AF404">
        <v>0</v>
      </c>
      <c r="AG404">
        <v>17</v>
      </c>
      <c r="AH404">
        <v>16</v>
      </c>
      <c r="AI404">
        <v>0</v>
      </c>
      <c r="AJ404">
        <v>14</v>
      </c>
      <c r="AK404">
        <v>2</v>
      </c>
      <c r="AL404">
        <v>19</v>
      </c>
      <c r="AM404">
        <v>7</v>
      </c>
      <c r="AN404">
        <v>0</v>
      </c>
      <c r="AO404">
        <v>0</v>
      </c>
      <c r="AP404">
        <v>5</v>
      </c>
      <c r="AQ404">
        <v>9</v>
      </c>
      <c r="AR404">
        <v>0</v>
      </c>
      <c r="AS404">
        <v>0</v>
      </c>
      <c r="AT404">
        <v>0</v>
      </c>
      <c r="AU404">
        <v>4</v>
      </c>
      <c r="AV404">
        <v>280</v>
      </c>
      <c r="AW404">
        <v>111</v>
      </c>
      <c r="AX404">
        <v>5</v>
      </c>
      <c r="AY404">
        <v>0</v>
      </c>
      <c r="AZ404">
        <v>13</v>
      </c>
      <c r="BA404">
        <v>24</v>
      </c>
      <c r="BB404">
        <v>0</v>
      </c>
      <c r="BC404">
        <v>31</v>
      </c>
      <c r="BD404">
        <v>0</v>
      </c>
      <c r="BE404">
        <v>0</v>
      </c>
      <c r="BF404">
        <v>5</v>
      </c>
      <c r="BG404">
        <v>0</v>
      </c>
      <c r="BH404">
        <v>45</v>
      </c>
      <c r="BI404">
        <v>8</v>
      </c>
      <c r="BJ404">
        <v>0</v>
      </c>
      <c r="BK404">
        <v>0</v>
      </c>
      <c r="BL404">
        <v>0</v>
      </c>
      <c r="BM404">
        <v>58</v>
      </c>
      <c r="BN404">
        <v>0</v>
      </c>
      <c r="BO404">
        <v>17</v>
      </c>
      <c r="BP404">
        <v>0</v>
      </c>
      <c r="BQ404">
        <v>0</v>
      </c>
      <c r="BR404">
        <v>144</v>
      </c>
      <c r="BS404">
        <v>12</v>
      </c>
      <c r="BT404">
        <v>0</v>
      </c>
      <c r="BU404">
        <v>0</v>
      </c>
      <c r="BV404">
        <v>0</v>
      </c>
    </row>
    <row r="405" spans="1:74" x14ac:dyDescent="0.3">
      <c r="A405" t="s">
        <v>3672</v>
      </c>
      <c r="B405">
        <v>1980</v>
      </c>
      <c r="C405" t="s">
        <v>189</v>
      </c>
      <c r="D405" t="s">
        <v>3673</v>
      </c>
      <c r="E405" t="str">
        <f t="shared" si="6"/>
        <v>City of Mcfarland</v>
      </c>
      <c r="F405">
        <v>1670</v>
      </c>
      <c r="G405" t="s">
        <v>3674</v>
      </c>
      <c r="H405">
        <v>5151</v>
      </c>
      <c r="I405">
        <v>0</v>
      </c>
      <c r="J405">
        <v>5151</v>
      </c>
      <c r="K405">
        <v>0</v>
      </c>
      <c r="L405">
        <v>1399</v>
      </c>
      <c r="M405">
        <v>906</v>
      </c>
      <c r="N405">
        <v>493</v>
      </c>
      <c r="O405">
        <v>41400</v>
      </c>
      <c r="P405">
        <v>1290</v>
      </c>
      <c r="Q405">
        <v>163</v>
      </c>
      <c r="R405">
        <v>6</v>
      </c>
      <c r="S405">
        <v>5</v>
      </c>
      <c r="T405" t="s">
        <v>3673</v>
      </c>
      <c r="U405">
        <v>1</v>
      </c>
      <c r="V405">
        <v>185</v>
      </c>
      <c r="W405">
        <v>0</v>
      </c>
      <c r="X405">
        <v>14</v>
      </c>
      <c r="Y405">
        <v>7</v>
      </c>
      <c r="Z405">
        <v>83</v>
      </c>
      <c r="AA405">
        <v>16</v>
      </c>
      <c r="AB405">
        <v>22</v>
      </c>
      <c r="AC405">
        <v>30</v>
      </c>
      <c r="AD405">
        <v>36</v>
      </c>
      <c r="AE405">
        <v>40</v>
      </c>
      <c r="AF405">
        <v>3</v>
      </c>
      <c r="AG405">
        <v>28</v>
      </c>
      <c r="AH405">
        <v>36</v>
      </c>
      <c r="AI405">
        <v>48</v>
      </c>
      <c r="AJ405">
        <v>0</v>
      </c>
      <c r="AK405">
        <v>5</v>
      </c>
      <c r="AL405">
        <v>54</v>
      </c>
      <c r="AM405">
        <v>4</v>
      </c>
      <c r="AN405">
        <v>0</v>
      </c>
      <c r="AO405">
        <v>0</v>
      </c>
      <c r="AP405">
        <v>4</v>
      </c>
      <c r="AQ405">
        <v>44</v>
      </c>
      <c r="AR405">
        <v>0</v>
      </c>
      <c r="AS405">
        <v>0</v>
      </c>
      <c r="AT405">
        <v>0</v>
      </c>
      <c r="AU405">
        <v>2</v>
      </c>
      <c r="AV405">
        <v>241</v>
      </c>
      <c r="AW405">
        <v>77</v>
      </c>
      <c r="AX405">
        <v>28</v>
      </c>
      <c r="AY405">
        <v>0</v>
      </c>
      <c r="AZ405">
        <v>0</v>
      </c>
      <c r="BA405">
        <v>13</v>
      </c>
      <c r="BB405">
        <v>32</v>
      </c>
      <c r="BC405">
        <v>91</v>
      </c>
      <c r="BD405">
        <v>44</v>
      </c>
      <c r="BE405">
        <v>12</v>
      </c>
      <c r="BF405">
        <v>28</v>
      </c>
      <c r="BG405">
        <v>0</v>
      </c>
      <c r="BH405">
        <v>97</v>
      </c>
      <c r="BI405">
        <v>15</v>
      </c>
      <c r="BJ405">
        <v>51</v>
      </c>
      <c r="BK405">
        <v>9</v>
      </c>
      <c r="BL405">
        <v>0</v>
      </c>
      <c r="BM405">
        <v>124</v>
      </c>
      <c r="BN405">
        <v>14</v>
      </c>
      <c r="BO405">
        <v>6</v>
      </c>
      <c r="BP405">
        <v>0</v>
      </c>
      <c r="BQ405">
        <v>0</v>
      </c>
      <c r="BR405">
        <v>204</v>
      </c>
      <c r="BS405">
        <v>34</v>
      </c>
      <c r="BT405">
        <v>8</v>
      </c>
      <c r="BU405">
        <v>0</v>
      </c>
      <c r="BV405">
        <v>0</v>
      </c>
    </row>
    <row r="406" spans="1:74" x14ac:dyDescent="0.3">
      <c r="A406" t="s">
        <v>3675</v>
      </c>
      <c r="B406">
        <v>1980</v>
      </c>
      <c r="C406" t="s">
        <v>189</v>
      </c>
      <c r="D406" t="s">
        <v>3676</v>
      </c>
      <c r="E406" t="str">
        <f t="shared" si="6"/>
        <v>City of Mckinleyville</v>
      </c>
      <c r="F406">
        <v>1674</v>
      </c>
      <c r="G406" t="s">
        <v>3677</v>
      </c>
      <c r="H406">
        <v>7772</v>
      </c>
      <c r="I406">
        <v>0</v>
      </c>
      <c r="J406">
        <v>7772</v>
      </c>
      <c r="K406">
        <v>0</v>
      </c>
      <c r="L406">
        <v>2761</v>
      </c>
      <c r="M406">
        <v>1823</v>
      </c>
      <c r="N406">
        <v>938</v>
      </c>
      <c r="O406">
        <v>56000</v>
      </c>
      <c r="P406">
        <v>2225</v>
      </c>
      <c r="Q406">
        <v>228</v>
      </c>
      <c r="R406">
        <v>21</v>
      </c>
      <c r="S406">
        <v>465</v>
      </c>
      <c r="T406" t="s">
        <v>3676</v>
      </c>
      <c r="U406">
        <v>1</v>
      </c>
      <c r="V406">
        <v>263</v>
      </c>
      <c r="W406">
        <v>0</v>
      </c>
      <c r="X406">
        <v>0</v>
      </c>
      <c r="Y406">
        <v>0</v>
      </c>
      <c r="Z406">
        <v>218</v>
      </c>
      <c r="AA406">
        <v>13</v>
      </c>
      <c r="AB406">
        <v>0</v>
      </c>
      <c r="AC406">
        <v>19</v>
      </c>
      <c r="AD406">
        <v>33</v>
      </c>
      <c r="AE406">
        <v>180</v>
      </c>
      <c r="AF406">
        <v>17</v>
      </c>
      <c r="AG406">
        <v>44</v>
      </c>
      <c r="AH406">
        <v>26</v>
      </c>
      <c r="AI406">
        <v>39</v>
      </c>
      <c r="AJ406">
        <v>45</v>
      </c>
      <c r="AK406">
        <v>5</v>
      </c>
      <c r="AL406">
        <v>64</v>
      </c>
      <c r="AM406">
        <v>46</v>
      </c>
      <c r="AN406">
        <v>14</v>
      </c>
      <c r="AO406">
        <v>3</v>
      </c>
      <c r="AP406">
        <v>0</v>
      </c>
      <c r="AQ406">
        <v>95</v>
      </c>
      <c r="AR406">
        <v>23</v>
      </c>
      <c r="AS406">
        <v>4</v>
      </c>
      <c r="AT406">
        <v>0</v>
      </c>
      <c r="AU406">
        <v>12</v>
      </c>
      <c r="AV406">
        <v>314</v>
      </c>
      <c r="AW406">
        <v>88</v>
      </c>
      <c r="AX406">
        <v>0</v>
      </c>
      <c r="AY406">
        <v>9</v>
      </c>
      <c r="AZ406">
        <v>11</v>
      </c>
      <c r="BA406">
        <v>46</v>
      </c>
      <c r="BB406">
        <v>4</v>
      </c>
      <c r="BC406">
        <v>102</v>
      </c>
      <c r="BD406">
        <v>4</v>
      </c>
      <c r="BE406">
        <v>6</v>
      </c>
      <c r="BF406">
        <v>58</v>
      </c>
      <c r="BG406">
        <v>0</v>
      </c>
      <c r="BH406">
        <v>105</v>
      </c>
      <c r="BI406">
        <v>0</v>
      </c>
      <c r="BJ406">
        <v>63</v>
      </c>
      <c r="BK406">
        <v>20</v>
      </c>
      <c r="BL406">
        <v>0</v>
      </c>
      <c r="BM406">
        <v>81</v>
      </c>
      <c r="BN406">
        <v>14</v>
      </c>
      <c r="BO406">
        <v>54</v>
      </c>
      <c r="BP406">
        <v>7</v>
      </c>
      <c r="BQ406">
        <v>0</v>
      </c>
      <c r="BR406">
        <v>622</v>
      </c>
      <c r="BS406">
        <v>52</v>
      </c>
      <c r="BT406">
        <v>51</v>
      </c>
      <c r="BU406">
        <v>6</v>
      </c>
      <c r="BV406">
        <v>0</v>
      </c>
    </row>
    <row r="407" spans="1:74" x14ac:dyDescent="0.3">
      <c r="A407" t="s">
        <v>3678</v>
      </c>
      <c r="B407">
        <v>1980</v>
      </c>
      <c r="C407" t="s">
        <v>189</v>
      </c>
      <c r="D407" t="s">
        <v>816</v>
      </c>
      <c r="E407" t="str">
        <f t="shared" si="6"/>
        <v>City of Madera</v>
      </c>
      <c r="F407">
        <v>1680</v>
      </c>
      <c r="G407" t="s">
        <v>3679</v>
      </c>
      <c r="H407">
        <v>21732</v>
      </c>
      <c r="I407">
        <v>0</v>
      </c>
      <c r="J407">
        <v>21732</v>
      </c>
      <c r="K407">
        <v>0</v>
      </c>
      <c r="L407">
        <v>7359</v>
      </c>
      <c r="M407">
        <v>4272</v>
      </c>
      <c r="N407">
        <v>3087</v>
      </c>
      <c r="O407">
        <v>51500</v>
      </c>
      <c r="P407">
        <v>6037</v>
      </c>
      <c r="Q407">
        <v>995</v>
      </c>
      <c r="R407">
        <v>1033</v>
      </c>
      <c r="S407">
        <v>151</v>
      </c>
      <c r="T407" t="s">
        <v>816</v>
      </c>
      <c r="U407">
        <v>1</v>
      </c>
      <c r="V407">
        <v>216</v>
      </c>
      <c r="W407">
        <v>20</v>
      </c>
      <c r="X407">
        <v>89</v>
      </c>
      <c r="Y407">
        <v>121</v>
      </c>
      <c r="Z407">
        <v>382</v>
      </c>
      <c r="AA407">
        <v>64</v>
      </c>
      <c r="AB407">
        <v>127</v>
      </c>
      <c r="AC407">
        <v>141</v>
      </c>
      <c r="AD407">
        <v>240</v>
      </c>
      <c r="AE407">
        <v>318</v>
      </c>
      <c r="AF407">
        <v>6</v>
      </c>
      <c r="AG407">
        <v>184</v>
      </c>
      <c r="AH407">
        <v>234</v>
      </c>
      <c r="AI407">
        <v>149</v>
      </c>
      <c r="AJ407">
        <v>14</v>
      </c>
      <c r="AK407">
        <v>34</v>
      </c>
      <c r="AL407">
        <v>340</v>
      </c>
      <c r="AM407">
        <v>54</v>
      </c>
      <c r="AN407">
        <v>44</v>
      </c>
      <c r="AO407">
        <v>8</v>
      </c>
      <c r="AP407">
        <v>5</v>
      </c>
      <c r="AQ407">
        <v>426</v>
      </c>
      <c r="AR407">
        <v>29</v>
      </c>
      <c r="AS407">
        <v>17</v>
      </c>
      <c r="AT407">
        <v>0</v>
      </c>
      <c r="AU407">
        <v>13</v>
      </c>
      <c r="AV407">
        <v>296</v>
      </c>
      <c r="AW407">
        <v>76</v>
      </c>
      <c r="AX407">
        <v>159</v>
      </c>
      <c r="AY407">
        <v>74</v>
      </c>
      <c r="AZ407">
        <v>52</v>
      </c>
      <c r="BA407">
        <v>163</v>
      </c>
      <c r="BB407">
        <v>52</v>
      </c>
      <c r="BC407">
        <v>358</v>
      </c>
      <c r="BD407">
        <v>82</v>
      </c>
      <c r="BE407">
        <v>65</v>
      </c>
      <c r="BF407">
        <v>119</v>
      </c>
      <c r="BG407">
        <v>0</v>
      </c>
      <c r="BH407">
        <v>435</v>
      </c>
      <c r="BI407">
        <v>25</v>
      </c>
      <c r="BJ407">
        <v>29</v>
      </c>
      <c r="BK407">
        <v>56</v>
      </c>
      <c r="BL407">
        <v>0</v>
      </c>
      <c r="BM407">
        <v>321</v>
      </c>
      <c r="BN407">
        <v>82</v>
      </c>
      <c r="BO407">
        <v>80</v>
      </c>
      <c r="BP407">
        <v>23</v>
      </c>
      <c r="BQ407">
        <v>0</v>
      </c>
      <c r="BR407">
        <v>1453</v>
      </c>
      <c r="BS407">
        <v>169</v>
      </c>
      <c r="BT407">
        <v>109</v>
      </c>
      <c r="BU407">
        <v>15</v>
      </c>
      <c r="BV407">
        <v>0</v>
      </c>
    </row>
    <row r="408" spans="1:74" x14ac:dyDescent="0.3">
      <c r="A408" t="s">
        <v>3680</v>
      </c>
      <c r="B408">
        <v>1980</v>
      </c>
      <c r="C408" t="s">
        <v>189</v>
      </c>
      <c r="D408" t="s">
        <v>3681</v>
      </c>
      <c r="E408" t="str">
        <f t="shared" si="6"/>
        <v>City of Madera Acres</v>
      </c>
      <c r="F408">
        <v>1681</v>
      </c>
      <c r="G408" t="s">
        <v>3682</v>
      </c>
      <c r="H408">
        <v>2173</v>
      </c>
      <c r="I408">
        <v>0</v>
      </c>
      <c r="J408">
        <v>0</v>
      </c>
      <c r="K408">
        <v>2173</v>
      </c>
      <c r="L408">
        <v>616</v>
      </c>
      <c r="M408">
        <v>548</v>
      </c>
      <c r="N408">
        <v>68</v>
      </c>
      <c r="O408">
        <v>68900</v>
      </c>
      <c r="P408">
        <v>708</v>
      </c>
      <c r="Q408">
        <v>13</v>
      </c>
      <c r="R408">
        <v>0</v>
      </c>
      <c r="S408">
        <v>11</v>
      </c>
      <c r="T408" t="s">
        <v>3681</v>
      </c>
      <c r="U408">
        <v>1</v>
      </c>
      <c r="V408">
        <v>453</v>
      </c>
      <c r="W408">
        <v>0</v>
      </c>
      <c r="X408">
        <v>0</v>
      </c>
      <c r="Y408">
        <v>0</v>
      </c>
      <c r="Z408">
        <v>5</v>
      </c>
      <c r="AA408">
        <v>7</v>
      </c>
      <c r="AB408">
        <v>0</v>
      </c>
      <c r="AC408">
        <v>0</v>
      </c>
      <c r="AD408">
        <v>0</v>
      </c>
      <c r="AE408">
        <v>20</v>
      </c>
      <c r="AF408">
        <v>0</v>
      </c>
      <c r="AG408">
        <v>0</v>
      </c>
      <c r="AH408">
        <v>0</v>
      </c>
      <c r="AI408">
        <v>0</v>
      </c>
      <c r="AJ408">
        <v>11</v>
      </c>
      <c r="AK408">
        <v>0</v>
      </c>
      <c r="AL408">
        <v>0</v>
      </c>
      <c r="AM408">
        <v>0</v>
      </c>
      <c r="AN408">
        <v>6</v>
      </c>
      <c r="AO408">
        <v>0</v>
      </c>
      <c r="AP408">
        <v>0</v>
      </c>
      <c r="AQ408">
        <v>19</v>
      </c>
      <c r="AR408">
        <v>0</v>
      </c>
      <c r="AS408">
        <v>0</v>
      </c>
      <c r="AT408">
        <v>0</v>
      </c>
      <c r="AU408">
        <v>0</v>
      </c>
      <c r="AV408">
        <v>495</v>
      </c>
      <c r="AW408">
        <v>171</v>
      </c>
      <c r="AX408">
        <v>0</v>
      </c>
      <c r="AY408">
        <v>0</v>
      </c>
      <c r="AZ408">
        <v>0</v>
      </c>
      <c r="BA408">
        <v>6</v>
      </c>
      <c r="BB408">
        <v>0</v>
      </c>
      <c r="BC408">
        <v>0</v>
      </c>
      <c r="BD408">
        <v>0</v>
      </c>
      <c r="BE408">
        <v>6</v>
      </c>
      <c r="BF408">
        <v>36</v>
      </c>
      <c r="BG408">
        <v>0</v>
      </c>
      <c r="BH408">
        <v>22</v>
      </c>
      <c r="BI408">
        <v>0</v>
      </c>
      <c r="BJ408">
        <v>0</v>
      </c>
      <c r="BK408">
        <v>25</v>
      </c>
      <c r="BL408">
        <v>0</v>
      </c>
      <c r="BM408">
        <v>0</v>
      </c>
      <c r="BN408">
        <v>12</v>
      </c>
      <c r="BO408">
        <v>51</v>
      </c>
      <c r="BP408">
        <v>36</v>
      </c>
      <c r="BQ408">
        <v>0</v>
      </c>
      <c r="BR408">
        <v>132</v>
      </c>
      <c r="BS408">
        <v>62</v>
      </c>
      <c r="BT408">
        <v>114</v>
      </c>
      <c r="BU408">
        <v>20</v>
      </c>
      <c r="BV408">
        <v>0</v>
      </c>
    </row>
    <row r="409" spans="1:74" x14ac:dyDescent="0.3">
      <c r="A409" t="s">
        <v>3683</v>
      </c>
      <c r="B409">
        <v>1980</v>
      </c>
      <c r="C409" t="s">
        <v>189</v>
      </c>
      <c r="D409" t="s">
        <v>820</v>
      </c>
      <c r="E409" t="str">
        <f t="shared" si="6"/>
        <v>City of Mammoth Lakes</v>
      </c>
      <c r="F409">
        <v>1687</v>
      </c>
      <c r="G409" t="s">
        <v>3684</v>
      </c>
      <c r="H409">
        <v>3929</v>
      </c>
      <c r="I409">
        <v>0</v>
      </c>
      <c r="J409">
        <v>3929</v>
      </c>
      <c r="K409">
        <v>0</v>
      </c>
      <c r="L409">
        <v>1637</v>
      </c>
      <c r="M409">
        <v>723</v>
      </c>
      <c r="N409">
        <v>914</v>
      </c>
      <c r="O409">
        <v>163100</v>
      </c>
      <c r="P409">
        <v>1520</v>
      </c>
      <c r="Q409">
        <v>952</v>
      </c>
      <c r="R409">
        <v>2490</v>
      </c>
      <c r="S409">
        <v>182</v>
      </c>
      <c r="T409" t="s">
        <v>820</v>
      </c>
      <c r="U409">
        <v>1</v>
      </c>
      <c r="V409">
        <v>400</v>
      </c>
      <c r="W409">
        <v>0</v>
      </c>
      <c r="X409">
        <v>0</v>
      </c>
      <c r="Y409">
        <v>0</v>
      </c>
      <c r="Z409">
        <v>85</v>
      </c>
      <c r="AA409">
        <v>8</v>
      </c>
      <c r="AB409">
        <v>0</v>
      </c>
      <c r="AC409">
        <v>12</v>
      </c>
      <c r="AD409">
        <v>21</v>
      </c>
      <c r="AE409">
        <v>130</v>
      </c>
      <c r="AF409">
        <v>0</v>
      </c>
      <c r="AG409">
        <v>20</v>
      </c>
      <c r="AH409">
        <v>13</v>
      </c>
      <c r="AI409">
        <v>54</v>
      </c>
      <c r="AJ409">
        <v>76</v>
      </c>
      <c r="AK409">
        <v>8</v>
      </c>
      <c r="AL409">
        <v>27</v>
      </c>
      <c r="AM409">
        <v>41</v>
      </c>
      <c r="AN409">
        <v>10</v>
      </c>
      <c r="AO409">
        <v>33</v>
      </c>
      <c r="AP409">
        <v>29</v>
      </c>
      <c r="AQ409">
        <v>142</v>
      </c>
      <c r="AR409">
        <v>50</v>
      </c>
      <c r="AS409">
        <v>98</v>
      </c>
      <c r="AT409">
        <v>0</v>
      </c>
      <c r="AU409">
        <v>49</v>
      </c>
      <c r="AV409">
        <v>751</v>
      </c>
      <c r="AW409">
        <v>141</v>
      </c>
      <c r="AX409">
        <v>0</v>
      </c>
      <c r="AY409">
        <v>0</v>
      </c>
      <c r="AZ409">
        <v>0</v>
      </c>
      <c r="BA409">
        <v>22</v>
      </c>
      <c r="BB409">
        <v>0</v>
      </c>
      <c r="BC409">
        <v>0</v>
      </c>
      <c r="BD409">
        <v>0</v>
      </c>
      <c r="BE409">
        <v>19</v>
      </c>
      <c r="BF409">
        <v>0</v>
      </c>
      <c r="BG409">
        <v>0</v>
      </c>
      <c r="BH409">
        <v>0</v>
      </c>
      <c r="BI409">
        <v>0</v>
      </c>
      <c r="BJ409">
        <v>0</v>
      </c>
      <c r="BK409">
        <v>16</v>
      </c>
      <c r="BL409">
        <v>0</v>
      </c>
      <c r="BM409">
        <v>28</v>
      </c>
      <c r="BN409">
        <v>0</v>
      </c>
      <c r="BO409">
        <v>7</v>
      </c>
      <c r="BP409">
        <v>39</v>
      </c>
      <c r="BQ409">
        <v>0</v>
      </c>
      <c r="BR409">
        <v>95</v>
      </c>
      <c r="BS409">
        <v>66</v>
      </c>
      <c r="BT409">
        <v>62</v>
      </c>
      <c r="BU409">
        <v>65</v>
      </c>
      <c r="BV409">
        <v>0</v>
      </c>
    </row>
    <row r="410" spans="1:74" x14ac:dyDescent="0.3">
      <c r="A410" t="s">
        <v>3685</v>
      </c>
      <c r="B410">
        <v>1980</v>
      </c>
      <c r="C410" t="s">
        <v>189</v>
      </c>
      <c r="D410" t="s">
        <v>822</v>
      </c>
      <c r="E410" t="str">
        <f t="shared" si="6"/>
        <v>City of Manhattan Beach</v>
      </c>
      <c r="F410">
        <v>1690</v>
      </c>
      <c r="G410" t="s">
        <v>3686</v>
      </c>
      <c r="H410">
        <v>31542</v>
      </c>
      <c r="I410">
        <v>31542</v>
      </c>
      <c r="J410">
        <v>0</v>
      </c>
      <c r="K410">
        <v>0</v>
      </c>
      <c r="L410">
        <v>13109</v>
      </c>
      <c r="M410">
        <v>8037</v>
      </c>
      <c r="N410">
        <v>5072</v>
      </c>
      <c r="O410">
        <v>159700</v>
      </c>
      <c r="P410">
        <v>11458</v>
      </c>
      <c r="Q410">
        <v>1923</v>
      </c>
      <c r="R410">
        <v>307</v>
      </c>
      <c r="S410">
        <v>0</v>
      </c>
      <c r="T410" t="s">
        <v>822</v>
      </c>
      <c r="U410">
        <v>1</v>
      </c>
      <c r="V410">
        <v>462</v>
      </c>
      <c r="W410">
        <v>0</v>
      </c>
      <c r="X410">
        <v>0</v>
      </c>
      <c r="Y410">
        <v>10</v>
      </c>
      <c r="Z410">
        <v>262</v>
      </c>
      <c r="AA410">
        <v>51</v>
      </c>
      <c r="AB410">
        <v>0</v>
      </c>
      <c r="AC410">
        <v>7</v>
      </c>
      <c r="AD410">
        <v>49</v>
      </c>
      <c r="AE410">
        <v>380</v>
      </c>
      <c r="AF410">
        <v>18</v>
      </c>
      <c r="AG410">
        <v>34</v>
      </c>
      <c r="AH410">
        <v>25</v>
      </c>
      <c r="AI410">
        <v>174</v>
      </c>
      <c r="AJ410">
        <v>382</v>
      </c>
      <c r="AK410">
        <v>0</v>
      </c>
      <c r="AL410">
        <v>104</v>
      </c>
      <c r="AM410">
        <v>143</v>
      </c>
      <c r="AN410">
        <v>348</v>
      </c>
      <c r="AO410">
        <v>194</v>
      </c>
      <c r="AP410">
        <v>17</v>
      </c>
      <c r="AQ410">
        <v>1638</v>
      </c>
      <c r="AR410">
        <v>604</v>
      </c>
      <c r="AS410">
        <v>535</v>
      </c>
      <c r="AT410">
        <v>27</v>
      </c>
      <c r="AU410">
        <v>7</v>
      </c>
      <c r="AV410">
        <v>540</v>
      </c>
      <c r="AW410">
        <v>114</v>
      </c>
      <c r="AX410">
        <v>7</v>
      </c>
      <c r="AY410">
        <v>24</v>
      </c>
      <c r="AZ410">
        <v>45</v>
      </c>
      <c r="BA410">
        <v>135</v>
      </c>
      <c r="BB410">
        <v>41</v>
      </c>
      <c r="BC410">
        <v>110</v>
      </c>
      <c r="BD410">
        <v>32</v>
      </c>
      <c r="BE410">
        <v>56</v>
      </c>
      <c r="BF410">
        <v>100</v>
      </c>
      <c r="BG410">
        <v>0</v>
      </c>
      <c r="BH410">
        <v>254</v>
      </c>
      <c r="BI410">
        <v>37</v>
      </c>
      <c r="BJ410">
        <v>68</v>
      </c>
      <c r="BK410">
        <v>121</v>
      </c>
      <c r="BL410">
        <v>0</v>
      </c>
      <c r="BM410">
        <v>286</v>
      </c>
      <c r="BN410">
        <v>72</v>
      </c>
      <c r="BO410">
        <v>45</v>
      </c>
      <c r="BP410">
        <v>94</v>
      </c>
      <c r="BQ410">
        <v>0</v>
      </c>
      <c r="BR410">
        <v>3642</v>
      </c>
      <c r="BS410">
        <v>695</v>
      </c>
      <c r="BT410">
        <v>786</v>
      </c>
      <c r="BU410">
        <v>669</v>
      </c>
      <c r="BV410">
        <v>0</v>
      </c>
    </row>
    <row r="411" spans="1:74" x14ac:dyDescent="0.3">
      <c r="A411" t="s">
        <v>3687</v>
      </c>
      <c r="B411">
        <v>1980</v>
      </c>
      <c r="C411" t="s">
        <v>189</v>
      </c>
      <c r="D411" t="s">
        <v>824</v>
      </c>
      <c r="E411" t="str">
        <f t="shared" si="6"/>
        <v>City of Manteca</v>
      </c>
      <c r="F411">
        <v>1695</v>
      </c>
      <c r="G411" t="s">
        <v>3688</v>
      </c>
      <c r="H411">
        <v>24925</v>
      </c>
      <c r="I411">
        <v>0</v>
      </c>
      <c r="J411">
        <v>24925</v>
      </c>
      <c r="K411">
        <v>0</v>
      </c>
      <c r="L411">
        <v>8592</v>
      </c>
      <c r="M411">
        <v>5225</v>
      </c>
      <c r="N411">
        <v>3367</v>
      </c>
      <c r="O411">
        <v>59200</v>
      </c>
      <c r="P411">
        <v>7250</v>
      </c>
      <c r="Q411">
        <v>672</v>
      </c>
      <c r="R411">
        <v>751</v>
      </c>
      <c r="S411">
        <v>490</v>
      </c>
      <c r="T411" t="s">
        <v>824</v>
      </c>
      <c r="U411">
        <v>1</v>
      </c>
      <c r="V411">
        <v>262</v>
      </c>
      <c r="W411">
        <v>0</v>
      </c>
      <c r="X411">
        <v>7</v>
      </c>
      <c r="Y411">
        <v>21</v>
      </c>
      <c r="Z411">
        <v>443</v>
      </c>
      <c r="AA411">
        <v>27</v>
      </c>
      <c r="AB411">
        <v>21</v>
      </c>
      <c r="AC411">
        <v>95</v>
      </c>
      <c r="AD411">
        <v>184</v>
      </c>
      <c r="AE411">
        <v>443</v>
      </c>
      <c r="AF411">
        <v>14</v>
      </c>
      <c r="AG411">
        <v>152</v>
      </c>
      <c r="AH411">
        <v>119</v>
      </c>
      <c r="AI411">
        <v>254</v>
      </c>
      <c r="AJ411">
        <v>99</v>
      </c>
      <c r="AK411">
        <v>0</v>
      </c>
      <c r="AL411">
        <v>280</v>
      </c>
      <c r="AM411">
        <v>157</v>
      </c>
      <c r="AN411">
        <v>111</v>
      </c>
      <c r="AO411">
        <v>8</v>
      </c>
      <c r="AP411">
        <v>0</v>
      </c>
      <c r="AQ411">
        <v>760</v>
      </c>
      <c r="AR411">
        <v>93</v>
      </c>
      <c r="AS411">
        <v>14</v>
      </c>
      <c r="AT411">
        <v>0</v>
      </c>
      <c r="AU411">
        <v>0</v>
      </c>
      <c r="AV411">
        <v>358</v>
      </c>
      <c r="AW411">
        <v>89</v>
      </c>
      <c r="AX411">
        <v>20</v>
      </c>
      <c r="AY411">
        <v>6</v>
      </c>
      <c r="AZ411">
        <v>49</v>
      </c>
      <c r="BA411">
        <v>163</v>
      </c>
      <c r="BB411">
        <v>31</v>
      </c>
      <c r="BC411">
        <v>182</v>
      </c>
      <c r="BD411">
        <v>44</v>
      </c>
      <c r="BE411">
        <v>42</v>
      </c>
      <c r="BF411">
        <v>122</v>
      </c>
      <c r="BG411">
        <v>0</v>
      </c>
      <c r="BH411">
        <v>189</v>
      </c>
      <c r="BI411">
        <v>51</v>
      </c>
      <c r="BJ411">
        <v>112</v>
      </c>
      <c r="BK411">
        <v>96</v>
      </c>
      <c r="BL411">
        <v>0</v>
      </c>
      <c r="BM411">
        <v>385</v>
      </c>
      <c r="BN411">
        <v>113</v>
      </c>
      <c r="BO411">
        <v>171</v>
      </c>
      <c r="BP411">
        <v>99</v>
      </c>
      <c r="BQ411">
        <v>0</v>
      </c>
      <c r="BR411">
        <v>1875</v>
      </c>
      <c r="BS411">
        <v>365</v>
      </c>
      <c r="BT411">
        <v>334</v>
      </c>
      <c r="BU411">
        <v>41</v>
      </c>
      <c r="BV411">
        <v>0</v>
      </c>
    </row>
    <row r="412" spans="1:74" x14ac:dyDescent="0.3">
      <c r="A412" t="s">
        <v>3689</v>
      </c>
      <c r="B412">
        <v>1980</v>
      </c>
      <c r="C412" t="s">
        <v>189</v>
      </c>
      <c r="D412" t="s">
        <v>3690</v>
      </c>
      <c r="E412" t="str">
        <f t="shared" si="6"/>
        <v>City of March AFB</v>
      </c>
      <c r="F412">
        <v>1697</v>
      </c>
      <c r="G412" t="s">
        <v>3691</v>
      </c>
      <c r="H412">
        <v>3607</v>
      </c>
      <c r="I412">
        <v>0</v>
      </c>
      <c r="J412">
        <v>3607</v>
      </c>
      <c r="K412">
        <v>0</v>
      </c>
      <c r="L412">
        <v>693</v>
      </c>
      <c r="M412">
        <v>2</v>
      </c>
      <c r="N412">
        <v>691</v>
      </c>
      <c r="O412">
        <v>0</v>
      </c>
      <c r="P412">
        <v>689</v>
      </c>
      <c r="Q412">
        <v>19</v>
      </c>
      <c r="R412">
        <v>2</v>
      </c>
      <c r="S412">
        <v>0</v>
      </c>
      <c r="T412" t="s">
        <v>3690</v>
      </c>
      <c r="U412">
        <v>1</v>
      </c>
      <c r="V412">
        <v>228</v>
      </c>
      <c r="W412">
        <v>0</v>
      </c>
      <c r="X412">
        <v>0</v>
      </c>
      <c r="Y412">
        <v>0</v>
      </c>
      <c r="Z412">
        <v>13</v>
      </c>
      <c r="AA412">
        <v>13</v>
      </c>
      <c r="AB412">
        <v>0</v>
      </c>
      <c r="AC412">
        <v>0</v>
      </c>
      <c r="AD412">
        <v>51</v>
      </c>
      <c r="AE412">
        <v>12</v>
      </c>
      <c r="AF412">
        <v>48</v>
      </c>
      <c r="AG412">
        <v>58</v>
      </c>
      <c r="AH412">
        <v>76</v>
      </c>
      <c r="AI412">
        <v>64</v>
      </c>
      <c r="AJ412">
        <v>0</v>
      </c>
      <c r="AK412">
        <v>32</v>
      </c>
      <c r="AL412">
        <v>64</v>
      </c>
      <c r="AM412">
        <v>0</v>
      </c>
      <c r="AN412">
        <v>13</v>
      </c>
      <c r="AO412">
        <v>0</v>
      </c>
      <c r="AP412">
        <v>26</v>
      </c>
      <c r="AQ412">
        <v>81</v>
      </c>
      <c r="AR412">
        <v>5</v>
      </c>
      <c r="AS412">
        <v>0</v>
      </c>
      <c r="AT412">
        <v>0</v>
      </c>
      <c r="AU412">
        <v>27</v>
      </c>
      <c r="AV412">
        <v>0</v>
      </c>
      <c r="AW412">
        <v>0</v>
      </c>
      <c r="AX412">
        <v>0</v>
      </c>
      <c r="AY412">
        <v>0</v>
      </c>
      <c r="AZ412">
        <v>0</v>
      </c>
      <c r="BA412">
        <v>0</v>
      </c>
      <c r="BB412">
        <v>0</v>
      </c>
      <c r="BC412">
        <v>0</v>
      </c>
      <c r="BD412">
        <v>0</v>
      </c>
      <c r="BE412">
        <v>0</v>
      </c>
      <c r="BF412">
        <v>0</v>
      </c>
      <c r="BG412">
        <v>0</v>
      </c>
      <c r="BH412">
        <v>0</v>
      </c>
      <c r="BI412">
        <v>0</v>
      </c>
      <c r="BJ412">
        <v>0</v>
      </c>
      <c r="BK412">
        <v>0</v>
      </c>
      <c r="BL412">
        <v>0</v>
      </c>
      <c r="BM412">
        <v>0</v>
      </c>
      <c r="BN412">
        <v>0</v>
      </c>
      <c r="BO412">
        <v>0</v>
      </c>
      <c r="BP412">
        <v>0</v>
      </c>
      <c r="BQ412">
        <v>0</v>
      </c>
      <c r="BR412">
        <v>0</v>
      </c>
      <c r="BS412">
        <v>0</v>
      </c>
      <c r="BT412">
        <v>0</v>
      </c>
      <c r="BU412">
        <v>0</v>
      </c>
      <c r="BV412">
        <v>0</v>
      </c>
    </row>
    <row r="413" spans="1:74" x14ac:dyDescent="0.3">
      <c r="A413" t="s">
        <v>3692</v>
      </c>
      <c r="B413">
        <v>1980</v>
      </c>
      <c r="C413" t="s">
        <v>189</v>
      </c>
      <c r="D413" t="s">
        <v>3693</v>
      </c>
      <c r="E413" t="str">
        <f t="shared" si="6"/>
        <v>City of Maricopa</v>
      </c>
      <c r="F413">
        <v>1700</v>
      </c>
      <c r="G413" t="s">
        <v>3694</v>
      </c>
      <c r="H413">
        <v>946</v>
      </c>
      <c r="I413">
        <v>0</v>
      </c>
      <c r="J413">
        <v>0</v>
      </c>
      <c r="K413">
        <v>946</v>
      </c>
      <c r="L413">
        <v>338</v>
      </c>
      <c r="M413">
        <v>247</v>
      </c>
      <c r="N413">
        <v>91</v>
      </c>
      <c r="O413">
        <v>30300</v>
      </c>
      <c r="P413">
        <v>288</v>
      </c>
      <c r="Q413">
        <v>16</v>
      </c>
      <c r="R413">
        <v>0</v>
      </c>
      <c r="S413">
        <v>56</v>
      </c>
      <c r="T413" t="s">
        <v>3693</v>
      </c>
      <c r="U413">
        <v>1</v>
      </c>
      <c r="V413">
        <v>269</v>
      </c>
      <c r="W413">
        <v>0</v>
      </c>
      <c r="X413">
        <v>0</v>
      </c>
      <c r="Y413">
        <v>1</v>
      </c>
      <c r="Z413">
        <v>18</v>
      </c>
      <c r="AA413">
        <v>3</v>
      </c>
      <c r="AB413">
        <v>4</v>
      </c>
      <c r="AC413">
        <v>0</v>
      </c>
      <c r="AD413">
        <v>0</v>
      </c>
      <c r="AE413">
        <v>12</v>
      </c>
      <c r="AF413">
        <v>0</v>
      </c>
      <c r="AG413">
        <v>4</v>
      </c>
      <c r="AH413">
        <v>6</v>
      </c>
      <c r="AI413">
        <v>5</v>
      </c>
      <c r="AJ413">
        <v>0</v>
      </c>
      <c r="AK413">
        <v>1</v>
      </c>
      <c r="AL413">
        <v>6</v>
      </c>
      <c r="AM413">
        <v>4</v>
      </c>
      <c r="AN413">
        <v>0</v>
      </c>
      <c r="AO413">
        <v>0</v>
      </c>
      <c r="AP413">
        <v>2</v>
      </c>
      <c r="AQ413">
        <v>27</v>
      </c>
      <c r="AR413">
        <v>0</v>
      </c>
      <c r="AS413">
        <v>0</v>
      </c>
      <c r="AT413">
        <v>0</v>
      </c>
      <c r="AU413">
        <v>2</v>
      </c>
      <c r="AV413">
        <v>263</v>
      </c>
      <c r="AW413">
        <v>78</v>
      </c>
      <c r="AX413">
        <v>0</v>
      </c>
      <c r="AY413">
        <v>5</v>
      </c>
      <c r="AZ413">
        <v>2</v>
      </c>
      <c r="BA413">
        <v>15</v>
      </c>
      <c r="BB413">
        <v>4</v>
      </c>
      <c r="BC413">
        <v>27</v>
      </c>
      <c r="BD413">
        <v>0</v>
      </c>
      <c r="BE413">
        <v>3</v>
      </c>
      <c r="BF413">
        <v>7</v>
      </c>
      <c r="BG413">
        <v>0</v>
      </c>
      <c r="BH413">
        <v>12</v>
      </c>
      <c r="BI413">
        <v>0</v>
      </c>
      <c r="BJ413">
        <v>0</v>
      </c>
      <c r="BK413">
        <v>0</v>
      </c>
      <c r="BL413">
        <v>0</v>
      </c>
      <c r="BM413">
        <v>25</v>
      </c>
      <c r="BN413">
        <v>0</v>
      </c>
      <c r="BO413">
        <v>3</v>
      </c>
      <c r="BP413">
        <v>0</v>
      </c>
      <c r="BQ413">
        <v>0</v>
      </c>
      <c r="BR413">
        <v>94</v>
      </c>
      <c r="BS413">
        <v>11</v>
      </c>
      <c r="BT413">
        <v>2</v>
      </c>
      <c r="BU413">
        <v>0</v>
      </c>
      <c r="BV413">
        <v>0</v>
      </c>
    </row>
    <row r="414" spans="1:74" x14ac:dyDescent="0.3">
      <c r="A414" t="s">
        <v>3695</v>
      </c>
      <c r="B414">
        <v>1980</v>
      </c>
      <c r="C414" t="s">
        <v>189</v>
      </c>
      <c r="D414" t="s">
        <v>826</v>
      </c>
      <c r="E414" t="str">
        <f t="shared" si="6"/>
        <v>City of Marina</v>
      </c>
      <c r="F414">
        <v>1705</v>
      </c>
      <c r="G414" t="s">
        <v>3696</v>
      </c>
      <c r="H414">
        <v>20647</v>
      </c>
      <c r="I414">
        <v>20647</v>
      </c>
      <c r="J414">
        <v>0</v>
      </c>
      <c r="K414">
        <v>0</v>
      </c>
      <c r="L414">
        <v>5724</v>
      </c>
      <c r="M414">
        <v>2387</v>
      </c>
      <c r="N414">
        <v>3337</v>
      </c>
      <c r="O414">
        <v>85400</v>
      </c>
      <c r="P414">
        <v>4060</v>
      </c>
      <c r="Q414">
        <v>661</v>
      </c>
      <c r="R414">
        <v>902</v>
      </c>
      <c r="S414">
        <v>331</v>
      </c>
      <c r="T414" t="s">
        <v>826</v>
      </c>
      <c r="U414">
        <v>1</v>
      </c>
      <c r="V414">
        <v>291</v>
      </c>
      <c r="W414">
        <v>0</v>
      </c>
      <c r="X414">
        <v>5</v>
      </c>
      <c r="Y414">
        <v>0</v>
      </c>
      <c r="Z414">
        <v>212</v>
      </c>
      <c r="AA414">
        <v>24</v>
      </c>
      <c r="AB414">
        <v>9</v>
      </c>
      <c r="AC414">
        <v>43</v>
      </c>
      <c r="AD414">
        <v>312</v>
      </c>
      <c r="AE414">
        <v>620</v>
      </c>
      <c r="AF414">
        <v>76</v>
      </c>
      <c r="AG414">
        <v>74</v>
      </c>
      <c r="AH414">
        <v>195</v>
      </c>
      <c r="AI414">
        <v>400</v>
      </c>
      <c r="AJ414">
        <v>117</v>
      </c>
      <c r="AK414">
        <v>62</v>
      </c>
      <c r="AL414">
        <v>196</v>
      </c>
      <c r="AM414">
        <v>202</v>
      </c>
      <c r="AN414">
        <v>119</v>
      </c>
      <c r="AO414">
        <v>64</v>
      </c>
      <c r="AP414">
        <v>38</v>
      </c>
      <c r="AQ414">
        <v>367</v>
      </c>
      <c r="AR414">
        <v>59</v>
      </c>
      <c r="AS414">
        <v>77</v>
      </c>
      <c r="AT414">
        <v>0</v>
      </c>
      <c r="AU414">
        <v>21</v>
      </c>
      <c r="AV414">
        <v>358</v>
      </c>
      <c r="AW414">
        <v>90</v>
      </c>
      <c r="AX414">
        <v>0</v>
      </c>
      <c r="AY414">
        <v>0</v>
      </c>
      <c r="AZ414">
        <v>9</v>
      </c>
      <c r="BA414">
        <v>55</v>
      </c>
      <c r="BB414">
        <v>9</v>
      </c>
      <c r="BC414">
        <v>14</v>
      </c>
      <c r="BD414">
        <v>8</v>
      </c>
      <c r="BE414">
        <v>6</v>
      </c>
      <c r="BF414">
        <v>63</v>
      </c>
      <c r="BG414">
        <v>0</v>
      </c>
      <c r="BH414">
        <v>39</v>
      </c>
      <c r="BI414">
        <v>32</v>
      </c>
      <c r="BJ414">
        <v>9</v>
      </c>
      <c r="BK414">
        <v>63</v>
      </c>
      <c r="BL414">
        <v>0</v>
      </c>
      <c r="BM414">
        <v>99</v>
      </c>
      <c r="BN414">
        <v>50</v>
      </c>
      <c r="BO414">
        <v>35</v>
      </c>
      <c r="BP414">
        <v>76</v>
      </c>
      <c r="BQ414">
        <v>0</v>
      </c>
      <c r="BR414">
        <v>871</v>
      </c>
      <c r="BS414">
        <v>163</v>
      </c>
      <c r="BT414">
        <v>179</v>
      </c>
      <c r="BU414">
        <v>84</v>
      </c>
      <c r="BV414">
        <v>0</v>
      </c>
    </row>
    <row r="415" spans="1:74" x14ac:dyDescent="0.3">
      <c r="A415" t="s">
        <v>3697</v>
      </c>
      <c r="B415">
        <v>1980</v>
      </c>
      <c r="C415" t="s">
        <v>189</v>
      </c>
      <c r="D415" t="s">
        <v>3698</v>
      </c>
      <c r="E415" t="str">
        <f t="shared" si="6"/>
        <v>City of Marina Del Rey</v>
      </c>
      <c r="F415">
        <v>1706</v>
      </c>
      <c r="G415" t="s">
        <v>3699</v>
      </c>
      <c r="H415">
        <v>8065</v>
      </c>
      <c r="I415">
        <v>8065</v>
      </c>
      <c r="J415">
        <v>0</v>
      </c>
      <c r="K415">
        <v>0</v>
      </c>
      <c r="L415">
        <v>5620</v>
      </c>
      <c r="M415">
        <v>214</v>
      </c>
      <c r="N415">
        <v>5406</v>
      </c>
      <c r="O415">
        <v>50000</v>
      </c>
      <c r="P415">
        <v>1504</v>
      </c>
      <c r="Q415">
        <v>157</v>
      </c>
      <c r="R415">
        <v>4351</v>
      </c>
      <c r="S415">
        <v>38</v>
      </c>
      <c r="T415" t="s">
        <v>3698</v>
      </c>
      <c r="U415">
        <v>1</v>
      </c>
      <c r="V415">
        <v>501</v>
      </c>
      <c r="W415">
        <v>0</v>
      </c>
      <c r="X415">
        <v>0</v>
      </c>
      <c r="Y415">
        <v>0</v>
      </c>
      <c r="Z415">
        <v>174</v>
      </c>
      <c r="AA415">
        <v>47</v>
      </c>
      <c r="AB415">
        <v>0</v>
      </c>
      <c r="AC415">
        <v>0</v>
      </c>
      <c r="AD415">
        <v>0</v>
      </c>
      <c r="AE415">
        <v>344</v>
      </c>
      <c r="AF415">
        <v>23</v>
      </c>
      <c r="AG415">
        <v>0</v>
      </c>
      <c r="AH415">
        <v>0</v>
      </c>
      <c r="AI415">
        <v>65</v>
      </c>
      <c r="AJ415">
        <v>433</v>
      </c>
      <c r="AK415">
        <v>0</v>
      </c>
      <c r="AL415">
        <v>11</v>
      </c>
      <c r="AM415">
        <v>118</v>
      </c>
      <c r="AN415">
        <v>233</v>
      </c>
      <c r="AO415">
        <v>309</v>
      </c>
      <c r="AP415">
        <v>11</v>
      </c>
      <c r="AQ415">
        <v>2169</v>
      </c>
      <c r="AR415">
        <v>741</v>
      </c>
      <c r="AS415">
        <v>720</v>
      </c>
      <c r="AT415">
        <v>8</v>
      </c>
      <c r="AU415">
        <v>0</v>
      </c>
      <c r="AV415">
        <v>0</v>
      </c>
      <c r="AW415">
        <v>0</v>
      </c>
      <c r="AX415">
        <v>0</v>
      </c>
      <c r="AY415">
        <v>0</v>
      </c>
      <c r="AZ415">
        <v>0</v>
      </c>
      <c r="BA415">
        <v>0</v>
      </c>
      <c r="BB415">
        <v>0</v>
      </c>
      <c r="BC415">
        <v>0</v>
      </c>
      <c r="BD415">
        <v>0</v>
      </c>
      <c r="BE415">
        <v>0</v>
      </c>
      <c r="BF415">
        <v>0</v>
      </c>
      <c r="BG415">
        <v>0</v>
      </c>
      <c r="BH415">
        <v>0</v>
      </c>
      <c r="BI415">
        <v>0</v>
      </c>
      <c r="BJ415">
        <v>0</v>
      </c>
      <c r="BK415">
        <v>0</v>
      </c>
      <c r="BL415">
        <v>0</v>
      </c>
      <c r="BM415">
        <v>0</v>
      </c>
      <c r="BN415">
        <v>0</v>
      </c>
      <c r="BO415">
        <v>0</v>
      </c>
      <c r="BP415">
        <v>0</v>
      </c>
      <c r="BQ415">
        <v>0</v>
      </c>
      <c r="BR415">
        <v>0</v>
      </c>
      <c r="BS415">
        <v>0</v>
      </c>
      <c r="BT415">
        <v>0</v>
      </c>
      <c r="BU415">
        <v>0</v>
      </c>
      <c r="BV415">
        <v>0</v>
      </c>
    </row>
    <row r="416" spans="1:74" x14ac:dyDescent="0.3">
      <c r="A416" t="s">
        <v>3700</v>
      </c>
      <c r="B416">
        <v>1980</v>
      </c>
      <c r="C416" t="s">
        <v>189</v>
      </c>
      <c r="D416" t="s">
        <v>1290</v>
      </c>
      <c r="E416" t="str">
        <f t="shared" si="6"/>
        <v>City of Mariposa</v>
      </c>
      <c r="F416">
        <v>1708</v>
      </c>
      <c r="G416" t="s">
        <v>3701</v>
      </c>
      <c r="H416">
        <v>1150</v>
      </c>
      <c r="I416">
        <v>0</v>
      </c>
      <c r="J416">
        <v>0</v>
      </c>
      <c r="K416">
        <v>1150</v>
      </c>
      <c r="L416">
        <v>529</v>
      </c>
      <c r="M416">
        <v>319</v>
      </c>
      <c r="N416">
        <v>210</v>
      </c>
      <c r="O416">
        <v>65600</v>
      </c>
      <c r="P416">
        <v>345</v>
      </c>
      <c r="Q416">
        <v>93</v>
      </c>
      <c r="R416">
        <v>3</v>
      </c>
      <c r="S416">
        <v>128</v>
      </c>
      <c r="T416" t="s">
        <v>1290</v>
      </c>
      <c r="U416">
        <v>1</v>
      </c>
      <c r="V416">
        <v>225</v>
      </c>
      <c r="W416">
        <v>0</v>
      </c>
      <c r="X416">
        <v>0</v>
      </c>
      <c r="Y416">
        <v>30</v>
      </c>
      <c r="Z416">
        <v>58</v>
      </c>
      <c r="AA416">
        <v>8</v>
      </c>
      <c r="AB416">
        <v>5</v>
      </c>
      <c r="AC416">
        <v>6</v>
      </c>
      <c r="AD416">
        <v>32</v>
      </c>
      <c r="AE416">
        <v>34</v>
      </c>
      <c r="AF416">
        <v>6</v>
      </c>
      <c r="AG416">
        <v>6</v>
      </c>
      <c r="AH416">
        <v>11</v>
      </c>
      <c r="AI416">
        <v>7</v>
      </c>
      <c r="AJ416">
        <v>13</v>
      </c>
      <c r="AK416">
        <v>0</v>
      </c>
      <c r="AL416">
        <v>24</v>
      </c>
      <c r="AM416">
        <v>0</v>
      </c>
      <c r="AN416">
        <v>0</v>
      </c>
      <c r="AO416">
        <v>0</v>
      </c>
      <c r="AP416">
        <v>0</v>
      </c>
      <c r="AQ416">
        <v>28</v>
      </c>
      <c r="AR416">
        <v>0</v>
      </c>
      <c r="AS416">
        <v>0</v>
      </c>
      <c r="AT416">
        <v>0</v>
      </c>
      <c r="AU416">
        <v>0</v>
      </c>
      <c r="AV416">
        <v>592</v>
      </c>
      <c r="AW416">
        <v>113</v>
      </c>
      <c r="AX416">
        <v>4</v>
      </c>
      <c r="AY416">
        <v>0</v>
      </c>
      <c r="AZ416">
        <v>6</v>
      </c>
      <c r="BA416">
        <v>13</v>
      </c>
      <c r="BB416">
        <v>0</v>
      </c>
      <c r="BC416">
        <v>33</v>
      </c>
      <c r="BD416">
        <v>13</v>
      </c>
      <c r="BE416">
        <v>9</v>
      </c>
      <c r="BF416">
        <v>0</v>
      </c>
      <c r="BG416">
        <v>0</v>
      </c>
      <c r="BH416">
        <v>18</v>
      </c>
      <c r="BI416">
        <v>0</v>
      </c>
      <c r="BJ416">
        <v>0</v>
      </c>
      <c r="BK416">
        <v>0</v>
      </c>
      <c r="BL416">
        <v>0</v>
      </c>
      <c r="BM416">
        <v>4</v>
      </c>
      <c r="BN416">
        <v>0</v>
      </c>
      <c r="BO416">
        <v>0</v>
      </c>
      <c r="BP416">
        <v>14</v>
      </c>
      <c r="BQ416">
        <v>0</v>
      </c>
      <c r="BR416">
        <v>41</v>
      </c>
      <c r="BS416">
        <v>6</v>
      </c>
      <c r="BT416">
        <v>7</v>
      </c>
      <c r="BU416">
        <v>0</v>
      </c>
      <c r="BV416">
        <v>0</v>
      </c>
    </row>
    <row r="417" spans="1:74" x14ac:dyDescent="0.3">
      <c r="A417" t="s">
        <v>3702</v>
      </c>
      <c r="B417">
        <v>1980</v>
      </c>
      <c r="C417" t="s">
        <v>189</v>
      </c>
      <c r="D417" t="s">
        <v>828</v>
      </c>
      <c r="E417" t="str">
        <f t="shared" si="6"/>
        <v>City of Martinez</v>
      </c>
      <c r="F417">
        <v>1710</v>
      </c>
      <c r="G417" t="s">
        <v>3703</v>
      </c>
      <c r="H417">
        <v>22582</v>
      </c>
      <c r="I417">
        <v>22582</v>
      </c>
      <c r="J417">
        <v>0</v>
      </c>
      <c r="K417">
        <v>0</v>
      </c>
      <c r="L417">
        <v>8437</v>
      </c>
      <c r="M417">
        <v>5642</v>
      </c>
      <c r="N417">
        <v>2795</v>
      </c>
      <c r="O417">
        <v>96400</v>
      </c>
      <c r="P417">
        <v>7597</v>
      </c>
      <c r="Q417">
        <v>720</v>
      </c>
      <c r="R417">
        <v>524</v>
      </c>
      <c r="S417">
        <v>3</v>
      </c>
      <c r="T417" t="s">
        <v>828</v>
      </c>
      <c r="U417">
        <v>1</v>
      </c>
      <c r="V417">
        <v>271</v>
      </c>
      <c r="W417">
        <v>18</v>
      </c>
      <c r="X417">
        <v>60</v>
      </c>
      <c r="Y417">
        <v>59</v>
      </c>
      <c r="Z417">
        <v>291</v>
      </c>
      <c r="AA417">
        <v>31</v>
      </c>
      <c r="AB417">
        <v>65</v>
      </c>
      <c r="AC417">
        <v>56</v>
      </c>
      <c r="AD417">
        <v>160</v>
      </c>
      <c r="AE417">
        <v>299</v>
      </c>
      <c r="AF417">
        <v>0</v>
      </c>
      <c r="AG417">
        <v>90</v>
      </c>
      <c r="AH417">
        <v>98</v>
      </c>
      <c r="AI417">
        <v>139</v>
      </c>
      <c r="AJ417">
        <v>146</v>
      </c>
      <c r="AK417">
        <v>5</v>
      </c>
      <c r="AL417">
        <v>172</v>
      </c>
      <c r="AM417">
        <v>111</v>
      </c>
      <c r="AN417">
        <v>102</v>
      </c>
      <c r="AO417">
        <v>22</v>
      </c>
      <c r="AP417">
        <v>0</v>
      </c>
      <c r="AQ417">
        <v>647</v>
      </c>
      <c r="AR417">
        <v>123</v>
      </c>
      <c r="AS417">
        <v>39</v>
      </c>
      <c r="AT417">
        <v>0</v>
      </c>
      <c r="AU417">
        <v>0</v>
      </c>
      <c r="AV417">
        <v>516</v>
      </c>
      <c r="AW417">
        <v>103</v>
      </c>
      <c r="AX417">
        <v>0</v>
      </c>
      <c r="AY417">
        <v>24</v>
      </c>
      <c r="AZ417">
        <v>43</v>
      </c>
      <c r="BA417">
        <v>118</v>
      </c>
      <c r="BB417">
        <v>14</v>
      </c>
      <c r="BC417">
        <v>133</v>
      </c>
      <c r="BD417">
        <v>23</v>
      </c>
      <c r="BE417">
        <v>23</v>
      </c>
      <c r="BF417">
        <v>64</v>
      </c>
      <c r="BG417">
        <v>0</v>
      </c>
      <c r="BH417">
        <v>211</v>
      </c>
      <c r="BI417">
        <v>31</v>
      </c>
      <c r="BJ417">
        <v>32</v>
      </c>
      <c r="BK417">
        <v>53</v>
      </c>
      <c r="BL417">
        <v>0</v>
      </c>
      <c r="BM417">
        <v>177</v>
      </c>
      <c r="BN417">
        <v>45</v>
      </c>
      <c r="BO417">
        <v>60</v>
      </c>
      <c r="BP417">
        <v>114</v>
      </c>
      <c r="BQ417">
        <v>0</v>
      </c>
      <c r="BR417">
        <v>2137</v>
      </c>
      <c r="BS417">
        <v>630</v>
      </c>
      <c r="BT417">
        <v>596</v>
      </c>
      <c r="BU417">
        <v>198</v>
      </c>
      <c r="BV417">
        <v>0</v>
      </c>
    </row>
    <row r="418" spans="1:74" x14ac:dyDescent="0.3">
      <c r="A418" t="s">
        <v>3704</v>
      </c>
      <c r="B418">
        <v>1980</v>
      </c>
      <c r="C418" t="s">
        <v>189</v>
      </c>
      <c r="D418" t="s">
        <v>830</v>
      </c>
      <c r="E418" t="str">
        <f t="shared" si="6"/>
        <v>City of Marysville</v>
      </c>
      <c r="F418">
        <v>1720</v>
      </c>
      <c r="G418" t="s">
        <v>3705</v>
      </c>
      <c r="H418">
        <v>9898</v>
      </c>
      <c r="I418">
        <v>9898</v>
      </c>
      <c r="J418">
        <v>0</v>
      </c>
      <c r="K418">
        <v>0</v>
      </c>
      <c r="L418">
        <v>4183</v>
      </c>
      <c r="M418">
        <v>2059</v>
      </c>
      <c r="N418">
        <v>2124</v>
      </c>
      <c r="O418">
        <v>48600</v>
      </c>
      <c r="P418">
        <v>3174</v>
      </c>
      <c r="Q418">
        <v>795</v>
      </c>
      <c r="R418">
        <v>635</v>
      </c>
      <c r="S418">
        <v>5</v>
      </c>
      <c r="T418" t="s">
        <v>830</v>
      </c>
      <c r="U418">
        <v>1</v>
      </c>
      <c r="V418">
        <v>198</v>
      </c>
      <c r="W418">
        <v>27</v>
      </c>
      <c r="X418">
        <v>21</v>
      </c>
      <c r="Y418">
        <v>111</v>
      </c>
      <c r="Z418">
        <v>453</v>
      </c>
      <c r="AA418">
        <v>59</v>
      </c>
      <c r="AB418">
        <v>73</v>
      </c>
      <c r="AC418">
        <v>91</v>
      </c>
      <c r="AD418">
        <v>187</v>
      </c>
      <c r="AE418">
        <v>180</v>
      </c>
      <c r="AF418">
        <v>6</v>
      </c>
      <c r="AG418">
        <v>105</v>
      </c>
      <c r="AH418">
        <v>120</v>
      </c>
      <c r="AI418">
        <v>90</v>
      </c>
      <c r="AJ418">
        <v>64</v>
      </c>
      <c r="AK418">
        <v>12</v>
      </c>
      <c r="AL418">
        <v>155</v>
      </c>
      <c r="AM418">
        <v>29</v>
      </c>
      <c r="AN418">
        <v>42</v>
      </c>
      <c r="AO418">
        <v>0</v>
      </c>
      <c r="AP418">
        <v>0</v>
      </c>
      <c r="AQ418">
        <v>233</v>
      </c>
      <c r="AR418">
        <v>36</v>
      </c>
      <c r="AS418">
        <v>7</v>
      </c>
      <c r="AT418">
        <v>0</v>
      </c>
      <c r="AU418">
        <v>5</v>
      </c>
      <c r="AV418">
        <v>278</v>
      </c>
      <c r="AW418">
        <v>96</v>
      </c>
      <c r="AX418">
        <v>18</v>
      </c>
      <c r="AY418">
        <v>5</v>
      </c>
      <c r="AZ418">
        <v>13</v>
      </c>
      <c r="BA418">
        <v>48</v>
      </c>
      <c r="BB418">
        <v>11</v>
      </c>
      <c r="BC418">
        <v>108</v>
      </c>
      <c r="BD418">
        <v>22</v>
      </c>
      <c r="BE418">
        <v>11</v>
      </c>
      <c r="BF418">
        <v>63</v>
      </c>
      <c r="BG418">
        <v>0</v>
      </c>
      <c r="BH418">
        <v>117</v>
      </c>
      <c r="BI418">
        <v>30</v>
      </c>
      <c r="BJ418">
        <v>16</v>
      </c>
      <c r="BK418">
        <v>52</v>
      </c>
      <c r="BL418">
        <v>0</v>
      </c>
      <c r="BM418">
        <v>181</v>
      </c>
      <c r="BN418">
        <v>33</v>
      </c>
      <c r="BO418">
        <v>32</v>
      </c>
      <c r="BP418">
        <v>31</v>
      </c>
      <c r="BQ418">
        <v>0</v>
      </c>
      <c r="BR418">
        <v>911</v>
      </c>
      <c r="BS418">
        <v>42</v>
      </c>
      <c r="BT418">
        <v>95</v>
      </c>
      <c r="BU418">
        <v>0</v>
      </c>
      <c r="BV418">
        <v>0</v>
      </c>
    </row>
    <row r="419" spans="1:74" x14ac:dyDescent="0.3">
      <c r="A419" t="s">
        <v>3706</v>
      </c>
      <c r="B419">
        <v>1980</v>
      </c>
      <c r="C419" t="s">
        <v>189</v>
      </c>
      <c r="D419" t="s">
        <v>3707</v>
      </c>
      <c r="E419" t="str">
        <f t="shared" si="6"/>
        <v>City of Mather AFB</v>
      </c>
      <c r="F419">
        <v>1722</v>
      </c>
      <c r="G419" t="s">
        <v>3708</v>
      </c>
      <c r="H419">
        <v>5245</v>
      </c>
      <c r="I419">
        <v>5245</v>
      </c>
      <c r="J419">
        <v>0</v>
      </c>
      <c r="K419">
        <v>0</v>
      </c>
      <c r="L419">
        <v>1160</v>
      </c>
      <c r="M419">
        <v>8</v>
      </c>
      <c r="N419">
        <v>1152</v>
      </c>
      <c r="O419">
        <v>65000</v>
      </c>
      <c r="P419">
        <v>1238</v>
      </c>
      <c r="Q419">
        <v>38</v>
      </c>
      <c r="R419">
        <v>4</v>
      </c>
      <c r="S419">
        <v>2</v>
      </c>
      <c r="T419" t="s">
        <v>3707</v>
      </c>
      <c r="U419">
        <v>1</v>
      </c>
      <c r="V419">
        <v>224</v>
      </c>
      <c r="W419">
        <v>0</v>
      </c>
      <c r="X419">
        <v>0</v>
      </c>
      <c r="Y419">
        <v>0</v>
      </c>
      <c r="Z419">
        <v>12</v>
      </c>
      <c r="AA419">
        <v>7</v>
      </c>
      <c r="AB419">
        <v>0</v>
      </c>
      <c r="AC419">
        <v>15</v>
      </c>
      <c r="AD419">
        <v>109</v>
      </c>
      <c r="AE419">
        <v>0</v>
      </c>
      <c r="AF419">
        <v>116</v>
      </c>
      <c r="AG419">
        <v>122</v>
      </c>
      <c r="AH419">
        <v>84</v>
      </c>
      <c r="AI419">
        <v>48</v>
      </c>
      <c r="AJ419">
        <v>10</v>
      </c>
      <c r="AK419">
        <v>162</v>
      </c>
      <c r="AL419">
        <v>107</v>
      </c>
      <c r="AM419">
        <v>24</v>
      </c>
      <c r="AN419">
        <v>5</v>
      </c>
      <c r="AO419">
        <v>0</v>
      </c>
      <c r="AP419">
        <v>52</v>
      </c>
      <c r="AQ419">
        <v>144</v>
      </c>
      <c r="AR419">
        <v>0</v>
      </c>
      <c r="AS419">
        <v>0</v>
      </c>
      <c r="AT419">
        <v>0</v>
      </c>
      <c r="AU419">
        <v>68</v>
      </c>
      <c r="AV419">
        <v>0</v>
      </c>
      <c r="AW419">
        <v>0</v>
      </c>
      <c r="AX419">
        <v>0</v>
      </c>
      <c r="AY419">
        <v>0</v>
      </c>
      <c r="AZ419">
        <v>0</v>
      </c>
      <c r="BA419">
        <v>0</v>
      </c>
      <c r="BB419">
        <v>0</v>
      </c>
      <c r="BC419">
        <v>0</v>
      </c>
      <c r="BD419">
        <v>0</v>
      </c>
      <c r="BE419">
        <v>0</v>
      </c>
      <c r="BF419">
        <v>0</v>
      </c>
      <c r="BG419">
        <v>0</v>
      </c>
      <c r="BH419">
        <v>0</v>
      </c>
      <c r="BI419">
        <v>0</v>
      </c>
      <c r="BJ419">
        <v>0</v>
      </c>
      <c r="BK419">
        <v>0</v>
      </c>
      <c r="BL419">
        <v>0</v>
      </c>
      <c r="BM419">
        <v>0</v>
      </c>
      <c r="BN419">
        <v>0</v>
      </c>
      <c r="BO419">
        <v>0</v>
      </c>
      <c r="BP419">
        <v>0</v>
      </c>
      <c r="BQ419">
        <v>0</v>
      </c>
      <c r="BR419">
        <v>0</v>
      </c>
      <c r="BS419">
        <v>0</v>
      </c>
      <c r="BT419">
        <v>0</v>
      </c>
      <c r="BU419">
        <v>0</v>
      </c>
      <c r="BV419">
        <v>0</v>
      </c>
    </row>
    <row r="420" spans="1:74" x14ac:dyDescent="0.3">
      <c r="A420" t="s">
        <v>3709</v>
      </c>
      <c r="B420">
        <v>1980</v>
      </c>
      <c r="C420" t="s">
        <v>189</v>
      </c>
      <c r="D420" t="s">
        <v>3710</v>
      </c>
      <c r="E420" t="str">
        <f t="shared" si="6"/>
        <v>City of Mayflower Village</v>
      </c>
      <c r="F420">
        <v>1727</v>
      </c>
      <c r="G420" t="s">
        <v>3711</v>
      </c>
      <c r="H420">
        <v>5017</v>
      </c>
      <c r="I420">
        <v>5017</v>
      </c>
      <c r="J420">
        <v>0</v>
      </c>
      <c r="K420">
        <v>0</v>
      </c>
      <c r="L420">
        <v>1940</v>
      </c>
      <c r="M420">
        <v>1682</v>
      </c>
      <c r="N420">
        <v>258</v>
      </c>
      <c r="O420">
        <v>71900</v>
      </c>
      <c r="P420">
        <v>1619</v>
      </c>
      <c r="Q420">
        <v>40</v>
      </c>
      <c r="R420">
        <v>30</v>
      </c>
      <c r="S420">
        <v>303</v>
      </c>
      <c r="T420" t="s">
        <v>3710</v>
      </c>
      <c r="U420">
        <v>1</v>
      </c>
      <c r="V420">
        <v>317</v>
      </c>
      <c r="W420">
        <v>0</v>
      </c>
      <c r="X420">
        <v>0</v>
      </c>
      <c r="Y420">
        <v>17</v>
      </c>
      <c r="Z420">
        <v>45</v>
      </c>
      <c r="AA420">
        <v>9</v>
      </c>
      <c r="AB420">
        <v>0</v>
      </c>
      <c r="AC420">
        <v>0</v>
      </c>
      <c r="AD420">
        <v>0</v>
      </c>
      <c r="AE420">
        <v>16</v>
      </c>
      <c r="AF420">
        <v>0</v>
      </c>
      <c r="AG420">
        <v>0</v>
      </c>
      <c r="AH420">
        <v>6</v>
      </c>
      <c r="AI420">
        <v>14</v>
      </c>
      <c r="AJ420">
        <v>5</v>
      </c>
      <c r="AK420">
        <v>0</v>
      </c>
      <c r="AL420">
        <v>8</v>
      </c>
      <c r="AM420">
        <v>6</v>
      </c>
      <c r="AN420">
        <v>19</v>
      </c>
      <c r="AO420">
        <v>0</v>
      </c>
      <c r="AP420">
        <v>0</v>
      </c>
      <c r="AQ420">
        <v>72</v>
      </c>
      <c r="AR420">
        <v>21</v>
      </c>
      <c r="AS420">
        <v>11</v>
      </c>
      <c r="AT420">
        <v>0</v>
      </c>
      <c r="AU420">
        <v>9</v>
      </c>
      <c r="AV420">
        <v>281</v>
      </c>
      <c r="AW420">
        <v>88</v>
      </c>
      <c r="AX420">
        <v>6</v>
      </c>
      <c r="AY420">
        <v>5</v>
      </c>
      <c r="AZ420">
        <v>6</v>
      </c>
      <c r="BA420">
        <v>18</v>
      </c>
      <c r="BB420">
        <v>5</v>
      </c>
      <c r="BC420">
        <v>33</v>
      </c>
      <c r="BD420">
        <v>21</v>
      </c>
      <c r="BE420">
        <v>16</v>
      </c>
      <c r="BF420">
        <v>12</v>
      </c>
      <c r="BG420">
        <v>0</v>
      </c>
      <c r="BH420">
        <v>97</v>
      </c>
      <c r="BI420">
        <v>39</v>
      </c>
      <c r="BJ420">
        <v>18</v>
      </c>
      <c r="BK420">
        <v>23</v>
      </c>
      <c r="BL420">
        <v>0</v>
      </c>
      <c r="BM420">
        <v>163</v>
      </c>
      <c r="BN420">
        <v>21</v>
      </c>
      <c r="BO420">
        <v>28</v>
      </c>
      <c r="BP420">
        <v>22</v>
      </c>
      <c r="BQ420">
        <v>0</v>
      </c>
      <c r="BR420">
        <v>607</v>
      </c>
      <c r="BS420">
        <v>65</v>
      </c>
      <c r="BT420">
        <v>119</v>
      </c>
      <c r="BU420">
        <v>7</v>
      </c>
      <c r="BV420">
        <v>0</v>
      </c>
    </row>
    <row r="421" spans="1:74" x14ac:dyDescent="0.3">
      <c r="A421" t="s">
        <v>3712</v>
      </c>
      <c r="B421">
        <v>1980</v>
      </c>
      <c r="C421" t="s">
        <v>189</v>
      </c>
      <c r="D421" t="s">
        <v>832</v>
      </c>
      <c r="E421" t="str">
        <f t="shared" si="6"/>
        <v>City of Maywood</v>
      </c>
      <c r="F421">
        <v>1730</v>
      </c>
      <c r="G421" t="s">
        <v>3713</v>
      </c>
      <c r="H421">
        <v>21810</v>
      </c>
      <c r="I421">
        <v>21810</v>
      </c>
      <c r="J421">
        <v>0</v>
      </c>
      <c r="K421">
        <v>0</v>
      </c>
      <c r="L421">
        <v>6523</v>
      </c>
      <c r="M421">
        <v>2110</v>
      </c>
      <c r="N421">
        <v>4413</v>
      </c>
      <c r="O421">
        <v>59500</v>
      </c>
      <c r="P421">
        <v>3739</v>
      </c>
      <c r="Q421">
        <v>2471</v>
      </c>
      <c r="R421">
        <v>621</v>
      </c>
      <c r="S421">
        <v>3</v>
      </c>
      <c r="T421" t="s">
        <v>832</v>
      </c>
      <c r="U421">
        <v>1</v>
      </c>
      <c r="V421">
        <v>216</v>
      </c>
      <c r="W421">
        <v>0</v>
      </c>
      <c r="X421">
        <v>0</v>
      </c>
      <c r="Y421">
        <v>33</v>
      </c>
      <c r="Z421">
        <v>665</v>
      </c>
      <c r="AA421">
        <v>167</v>
      </c>
      <c r="AB421">
        <v>92</v>
      </c>
      <c r="AC421">
        <v>134</v>
      </c>
      <c r="AD421">
        <v>333</v>
      </c>
      <c r="AE421">
        <v>604</v>
      </c>
      <c r="AF421">
        <v>10</v>
      </c>
      <c r="AG421">
        <v>316</v>
      </c>
      <c r="AH421">
        <v>264</v>
      </c>
      <c r="AI421">
        <v>207</v>
      </c>
      <c r="AJ421">
        <v>71</v>
      </c>
      <c r="AK421">
        <v>4</v>
      </c>
      <c r="AL421">
        <v>610</v>
      </c>
      <c r="AM421">
        <v>88</v>
      </c>
      <c r="AN421">
        <v>21</v>
      </c>
      <c r="AO421">
        <v>7</v>
      </c>
      <c r="AP421">
        <v>0</v>
      </c>
      <c r="AQ421">
        <v>687</v>
      </c>
      <c r="AR421">
        <v>0</v>
      </c>
      <c r="AS421">
        <v>21</v>
      </c>
      <c r="AT421">
        <v>0</v>
      </c>
      <c r="AU421">
        <v>6</v>
      </c>
      <c r="AV421">
        <v>303</v>
      </c>
      <c r="AW421">
        <v>71</v>
      </c>
      <c r="AX421">
        <v>54</v>
      </c>
      <c r="AY421">
        <v>24</v>
      </c>
      <c r="AZ421">
        <v>24</v>
      </c>
      <c r="BA421">
        <v>44</v>
      </c>
      <c r="BB421">
        <v>5</v>
      </c>
      <c r="BC421">
        <v>143</v>
      </c>
      <c r="BD421">
        <v>6</v>
      </c>
      <c r="BE421">
        <v>26</v>
      </c>
      <c r="BF421">
        <v>79</v>
      </c>
      <c r="BG421">
        <v>0</v>
      </c>
      <c r="BH421">
        <v>155</v>
      </c>
      <c r="BI421">
        <v>21</v>
      </c>
      <c r="BJ421">
        <v>66</v>
      </c>
      <c r="BK421">
        <v>71</v>
      </c>
      <c r="BL421">
        <v>0</v>
      </c>
      <c r="BM421">
        <v>160</v>
      </c>
      <c r="BN421">
        <v>27</v>
      </c>
      <c r="BO421">
        <v>27</v>
      </c>
      <c r="BP421">
        <v>39</v>
      </c>
      <c r="BQ421">
        <v>0</v>
      </c>
      <c r="BR421">
        <v>620</v>
      </c>
      <c r="BS421">
        <v>40</v>
      </c>
      <c r="BT421">
        <v>11</v>
      </c>
      <c r="BU421">
        <v>10</v>
      </c>
      <c r="BV421">
        <v>0</v>
      </c>
    </row>
    <row r="422" spans="1:74" x14ac:dyDescent="0.3">
      <c r="A422" t="s">
        <v>3714</v>
      </c>
      <c r="B422">
        <v>1980</v>
      </c>
      <c r="C422" t="s">
        <v>189</v>
      </c>
      <c r="D422" t="s">
        <v>3715</v>
      </c>
      <c r="E422" t="str">
        <f t="shared" si="6"/>
        <v>City of Meadow Vista</v>
      </c>
      <c r="F422">
        <v>1734</v>
      </c>
      <c r="G422" t="s">
        <v>3716</v>
      </c>
      <c r="H422">
        <v>2683</v>
      </c>
      <c r="I422">
        <v>0</v>
      </c>
      <c r="J422">
        <v>2683</v>
      </c>
      <c r="K422">
        <v>0</v>
      </c>
      <c r="L422">
        <v>895</v>
      </c>
      <c r="M422">
        <v>778</v>
      </c>
      <c r="N422">
        <v>117</v>
      </c>
      <c r="O422">
        <v>83200</v>
      </c>
      <c r="P422">
        <v>867</v>
      </c>
      <c r="Q422">
        <v>20</v>
      </c>
      <c r="R422">
        <v>0</v>
      </c>
      <c r="S422">
        <v>33</v>
      </c>
      <c r="T422" t="s">
        <v>3715</v>
      </c>
      <c r="U422">
        <v>1</v>
      </c>
      <c r="V422">
        <v>364</v>
      </c>
      <c r="W422">
        <v>0</v>
      </c>
      <c r="X422">
        <v>0</v>
      </c>
      <c r="Y422">
        <v>0</v>
      </c>
      <c r="Z422">
        <v>10</v>
      </c>
      <c r="AA422">
        <v>4</v>
      </c>
      <c r="AB422">
        <v>0</v>
      </c>
      <c r="AC422">
        <v>0</v>
      </c>
      <c r="AD422">
        <v>0</v>
      </c>
      <c r="AE422">
        <v>11</v>
      </c>
      <c r="AF422">
        <v>0</v>
      </c>
      <c r="AG422">
        <v>0</v>
      </c>
      <c r="AH422">
        <v>0</v>
      </c>
      <c r="AI422">
        <v>12</v>
      </c>
      <c r="AJ422">
        <v>4</v>
      </c>
      <c r="AK422">
        <v>0</v>
      </c>
      <c r="AL422">
        <v>6</v>
      </c>
      <c r="AM422">
        <v>0</v>
      </c>
      <c r="AN422">
        <v>9</v>
      </c>
      <c r="AO422">
        <v>0</v>
      </c>
      <c r="AP422">
        <v>0</v>
      </c>
      <c r="AQ422">
        <v>26</v>
      </c>
      <c r="AR422">
        <v>12</v>
      </c>
      <c r="AS422">
        <v>4</v>
      </c>
      <c r="AT422">
        <v>0</v>
      </c>
      <c r="AU422">
        <v>0</v>
      </c>
      <c r="AV422">
        <v>406</v>
      </c>
      <c r="AW422">
        <v>153</v>
      </c>
      <c r="AX422">
        <v>0</v>
      </c>
      <c r="AY422">
        <v>0</v>
      </c>
      <c r="AZ422">
        <v>0</v>
      </c>
      <c r="BA422">
        <v>32</v>
      </c>
      <c r="BB422">
        <v>15</v>
      </c>
      <c r="BC422">
        <v>20</v>
      </c>
      <c r="BD422">
        <v>20</v>
      </c>
      <c r="BE422">
        <v>14</v>
      </c>
      <c r="BF422">
        <v>27</v>
      </c>
      <c r="BG422">
        <v>0</v>
      </c>
      <c r="BH422">
        <v>42</v>
      </c>
      <c r="BI422">
        <v>20</v>
      </c>
      <c r="BJ422">
        <v>8</v>
      </c>
      <c r="BK422">
        <v>42</v>
      </c>
      <c r="BL422">
        <v>0</v>
      </c>
      <c r="BM422">
        <v>42</v>
      </c>
      <c r="BN422">
        <v>0</v>
      </c>
      <c r="BO422">
        <v>13</v>
      </c>
      <c r="BP422">
        <v>14</v>
      </c>
      <c r="BQ422">
        <v>0</v>
      </c>
      <c r="BR422">
        <v>229</v>
      </c>
      <c r="BS422">
        <v>52</v>
      </c>
      <c r="BT422">
        <v>75</v>
      </c>
      <c r="BU422">
        <v>15</v>
      </c>
      <c r="BV422">
        <v>0</v>
      </c>
    </row>
    <row r="423" spans="1:74" x14ac:dyDescent="0.3">
      <c r="A423" t="s">
        <v>3717</v>
      </c>
      <c r="B423">
        <v>1980</v>
      </c>
      <c r="C423" t="s">
        <v>189</v>
      </c>
      <c r="D423" t="s">
        <v>3718</v>
      </c>
      <c r="E423" t="str">
        <f t="shared" si="6"/>
        <v>City of Mecca</v>
      </c>
      <c r="F423">
        <v>1735</v>
      </c>
      <c r="G423" t="s">
        <v>3719</v>
      </c>
      <c r="H423">
        <v>1698</v>
      </c>
      <c r="I423">
        <v>0</v>
      </c>
      <c r="J423">
        <v>0</v>
      </c>
      <c r="K423">
        <v>1698</v>
      </c>
      <c r="L423">
        <v>357</v>
      </c>
      <c r="M423">
        <v>188</v>
      </c>
      <c r="N423">
        <v>169</v>
      </c>
      <c r="O423">
        <v>38600</v>
      </c>
      <c r="P423">
        <v>208</v>
      </c>
      <c r="Q423">
        <v>92</v>
      </c>
      <c r="R423">
        <v>32</v>
      </c>
      <c r="S423">
        <v>38</v>
      </c>
      <c r="T423" t="s">
        <v>3718</v>
      </c>
      <c r="U423">
        <v>1</v>
      </c>
      <c r="V423">
        <v>237</v>
      </c>
      <c r="W423">
        <v>9</v>
      </c>
      <c r="X423">
        <v>0</v>
      </c>
      <c r="Y423">
        <v>0</v>
      </c>
      <c r="Z423">
        <v>9</v>
      </c>
      <c r="AA423">
        <v>0</v>
      </c>
      <c r="AB423">
        <v>0</v>
      </c>
      <c r="AC423">
        <v>0</v>
      </c>
      <c r="AD423">
        <v>23</v>
      </c>
      <c r="AE423">
        <v>20</v>
      </c>
      <c r="AF423">
        <v>7</v>
      </c>
      <c r="AG423">
        <v>22</v>
      </c>
      <c r="AH423">
        <v>14</v>
      </c>
      <c r="AI423">
        <v>19</v>
      </c>
      <c r="AJ423">
        <v>27</v>
      </c>
      <c r="AK423">
        <v>8</v>
      </c>
      <c r="AL423">
        <v>19</v>
      </c>
      <c r="AM423">
        <v>6</v>
      </c>
      <c r="AN423">
        <v>0</v>
      </c>
      <c r="AO423">
        <v>0</v>
      </c>
      <c r="AP423">
        <v>6</v>
      </c>
      <c r="AQ423">
        <v>35</v>
      </c>
      <c r="AR423">
        <v>0</v>
      </c>
      <c r="AS423">
        <v>0</v>
      </c>
      <c r="AT423">
        <v>0</v>
      </c>
      <c r="AU423">
        <v>6</v>
      </c>
      <c r="AV423">
        <v>242</v>
      </c>
      <c r="AW423">
        <v>167</v>
      </c>
      <c r="AX423">
        <v>0</v>
      </c>
      <c r="AY423">
        <v>0</v>
      </c>
      <c r="AZ423">
        <v>0</v>
      </c>
      <c r="BA423">
        <v>0</v>
      </c>
      <c r="BB423">
        <v>0</v>
      </c>
      <c r="BC423">
        <v>0</v>
      </c>
      <c r="BD423">
        <v>5</v>
      </c>
      <c r="BE423">
        <v>7</v>
      </c>
      <c r="BF423">
        <v>8</v>
      </c>
      <c r="BG423">
        <v>0</v>
      </c>
      <c r="BH423">
        <v>0</v>
      </c>
      <c r="BI423">
        <v>12</v>
      </c>
      <c r="BJ423">
        <v>5</v>
      </c>
      <c r="BK423">
        <v>8</v>
      </c>
      <c r="BL423">
        <v>0</v>
      </c>
      <c r="BM423">
        <v>18</v>
      </c>
      <c r="BN423">
        <v>0</v>
      </c>
      <c r="BO423">
        <v>5</v>
      </c>
      <c r="BP423">
        <v>0</v>
      </c>
      <c r="BQ423">
        <v>0</v>
      </c>
      <c r="BR423">
        <v>29</v>
      </c>
      <c r="BS423">
        <v>7</v>
      </c>
      <c r="BT423">
        <v>0</v>
      </c>
      <c r="BU423">
        <v>0</v>
      </c>
      <c r="BV423">
        <v>0</v>
      </c>
    </row>
    <row r="424" spans="1:74" x14ac:dyDescent="0.3">
      <c r="A424" t="s">
        <v>3720</v>
      </c>
      <c r="B424">
        <v>1980</v>
      </c>
      <c r="C424" t="s">
        <v>189</v>
      </c>
      <c r="D424" t="s">
        <v>3721</v>
      </c>
      <c r="E424" t="str">
        <f t="shared" si="6"/>
        <v>City of Meiners Oaks-Mira Monte</v>
      </c>
      <c r="F424">
        <v>1736</v>
      </c>
      <c r="G424" t="s">
        <v>3722</v>
      </c>
      <c r="H424">
        <v>9512</v>
      </c>
      <c r="I424">
        <v>0</v>
      </c>
      <c r="J424">
        <v>9512</v>
      </c>
      <c r="K424">
        <v>0</v>
      </c>
      <c r="L424">
        <v>3568</v>
      </c>
      <c r="M424">
        <v>2786</v>
      </c>
      <c r="N424">
        <v>782</v>
      </c>
      <c r="O424">
        <v>91200</v>
      </c>
      <c r="P424">
        <v>2727</v>
      </c>
      <c r="Q424">
        <v>225</v>
      </c>
      <c r="R424">
        <v>53</v>
      </c>
      <c r="S424">
        <v>719</v>
      </c>
      <c r="T424" t="s">
        <v>3721</v>
      </c>
      <c r="U424">
        <v>1</v>
      </c>
      <c r="V424">
        <v>289</v>
      </c>
      <c r="W424">
        <v>0</v>
      </c>
      <c r="X424">
        <v>0</v>
      </c>
      <c r="Y424">
        <v>0</v>
      </c>
      <c r="Z424">
        <v>90</v>
      </c>
      <c r="AA424">
        <v>15</v>
      </c>
      <c r="AB424">
        <v>15</v>
      </c>
      <c r="AC424">
        <v>5</v>
      </c>
      <c r="AD424">
        <v>41</v>
      </c>
      <c r="AE424">
        <v>87</v>
      </c>
      <c r="AF424">
        <v>20</v>
      </c>
      <c r="AG424">
        <v>29</v>
      </c>
      <c r="AH424">
        <v>52</v>
      </c>
      <c r="AI424">
        <v>66</v>
      </c>
      <c r="AJ424">
        <v>25</v>
      </c>
      <c r="AK424">
        <v>0</v>
      </c>
      <c r="AL424">
        <v>48</v>
      </c>
      <c r="AM424">
        <v>19</v>
      </c>
      <c r="AN424">
        <v>20</v>
      </c>
      <c r="AO424">
        <v>21</v>
      </c>
      <c r="AP424">
        <v>0</v>
      </c>
      <c r="AQ424">
        <v>129</v>
      </c>
      <c r="AR424">
        <v>27</v>
      </c>
      <c r="AS424">
        <v>27</v>
      </c>
      <c r="AT424">
        <v>0</v>
      </c>
      <c r="AU424">
        <v>9</v>
      </c>
      <c r="AV424">
        <v>435</v>
      </c>
      <c r="AW424">
        <v>100</v>
      </c>
      <c r="AX424">
        <v>15</v>
      </c>
      <c r="AY424">
        <v>15</v>
      </c>
      <c r="AZ424">
        <v>11</v>
      </c>
      <c r="BA424">
        <v>60</v>
      </c>
      <c r="BB424">
        <v>17</v>
      </c>
      <c r="BC424">
        <v>104</v>
      </c>
      <c r="BD424">
        <v>10</v>
      </c>
      <c r="BE424">
        <v>0</v>
      </c>
      <c r="BF424">
        <v>99</v>
      </c>
      <c r="BG424">
        <v>0</v>
      </c>
      <c r="BH424">
        <v>118</v>
      </c>
      <c r="BI424">
        <v>21</v>
      </c>
      <c r="BJ424">
        <v>6</v>
      </c>
      <c r="BK424">
        <v>42</v>
      </c>
      <c r="BL424">
        <v>0</v>
      </c>
      <c r="BM424">
        <v>115</v>
      </c>
      <c r="BN424">
        <v>29</v>
      </c>
      <c r="BO424">
        <v>40</v>
      </c>
      <c r="BP424">
        <v>55</v>
      </c>
      <c r="BQ424">
        <v>0</v>
      </c>
      <c r="BR424">
        <v>759</v>
      </c>
      <c r="BS424">
        <v>163</v>
      </c>
      <c r="BT424">
        <v>131</v>
      </c>
      <c r="BU424">
        <v>60</v>
      </c>
      <c r="BV424">
        <v>0</v>
      </c>
    </row>
    <row r="425" spans="1:74" x14ac:dyDescent="0.3">
      <c r="A425" t="s">
        <v>3723</v>
      </c>
      <c r="B425">
        <v>1980</v>
      </c>
      <c r="C425" t="s">
        <v>189</v>
      </c>
      <c r="D425" t="s">
        <v>1291</v>
      </c>
      <c r="E425" t="str">
        <f t="shared" si="6"/>
        <v>City of Mendocino</v>
      </c>
      <c r="F425">
        <v>1737</v>
      </c>
      <c r="G425" t="s">
        <v>3724</v>
      </c>
      <c r="H425">
        <v>1008</v>
      </c>
      <c r="I425">
        <v>0</v>
      </c>
      <c r="J425">
        <v>0</v>
      </c>
      <c r="K425">
        <v>1008</v>
      </c>
      <c r="L425">
        <v>483</v>
      </c>
      <c r="M425">
        <v>280</v>
      </c>
      <c r="N425">
        <v>203</v>
      </c>
      <c r="O425">
        <v>96600</v>
      </c>
      <c r="P425">
        <v>396</v>
      </c>
      <c r="Q425">
        <v>160</v>
      </c>
      <c r="R425">
        <v>14</v>
      </c>
      <c r="S425">
        <v>6</v>
      </c>
      <c r="T425" t="s">
        <v>1291</v>
      </c>
      <c r="U425">
        <v>1</v>
      </c>
      <c r="V425">
        <v>219</v>
      </c>
      <c r="W425">
        <v>0</v>
      </c>
      <c r="X425">
        <v>0</v>
      </c>
      <c r="Y425">
        <v>4</v>
      </c>
      <c r="Z425">
        <v>24</v>
      </c>
      <c r="AA425">
        <v>7</v>
      </c>
      <c r="AB425">
        <v>0</v>
      </c>
      <c r="AC425">
        <v>8</v>
      </c>
      <c r="AD425">
        <v>26</v>
      </c>
      <c r="AE425">
        <v>9</v>
      </c>
      <c r="AF425">
        <v>0</v>
      </c>
      <c r="AG425">
        <v>0</v>
      </c>
      <c r="AH425">
        <v>0</v>
      </c>
      <c r="AI425">
        <v>10</v>
      </c>
      <c r="AJ425">
        <v>25</v>
      </c>
      <c r="AK425">
        <v>0</v>
      </c>
      <c r="AL425">
        <v>23</v>
      </c>
      <c r="AM425">
        <v>5</v>
      </c>
      <c r="AN425">
        <v>0</v>
      </c>
      <c r="AO425">
        <v>0</v>
      </c>
      <c r="AP425">
        <v>17</v>
      </c>
      <c r="AQ425">
        <v>7</v>
      </c>
      <c r="AR425">
        <v>0</v>
      </c>
      <c r="AS425">
        <v>0</v>
      </c>
      <c r="AT425">
        <v>0</v>
      </c>
      <c r="AU425">
        <v>0</v>
      </c>
      <c r="AV425">
        <v>473</v>
      </c>
      <c r="AW425">
        <v>107</v>
      </c>
      <c r="AX425">
        <v>0</v>
      </c>
      <c r="AY425">
        <v>0</v>
      </c>
      <c r="AZ425">
        <v>6</v>
      </c>
      <c r="BA425">
        <v>38</v>
      </c>
      <c r="BB425">
        <v>0</v>
      </c>
      <c r="BC425">
        <v>13</v>
      </c>
      <c r="BD425">
        <v>0</v>
      </c>
      <c r="BE425">
        <v>5</v>
      </c>
      <c r="BF425">
        <v>19</v>
      </c>
      <c r="BG425">
        <v>0</v>
      </c>
      <c r="BH425">
        <v>10</v>
      </c>
      <c r="BI425">
        <v>0</v>
      </c>
      <c r="BJ425">
        <v>0</v>
      </c>
      <c r="BK425">
        <v>5</v>
      </c>
      <c r="BL425">
        <v>0</v>
      </c>
      <c r="BM425">
        <v>9</v>
      </c>
      <c r="BN425">
        <v>0</v>
      </c>
      <c r="BO425">
        <v>17</v>
      </c>
      <c r="BP425">
        <v>0</v>
      </c>
      <c r="BQ425">
        <v>0</v>
      </c>
      <c r="BR425">
        <v>57</v>
      </c>
      <c r="BS425">
        <v>0</v>
      </c>
      <c r="BT425">
        <v>0</v>
      </c>
      <c r="BU425">
        <v>4</v>
      </c>
      <c r="BV425">
        <v>0</v>
      </c>
    </row>
    <row r="426" spans="1:74" x14ac:dyDescent="0.3">
      <c r="A426" t="s">
        <v>3725</v>
      </c>
      <c r="B426">
        <v>1980</v>
      </c>
      <c r="C426" t="s">
        <v>189</v>
      </c>
      <c r="D426" t="s">
        <v>836</v>
      </c>
      <c r="E426" t="str">
        <f t="shared" si="6"/>
        <v>City of Mendota</v>
      </c>
      <c r="F426">
        <v>1740</v>
      </c>
      <c r="G426" t="s">
        <v>3726</v>
      </c>
      <c r="H426">
        <v>5038</v>
      </c>
      <c r="I426">
        <v>0</v>
      </c>
      <c r="J426">
        <v>5038</v>
      </c>
      <c r="K426">
        <v>0</v>
      </c>
      <c r="L426">
        <v>1318</v>
      </c>
      <c r="M426">
        <v>614</v>
      </c>
      <c r="N426">
        <v>704</v>
      </c>
      <c r="O426">
        <v>41200</v>
      </c>
      <c r="P426">
        <v>967</v>
      </c>
      <c r="Q426">
        <v>211</v>
      </c>
      <c r="R426">
        <v>125</v>
      </c>
      <c r="S426">
        <v>59</v>
      </c>
      <c r="T426" t="s">
        <v>836</v>
      </c>
      <c r="U426">
        <v>1</v>
      </c>
      <c r="V426">
        <v>171</v>
      </c>
      <c r="W426">
        <v>7</v>
      </c>
      <c r="X426">
        <v>34</v>
      </c>
      <c r="Y426">
        <v>31</v>
      </c>
      <c r="Z426">
        <v>153</v>
      </c>
      <c r="AA426">
        <v>11</v>
      </c>
      <c r="AB426">
        <v>52</v>
      </c>
      <c r="AC426">
        <v>25</v>
      </c>
      <c r="AD426">
        <v>91</v>
      </c>
      <c r="AE426">
        <v>63</v>
      </c>
      <c r="AF426">
        <v>9</v>
      </c>
      <c r="AG426">
        <v>59</v>
      </c>
      <c r="AH426">
        <v>26</v>
      </c>
      <c r="AI426">
        <v>0</v>
      </c>
      <c r="AJ426">
        <v>0</v>
      </c>
      <c r="AK426">
        <v>6</v>
      </c>
      <c r="AL426">
        <v>74</v>
      </c>
      <c r="AM426">
        <v>18</v>
      </c>
      <c r="AN426">
        <v>0</v>
      </c>
      <c r="AO426">
        <v>0</v>
      </c>
      <c r="AP426">
        <v>0</v>
      </c>
      <c r="AQ426">
        <v>37</v>
      </c>
      <c r="AR426">
        <v>0</v>
      </c>
      <c r="AS426">
        <v>0</v>
      </c>
      <c r="AT426">
        <v>0</v>
      </c>
      <c r="AU426">
        <v>0</v>
      </c>
      <c r="AV426">
        <v>226</v>
      </c>
      <c r="AW426">
        <v>79</v>
      </c>
      <c r="AX426">
        <v>0</v>
      </c>
      <c r="AY426">
        <v>0</v>
      </c>
      <c r="AZ426">
        <v>6</v>
      </c>
      <c r="BA426">
        <v>34</v>
      </c>
      <c r="BB426">
        <v>5</v>
      </c>
      <c r="BC426">
        <v>46</v>
      </c>
      <c r="BD426">
        <v>0</v>
      </c>
      <c r="BE426">
        <v>35</v>
      </c>
      <c r="BF426">
        <v>6</v>
      </c>
      <c r="BG426">
        <v>0</v>
      </c>
      <c r="BH426">
        <v>78</v>
      </c>
      <c r="BI426">
        <v>39</v>
      </c>
      <c r="BJ426">
        <v>13</v>
      </c>
      <c r="BK426">
        <v>5</v>
      </c>
      <c r="BL426">
        <v>0</v>
      </c>
      <c r="BM426">
        <v>56</v>
      </c>
      <c r="BN426">
        <v>0</v>
      </c>
      <c r="BO426">
        <v>8</v>
      </c>
      <c r="BP426">
        <v>0</v>
      </c>
      <c r="BQ426">
        <v>0</v>
      </c>
      <c r="BR426">
        <v>170</v>
      </c>
      <c r="BS426">
        <v>0</v>
      </c>
      <c r="BT426">
        <v>0</v>
      </c>
      <c r="BU426">
        <v>0</v>
      </c>
      <c r="BV426">
        <v>0</v>
      </c>
    </row>
    <row r="427" spans="1:74" x14ac:dyDescent="0.3">
      <c r="A427" t="s">
        <v>3727</v>
      </c>
      <c r="B427">
        <v>1980</v>
      </c>
      <c r="C427" t="s">
        <v>189</v>
      </c>
      <c r="D427" t="s">
        <v>840</v>
      </c>
      <c r="E427" t="str">
        <f t="shared" si="6"/>
        <v>City of Menlo Park</v>
      </c>
      <c r="F427">
        <v>1745</v>
      </c>
      <c r="G427" t="s">
        <v>3728</v>
      </c>
      <c r="H427">
        <v>26369</v>
      </c>
      <c r="I427">
        <v>26369</v>
      </c>
      <c r="J427">
        <v>0</v>
      </c>
      <c r="K427">
        <v>0</v>
      </c>
      <c r="L427">
        <v>11247</v>
      </c>
      <c r="M427">
        <v>6104</v>
      </c>
      <c r="N427">
        <v>5143</v>
      </c>
      <c r="O427">
        <v>143500</v>
      </c>
      <c r="P427">
        <v>7815</v>
      </c>
      <c r="Q427">
        <v>2213</v>
      </c>
      <c r="R427">
        <v>1507</v>
      </c>
      <c r="S427">
        <v>3</v>
      </c>
      <c r="T427" t="s">
        <v>840</v>
      </c>
      <c r="U427">
        <v>1</v>
      </c>
      <c r="V427">
        <v>355</v>
      </c>
      <c r="W427">
        <v>0</v>
      </c>
      <c r="X427">
        <v>14</v>
      </c>
      <c r="Y427">
        <v>8</v>
      </c>
      <c r="Z427">
        <v>483</v>
      </c>
      <c r="AA427">
        <v>100</v>
      </c>
      <c r="AB427">
        <v>16</v>
      </c>
      <c r="AC427">
        <v>42</v>
      </c>
      <c r="AD427">
        <v>137</v>
      </c>
      <c r="AE427">
        <v>633</v>
      </c>
      <c r="AF427">
        <v>18</v>
      </c>
      <c r="AG427">
        <v>74</v>
      </c>
      <c r="AH427">
        <v>147</v>
      </c>
      <c r="AI427">
        <v>323</v>
      </c>
      <c r="AJ427">
        <v>392</v>
      </c>
      <c r="AK427">
        <v>26</v>
      </c>
      <c r="AL427">
        <v>154</v>
      </c>
      <c r="AM427">
        <v>205</v>
      </c>
      <c r="AN427">
        <v>250</v>
      </c>
      <c r="AO427">
        <v>118</v>
      </c>
      <c r="AP427">
        <v>15</v>
      </c>
      <c r="AQ427">
        <v>1312</v>
      </c>
      <c r="AR427">
        <v>332</v>
      </c>
      <c r="AS427">
        <v>248</v>
      </c>
      <c r="AT427">
        <v>23</v>
      </c>
      <c r="AU427">
        <v>33</v>
      </c>
      <c r="AV427">
        <v>455</v>
      </c>
      <c r="AW427">
        <v>137</v>
      </c>
      <c r="AX427">
        <v>9</v>
      </c>
      <c r="AY427">
        <v>19</v>
      </c>
      <c r="AZ427">
        <v>12</v>
      </c>
      <c r="BA427">
        <v>109</v>
      </c>
      <c r="BB427">
        <v>46</v>
      </c>
      <c r="BC427">
        <v>109</v>
      </c>
      <c r="BD427">
        <v>32</v>
      </c>
      <c r="BE427">
        <v>67</v>
      </c>
      <c r="BF427">
        <v>135</v>
      </c>
      <c r="BG427">
        <v>0</v>
      </c>
      <c r="BH427">
        <v>206</v>
      </c>
      <c r="BI427">
        <v>58</v>
      </c>
      <c r="BJ427">
        <v>45</v>
      </c>
      <c r="BK427">
        <v>96</v>
      </c>
      <c r="BL427">
        <v>0</v>
      </c>
      <c r="BM427">
        <v>249</v>
      </c>
      <c r="BN427">
        <v>31</v>
      </c>
      <c r="BO427">
        <v>32</v>
      </c>
      <c r="BP427">
        <v>111</v>
      </c>
      <c r="BQ427">
        <v>0</v>
      </c>
      <c r="BR427">
        <v>2613</v>
      </c>
      <c r="BS427">
        <v>364</v>
      </c>
      <c r="BT427">
        <v>368</v>
      </c>
      <c r="BU427">
        <v>234</v>
      </c>
      <c r="BV427">
        <v>0</v>
      </c>
    </row>
    <row r="428" spans="1:74" x14ac:dyDescent="0.3">
      <c r="A428" t="s">
        <v>3729</v>
      </c>
      <c r="B428">
        <v>1980</v>
      </c>
      <c r="C428" t="s">
        <v>189</v>
      </c>
      <c r="D428" t="s">
        <v>842</v>
      </c>
      <c r="E428" t="str">
        <f t="shared" si="6"/>
        <v>City of Merced</v>
      </c>
      <c r="F428">
        <v>1750</v>
      </c>
      <c r="G428" t="s">
        <v>3730</v>
      </c>
      <c r="H428">
        <v>36499</v>
      </c>
      <c r="I428">
        <v>0</v>
      </c>
      <c r="J428">
        <v>36499</v>
      </c>
      <c r="K428">
        <v>0</v>
      </c>
      <c r="L428">
        <v>13381</v>
      </c>
      <c r="M428">
        <v>6758</v>
      </c>
      <c r="N428">
        <v>6623</v>
      </c>
      <c r="O428">
        <v>57700</v>
      </c>
      <c r="P428">
        <v>10705</v>
      </c>
      <c r="Q428">
        <v>2062</v>
      </c>
      <c r="R428">
        <v>1397</v>
      </c>
      <c r="S428">
        <v>517</v>
      </c>
      <c r="T428" t="s">
        <v>842</v>
      </c>
      <c r="U428">
        <v>1</v>
      </c>
      <c r="V428">
        <v>239</v>
      </c>
      <c r="W428">
        <v>64</v>
      </c>
      <c r="X428">
        <v>87</v>
      </c>
      <c r="Y428">
        <v>158</v>
      </c>
      <c r="Z428">
        <v>1289</v>
      </c>
      <c r="AA428">
        <v>91</v>
      </c>
      <c r="AB428">
        <v>162</v>
      </c>
      <c r="AC428">
        <v>126</v>
      </c>
      <c r="AD428">
        <v>511</v>
      </c>
      <c r="AE428">
        <v>949</v>
      </c>
      <c r="AF428">
        <v>17</v>
      </c>
      <c r="AG428">
        <v>402</v>
      </c>
      <c r="AH428">
        <v>308</v>
      </c>
      <c r="AI428">
        <v>509</v>
      </c>
      <c r="AJ428">
        <v>171</v>
      </c>
      <c r="AK428">
        <v>42</v>
      </c>
      <c r="AL428">
        <v>492</v>
      </c>
      <c r="AM428">
        <v>165</v>
      </c>
      <c r="AN428">
        <v>136</v>
      </c>
      <c r="AO428">
        <v>0</v>
      </c>
      <c r="AP428">
        <v>6</v>
      </c>
      <c r="AQ428">
        <v>743</v>
      </c>
      <c r="AR428">
        <v>86</v>
      </c>
      <c r="AS428">
        <v>31</v>
      </c>
      <c r="AT428">
        <v>0</v>
      </c>
      <c r="AU428">
        <v>11</v>
      </c>
      <c r="AV428">
        <v>368</v>
      </c>
      <c r="AW428">
        <v>90</v>
      </c>
      <c r="AX428">
        <v>69</v>
      </c>
      <c r="AY428">
        <v>55</v>
      </c>
      <c r="AZ428">
        <v>46</v>
      </c>
      <c r="BA428">
        <v>223</v>
      </c>
      <c r="BB428">
        <v>35</v>
      </c>
      <c r="BC428">
        <v>320</v>
      </c>
      <c r="BD428">
        <v>29</v>
      </c>
      <c r="BE428">
        <v>77</v>
      </c>
      <c r="BF428">
        <v>197</v>
      </c>
      <c r="BG428">
        <v>0</v>
      </c>
      <c r="BH428">
        <v>326</v>
      </c>
      <c r="BI428">
        <v>104</v>
      </c>
      <c r="BJ428">
        <v>112</v>
      </c>
      <c r="BK428">
        <v>167</v>
      </c>
      <c r="BL428">
        <v>0</v>
      </c>
      <c r="BM428">
        <v>367</v>
      </c>
      <c r="BN428">
        <v>159</v>
      </c>
      <c r="BO428">
        <v>219</v>
      </c>
      <c r="BP428">
        <v>135</v>
      </c>
      <c r="BQ428">
        <v>0</v>
      </c>
      <c r="BR428">
        <v>2385</v>
      </c>
      <c r="BS428">
        <v>504</v>
      </c>
      <c r="BT428">
        <v>313</v>
      </c>
      <c r="BU428">
        <v>87</v>
      </c>
      <c r="BV428">
        <v>0</v>
      </c>
    </row>
    <row r="429" spans="1:74" x14ac:dyDescent="0.3">
      <c r="A429" t="s">
        <v>3731</v>
      </c>
      <c r="B429">
        <v>1980</v>
      </c>
      <c r="C429" t="s">
        <v>189</v>
      </c>
      <c r="D429" t="s">
        <v>846</v>
      </c>
      <c r="E429" t="str">
        <f t="shared" si="6"/>
        <v>City of Millbrae</v>
      </c>
      <c r="F429">
        <v>1760</v>
      </c>
      <c r="G429" t="s">
        <v>3732</v>
      </c>
      <c r="H429">
        <v>20058</v>
      </c>
      <c r="I429">
        <v>20058</v>
      </c>
      <c r="J429">
        <v>0</v>
      </c>
      <c r="K429">
        <v>0</v>
      </c>
      <c r="L429">
        <v>7582</v>
      </c>
      <c r="M429">
        <v>5130</v>
      </c>
      <c r="N429">
        <v>2452</v>
      </c>
      <c r="O429">
        <v>152600</v>
      </c>
      <c r="P429">
        <v>5920</v>
      </c>
      <c r="Q429">
        <v>991</v>
      </c>
      <c r="R429">
        <v>852</v>
      </c>
      <c r="S429">
        <v>6</v>
      </c>
      <c r="T429" t="s">
        <v>846</v>
      </c>
      <c r="U429">
        <v>1</v>
      </c>
      <c r="V429">
        <v>347</v>
      </c>
      <c r="W429">
        <v>0</v>
      </c>
      <c r="X429">
        <v>0</v>
      </c>
      <c r="Y429">
        <v>0</v>
      </c>
      <c r="Z429">
        <v>179</v>
      </c>
      <c r="AA429">
        <v>68</v>
      </c>
      <c r="AB429">
        <v>0</v>
      </c>
      <c r="AC429">
        <v>9</v>
      </c>
      <c r="AD429">
        <v>56</v>
      </c>
      <c r="AE429">
        <v>280</v>
      </c>
      <c r="AF429">
        <v>0</v>
      </c>
      <c r="AG429">
        <v>8</v>
      </c>
      <c r="AH429">
        <v>79</v>
      </c>
      <c r="AI429">
        <v>197</v>
      </c>
      <c r="AJ429">
        <v>185</v>
      </c>
      <c r="AK429">
        <v>9</v>
      </c>
      <c r="AL429">
        <v>69</v>
      </c>
      <c r="AM429">
        <v>135</v>
      </c>
      <c r="AN429">
        <v>98</v>
      </c>
      <c r="AO429">
        <v>31</v>
      </c>
      <c r="AP429">
        <v>8</v>
      </c>
      <c r="AQ429">
        <v>664</v>
      </c>
      <c r="AR429">
        <v>203</v>
      </c>
      <c r="AS429">
        <v>119</v>
      </c>
      <c r="AT429">
        <v>12</v>
      </c>
      <c r="AU429">
        <v>27</v>
      </c>
      <c r="AV429">
        <v>445</v>
      </c>
      <c r="AW429">
        <v>130</v>
      </c>
      <c r="AX429">
        <v>7</v>
      </c>
      <c r="AY429">
        <v>0</v>
      </c>
      <c r="AZ429">
        <v>7</v>
      </c>
      <c r="BA429">
        <v>102</v>
      </c>
      <c r="BB429">
        <v>76</v>
      </c>
      <c r="BC429">
        <v>39</v>
      </c>
      <c r="BD429">
        <v>47</v>
      </c>
      <c r="BE429">
        <v>47</v>
      </c>
      <c r="BF429">
        <v>63</v>
      </c>
      <c r="BG429">
        <v>0</v>
      </c>
      <c r="BH429">
        <v>216</v>
      </c>
      <c r="BI429">
        <v>59</v>
      </c>
      <c r="BJ429">
        <v>17</v>
      </c>
      <c r="BK429">
        <v>83</v>
      </c>
      <c r="BL429">
        <v>0</v>
      </c>
      <c r="BM429">
        <v>219</v>
      </c>
      <c r="BN429">
        <v>41</v>
      </c>
      <c r="BO429">
        <v>62</v>
      </c>
      <c r="BP429">
        <v>58</v>
      </c>
      <c r="BQ429">
        <v>0</v>
      </c>
      <c r="BR429">
        <v>2522</v>
      </c>
      <c r="BS429">
        <v>290</v>
      </c>
      <c r="BT429">
        <v>341</v>
      </c>
      <c r="BU429">
        <v>286</v>
      </c>
      <c r="BV429">
        <v>0</v>
      </c>
    </row>
    <row r="430" spans="1:74" x14ac:dyDescent="0.3">
      <c r="A430" t="s">
        <v>3733</v>
      </c>
      <c r="B430">
        <v>1980</v>
      </c>
      <c r="C430" t="s">
        <v>189</v>
      </c>
      <c r="D430" t="s">
        <v>844</v>
      </c>
      <c r="E430" t="str">
        <f t="shared" si="6"/>
        <v>City of Mill Valley</v>
      </c>
      <c r="F430">
        <v>1765</v>
      </c>
      <c r="G430" t="s">
        <v>3734</v>
      </c>
      <c r="H430">
        <v>12967</v>
      </c>
      <c r="I430">
        <v>12967</v>
      </c>
      <c r="J430">
        <v>0</v>
      </c>
      <c r="K430">
        <v>0</v>
      </c>
      <c r="L430">
        <v>5493</v>
      </c>
      <c r="M430">
        <v>3435</v>
      </c>
      <c r="N430">
        <v>2058</v>
      </c>
      <c r="O430">
        <v>183400</v>
      </c>
      <c r="P430">
        <v>4549</v>
      </c>
      <c r="Q430">
        <v>740</v>
      </c>
      <c r="R430">
        <v>343</v>
      </c>
      <c r="S430">
        <v>3</v>
      </c>
      <c r="T430" t="s">
        <v>844</v>
      </c>
      <c r="U430">
        <v>1</v>
      </c>
      <c r="V430">
        <v>396</v>
      </c>
      <c r="W430">
        <v>0</v>
      </c>
      <c r="X430">
        <v>11</v>
      </c>
      <c r="Y430">
        <v>15</v>
      </c>
      <c r="Z430">
        <v>151</v>
      </c>
      <c r="AA430">
        <v>50</v>
      </c>
      <c r="AB430">
        <v>0</v>
      </c>
      <c r="AC430">
        <v>6</v>
      </c>
      <c r="AD430">
        <v>39</v>
      </c>
      <c r="AE430">
        <v>285</v>
      </c>
      <c r="AF430">
        <v>0</v>
      </c>
      <c r="AG430">
        <v>25</v>
      </c>
      <c r="AH430">
        <v>21</v>
      </c>
      <c r="AI430">
        <v>134</v>
      </c>
      <c r="AJ430">
        <v>166</v>
      </c>
      <c r="AK430">
        <v>11</v>
      </c>
      <c r="AL430">
        <v>78</v>
      </c>
      <c r="AM430">
        <v>92</v>
      </c>
      <c r="AN430">
        <v>78</v>
      </c>
      <c r="AO430">
        <v>41</v>
      </c>
      <c r="AP430">
        <v>0</v>
      </c>
      <c r="AQ430">
        <v>475</v>
      </c>
      <c r="AR430">
        <v>165</v>
      </c>
      <c r="AS430">
        <v>135</v>
      </c>
      <c r="AT430">
        <v>22</v>
      </c>
      <c r="AU430">
        <v>8</v>
      </c>
      <c r="AV430">
        <v>550</v>
      </c>
      <c r="AW430">
        <v>124</v>
      </c>
      <c r="AX430">
        <v>7</v>
      </c>
      <c r="AY430">
        <v>0</v>
      </c>
      <c r="AZ430">
        <v>22</v>
      </c>
      <c r="BA430">
        <v>67</v>
      </c>
      <c r="BB430">
        <v>16</v>
      </c>
      <c r="BC430">
        <v>89</v>
      </c>
      <c r="BD430">
        <v>39</v>
      </c>
      <c r="BE430">
        <v>14</v>
      </c>
      <c r="BF430">
        <v>63</v>
      </c>
      <c r="BG430">
        <v>0</v>
      </c>
      <c r="BH430">
        <v>104</v>
      </c>
      <c r="BI430">
        <v>0</v>
      </c>
      <c r="BJ430">
        <v>17</v>
      </c>
      <c r="BK430">
        <v>67</v>
      </c>
      <c r="BL430">
        <v>0</v>
      </c>
      <c r="BM430">
        <v>118</v>
      </c>
      <c r="BN430">
        <v>24</v>
      </c>
      <c r="BO430">
        <v>29</v>
      </c>
      <c r="BP430">
        <v>87</v>
      </c>
      <c r="BQ430">
        <v>0</v>
      </c>
      <c r="BR430">
        <v>1433</v>
      </c>
      <c r="BS430">
        <v>189</v>
      </c>
      <c r="BT430">
        <v>244</v>
      </c>
      <c r="BU430">
        <v>147</v>
      </c>
      <c r="BV430">
        <v>0</v>
      </c>
    </row>
    <row r="431" spans="1:74" x14ac:dyDescent="0.3">
      <c r="A431" t="s">
        <v>3735</v>
      </c>
      <c r="B431">
        <v>1980</v>
      </c>
      <c r="C431" t="s">
        <v>189</v>
      </c>
      <c r="D431" t="s">
        <v>848</v>
      </c>
      <c r="E431" t="str">
        <f t="shared" si="6"/>
        <v>City of Milpitas</v>
      </c>
      <c r="F431">
        <v>1770</v>
      </c>
      <c r="G431" t="s">
        <v>3736</v>
      </c>
      <c r="H431">
        <v>37820</v>
      </c>
      <c r="I431">
        <v>37820</v>
      </c>
      <c r="J431">
        <v>0</v>
      </c>
      <c r="K431">
        <v>0</v>
      </c>
      <c r="L431">
        <v>11336</v>
      </c>
      <c r="M431">
        <v>8151</v>
      </c>
      <c r="N431">
        <v>3185</v>
      </c>
      <c r="O431">
        <v>91800</v>
      </c>
      <c r="P431">
        <v>9624</v>
      </c>
      <c r="Q431">
        <v>1341</v>
      </c>
      <c r="R431">
        <v>231</v>
      </c>
      <c r="S431">
        <v>462</v>
      </c>
      <c r="T431" t="s">
        <v>848</v>
      </c>
      <c r="U431">
        <v>1</v>
      </c>
      <c r="V431">
        <v>391</v>
      </c>
      <c r="W431">
        <v>9</v>
      </c>
      <c r="X431">
        <v>0</v>
      </c>
      <c r="Y431">
        <v>18</v>
      </c>
      <c r="Z431">
        <v>236</v>
      </c>
      <c r="AA431">
        <v>37</v>
      </c>
      <c r="AB431">
        <v>27</v>
      </c>
      <c r="AC431">
        <v>18</v>
      </c>
      <c r="AD431">
        <v>29</v>
      </c>
      <c r="AE431">
        <v>312</v>
      </c>
      <c r="AF431">
        <v>2</v>
      </c>
      <c r="AG431">
        <v>7</v>
      </c>
      <c r="AH431">
        <v>95</v>
      </c>
      <c r="AI431">
        <v>211</v>
      </c>
      <c r="AJ431">
        <v>261</v>
      </c>
      <c r="AK431">
        <v>4</v>
      </c>
      <c r="AL431">
        <v>48</v>
      </c>
      <c r="AM431">
        <v>142</v>
      </c>
      <c r="AN431">
        <v>206</v>
      </c>
      <c r="AO431">
        <v>97</v>
      </c>
      <c r="AP431">
        <v>5</v>
      </c>
      <c r="AQ431">
        <v>704</v>
      </c>
      <c r="AR431">
        <v>334</v>
      </c>
      <c r="AS431">
        <v>234</v>
      </c>
      <c r="AT431">
        <v>25</v>
      </c>
      <c r="AU431">
        <v>42</v>
      </c>
      <c r="AV431">
        <v>494</v>
      </c>
      <c r="AW431">
        <v>110</v>
      </c>
      <c r="AX431">
        <v>0</v>
      </c>
      <c r="AY431">
        <v>6</v>
      </c>
      <c r="AZ431">
        <v>7</v>
      </c>
      <c r="BA431">
        <v>132</v>
      </c>
      <c r="BB431">
        <v>15</v>
      </c>
      <c r="BC431">
        <v>47</v>
      </c>
      <c r="BD431">
        <v>22</v>
      </c>
      <c r="BE431">
        <v>16</v>
      </c>
      <c r="BF431">
        <v>130</v>
      </c>
      <c r="BG431">
        <v>0</v>
      </c>
      <c r="BH431">
        <v>93</v>
      </c>
      <c r="BI431">
        <v>24</v>
      </c>
      <c r="BJ431">
        <v>84</v>
      </c>
      <c r="BK431">
        <v>136</v>
      </c>
      <c r="BL431">
        <v>0</v>
      </c>
      <c r="BM431">
        <v>252</v>
      </c>
      <c r="BN431">
        <v>75</v>
      </c>
      <c r="BO431">
        <v>160</v>
      </c>
      <c r="BP431">
        <v>177</v>
      </c>
      <c r="BQ431">
        <v>0</v>
      </c>
      <c r="BR431">
        <v>2819</v>
      </c>
      <c r="BS431">
        <v>870</v>
      </c>
      <c r="BT431">
        <v>1159</v>
      </c>
      <c r="BU431">
        <v>448</v>
      </c>
      <c r="BV431">
        <v>0</v>
      </c>
    </row>
    <row r="432" spans="1:74" x14ac:dyDescent="0.3">
      <c r="A432" t="s">
        <v>3737</v>
      </c>
      <c r="B432">
        <v>1980</v>
      </c>
      <c r="C432" t="s">
        <v>189</v>
      </c>
      <c r="D432" t="s">
        <v>3738</v>
      </c>
      <c r="E432" t="str">
        <f t="shared" si="6"/>
        <v>City of Mira Loma</v>
      </c>
      <c r="F432">
        <v>1780</v>
      </c>
      <c r="G432" t="s">
        <v>3739</v>
      </c>
      <c r="H432">
        <v>8707</v>
      </c>
      <c r="I432">
        <v>8707</v>
      </c>
      <c r="J432">
        <v>0</v>
      </c>
      <c r="K432">
        <v>0</v>
      </c>
      <c r="L432">
        <v>2538</v>
      </c>
      <c r="M432">
        <v>2025</v>
      </c>
      <c r="N432">
        <v>513</v>
      </c>
      <c r="O432">
        <v>77700</v>
      </c>
      <c r="P432">
        <v>2528</v>
      </c>
      <c r="Q432">
        <v>90</v>
      </c>
      <c r="R432">
        <v>6</v>
      </c>
      <c r="S432">
        <v>37</v>
      </c>
      <c r="T432" t="s">
        <v>3738</v>
      </c>
      <c r="U432">
        <v>1</v>
      </c>
      <c r="V432">
        <v>285</v>
      </c>
      <c r="W432">
        <v>0</v>
      </c>
      <c r="X432">
        <v>0</v>
      </c>
      <c r="Y432">
        <v>18</v>
      </c>
      <c r="Z432">
        <v>60</v>
      </c>
      <c r="AA432">
        <v>35</v>
      </c>
      <c r="AB432">
        <v>13</v>
      </c>
      <c r="AC432">
        <v>10</v>
      </c>
      <c r="AD432">
        <v>18</v>
      </c>
      <c r="AE432">
        <v>39</v>
      </c>
      <c r="AF432">
        <v>5</v>
      </c>
      <c r="AG432">
        <v>9</v>
      </c>
      <c r="AH432">
        <v>7</v>
      </c>
      <c r="AI432">
        <v>15</v>
      </c>
      <c r="AJ432">
        <v>36</v>
      </c>
      <c r="AK432">
        <v>0</v>
      </c>
      <c r="AL432">
        <v>39</v>
      </c>
      <c r="AM432">
        <v>25</v>
      </c>
      <c r="AN432">
        <v>8</v>
      </c>
      <c r="AO432">
        <v>8</v>
      </c>
      <c r="AP432">
        <v>10</v>
      </c>
      <c r="AQ432">
        <v>103</v>
      </c>
      <c r="AR432">
        <v>20</v>
      </c>
      <c r="AS432">
        <v>7</v>
      </c>
      <c r="AT432">
        <v>0</v>
      </c>
      <c r="AU432">
        <v>6</v>
      </c>
      <c r="AV432">
        <v>500</v>
      </c>
      <c r="AW432">
        <v>100</v>
      </c>
      <c r="AX432">
        <v>26</v>
      </c>
      <c r="AY432">
        <v>4</v>
      </c>
      <c r="AZ432">
        <v>21</v>
      </c>
      <c r="BA432">
        <v>74</v>
      </c>
      <c r="BB432">
        <v>12</v>
      </c>
      <c r="BC432">
        <v>59</v>
      </c>
      <c r="BD432">
        <v>9</v>
      </c>
      <c r="BE432">
        <v>23</v>
      </c>
      <c r="BF432">
        <v>47</v>
      </c>
      <c r="BG432">
        <v>0</v>
      </c>
      <c r="BH432">
        <v>70</v>
      </c>
      <c r="BI432">
        <v>12</v>
      </c>
      <c r="BJ432">
        <v>11</v>
      </c>
      <c r="BK432">
        <v>102</v>
      </c>
      <c r="BL432">
        <v>0</v>
      </c>
      <c r="BM432">
        <v>81</v>
      </c>
      <c r="BN432">
        <v>6</v>
      </c>
      <c r="BO432">
        <v>70</v>
      </c>
      <c r="BP432">
        <v>68</v>
      </c>
      <c r="BQ432">
        <v>0</v>
      </c>
      <c r="BR432">
        <v>670</v>
      </c>
      <c r="BS432">
        <v>163</v>
      </c>
      <c r="BT432">
        <v>228</v>
      </c>
      <c r="BU432">
        <v>80</v>
      </c>
      <c r="BV432">
        <v>0</v>
      </c>
    </row>
    <row r="433" spans="1:74" x14ac:dyDescent="0.3">
      <c r="A433" t="s">
        <v>3740</v>
      </c>
      <c r="B433">
        <v>1980</v>
      </c>
      <c r="C433" t="s">
        <v>189</v>
      </c>
      <c r="D433" t="s">
        <v>3741</v>
      </c>
      <c r="E433" t="str">
        <f t="shared" si="6"/>
        <v>City of Mission Hills</v>
      </c>
      <c r="F433">
        <v>1784</v>
      </c>
      <c r="G433" t="s">
        <v>3742</v>
      </c>
      <c r="H433">
        <v>2797</v>
      </c>
      <c r="I433">
        <v>0</v>
      </c>
      <c r="J433">
        <v>2797</v>
      </c>
      <c r="K433">
        <v>0</v>
      </c>
      <c r="L433">
        <v>817</v>
      </c>
      <c r="M433">
        <v>647</v>
      </c>
      <c r="N433">
        <v>170</v>
      </c>
      <c r="O433">
        <v>64400</v>
      </c>
      <c r="P433">
        <v>807</v>
      </c>
      <c r="Q433">
        <v>21</v>
      </c>
      <c r="R433">
        <v>0</v>
      </c>
      <c r="S433">
        <v>1</v>
      </c>
      <c r="T433" t="s">
        <v>3741</v>
      </c>
      <c r="U433">
        <v>1</v>
      </c>
      <c r="V433">
        <v>365</v>
      </c>
      <c r="W433">
        <v>0</v>
      </c>
      <c r="X433">
        <v>0</v>
      </c>
      <c r="Y433">
        <v>0</v>
      </c>
      <c r="Z433">
        <v>34</v>
      </c>
      <c r="AA433">
        <v>20</v>
      </c>
      <c r="AB433">
        <v>0</v>
      </c>
      <c r="AC433">
        <v>0</v>
      </c>
      <c r="AD433">
        <v>0</v>
      </c>
      <c r="AE433">
        <v>13</v>
      </c>
      <c r="AF433">
        <v>4</v>
      </c>
      <c r="AG433">
        <v>0</v>
      </c>
      <c r="AH433">
        <v>0</v>
      </c>
      <c r="AI433">
        <v>19</v>
      </c>
      <c r="AJ433">
        <v>16</v>
      </c>
      <c r="AK433">
        <v>0</v>
      </c>
      <c r="AL433">
        <v>5</v>
      </c>
      <c r="AM433">
        <v>13</v>
      </c>
      <c r="AN433">
        <v>11</v>
      </c>
      <c r="AO433">
        <v>0</v>
      </c>
      <c r="AP433">
        <v>0</v>
      </c>
      <c r="AQ433">
        <v>13</v>
      </c>
      <c r="AR433">
        <v>13</v>
      </c>
      <c r="AS433">
        <v>6</v>
      </c>
      <c r="AT433">
        <v>0</v>
      </c>
      <c r="AU433">
        <v>0</v>
      </c>
      <c r="AV433">
        <v>312</v>
      </c>
      <c r="AW433">
        <v>63</v>
      </c>
      <c r="AX433">
        <v>0</v>
      </c>
      <c r="AY433">
        <v>0</v>
      </c>
      <c r="AZ433">
        <v>0</v>
      </c>
      <c r="BA433">
        <v>18</v>
      </c>
      <c r="BB433">
        <v>5</v>
      </c>
      <c r="BC433">
        <v>8</v>
      </c>
      <c r="BD433">
        <v>6</v>
      </c>
      <c r="BE433">
        <v>27</v>
      </c>
      <c r="BF433">
        <v>24</v>
      </c>
      <c r="BG433">
        <v>0</v>
      </c>
      <c r="BH433">
        <v>37</v>
      </c>
      <c r="BI433">
        <v>5</v>
      </c>
      <c r="BJ433">
        <v>20</v>
      </c>
      <c r="BK433">
        <v>19</v>
      </c>
      <c r="BL433">
        <v>0</v>
      </c>
      <c r="BM433">
        <v>45</v>
      </c>
      <c r="BN433">
        <v>32</v>
      </c>
      <c r="BO433">
        <v>27</v>
      </c>
      <c r="BP433">
        <v>8</v>
      </c>
      <c r="BQ433">
        <v>0</v>
      </c>
      <c r="BR433">
        <v>238</v>
      </c>
      <c r="BS433">
        <v>28</v>
      </c>
      <c r="BT433">
        <v>46</v>
      </c>
      <c r="BU433">
        <v>7</v>
      </c>
      <c r="BV433">
        <v>0</v>
      </c>
    </row>
    <row r="434" spans="1:74" x14ac:dyDescent="0.3">
      <c r="A434" t="s">
        <v>3743</v>
      </c>
      <c r="B434">
        <v>1980</v>
      </c>
      <c r="C434" t="s">
        <v>189</v>
      </c>
      <c r="D434" t="s">
        <v>850</v>
      </c>
      <c r="E434" t="str">
        <f t="shared" si="6"/>
        <v>City of Mission Viejo</v>
      </c>
      <c r="F434">
        <v>1786</v>
      </c>
      <c r="G434" t="s">
        <v>3744</v>
      </c>
      <c r="H434">
        <v>50666</v>
      </c>
      <c r="I434">
        <v>50666</v>
      </c>
      <c r="J434">
        <v>0</v>
      </c>
      <c r="K434">
        <v>0</v>
      </c>
      <c r="L434">
        <v>15993</v>
      </c>
      <c r="M434">
        <v>13330</v>
      </c>
      <c r="N434">
        <v>2663</v>
      </c>
      <c r="O434">
        <v>129800</v>
      </c>
      <c r="P434">
        <v>16398</v>
      </c>
      <c r="Q434">
        <v>555</v>
      </c>
      <c r="R434">
        <v>290</v>
      </c>
      <c r="S434">
        <v>3</v>
      </c>
      <c r="T434" t="s">
        <v>850</v>
      </c>
      <c r="U434">
        <v>1</v>
      </c>
      <c r="V434">
        <v>501</v>
      </c>
      <c r="W434">
        <v>0</v>
      </c>
      <c r="X434">
        <v>0</v>
      </c>
      <c r="Y434">
        <v>0</v>
      </c>
      <c r="Z434">
        <v>184</v>
      </c>
      <c r="AA434">
        <v>47</v>
      </c>
      <c r="AB434">
        <v>0</v>
      </c>
      <c r="AC434">
        <v>0</v>
      </c>
      <c r="AD434">
        <v>0</v>
      </c>
      <c r="AE434">
        <v>305</v>
      </c>
      <c r="AF434">
        <v>5</v>
      </c>
      <c r="AG434">
        <v>0</v>
      </c>
      <c r="AH434">
        <v>9</v>
      </c>
      <c r="AI434">
        <v>28</v>
      </c>
      <c r="AJ434">
        <v>241</v>
      </c>
      <c r="AK434">
        <v>0</v>
      </c>
      <c r="AL434">
        <v>0</v>
      </c>
      <c r="AM434">
        <v>33</v>
      </c>
      <c r="AN434">
        <v>108</v>
      </c>
      <c r="AO434">
        <v>153</v>
      </c>
      <c r="AP434">
        <v>19</v>
      </c>
      <c r="AQ434">
        <v>631</v>
      </c>
      <c r="AR434">
        <v>358</v>
      </c>
      <c r="AS434">
        <v>418</v>
      </c>
      <c r="AT434">
        <v>47</v>
      </c>
      <c r="AU434">
        <v>11</v>
      </c>
      <c r="AV434">
        <v>704</v>
      </c>
      <c r="AW434">
        <v>136</v>
      </c>
      <c r="AX434">
        <v>0</v>
      </c>
      <c r="AY434">
        <v>0</v>
      </c>
      <c r="AZ434">
        <v>0</v>
      </c>
      <c r="BA434">
        <v>134</v>
      </c>
      <c r="BB434">
        <v>63</v>
      </c>
      <c r="BC434">
        <v>0</v>
      </c>
      <c r="BD434">
        <v>6</v>
      </c>
      <c r="BE434">
        <v>15</v>
      </c>
      <c r="BF434">
        <v>242</v>
      </c>
      <c r="BG434">
        <v>0</v>
      </c>
      <c r="BH434">
        <v>85</v>
      </c>
      <c r="BI434">
        <v>32</v>
      </c>
      <c r="BJ434">
        <v>46</v>
      </c>
      <c r="BK434">
        <v>301</v>
      </c>
      <c r="BL434">
        <v>0</v>
      </c>
      <c r="BM434">
        <v>149</v>
      </c>
      <c r="BN434">
        <v>79</v>
      </c>
      <c r="BO434">
        <v>125</v>
      </c>
      <c r="BP434">
        <v>415</v>
      </c>
      <c r="BQ434">
        <v>0</v>
      </c>
      <c r="BR434">
        <v>3646</v>
      </c>
      <c r="BS434">
        <v>1579</v>
      </c>
      <c r="BT434">
        <v>2696</v>
      </c>
      <c r="BU434">
        <v>1892</v>
      </c>
      <c r="BV434">
        <v>0</v>
      </c>
    </row>
    <row r="435" spans="1:74" x14ac:dyDescent="0.3">
      <c r="A435" t="s">
        <v>3745</v>
      </c>
      <c r="B435">
        <v>1980</v>
      </c>
      <c r="C435" t="s">
        <v>189</v>
      </c>
      <c r="D435" t="s">
        <v>852</v>
      </c>
      <c r="E435" t="str">
        <f t="shared" si="6"/>
        <v>City of Modesto</v>
      </c>
      <c r="F435">
        <v>1790</v>
      </c>
      <c r="G435" t="s">
        <v>3746</v>
      </c>
      <c r="H435">
        <v>106602</v>
      </c>
      <c r="I435">
        <v>106602</v>
      </c>
      <c r="J435">
        <v>0</v>
      </c>
      <c r="K435">
        <v>0</v>
      </c>
      <c r="L435">
        <v>39257</v>
      </c>
      <c r="M435">
        <v>23951</v>
      </c>
      <c r="N435">
        <v>15306</v>
      </c>
      <c r="O435">
        <v>64200</v>
      </c>
      <c r="P435">
        <v>34037</v>
      </c>
      <c r="Q435">
        <v>3248</v>
      </c>
      <c r="R435">
        <v>4428</v>
      </c>
      <c r="S435">
        <v>651</v>
      </c>
      <c r="T435" t="s">
        <v>852</v>
      </c>
      <c r="U435">
        <v>1</v>
      </c>
      <c r="V435">
        <v>264</v>
      </c>
      <c r="W435">
        <v>99</v>
      </c>
      <c r="X435">
        <v>109</v>
      </c>
      <c r="Y435">
        <v>219</v>
      </c>
      <c r="Z435">
        <v>2283</v>
      </c>
      <c r="AA435">
        <v>277</v>
      </c>
      <c r="AB435">
        <v>248</v>
      </c>
      <c r="AC435">
        <v>274</v>
      </c>
      <c r="AD435">
        <v>883</v>
      </c>
      <c r="AE435">
        <v>2097</v>
      </c>
      <c r="AF435">
        <v>59</v>
      </c>
      <c r="AG435">
        <v>637</v>
      </c>
      <c r="AH435">
        <v>835</v>
      </c>
      <c r="AI435">
        <v>1231</v>
      </c>
      <c r="AJ435">
        <v>480</v>
      </c>
      <c r="AK435">
        <v>25</v>
      </c>
      <c r="AL435">
        <v>984</v>
      </c>
      <c r="AM435">
        <v>823</v>
      </c>
      <c r="AN435">
        <v>509</v>
      </c>
      <c r="AO435">
        <v>58</v>
      </c>
      <c r="AP435">
        <v>16</v>
      </c>
      <c r="AQ435">
        <v>2366</v>
      </c>
      <c r="AR435">
        <v>383</v>
      </c>
      <c r="AS435">
        <v>69</v>
      </c>
      <c r="AT435">
        <v>0</v>
      </c>
      <c r="AU435">
        <v>88</v>
      </c>
      <c r="AV435">
        <v>356</v>
      </c>
      <c r="AW435">
        <v>88</v>
      </c>
      <c r="AX435">
        <v>175</v>
      </c>
      <c r="AY435">
        <v>130</v>
      </c>
      <c r="AZ435">
        <v>106</v>
      </c>
      <c r="BA435">
        <v>600</v>
      </c>
      <c r="BB435">
        <v>121</v>
      </c>
      <c r="BC435">
        <v>1007</v>
      </c>
      <c r="BD435">
        <v>188</v>
      </c>
      <c r="BE435">
        <v>270</v>
      </c>
      <c r="BF435">
        <v>611</v>
      </c>
      <c r="BG435">
        <v>0</v>
      </c>
      <c r="BH435">
        <v>1185</v>
      </c>
      <c r="BI435">
        <v>227</v>
      </c>
      <c r="BJ435">
        <v>470</v>
      </c>
      <c r="BK435">
        <v>553</v>
      </c>
      <c r="BL435">
        <v>0</v>
      </c>
      <c r="BM435">
        <v>1673</v>
      </c>
      <c r="BN435">
        <v>426</v>
      </c>
      <c r="BO435">
        <v>728</v>
      </c>
      <c r="BP435">
        <v>428</v>
      </c>
      <c r="BQ435">
        <v>0</v>
      </c>
      <c r="BR435">
        <v>9387</v>
      </c>
      <c r="BS435">
        <v>1721</v>
      </c>
      <c r="BT435">
        <v>1370</v>
      </c>
      <c r="BU435">
        <v>264</v>
      </c>
      <c r="BV435">
        <v>0</v>
      </c>
    </row>
    <row r="436" spans="1:74" x14ac:dyDescent="0.3">
      <c r="A436" t="s">
        <v>3747</v>
      </c>
      <c r="B436">
        <v>1980</v>
      </c>
      <c r="C436" t="s">
        <v>189</v>
      </c>
      <c r="D436" t="s">
        <v>3748</v>
      </c>
      <c r="E436" t="str">
        <f t="shared" si="6"/>
        <v>City of Mojave</v>
      </c>
      <c r="F436">
        <v>1795</v>
      </c>
      <c r="G436" t="s">
        <v>3749</v>
      </c>
      <c r="H436">
        <v>2886</v>
      </c>
      <c r="I436">
        <v>0</v>
      </c>
      <c r="J436">
        <v>2886</v>
      </c>
      <c r="K436">
        <v>0</v>
      </c>
      <c r="L436">
        <v>1098</v>
      </c>
      <c r="M436">
        <v>640</v>
      </c>
      <c r="N436">
        <v>458</v>
      </c>
      <c r="O436">
        <v>41500</v>
      </c>
      <c r="P436">
        <v>842</v>
      </c>
      <c r="Q436">
        <v>154</v>
      </c>
      <c r="R436">
        <v>165</v>
      </c>
      <c r="S436">
        <v>92</v>
      </c>
      <c r="T436" t="s">
        <v>3748</v>
      </c>
      <c r="U436">
        <v>1</v>
      </c>
      <c r="V436">
        <v>203</v>
      </c>
      <c r="W436">
        <v>5</v>
      </c>
      <c r="X436">
        <v>11</v>
      </c>
      <c r="Y436">
        <v>18</v>
      </c>
      <c r="Z436">
        <v>68</v>
      </c>
      <c r="AA436">
        <v>10</v>
      </c>
      <c r="AB436">
        <v>24</v>
      </c>
      <c r="AC436">
        <v>0</v>
      </c>
      <c r="AD436">
        <v>28</v>
      </c>
      <c r="AE436">
        <v>44</v>
      </c>
      <c r="AF436">
        <v>10</v>
      </c>
      <c r="AG436">
        <v>53</v>
      </c>
      <c r="AH436">
        <v>33</v>
      </c>
      <c r="AI436">
        <v>19</v>
      </c>
      <c r="AJ436">
        <v>9</v>
      </c>
      <c r="AK436">
        <v>0</v>
      </c>
      <c r="AL436">
        <v>20</v>
      </c>
      <c r="AM436">
        <v>31</v>
      </c>
      <c r="AN436">
        <v>0</v>
      </c>
      <c r="AO436">
        <v>0</v>
      </c>
      <c r="AP436">
        <v>0</v>
      </c>
      <c r="AQ436">
        <v>76</v>
      </c>
      <c r="AR436">
        <v>0</v>
      </c>
      <c r="AS436">
        <v>0</v>
      </c>
      <c r="AT436">
        <v>0</v>
      </c>
      <c r="AU436">
        <v>0</v>
      </c>
      <c r="AV436">
        <v>291</v>
      </c>
      <c r="AW436">
        <v>91</v>
      </c>
      <c r="AX436">
        <v>6</v>
      </c>
      <c r="AY436">
        <v>17</v>
      </c>
      <c r="AZ436">
        <v>0</v>
      </c>
      <c r="BA436">
        <v>21</v>
      </c>
      <c r="BB436">
        <v>0</v>
      </c>
      <c r="BC436">
        <v>10</v>
      </c>
      <c r="BD436">
        <v>0</v>
      </c>
      <c r="BE436">
        <v>0</v>
      </c>
      <c r="BF436">
        <v>12</v>
      </c>
      <c r="BG436">
        <v>0</v>
      </c>
      <c r="BH436">
        <v>34</v>
      </c>
      <c r="BI436">
        <v>14</v>
      </c>
      <c r="BJ436">
        <v>5</v>
      </c>
      <c r="BK436">
        <v>0</v>
      </c>
      <c r="BL436">
        <v>0</v>
      </c>
      <c r="BM436">
        <v>24</v>
      </c>
      <c r="BN436">
        <v>24</v>
      </c>
      <c r="BO436">
        <v>4</v>
      </c>
      <c r="BP436">
        <v>5</v>
      </c>
      <c r="BQ436">
        <v>0</v>
      </c>
      <c r="BR436">
        <v>268</v>
      </c>
      <c r="BS436">
        <v>30</v>
      </c>
      <c r="BT436">
        <v>31</v>
      </c>
      <c r="BU436">
        <v>0</v>
      </c>
      <c r="BV436">
        <v>0</v>
      </c>
    </row>
    <row r="437" spans="1:74" x14ac:dyDescent="0.3">
      <c r="A437" t="s">
        <v>3750</v>
      </c>
      <c r="B437">
        <v>1980</v>
      </c>
      <c r="C437" t="s">
        <v>189</v>
      </c>
      <c r="D437" t="s">
        <v>3751</v>
      </c>
      <c r="E437" t="str">
        <f t="shared" si="6"/>
        <v>City of Mono Vista</v>
      </c>
      <c r="F437">
        <v>1799</v>
      </c>
      <c r="G437" t="s">
        <v>3752</v>
      </c>
      <c r="H437">
        <v>1154</v>
      </c>
      <c r="I437">
        <v>0</v>
      </c>
      <c r="J437">
        <v>0</v>
      </c>
      <c r="K437">
        <v>1154</v>
      </c>
      <c r="L437">
        <v>428</v>
      </c>
      <c r="M437">
        <v>327</v>
      </c>
      <c r="N437">
        <v>101</v>
      </c>
      <c r="O437">
        <v>64900</v>
      </c>
      <c r="P437">
        <v>455</v>
      </c>
      <c r="Q437">
        <v>26</v>
      </c>
      <c r="R437">
        <v>4</v>
      </c>
      <c r="S437">
        <v>64</v>
      </c>
      <c r="T437" t="s">
        <v>3751</v>
      </c>
      <c r="U437">
        <v>1</v>
      </c>
      <c r="V437">
        <v>264</v>
      </c>
      <c r="W437">
        <v>0</v>
      </c>
      <c r="X437">
        <v>0</v>
      </c>
      <c r="Y437">
        <v>11</v>
      </c>
      <c r="Z437">
        <v>10</v>
      </c>
      <c r="AA437">
        <v>11</v>
      </c>
      <c r="AB437">
        <v>0</v>
      </c>
      <c r="AC437">
        <v>0</v>
      </c>
      <c r="AD437">
        <v>0</v>
      </c>
      <c r="AE437">
        <v>22</v>
      </c>
      <c r="AF437">
        <v>0</v>
      </c>
      <c r="AG437">
        <v>0</v>
      </c>
      <c r="AH437">
        <v>7</v>
      </c>
      <c r="AI437">
        <v>8</v>
      </c>
      <c r="AJ437">
        <v>21</v>
      </c>
      <c r="AK437">
        <v>7</v>
      </c>
      <c r="AL437">
        <v>11</v>
      </c>
      <c r="AM437">
        <v>6</v>
      </c>
      <c r="AN437">
        <v>0</v>
      </c>
      <c r="AO437">
        <v>0</v>
      </c>
      <c r="AP437">
        <v>0</v>
      </c>
      <c r="AQ437">
        <v>14</v>
      </c>
      <c r="AR437">
        <v>0</v>
      </c>
      <c r="AS437">
        <v>0</v>
      </c>
      <c r="AT437">
        <v>0</v>
      </c>
      <c r="AU437">
        <v>0</v>
      </c>
      <c r="AV437">
        <v>382</v>
      </c>
      <c r="AW437">
        <v>119</v>
      </c>
      <c r="AX437">
        <v>0</v>
      </c>
      <c r="AY437">
        <v>0</v>
      </c>
      <c r="AZ437">
        <v>6</v>
      </c>
      <c r="BA437">
        <v>24</v>
      </c>
      <c r="BB437">
        <v>0</v>
      </c>
      <c r="BC437">
        <v>14</v>
      </c>
      <c r="BD437">
        <v>0</v>
      </c>
      <c r="BE437">
        <v>9</v>
      </c>
      <c r="BF437">
        <v>5</v>
      </c>
      <c r="BG437">
        <v>0</v>
      </c>
      <c r="BH437">
        <v>6</v>
      </c>
      <c r="BI437">
        <v>0</v>
      </c>
      <c r="BJ437">
        <v>0</v>
      </c>
      <c r="BK437">
        <v>16</v>
      </c>
      <c r="BL437">
        <v>0</v>
      </c>
      <c r="BM437">
        <v>15</v>
      </c>
      <c r="BN437">
        <v>5</v>
      </c>
      <c r="BO437">
        <v>6</v>
      </c>
      <c r="BP437">
        <v>5</v>
      </c>
      <c r="BQ437">
        <v>0</v>
      </c>
      <c r="BR437">
        <v>75</v>
      </c>
      <c r="BS437">
        <v>7</v>
      </c>
      <c r="BT437">
        <v>12</v>
      </c>
      <c r="BU437">
        <v>11</v>
      </c>
      <c r="BV437">
        <v>0</v>
      </c>
    </row>
    <row r="438" spans="1:74" x14ac:dyDescent="0.3">
      <c r="A438" t="s">
        <v>3753</v>
      </c>
      <c r="B438">
        <v>1980</v>
      </c>
      <c r="C438" t="s">
        <v>189</v>
      </c>
      <c r="D438" t="s">
        <v>854</v>
      </c>
      <c r="E438" t="str">
        <f t="shared" si="6"/>
        <v>City of Monrovia</v>
      </c>
      <c r="F438">
        <v>1800</v>
      </c>
      <c r="G438" t="s">
        <v>3754</v>
      </c>
      <c r="H438">
        <v>30531</v>
      </c>
      <c r="I438">
        <v>30531</v>
      </c>
      <c r="J438">
        <v>0</v>
      </c>
      <c r="K438">
        <v>0</v>
      </c>
      <c r="L438">
        <v>11931</v>
      </c>
      <c r="M438">
        <v>5788</v>
      </c>
      <c r="N438">
        <v>6143</v>
      </c>
      <c r="O438">
        <v>79500</v>
      </c>
      <c r="P438">
        <v>8668</v>
      </c>
      <c r="Q438">
        <v>2414</v>
      </c>
      <c r="R438">
        <v>1304</v>
      </c>
      <c r="S438">
        <v>146</v>
      </c>
      <c r="T438" t="s">
        <v>854</v>
      </c>
      <c r="U438">
        <v>1</v>
      </c>
      <c r="V438">
        <v>276</v>
      </c>
      <c r="W438">
        <v>18</v>
      </c>
      <c r="X438">
        <v>59</v>
      </c>
      <c r="Y438">
        <v>102</v>
      </c>
      <c r="Z438">
        <v>857</v>
      </c>
      <c r="AA438">
        <v>127</v>
      </c>
      <c r="AB438">
        <v>110</v>
      </c>
      <c r="AC438">
        <v>57</v>
      </c>
      <c r="AD438">
        <v>383</v>
      </c>
      <c r="AE438">
        <v>793</v>
      </c>
      <c r="AF438">
        <v>10</v>
      </c>
      <c r="AG438">
        <v>192</v>
      </c>
      <c r="AH438">
        <v>254</v>
      </c>
      <c r="AI438">
        <v>548</v>
      </c>
      <c r="AJ438">
        <v>249</v>
      </c>
      <c r="AK438">
        <v>36</v>
      </c>
      <c r="AL438">
        <v>373</v>
      </c>
      <c r="AM438">
        <v>261</v>
      </c>
      <c r="AN438">
        <v>189</v>
      </c>
      <c r="AO438">
        <v>42</v>
      </c>
      <c r="AP438">
        <v>28</v>
      </c>
      <c r="AQ438">
        <v>1105</v>
      </c>
      <c r="AR438">
        <v>147</v>
      </c>
      <c r="AS438">
        <v>64</v>
      </c>
      <c r="AT438">
        <v>7</v>
      </c>
      <c r="AU438">
        <v>9</v>
      </c>
      <c r="AV438">
        <v>378</v>
      </c>
      <c r="AW438">
        <v>94</v>
      </c>
      <c r="AX438">
        <v>54</v>
      </c>
      <c r="AY438">
        <v>44</v>
      </c>
      <c r="AZ438">
        <v>75</v>
      </c>
      <c r="BA438">
        <v>142</v>
      </c>
      <c r="BB438">
        <v>33</v>
      </c>
      <c r="BC438">
        <v>265</v>
      </c>
      <c r="BD438">
        <v>51</v>
      </c>
      <c r="BE438">
        <v>69</v>
      </c>
      <c r="BF438">
        <v>114</v>
      </c>
      <c r="BG438">
        <v>0</v>
      </c>
      <c r="BH438">
        <v>385</v>
      </c>
      <c r="BI438">
        <v>55</v>
      </c>
      <c r="BJ438">
        <v>67</v>
      </c>
      <c r="BK438">
        <v>88</v>
      </c>
      <c r="BL438">
        <v>0</v>
      </c>
      <c r="BM438">
        <v>345</v>
      </c>
      <c r="BN438">
        <v>99</v>
      </c>
      <c r="BO438">
        <v>86</v>
      </c>
      <c r="BP438">
        <v>104</v>
      </c>
      <c r="BQ438">
        <v>0</v>
      </c>
      <c r="BR438">
        <v>2088</v>
      </c>
      <c r="BS438">
        <v>256</v>
      </c>
      <c r="BT438">
        <v>358</v>
      </c>
      <c r="BU438">
        <v>156</v>
      </c>
      <c r="BV438">
        <v>0</v>
      </c>
    </row>
    <row r="439" spans="1:74" x14ac:dyDescent="0.3">
      <c r="A439" t="s">
        <v>3755</v>
      </c>
      <c r="B439">
        <v>1980</v>
      </c>
      <c r="C439" t="s">
        <v>189</v>
      </c>
      <c r="D439" t="s">
        <v>856</v>
      </c>
      <c r="E439" t="str">
        <f t="shared" si="6"/>
        <v>City of Montague</v>
      </c>
      <c r="F439">
        <v>1805</v>
      </c>
      <c r="G439" t="s">
        <v>3756</v>
      </c>
      <c r="H439">
        <v>1285</v>
      </c>
      <c r="I439">
        <v>0</v>
      </c>
      <c r="J439">
        <v>0</v>
      </c>
      <c r="K439">
        <v>1285</v>
      </c>
      <c r="L439">
        <v>428</v>
      </c>
      <c r="M439">
        <v>325</v>
      </c>
      <c r="N439">
        <v>103</v>
      </c>
      <c r="O439">
        <v>44300</v>
      </c>
      <c r="P439">
        <v>361</v>
      </c>
      <c r="Q439">
        <v>28</v>
      </c>
      <c r="R439">
        <v>1</v>
      </c>
      <c r="S439">
        <v>63</v>
      </c>
      <c r="T439" t="s">
        <v>856</v>
      </c>
      <c r="U439">
        <v>1</v>
      </c>
      <c r="V439">
        <v>247</v>
      </c>
      <c r="W439">
        <v>0</v>
      </c>
      <c r="X439">
        <v>0</v>
      </c>
      <c r="Y439">
        <v>0</v>
      </c>
      <c r="Z439">
        <v>23</v>
      </c>
      <c r="AA439">
        <v>0</v>
      </c>
      <c r="AB439">
        <v>0</v>
      </c>
      <c r="AC439">
        <v>3</v>
      </c>
      <c r="AD439">
        <v>1</v>
      </c>
      <c r="AE439">
        <v>24</v>
      </c>
      <c r="AF439">
        <v>0</v>
      </c>
      <c r="AG439">
        <v>4</v>
      </c>
      <c r="AH439">
        <v>5</v>
      </c>
      <c r="AI439">
        <v>8</v>
      </c>
      <c r="AJ439">
        <v>0</v>
      </c>
      <c r="AK439">
        <v>0</v>
      </c>
      <c r="AL439">
        <v>6</v>
      </c>
      <c r="AM439">
        <v>5</v>
      </c>
      <c r="AN439">
        <v>2</v>
      </c>
      <c r="AO439">
        <v>0</v>
      </c>
      <c r="AP439">
        <v>4</v>
      </c>
      <c r="AQ439">
        <v>14</v>
      </c>
      <c r="AR439">
        <v>2</v>
      </c>
      <c r="AS439">
        <v>0</v>
      </c>
      <c r="AT439">
        <v>0</v>
      </c>
      <c r="AU439">
        <v>2</v>
      </c>
      <c r="AV439">
        <v>304</v>
      </c>
      <c r="AW439">
        <v>89</v>
      </c>
      <c r="AX439">
        <v>7</v>
      </c>
      <c r="AY439">
        <v>4</v>
      </c>
      <c r="AZ439">
        <v>7</v>
      </c>
      <c r="BA439">
        <v>12</v>
      </c>
      <c r="BB439">
        <v>0</v>
      </c>
      <c r="BC439">
        <v>23</v>
      </c>
      <c r="BD439">
        <v>5</v>
      </c>
      <c r="BE439">
        <v>10</v>
      </c>
      <c r="BF439">
        <v>10</v>
      </c>
      <c r="BG439">
        <v>0</v>
      </c>
      <c r="BH439">
        <v>21</v>
      </c>
      <c r="BI439">
        <v>7</v>
      </c>
      <c r="BJ439">
        <v>8</v>
      </c>
      <c r="BK439">
        <v>10</v>
      </c>
      <c r="BL439">
        <v>0</v>
      </c>
      <c r="BM439">
        <v>28</v>
      </c>
      <c r="BN439">
        <v>5</v>
      </c>
      <c r="BO439">
        <v>2</v>
      </c>
      <c r="BP439">
        <v>2</v>
      </c>
      <c r="BQ439">
        <v>0</v>
      </c>
      <c r="BR439">
        <v>77</v>
      </c>
      <c r="BS439">
        <v>14</v>
      </c>
      <c r="BT439">
        <v>11</v>
      </c>
      <c r="BU439">
        <v>0</v>
      </c>
      <c r="BV439">
        <v>0</v>
      </c>
    </row>
    <row r="440" spans="1:74" x14ac:dyDescent="0.3">
      <c r="A440" t="s">
        <v>3757</v>
      </c>
      <c r="B440">
        <v>1980</v>
      </c>
      <c r="C440" t="s">
        <v>189</v>
      </c>
      <c r="D440" t="s">
        <v>3758</v>
      </c>
      <c r="E440" t="str">
        <f t="shared" si="6"/>
        <v>City of Montara</v>
      </c>
      <c r="F440">
        <v>1813</v>
      </c>
      <c r="G440" t="s">
        <v>3759</v>
      </c>
      <c r="H440">
        <v>1972</v>
      </c>
      <c r="I440">
        <v>0</v>
      </c>
      <c r="J440">
        <v>0</v>
      </c>
      <c r="K440">
        <v>1972</v>
      </c>
      <c r="L440">
        <v>685</v>
      </c>
      <c r="M440">
        <v>571</v>
      </c>
      <c r="N440">
        <v>114</v>
      </c>
      <c r="O440">
        <v>119000</v>
      </c>
      <c r="P440">
        <v>670</v>
      </c>
      <c r="Q440">
        <v>40</v>
      </c>
      <c r="R440">
        <v>10</v>
      </c>
      <c r="S440">
        <v>1</v>
      </c>
      <c r="T440" t="s">
        <v>3758</v>
      </c>
      <c r="U440">
        <v>1</v>
      </c>
      <c r="V440">
        <v>395</v>
      </c>
      <c r="W440">
        <v>0</v>
      </c>
      <c r="X440">
        <v>0</v>
      </c>
      <c r="Y440">
        <v>0</v>
      </c>
      <c r="Z440">
        <v>18</v>
      </c>
      <c r="AA440">
        <v>4</v>
      </c>
      <c r="AB440">
        <v>0</v>
      </c>
      <c r="AC440">
        <v>0</v>
      </c>
      <c r="AD440">
        <v>0</v>
      </c>
      <c r="AE440">
        <v>11</v>
      </c>
      <c r="AF440">
        <v>0</v>
      </c>
      <c r="AG440">
        <v>0</v>
      </c>
      <c r="AH440">
        <v>0</v>
      </c>
      <c r="AI440">
        <v>0</v>
      </c>
      <c r="AJ440">
        <v>22</v>
      </c>
      <c r="AK440">
        <v>4</v>
      </c>
      <c r="AL440">
        <v>0</v>
      </c>
      <c r="AM440">
        <v>0</v>
      </c>
      <c r="AN440">
        <v>9</v>
      </c>
      <c r="AO440">
        <v>21</v>
      </c>
      <c r="AP440">
        <v>0</v>
      </c>
      <c r="AQ440">
        <v>23</v>
      </c>
      <c r="AR440">
        <v>17</v>
      </c>
      <c r="AS440">
        <v>5</v>
      </c>
      <c r="AT440">
        <v>0</v>
      </c>
      <c r="AU440">
        <v>0</v>
      </c>
      <c r="AV440">
        <v>638</v>
      </c>
      <c r="AW440">
        <v>126</v>
      </c>
      <c r="AX440">
        <v>0</v>
      </c>
      <c r="AY440">
        <v>0</v>
      </c>
      <c r="AZ440">
        <v>5</v>
      </c>
      <c r="BA440">
        <v>0</v>
      </c>
      <c r="BB440">
        <v>0</v>
      </c>
      <c r="BC440">
        <v>6</v>
      </c>
      <c r="BD440">
        <v>5</v>
      </c>
      <c r="BE440">
        <v>0</v>
      </c>
      <c r="BF440">
        <v>0</v>
      </c>
      <c r="BG440">
        <v>0</v>
      </c>
      <c r="BH440">
        <v>0</v>
      </c>
      <c r="BI440">
        <v>6</v>
      </c>
      <c r="BJ440">
        <v>0</v>
      </c>
      <c r="BK440">
        <v>23</v>
      </c>
      <c r="BL440">
        <v>0</v>
      </c>
      <c r="BM440">
        <v>23</v>
      </c>
      <c r="BN440">
        <v>0</v>
      </c>
      <c r="BO440">
        <v>5</v>
      </c>
      <c r="BP440">
        <v>32</v>
      </c>
      <c r="BQ440">
        <v>0</v>
      </c>
      <c r="BR440">
        <v>179</v>
      </c>
      <c r="BS440">
        <v>90</v>
      </c>
      <c r="BT440">
        <v>79</v>
      </c>
      <c r="BU440">
        <v>45</v>
      </c>
      <c r="BV440">
        <v>0</v>
      </c>
    </row>
    <row r="441" spans="1:74" x14ac:dyDescent="0.3">
      <c r="A441" t="s">
        <v>3760</v>
      </c>
      <c r="B441">
        <v>1980</v>
      </c>
      <c r="C441" t="s">
        <v>189</v>
      </c>
      <c r="D441" t="s">
        <v>858</v>
      </c>
      <c r="E441" t="str">
        <f t="shared" si="6"/>
        <v>City of Montclair</v>
      </c>
      <c r="F441">
        <v>1815</v>
      </c>
      <c r="G441" t="s">
        <v>3761</v>
      </c>
      <c r="H441">
        <v>22628</v>
      </c>
      <c r="I441">
        <v>22628</v>
      </c>
      <c r="J441">
        <v>0</v>
      </c>
      <c r="K441">
        <v>0</v>
      </c>
      <c r="L441">
        <v>7267</v>
      </c>
      <c r="M441">
        <v>4651</v>
      </c>
      <c r="N441">
        <v>2616</v>
      </c>
      <c r="O441">
        <v>63800</v>
      </c>
      <c r="P441">
        <v>5290</v>
      </c>
      <c r="Q441">
        <v>1274</v>
      </c>
      <c r="R441">
        <v>722</v>
      </c>
      <c r="S441">
        <v>570</v>
      </c>
      <c r="T441" t="s">
        <v>858</v>
      </c>
      <c r="U441">
        <v>1</v>
      </c>
      <c r="V441">
        <v>296</v>
      </c>
      <c r="W441">
        <v>0</v>
      </c>
      <c r="X441">
        <v>0</v>
      </c>
      <c r="Y441">
        <v>0</v>
      </c>
      <c r="Z441">
        <v>354</v>
      </c>
      <c r="AA441">
        <v>35</v>
      </c>
      <c r="AB441">
        <v>0</v>
      </c>
      <c r="AC441">
        <v>7</v>
      </c>
      <c r="AD441">
        <v>89</v>
      </c>
      <c r="AE441">
        <v>520</v>
      </c>
      <c r="AF441">
        <v>11</v>
      </c>
      <c r="AG441">
        <v>55</v>
      </c>
      <c r="AH441">
        <v>106</v>
      </c>
      <c r="AI441">
        <v>246</v>
      </c>
      <c r="AJ441">
        <v>120</v>
      </c>
      <c r="AK441">
        <v>5</v>
      </c>
      <c r="AL441">
        <v>191</v>
      </c>
      <c r="AM441">
        <v>149</v>
      </c>
      <c r="AN441">
        <v>103</v>
      </c>
      <c r="AO441">
        <v>23</v>
      </c>
      <c r="AP441">
        <v>5</v>
      </c>
      <c r="AQ441">
        <v>415</v>
      </c>
      <c r="AR441">
        <v>90</v>
      </c>
      <c r="AS441">
        <v>41</v>
      </c>
      <c r="AT441">
        <v>0</v>
      </c>
      <c r="AU441">
        <v>15</v>
      </c>
      <c r="AV441">
        <v>318</v>
      </c>
      <c r="AW441">
        <v>91</v>
      </c>
      <c r="AX441">
        <v>10</v>
      </c>
      <c r="AY441">
        <v>0</v>
      </c>
      <c r="AZ441">
        <v>9</v>
      </c>
      <c r="BA441">
        <v>133</v>
      </c>
      <c r="BB441">
        <v>22</v>
      </c>
      <c r="BC441">
        <v>116</v>
      </c>
      <c r="BD441">
        <v>29</v>
      </c>
      <c r="BE441">
        <v>16</v>
      </c>
      <c r="BF441">
        <v>121</v>
      </c>
      <c r="BG441">
        <v>0</v>
      </c>
      <c r="BH441">
        <v>171</v>
      </c>
      <c r="BI441">
        <v>27</v>
      </c>
      <c r="BJ441">
        <v>97</v>
      </c>
      <c r="BK441">
        <v>109</v>
      </c>
      <c r="BL441">
        <v>0</v>
      </c>
      <c r="BM441">
        <v>343</v>
      </c>
      <c r="BN441">
        <v>52</v>
      </c>
      <c r="BO441">
        <v>96</v>
      </c>
      <c r="BP441">
        <v>105</v>
      </c>
      <c r="BQ441">
        <v>0</v>
      </c>
      <c r="BR441">
        <v>1724</v>
      </c>
      <c r="BS441">
        <v>340</v>
      </c>
      <c r="BT441">
        <v>284</v>
      </c>
      <c r="BU441">
        <v>55</v>
      </c>
      <c r="BV441">
        <v>0</v>
      </c>
    </row>
    <row r="442" spans="1:74" x14ac:dyDescent="0.3">
      <c r="A442" t="s">
        <v>3762</v>
      </c>
      <c r="B442">
        <v>1980</v>
      </c>
      <c r="C442" t="s">
        <v>189</v>
      </c>
      <c r="D442" t="s">
        <v>860</v>
      </c>
      <c r="E442" t="str">
        <f t="shared" si="6"/>
        <v>City of Montebello</v>
      </c>
      <c r="F442">
        <v>1820</v>
      </c>
      <c r="G442" t="s">
        <v>3763</v>
      </c>
      <c r="H442">
        <v>52929</v>
      </c>
      <c r="I442">
        <v>52929</v>
      </c>
      <c r="J442">
        <v>0</v>
      </c>
      <c r="K442">
        <v>0</v>
      </c>
      <c r="L442">
        <v>17905</v>
      </c>
      <c r="M442">
        <v>9056</v>
      </c>
      <c r="N442">
        <v>8849</v>
      </c>
      <c r="O442">
        <v>86900</v>
      </c>
      <c r="P442">
        <v>12463</v>
      </c>
      <c r="Q442">
        <v>2888</v>
      </c>
      <c r="R442">
        <v>2974</v>
      </c>
      <c r="S442">
        <v>196</v>
      </c>
      <c r="T442" t="s">
        <v>860</v>
      </c>
      <c r="U442">
        <v>1</v>
      </c>
      <c r="V442">
        <v>285</v>
      </c>
      <c r="W442">
        <v>33</v>
      </c>
      <c r="X442">
        <v>30</v>
      </c>
      <c r="Y442">
        <v>54</v>
      </c>
      <c r="Z442">
        <v>1290</v>
      </c>
      <c r="AA442">
        <v>226</v>
      </c>
      <c r="AB442">
        <v>50</v>
      </c>
      <c r="AC442">
        <v>111</v>
      </c>
      <c r="AD442">
        <v>322</v>
      </c>
      <c r="AE442">
        <v>1037</v>
      </c>
      <c r="AF442">
        <v>3</v>
      </c>
      <c r="AG442">
        <v>290</v>
      </c>
      <c r="AH442">
        <v>420</v>
      </c>
      <c r="AI442">
        <v>640</v>
      </c>
      <c r="AJ442">
        <v>401</v>
      </c>
      <c r="AK442">
        <v>0</v>
      </c>
      <c r="AL442">
        <v>656</v>
      </c>
      <c r="AM442">
        <v>464</v>
      </c>
      <c r="AN442">
        <v>337</v>
      </c>
      <c r="AO442">
        <v>34</v>
      </c>
      <c r="AP442">
        <v>25</v>
      </c>
      <c r="AQ442">
        <v>1953</v>
      </c>
      <c r="AR442">
        <v>233</v>
      </c>
      <c r="AS442">
        <v>65</v>
      </c>
      <c r="AT442">
        <v>0</v>
      </c>
      <c r="AU442">
        <v>37</v>
      </c>
      <c r="AV442">
        <v>388</v>
      </c>
      <c r="AW442">
        <v>94</v>
      </c>
      <c r="AX442">
        <v>55</v>
      </c>
      <c r="AY442">
        <v>41</v>
      </c>
      <c r="AZ442">
        <v>67</v>
      </c>
      <c r="BA442">
        <v>220</v>
      </c>
      <c r="BB442">
        <v>65</v>
      </c>
      <c r="BC442">
        <v>347</v>
      </c>
      <c r="BD442">
        <v>41</v>
      </c>
      <c r="BE442">
        <v>89</v>
      </c>
      <c r="BF442">
        <v>244</v>
      </c>
      <c r="BG442">
        <v>0</v>
      </c>
      <c r="BH442">
        <v>446</v>
      </c>
      <c r="BI442">
        <v>91</v>
      </c>
      <c r="BJ442">
        <v>132</v>
      </c>
      <c r="BK442">
        <v>167</v>
      </c>
      <c r="BL442">
        <v>0</v>
      </c>
      <c r="BM442">
        <v>446</v>
      </c>
      <c r="BN442">
        <v>73</v>
      </c>
      <c r="BO442">
        <v>159</v>
      </c>
      <c r="BP442">
        <v>168</v>
      </c>
      <c r="BQ442">
        <v>0</v>
      </c>
      <c r="BR442">
        <v>3651</v>
      </c>
      <c r="BS442">
        <v>414</v>
      </c>
      <c r="BT442">
        <v>424</v>
      </c>
      <c r="BU442">
        <v>305</v>
      </c>
      <c r="BV442">
        <v>0</v>
      </c>
    </row>
    <row r="443" spans="1:74" x14ac:dyDescent="0.3">
      <c r="A443" t="s">
        <v>3764</v>
      </c>
      <c r="B443">
        <v>1980</v>
      </c>
      <c r="C443" t="s">
        <v>189</v>
      </c>
      <c r="D443" t="s">
        <v>862</v>
      </c>
      <c r="E443" t="str">
        <f t="shared" si="6"/>
        <v>City of Monterey</v>
      </c>
      <c r="F443">
        <v>1825</v>
      </c>
      <c r="G443" t="s">
        <v>3765</v>
      </c>
      <c r="H443">
        <v>27558</v>
      </c>
      <c r="I443">
        <v>27558</v>
      </c>
      <c r="J443">
        <v>0</v>
      </c>
      <c r="K443">
        <v>0</v>
      </c>
      <c r="L443">
        <v>11208</v>
      </c>
      <c r="M443">
        <v>4100</v>
      </c>
      <c r="N443">
        <v>7108</v>
      </c>
      <c r="O443">
        <v>103800</v>
      </c>
      <c r="P443">
        <v>7396</v>
      </c>
      <c r="Q443">
        <v>2242</v>
      </c>
      <c r="R443">
        <v>2432</v>
      </c>
      <c r="S443">
        <v>9</v>
      </c>
      <c r="T443" t="s">
        <v>862</v>
      </c>
      <c r="U443">
        <v>1</v>
      </c>
      <c r="V443">
        <v>332</v>
      </c>
      <c r="W443">
        <v>3</v>
      </c>
      <c r="X443">
        <v>25</v>
      </c>
      <c r="Y443">
        <v>22</v>
      </c>
      <c r="Z443">
        <v>630</v>
      </c>
      <c r="AA443">
        <v>155</v>
      </c>
      <c r="AB443">
        <v>32</v>
      </c>
      <c r="AC443">
        <v>38</v>
      </c>
      <c r="AD443">
        <v>174</v>
      </c>
      <c r="AE443">
        <v>958</v>
      </c>
      <c r="AF443">
        <v>43</v>
      </c>
      <c r="AG443">
        <v>61</v>
      </c>
      <c r="AH443">
        <v>196</v>
      </c>
      <c r="AI443">
        <v>683</v>
      </c>
      <c r="AJ443">
        <v>404</v>
      </c>
      <c r="AK443">
        <v>17</v>
      </c>
      <c r="AL443">
        <v>266</v>
      </c>
      <c r="AM443">
        <v>451</v>
      </c>
      <c r="AN443">
        <v>374</v>
      </c>
      <c r="AO443">
        <v>126</v>
      </c>
      <c r="AP443">
        <v>119</v>
      </c>
      <c r="AQ443">
        <v>1417</v>
      </c>
      <c r="AR443">
        <v>404</v>
      </c>
      <c r="AS443">
        <v>172</v>
      </c>
      <c r="AT443">
        <v>0</v>
      </c>
      <c r="AU443">
        <v>266</v>
      </c>
      <c r="AV443">
        <v>387</v>
      </c>
      <c r="AW443">
        <v>109</v>
      </c>
      <c r="AX443">
        <v>18</v>
      </c>
      <c r="AY443">
        <v>39</v>
      </c>
      <c r="AZ443">
        <v>37</v>
      </c>
      <c r="BA443">
        <v>133</v>
      </c>
      <c r="BB443">
        <v>0</v>
      </c>
      <c r="BC443">
        <v>193</v>
      </c>
      <c r="BD443">
        <v>36</v>
      </c>
      <c r="BE443">
        <v>77</v>
      </c>
      <c r="BF443">
        <v>92</v>
      </c>
      <c r="BG443">
        <v>0</v>
      </c>
      <c r="BH443">
        <v>234</v>
      </c>
      <c r="BI443">
        <v>18</v>
      </c>
      <c r="BJ443">
        <v>12</v>
      </c>
      <c r="BK443">
        <v>88</v>
      </c>
      <c r="BL443">
        <v>0</v>
      </c>
      <c r="BM443">
        <v>267</v>
      </c>
      <c r="BN443">
        <v>56</v>
      </c>
      <c r="BO443">
        <v>39</v>
      </c>
      <c r="BP443">
        <v>25</v>
      </c>
      <c r="BQ443">
        <v>0</v>
      </c>
      <c r="BR443">
        <v>1549</v>
      </c>
      <c r="BS443">
        <v>216</v>
      </c>
      <c r="BT443">
        <v>166</v>
      </c>
      <c r="BU443">
        <v>157</v>
      </c>
      <c r="BV443">
        <v>0</v>
      </c>
    </row>
    <row r="444" spans="1:74" x14ac:dyDescent="0.3">
      <c r="A444" t="s">
        <v>3766</v>
      </c>
      <c r="B444">
        <v>1980</v>
      </c>
      <c r="C444" t="s">
        <v>189</v>
      </c>
      <c r="D444" t="s">
        <v>864</v>
      </c>
      <c r="E444" t="str">
        <f t="shared" si="6"/>
        <v>City of Monterey Park</v>
      </c>
      <c r="F444">
        <v>1830</v>
      </c>
      <c r="G444" t="s">
        <v>3767</v>
      </c>
      <c r="H444">
        <v>54338</v>
      </c>
      <c r="I444">
        <v>54338</v>
      </c>
      <c r="J444">
        <v>0</v>
      </c>
      <c r="K444">
        <v>0</v>
      </c>
      <c r="L444">
        <v>18430</v>
      </c>
      <c r="M444">
        <v>10427</v>
      </c>
      <c r="N444">
        <v>8003</v>
      </c>
      <c r="O444">
        <v>96400</v>
      </c>
      <c r="P444">
        <v>13127</v>
      </c>
      <c r="Q444">
        <v>3987</v>
      </c>
      <c r="R444">
        <v>2112</v>
      </c>
      <c r="S444">
        <v>94</v>
      </c>
      <c r="T444" t="s">
        <v>864</v>
      </c>
      <c r="U444">
        <v>1</v>
      </c>
      <c r="V444">
        <v>301</v>
      </c>
      <c r="W444">
        <v>0</v>
      </c>
      <c r="X444">
        <v>20</v>
      </c>
      <c r="Y444">
        <v>58</v>
      </c>
      <c r="Z444">
        <v>944</v>
      </c>
      <c r="AA444">
        <v>309</v>
      </c>
      <c r="AB444">
        <v>89</v>
      </c>
      <c r="AC444">
        <v>56</v>
      </c>
      <c r="AD444">
        <v>201</v>
      </c>
      <c r="AE444">
        <v>869</v>
      </c>
      <c r="AF444">
        <v>14</v>
      </c>
      <c r="AG444">
        <v>262</v>
      </c>
      <c r="AH444">
        <v>340</v>
      </c>
      <c r="AI444">
        <v>588</v>
      </c>
      <c r="AJ444">
        <v>375</v>
      </c>
      <c r="AK444">
        <v>23</v>
      </c>
      <c r="AL444">
        <v>546</v>
      </c>
      <c r="AM444">
        <v>357</v>
      </c>
      <c r="AN444">
        <v>254</v>
      </c>
      <c r="AO444">
        <v>111</v>
      </c>
      <c r="AP444">
        <v>24</v>
      </c>
      <c r="AQ444">
        <v>2011</v>
      </c>
      <c r="AR444">
        <v>276</v>
      </c>
      <c r="AS444">
        <v>134</v>
      </c>
      <c r="AT444">
        <v>7</v>
      </c>
      <c r="AU444">
        <v>61</v>
      </c>
      <c r="AV444">
        <v>325</v>
      </c>
      <c r="AW444">
        <v>98</v>
      </c>
      <c r="AX444">
        <v>70</v>
      </c>
      <c r="AY444">
        <v>25</v>
      </c>
      <c r="AZ444">
        <v>43</v>
      </c>
      <c r="BA444">
        <v>216</v>
      </c>
      <c r="BB444">
        <v>83</v>
      </c>
      <c r="BC444">
        <v>331</v>
      </c>
      <c r="BD444">
        <v>54</v>
      </c>
      <c r="BE444">
        <v>95</v>
      </c>
      <c r="BF444">
        <v>208</v>
      </c>
      <c r="BG444">
        <v>0</v>
      </c>
      <c r="BH444">
        <v>529</v>
      </c>
      <c r="BI444">
        <v>99</v>
      </c>
      <c r="BJ444">
        <v>87</v>
      </c>
      <c r="BK444">
        <v>192</v>
      </c>
      <c r="BL444">
        <v>0</v>
      </c>
      <c r="BM444">
        <v>600</v>
      </c>
      <c r="BN444">
        <v>151</v>
      </c>
      <c r="BO444">
        <v>166</v>
      </c>
      <c r="BP444">
        <v>105</v>
      </c>
      <c r="BQ444">
        <v>0</v>
      </c>
      <c r="BR444">
        <v>4675</v>
      </c>
      <c r="BS444">
        <v>398</v>
      </c>
      <c r="BT444">
        <v>397</v>
      </c>
      <c r="BU444">
        <v>252</v>
      </c>
      <c r="BV444">
        <v>0</v>
      </c>
    </row>
    <row r="445" spans="1:74" x14ac:dyDescent="0.3">
      <c r="A445" t="s">
        <v>3768</v>
      </c>
      <c r="B445">
        <v>1980</v>
      </c>
      <c r="C445" t="s">
        <v>189</v>
      </c>
      <c r="D445" t="s">
        <v>3769</v>
      </c>
      <c r="E445" t="str">
        <f t="shared" si="6"/>
        <v>City of Monte Rio</v>
      </c>
      <c r="F445">
        <v>1832</v>
      </c>
      <c r="G445" t="s">
        <v>3770</v>
      </c>
      <c r="H445">
        <v>1137</v>
      </c>
      <c r="I445">
        <v>0</v>
      </c>
      <c r="J445">
        <v>0</v>
      </c>
      <c r="K445">
        <v>1137</v>
      </c>
      <c r="L445">
        <v>532</v>
      </c>
      <c r="M445">
        <v>285</v>
      </c>
      <c r="N445">
        <v>247</v>
      </c>
      <c r="O445">
        <v>59300</v>
      </c>
      <c r="P445">
        <v>619</v>
      </c>
      <c r="Q445">
        <v>211</v>
      </c>
      <c r="R445">
        <v>26</v>
      </c>
      <c r="S445">
        <v>9</v>
      </c>
      <c r="T445" t="s">
        <v>3769</v>
      </c>
      <c r="U445">
        <v>1</v>
      </c>
      <c r="V445">
        <v>220</v>
      </c>
      <c r="W445">
        <v>0</v>
      </c>
      <c r="X445">
        <v>0</v>
      </c>
      <c r="Y445">
        <v>0</v>
      </c>
      <c r="Z445">
        <v>34</v>
      </c>
      <c r="AA445">
        <v>21</v>
      </c>
      <c r="AB445">
        <v>8</v>
      </c>
      <c r="AC445">
        <v>0</v>
      </c>
      <c r="AD445">
        <v>41</v>
      </c>
      <c r="AE445">
        <v>52</v>
      </c>
      <c r="AF445">
        <v>0</v>
      </c>
      <c r="AG445">
        <v>21</v>
      </c>
      <c r="AH445">
        <v>3</v>
      </c>
      <c r="AI445">
        <v>18</v>
      </c>
      <c r="AJ445">
        <v>15</v>
      </c>
      <c r="AK445">
        <v>0</v>
      </c>
      <c r="AL445">
        <v>0</v>
      </c>
      <c r="AM445">
        <v>6</v>
      </c>
      <c r="AN445">
        <v>0</v>
      </c>
      <c r="AO445">
        <v>0</v>
      </c>
      <c r="AP445">
        <v>0</v>
      </c>
      <c r="AQ445">
        <v>10</v>
      </c>
      <c r="AR445">
        <v>0</v>
      </c>
      <c r="AS445">
        <v>0</v>
      </c>
      <c r="AT445">
        <v>0</v>
      </c>
      <c r="AU445">
        <v>0</v>
      </c>
      <c r="AV445">
        <v>309</v>
      </c>
      <c r="AW445">
        <v>108</v>
      </c>
      <c r="AX445">
        <v>13</v>
      </c>
      <c r="AY445">
        <v>0</v>
      </c>
      <c r="AZ445">
        <v>18</v>
      </c>
      <c r="BA445">
        <v>14</v>
      </c>
      <c r="BB445">
        <v>8</v>
      </c>
      <c r="BC445">
        <v>17</v>
      </c>
      <c r="BD445">
        <v>0</v>
      </c>
      <c r="BE445">
        <v>7</v>
      </c>
      <c r="BF445">
        <v>14</v>
      </c>
      <c r="BG445">
        <v>0</v>
      </c>
      <c r="BH445">
        <v>27</v>
      </c>
      <c r="BI445">
        <v>0</v>
      </c>
      <c r="BJ445">
        <v>8</v>
      </c>
      <c r="BK445">
        <v>0</v>
      </c>
      <c r="BL445">
        <v>0</v>
      </c>
      <c r="BM445">
        <v>7</v>
      </c>
      <c r="BN445">
        <v>0</v>
      </c>
      <c r="BO445">
        <v>6</v>
      </c>
      <c r="BP445">
        <v>0</v>
      </c>
      <c r="BQ445">
        <v>0</v>
      </c>
      <c r="BR445">
        <v>51</v>
      </c>
      <c r="BS445">
        <v>6</v>
      </c>
      <c r="BT445">
        <v>6</v>
      </c>
      <c r="BU445">
        <v>6</v>
      </c>
      <c r="BV445">
        <v>0</v>
      </c>
    </row>
    <row r="446" spans="1:74" x14ac:dyDescent="0.3">
      <c r="A446" t="s">
        <v>3771</v>
      </c>
      <c r="B446">
        <v>1980</v>
      </c>
      <c r="C446" t="s">
        <v>189</v>
      </c>
      <c r="D446" t="s">
        <v>3772</v>
      </c>
      <c r="E446" t="str">
        <f t="shared" si="6"/>
        <v>City of Monte Sereno</v>
      </c>
      <c r="F446">
        <v>1835</v>
      </c>
      <c r="G446" t="s">
        <v>3773</v>
      </c>
      <c r="H446">
        <v>3434</v>
      </c>
      <c r="I446">
        <v>3434</v>
      </c>
      <c r="J446">
        <v>0</v>
      </c>
      <c r="K446">
        <v>0</v>
      </c>
      <c r="L446">
        <v>1119</v>
      </c>
      <c r="M446">
        <v>1030</v>
      </c>
      <c r="N446">
        <v>89</v>
      </c>
      <c r="O446">
        <v>200100</v>
      </c>
      <c r="P446">
        <v>1126</v>
      </c>
      <c r="Q446">
        <v>23</v>
      </c>
      <c r="R446">
        <v>5</v>
      </c>
      <c r="S446">
        <v>1</v>
      </c>
      <c r="T446" t="s">
        <v>3772</v>
      </c>
      <c r="U446">
        <v>1</v>
      </c>
      <c r="V446">
        <v>389</v>
      </c>
      <c r="W446">
        <v>0</v>
      </c>
      <c r="X446">
        <v>0</v>
      </c>
      <c r="Y446">
        <v>0</v>
      </c>
      <c r="Z446">
        <v>5</v>
      </c>
      <c r="AA446">
        <v>0</v>
      </c>
      <c r="AB446">
        <v>0</v>
      </c>
      <c r="AC446">
        <v>0</v>
      </c>
      <c r="AD446">
        <v>0</v>
      </c>
      <c r="AE446">
        <v>0</v>
      </c>
      <c r="AF446">
        <v>0</v>
      </c>
      <c r="AG446">
        <v>0</v>
      </c>
      <c r="AH446">
        <v>3</v>
      </c>
      <c r="AI446">
        <v>5</v>
      </c>
      <c r="AJ446">
        <v>7</v>
      </c>
      <c r="AK446">
        <v>0</v>
      </c>
      <c r="AL446">
        <v>0</v>
      </c>
      <c r="AM446">
        <v>3</v>
      </c>
      <c r="AN446">
        <v>0</v>
      </c>
      <c r="AO446">
        <v>10</v>
      </c>
      <c r="AP446">
        <v>0</v>
      </c>
      <c r="AQ446">
        <v>46</v>
      </c>
      <c r="AR446">
        <v>0</v>
      </c>
      <c r="AS446">
        <v>0</v>
      </c>
      <c r="AT446">
        <v>0</v>
      </c>
      <c r="AU446">
        <v>7</v>
      </c>
      <c r="AV446">
        <v>722</v>
      </c>
      <c r="AW446">
        <v>141</v>
      </c>
      <c r="AX446">
        <v>0</v>
      </c>
      <c r="AY446">
        <v>7</v>
      </c>
      <c r="AZ446">
        <v>0</v>
      </c>
      <c r="BA446">
        <v>34</v>
      </c>
      <c r="BB446">
        <v>6</v>
      </c>
      <c r="BC446">
        <v>24</v>
      </c>
      <c r="BD446">
        <v>7</v>
      </c>
      <c r="BE446">
        <v>23</v>
      </c>
      <c r="BF446">
        <v>7</v>
      </c>
      <c r="BG446">
        <v>0</v>
      </c>
      <c r="BH446">
        <v>7</v>
      </c>
      <c r="BI446">
        <v>5</v>
      </c>
      <c r="BJ446">
        <v>2</v>
      </c>
      <c r="BK446">
        <v>9</v>
      </c>
      <c r="BL446">
        <v>0</v>
      </c>
      <c r="BM446">
        <v>23</v>
      </c>
      <c r="BN446">
        <v>0</v>
      </c>
      <c r="BO446">
        <v>9</v>
      </c>
      <c r="BP446">
        <v>8</v>
      </c>
      <c r="BQ446">
        <v>0</v>
      </c>
      <c r="BR446">
        <v>513</v>
      </c>
      <c r="BS446">
        <v>69</v>
      </c>
      <c r="BT446">
        <v>86</v>
      </c>
      <c r="BU446">
        <v>118</v>
      </c>
      <c r="BV446">
        <v>0</v>
      </c>
    </row>
    <row r="447" spans="1:74" x14ac:dyDescent="0.3">
      <c r="A447" t="s">
        <v>3774</v>
      </c>
      <c r="B447">
        <v>1980</v>
      </c>
      <c r="C447" t="s">
        <v>189</v>
      </c>
      <c r="D447" t="s">
        <v>866</v>
      </c>
      <c r="E447" t="str">
        <f t="shared" si="6"/>
        <v>City of Moorpark</v>
      </c>
      <c r="F447">
        <v>1840</v>
      </c>
      <c r="G447" t="s">
        <v>3775</v>
      </c>
      <c r="H447">
        <v>4030</v>
      </c>
      <c r="I447">
        <v>0</v>
      </c>
      <c r="J447">
        <v>4030</v>
      </c>
      <c r="K447">
        <v>0</v>
      </c>
      <c r="L447">
        <v>1121</v>
      </c>
      <c r="M447">
        <v>697</v>
      </c>
      <c r="N447">
        <v>424</v>
      </c>
      <c r="O447">
        <v>69900</v>
      </c>
      <c r="P447">
        <v>960</v>
      </c>
      <c r="Q447">
        <v>144</v>
      </c>
      <c r="R447">
        <v>10</v>
      </c>
      <c r="S447">
        <v>55</v>
      </c>
      <c r="T447" t="s">
        <v>866</v>
      </c>
      <c r="U447">
        <v>1</v>
      </c>
      <c r="V447">
        <v>328</v>
      </c>
      <c r="W447">
        <v>0</v>
      </c>
      <c r="X447">
        <v>3</v>
      </c>
      <c r="Y447">
        <v>7</v>
      </c>
      <c r="Z447">
        <v>77</v>
      </c>
      <c r="AA447">
        <v>7</v>
      </c>
      <c r="AB447">
        <v>0</v>
      </c>
      <c r="AC447">
        <v>0</v>
      </c>
      <c r="AD447">
        <v>15</v>
      </c>
      <c r="AE447">
        <v>46</v>
      </c>
      <c r="AF447">
        <v>2</v>
      </c>
      <c r="AG447">
        <v>13</v>
      </c>
      <c r="AH447">
        <v>11</v>
      </c>
      <c r="AI447">
        <v>38</v>
      </c>
      <c r="AJ447">
        <v>24</v>
      </c>
      <c r="AK447">
        <v>0</v>
      </c>
      <c r="AL447">
        <v>34</v>
      </c>
      <c r="AM447">
        <v>12</v>
      </c>
      <c r="AN447">
        <v>13</v>
      </c>
      <c r="AO447">
        <v>0</v>
      </c>
      <c r="AP447">
        <v>0</v>
      </c>
      <c r="AQ447">
        <v>64</v>
      </c>
      <c r="AR447">
        <v>14</v>
      </c>
      <c r="AS447">
        <v>24</v>
      </c>
      <c r="AT447">
        <v>0</v>
      </c>
      <c r="AU447">
        <v>0</v>
      </c>
      <c r="AV447">
        <v>319</v>
      </c>
      <c r="AW447">
        <v>92</v>
      </c>
      <c r="AX447">
        <v>0</v>
      </c>
      <c r="AY447">
        <v>0</v>
      </c>
      <c r="AZ447">
        <v>0</v>
      </c>
      <c r="BA447">
        <v>7</v>
      </c>
      <c r="BB447">
        <v>0</v>
      </c>
      <c r="BC447">
        <v>0</v>
      </c>
      <c r="BD447">
        <v>0</v>
      </c>
      <c r="BE447">
        <v>19</v>
      </c>
      <c r="BF447">
        <v>32</v>
      </c>
      <c r="BG447">
        <v>0</v>
      </c>
      <c r="BH447">
        <v>38</v>
      </c>
      <c r="BI447">
        <v>12</v>
      </c>
      <c r="BJ447">
        <v>22</v>
      </c>
      <c r="BK447">
        <v>23</v>
      </c>
      <c r="BL447">
        <v>0</v>
      </c>
      <c r="BM447">
        <v>36</v>
      </c>
      <c r="BN447">
        <v>0</v>
      </c>
      <c r="BO447">
        <v>12</v>
      </c>
      <c r="BP447">
        <v>10</v>
      </c>
      <c r="BQ447">
        <v>0</v>
      </c>
      <c r="BR447">
        <v>215</v>
      </c>
      <c r="BS447">
        <v>34</v>
      </c>
      <c r="BT447">
        <v>50</v>
      </c>
      <c r="BU447">
        <v>0</v>
      </c>
      <c r="BV447">
        <v>0</v>
      </c>
    </row>
    <row r="448" spans="1:74" x14ac:dyDescent="0.3">
      <c r="A448" t="s">
        <v>3776</v>
      </c>
      <c r="B448">
        <v>1980</v>
      </c>
      <c r="C448" t="s">
        <v>189</v>
      </c>
      <c r="D448" t="s">
        <v>3777</v>
      </c>
      <c r="E448" t="str">
        <f t="shared" si="6"/>
        <v>City of Moraga Town</v>
      </c>
      <c r="F448">
        <v>1847</v>
      </c>
      <c r="G448" t="s">
        <v>3778</v>
      </c>
      <c r="H448">
        <v>15014</v>
      </c>
      <c r="I448">
        <v>15014</v>
      </c>
      <c r="J448">
        <v>0</v>
      </c>
      <c r="K448">
        <v>0</v>
      </c>
      <c r="L448">
        <v>4873</v>
      </c>
      <c r="M448">
        <v>3903</v>
      </c>
      <c r="N448">
        <v>970</v>
      </c>
      <c r="O448">
        <v>176700</v>
      </c>
      <c r="P448">
        <v>4350</v>
      </c>
      <c r="Q448">
        <v>298</v>
      </c>
      <c r="R448">
        <v>335</v>
      </c>
      <c r="S448">
        <v>3</v>
      </c>
      <c r="T448" t="s">
        <v>3777</v>
      </c>
      <c r="U448">
        <v>1</v>
      </c>
      <c r="V448">
        <v>420</v>
      </c>
      <c r="W448">
        <v>0</v>
      </c>
      <c r="X448">
        <v>0</v>
      </c>
      <c r="Y448">
        <v>0</v>
      </c>
      <c r="Z448">
        <v>58</v>
      </c>
      <c r="AA448">
        <v>21</v>
      </c>
      <c r="AB448">
        <v>0</v>
      </c>
      <c r="AC448">
        <v>0</v>
      </c>
      <c r="AD448">
        <v>7</v>
      </c>
      <c r="AE448">
        <v>92</v>
      </c>
      <c r="AF448">
        <v>0</v>
      </c>
      <c r="AG448">
        <v>0</v>
      </c>
      <c r="AH448">
        <v>7</v>
      </c>
      <c r="AI448">
        <v>32</v>
      </c>
      <c r="AJ448">
        <v>74</v>
      </c>
      <c r="AK448">
        <v>0</v>
      </c>
      <c r="AL448">
        <v>17</v>
      </c>
      <c r="AM448">
        <v>41</v>
      </c>
      <c r="AN448">
        <v>50</v>
      </c>
      <c r="AO448">
        <v>26</v>
      </c>
      <c r="AP448">
        <v>7</v>
      </c>
      <c r="AQ448">
        <v>336</v>
      </c>
      <c r="AR448">
        <v>88</v>
      </c>
      <c r="AS448">
        <v>69</v>
      </c>
      <c r="AT448">
        <v>7</v>
      </c>
      <c r="AU448">
        <v>6</v>
      </c>
      <c r="AV448">
        <v>576</v>
      </c>
      <c r="AW448">
        <v>180</v>
      </c>
      <c r="AX448">
        <v>0</v>
      </c>
      <c r="AY448">
        <v>0</v>
      </c>
      <c r="AZ448">
        <v>0</v>
      </c>
      <c r="BA448">
        <v>44</v>
      </c>
      <c r="BB448">
        <v>7</v>
      </c>
      <c r="BC448">
        <v>8</v>
      </c>
      <c r="BD448">
        <v>0</v>
      </c>
      <c r="BE448">
        <v>0</v>
      </c>
      <c r="BF448">
        <v>0</v>
      </c>
      <c r="BG448">
        <v>0</v>
      </c>
      <c r="BH448">
        <v>19</v>
      </c>
      <c r="BI448">
        <v>6</v>
      </c>
      <c r="BJ448">
        <v>12</v>
      </c>
      <c r="BK448">
        <v>59</v>
      </c>
      <c r="BL448">
        <v>0</v>
      </c>
      <c r="BM448">
        <v>28</v>
      </c>
      <c r="BN448">
        <v>27</v>
      </c>
      <c r="BO448">
        <v>12</v>
      </c>
      <c r="BP448">
        <v>42</v>
      </c>
      <c r="BQ448">
        <v>0</v>
      </c>
      <c r="BR448">
        <v>1731</v>
      </c>
      <c r="BS448">
        <v>325</v>
      </c>
      <c r="BT448">
        <v>393</v>
      </c>
      <c r="BU448">
        <v>244</v>
      </c>
      <c r="BV448">
        <v>0</v>
      </c>
    </row>
    <row r="449" spans="1:74" x14ac:dyDescent="0.3">
      <c r="A449" t="s">
        <v>3779</v>
      </c>
      <c r="B449">
        <v>1980</v>
      </c>
      <c r="C449" t="s">
        <v>189</v>
      </c>
      <c r="D449" t="s">
        <v>3780</v>
      </c>
      <c r="E449" t="str">
        <f t="shared" si="6"/>
        <v>City of Moreno</v>
      </c>
      <c r="F449">
        <v>1848</v>
      </c>
      <c r="G449" t="s">
        <v>3781</v>
      </c>
      <c r="H449">
        <v>1175</v>
      </c>
      <c r="I449">
        <v>0</v>
      </c>
      <c r="J449">
        <v>0</v>
      </c>
      <c r="K449">
        <v>1175</v>
      </c>
      <c r="L449">
        <v>350</v>
      </c>
      <c r="M449">
        <v>303</v>
      </c>
      <c r="N449">
        <v>47</v>
      </c>
      <c r="O449">
        <v>74300</v>
      </c>
      <c r="P449">
        <v>371</v>
      </c>
      <c r="Q449">
        <v>12</v>
      </c>
      <c r="R449">
        <v>0</v>
      </c>
      <c r="S449">
        <v>2</v>
      </c>
      <c r="T449" t="s">
        <v>3780</v>
      </c>
      <c r="U449">
        <v>1</v>
      </c>
      <c r="V449">
        <v>260</v>
      </c>
      <c r="W449">
        <v>0</v>
      </c>
      <c r="X449">
        <v>0</v>
      </c>
      <c r="Y449">
        <v>0</v>
      </c>
      <c r="Z449">
        <v>0</v>
      </c>
      <c r="AA449">
        <v>0</v>
      </c>
      <c r="AB449">
        <v>0</v>
      </c>
      <c r="AC449">
        <v>0</v>
      </c>
      <c r="AD449">
        <v>0</v>
      </c>
      <c r="AE449">
        <v>3</v>
      </c>
      <c r="AF449">
        <v>0</v>
      </c>
      <c r="AG449">
        <v>0</v>
      </c>
      <c r="AH449">
        <v>0</v>
      </c>
      <c r="AI449">
        <v>0</v>
      </c>
      <c r="AJ449">
        <v>0</v>
      </c>
      <c r="AK449">
        <v>0</v>
      </c>
      <c r="AL449">
        <v>14</v>
      </c>
      <c r="AM449">
        <v>0</v>
      </c>
      <c r="AN449">
        <v>0</v>
      </c>
      <c r="AO449">
        <v>0</v>
      </c>
      <c r="AP449">
        <v>0</v>
      </c>
      <c r="AQ449">
        <v>5</v>
      </c>
      <c r="AR449">
        <v>0</v>
      </c>
      <c r="AS449">
        <v>0</v>
      </c>
      <c r="AT449">
        <v>0</v>
      </c>
      <c r="AU449">
        <v>0</v>
      </c>
      <c r="AV449">
        <v>563</v>
      </c>
      <c r="AW449">
        <v>126</v>
      </c>
      <c r="AX449">
        <v>0</v>
      </c>
      <c r="AY449">
        <v>0</v>
      </c>
      <c r="AZ449">
        <v>0</v>
      </c>
      <c r="BA449">
        <v>7</v>
      </c>
      <c r="BB449">
        <v>2</v>
      </c>
      <c r="BC449">
        <v>0</v>
      </c>
      <c r="BD449">
        <v>0</v>
      </c>
      <c r="BE449">
        <v>0</v>
      </c>
      <c r="BF449">
        <v>10</v>
      </c>
      <c r="BG449">
        <v>0</v>
      </c>
      <c r="BH449">
        <v>14</v>
      </c>
      <c r="BI449">
        <v>0</v>
      </c>
      <c r="BJ449">
        <v>0</v>
      </c>
      <c r="BK449">
        <v>17</v>
      </c>
      <c r="BL449">
        <v>0</v>
      </c>
      <c r="BM449">
        <v>27</v>
      </c>
      <c r="BN449">
        <v>0</v>
      </c>
      <c r="BO449">
        <v>19</v>
      </c>
      <c r="BP449">
        <v>19</v>
      </c>
      <c r="BQ449">
        <v>0</v>
      </c>
      <c r="BR449">
        <v>53</v>
      </c>
      <c r="BS449">
        <v>61</v>
      </c>
      <c r="BT449">
        <v>43</v>
      </c>
      <c r="BU449">
        <v>18</v>
      </c>
      <c r="BV449">
        <v>0</v>
      </c>
    </row>
    <row r="450" spans="1:74" x14ac:dyDescent="0.3">
      <c r="A450" t="s">
        <v>3782</v>
      </c>
      <c r="B450">
        <v>1980</v>
      </c>
      <c r="C450" t="s">
        <v>189</v>
      </c>
      <c r="D450" t="s">
        <v>3783</v>
      </c>
      <c r="E450" t="str">
        <f t="shared" si="6"/>
        <v>City of Morgan Hill</v>
      </c>
      <c r="F450">
        <v>1850</v>
      </c>
      <c r="G450" t="s">
        <v>3784</v>
      </c>
      <c r="H450">
        <v>17060</v>
      </c>
      <c r="I450">
        <v>17060</v>
      </c>
      <c r="J450">
        <v>0</v>
      </c>
      <c r="K450">
        <v>0</v>
      </c>
      <c r="L450">
        <v>5232</v>
      </c>
      <c r="M450">
        <v>3685</v>
      </c>
      <c r="N450">
        <v>1547</v>
      </c>
      <c r="O450">
        <v>119600</v>
      </c>
      <c r="P450">
        <v>4128</v>
      </c>
      <c r="Q450">
        <v>667</v>
      </c>
      <c r="R450">
        <v>221</v>
      </c>
      <c r="S450">
        <v>550</v>
      </c>
      <c r="T450" t="s">
        <v>3783</v>
      </c>
      <c r="U450">
        <v>1</v>
      </c>
      <c r="V450">
        <v>315</v>
      </c>
      <c r="W450">
        <v>0</v>
      </c>
      <c r="X450">
        <v>0</v>
      </c>
      <c r="Y450">
        <v>19</v>
      </c>
      <c r="Z450">
        <v>213</v>
      </c>
      <c r="AA450">
        <v>8</v>
      </c>
      <c r="AB450">
        <v>24</v>
      </c>
      <c r="AC450">
        <v>20</v>
      </c>
      <c r="AD450">
        <v>47</v>
      </c>
      <c r="AE450">
        <v>239</v>
      </c>
      <c r="AF450">
        <v>5</v>
      </c>
      <c r="AG450">
        <v>43</v>
      </c>
      <c r="AH450">
        <v>30</v>
      </c>
      <c r="AI450">
        <v>126</v>
      </c>
      <c r="AJ450">
        <v>95</v>
      </c>
      <c r="AK450">
        <v>0</v>
      </c>
      <c r="AL450">
        <v>72</v>
      </c>
      <c r="AM450">
        <v>74</v>
      </c>
      <c r="AN450">
        <v>42</v>
      </c>
      <c r="AO450">
        <v>12</v>
      </c>
      <c r="AP450">
        <v>0</v>
      </c>
      <c r="AQ450">
        <v>277</v>
      </c>
      <c r="AR450">
        <v>84</v>
      </c>
      <c r="AS450">
        <v>56</v>
      </c>
      <c r="AT450">
        <v>10</v>
      </c>
      <c r="AU450">
        <v>5</v>
      </c>
      <c r="AV450">
        <v>663</v>
      </c>
      <c r="AW450">
        <v>102</v>
      </c>
      <c r="AX450">
        <v>14</v>
      </c>
      <c r="AY450">
        <v>10</v>
      </c>
      <c r="AZ450">
        <v>0</v>
      </c>
      <c r="BA450">
        <v>89</v>
      </c>
      <c r="BB450">
        <v>0</v>
      </c>
      <c r="BC450">
        <v>46</v>
      </c>
      <c r="BD450">
        <v>0</v>
      </c>
      <c r="BE450">
        <v>7</v>
      </c>
      <c r="BF450">
        <v>36</v>
      </c>
      <c r="BG450">
        <v>0</v>
      </c>
      <c r="BH450">
        <v>25</v>
      </c>
      <c r="BI450">
        <v>16</v>
      </c>
      <c r="BJ450">
        <v>21</v>
      </c>
      <c r="BK450">
        <v>65</v>
      </c>
      <c r="BL450">
        <v>0</v>
      </c>
      <c r="BM450">
        <v>30</v>
      </c>
      <c r="BN450">
        <v>32</v>
      </c>
      <c r="BO450">
        <v>19</v>
      </c>
      <c r="BP450">
        <v>92</v>
      </c>
      <c r="BQ450">
        <v>0</v>
      </c>
      <c r="BR450">
        <v>965</v>
      </c>
      <c r="BS450">
        <v>447</v>
      </c>
      <c r="BT450">
        <v>619</v>
      </c>
      <c r="BU450">
        <v>319</v>
      </c>
      <c r="BV450">
        <v>0</v>
      </c>
    </row>
    <row r="451" spans="1:74" x14ac:dyDescent="0.3">
      <c r="A451" t="s">
        <v>3785</v>
      </c>
      <c r="B451">
        <v>1980</v>
      </c>
      <c r="C451" t="s">
        <v>189</v>
      </c>
      <c r="D451" t="s">
        <v>3786</v>
      </c>
      <c r="E451" t="str">
        <f t="shared" si="6"/>
        <v>City of Morongo Valley</v>
      </c>
      <c r="F451">
        <v>1853</v>
      </c>
      <c r="G451" t="s">
        <v>3787</v>
      </c>
      <c r="H451">
        <v>1137</v>
      </c>
      <c r="I451">
        <v>0</v>
      </c>
      <c r="J451">
        <v>0</v>
      </c>
      <c r="K451">
        <v>1137</v>
      </c>
      <c r="L451">
        <v>485</v>
      </c>
      <c r="M451">
        <v>394</v>
      </c>
      <c r="N451">
        <v>91</v>
      </c>
      <c r="O451">
        <v>46800</v>
      </c>
      <c r="P451">
        <v>626</v>
      </c>
      <c r="Q451">
        <v>61</v>
      </c>
      <c r="R451">
        <v>1</v>
      </c>
      <c r="S451">
        <v>58</v>
      </c>
      <c r="T451" t="s">
        <v>3786</v>
      </c>
      <c r="U451">
        <v>1</v>
      </c>
      <c r="V451">
        <v>189</v>
      </c>
      <c r="W451">
        <v>0</v>
      </c>
      <c r="X451">
        <v>0</v>
      </c>
      <c r="Y451">
        <v>21</v>
      </c>
      <c r="Z451">
        <v>13</v>
      </c>
      <c r="AA451">
        <v>0</v>
      </c>
      <c r="AB451">
        <v>9</v>
      </c>
      <c r="AC451">
        <v>0</v>
      </c>
      <c r="AD451">
        <v>17</v>
      </c>
      <c r="AE451">
        <v>14</v>
      </c>
      <c r="AF451">
        <v>0</v>
      </c>
      <c r="AG451">
        <v>0</v>
      </c>
      <c r="AH451">
        <v>0</v>
      </c>
      <c r="AI451">
        <v>0</v>
      </c>
      <c r="AJ451">
        <v>4</v>
      </c>
      <c r="AK451">
        <v>0</v>
      </c>
      <c r="AL451">
        <v>20</v>
      </c>
      <c r="AM451">
        <v>0</v>
      </c>
      <c r="AN451">
        <v>8</v>
      </c>
      <c r="AO451">
        <v>0</v>
      </c>
      <c r="AP451">
        <v>0</v>
      </c>
      <c r="AQ451">
        <v>7</v>
      </c>
      <c r="AR451">
        <v>0</v>
      </c>
      <c r="AS451">
        <v>0</v>
      </c>
      <c r="AT451">
        <v>0</v>
      </c>
      <c r="AU451">
        <v>0</v>
      </c>
      <c r="AV451">
        <v>352</v>
      </c>
      <c r="AW451">
        <v>82</v>
      </c>
      <c r="AX451">
        <v>12</v>
      </c>
      <c r="AY451">
        <v>0</v>
      </c>
      <c r="AZ451">
        <v>0</v>
      </c>
      <c r="BA451">
        <v>0</v>
      </c>
      <c r="BB451">
        <v>0</v>
      </c>
      <c r="BC451">
        <v>50</v>
      </c>
      <c r="BD451">
        <v>12</v>
      </c>
      <c r="BE451">
        <v>6</v>
      </c>
      <c r="BF451">
        <v>0</v>
      </c>
      <c r="BG451">
        <v>0</v>
      </c>
      <c r="BH451">
        <v>39</v>
      </c>
      <c r="BI451">
        <v>0</v>
      </c>
      <c r="BJ451">
        <v>5</v>
      </c>
      <c r="BK451">
        <v>12</v>
      </c>
      <c r="BL451">
        <v>0</v>
      </c>
      <c r="BM451">
        <v>39</v>
      </c>
      <c r="BN451">
        <v>6</v>
      </c>
      <c r="BO451">
        <v>11</v>
      </c>
      <c r="BP451">
        <v>0</v>
      </c>
      <c r="BQ451">
        <v>0</v>
      </c>
      <c r="BR451">
        <v>64</v>
      </c>
      <c r="BS451">
        <v>30</v>
      </c>
      <c r="BT451">
        <v>0</v>
      </c>
      <c r="BU451">
        <v>0</v>
      </c>
      <c r="BV451">
        <v>0</v>
      </c>
    </row>
    <row r="452" spans="1:74" x14ac:dyDescent="0.3">
      <c r="A452" t="s">
        <v>3788</v>
      </c>
      <c r="B452">
        <v>1980</v>
      </c>
      <c r="C452" t="s">
        <v>189</v>
      </c>
      <c r="D452" t="s">
        <v>872</v>
      </c>
      <c r="E452" t="str">
        <f t="shared" si="6"/>
        <v>City of Morro Bay</v>
      </c>
      <c r="F452">
        <v>1855</v>
      </c>
      <c r="G452" t="s">
        <v>3789</v>
      </c>
      <c r="H452">
        <v>9064</v>
      </c>
      <c r="I452">
        <v>0</v>
      </c>
      <c r="J452">
        <v>9064</v>
      </c>
      <c r="K452">
        <v>0</v>
      </c>
      <c r="L452">
        <v>4191</v>
      </c>
      <c r="M452">
        <v>2325</v>
      </c>
      <c r="N452">
        <v>1866</v>
      </c>
      <c r="O452">
        <v>75000</v>
      </c>
      <c r="P452">
        <v>3598</v>
      </c>
      <c r="Q452">
        <v>722</v>
      </c>
      <c r="R452">
        <v>182</v>
      </c>
      <c r="S452">
        <v>678</v>
      </c>
      <c r="T452" t="s">
        <v>872</v>
      </c>
      <c r="U452">
        <v>1</v>
      </c>
      <c r="V452">
        <v>267</v>
      </c>
      <c r="W452">
        <v>0</v>
      </c>
      <c r="X452">
        <v>0</v>
      </c>
      <c r="Y452">
        <v>16</v>
      </c>
      <c r="Z452">
        <v>357</v>
      </c>
      <c r="AA452">
        <v>75</v>
      </c>
      <c r="AB452">
        <v>38</v>
      </c>
      <c r="AC452">
        <v>46</v>
      </c>
      <c r="AD452">
        <v>89</v>
      </c>
      <c r="AE452">
        <v>299</v>
      </c>
      <c r="AF452">
        <v>16</v>
      </c>
      <c r="AG452">
        <v>64</v>
      </c>
      <c r="AH452">
        <v>92</v>
      </c>
      <c r="AI452">
        <v>113</v>
      </c>
      <c r="AJ452">
        <v>77</v>
      </c>
      <c r="AK452">
        <v>18</v>
      </c>
      <c r="AL452">
        <v>92</v>
      </c>
      <c r="AM452">
        <v>68</v>
      </c>
      <c r="AN452">
        <v>36</v>
      </c>
      <c r="AO452">
        <v>0</v>
      </c>
      <c r="AP452">
        <v>7</v>
      </c>
      <c r="AQ452">
        <v>318</v>
      </c>
      <c r="AR452">
        <v>20</v>
      </c>
      <c r="AS452">
        <v>15</v>
      </c>
      <c r="AT452">
        <v>0</v>
      </c>
      <c r="AU452">
        <v>7</v>
      </c>
      <c r="AV452">
        <v>315</v>
      </c>
      <c r="AW452">
        <v>78</v>
      </c>
      <c r="AX452">
        <v>69</v>
      </c>
      <c r="AY452">
        <v>41</v>
      </c>
      <c r="AZ452">
        <v>22</v>
      </c>
      <c r="BA452">
        <v>83</v>
      </c>
      <c r="BB452">
        <v>38</v>
      </c>
      <c r="BC452">
        <v>214</v>
      </c>
      <c r="BD452">
        <v>13</v>
      </c>
      <c r="BE452">
        <v>13</v>
      </c>
      <c r="BF452">
        <v>44</v>
      </c>
      <c r="BG452">
        <v>0</v>
      </c>
      <c r="BH452">
        <v>164</v>
      </c>
      <c r="BI452">
        <v>47</v>
      </c>
      <c r="BJ452">
        <v>21</v>
      </c>
      <c r="BK452">
        <v>33</v>
      </c>
      <c r="BL452">
        <v>0</v>
      </c>
      <c r="BM452">
        <v>170</v>
      </c>
      <c r="BN452">
        <v>13</v>
      </c>
      <c r="BO452">
        <v>32</v>
      </c>
      <c r="BP452">
        <v>13</v>
      </c>
      <c r="BQ452">
        <v>0</v>
      </c>
      <c r="BR452">
        <v>604</v>
      </c>
      <c r="BS452">
        <v>43</v>
      </c>
      <c r="BT452">
        <v>63</v>
      </c>
      <c r="BU452">
        <v>20</v>
      </c>
      <c r="BV452">
        <v>0</v>
      </c>
    </row>
    <row r="453" spans="1:74" x14ac:dyDescent="0.3">
      <c r="A453" t="s">
        <v>3790</v>
      </c>
      <c r="B453">
        <v>1980</v>
      </c>
      <c r="C453" t="s">
        <v>189</v>
      </c>
      <c r="D453" t="s">
        <v>3791</v>
      </c>
      <c r="E453" t="str">
        <f t="shared" ref="E453:E516" si="7">_xlfn.CONCAT("City of ",D453)</f>
        <v>City of Moss Beach</v>
      </c>
      <c r="F453">
        <v>1857</v>
      </c>
      <c r="G453" t="s">
        <v>3792</v>
      </c>
      <c r="H453">
        <v>1868</v>
      </c>
      <c r="I453">
        <v>0</v>
      </c>
      <c r="J453">
        <v>0</v>
      </c>
      <c r="K453">
        <v>1868</v>
      </c>
      <c r="L453">
        <v>643</v>
      </c>
      <c r="M453">
        <v>496</v>
      </c>
      <c r="N453">
        <v>147</v>
      </c>
      <c r="O453">
        <v>126800</v>
      </c>
      <c r="P453">
        <v>628</v>
      </c>
      <c r="Q453">
        <v>45</v>
      </c>
      <c r="R453">
        <v>1</v>
      </c>
      <c r="S453">
        <v>5</v>
      </c>
      <c r="T453" t="s">
        <v>3791</v>
      </c>
      <c r="U453">
        <v>1</v>
      </c>
      <c r="V453">
        <v>348</v>
      </c>
      <c r="W453">
        <v>0</v>
      </c>
      <c r="X453">
        <v>0</v>
      </c>
      <c r="Y453">
        <v>0</v>
      </c>
      <c r="Z453">
        <v>4</v>
      </c>
      <c r="AA453">
        <v>8</v>
      </c>
      <c r="AB453">
        <v>0</v>
      </c>
      <c r="AC453">
        <v>0</v>
      </c>
      <c r="AD453">
        <v>0</v>
      </c>
      <c r="AE453">
        <v>7</v>
      </c>
      <c r="AF453">
        <v>4</v>
      </c>
      <c r="AG453">
        <v>0</v>
      </c>
      <c r="AH453">
        <v>11</v>
      </c>
      <c r="AI453">
        <v>0</v>
      </c>
      <c r="AJ453">
        <v>6</v>
      </c>
      <c r="AK453">
        <v>3</v>
      </c>
      <c r="AL453">
        <v>12</v>
      </c>
      <c r="AM453">
        <v>0</v>
      </c>
      <c r="AN453">
        <v>0</v>
      </c>
      <c r="AO453">
        <v>0</v>
      </c>
      <c r="AP453">
        <v>0</v>
      </c>
      <c r="AQ453">
        <v>48</v>
      </c>
      <c r="AR453">
        <v>6</v>
      </c>
      <c r="AS453">
        <v>6</v>
      </c>
      <c r="AT453">
        <v>5</v>
      </c>
      <c r="AU453">
        <v>0</v>
      </c>
      <c r="AV453">
        <v>653</v>
      </c>
      <c r="AW453">
        <v>123</v>
      </c>
      <c r="AX453">
        <v>0</v>
      </c>
      <c r="AY453">
        <v>0</v>
      </c>
      <c r="AZ453">
        <v>7</v>
      </c>
      <c r="BA453">
        <v>7</v>
      </c>
      <c r="BB453">
        <v>0</v>
      </c>
      <c r="BC453">
        <v>0</v>
      </c>
      <c r="BD453">
        <v>0</v>
      </c>
      <c r="BE453">
        <v>0</v>
      </c>
      <c r="BF453">
        <v>6</v>
      </c>
      <c r="BG453">
        <v>0</v>
      </c>
      <c r="BH453">
        <v>7</v>
      </c>
      <c r="BI453">
        <v>0</v>
      </c>
      <c r="BJ453">
        <v>6</v>
      </c>
      <c r="BK453">
        <v>24</v>
      </c>
      <c r="BL453">
        <v>0</v>
      </c>
      <c r="BM453">
        <v>6</v>
      </c>
      <c r="BN453">
        <v>0</v>
      </c>
      <c r="BO453">
        <v>14</v>
      </c>
      <c r="BP453">
        <v>27</v>
      </c>
      <c r="BQ453">
        <v>0</v>
      </c>
      <c r="BR453">
        <v>182</v>
      </c>
      <c r="BS453">
        <v>70</v>
      </c>
      <c r="BT453">
        <v>61</v>
      </c>
      <c r="BU453">
        <v>59</v>
      </c>
      <c r="BV453">
        <v>0</v>
      </c>
    </row>
    <row r="454" spans="1:74" x14ac:dyDescent="0.3">
      <c r="A454" t="s">
        <v>3793</v>
      </c>
      <c r="B454">
        <v>1980</v>
      </c>
      <c r="C454" t="s">
        <v>189</v>
      </c>
      <c r="D454" t="s">
        <v>876</v>
      </c>
      <c r="E454" t="str">
        <f t="shared" si="7"/>
        <v>City of Mountain View</v>
      </c>
      <c r="F454">
        <v>1860</v>
      </c>
      <c r="G454" t="s">
        <v>3794</v>
      </c>
      <c r="H454">
        <v>58655</v>
      </c>
      <c r="I454">
        <v>58655</v>
      </c>
      <c r="J454">
        <v>0</v>
      </c>
      <c r="K454">
        <v>0</v>
      </c>
      <c r="L454">
        <v>27480</v>
      </c>
      <c r="M454">
        <v>9457</v>
      </c>
      <c r="N454">
        <v>18023</v>
      </c>
      <c r="O454">
        <v>123800</v>
      </c>
      <c r="P454">
        <v>13187</v>
      </c>
      <c r="Q454">
        <v>3610</v>
      </c>
      <c r="R454">
        <v>10550</v>
      </c>
      <c r="S454">
        <v>1208</v>
      </c>
      <c r="T454" t="s">
        <v>876</v>
      </c>
      <c r="U454">
        <v>1</v>
      </c>
      <c r="V454">
        <v>332</v>
      </c>
      <c r="W454">
        <v>92</v>
      </c>
      <c r="X454">
        <v>13</v>
      </c>
      <c r="Y454">
        <v>25</v>
      </c>
      <c r="Z454">
        <v>1206</v>
      </c>
      <c r="AA454">
        <v>251</v>
      </c>
      <c r="AB454">
        <v>63</v>
      </c>
      <c r="AC454">
        <v>53</v>
      </c>
      <c r="AD454">
        <v>303</v>
      </c>
      <c r="AE454">
        <v>1895</v>
      </c>
      <c r="AF454">
        <v>56</v>
      </c>
      <c r="AG454">
        <v>176</v>
      </c>
      <c r="AH454">
        <v>463</v>
      </c>
      <c r="AI454">
        <v>1751</v>
      </c>
      <c r="AJ454">
        <v>917</v>
      </c>
      <c r="AK454">
        <v>23</v>
      </c>
      <c r="AL454">
        <v>1071</v>
      </c>
      <c r="AM454">
        <v>1104</v>
      </c>
      <c r="AN454">
        <v>931</v>
      </c>
      <c r="AO454">
        <v>241</v>
      </c>
      <c r="AP454">
        <v>37</v>
      </c>
      <c r="AQ454">
        <v>5551</v>
      </c>
      <c r="AR454">
        <v>1136</v>
      </c>
      <c r="AS454">
        <v>398</v>
      </c>
      <c r="AT454">
        <v>24</v>
      </c>
      <c r="AU454">
        <v>82</v>
      </c>
      <c r="AV454">
        <v>405</v>
      </c>
      <c r="AW454">
        <v>104</v>
      </c>
      <c r="AX454">
        <v>17</v>
      </c>
      <c r="AY454">
        <v>25</v>
      </c>
      <c r="AZ454">
        <v>36</v>
      </c>
      <c r="BA454">
        <v>89</v>
      </c>
      <c r="BB454">
        <v>54</v>
      </c>
      <c r="BC454">
        <v>127</v>
      </c>
      <c r="BD454">
        <v>47</v>
      </c>
      <c r="BE454">
        <v>57</v>
      </c>
      <c r="BF454">
        <v>128</v>
      </c>
      <c r="BG454">
        <v>0</v>
      </c>
      <c r="BH454">
        <v>237</v>
      </c>
      <c r="BI454">
        <v>56</v>
      </c>
      <c r="BJ454">
        <v>48</v>
      </c>
      <c r="BK454">
        <v>105</v>
      </c>
      <c r="BL454">
        <v>0</v>
      </c>
      <c r="BM454">
        <v>377</v>
      </c>
      <c r="BN454">
        <v>45</v>
      </c>
      <c r="BO454">
        <v>51</v>
      </c>
      <c r="BP454">
        <v>106</v>
      </c>
      <c r="BQ454">
        <v>0</v>
      </c>
      <c r="BR454">
        <v>3055</v>
      </c>
      <c r="BS454">
        <v>353</v>
      </c>
      <c r="BT454">
        <v>536</v>
      </c>
      <c r="BU454">
        <v>335</v>
      </c>
      <c r="BV454">
        <v>0</v>
      </c>
    </row>
    <row r="455" spans="1:74" x14ac:dyDescent="0.3">
      <c r="A455" t="s">
        <v>3795</v>
      </c>
      <c r="B455">
        <v>1980</v>
      </c>
      <c r="C455" t="s">
        <v>189</v>
      </c>
      <c r="D455" t="s">
        <v>3796</v>
      </c>
      <c r="E455" t="str">
        <f t="shared" si="7"/>
        <v>City of Mountain View Acres</v>
      </c>
      <c r="F455">
        <v>1861</v>
      </c>
      <c r="G455" t="s">
        <v>3797</v>
      </c>
      <c r="H455">
        <v>1686</v>
      </c>
      <c r="I455">
        <v>0</v>
      </c>
      <c r="J455">
        <v>0</v>
      </c>
      <c r="K455">
        <v>1686</v>
      </c>
      <c r="L455">
        <v>559</v>
      </c>
      <c r="M455">
        <v>481</v>
      </c>
      <c r="N455">
        <v>78</v>
      </c>
      <c r="O455">
        <v>54400</v>
      </c>
      <c r="P455">
        <v>528</v>
      </c>
      <c r="Q455">
        <v>15</v>
      </c>
      <c r="R455">
        <v>0</v>
      </c>
      <c r="S455">
        <v>58</v>
      </c>
      <c r="T455" t="s">
        <v>3796</v>
      </c>
      <c r="U455">
        <v>1</v>
      </c>
      <c r="V455">
        <v>340</v>
      </c>
      <c r="W455">
        <v>0</v>
      </c>
      <c r="X455">
        <v>0</v>
      </c>
      <c r="Y455">
        <v>0</v>
      </c>
      <c r="Z455">
        <v>10</v>
      </c>
      <c r="AA455">
        <v>0</v>
      </c>
      <c r="AB455">
        <v>0</v>
      </c>
      <c r="AC455">
        <v>0</v>
      </c>
      <c r="AD455">
        <v>0</v>
      </c>
      <c r="AE455">
        <v>17</v>
      </c>
      <c r="AF455">
        <v>7</v>
      </c>
      <c r="AG455">
        <v>0</v>
      </c>
      <c r="AH455">
        <v>0</v>
      </c>
      <c r="AI455">
        <v>10</v>
      </c>
      <c r="AJ455">
        <v>8</v>
      </c>
      <c r="AK455">
        <v>0</v>
      </c>
      <c r="AL455">
        <v>0</v>
      </c>
      <c r="AM455">
        <v>12</v>
      </c>
      <c r="AN455">
        <v>0</v>
      </c>
      <c r="AO455">
        <v>8</v>
      </c>
      <c r="AP455">
        <v>0</v>
      </c>
      <c r="AQ455">
        <v>9</v>
      </c>
      <c r="AR455">
        <v>0</v>
      </c>
      <c r="AS455">
        <v>0</v>
      </c>
      <c r="AT455">
        <v>0</v>
      </c>
      <c r="AU455">
        <v>0</v>
      </c>
      <c r="AV455">
        <v>413</v>
      </c>
      <c r="AW455">
        <v>75</v>
      </c>
      <c r="AX455">
        <v>0</v>
      </c>
      <c r="AY455">
        <v>7</v>
      </c>
      <c r="AZ455">
        <v>0</v>
      </c>
      <c r="BA455">
        <v>15</v>
      </c>
      <c r="BB455">
        <v>6</v>
      </c>
      <c r="BC455">
        <v>30</v>
      </c>
      <c r="BD455">
        <v>0</v>
      </c>
      <c r="BE455">
        <v>0</v>
      </c>
      <c r="BF455">
        <v>7</v>
      </c>
      <c r="BG455">
        <v>0</v>
      </c>
      <c r="BH455">
        <v>7</v>
      </c>
      <c r="BI455">
        <v>7</v>
      </c>
      <c r="BJ455">
        <v>8</v>
      </c>
      <c r="BK455">
        <v>15</v>
      </c>
      <c r="BL455">
        <v>0</v>
      </c>
      <c r="BM455">
        <v>45</v>
      </c>
      <c r="BN455">
        <v>12</v>
      </c>
      <c r="BO455">
        <v>28</v>
      </c>
      <c r="BP455">
        <v>8</v>
      </c>
      <c r="BQ455">
        <v>0</v>
      </c>
      <c r="BR455">
        <v>131</v>
      </c>
      <c r="BS455">
        <v>15</v>
      </c>
      <c r="BT455">
        <v>65</v>
      </c>
      <c r="BU455">
        <v>0</v>
      </c>
      <c r="BV455">
        <v>0</v>
      </c>
    </row>
    <row r="456" spans="1:74" x14ac:dyDescent="0.3">
      <c r="A456" t="s">
        <v>3798</v>
      </c>
      <c r="B456">
        <v>1980</v>
      </c>
      <c r="C456" t="s">
        <v>189</v>
      </c>
      <c r="D456" t="s">
        <v>874</v>
      </c>
      <c r="E456" t="str">
        <f t="shared" si="7"/>
        <v>City of Mount Shasta</v>
      </c>
      <c r="F456">
        <v>1870</v>
      </c>
      <c r="G456" t="s">
        <v>3799</v>
      </c>
      <c r="H456">
        <v>2837</v>
      </c>
      <c r="I456">
        <v>0</v>
      </c>
      <c r="J456">
        <v>2837</v>
      </c>
      <c r="K456">
        <v>0</v>
      </c>
      <c r="L456">
        <v>1142</v>
      </c>
      <c r="M456">
        <v>697</v>
      </c>
      <c r="N456">
        <v>445</v>
      </c>
      <c r="O456">
        <v>62100</v>
      </c>
      <c r="P456">
        <v>905</v>
      </c>
      <c r="Q456">
        <v>246</v>
      </c>
      <c r="R456">
        <v>47</v>
      </c>
      <c r="S456">
        <v>69</v>
      </c>
      <c r="T456" t="s">
        <v>874</v>
      </c>
      <c r="U456">
        <v>1</v>
      </c>
      <c r="V456">
        <v>247</v>
      </c>
      <c r="W456">
        <v>0</v>
      </c>
      <c r="X456">
        <v>5</v>
      </c>
      <c r="Y456">
        <v>0</v>
      </c>
      <c r="Z456">
        <v>81</v>
      </c>
      <c r="AA456">
        <v>4</v>
      </c>
      <c r="AB456">
        <v>5</v>
      </c>
      <c r="AC456">
        <v>0</v>
      </c>
      <c r="AD456">
        <v>10</v>
      </c>
      <c r="AE456">
        <v>47</v>
      </c>
      <c r="AF456">
        <v>5</v>
      </c>
      <c r="AG456">
        <v>13</v>
      </c>
      <c r="AH456">
        <v>27</v>
      </c>
      <c r="AI456">
        <v>25</v>
      </c>
      <c r="AJ456">
        <v>19</v>
      </c>
      <c r="AK456">
        <v>0</v>
      </c>
      <c r="AL456">
        <v>44</v>
      </c>
      <c r="AM456">
        <v>29</v>
      </c>
      <c r="AN456">
        <v>22</v>
      </c>
      <c r="AO456">
        <v>0</v>
      </c>
      <c r="AP456">
        <v>4</v>
      </c>
      <c r="AQ456">
        <v>85</v>
      </c>
      <c r="AR456">
        <v>13</v>
      </c>
      <c r="AS456">
        <v>0</v>
      </c>
      <c r="AT456">
        <v>0</v>
      </c>
      <c r="AU456">
        <v>0</v>
      </c>
      <c r="AV456">
        <v>339</v>
      </c>
      <c r="AW456">
        <v>101</v>
      </c>
      <c r="AX456">
        <v>9</v>
      </c>
      <c r="AY456">
        <v>6</v>
      </c>
      <c r="AZ456">
        <v>16</v>
      </c>
      <c r="BA456">
        <v>17</v>
      </c>
      <c r="BB456">
        <v>0</v>
      </c>
      <c r="BC456">
        <v>51</v>
      </c>
      <c r="BD456">
        <v>14</v>
      </c>
      <c r="BE456">
        <v>16</v>
      </c>
      <c r="BF456">
        <v>9</v>
      </c>
      <c r="BG456">
        <v>0</v>
      </c>
      <c r="BH456">
        <v>45</v>
      </c>
      <c r="BI456">
        <v>11</v>
      </c>
      <c r="BJ456">
        <v>15</v>
      </c>
      <c r="BK456">
        <v>23</v>
      </c>
      <c r="BL456">
        <v>0</v>
      </c>
      <c r="BM456">
        <v>42</v>
      </c>
      <c r="BN456">
        <v>11</v>
      </c>
      <c r="BO456">
        <v>29</v>
      </c>
      <c r="BP456">
        <v>0</v>
      </c>
      <c r="BQ456">
        <v>0</v>
      </c>
      <c r="BR456">
        <v>207</v>
      </c>
      <c r="BS456">
        <v>40</v>
      </c>
      <c r="BT456">
        <v>13</v>
      </c>
      <c r="BU456">
        <v>0</v>
      </c>
      <c r="BV456">
        <v>0</v>
      </c>
    </row>
    <row r="457" spans="1:74" x14ac:dyDescent="0.3">
      <c r="A457" t="s">
        <v>3800</v>
      </c>
      <c r="B457">
        <v>1980</v>
      </c>
      <c r="C457" t="s">
        <v>189</v>
      </c>
      <c r="D457" t="s">
        <v>3801</v>
      </c>
      <c r="E457" t="str">
        <f t="shared" si="7"/>
        <v>City of Mulberry</v>
      </c>
      <c r="F457">
        <v>1875</v>
      </c>
      <c r="G457" t="s">
        <v>3802</v>
      </c>
      <c r="H457">
        <v>1946</v>
      </c>
      <c r="I457">
        <v>1946</v>
      </c>
      <c r="J457">
        <v>0</v>
      </c>
      <c r="K457">
        <v>0</v>
      </c>
      <c r="L457">
        <v>815</v>
      </c>
      <c r="M457">
        <v>394</v>
      </c>
      <c r="N457">
        <v>421</v>
      </c>
      <c r="O457">
        <v>36200</v>
      </c>
      <c r="P457">
        <v>721</v>
      </c>
      <c r="Q457">
        <v>83</v>
      </c>
      <c r="R457">
        <v>8</v>
      </c>
      <c r="S457">
        <v>50</v>
      </c>
      <c r="T457" t="s">
        <v>3801</v>
      </c>
      <c r="U457">
        <v>1</v>
      </c>
      <c r="V457">
        <v>211</v>
      </c>
      <c r="W457">
        <v>0</v>
      </c>
      <c r="X457">
        <v>14</v>
      </c>
      <c r="Y457">
        <v>5</v>
      </c>
      <c r="Z457">
        <v>102</v>
      </c>
      <c r="AA457">
        <v>0</v>
      </c>
      <c r="AB457">
        <v>19</v>
      </c>
      <c r="AC457">
        <v>10</v>
      </c>
      <c r="AD457">
        <v>21</v>
      </c>
      <c r="AE457">
        <v>90</v>
      </c>
      <c r="AF457">
        <v>0</v>
      </c>
      <c r="AG457">
        <v>35</v>
      </c>
      <c r="AH457">
        <v>41</v>
      </c>
      <c r="AI457">
        <v>55</v>
      </c>
      <c r="AJ457">
        <v>8</v>
      </c>
      <c r="AK457">
        <v>0</v>
      </c>
      <c r="AL457">
        <v>12</v>
      </c>
      <c r="AM457">
        <v>10</v>
      </c>
      <c r="AN457">
        <v>0</v>
      </c>
      <c r="AO457">
        <v>0</v>
      </c>
      <c r="AP457">
        <v>0</v>
      </c>
      <c r="AQ457">
        <v>19</v>
      </c>
      <c r="AR457">
        <v>0</v>
      </c>
      <c r="AS457">
        <v>0</v>
      </c>
      <c r="AT457">
        <v>0</v>
      </c>
      <c r="AU457">
        <v>0</v>
      </c>
      <c r="AV457">
        <v>246</v>
      </c>
      <c r="AW457">
        <v>73</v>
      </c>
      <c r="AX457">
        <v>21</v>
      </c>
      <c r="AY457">
        <v>18</v>
      </c>
      <c r="AZ457">
        <v>11</v>
      </c>
      <c r="BA457">
        <v>56</v>
      </c>
      <c r="BB457">
        <v>5</v>
      </c>
      <c r="BC457">
        <v>52</v>
      </c>
      <c r="BD457">
        <v>9</v>
      </c>
      <c r="BE457">
        <v>15</v>
      </c>
      <c r="BF457">
        <v>11</v>
      </c>
      <c r="BG457">
        <v>0</v>
      </c>
      <c r="BH457">
        <v>50</v>
      </c>
      <c r="BI457">
        <v>0</v>
      </c>
      <c r="BJ457">
        <v>4</v>
      </c>
      <c r="BK457">
        <v>9</v>
      </c>
      <c r="BL457">
        <v>0</v>
      </c>
      <c r="BM457">
        <v>21</v>
      </c>
      <c r="BN457">
        <v>0</v>
      </c>
      <c r="BO457">
        <v>5</v>
      </c>
      <c r="BP457">
        <v>8</v>
      </c>
      <c r="BQ457">
        <v>0</v>
      </c>
      <c r="BR457">
        <v>30</v>
      </c>
      <c r="BS457">
        <v>0</v>
      </c>
      <c r="BT457">
        <v>0</v>
      </c>
      <c r="BU457">
        <v>0</v>
      </c>
      <c r="BV457">
        <v>0</v>
      </c>
    </row>
    <row r="458" spans="1:74" x14ac:dyDescent="0.3">
      <c r="A458" t="s">
        <v>3803</v>
      </c>
      <c r="B458">
        <v>1980</v>
      </c>
      <c r="C458" t="s">
        <v>189</v>
      </c>
      <c r="D458" t="s">
        <v>3804</v>
      </c>
      <c r="E458" t="str">
        <f t="shared" si="7"/>
        <v>City of Murphys</v>
      </c>
      <c r="F458">
        <v>1876</v>
      </c>
      <c r="G458" t="s">
        <v>3805</v>
      </c>
      <c r="H458">
        <v>1183</v>
      </c>
      <c r="I458">
        <v>0</v>
      </c>
      <c r="J458">
        <v>0</v>
      </c>
      <c r="K458">
        <v>1183</v>
      </c>
      <c r="L458">
        <v>459</v>
      </c>
      <c r="M458">
        <v>339</v>
      </c>
      <c r="N458">
        <v>120</v>
      </c>
      <c r="O458">
        <v>72200</v>
      </c>
      <c r="P458">
        <v>405</v>
      </c>
      <c r="Q458">
        <v>44</v>
      </c>
      <c r="R458">
        <v>0</v>
      </c>
      <c r="S458">
        <v>81</v>
      </c>
      <c r="T458" t="s">
        <v>3804</v>
      </c>
      <c r="U458">
        <v>1</v>
      </c>
      <c r="V458">
        <v>255</v>
      </c>
      <c r="W458">
        <v>0</v>
      </c>
      <c r="X458">
        <v>0</v>
      </c>
      <c r="Y458">
        <v>0</v>
      </c>
      <c r="Z458">
        <v>16</v>
      </c>
      <c r="AA458">
        <v>0</v>
      </c>
      <c r="AB458">
        <v>0</v>
      </c>
      <c r="AC458">
        <v>5</v>
      </c>
      <c r="AD458">
        <v>5</v>
      </c>
      <c r="AE458">
        <v>20</v>
      </c>
      <c r="AF458">
        <v>7</v>
      </c>
      <c r="AG458">
        <v>16</v>
      </c>
      <c r="AH458">
        <v>4</v>
      </c>
      <c r="AI458">
        <v>6</v>
      </c>
      <c r="AJ458">
        <v>0</v>
      </c>
      <c r="AK458">
        <v>4</v>
      </c>
      <c r="AL458">
        <v>0</v>
      </c>
      <c r="AM458">
        <v>0</v>
      </c>
      <c r="AN458">
        <v>5</v>
      </c>
      <c r="AO458">
        <v>0</v>
      </c>
      <c r="AP458">
        <v>0</v>
      </c>
      <c r="AQ458">
        <v>22</v>
      </c>
      <c r="AR458">
        <v>0</v>
      </c>
      <c r="AS458">
        <v>0</v>
      </c>
      <c r="AT458">
        <v>0</v>
      </c>
      <c r="AU458">
        <v>0</v>
      </c>
      <c r="AV458">
        <v>387</v>
      </c>
      <c r="AW458">
        <v>115</v>
      </c>
      <c r="AX458">
        <v>0</v>
      </c>
      <c r="AY458">
        <v>0</v>
      </c>
      <c r="AZ458">
        <v>0</v>
      </c>
      <c r="BA458">
        <v>6</v>
      </c>
      <c r="BB458">
        <v>0</v>
      </c>
      <c r="BC458">
        <v>18</v>
      </c>
      <c r="BD458">
        <v>4</v>
      </c>
      <c r="BE458">
        <v>0</v>
      </c>
      <c r="BF458">
        <v>5</v>
      </c>
      <c r="BG458">
        <v>0</v>
      </c>
      <c r="BH458">
        <v>45</v>
      </c>
      <c r="BI458">
        <v>4</v>
      </c>
      <c r="BJ458">
        <v>0</v>
      </c>
      <c r="BK458">
        <v>5</v>
      </c>
      <c r="BL458">
        <v>0</v>
      </c>
      <c r="BM458">
        <v>13</v>
      </c>
      <c r="BN458">
        <v>5</v>
      </c>
      <c r="BO458">
        <v>9</v>
      </c>
      <c r="BP458">
        <v>5</v>
      </c>
      <c r="BQ458">
        <v>0</v>
      </c>
      <c r="BR458">
        <v>58</v>
      </c>
      <c r="BS458">
        <v>0</v>
      </c>
      <c r="BT458">
        <v>31</v>
      </c>
      <c r="BU458">
        <v>5</v>
      </c>
      <c r="BV458">
        <v>0</v>
      </c>
    </row>
    <row r="459" spans="1:74" x14ac:dyDescent="0.3">
      <c r="A459" t="s">
        <v>3806</v>
      </c>
      <c r="B459">
        <v>1980</v>
      </c>
      <c r="C459" t="s">
        <v>189</v>
      </c>
      <c r="D459" t="s">
        <v>3807</v>
      </c>
      <c r="E459" t="str">
        <f t="shared" si="7"/>
        <v>City of Murrieta Hot Springs</v>
      </c>
      <c r="F459">
        <v>1878</v>
      </c>
      <c r="G459" t="s">
        <v>3808</v>
      </c>
      <c r="H459">
        <v>1091</v>
      </c>
      <c r="I459">
        <v>0</v>
      </c>
      <c r="J459">
        <v>0</v>
      </c>
      <c r="K459">
        <v>1091</v>
      </c>
      <c r="L459">
        <v>573</v>
      </c>
      <c r="M459">
        <v>499</v>
      </c>
      <c r="N459">
        <v>74</v>
      </c>
      <c r="O459">
        <v>67300</v>
      </c>
      <c r="P459">
        <v>398</v>
      </c>
      <c r="Q459">
        <v>60</v>
      </c>
      <c r="R459">
        <v>44</v>
      </c>
      <c r="S459">
        <v>385</v>
      </c>
      <c r="T459" t="s">
        <v>3807</v>
      </c>
      <c r="U459">
        <v>1</v>
      </c>
      <c r="V459">
        <v>404</v>
      </c>
      <c r="W459">
        <v>0</v>
      </c>
      <c r="X459">
        <v>0</v>
      </c>
      <c r="Y459">
        <v>0</v>
      </c>
      <c r="Z459">
        <v>17</v>
      </c>
      <c r="AA459">
        <v>0</v>
      </c>
      <c r="AB459">
        <v>0</v>
      </c>
      <c r="AC459">
        <v>0</v>
      </c>
      <c r="AD459">
        <v>0</v>
      </c>
      <c r="AE459">
        <v>9</v>
      </c>
      <c r="AF459">
        <v>0</v>
      </c>
      <c r="AG459">
        <v>0</v>
      </c>
      <c r="AH459">
        <v>0</v>
      </c>
      <c r="AI459">
        <v>0</v>
      </c>
      <c r="AJ459">
        <v>19</v>
      </c>
      <c r="AK459">
        <v>8</v>
      </c>
      <c r="AL459">
        <v>9</v>
      </c>
      <c r="AM459">
        <v>0</v>
      </c>
      <c r="AN459">
        <v>0</v>
      </c>
      <c r="AO459">
        <v>0</v>
      </c>
      <c r="AP459">
        <v>0</v>
      </c>
      <c r="AQ459">
        <v>7</v>
      </c>
      <c r="AR459">
        <v>10</v>
      </c>
      <c r="AS459">
        <v>0</v>
      </c>
      <c r="AT459">
        <v>0</v>
      </c>
      <c r="AU459">
        <v>0</v>
      </c>
      <c r="AV459">
        <v>291</v>
      </c>
      <c r="AW459">
        <v>99</v>
      </c>
      <c r="AX459">
        <v>0</v>
      </c>
      <c r="AY459">
        <v>0</v>
      </c>
      <c r="AZ459">
        <v>0</v>
      </c>
      <c r="BA459">
        <v>0</v>
      </c>
      <c r="BB459">
        <v>0</v>
      </c>
      <c r="BC459">
        <v>31</v>
      </c>
      <c r="BD459">
        <v>0</v>
      </c>
      <c r="BE459">
        <v>0</v>
      </c>
      <c r="BF459">
        <v>0</v>
      </c>
      <c r="BG459">
        <v>0</v>
      </c>
      <c r="BH459">
        <v>44</v>
      </c>
      <c r="BI459">
        <v>0</v>
      </c>
      <c r="BJ459">
        <v>0</v>
      </c>
      <c r="BK459">
        <v>0</v>
      </c>
      <c r="BL459">
        <v>0</v>
      </c>
      <c r="BM459">
        <v>8</v>
      </c>
      <c r="BN459">
        <v>0</v>
      </c>
      <c r="BO459">
        <v>7</v>
      </c>
      <c r="BP459">
        <v>0</v>
      </c>
      <c r="BQ459">
        <v>0</v>
      </c>
      <c r="BR459">
        <v>30</v>
      </c>
      <c r="BS459">
        <v>0</v>
      </c>
      <c r="BT459">
        <v>0</v>
      </c>
      <c r="BU459">
        <v>0</v>
      </c>
      <c r="BV459">
        <v>0</v>
      </c>
    </row>
    <row r="460" spans="1:74" x14ac:dyDescent="0.3">
      <c r="A460" t="s">
        <v>3809</v>
      </c>
      <c r="B460">
        <v>1980</v>
      </c>
      <c r="C460" t="s">
        <v>189</v>
      </c>
      <c r="D460" t="s">
        <v>3810</v>
      </c>
      <c r="E460" t="str">
        <f t="shared" si="7"/>
        <v>City of Muscoy</v>
      </c>
      <c r="F460">
        <v>1881</v>
      </c>
      <c r="G460" t="s">
        <v>3811</v>
      </c>
      <c r="H460">
        <v>6188</v>
      </c>
      <c r="I460">
        <v>6188</v>
      </c>
      <c r="J460">
        <v>0</v>
      </c>
      <c r="K460">
        <v>0</v>
      </c>
      <c r="L460">
        <v>1934</v>
      </c>
      <c r="M460">
        <v>1281</v>
      </c>
      <c r="N460">
        <v>653</v>
      </c>
      <c r="O460">
        <v>39600</v>
      </c>
      <c r="P460">
        <v>1784</v>
      </c>
      <c r="Q460">
        <v>295</v>
      </c>
      <c r="R460">
        <v>46</v>
      </c>
      <c r="S460">
        <v>58</v>
      </c>
      <c r="T460" t="s">
        <v>3810</v>
      </c>
      <c r="U460">
        <v>1</v>
      </c>
      <c r="V460">
        <v>232</v>
      </c>
      <c r="W460">
        <v>0</v>
      </c>
      <c r="X460">
        <v>6</v>
      </c>
      <c r="Y460">
        <v>7</v>
      </c>
      <c r="Z460">
        <v>169</v>
      </c>
      <c r="AA460">
        <v>60</v>
      </c>
      <c r="AB460">
        <v>11</v>
      </c>
      <c r="AC460">
        <v>8</v>
      </c>
      <c r="AD460">
        <v>45</v>
      </c>
      <c r="AE460">
        <v>126</v>
      </c>
      <c r="AF460">
        <v>0</v>
      </c>
      <c r="AG460">
        <v>32</v>
      </c>
      <c r="AH460">
        <v>11</v>
      </c>
      <c r="AI460">
        <v>32</v>
      </c>
      <c r="AJ460">
        <v>19</v>
      </c>
      <c r="AK460">
        <v>14</v>
      </c>
      <c r="AL460">
        <v>69</v>
      </c>
      <c r="AM460">
        <v>0</v>
      </c>
      <c r="AN460">
        <v>0</v>
      </c>
      <c r="AO460">
        <v>0</v>
      </c>
      <c r="AP460">
        <v>0</v>
      </c>
      <c r="AQ460">
        <v>26</v>
      </c>
      <c r="AR460">
        <v>5</v>
      </c>
      <c r="AS460">
        <v>0</v>
      </c>
      <c r="AT460">
        <v>0</v>
      </c>
      <c r="AU460">
        <v>0</v>
      </c>
      <c r="AV460">
        <v>252</v>
      </c>
      <c r="AW460">
        <v>67</v>
      </c>
      <c r="AX460">
        <v>59</v>
      </c>
      <c r="AY460">
        <v>0</v>
      </c>
      <c r="AZ460">
        <v>36</v>
      </c>
      <c r="BA460">
        <v>76</v>
      </c>
      <c r="BB460">
        <v>24</v>
      </c>
      <c r="BC460">
        <v>147</v>
      </c>
      <c r="BD460">
        <v>11</v>
      </c>
      <c r="BE460">
        <v>24</v>
      </c>
      <c r="BF460">
        <v>66</v>
      </c>
      <c r="BG460">
        <v>0</v>
      </c>
      <c r="BH460">
        <v>99</v>
      </c>
      <c r="BI460">
        <v>26</v>
      </c>
      <c r="BJ460">
        <v>26</v>
      </c>
      <c r="BK460">
        <v>24</v>
      </c>
      <c r="BL460">
        <v>0</v>
      </c>
      <c r="BM460">
        <v>103</v>
      </c>
      <c r="BN460">
        <v>15</v>
      </c>
      <c r="BO460">
        <v>31</v>
      </c>
      <c r="BP460">
        <v>15</v>
      </c>
      <c r="BQ460">
        <v>0</v>
      </c>
      <c r="BR460">
        <v>259</v>
      </c>
      <c r="BS460">
        <v>25</v>
      </c>
      <c r="BT460">
        <v>12</v>
      </c>
      <c r="BU460">
        <v>0</v>
      </c>
      <c r="BV460">
        <v>0</v>
      </c>
    </row>
    <row r="461" spans="1:74" x14ac:dyDescent="0.3">
      <c r="A461" t="s">
        <v>3812</v>
      </c>
      <c r="B461">
        <v>1980</v>
      </c>
      <c r="C461" t="s">
        <v>189</v>
      </c>
      <c r="D461" t="s">
        <v>3813</v>
      </c>
      <c r="E461" t="str">
        <f t="shared" si="7"/>
        <v>City of Myrtletown</v>
      </c>
      <c r="F461">
        <v>1883</v>
      </c>
      <c r="G461" t="s">
        <v>3814</v>
      </c>
      <c r="H461">
        <v>3959</v>
      </c>
      <c r="I461">
        <v>0</v>
      </c>
      <c r="J461">
        <v>3959</v>
      </c>
      <c r="K461">
        <v>0</v>
      </c>
      <c r="L461">
        <v>1430</v>
      </c>
      <c r="M461">
        <v>940</v>
      </c>
      <c r="N461">
        <v>490</v>
      </c>
      <c r="O461">
        <v>59800</v>
      </c>
      <c r="P461">
        <v>1298</v>
      </c>
      <c r="Q461">
        <v>174</v>
      </c>
      <c r="R461">
        <v>14</v>
      </c>
      <c r="S461">
        <v>11</v>
      </c>
      <c r="T461" t="s">
        <v>3813</v>
      </c>
      <c r="U461">
        <v>1</v>
      </c>
      <c r="V461">
        <v>262</v>
      </c>
      <c r="W461">
        <v>0</v>
      </c>
      <c r="X461">
        <v>4</v>
      </c>
      <c r="Y461">
        <v>0</v>
      </c>
      <c r="Z461">
        <v>70</v>
      </c>
      <c r="AA461">
        <v>6</v>
      </c>
      <c r="AB461">
        <v>4</v>
      </c>
      <c r="AC461">
        <v>4</v>
      </c>
      <c r="AD461">
        <v>16</v>
      </c>
      <c r="AE461">
        <v>40</v>
      </c>
      <c r="AF461">
        <v>11</v>
      </c>
      <c r="AG461">
        <v>11</v>
      </c>
      <c r="AH461">
        <v>48</v>
      </c>
      <c r="AI461">
        <v>21</v>
      </c>
      <c r="AJ461">
        <v>15</v>
      </c>
      <c r="AK461">
        <v>32</v>
      </c>
      <c r="AL461">
        <v>38</v>
      </c>
      <c r="AM461">
        <v>28</v>
      </c>
      <c r="AN461">
        <v>9</v>
      </c>
      <c r="AO461">
        <v>0</v>
      </c>
      <c r="AP461">
        <v>17</v>
      </c>
      <c r="AQ461">
        <v>67</v>
      </c>
      <c r="AR461">
        <v>0</v>
      </c>
      <c r="AS461">
        <v>8</v>
      </c>
      <c r="AT461">
        <v>0</v>
      </c>
      <c r="AU461">
        <v>9</v>
      </c>
      <c r="AV461">
        <v>335</v>
      </c>
      <c r="AW461">
        <v>102</v>
      </c>
      <c r="AX461">
        <v>25</v>
      </c>
      <c r="AY461">
        <v>22</v>
      </c>
      <c r="AZ461">
        <v>21</v>
      </c>
      <c r="BA461">
        <v>20</v>
      </c>
      <c r="BB461">
        <v>5</v>
      </c>
      <c r="BC461">
        <v>42</v>
      </c>
      <c r="BD461">
        <v>6</v>
      </c>
      <c r="BE461">
        <v>19</v>
      </c>
      <c r="BF461">
        <v>31</v>
      </c>
      <c r="BG461">
        <v>0</v>
      </c>
      <c r="BH461">
        <v>64</v>
      </c>
      <c r="BI461">
        <v>11</v>
      </c>
      <c r="BJ461">
        <v>8</v>
      </c>
      <c r="BK461">
        <v>21</v>
      </c>
      <c r="BL461">
        <v>0</v>
      </c>
      <c r="BM461">
        <v>68</v>
      </c>
      <c r="BN461">
        <v>32</v>
      </c>
      <c r="BO461">
        <v>22</v>
      </c>
      <c r="BP461">
        <v>14</v>
      </c>
      <c r="BQ461">
        <v>0</v>
      </c>
      <c r="BR461">
        <v>374</v>
      </c>
      <c r="BS461">
        <v>35</v>
      </c>
      <c r="BT461">
        <v>30</v>
      </c>
      <c r="BU461">
        <v>0</v>
      </c>
      <c r="BV461">
        <v>0</v>
      </c>
    </row>
    <row r="462" spans="1:74" x14ac:dyDescent="0.3">
      <c r="A462" t="s">
        <v>3815</v>
      </c>
      <c r="B462">
        <v>1980</v>
      </c>
      <c r="C462" t="s">
        <v>189</v>
      </c>
      <c r="D462" t="s">
        <v>880</v>
      </c>
      <c r="E462" t="str">
        <f t="shared" si="7"/>
        <v>City of Napa</v>
      </c>
      <c r="F462">
        <v>1884</v>
      </c>
      <c r="G462" t="s">
        <v>3816</v>
      </c>
      <c r="H462">
        <v>50879</v>
      </c>
      <c r="I462">
        <v>50879</v>
      </c>
      <c r="J462">
        <v>0</v>
      </c>
      <c r="K462">
        <v>0</v>
      </c>
      <c r="L462">
        <v>19714</v>
      </c>
      <c r="M462">
        <v>12098</v>
      </c>
      <c r="N462">
        <v>7616</v>
      </c>
      <c r="O462">
        <v>76600</v>
      </c>
      <c r="P462">
        <v>17170</v>
      </c>
      <c r="Q462">
        <v>1339</v>
      </c>
      <c r="R462">
        <v>884</v>
      </c>
      <c r="S462">
        <v>827</v>
      </c>
      <c r="T462" t="s">
        <v>880</v>
      </c>
      <c r="U462">
        <v>1</v>
      </c>
      <c r="V462">
        <v>291</v>
      </c>
      <c r="W462">
        <v>9</v>
      </c>
      <c r="X462">
        <v>75</v>
      </c>
      <c r="Y462">
        <v>55</v>
      </c>
      <c r="Z462">
        <v>1025</v>
      </c>
      <c r="AA462">
        <v>157</v>
      </c>
      <c r="AB462">
        <v>52</v>
      </c>
      <c r="AC462">
        <v>107</v>
      </c>
      <c r="AD462">
        <v>322</v>
      </c>
      <c r="AE462">
        <v>1064</v>
      </c>
      <c r="AF462">
        <v>22</v>
      </c>
      <c r="AG462">
        <v>162</v>
      </c>
      <c r="AH462">
        <v>239</v>
      </c>
      <c r="AI462">
        <v>617</v>
      </c>
      <c r="AJ462">
        <v>378</v>
      </c>
      <c r="AK462">
        <v>5</v>
      </c>
      <c r="AL462">
        <v>469</v>
      </c>
      <c r="AM462">
        <v>369</v>
      </c>
      <c r="AN462">
        <v>282</v>
      </c>
      <c r="AO462">
        <v>76</v>
      </c>
      <c r="AP462">
        <v>23</v>
      </c>
      <c r="AQ462">
        <v>1460</v>
      </c>
      <c r="AR462">
        <v>344</v>
      </c>
      <c r="AS462">
        <v>117</v>
      </c>
      <c r="AT462">
        <v>6</v>
      </c>
      <c r="AU462">
        <v>18</v>
      </c>
      <c r="AV462">
        <v>396</v>
      </c>
      <c r="AW462">
        <v>94</v>
      </c>
      <c r="AX462">
        <v>25</v>
      </c>
      <c r="AY462">
        <v>61</v>
      </c>
      <c r="AZ462">
        <v>53</v>
      </c>
      <c r="BA462">
        <v>271</v>
      </c>
      <c r="BB462">
        <v>55</v>
      </c>
      <c r="BC462">
        <v>410</v>
      </c>
      <c r="BD462">
        <v>84</v>
      </c>
      <c r="BE462">
        <v>115</v>
      </c>
      <c r="BF462">
        <v>282</v>
      </c>
      <c r="BG462">
        <v>0</v>
      </c>
      <c r="BH462">
        <v>515</v>
      </c>
      <c r="BI462">
        <v>93</v>
      </c>
      <c r="BJ462">
        <v>153</v>
      </c>
      <c r="BK462">
        <v>326</v>
      </c>
      <c r="BL462">
        <v>0</v>
      </c>
      <c r="BM462">
        <v>607</v>
      </c>
      <c r="BN462">
        <v>128</v>
      </c>
      <c r="BO462">
        <v>215</v>
      </c>
      <c r="BP462">
        <v>154</v>
      </c>
      <c r="BQ462">
        <v>0</v>
      </c>
      <c r="BR462">
        <v>4707</v>
      </c>
      <c r="BS462">
        <v>818</v>
      </c>
      <c r="BT462">
        <v>839</v>
      </c>
      <c r="BU462">
        <v>329</v>
      </c>
      <c r="BV462">
        <v>0</v>
      </c>
    </row>
    <row r="463" spans="1:74" x14ac:dyDescent="0.3">
      <c r="A463" t="s">
        <v>3817</v>
      </c>
      <c r="B463">
        <v>1980</v>
      </c>
      <c r="C463" t="s">
        <v>189</v>
      </c>
      <c r="D463" t="s">
        <v>882</v>
      </c>
      <c r="E463" t="str">
        <f t="shared" si="7"/>
        <v>City of National City</v>
      </c>
      <c r="F463">
        <v>1885</v>
      </c>
      <c r="G463" t="s">
        <v>3818</v>
      </c>
      <c r="H463">
        <v>48772</v>
      </c>
      <c r="I463">
        <v>48772</v>
      </c>
      <c r="J463">
        <v>0</v>
      </c>
      <c r="K463">
        <v>0</v>
      </c>
      <c r="L463">
        <v>14290</v>
      </c>
      <c r="M463">
        <v>5130</v>
      </c>
      <c r="N463">
        <v>9160</v>
      </c>
      <c r="O463">
        <v>62900</v>
      </c>
      <c r="P463">
        <v>9040</v>
      </c>
      <c r="Q463">
        <v>2487</v>
      </c>
      <c r="R463">
        <v>2960</v>
      </c>
      <c r="S463">
        <v>256</v>
      </c>
      <c r="T463" t="s">
        <v>882</v>
      </c>
      <c r="U463">
        <v>1</v>
      </c>
      <c r="V463">
        <v>233</v>
      </c>
      <c r="W463">
        <v>77</v>
      </c>
      <c r="X463">
        <v>214</v>
      </c>
      <c r="Y463">
        <v>245</v>
      </c>
      <c r="Z463">
        <v>1421</v>
      </c>
      <c r="AA463">
        <v>122</v>
      </c>
      <c r="AB463">
        <v>226</v>
      </c>
      <c r="AC463">
        <v>217</v>
      </c>
      <c r="AD463">
        <v>713</v>
      </c>
      <c r="AE463">
        <v>1459</v>
      </c>
      <c r="AF463">
        <v>30</v>
      </c>
      <c r="AG463">
        <v>534</v>
      </c>
      <c r="AH463">
        <v>617</v>
      </c>
      <c r="AI463">
        <v>725</v>
      </c>
      <c r="AJ463">
        <v>168</v>
      </c>
      <c r="AK463">
        <v>28</v>
      </c>
      <c r="AL463">
        <v>768</v>
      </c>
      <c r="AM463">
        <v>241</v>
      </c>
      <c r="AN463">
        <v>128</v>
      </c>
      <c r="AO463">
        <v>9</v>
      </c>
      <c r="AP463">
        <v>6</v>
      </c>
      <c r="AQ463">
        <v>933</v>
      </c>
      <c r="AR463">
        <v>71</v>
      </c>
      <c r="AS463">
        <v>26</v>
      </c>
      <c r="AT463">
        <v>0</v>
      </c>
      <c r="AU463">
        <v>6</v>
      </c>
      <c r="AV463">
        <v>307</v>
      </c>
      <c r="AW463">
        <v>82</v>
      </c>
      <c r="AX463">
        <v>73</v>
      </c>
      <c r="AY463">
        <v>40</v>
      </c>
      <c r="AZ463">
        <v>33</v>
      </c>
      <c r="BA463">
        <v>125</v>
      </c>
      <c r="BB463">
        <v>67</v>
      </c>
      <c r="BC463">
        <v>312</v>
      </c>
      <c r="BD463">
        <v>67</v>
      </c>
      <c r="BE463">
        <v>25</v>
      </c>
      <c r="BF463">
        <v>159</v>
      </c>
      <c r="BG463">
        <v>0</v>
      </c>
      <c r="BH463">
        <v>380</v>
      </c>
      <c r="BI463">
        <v>55</v>
      </c>
      <c r="BJ463">
        <v>68</v>
      </c>
      <c r="BK463">
        <v>164</v>
      </c>
      <c r="BL463">
        <v>0</v>
      </c>
      <c r="BM463">
        <v>475</v>
      </c>
      <c r="BN463">
        <v>100</v>
      </c>
      <c r="BO463">
        <v>97</v>
      </c>
      <c r="BP463">
        <v>134</v>
      </c>
      <c r="BQ463">
        <v>0</v>
      </c>
      <c r="BR463">
        <v>1451</v>
      </c>
      <c r="BS463">
        <v>155</v>
      </c>
      <c r="BT463">
        <v>144</v>
      </c>
      <c r="BU463">
        <v>68</v>
      </c>
      <c r="BV463">
        <v>0</v>
      </c>
    </row>
    <row r="464" spans="1:74" x14ac:dyDescent="0.3">
      <c r="A464" t="s">
        <v>3819</v>
      </c>
      <c r="B464">
        <v>1980</v>
      </c>
      <c r="C464" t="s">
        <v>189</v>
      </c>
      <c r="D464" t="s">
        <v>3820</v>
      </c>
      <c r="E464" t="str">
        <f t="shared" si="7"/>
        <v>City of Nebo Center</v>
      </c>
      <c r="F464">
        <v>1887</v>
      </c>
      <c r="G464" t="s">
        <v>3821</v>
      </c>
      <c r="H464">
        <v>1749</v>
      </c>
      <c r="I464">
        <v>0</v>
      </c>
      <c r="J464">
        <v>0</v>
      </c>
      <c r="K464">
        <v>1749</v>
      </c>
      <c r="L464">
        <v>386</v>
      </c>
      <c r="M464">
        <v>1</v>
      </c>
      <c r="N464">
        <v>385</v>
      </c>
      <c r="O464">
        <v>0</v>
      </c>
      <c r="P464">
        <v>280</v>
      </c>
      <c r="Q464">
        <v>153</v>
      </c>
      <c r="R464">
        <v>3</v>
      </c>
      <c r="S464">
        <v>0</v>
      </c>
      <c r="T464" t="s">
        <v>3820</v>
      </c>
      <c r="U464">
        <v>1</v>
      </c>
      <c r="V464">
        <v>223</v>
      </c>
      <c r="W464">
        <v>0</v>
      </c>
      <c r="X464">
        <v>0</v>
      </c>
      <c r="Y464">
        <v>0</v>
      </c>
      <c r="Z464">
        <v>0</v>
      </c>
      <c r="AA464">
        <v>5</v>
      </c>
      <c r="AB464">
        <v>0</v>
      </c>
      <c r="AC464">
        <v>0</v>
      </c>
      <c r="AD464">
        <v>78</v>
      </c>
      <c r="AE464">
        <v>0</v>
      </c>
      <c r="AF464">
        <v>0</v>
      </c>
      <c r="AG464">
        <v>29</v>
      </c>
      <c r="AH464">
        <v>36</v>
      </c>
      <c r="AI464">
        <v>53</v>
      </c>
      <c r="AJ464">
        <v>0</v>
      </c>
      <c r="AK464">
        <v>14</v>
      </c>
      <c r="AL464">
        <v>30</v>
      </c>
      <c r="AM464">
        <v>15</v>
      </c>
      <c r="AN464">
        <v>0</v>
      </c>
      <c r="AO464">
        <v>0</v>
      </c>
      <c r="AP464">
        <v>13</v>
      </c>
      <c r="AQ464">
        <v>14</v>
      </c>
      <c r="AR464">
        <v>0</v>
      </c>
      <c r="AS464">
        <v>0</v>
      </c>
      <c r="AT464">
        <v>0</v>
      </c>
      <c r="AU464">
        <v>9</v>
      </c>
      <c r="AV464">
        <v>0</v>
      </c>
      <c r="AW464">
        <v>0</v>
      </c>
      <c r="AX464">
        <v>0</v>
      </c>
      <c r="AY464">
        <v>0</v>
      </c>
      <c r="AZ464">
        <v>0</v>
      </c>
      <c r="BA464">
        <v>0</v>
      </c>
      <c r="BB464">
        <v>0</v>
      </c>
      <c r="BC464">
        <v>0</v>
      </c>
      <c r="BD464">
        <v>0</v>
      </c>
      <c r="BE464">
        <v>0</v>
      </c>
      <c r="BF464">
        <v>0</v>
      </c>
      <c r="BG464">
        <v>0</v>
      </c>
      <c r="BH464">
        <v>0</v>
      </c>
      <c r="BI464">
        <v>0</v>
      </c>
      <c r="BJ464">
        <v>0</v>
      </c>
      <c r="BK464">
        <v>0</v>
      </c>
      <c r="BL464">
        <v>0</v>
      </c>
      <c r="BM464">
        <v>0</v>
      </c>
      <c r="BN464">
        <v>0</v>
      </c>
      <c r="BO464">
        <v>0</v>
      </c>
      <c r="BP464">
        <v>0</v>
      </c>
      <c r="BQ464">
        <v>0</v>
      </c>
      <c r="BR464">
        <v>0</v>
      </c>
      <c r="BS464">
        <v>0</v>
      </c>
      <c r="BT464">
        <v>0</v>
      </c>
      <c r="BU464">
        <v>0</v>
      </c>
      <c r="BV464">
        <v>0</v>
      </c>
    </row>
    <row r="465" spans="1:74" x14ac:dyDescent="0.3">
      <c r="A465" t="s">
        <v>3822</v>
      </c>
      <c r="B465">
        <v>1980</v>
      </c>
      <c r="C465" t="s">
        <v>189</v>
      </c>
      <c r="D465" t="s">
        <v>884</v>
      </c>
      <c r="E465" t="str">
        <f t="shared" si="7"/>
        <v>City of Needles</v>
      </c>
      <c r="F465">
        <v>1890</v>
      </c>
      <c r="G465" t="s">
        <v>3823</v>
      </c>
      <c r="H465">
        <v>4120</v>
      </c>
      <c r="I465">
        <v>0</v>
      </c>
      <c r="J465">
        <v>4120</v>
      </c>
      <c r="K465">
        <v>0</v>
      </c>
      <c r="L465">
        <v>1560</v>
      </c>
      <c r="M465">
        <v>982</v>
      </c>
      <c r="N465">
        <v>578</v>
      </c>
      <c r="O465">
        <v>40000</v>
      </c>
      <c r="P465">
        <v>1302</v>
      </c>
      <c r="Q465">
        <v>174</v>
      </c>
      <c r="R465">
        <v>91</v>
      </c>
      <c r="S465">
        <v>150</v>
      </c>
      <c r="T465" t="s">
        <v>884</v>
      </c>
      <c r="U465">
        <v>1</v>
      </c>
      <c r="V465">
        <v>200</v>
      </c>
      <c r="W465">
        <v>0</v>
      </c>
      <c r="X465">
        <v>10</v>
      </c>
      <c r="Y465">
        <v>11</v>
      </c>
      <c r="Z465">
        <v>78</v>
      </c>
      <c r="AA465">
        <v>12</v>
      </c>
      <c r="AB465">
        <v>38</v>
      </c>
      <c r="AC465">
        <v>0</v>
      </c>
      <c r="AD465">
        <v>55</v>
      </c>
      <c r="AE465">
        <v>37</v>
      </c>
      <c r="AF465">
        <v>9</v>
      </c>
      <c r="AG465">
        <v>62</v>
      </c>
      <c r="AH465">
        <v>40</v>
      </c>
      <c r="AI465">
        <v>37</v>
      </c>
      <c r="AJ465">
        <v>0</v>
      </c>
      <c r="AK465">
        <v>0</v>
      </c>
      <c r="AL465">
        <v>37</v>
      </c>
      <c r="AM465">
        <v>12</v>
      </c>
      <c r="AN465">
        <v>0</v>
      </c>
      <c r="AO465">
        <v>0</v>
      </c>
      <c r="AP465">
        <v>0</v>
      </c>
      <c r="AQ465">
        <v>130</v>
      </c>
      <c r="AR465">
        <v>0</v>
      </c>
      <c r="AS465">
        <v>0</v>
      </c>
      <c r="AT465">
        <v>0</v>
      </c>
      <c r="AU465">
        <v>10</v>
      </c>
      <c r="AV465">
        <v>349</v>
      </c>
      <c r="AW465">
        <v>109</v>
      </c>
      <c r="AX465">
        <v>26</v>
      </c>
      <c r="AY465">
        <v>0</v>
      </c>
      <c r="AZ465">
        <v>6</v>
      </c>
      <c r="BA465">
        <v>27</v>
      </c>
      <c r="BB465">
        <v>0</v>
      </c>
      <c r="BC465">
        <v>93</v>
      </c>
      <c r="BD465">
        <v>6</v>
      </c>
      <c r="BE465">
        <v>11</v>
      </c>
      <c r="BF465">
        <v>5</v>
      </c>
      <c r="BG465">
        <v>0</v>
      </c>
      <c r="BH465">
        <v>80</v>
      </c>
      <c r="BI465">
        <v>6</v>
      </c>
      <c r="BJ465">
        <v>0</v>
      </c>
      <c r="BK465">
        <v>0</v>
      </c>
      <c r="BL465">
        <v>0</v>
      </c>
      <c r="BM465">
        <v>57</v>
      </c>
      <c r="BN465">
        <v>5</v>
      </c>
      <c r="BO465">
        <v>8</v>
      </c>
      <c r="BP465">
        <v>0</v>
      </c>
      <c r="BQ465">
        <v>0</v>
      </c>
      <c r="BR465">
        <v>386</v>
      </c>
      <c r="BS465">
        <v>43</v>
      </c>
      <c r="BT465">
        <v>5</v>
      </c>
      <c r="BU465">
        <v>4</v>
      </c>
      <c r="BV465">
        <v>0</v>
      </c>
    </row>
    <row r="466" spans="1:74" x14ac:dyDescent="0.3">
      <c r="A466" t="s">
        <v>3824</v>
      </c>
      <c r="B466">
        <v>1980</v>
      </c>
      <c r="C466" t="s">
        <v>189</v>
      </c>
      <c r="D466" t="s">
        <v>886</v>
      </c>
      <c r="E466" t="str">
        <f t="shared" si="7"/>
        <v>City of Nevada City</v>
      </c>
      <c r="F466">
        <v>1895</v>
      </c>
      <c r="G466" t="s">
        <v>3825</v>
      </c>
      <c r="H466">
        <v>2431</v>
      </c>
      <c r="I466">
        <v>0</v>
      </c>
      <c r="J466">
        <v>0</v>
      </c>
      <c r="K466">
        <v>2431</v>
      </c>
      <c r="L466">
        <v>1059</v>
      </c>
      <c r="M466">
        <v>659</v>
      </c>
      <c r="N466">
        <v>400</v>
      </c>
      <c r="O466">
        <v>68600</v>
      </c>
      <c r="P466">
        <v>897</v>
      </c>
      <c r="Q466">
        <v>149</v>
      </c>
      <c r="R466">
        <v>70</v>
      </c>
      <c r="S466">
        <v>28</v>
      </c>
      <c r="T466" t="s">
        <v>886</v>
      </c>
      <c r="U466">
        <v>1</v>
      </c>
      <c r="V466">
        <v>256</v>
      </c>
      <c r="W466">
        <v>0</v>
      </c>
      <c r="X466">
        <v>0</v>
      </c>
      <c r="Y466">
        <v>11</v>
      </c>
      <c r="Z466">
        <v>74</v>
      </c>
      <c r="AA466">
        <v>15</v>
      </c>
      <c r="AB466">
        <v>0</v>
      </c>
      <c r="AC466">
        <v>0</v>
      </c>
      <c r="AD466">
        <v>20</v>
      </c>
      <c r="AE466">
        <v>40</v>
      </c>
      <c r="AF466">
        <v>0</v>
      </c>
      <c r="AG466">
        <v>0</v>
      </c>
      <c r="AH466">
        <v>21</v>
      </c>
      <c r="AI466">
        <v>25</v>
      </c>
      <c r="AJ466">
        <v>6</v>
      </c>
      <c r="AK466">
        <v>8</v>
      </c>
      <c r="AL466">
        <v>32</v>
      </c>
      <c r="AM466">
        <v>0</v>
      </c>
      <c r="AN466">
        <v>6</v>
      </c>
      <c r="AO466">
        <v>24</v>
      </c>
      <c r="AP466">
        <v>0</v>
      </c>
      <c r="AQ466">
        <v>87</v>
      </c>
      <c r="AR466">
        <v>0</v>
      </c>
      <c r="AS466">
        <v>0</v>
      </c>
      <c r="AT466">
        <v>0</v>
      </c>
      <c r="AU466">
        <v>0</v>
      </c>
      <c r="AV466">
        <v>386</v>
      </c>
      <c r="AW466">
        <v>93</v>
      </c>
      <c r="AX466">
        <v>13</v>
      </c>
      <c r="AY466">
        <v>8</v>
      </c>
      <c r="AZ466">
        <v>39</v>
      </c>
      <c r="BA466">
        <v>49</v>
      </c>
      <c r="BB466">
        <v>10</v>
      </c>
      <c r="BC466">
        <v>74</v>
      </c>
      <c r="BD466">
        <v>33</v>
      </c>
      <c r="BE466">
        <v>6</v>
      </c>
      <c r="BF466">
        <v>6</v>
      </c>
      <c r="BG466">
        <v>0</v>
      </c>
      <c r="BH466">
        <v>88</v>
      </c>
      <c r="BI466">
        <v>0</v>
      </c>
      <c r="BJ466">
        <v>23</v>
      </c>
      <c r="BK466">
        <v>8</v>
      </c>
      <c r="BL466">
        <v>0</v>
      </c>
      <c r="BM466">
        <v>17</v>
      </c>
      <c r="BN466">
        <v>0</v>
      </c>
      <c r="BO466">
        <v>19</v>
      </c>
      <c r="BP466">
        <v>0</v>
      </c>
      <c r="BQ466">
        <v>0</v>
      </c>
      <c r="BR466">
        <v>166</v>
      </c>
      <c r="BS466">
        <v>26</v>
      </c>
      <c r="BT466">
        <v>22</v>
      </c>
      <c r="BU466">
        <v>0</v>
      </c>
      <c r="BV466">
        <v>0</v>
      </c>
    </row>
    <row r="467" spans="1:74" x14ac:dyDescent="0.3">
      <c r="A467" t="s">
        <v>3826</v>
      </c>
      <c r="B467">
        <v>1980</v>
      </c>
      <c r="C467" t="s">
        <v>189</v>
      </c>
      <c r="D467" t="s">
        <v>888</v>
      </c>
      <c r="E467" t="str">
        <f t="shared" si="7"/>
        <v>City of Newark</v>
      </c>
      <c r="F467">
        <v>1900</v>
      </c>
      <c r="G467" t="s">
        <v>3827</v>
      </c>
      <c r="H467">
        <v>32126</v>
      </c>
      <c r="I467">
        <v>32126</v>
      </c>
      <c r="J467">
        <v>0</v>
      </c>
      <c r="K467">
        <v>0</v>
      </c>
      <c r="L467">
        <v>9216</v>
      </c>
      <c r="M467">
        <v>7125</v>
      </c>
      <c r="N467">
        <v>2091</v>
      </c>
      <c r="O467">
        <v>87500</v>
      </c>
      <c r="P467">
        <v>8558</v>
      </c>
      <c r="Q467">
        <v>636</v>
      </c>
      <c r="R467">
        <v>249</v>
      </c>
      <c r="S467">
        <v>17</v>
      </c>
      <c r="T467" t="s">
        <v>888</v>
      </c>
      <c r="U467">
        <v>1</v>
      </c>
      <c r="V467">
        <v>364</v>
      </c>
      <c r="W467">
        <v>15</v>
      </c>
      <c r="X467">
        <v>0</v>
      </c>
      <c r="Y467">
        <v>5</v>
      </c>
      <c r="Z467">
        <v>188</v>
      </c>
      <c r="AA467">
        <v>71</v>
      </c>
      <c r="AB467">
        <v>0</v>
      </c>
      <c r="AC467">
        <v>7</v>
      </c>
      <c r="AD467">
        <v>33</v>
      </c>
      <c r="AE467">
        <v>138</v>
      </c>
      <c r="AF467">
        <v>0</v>
      </c>
      <c r="AG467">
        <v>11</v>
      </c>
      <c r="AH467">
        <v>19</v>
      </c>
      <c r="AI467">
        <v>124</v>
      </c>
      <c r="AJ467">
        <v>180</v>
      </c>
      <c r="AK467">
        <v>0</v>
      </c>
      <c r="AL467">
        <v>125</v>
      </c>
      <c r="AM467">
        <v>92</v>
      </c>
      <c r="AN467">
        <v>131</v>
      </c>
      <c r="AO467">
        <v>45</v>
      </c>
      <c r="AP467">
        <v>0</v>
      </c>
      <c r="AQ467">
        <v>554</v>
      </c>
      <c r="AR467">
        <v>179</v>
      </c>
      <c r="AS467">
        <v>117</v>
      </c>
      <c r="AT467">
        <v>0</v>
      </c>
      <c r="AU467">
        <v>6</v>
      </c>
      <c r="AV467">
        <v>448</v>
      </c>
      <c r="AW467">
        <v>110</v>
      </c>
      <c r="AX467">
        <v>6</v>
      </c>
      <c r="AY467">
        <v>0</v>
      </c>
      <c r="AZ467">
        <v>8</v>
      </c>
      <c r="BA467">
        <v>74</v>
      </c>
      <c r="BB467">
        <v>32</v>
      </c>
      <c r="BC467">
        <v>66</v>
      </c>
      <c r="BD467">
        <v>23</v>
      </c>
      <c r="BE467">
        <v>81</v>
      </c>
      <c r="BF467">
        <v>131</v>
      </c>
      <c r="BG467">
        <v>0</v>
      </c>
      <c r="BH467">
        <v>129</v>
      </c>
      <c r="BI467">
        <v>53</v>
      </c>
      <c r="BJ467">
        <v>78</v>
      </c>
      <c r="BK467">
        <v>119</v>
      </c>
      <c r="BL467">
        <v>0</v>
      </c>
      <c r="BM467">
        <v>294</v>
      </c>
      <c r="BN467">
        <v>74</v>
      </c>
      <c r="BO467">
        <v>107</v>
      </c>
      <c r="BP467">
        <v>165</v>
      </c>
      <c r="BQ467">
        <v>0</v>
      </c>
      <c r="BR467">
        <v>3216</v>
      </c>
      <c r="BS467">
        <v>795</v>
      </c>
      <c r="BT467">
        <v>860</v>
      </c>
      <c r="BU467">
        <v>275</v>
      </c>
      <c r="BV467">
        <v>0</v>
      </c>
    </row>
    <row r="468" spans="1:74" x14ac:dyDescent="0.3">
      <c r="A468" t="s">
        <v>3828</v>
      </c>
      <c r="B468">
        <v>1980</v>
      </c>
      <c r="C468" t="s">
        <v>189</v>
      </c>
      <c r="D468" t="s">
        <v>3829</v>
      </c>
      <c r="E468" t="str">
        <f t="shared" si="7"/>
        <v>City of Newhall</v>
      </c>
      <c r="F468">
        <v>1905</v>
      </c>
      <c r="G468" t="s">
        <v>3830</v>
      </c>
      <c r="H468">
        <v>12029</v>
      </c>
      <c r="I468">
        <v>12029</v>
      </c>
      <c r="J468">
        <v>0</v>
      </c>
      <c r="K468">
        <v>0</v>
      </c>
      <c r="L468">
        <v>4179</v>
      </c>
      <c r="M468">
        <v>2549</v>
      </c>
      <c r="N468">
        <v>1630</v>
      </c>
      <c r="O468">
        <v>102500</v>
      </c>
      <c r="P468">
        <v>3134</v>
      </c>
      <c r="Q468">
        <v>441</v>
      </c>
      <c r="R468">
        <v>619</v>
      </c>
      <c r="S468">
        <v>329</v>
      </c>
      <c r="T468" t="s">
        <v>3829</v>
      </c>
      <c r="U468">
        <v>1</v>
      </c>
      <c r="V468">
        <v>322</v>
      </c>
      <c r="W468">
        <v>0</v>
      </c>
      <c r="X468">
        <v>24</v>
      </c>
      <c r="Y468">
        <v>0</v>
      </c>
      <c r="Z468">
        <v>158</v>
      </c>
      <c r="AA468">
        <v>32</v>
      </c>
      <c r="AB468">
        <v>20</v>
      </c>
      <c r="AC468">
        <v>43</v>
      </c>
      <c r="AD468">
        <v>47</v>
      </c>
      <c r="AE468">
        <v>205</v>
      </c>
      <c r="AF468">
        <v>14</v>
      </c>
      <c r="AG468">
        <v>16</v>
      </c>
      <c r="AH468">
        <v>38</v>
      </c>
      <c r="AI468">
        <v>132</v>
      </c>
      <c r="AJ468">
        <v>150</v>
      </c>
      <c r="AK468">
        <v>13</v>
      </c>
      <c r="AL468">
        <v>71</v>
      </c>
      <c r="AM468">
        <v>97</v>
      </c>
      <c r="AN468">
        <v>101</v>
      </c>
      <c r="AO468">
        <v>19</v>
      </c>
      <c r="AP468">
        <v>0</v>
      </c>
      <c r="AQ468">
        <v>329</v>
      </c>
      <c r="AR468">
        <v>51</v>
      </c>
      <c r="AS468">
        <v>38</v>
      </c>
      <c r="AT468">
        <v>6</v>
      </c>
      <c r="AU468">
        <v>0</v>
      </c>
      <c r="AV468">
        <v>475</v>
      </c>
      <c r="AW468">
        <v>106</v>
      </c>
      <c r="AX468">
        <v>0</v>
      </c>
      <c r="AY468">
        <v>0</v>
      </c>
      <c r="AZ468">
        <v>0</v>
      </c>
      <c r="BA468">
        <v>48</v>
      </c>
      <c r="BB468">
        <v>6</v>
      </c>
      <c r="BC468">
        <v>28</v>
      </c>
      <c r="BD468">
        <v>22</v>
      </c>
      <c r="BE468">
        <v>6</v>
      </c>
      <c r="BF468">
        <v>62</v>
      </c>
      <c r="BG468">
        <v>0</v>
      </c>
      <c r="BH468">
        <v>78</v>
      </c>
      <c r="BI468">
        <v>14</v>
      </c>
      <c r="BJ468">
        <v>6</v>
      </c>
      <c r="BK468">
        <v>57</v>
      </c>
      <c r="BL468">
        <v>0</v>
      </c>
      <c r="BM468">
        <v>79</v>
      </c>
      <c r="BN468">
        <v>0</v>
      </c>
      <c r="BO468">
        <v>20</v>
      </c>
      <c r="BP468">
        <v>34</v>
      </c>
      <c r="BQ468">
        <v>0</v>
      </c>
      <c r="BR468">
        <v>915</v>
      </c>
      <c r="BS468">
        <v>201</v>
      </c>
      <c r="BT468">
        <v>231</v>
      </c>
      <c r="BU468">
        <v>153</v>
      </c>
      <c r="BV468">
        <v>0</v>
      </c>
    </row>
    <row r="469" spans="1:74" x14ac:dyDescent="0.3">
      <c r="A469" t="s">
        <v>3831</v>
      </c>
      <c r="B469">
        <v>1980</v>
      </c>
      <c r="C469" t="s">
        <v>189</v>
      </c>
      <c r="D469" t="s">
        <v>890</v>
      </c>
      <c r="E469" t="str">
        <f t="shared" si="7"/>
        <v>City of Newman</v>
      </c>
      <c r="F469">
        <v>1910</v>
      </c>
      <c r="G469" t="s">
        <v>3832</v>
      </c>
      <c r="H469">
        <v>2785</v>
      </c>
      <c r="I469">
        <v>0</v>
      </c>
      <c r="J469">
        <v>2785</v>
      </c>
      <c r="K469">
        <v>0</v>
      </c>
      <c r="L469">
        <v>1007</v>
      </c>
      <c r="M469">
        <v>631</v>
      </c>
      <c r="N469">
        <v>376</v>
      </c>
      <c r="O469">
        <v>43600</v>
      </c>
      <c r="P469">
        <v>892</v>
      </c>
      <c r="Q469">
        <v>80</v>
      </c>
      <c r="R469">
        <v>32</v>
      </c>
      <c r="S469">
        <v>27</v>
      </c>
      <c r="T469" t="s">
        <v>890</v>
      </c>
      <c r="U469">
        <v>1</v>
      </c>
      <c r="V469">
        <v>196</v>
      </c>
      <c r="W469">
        <v>10</v>
      </c>
      <c r="X469">
        <v>20</v>
      </c>
      <c r="Y469">
        <v>31</v>
      </c>
      <c r="Z469">
        <v>47</v>
      </c>
      <c r="AA469">
        <v>10</v>
      </c>
      <c r="AB469">
        <v>6</v>
      </c>
      <c r="AC469">
        <v>8</v>
      </c>
      <c r="AD469">
        <v>17</v>
      </c>
      <c r="AE469">
        <v>31</v>
      </c>
      <c r="AF469">
        <v>0</v>
      </c>
      <c r="AG469">
        <v>23</v>
      </c>
      <c r="AH469">
        <v>23</v>
      </c>
      <c r="AI469">
        <v>11</v>
      </c>
      <c r="AJ469">
        <v>0</v>
      </c>
      <c r="AK469">
        <v>0</v>
      </c>
      <c r="AL469">
        <v>44</v>
      </c>
      <c r="AM469">
        <v>0</v>
      </c>
      <c r="AN469">
        <v>0</v>
      </c>
      <c r="AO469">
        <v>0</v>
      </c>
      <c r="AP469">
        <v>0</v>
      </c>
      <c r="AQ469">
        <v>47</v>
      </c>
      <c r="AR469">
        <v>0</v>
      </c>
      <c r="AS469">
        <v>0</v>
      </c>
      <c r="AT469">
        <v>0</v>
      </c>
      <c r="AU469">
        <v>0</v>
      </c>
      <c r="AV469">
        <v>332</v>
      </c>
      <c r="AW469">
        <v>93</v>
      </c>
      <c r="AX469">
        <v>37</v>
      </c>
      <c r="AY469">
        <v>6</v>
      </c>
      <c r="AZ469">
        <v>8</v>
      </c>
      <c r="BA469">
        <v>63</v>
      </c>
      <c r="BB469">
        <v>0</v>
      </c>
      <c r="BC469">
        <v>38</v>
      </c>
      <c r="BD469">
        <v>15</v>
      </c>
      <c r="BE469">
        <v>0</v>
      </c>
      <c r="BF469">
        <v>29</v>
      </c>
      <c r="BG469">
        <v>0</v>
      </c>
      <c r="BH469">
        <v>53</v>
      </c>
      <c r="BI469">
        <v>0</v>
      </c>
      <c r="BJ469">
        <v>11</v>
      </c>
      <c r="BK469">
        <v>0</v>
      </c>
      <c r="BL469">
        <v>0</v>
      </c>
      <c r="BM469">
        <v>84</v>
      </c>
      <c r="BN469">
        <v>15</v>
      </c>
      <c r="BO469">
        <v>19</v>
      </c>
      <c r="BP469">
        <v>0</v>
      </c>
      <c r="BQ469">
        <v>0</v>
      </c>
      <c r="BR469">
        <v>216</v>
      </c>
      <c r="BS469">
        <v>18</v>
      </c>
      <c r="BT469">
        <v>6</v>
      </c>
      <c r="BU469">
        <v>0</v>
      </c>
      <c r="BV469">
        <v>0</v>
      </c>
    </row>
    <row r="470" spans="1:74" x14ac:dyDescent="0.3">
      <c r="A470" t="s">
        <v>3833</v>
      </c>
      <c r="B470">
        <v>1980</v>
      </c>
      <c r="C470" t="s">
        <v>189</v>
      </c>
      <c r="D470" t="s">
        <v>892</v>
      </c>
      <c r="E470" t="str">
        <f t="shared" si="7"/>
        <v>City of Newport Beach</v>
      </c>
      <c r="F470">
        <v>1915</v>
      </c>
      <c r="G470" t="s">
        <v>3834</v>
      </c>
      <c r="H470">
        <v>62556</v>
      </c>
      <c r="I470">
        <v>62556</v>
      </c>
      <c r="J470">
        <v>0</v>
      </c>
      <c r="K470">
        <v>0</v>
      </c>
      <c r="L470">
        <v>27820</v>
      </c>
      <c r="M470">
        <v>14888</v>
      </c>
      <c r="N470">
        <v>12932</v>
      </c>
      <c r="O470">
        <v>200100</v>
      </c>
      <c r="P470">
        <v>22641</v>
      </c>
      <c r="Q470">
        <v>4419</v>
      </c>
      <c r="R470">
        <v>3151</v>
      </c>
      <c r="S470">
        <v>729</v>
      </c>
      <c r="T470" t="s">
        <v>892</v>
      </c>
      <c r="U470">
        <v>1</v>
      </c>
      <c r="V470">
        <v>462</v>
      </c>
      <c r="W470">
        <v>0</v>
      </c>
      <c r="X470">
        <v>5</v>
      </c>
      <c r="Y470">
        <v>20</v>
      </c>
      <c r="Z470">
        <v>934</v>
      </c>
      <c r="AA470">
        <v>254</v>
      </c>
      <c r="AB470">
        <v>19</v>
      </c>
      <c r="AC470">
        <v>22</v>
      </c>
      <c r="AD470">
        <v>140</v>
      </c>
      <c r="AE470">
        <v>1436</v>
      </c>
      <c r="AF470">
        <v>72</v>
      </c>
      <c r="AG470">
        <v>98</v>
      </c>
      <c r="AH470">
        <v>110</v>
      </c>
      <c r="AI470">
        <v>359</v>
      </c>
      <c r="AJ470">
        <v>1182</v>
      </c>
      <c r="AK470">
        <v>43</v>
      </c>
      <c r="AL470">
        <v>207</v>
      </c>
      <c r="AM470">
        <v>248</v>
      </c>
      <c r="AN470">
        <v>683</v>
      </c>
      <c r="AO470">
        <v>685</v>
      </c>
      <c r="AP470">
        <v>29</v>
      </c>
      <c r="AQ470">
        <v>3710</v>
      </c>
      <c r="AR470">
        <v>1128</v>
      </c>
      <c r="AS470">
        <v>1160</v>
      </c>
      <c r="AT470">
        <v>71</v>
      </c>
      <c r="AU470">
        <v>111</v>
      </c>
      <c r="AV470">
        <v>742</v>
      </c>
      <c r="AW470">
        <v>153</v>
      </c>
      <c r="AX470">
        <v>7</v>
      </c>
      <c r="AY470">
        <v>0</v>
      </c>
      <c r="AZ470">
        <v>39</v>
      </c>
      <c r="BA470">
        <v>293</v>
      </c>
      <c r="BB470">
        <v>106</v>
      </c>
      <c r="BC470">
        <v>125</v>
      </c>
      <c r="BD470">
        <v>32</v>
      </c>
      <c r="BE470">
        <v>51</v>
      </c>
      <c r="BF470">
        <v>258</v>
      </c>
      <c r="BG470">
        <v>0</v>
      </c>
      <c r="BH470">
        <v>205</v>
      </c>
      <c r="BI470">
        <v>34</v>
      </c>
      <c r="BJ470">
        <v>104</v>
      </c>
      <c r="BK470">
        <v>255</v>
      </c>
      <c r="BL470">
        <v>0</v>
      </c>
      <c r="BM470">
        <v>281</v>
      </c>
      <c r="BN470">
        <v>37</v>
      </c>
      <c r="BO470">
        <v>90</v>
      </c>
      <c r="BP470">
        <v>173</v>
      </c>
      <c r="BQ470">
        <v>0</v>
      </c>
      <c r="BR470">
        <v>5408</v>
      </c>
      <c r="BS470">
        <v>734</v>
      </c>
      <c r="BT470">
        <v>1186</v>
      </c>
      <c r="BU470">
        <v>1171</v>
      </c>
      <c r="BV470">
        <v>0</v>
      </c>
    </row>
    <row r="471" spans="1:74" x14ac:dyDescent="0.3">
      <c r="A471" t="s">
        <v>3835</v>
      </c>
      <c r="B471">
        <v>1980</v>
      </c>
      <c r="C471" t="s">
        <v>189</v>
      </c>
      <c r="D471" t="s">
        <v>3836</v>
      </c>
      <c r="E471" t="str">
        <f t="shared" si="7"/>
        <v>City of Niland</v>
      </c>
      <c r="F471">
        <v>1916</v>
      </c>
      <c r="G471" t="s">
        <v>3837</v>
      </c>
      <c r="H471">
        <v>1042</v>
      </c>
      <c r="I471">
        <v>0</v>
      </c>
      <c r="J471">
        <v>0</v>
      </c>
      <c r="K471">
        <v>1042</v>
      </c>
      <c r="L471">
        <v>434</v>
      </c>
      <c r="M471">
        <v>284</v>
      </c>
      <c r="N471">
        <v>150</v>
      </c>
      <c r="O471">
        <v>21000</v>
      </c>
      <c r="P471">
        <v>235</v>
      </c>
      <c r="Q471">
        <v>28</v>
      </c>
      <c r="R471">
        <v>9</v>
      </c>
      <c r="S471">
        <v>218</v>
      </c>
      <c r="T471" t="s">
        <v>3836</v>
      </c>
      <c r="U471">
        <v>1</v>
      </c>
      <c r="V471">
        <v>180</v>
      </c>
      <c r="W471">
        <v>0</v>
      </c>
      <c r="X471">
        <v>0</v>
      </c>
      <c r="Y471">
        <v>0</v>
      </c>
      <c r="Z471">
        <v>44</v>
      </c>
      <c r="AA471">
        <v>10</v>
      </c>
      <c r="AB471">
        <v>0</v>
      </c>
      <c r="AC471">
        <v>0</v>
      </c>
      <c r="AD471">
        <v>21</v>
      </c>
      <c r="AE471">
        <v>0</v>
      </c>
      <c r="AF471">
        <v>0</v>
      </c>
      <c r="AG471">
        <v>22</v>
      </c>
      <c r="AH471">
        <v>5</v>
      </c>
      <c r="AI471">
        <v>0</v>
      </c>
      <c r="AJ471">
        <v>0</v>
      </c>
      <c r="AK471">
        <v>0</v>
      </c>
      <c r="AL471">
        <v>0</v>
      </c>
      <c r="AM471">
        <v>0</v>
      </c>
      <c r="AN471">
        <v>0</v>
      </c>
      <c r="AO471">
        <v>0</v>
      </c>
      <c r="AP471">
        <v>8</v>
      </c>
      <c r="AQ471">
        <v>0</v>
      </c>
      <c r="AR471">
        <v>0</v>
      </c>
      <c r="AS471">
        <v>0</v>
      </c>
      <c r="AT471">
        <v>0</v>
      </c>
      <c r="AU471">
        <v>8</v>
      </c>
      <c r="AV471">
        <v>239</v>
      </c>
      <c r="AW471">
        <v>75</v>
      </c>
      <c r="AX471">
        <v>0</v>
      </c>
      <c r="AY471">
        <v>6</v>
      </c>
      <c r="AZ471">
        <v>0</v>
      </c>
      <c r="BA471">
        <v>18</v>
      </c>
      <c r="BB471">
        <v>4</v>
      </c>
      <c r="BC471">
        <v>51</v>
      </c>
      <c r="BD471">
        <v>6</v>
      </c>
      <c r="BE471">
        <v>0</v>
      </c>
      <c r="BF471">
        <v>17</v>
      </c>
      <c r="BG471">
        <v>0</v>
      </c>
      <c r="BH471">
        <v>15</v>
      </c>
      <c r="BI471">
        <v>0</v>
      </c>
      <c r="BJ471">
        <v>0</v>
      </c>
      <c r="BK471">
        <v>0</v>
      </c>
      <c r="BL471">
        <v>0</v>
      </c>
      <c r="BM471">
        <v>6</v>
      </c>
      <c r="BN471">
        <v>0</v>
      </c>
      <c r="BO471">
        <v>0</v>
      </c>
      <c r="BP471">
        <v>0</v>
      </c>
      <c r="BQ471">
        <v>0</v>
      </c>
      <c r="BR471">
        <v>20</v>
      </c>
      <c r="BS471">
        <v>0</v>
      </c>
      <c r="BT471">
        <v>0</v>
      </c>
      <c r="BU471">
        <v>0</v>
      </c>
      <c r="BV471">
        <v>0</v>
      </c>
    </row>
    <row r="472" spans="1:74" x14ac:dyDescent="0.3">
      <c r="A472" t="s">
        <v>3838</v>
      </c>
      <c r="B472">
        <v>1980</v>
      </c>
      <c r="C472" t="s">
        <v>189</v>
      </c>
      <c r="D472" t="s">
        <v>3839</v>
      </c>
      <c r="E472" t="str">
        <f t="shared" si="7"/>
        <v>City of Nipomo</v>
      </c>
      <c r="F472">
        <v>1918</v>
      </c>
      <c r="G472" t="s">
        <v>3840</v>
      </c>
      <c r="H472">
        <v>5247</v>
      </c>
      <c r="I472">
        <v>0</v>
      </c>
      <c r="J472">
        <v>5247</v>
      </c>
      <c r="K472">
        <v>0</v>
      </c>
      <c r="L472">
        <v>1711</v>
      </c>
      <c r="M472">
        <v>1310</v>
      </c>
      <c r="N472">
        <v>401</v>
      </c>
      <c r="O472">
        <v>72100</v>
      </c>
      <c r="P472">
        <v>1224</v>
      </c>
      <c r="Q472">
        <v>111</v>
      </c>
      <c r="R472">
        <v>9</v>
      </c>
      <c r="S472">
        <v>436</v>
      </c>
      <c r="T472" t="s">
        <v>3839</v>
      </c>
      <c r="U472">
        <v>1</v>
      </c>
      <c r="V472">
        <v>251</v>
      </c>
      <c r="W472">
        <v>0</v>
      </c>
      <c r="X472">
        <v>0</v>
      </c>
      <c r="Y472">
        <v>0</v>
      </c>
      <c r="Z472">
        <v>43</v>
      </c>
      <c r="AA472">
        <v>45</v>
      </c>
      <c r="AB472">
        <v>0</v>
      </c>
      <c r="AC472">
        <v>17</v>
      </c>
      <c r="AD472">
        <v>28</v>
      </c>
      <c r="AE472">
        <v>37</v>
      </c>
      <c r="AF472">
        <v>0</v>
      </c>
      <c r="AG472">
        <v>32</v>
      </c>
      <c r="AH472">
        <v>0</v>
      </c>
      <c r="AI472">
        <v>15</v>
      </c>
      <c r="AJ472">
        <v>4</v>
      </c>
      <c r="AK472">
        <v>4</v>
      </c>
      <c r="AL472">
        <v>21</v>
      </c>
      <c r="AM472">
        <v>10</v>
      </c>
      <c r="AN472">
        <v>7</v>
      </c>
      <c r="AO472">
        <v>0</v>
      </c>
      <c r="AP472">
        <v>0</v>
      </c>
      <c r="AQ472">
        <v>95</v>
      </c>
      <c r="AR472">
        <v>3</v>
      </c>
      <c r="AS472">
        <v>5</v>
      </c>
      <c r="AT472">
        <v>0</v>
      </c>
      <c r="AU472">
        <v>0</v>
      </c>
      <c r="AV472">
        <v>339</v>
      </c>
      <c r="AW472">
        <v>83</v>
      </c>
      <c r="AX472">
        <v>24</v>
      </c>
      <c r="AY472">
        <v>9</v>
      </c>
      <c r="AZ472">
        <v>0</v>
      </c>
      <c r="BA472">
        <v>31</v>
      </c>
      <c r="BB472">
        <v>13</v>
      </c>
      <c r="BC472">
        <v>52</v>
      </c>
      <c r="BD472">
        <v>10</v>
      </c>
      <c r="BE472">
        <v>6</v>
      </c>
      <c r="BF472">
        <v>48</v>
      </c>
      <c r="BG472">
        <v>0</v>
      </c>
      <c r="BH472">
        <v>69</v>
      </c>
      <c r="BI472">
        <v>13</v>
      </c>
      <c r="BJ472">
        <v>32</v>
      </c>
      <c r="BK472">
        <v>33</v>
      </c>
      <c r="BL472">
        <v>0</v>
      </c>
      <c r="BM472">
        <v>89</v>
      </c>
      <c r="BN472">
        <v>8</v>
      </c>
      <c r="BO472">
        <v>18</v>
      </c>
      <c r="BP472">
        <v>30</v>
      </c>
      <c r="BQ472">
        <v>0</v>
      </c>
      <c r="BR472">
        <v>260</v>
      </c>
      <c r="BS472">
        <v>59</v>
      </c>
      <c r="BT472">
        <v>33</v>
      </c>
      <c r="BU472">
        <v>10</v>
      </c>
      <c r="BV472">
        <v>0</v>
      </c>
    </row>
    <row r="473" spans="1:74" x14ac:dyDescent="0.3">
      <c r="A473" t="s">
        <v>3841</v>
      </c>
      <c r="B473">
        <v>1980</v>
      </c>
      <c r="C473" t="s">
        <v>189</v>
      </c>
      <c r="D473" t="s">
        <v>894</v>
      </c>
      <c r="E473" t="str">
        <f t="shared" si="7"/>
        <v>City of Norco</v>
      </c>
      <c r="F473">
        <v>1919</v>
      </c>
      <c r="G473" t="s">
        <v>3842</v>
      </c>
      <c r="H473">
        <v>21126</v>
      </c>
      <c r="I473">
        <v>21126</v>
      </c>
      <c r="J473">
        <v>0</v>
      </c>
      <c r="K473">
        <v>0</v>
      </c>
      <c r="L473">
        <v>5910</v>
      </c>
      <c r="M473">
        <v>5067</v>
      </c>
      <c r="N473">
        <v>843</v>
      </c>
      <c r="O473">
        <v>91700</v>
      </c>
      <c r="P473">
        <v>5389</v>
      </c>
      <c r="Q473">
        <v>176</v>
      </c>
      <c r="R473">
        <v>13</v>
      </c>
      <c r="S473">
        <v>518</v>
      </c>
      <c r="T473" t="s">
        <v>894</v>
      </c>
      <c r="U473">
        <v>1</v>
      </c>
      <c r="V473">
        <v>354</v>
      </c>
      <c r="W473">
        <v>0</v>
      </c>
      <c r="X473">
        <v>0</v>
      </c>
      <c r="Y473">
        <v>0</v>
      </c>
      <c r="Z473">
        <v>77</v>
      </c>
      <c r="AA473">
        <v>10</v>
      </c>
      <c r="AB473">
        <v>0</v>
      </c>
      <c r="AC473">
        <v>14</v>
      </c>
      <c r="AD473">
        <v>0</v>
      </c>
      <c r="AE473">
        <v>118</v>
      </c>
      <c r="AF473">
        <v>0</v>
      </c>
      <c r="AG473">
        <v>32</v>
      </c>
      <c r="AH473">
        <v>18</v>
      </c>
      <c r="AI473">
        <v>58</v>
      </c>
      <c r="AJ473">
        <v>35</v>
      </c>
      <c r="AK473">
        <v>0</v>
      </c>
      <c r="AL473">
        <v>49</v>
      </c>
      <c r="AM473">
        <v>42</v>
      </c>
      <c r="AN473">
        <v>64</v>
      </c>
      <c r="AO473">
        <v>8</v>
      </c>
      <c r="AP473">
        <v>0</v>
      </c>
      <c r="AQ473">
        <v>168</v>
      </c>
      <c r="AR473">
        <v>57</v>
      </c>
      <c r="AS473">
        <v>33</v>
      </c>
      <c r="AT473">
        <v>7</v>
      </c>
      <c r="AU473">
        <v>0</v>
      </c>
      <c r="AV473">
        <v>535</v>
      </c>
      <c r="AW473">
        <v>115</v>
      </c>
      <c r="AX473">
        <v>24</v>
      </c>
      <c r="AY473">
        <v>7</v>
      </c>
      <c r="AZ473">
        <v>0</v>
      </c>
      <c r="BA473">
        <v>120</v>
      </c>
      <c r="BB473">
        <v>56</v>
      </c>
      <c r="BC473">
        <v>50</v>
      </c>
      <c r="BD473">
        <v>32</v>
      </c>
      <c r="BE473">
        <v>9</v>
      </c>
      <c r="BF473">
        <v>124</v>
      </c>
      <c r="BG473">
        <v>0</v>
      </c>
      <c r="BH473">
        <v>107</v>
      </c>
      <c r="BI473">
        <v>28</v>
      </c>
      <c r="BJ473">
        <v>14</v>
      </c>
      <c r="BK473">
        <v>174</v>
      </c>
      <c r="BL473">
        <v>0</v>
      </c>
      <c r="BM473">
        <v>104</v>
      </c>
      <c r="BN473">
        <v>39</v>
      </c>
      <c r="BO473">
        <v>145</v>
      </c>
      <c r="BP473">
        <v>131</v>
      </c>
      <c r="BQ473">
        <v>0</v>
      </c>
      <c r="BR473">
        <v>1563</v>
      </c>
      <c r="BS473">
        <v>563</v>
      </c>
      <c r="BT473">
        <v>635</v>
      </c>
      <c r="BU473">
        <v>300</v>
      </c>
      <c r="BV473">
        <v>0</v>
      </c>
    </row>
    <row r="474" spans="1:74" x14ac:dyDescent="0.3">
      <c r="A474" t="s">
        <v>3843</v>
      </c>
      <c r="B474">
        <v>1980</v>
      </c>
      <c r="C474" t="s">
        <v>189</v>
      </c>
      <c r="D474" t="s">
        <v>3844</v>
      </c>
      <c r="E474" t="str">
        <f t="shared" si="7"/>
        <v>City of North Auburn</v>
      </c>
      <c r="F474">
        <v>1924</v>
      </c>
      <c r="G474" t="s">
        <v>3845</v>
      </c>
      <c r="H474">
        <v>7619</v>
      </c>
      <c r="I474">
        <v>0</v>
      </c>
      <c r="J474">
        <v>7619</v>
      </c>
      <c r="K474">
        <v>0</v>
      </c>
      <c r="L474">
        <v>3170</v>
      </c>
      <c r="M474">
        <v>2143</v>
      </c>
      <c r="N474">
        <v>1027</v>
      </c>
      <c r="O474">
        <v>69000</v>
      </c>
      <c r="P474">
        <v>2007</v>
      </c>
      <c r="Q474">
        <v>577</v>
      </c>
      <c r="R474">
        <v>175</v>
      </c>
      <c r="S474">
        <v>640</v>
      </c>
      <c r="T474" t="s">
        <v>3844</v>
      </c>
      <c r="U474">
        <v>1</v>
      </c>
      <c r="V474">
        <v>293</v>
      </c>
      <c r="W474">
        <v>0</v>
      </c>
      <c r="X474">
        <v>0</v>
      </c>
      <c r="Y474">
        <v>6</v>
      </c>
      <c r="Z474">
        <v>104</v>
      </c>
      <c r="AA474">
        <v>6</v>
      </c>
      <c r="AB474">
        <v>0</v>
      </c>
      <c r="AC474">
        <v>8</v>
      </c>
      <c r="AD474">
        <v>57</v>
      </c>
      <c r="AE474">
        <v>161</v>
      </c>
      <c r="AF474">
        <v>26</v>
      </c>
      <c r="AG474">
        <v>18</v>
      </c>
      <c r="AH474">
        <v>42</v>
      </c>
      <c r="AI474">
        <v>83</v>
      </c>
      <c r="AJ474">
        <v>58</v>
      </c>
      <c r="AK474">
        <v>14</v>
      </c>
      <c r="AL474">
        <v>67</v>
      </c>
      <c r="AM474">
        <v>56</v>
      </c>
      <c r="AN474">
        <v>28</v>
      </c>
      <c r="AO474">
        <v>0</v>
      </c>
      <c r="AP474">
        <v>0</v>
      </c>
      <c r="AQ474">
        <v>214</v>
      </c>
      <c r="AR474">
        <v>16</v>
      </c>
      <c r="AS474">
        <v>33</v>
      </c>
      <c r="AT474">
        <v>0</v>
      </c>
      <c r="AU474">
        <v>8</v>
      </c>
      <c r="AV474">
        <v>424</v>
      </c>
      <c r="AW474">
        <v>105</v>
      </c>
      <c r="AX474">
        <v>27</v>
      </c>
      <c r="AY474">
        <v>9</v>
      </c>
      <c r="AZ474">
        <v>13</v>
      </c>
      <c r="BA474">
        <v>37</v>
      </c>
      <c r="BB474">
        <v>35</v>
      </c>
      <c r="BC474">
        <v>70</v>
      </c>
      <c r="BD474">
        <v>5</v>
      </c>
      <c r="BE474">
        <v>5</v>
      </c>
      <c r="BF474">
        <v>44</v>
      </c>
      <c r="BG474">
        <v>0</v>
      </c>
      <c r="BH474">
        <v>114</v>
      </c>
      <c r="BI474">
        <v>6</v>
      </c>
      <c r="BJ474">
        <v>22</v>
      </c>
      <c r="BK474">
        <v>46</v>
      </c>
      <c r="BL474">
        <v>0</v>
      </c>
      <c r="BM474">
        <v>94</v>
      </c>
      <c r="BN474">
        <v>5</v>
      </c>
      <c r="BO474">
        <v>35</v>
      </c>
      <c r="BP474">
        <v>44</v>
      </c>
      <c r="BQ474">
        <v>0</v>
      </c>
      <c r="BR474">
        <v>392</v>
      </c>
      <c r="BS474">
        <v>99</v>
      </c>
      <c r="BT474">
        <v>52</v>
      </c>
      <c r="BU474">
        <v>51</v>
      </c>
      <c r="BV474">
        <v>0</v>
      </c>
    </row>
    <row r="475" spans="1:74" x14ac:dyDescent="0.3">
      <c r="A475" t="s">
        <v>3846</v>
      </c>
      <c r="B475">
        <v>1980</v>
      </c>
      <c r="C475" t="s">
        <v>189</v>
      </c>
      <c r="D475" t="s">
        <v>3847</v>
      </c>
      <c r="E475" t="str">
        <f t="shared" si="7"/>
        <v>City of North Edwards</v>
      </c>
      <c r="F475">
        <v>1925</v>
      </c>
      <c r="G475" t="s">
        <v>3848</v>
      </c>
      <c r="H475">
        <v>1107</v>
      </c>
      <c r="I475">
        <v>0</v>
      </c>
      <c r="J475">
        <v>0</v>
      </c>
      <c r="K475">
        <v>1107</v>
      </c>
      <c r="L475">
        <v>402</v>
      </c>
      <c r="M475">
        <v>276</v>
      </c>
      <c r="N475">
        <v>126</v>
      </c>
      <c r="O475">
        <v>39600</v>
      </c>
      <c r="P475">
        <v>279</v>
      </c>
      <c r="Q475">
        <v>53</v>
      </c>
      <c r="R475">
        <v>39</v>
      </c>
      <c r="S475">
        <v>75</v>
      </c>
      <c r="T475" t="s">
        <v>3847</v>
      </c>
      <c r="U475">
        <v>1</v>
      </c>
      <c r="V475">
        <v>209</v>
      </c>
      <c r="W475">
        <v>0</v>
      </c>
      <c r="X475">
        <v>0</v>
      </c>
      <c r="Y475">
        <v>0</v>
      </c>
      <c r="Z475">
        <v>4</v>
      </c>
      <c r="AA475">
        <v>0</v>
      </c>
      <c r="AB475">
        <v>0</v>
      </c>
      <c r="AC475">
        <v>7</v>
      </c>
      <c r="AD475">
        <v>17</v>
      </c>
      <c r="AE475">
        <v>9</v>
      </c>
      <c r="AF475">
        <v>0</v>
      </c>
      <c r="AG475">
        <v>7</v>
      </c>
      <c r="AH475">
        <v>15</v>
      </c>
      <c r="AI475">
        <v>0</v>
      </c>
      <c r="AJ475">
        <v>0</v>
      </c>
      <c r="AK475">
        <v>0</v>
      </c>
      <c r="AL475">
        <v>15</v>
      </c>
      <c r="AM475">
        <v>0</v>
      </c>
      <c r="AN475">
        <v>9</v>
      </c>
      <c r="AO475">
        <v>0</v>
      </c>
      <c r="AP475">
        <v>0</v>
      </c>
      <c r="AQ475">
        <v>33</v>
      </c>
      <c r="AR475">
        <v>0</v>
      </c>
      <c r="AS475">
        <v>0</v>
      </c>
      <c r="AT475">
        <v>0</v>
      </c>
      <c r="AU475">
        <v>0</v>
      </c>
      <c r="AV475">
        <v>241</v>
      </c>
      <c r="AW475">
        <v>104</v>
      </c>
      <c r="AX475">
        <v>0</v>
      </c>
      <c r="AY475">
        <v>0</v>
      </c>
      <c r="AZ475">
        <v>0</v>
      </c>
      <c r="BA475">
        <v>7</v>
      </c>
      <c r="BB475">
        <v>0</v>
      </c>
      <c r="BC475">
        <v>7</v>
      </c>
      <c r="BD475">
        <v>22</v>
      </c>
      <c r="BE475">
        <v>19</v>
      </c>
      <c r="BF475">
        <v>0</v>
      </c>
      <c r="BG475">
        <v>0</v>
      </c>
      <c r="BH475">
        <v>6</v>
      </c>
      <c r="BI475">
        <v>17</v>
      </c>
      <c r="BJ475">
        <v>0</v>
      </c>
      <c r="BK475">
        <v>5</v>
      </c>
      <c r="BL475">
        <v>0</v>
      </c>
      <c r="BM475">
        <v>37</v>
      </c>
      <c r="BN475">
        <v>21</v>
      </c>
      <c r="BO475">
        <v>0</v>
      </c>
      <c r="BP475">
        <v>0</v>
      </c>
      <c r="BQ475">
        <v>0</v>
      </c>
      <c r="BR475">
        <v>89</v>
      </c>
      <c r="BS475">
        <v>0</v>
      </c>
      <c r="BT475">
        <v>6</v>
      </c>
      <c r="BU475">
        <v>0</v>
      </c>
      <c r="BV475">
        <v>0</v>
      </c>
    </row>
    <row r="476" spans="1:74" x14ac:dyDescent="0.3">
      <c r="A476" t="s">
        <v>3849</v>
      </c>
      <c r="B476">
        <v>1980</v>
      </c>
      <c r="C476" t="s">
        <v>189</v>
      </c>
      <c r="D476" t="s">
        <v>3850</v>
      </c>
      <c r="E476" t="str">
        <f t="shared" si="7"/>
        <v>City of North Fair Oaks</v>
      </c>
      <c r="F476">
        <v>1927</v>
      </c>
      <c r="G476" t="s">
        <v>3851</v>
      </c>
      <c r="H476">
        <v>10308</v>
      </c>
      <c r="I476">
        <v>10308</v>
      </c>
      <c r="J476">
        <v>0</v>
      </c>
      <c r="K476">
        <v>0</v>
      </c>
      <c r="L476">
        <v>3599</v>
      </c>
      <c r="M476">
        <v>1726</v>
      </c>
      <c r="N476">
        <v>1873</v>
      </c>
      <c r="O476">
        <v>88100</v>
      </c>
      <c r="P476">
        <v>2623</v>
      </c>
      <c r="Q476">
        <v>704</v>
      </c>
      <c r="R476">
        <v>254</v>
      </c>
      <c r="S476">
        <v>153</v>
      </c>
      <c r="T476" t="s">
        <v>3850</v>
      </c>
      <c r="U476">
        <v>1</v>
      </c>
      <c r="V476">
        <v>295</v>
      </c>
      <c r="W476">
        <v>7</v>
      </c>
      <c r="X476">
        <v>11</v>
      </c>
      <c r="Y476">
        <v>9</v>
      </c>
      <c r="Z476">
        <v>184</v>
      </c>
      <c r="AA476">
        <v>24</v>
      </c>
      <c r="AB476">
        <v>10</v>
      </c>
      <c r="AC476">
        <v>17</v>
      </c>
      <c r="AD476">
        <v>64</v>
      </c>
      <c r="AE476">
        <v>269</v>
      </c>
      <c r="AF476">
        <v>12</v>
      </c>
      <c r="AG476">
        <v>43</v>
      </c>
      <c r="AH476">
        <v>68</v>
      </c>
      <c r="AI476">
        <v>161</v>
      </c>
      <c r="AJ476">
        <v>124</v>
      </c>
      <c r="AK476">
        <v>0</v>
      </c>
      <c r="AL476">
        <v>93</v>
      </c>
      <c r="AM476">
        <v>94</v>
      </c>
      <c r="AN476">
        <v>86</v>
      </c>
      <c r="AO476">
        <v>0</v>
      </c>
      <c r="AP476">
        <v>11</v>
      </c>
      <c r="AQ476">
        <v>422</v>
      </c>
      <c r="AR476">
        <v>92</v>
      </c>
      <c r="AS476">
        <v>24</v>
      </c>
      <c r="AT476">
        <v>0</v>
      </c>
      <c r="AU476">
        <v>20</v>
      </c>
      <c r="AV476">
        <v>421</v>
      </c>
      <c r="AW476">
        <v>98</v>
      </c>
      <c r="AX476">
        <v>28</v>
      </c>
      <c r="AY476">
        <v>6</v>
      </c>
      <c r="AZ476">
        <v>0</v>
      </c>
      <c r="BA476">
        <v>44</v>
      </c>
      <c r="BB476">
        <v>9</v>
      </c>
      <c r="BC476">
        <v>58</v>
      </c>
      <c r="BD476">
        <v>0</v>
      </c>
      <c r="BE476">
        <v>23</v>
      </c>
      <c r="BF476">
        <v>63</v>
      </c>
      <c r="BG476">
        <v>0</v>
      </c>
      <c r="BH476">
        <v>86</v>
      </c>
      <c r="BI476">
        <v>31</v>
      </c>
      <c r="BJ476">
        <v>11</v>
      </c>
      <c r="BK476">
        <v>45</v>
      </c>
      <c r="BL476">
        <v>0</v>
      </c>
      <c r="BM476">
        <v>97</v>
      </c>
      <c r="BN476">
        <v>16</v>
      </c>
      <c r="BO476">
        <v>6</v>
      </c>
      <c r="BP476">
        <v>24</v>
      </c>
      <c r="BQ476">
        <v>0</v>
      </c>
      <c r="BR476">
        <v>556</v>
      </c>
      <c r="BS476">
        <v>145</v>
      </c>
      <c r="BT476">
        <v>140</v>
      </c>
      <c r="BU476">
        <v>81</v>
      </c>
      <c r="BV476">
        <v>0</v>
      </c>
    </row>
    <row r="477" spans="1:74" x14ac:dyDescent="0.3">
      <c r="A477" t="s">
        <v>3852</v>
      </c>
      <c r="B477">
        <v>1980</v>
      </c>
      <c r="C477" t="s">
        <v>189</v>
      </c>
      <c r="D477" t="s">
        <v>3853</v>
      </c>
      <c r="E477" t="str">
        <f t="shared" si="7"/>
        <v>City of North Highlands</v>
      </c>
      <c r="F477">
        <v>1935</v>
      </c>
      <c r="G477" t="s">
        <v>3854</v>
      </c>
      <c r="H477">
        <v>37825</v>
      </c>
      <c r="I477">
        <v>37825</v>
      </c>
      <c r="J477">
        <v>0</v>
      </c>
      <c r="K477">
        <v>0</v>
      </c>
      <c r="L477">
        <v>13108</v>
      </c>
      <c r="M477">
        <v>7416</v>
      </c>
      <c r="N477">
        <v>5692</v>
      </c>
      <c r="O477">
        <v>48300</v>
      </c>
      <c r="P477">
        <v>10584</v>
      </c>
      <c r="Q477">
        <v>1130</v>
      </c>
      <c r="R477">
        <v>1400</v>
      </c>
      <c r="S477">
        <v>872</v>
      </c>
      <c r="T477" t="s">
        <v>3853</v>
      </c>
      <c r="U477">
        <v>1</v>
      </c>
      <c r="V477">
        <v>268</v>
      </c>
      <c r="W477">
        <v>10</v>
      </c>
      <c r="X477">
        <v>13</v>
      </c>
      <c r="Y477">
        <v>31</v>
      </c>
      <c r="Z477">
        <v>582</v>
      </c>
      <c r="AA477">
        <v>107</v>
      </c>
      <c r="AB477">
        <v>46</v>
      </c>
      <c r="AC477">
        <v>140</v>
      </c>
      <c r="AD477">
        <v>480</v>
      </c>
      <c r="AE477">
        <v>852</v>
      </c>
      <c r="AF477">
        <v>23</v>
      </c>
      <c r="AG477">
        <v>260</v>
      </c>
      <c r="AH477">
        <v>291</v>
      </c>
      <c r="AI477">
        <v>464</v>
      </c>
      <c r="AJ477">
        <v>201</v>
      </c>
      <c r="AK477">
        <v>24</v>
      </c>
      <c r="AL477">
        <v>270</v>
      </c>
      <c r="AM477">
        <v>265</v>
      </c>
      <c r="AN477">
        <v>180</v>
      </c>
      <c r="AO477">
        <v>5</v>
      </c>
      <c r="AP477">
        <v>5</v>
      </c>
      <c r="AQ477">
        <v>1108</v>
      </c>
      <c r="AR477">
        <v>141</v>
      </c>
      <c r="AS477">
        <v>15</v>
      </c>
      <c r="AT477">
        <v>0</v>
      </c>
      <c r="AU477">
        <v>23</v>
      </c>
      <c r="AV477">
        <v>262</v>
      </c>
      <c r="AW477">
        <v>82</v>
      </c>
      <c r="AX477">
        <v>18</v>
      </c>
      <c r="AY477">
        <v>8</v>
      </c>
      <c r="AZ477">
        <v>35</v>
      </c>
      <c r="BA477">
        <v>296</v>
      </c>
      <c r="BB477">
        <v>32</v>
      </c>
      <c r="BC477">
        <v>103</v>
      </c>
      <c r="BD477">
        <v>61</v>
      </c>
      <c r="BE477">
        <v>104</v>
      </c>
      <c r="BF477">
        <v>226</v>
      </c>
      <c r="BG477">
        <v>0</v>
      </c>
      <c r="BH477">
        <v>388</v>
      </c>
      <c r="BI477">
        <v>69</v>
      </c>
      <c r="BJ477">
        <v>191</v>
      </c>
      <c r="BK477">
        <v>205</v>
      </c>
      <c r="BL477">
        <v>0</v>
      </c>
      <c r="BM477">
        <v>690</v>
      </c>
      <c r="BN477">
        <v>196</v>
      </c>
      <c r="BO477">
        <v>235</v>
      </c>
      <c r="BP477">
        <v>53</v>
      </c>
      <c r="BQ477">
        <v>0</v>
      </c>
      <c r="BR477">
        <v>2856</v>
      </c>
      <c r="BS477">
        <v>272</v>
      </c>
      <c r="BT477">
        <v>148</v>
      </c>
      <c r="BU477">
        <v>12</v>
      </c>
      <c r="BV477">
        <v>0</v>
      </c>
    </row>
    <row r="478" spans="1:74" x14ac:dyDescent="0.3">
      <c r="A478" t="s">
        <v>3855</v>
      </c>
      <c r="B478">
        <v>1980</v>
      </c>
      <c r="C478" t="s">
        <v>189</v>
      </c>
      <c r="D478" t="s">
        <v>896</v>
      </c>
      <c r="E478" t="str">
        <f t="shared" si="7"/>
        <v>City of Norwalk</v>
      </c>
      <c r="F478">
        <v>1950</v>
      </c>
      <c r="G478" t="s">
        <v>3856</v>
      </c>
      <c r="H478">
        <v>85286</v>
      </c>
      <c r="I478">
        <v>85286</v>
      </c>
      <c r="J478">
        <v>0</v>
      </c>
      <c r="K478">
        <v>0</v>
      </c>
      <c r="L478">
        <v>25202</v>
      </c>
      <c r="M478">
        <v>17149</v>
      </c>
      <c r="N478">
        <v>8053</v>
      </c>
      <c r="O478">
        <v>66500</v>
      </c>
      <c r="P478">
        <v>21288</v>
      </c>
      <c r="Q478">
        <v>1504</v>
      </c>
      <c r="R478">
        <v>2640</v>
      </c>
      <c r="S478">
        <v>395</v>
      </c>
      <c r="T478" t="s">
        <v>896</v>
      </c>
      <c r="U478">
        <v>1</v>
      </c>
      <c r="V478">
        <v>312</v>
      </c>
      <c r="W478">
        <v>35</v>
      </c>
      <c r="X478">
        <v>41</v>
      </c>
      <c r="Y478">
        <v>82</v>
      </c>
      <c r="Z478">
        <v>926</v>
      </c>
      <c r="AA478">
        <v>224</v>
      </c>
      <c r="AB478">
        <v>40</v>
      </c>
      <c r="AC478">
        <v>68</v>
      </c>
      <c r="AD478">
        <v>249</v>
      </c>
      <c r="AE478">
        <v>1086</v>
      </c>
      <c r="AF478">
        <v>19</v>
      </c>
      <c r="AG478">
        <v>133</v>
      </c>
      <c r="AH478">
        <v>219</v>
      </c>
      <c r="AI478">
        <v>733</v>
      </c>
      <c r="AJ478">
        <v>519</v>
      </c>
      <c r="AK478">
        <v>20</v>
      </c>
      <c r="AL478">
        <v>540</v>
      </c>
      <c r="AM478">
        <v>325</v>
      </c>
      <c r="AN478">
        <v>360</v>
      </c>
      <c r="AO478">
        <v>142</v>
      </c>
      <c r="AP478">
        <v>26</v>
      </c>
      <c r="AQ478">
        <v>1572</v>
      </c>
      <c r="AR478">
        <v>301</v>
      </c>
      <c r="AS478">
        <v>183</v>
      </c>
      <c r="AT478">
        <v>9</v>
      </c>
      <c r="AU478">
        <v>47</v>
      </c>
      <c r="AV478">
        <v>281</v>
      </c>
      <c r="AW478">
        <v>83</v>
      </c>
      <c r="AX478">
        <v>127</v>
      </c>
      <c r="AY478">
        <v>72</v>
      </c>
      <c r="AZ478">
        <v>69</v>
      </c>
      <c r="BA478">
        <v>387</v>
      </c>
      <c r="BB478">
        <v>114</v>
      </c>
      <c r="BC478">
        <v>531</v>
      </c>
      <c r="BD478">
        <v>139</v>
      </c>
      <c r="BE478">
        <v>260</v>
      </c>
      <c r="BF478">
        <v>426</v>
      </c>
      <c r="BG478">
        <v>0</v>
      </c>
      <c r="BH478">
        <v>1006</v>
      </c>
      <c r="BI478">
        <v>240</v>
      </c>
      <c r="BJ478">
        <v>180</v>
      </c>
      <c r="BK478">
        <v>408</v>
      </c>
      <c r="BL478">
        <v>0</v>
      </c>
      <c r="BM478">
        <v>1381</v>
      </c>
      <c r="BN478">
        <v>242</v>
      </c>
      <c r="BO478">
        <v>507</v>
      </c>
      <c r="BP478">
        <v>306</v>
      </c>
      <c r="BQ478">
        <v>0</v>
      </c>
      <c r="BR478">
        <v>6967</v>
      </c>
      <c r="BS478">
        <v>801</v>
      </c>
      <c r="BT478">
        <v>956</v>
      </c>
      <c r="BU478">
        <v>301</v>
      </c>
      <c r="BV478">
        <v>0</v>
      </c>
    </row>
    <row r="479" spans="1:74" x14ac:dyDescent="0.3">
      <c r="A479" t="s">
        <v>3857</v>
      </c>
      <c r="B479">
        <v>1980</v>
      </c>
      <c r="C479" t="s">
        <v>189</v>
      </c>
      <c r="D479" t="s">
        <v>898</v>
      </c>
      <c r="E479" t="str">
        <f t="shared" si="7"/>
        <v>City of Novato</v>
      </c>
      <c r="F479">
        <v>1955</v>
      </c>
      <c r="G479" t="s">
        <v>3858</v>
      </c>
      <c r="H479">
        <v>43916</v>
      </c>
      <c r="I479">
        <v>43916</v>
      </c>
      <c r="J479">
        <v>0</v>
      </c>
      <c r="K479">
        <v>0</v>
      </c>
      <c r="L479">
        <v>15493</v>
      </c>
      <c r="M479">
        <v>9399</v>
      </c>
      <c r="N479">
        <v>6094</v>
      </c>
      <c r="O479">
        <v>130800</v>
      </c>
      <c r="P479">
        <v>12998</v>
      </c>
      <c r="Q479">
        <v>1062</v>
      </c>
      <c r="R479">
        <v>1379</v>
      </c>
      <c r="S479">
        <v>529</v>
      </c>
      <c r="T479" t="s">
        <v>898</v>
      </c>
      <c r="U479">
        <v>1</v>
      </c>
      <c r="V479">
        <v>357</v>
      </c>
      <c r="W479">
        <v>14</v>
      </c>
      <c r="X479">
        <v>23</v>
      </c>
      <c r="Y479">
        <v>34</v>
      </c>
      <c r="Z479">
        <v>323</v>
      </c>
      <c r="AA479">
        <v>74</v>
      </c>
      <c r="AB479">
        <v>19</v>
      </c>
      <c r="AC479">
        <v>29</v>
      </c>
      <c r="AD479">
        <v>164</v>
      </c>
      <c r="AE479">
        <v>688</v>
      </c>
      <c r="AF479">
        <v>78</v>
      </c>
      <c r="AG479">
        <v>46</v>
      </c>
      <c r="AH479">
        <v>151</v>
      </c>
      <c r="AI479">
        <v>422</v>
      </c>
      <c r="AJ479">
        <v>454</v>
      </c>
      <c r="AK479">
        <v>165</v>
      </c>
      <c r="AL479">
        <v>255</v>
      </c>
      <c r="AM479">
        <v>254</v>
      </c>
      <c r="AN479">
        <v>264</v>
      </c>
      <c r="AO479">
        <v>76</v>
      </c>
      <c r="AP479">
        <v>112</v>
      </c>
      <c r="AQ479">
        <v>1319</v>
      </c>
      <c r="AR479">
        <v>381</v>
      </c>
      <c r="AS479">
        <v>362</v>
      </c>
      <c r="AT479">
        <v>47</v>
      </c>
      <c r="AU479">
        <v>199</v>
      </c>
      <c r="AV479">
        <v>500</v>
      </c>
      <c r="AW479">
        <v>121</v>
      </c>
      <c r="AX479">
        <v>5</v>
      </c>
      <c r="AY479">
        <v>7</v>
      </c>
      <c r="AZ479">
        <v>30</v>
      </c>
      <c r="BA479">
        <v>182</v>
      </c>
      <c r="BB479">
        <v>32</v>
      </c>
      <c r="BC479">
        <v>75</v>
      </c>
      <c r="BD479">
        <v>12</v>
      </c>
      <c r="BE479">
        <v>37</v>
      </c>
      <c r="BF479">
        <v>130</v>
      </c>
      <c r="BG479">
        <v>0</v>
      </c>
      <c r="BH479">
        <v>164</v>
      </c>
      <c r="BI479">
        <v>23</v>
      </c>
      <c r="BJ479">
        <v>51</v>
      </c>
      <c r="BK479">
        <v>137</v>
      </c>
      <c r="BL479">
        <v>0</v>
      </c>
      <c r="BM479">
        <v>231</v>
      </c>
      <c r="BN479">
        <v>41</v>
      </c>
      <c r="BO479">
        <v>90</v>
      </c>
      <c r="BP479">
        <v>177</v>
      </c>
      <c r="BQ479">
        <v>0</v>
      </c>
      <c r="BR479">
        <v>3651</v>
      </c>
      <c r="BS479">
        <v>762</v>
      </c>
      <c r="BT479">
        <v>818</v>
      </c>
      <c r="BU479">
        <v>497</v>
      </c>
      <c r="BV479">
        <v>0</v>
      </c>
    </row>
    <row r="480" spans="1:74" x14ac:dyDescent="0.3">
      <c r="A480" t="s">
        <v>3859</v>
      </c>
      <c r="B480">
        <v>1980</v>
      </c>
      <c r="C480" t="s">
        <v>189</v>
      </c>
      <c r="D480" t="s">
        <v>3860</v>
      </c>
      <c r="E480" t="str">
        <f t="shared" si="7"/>
        <v>City of Nuevo</v>
      </c>
      <c r="F480">
        <v>1957</v>
      </c>
      <c r="G480" t="s">
        <v>3861</v>
      </c>
      <c r="H480">
        <v>1628</v>
      </c>
      <c r="I480">
        <v>0</v>
      </c>
      <c r="J480">
        <v>0</v>
      </c>
      <c r="K480">
        <v>1628</v>
      </c>
      <c r="L480">
        <v>549</v>
      </c>
      <c r="M480">
        <v>476</v>
      </c>
      <c r="N480">
        <v>73</v>
      </c>
      <c r="O480">
        <v>72200</v>
      </c>
      <c r="P480">
        <v>473</v>
      </c>
      <c r="Q480">
        <v>15</v>
      </c>
      <c r="R480">
        <v>1</v>
      </c>
      <c r="S480">
        <v>118</v>
      </c>
      <c r="T480" t="s">
        <v>3860</v>
      </c>
      <c r="U480">
        <v>1</v>
      </c>
      <c r="V480">
        <v>375</v>
      </c>
      <c r="W480">
        <v>0</v>
      </c>
      <c r="X480">
        <v>0</v>
      </c>
      <c r="Y480">
        <v>0</v>
      </c>
      <c r="Z480">
        <v>0</v>
      </c>
      <c r="AA480">
        <v>0</v>
      </c>
      <c r="AB480">
        <v>0</v>
      </c>
      <c r="AC480">
        <v>0</v>
      </c>
      <c r="AD480">
        <v>0</v>
      </c>
      <c r="AE480">
        <v>7</v>
      </c>
      <c r="AF480">
        <v>7</v>
      </c>
      <c r="AG480">
        <v>0</v>
      </c>
      <c r="AH480">
        <v>0</v>
      </c>
      <c r="AI480">
        <v>7</v>
      </c>
      <c r="AJ480">
        <v>0</v>
      </c>
      <c r="AK480">
        <v>5</v>
      </c>
      <c r="AL480">
        <v>0</v>
      </c>
      <c r="AM480">
        <v>11</v>
      </c>
      <c r="AN480">
        <v>8</v>
      </c>
      <c r="AO480">
        <v>12</v>
      </c>
      <c r="AP480">
        <v>0</v>
      </c>
      <c r="AQ480">
        <v>6</v>
      </c>
      <c r="AR480">
        <v>0</v>
      </c>
      <c r="AS480">
        <v>0</v>
      </c>
      <c r="AT480">
        <v>0</v>
      </c>
      <c r="AU480">
        <v>0</v>
      </c>
      <c r="AV480">
        <v>510</v>
      </c>
      <c r="AW480">
        <v>113</v>
      </c>
      <c r="AX480">
        <v>7</v>
      </c>
      <c r="AY480">
        <v>0</v>
      </c>
      <c r="AZ480">
        <v>0</v>
      </c>
      <c r="BA480">
        <v>11</v>
      </c>
      <c r="BB480">
        <v>0</v>
      </c>
      <c r="BC480">
        <v>30</v>
      </c>
      <c r="BD480">
        <v>0</v>
      </c>
      <c r="BE480">
        <v>0</v>
      </c>
      <c r="BF480">
        <v>29</v>
      </c>
      <c r="BG480">
        <v>0</v>
      </c>
      <c r="BH480">
        <v>7</v>
      </c>
      <c r="BI480">
        <v>0</v>
      </c>
      <c r="BJ480">
        <v>7</v>
      </c>
      <c r="BK480">
        <v>31</v>
      </c>
      <c r="BL480">
        <v>0</v>
      </c>
      <c r="BM480">
        <v>23</v>
      </c>
      <c r="BN480">
        <v>24</v>
      </c>
      <c r="BO480">
        <v>7</v>
      </c>
      <c r="BP480">
        <v>25</v>
      </c>
      <c r="BQ480">
        <v>0</v>
      </c>
      <c r="BR480">
        <v>55</v>
      </c>
      <c r="BS480">
        <v>18</v>
      </c>
      <c r="BT480">
        <v>40</v>
      </c>
      <c r="BU480">
        <v>9</v>
      </c>
      <c r="BV480">
        <v>0</v>
      </c>
    </row>
    <row r="481" spans="1:74" x14ac:dyDescent="0.3">
      <c r="A481" t="s">
        <v>3862</v>
      </c>
      <c r="B481">
        <v>1980</v>
      </c>
      <c r="C481" t="s">
        <v>189</v>
      </c>
      <c r="D481" t="s">
        <v>900</v>
      </c>
      <c r="E481" t="str">
        <f t="shared" si="7"/>
        <v>City of Oakdale</v>
      </c>
      <c r="F481">
        <v>1965</v>
      </c>
      <c r="G481" t="s">
        <v>3863</v>
      </c>
      <c r="H481">
        <v>8474</v>
      </c>
      <c r="I481">
        <v>0</v>
      </c>
      <c r="J481">
        <v>8474</v>
      </c>
      <c r="K481">
        <v>0</v>
      </c>
      <c r="L481">
        <v>3237</v>
      </c>
      <c r="M481">
        <v>1938</v>
      </c>
      <c r="N481">
        <v>1299</v>
      </c>
      <c r="O481">
        <v>54000</v>
      </c>
      <c r="P481">
        <v>2748</v>
      </c>
      <c r="Q481">
        <v>384</v>
      </c>
      <c r="R481">
        <v>249</v>
      </c>
      <c r="S481">
        <v>83</v>
      </c>
      <c r="T481" t="s">
        <v>900</v>
      </c>
      <c r="U481">
        <v>1</v>
      </c>
      <c r="V481">
        <v>233</v>
      </c>
      <c r="W481">
        <v>0</v>
      </c>
      <c r="X481">
        <v>9</v>
      </c>
      <c r="Y481">
        <v>43</v>
      </c>
      <c r="Z481">
        <v>183</v>
      </c>
      <c r="AA481">
        <v>21</v>
      </c>
      <c r="AB481">
        <v>60</v>
      </c>
      <c r="AC481">
        <v>26</v>
      </c>
      <c r="AD481">
        <v>56</v>
      </c>
      <c r="AE481">
        <v>174</v>
      </c>
      <c r="AF481">
        <v>0</v>
      </c>
      <c r="AG481">
        <v>67</v>
      </c>
      <c r="AH481">
        <v>79</v>
      </c>
      <c r="AI481">
        <v>83</v>
      </c>
      <c r="AJ481">
        <v>17</v>
      </c>
      <c r="AK481">
        <v>36</v>
      </c>
      <c r="AL481">
        <v>102</v>
      </c>
      <c r="AM481">
        <v>83</v>
      </c>
      <c r="AN481">
        <v>17</v>
      </c>
      <c r="AO481">
        <v>5</v>
      </c>
      <c r="AP481">
        <v>0</v>
      </c>
      <c r="AQ481">
        <v>197</v>
      </c>
      <c r="AR481">
        <v>7</v>
      </c>
      <c r="AS481">
        <v>18</v>
      </c>
      <c r="AT481">
        <v>0</v>
      </c>
      <c r="AU481">
        <v>6</v>
      </c>
      <c r="AV481">
        <v>317</v>
      </c>
      <c r="AW481">
        <v>91</v>
      </c>
      <c r="AX481">
        <v>54</v>
      </c>
      <c r="AY481">
        <v>18</v>
      </c>
      <c r="AZ481">
        <v>21</v>
      </c>
      <c r="BA481">
        <v>49</v>
      </c>
      <c r="BB481">
        <v>0</v>
      </c>
      <c r="BC481">
        <v>172</v>
      </c>
      <c r="BD481">
        <v>22</v>
      </c>
      <c r="BE481">
        <v>31</v>
      </c>
      <c r="BF481">
        <v>33</v>
      </c>
      <c r="BG481">
        <v>0</v>
      </c>
      <c r="BH481">
        <v>169</v>
      </c>
      <c r="BI481">
        <v>12</v>
      </c>
      <c r="BJ481">
        <v>28</v>
      </c>
      <c r="BK481">
        <v>39</v>
      </c>
      <c r="BL481">
        <v>0</v>
      </c>
      <c r="BM481">
        <v>164</v>
      </c>
      <c r="BN481">
        <v>13</v>
      </c>
      <c r="BO481">
        <v>18</v>
      </c>
      <c r="BP481">
        <v>34</v>
      </c>
      <c r="BQ481">
        <v>0</v>
      </c>
      <c r="BR481">
        <v>663</v>
      </c>
      <c r="BS481">
        <v>105</v>
      </c>
      <c r="BT481">
        <v>68</v>
      </c>
      <c r="BU481">
        <v>6</v>
      </c>
      <c r="BV481">
        <v>0</v>
      </c>
    </row>
    <row r="482" spans="1:74" x14ac:dyDescent="0.3">
      <c r="A482" t="s">
        <v>3864</v>
      </c>
      <c r="B482">
        <v>1980</v>
      </c>
      <c r="C482" t="s">
        <v>189</v>
      </c>
      <c r="D482" t="s">
        <v>3865</v>
      </c>
      <c r="E482" t="str">
        <f t="shared" si="7"/>
        <v>City of Oakhurst</v>
      </c>
      <c r="F482">
        <v>1967</v>
      </c>
      <c r="G482" t="s">
        <v>3866</v>
      </c>
      <c r="H482">
        <v>1959</v>
      </c>
      <c r="I482">
        <v>0</v>
      </c>
      <c r="J482">
        <v>0</v>
      </c>
      <c r="K482">
        <v>1959</v>
      </c>
      <c r="L482">
        <v>755</v>
      </c>
      <c r="M482">
        <v>568</v>
      </c>
      <c r="N482">
        <v>187</v>
      </c>
      <c r="O482">
        <v>71800</v>
      </c>
      <c r="P482">
        <v>539</v>
      </c>
      <c r="Q482">
        <v>112</v>
      </c>
      <c r="R482">
        <v>58</v>
      </c>
      <c r="S482">
        <v>138</v>
      </c>
      <c r="T482" t="s">
        <v>3865</v>
      </c>
      <c r="U482">
        <v>1</v>
      </c>
      <c r="V482">
        <v>257</v>
      </c>
      <c r="W482">
        <v>0</v>
      </c>
      <c r="X482">
        <v>0</v>
      </c>
      <c r="Y482">
        <v>0</v>
      </c>
      <c r="Z482">
        <v>28</v>
      </c>
      <c r="AA482">
        <v>0</v>
      </c>
      <c r="AB482">
        <v>8</v>
      </c>
      <c r="AC482">
        <v>0</v>
      </c>
      <c r="AD482">
        <v>6</v>
      </c>
      <c r="AE482">
        <v>16</v>
      </c>
      <c r="AF482">
        <v>0</v>
      </c>
      <c r="AG482">
        <v>0</v>
      </c>
      <c r="AH482">
        <v>0</v>
      </c>
      <c r="AI482">
        <v>20</v>
      </c>
      <c r="AJ482">
        <v>0</v>
      </c>
      <c r="AK482">
        <v>3</v>
      </c>
      <c r="AL482">
        <v>18</v>
      </c>
      <c r="AM482">
        <v>0</v>
      </c>
      <c r="AN482">
        <v>10</v>
      </c>
      <c r="AO482">
        <v>0</v>
      </c>
      <c r="AP482">
        <v>0</v>
      </c>
      <c r="AQ482">
        <v>54</v>
      </c>
      <c r="AR482">
        <v>0</v>
      </c>
      <c r="AS482">
        <v>0</v>
      </c>
      <c r="AT482">
        <v>0</v>
      </c>
      <c r="AU482">
        <v>3</v>
      </c>
      <c r="AV482">
        <v>403</v>
      </c>
      <c r="AW482">
        <v>137</v>
      </c>
      <c r="AX482">
        <v>0</v>
      </c>
      <c r="AY482">
        <v>0</v>
      </c>
      <c r="AZ482">
        <v>3</v>
      </c>
      <c r="BA482">
        <v>15</v>
      </c>
      <c r="BB482">
        <v>0</v>
      </c>
      <c r="BC482">
        <v>27</v>
      </c>
      <c r="BD482">
        <v>5</v>
      </c>
      <c r="BE482">
        <v>23</v>
      </c>
      <c r="BF482">
        <v>34</v>
      </c>
      <c r="BG482">
        <v>0</v>
      </c>
      <c r="BH482">
        <v>40</v>
      </c>
      <c r="BI482">
        <v>6</v>
      </c>
      <c r="BJ482">
        <v>11</v>
      </c>
      <c r="BK482">
        <v>13</v>
      </c>
      <c r="BL482">
        <v>0</v>
      </c>
      <c r="BM482">
        <v>18</v>
      </c>
      <c r="BN482">
        <v>0</v>
      </c>
      <c r="BO482">
        <v>11</v>
      </c>
      <c r="BP482">
        <v>12</v>
      </c>
      <c r="BQ482">
        <v>0</v>
      </c>
      <c r="BR482">
        <v>126</v>
      </c>
      <c r="BS482">
        <v>24</v>
      </c>
      <c r="BT482">
        <v>18</v>
      </c>
      <c r="BU482">
        <v>0</v>
      </c>
      <c r="BV482">
        <v>0</v>
      </c>
    </row>
    <row r="483" spans="1:74" x14ac:dyDescent="0.3">
      <c r="A483" t="s">
        <v>3867</v>
      </c>
      <c r="B483">
        <v>1980</v>
      </c>
      <c r="C483" t="s">
        <v>189</v>
      </c>
      <c r="D483" t="s">
        <v>902</v>
      </c>
      <c r="E483" t="str">
        <f t="shared" si="7"/>
        <v>City of Oakland</v>
      </c>
      <c r="F483">
        <v>1970</v>
      </c>
      <c r="G483" t="s">
        <v>3868</v>
      </c>
      <c r="H483">
        <v>339337</v>
      </c>
      <c r="I483">
        <v>339337</v>
      </c>
      <c r="J483">
        <v>0</v>
      </c>
      <c r="K483">
        <v>0</v>
      </c>
      <c r="L483">
        <v>141657</v>
      </c>
      <c r="M483">
        <v>60805</v>
      </c>
      <c r="N483">
        <v>80852</v>
      </c>
      <c r="O483">
        <v>67600</v>
      </c>
      <c r="P483">
        <v>90706</v>
      </c>
      <c r="Q483">
        <v>30311</v>
      </c>
      <c r="R483">
        <v>29012</v>
      </c>
      <c r="S483">
        <v>183</v>
      </c>
      <c r="T483" t="s">
        <v>902</v>
      </c>
      <c r="U483">
        <v>1</v>
      </c>
      <c r="V483">
        <v>231</v>
      </c>
      <c r="W483">
        <v>448</v>
      </c>
      <c r="X483">
        <v>967</v>
      </c>
      <c r="Y483">
        <v>2308</v>
      </c>
      <c r="Z483">
        <v>15864</v>
      </c>
      <c r="AA483">
        <v>2689</v>
      </c>
      <c r="AB483">
        <v>1814</v>
      </c>
      <c r="AC483">
        <v>2132</v>
      </c>
      <c r="AD483">
        <v>5384</v>
      </c>
      <c r="AE483">
        <v>9134</v>
      </c>
      <c r="AF483">
        <v>304</v>
      </c>
      <c r="AG483">
        <v>3929</v>
      </c>
      <c r="AH483">
        <v>3676</v>
      </c>
      <c r="AI483">
        <v>4546</v>
      </c>
      <c r="AJ483">
        <v>1527</v>
      </c>
      <c r="AK483">
        <v>140</v>
      </c>
      <c r="AL483">
        <v>6315</v>
      </c>
      <c r="AM483">
        <v>2026</v>
      </c>
      <c r="AN483">
        <v>1224</v>
      </c>
      <c r="AO483">
        <v>300</v>
      </c>
      <c r="AP483">
        <v>103</v>
      </c>
      <c r="AQ483">
        <v>12988</v>
      </c>
      <c r="AR483">
        <v>1271</v>
      </c>
      <c r="AS483">
        <v>585</v>
      </c>
      <c r="AT483">
        <v>17</v>
      </c>
      <c r="AU483">
        <v>270</v>
      </c>
      <c r="AV483">
        <v>338</v>
      </c>
      <c r="AW483">
        <v>94</v>
      </c>
      <c r="AX483">
        <v>591</v>
      </c>
      <c r="AY483">
        <v>375</v>
      </c>
      <c r="AZ483">
        <v>684</v>
      </c>
      <c r="BA483">
        <v>2477</v>
      </c>
      <c r="BB483">
        <v>717</v>
      </c>
      <c r="BC483">
        <v>2895</v>
      </c>
      <c r="BD483">
        <v>613</v>
      </c>
      <c r="BE483">
        <v>834</v>
      </c>
      <c r="BF483">
        <v>1750</v>
      </c>
      <c r="BG483">
        <v>0</v>
      </c>
      <c r="BH483">
        <v>3426</v>
      </c>
      <c r="BI483">
        <v>657</v>
      </c>
      <c r="BJ483">
        <v>889</v>
      </c>
      <c r="BK483">
        <v>1006</v>
      </c>
      <c r="BL483">
        <v>0</v>
      </c>
      <c r="BM483">
        <v>4132</v>
      </c>
      <c r="BN483">
        <v>881</v>
      </c>
      <c r="BO483">
        <v>705</v>
      </c>
      <c r="BP483">
        <v>712</v>
      </c>
      <c r="BQ483">
        <v>0</v>
      </c>
      <c r="BR483">
        <v>21702</v>
      </c>
      <c r="BS483">
        <v>2528</v>
      </c>
      <c r="BT483">
        <v>2515</v>
      </c>
      <c r="BU483">
        <v>1308</v>
      </c>
      <c r="BV483">
        <v>0</v>
      </c>
    </row>
    <row r="484" spans="1:74" x14ac:dyDescent="0.3">
      <c r="A484" t="s">
        <v>3869</v>
      </c>
      <c r="B484">
        <v>1980</v>
      </c>
      <c r="C484" t="s">
        <v>189</v>
      </c>
      <c r="D484" t="s">
        <v>904</v>
      </c>
      <c r="E484" t="str">
        <f t="shared" si="7"/>
        <v>City of Oakley</v>
      </c>
      <c r="F484">
        <v>1975</v>
      </c>
      <c r="G484" t="s">
        <v>3870</v>
      </c>
      <c r="H484">
        <v>2816</v>
      </c>
      <c r="I484">
        <v>0</v>
      </c>
      <c r="J484">
        <v>2816</v>
      </c>
      <c r="K484">
        <v>0</v>
      </c>
      <c r="L484">
        <v>938</v>
      </c>
      <c r="M484">
        <v>653</v>
      </c>
      <c r="N484">
        <v>285</v>
      </c>
      <c r="O484">
        <v>63500</v>
      </c>
      <c r="P484">
        <v>881</v>
      </c>
      <c r="Q484">
        <v>86</v>
      </c>
      <c r="R484">
        <v>11</v>
      </c>
      <c r="S484">
        <v>14</v>
      </c>
      <c r="T484" t="s">
        <v>904</v>
      </c>
      <c r="U484">
        <v>1</v>
      </c>
      <c r="V484">
        <v>167</v>
      </c>
      <c r="W484">
        <v>0</v>
      </c>
      <c r="X484">
        <v>24</v>
      </c>
      <c r="Y484">
        <v>23</v>
      </c>
      <c r="Z484">
        <v>23</v>
      </c>
      <c r="AA484">
        <v>0</v>
      </c>
      <c r="AB484">
        <v>20</v>
      </c>
      <c r="AC484">
        <v>0</v>
      </c>
      <c r="AD484">
        <v>19</v>
      </c>
      <c r="AE484">
        <v>23</v>
      </c>
      <c r="AF484">
        <v>0</v>
      </c>
      <c r="AG484">
        <v>29</v>
      </c>
      <c r="AH484">
        <v>0</v>
      </c>
      <c r="AI484">
        <v>24</v>
      </c>
      <c r="AJ484">
        <v>0</v>
      </c>
      <c r="AK484">
        <v>0</v>
      </c>
      <c r="AL484">
        <v>28</v>
      </c>
      <c r="AM484">
        <v>0</v>
      </c>
      <c r="AN484">
        <v>7</v>
      </c>
      <c r="AO484">
        <v>4</v>
      </c>
      <c r="AP484">
        <v>0</v>
      </c>
      <c r="AQ484">
        <v>44</v>
      </c>
      <c r="AR484">
        <v>0</v>
      </c>
      <c r="AS484">
        <v>0</v>
      </c>
      <c r="AT484">
        <v>0</v>
      </c>
      <c r="AU484">
        <v>0</v>
      </c>
      <c r="AV484">
        <v>483</v>
      </c>
      <c r="AW484">
        <v>99</v>
      </c>
      <c r="AX484">
        <v>6</v>
      </c>
      <c r="AY484">
        <v>0</v>
      </c>
      <c r="AZ484">
        <v>5</v>
      </c>
      <c r="BA484">
        <v>14</v>
      </c>
      <c r="BB484">
        <v>14</v>
      </c>
      <c r="BC484">
        <v>45</v>
      </c>
      <c r="BD484">
        <v>0</v>
      </c>
      <c r="BE484">
        <v>15</v>
      </c>
      <c r="BF484">
        <v>13</v>
      </c>
      <c r="BG484">
        <v>0</v>
      </c>
      <c r="BH484">
        <v>39</v>
      </c>
      <c r="BI484">
        <v>6</v>
      </c>
      <c r="BJ484">
        <v>0</v>
      </c>
      <c r="BK484">
        <v>48</v>
      </c>
      <c r="BL484">
        <v>0</v>
      </c>
      <c r="BM484">
        <v>8</v>
      </c>
      <c r="BN484">
        <v>16</v>
      </c>
      <c r="BO484">
        <v>14</v>
      </c>
      <c r="BP484">
        <v>24</v>
      </c>
      <c r="BQ484">
        <v>0</v>
      </c>
      <c r="BR484">
        <v>181</v>
      </c>
      <c r="BS484">
        <v>78</v>
      </c>
      <c r="BT484">
        <v>88</v>
      </c>
      <c r="BU484">
        <v>7</v>
      </c>
      <c r="BV484">
        <v>0</v>
      </c>
    </row>
    <row r="485" spans="1:74" x14ac:dyDescent="0.3">
      <c r="A485" t="s">
        <v>3871</v>
      </c>
      <c r="B485">
        <v>1980</v>
      </c>
      <c r="C485" t="s">
        <v>189</v>
      </c>
      <c r="D485" t="s">
        <v>3872</v>
      </c>
      <c r="E485" t="str">
        <f t="shared" si="7"/>
        <v>City of Oak View</v>
      </c>
      <c r="F485">
        <v>1980</v>
      </c>
      <c r="G485" t="s">
        <v>3873</v>
      </c>
      <c r="H485">
        <v>4671</v>
      </c>
      <c r="I485">
        <v>0</v>
      </c>
      <c r="J485">
        <v>4671</v>
      </c>
      <c r="K485">
        <v>0</v>
      </c>
      <c r="L485">
        <v>1612</v>
      </c>
      <c r="M485">
        <v>1169</v>
      </c>
      <c r="N485">
        <v>443</v>
      </c>
      <c r="O485">
        <v>79600</v>
      </c>
      <c r="P485">
        <v>1512</v>
      </c>
      <c r="Q485">
        <v>69</v>
      </c>
      <c r="R485">
        <v>0</v>
      </c>
      <c r="S485">
        <v>105</v>
      </c>
      <c r="T485" t="s">
        <v>3872</v>
      </c>
      <c r="U485">
        <v>1</v>
      </c>
      <c r="V485">
        <v>310</v>
      </c>
      <c r="W485">
        <v>0</v>
      </c>
      <c r="X485">
        <v>0</v>
      </c>
      <c r="Y485">
        <v>0</v>
      </c>
      <c r="Z485">
        <v>43</v>
      </c>
      <c r="AA485">
        <v>25</v>
      </c>
      <c r="AB485">
        <v>6</v>
      </c>
      <c r="AC485">
        <v>6</v>
      </c>
      <c r="AD485">
        <v>12</v>
      </c>
      <c r="AE485">
        <v>74</v>
      </c>
      <c r="AF485">
        <v>11</v>
      </c>
      <c r="AG485">
        <v>7</v>
      </c>
      <c r="AH485">
        <v>29</v>
      </c>
      <c r="AI485">
        <v>18</v>
      </c>
      <c r="AJ485">
        <v>0</v>
      </c>
      <c r="AK485">
        <v>6</v>
      </c>
      <c r="AL485">
        <v>34</v>
      </c>
      <c r="AM485">
        <v>10</v>
      </c>
      <c r="AN485">
        <v>31</v>
      </c>
      <c r="AO485">
        <v>7</v>
      </c>
      <c r="AP485">
        <v>0</v>
      </c>
      <c r="AQ485">
        <v>85</v>
      </c>
      <c r="AR485">
        <v>27</v>
      </c>
      <c r="AS485">
        <v>6</v>
      </c>
      <c r="AT485">
        <v>0</v>
      </c>
      <c r="AU485">
        <v>0</v>
      </c>
      <c r="AV485">
        <v>424</v>
      </c>
      <c r="AW485">
        <v>83</v>
      </c>
      <c r="AX485">
        <v>26</v>
      </c>
      <c r="AY485">
        <v>10</v>
      </c>
      <c r="AZ485">
        <v>8</v>
      </c>
      <c r="BA485">
        <v>20</v>
      </c>
      <c r="BB485">
        <v>0</v>
      </c>
      <c r="BC485">
        <v>50</v>
      </c>
      <c r="BD485">
        <v>18</v>
      </c>
      <c r="BE485">
        <v>14</v>
      </c>
      <c r="BF485">
        <v>29</v>
      </c>
      <c r="BG485">
        <v>0</v>
      </c>
      <c r="BH485">
        <v>44</v>
      </c>
      <c r="BI485">
        <v>17</v>
      </c>
      <c r="BJ485">
        <v>5</v>
      </c>
      <c r="BK485">
        <v>34</v>
      </c>
      <c r="BL485">
        <v>0</v>
      </c>
      <c r="BM485">
        <v>46</v>
      </c>
      <c r="BN485">
        <v>17</v>
      </c>
      <c r="BO485">
        <v>22</v>
      </c>
      <c r="BP485">
        <v>40</v>
      </c>
      <c r="BQ485">
        <v>0</v>
      </c>
      <c r="BR485">
        <v>445</v>
      </c>
      <c r="BS485">
        <v>39</v>
      </c>
      <c r="BT485">
        <v>90</v>
      </c>
      <c r="BU485">
        <v>27</v>
      </c>
      <c r="BV485">
        <v>0</v>
      </c>
    </row>
    <row r="486" spans="1:74" x14ac:dyDescent="0.3">
      <c r="A486" t="s">
        <v>3874</v>
      </c>
      <c r="B486">
        <v>1980</v>
      </c>
      <c r="C486" t="s">
        <v>189</v>
      </c>
      <c r="D486" t="s">
        <v>3875</v>
      </c>
      <c r="E486" t="str">
        <f t="shared" si="7"/>
        <v>City of Oceano</v>
      </c>
      <c r="F486">
        <v>1985</v>
      </c>
      <c r="G486" t="s">
        <v>3876</v>
      </c>
      <c r="H486">
        <v>4478</v>
      </c>
      <c r="I486">
        <v>0</v>
      </c>
      <c r="J486">
        <v>4478</v>
      </c>
      <c r="K486">
        <v>0</v>
      </c>
      <c r="L486">
        <v>1585</v>
      </c>
      <c r="M486">
        <v>995</v>
      </c>
      <c r="N486">
        <v>590</v>
      </c>
      <c r="O486">
        <v>56800</v>
      </c>
      <c r="P486">
        <v>1176</v>
      </c>
      <c r="Q486">
        <v>204</v>
      </c>
      <c r="R486">
        <v>19</v>
      </c>
      <c r="S486">
        <v>372</v>
      </c>
      <c r="T486" t="s">
        <v>3875</v>
      </c>
      <c r="U486">
        <v>1</v>
      </c>
      <c r="V486">
        <v>271</v>
      </c>
      <c r="W486">
        <v>0</v>
      </c>
      <c r="X486">
        <v>0</v>
      </c>
      <c r="Y486">
        <v>0</v>
      </c>
      <c r="Z486">
        <v>92</v>
      </c>
      <c r="AA486">
        <v>24</v>
      </c>
      <c r="AB486">
        <v>17</v>
      </c>
      <c r="AC486">
        <v>8</v>
      </c>
      <c r="AD486">
        <v>30</v>
      </c>
      <c r="AE486">
        <v>56</v>
      </c>
      <c r="AF486">
        <v>6</v>
      </c>
      <c r="AG486">
        <v>27</v>
      </c>
      <c r="AH486">
        <v>14</v>
      </c>
      <c r="AI486">
        <v>74</v>
      </c>
      <c r="AJ486">
        <v>0</v>
      </c>
      <c r="AK486">
        <v>0</v>
      </c>
      <c r="AL486">
        <v>41</v>
      </c>
      <c r="AM486">
        <v>21</v>
      </c>
      <c r="AN486">
        <v>36</v>
      </c>
      <c r="AO486">
        <v>0</v>
      </c>
      <c r="AP486">
        <v>0</v>
      </c>
      <c r="AQ486">
        <v>116</v>
      </c>
      <c r="AR486">
        <v>14</v>
      </c>
      <c r="AS486">
        <v>4</v>
      </c>
      <c r="AT486">
        <v>0</v>
      </c>
      <c r="AU486">
        <v>0</v>
      </c>
      <c r="AV486">
        <v>240</v>
      </c>
      <c r="AW486">
        <v>73</v>
      </c>
      <c r="AX486">
        <v>27</v>
      </c>
      <c r="AY486">
        <v>0</v>
      </c>
      <c r="AZ486">
        <v>17</v>
      </c>
      <c r="BA486">
        <v>67</v>
      </c>
      <c r="BB486">
        <v>7</v>
      </c>
      <c r="BC486">
        <v>112</v>
      </c>
      <c r="BD486">
        <v>11</v>
      </c>
      <c r="BE486">
        <v>33</v>
      </c>
      <c r="BF486">
        <v>12</v>
      </c>
      <c r="BG486">
        <v>0</v>
      </c>
      <c r="BH486">
        <v>79</v>
      </c>
      <c r="BI486">
        <v>15</v>
      </c>
      <c r="BJ486">
        <v>7</v>
      </c>
      <c r="BK486">
        <v>24</v>
      </c>
      <c r="BL486">
        <v>0</v>
      </c>
      <c r="BM486">
        <v>29</v>
      </c>
      <c r="BN486">
        <v>0</v>
      </c>
      <c r="BO486">
        <v>12</v>
      </c>
      <c r="BP486">
        <v>9</v>
      </c>
      <c r="BQ486">
        <v>0</v>
      </c>
      <c r="BR486">
        <v>134</v>
      </c>
      <c r="BS486">
        <v>14</v>
      </c>
      <c r="BT486">
        <v>24</v>
      </c>
      <c r="BU486">
        <v>0</v>
      </c>
      <c r="BV486">
        <v>0</v>
      </c>
    </row>
    <row r="487" spans="1:74" x14ac:dyDescent="0.3">
      <c r="A487" t="s">
        <v>3877</v>
      </c>
      <c r="B487">
        <v>1980</v>
      </c>
      <c r="C487" t="s">
        <v>189</v>
      </c>
      <c r="D487" t="s">
        <v>906</v>
      </c>
      <c r="E487" t="str">
        <f t="shared" si="7"/>
        <v>City of Oceanside</v>
      </c>
      <c r="F487">
        <v>1990</v>
      </c>
      <c r="G487" t="s">
        <v>3878</v>
      </c>
      <c r="H487">
        <v>76698</v>
      </c>
      <c r="I487">
        <v>76698</v>
      </c>
      <c r="J487">
        <v>0</v>
      </c>
      <c r="K487">
        <v>0</v>
      </c>
      <c r="L487">
        <v>29022</v>
      </c>
      <c r="M487">
        <v>16066</v>
      </c>
      <c r="N487">
        <v>12956</v>
      </c>
      <c r="O487">
        <v>75300</v>
      </c>
      <c r="P487">
        <v>20905</v>
      </c>
      <c r="Q487">
        <v>3631</v>
      </c>
      <c r="R487">
        <v>5506</v>
      </c>
      <c r="S487">
        <v>2567</v>
      </c>
      <c r="T487" t="s">
        <v>906</v>
      </c>
      <c r="U487">
        <v>1</v>
      </c>
      <c r="V487">
        <v>287</v>
      </c>
      <c r="W487">
        <v>5</v>
      </c>
      <c r="X487">
        <v>62</v>
      </c>
      <c r="Y487">
        <v>31</v>
      </c>
      <c r="Z487">
        <v>1424</v>
      </c>
      <c r="AA487">
        <v>252</v>
      </c>
      <c r="AB487">
        <v>74</v>
      </c>
      <c r="AC487">
        <v>157</v>
      </c>
      <c r="AD487">
        <v>777</v>
      </c>
      <c r="AE487">
        <v>2732</v>
      </c>
      <c r="AF487">
        <v>81</v>
      </c>
      <c r="AG487">
        <v>223</v>
      </c>
      <c r="AH487">
        <v>617</v>
      </c>
      <c r="AI487">
        <v>1336</v>
      </c>
      <c r="AJ487">
        <v>707</v>
      </c>
      <c r="AK487">
        <v>38</v>
      </c>
      <c r="AL487">
        <v>708</v>
      </c>
      <c r="AM487">
        <v>562</v>
      </c>
      <c r="AN487">
        <v>535</v>
      </c>
      <c r="AO487">
        <v>117</v>
      </c>
      <c r="AP487">
        <v>6</v>
      </c>
      <c r="AQ487">
        <v>1731</v>
      </c>
      <c r="AR487">
        <v>385</v>
      </c>
      <c r="AS487">
        <v>104</v>
      </c>
      <c r="AT487">
        <v>6</v>
      </c>
      <c r="AU487">
        <v>22</v>
      </c>
      <c r="AV487">
        <v>415</v>
      </c>
      <c r="AW487">
        <v>89</v>
      </c>
      <c r="AX487">
        <v>43</v>
      </c>
      <c r="AY487">
        <v>44</v>
      </c>
      <c r="AZ487">
        <v>46</v>
      </c>
      <c r="BA487">
        <v>409</v>
      </c>
      <c r="BB487">
        <v>123</v>
      </c>
      <c r="BC487">
        <v>349</v>
      </c>
      <c r="BD487">
        <v>98</v>
      </c>
      <c r="BE487">
        <v>172</v>
      </c>
      <c r="BF487">
        <v>473</v>
      </c>
      <c r="BG487">
        <v>0</v>
      </c>
      <c r="BH487">
        <v>530</v>
      </c>
      <c r="BI487">
        <v>185</v>
      </c>
      <c r="BJ487">
        <v>279</v>
      </c>
      <c r="BK487">
        <v>500</v>
      </c>
      <c r="BL487">
        <v>0</v>
      </c>
      <c r="BM487">
        <v>648</v>
      </c>
      <c r="BN487">
        <v>191</v>
      </c>
      <c r="BO487">
        <v>295</v>
      </c>
      <c r="BP487">
        <v>379</v>
      </c>
      <c r="BQ487">
        <v>0</v>
      </c>
      <c r="BR487">
        <v>3608</v>
      </c>
      <c r="BS487">
        <v>765</v>
      </c>
      <c r="BT487">
        <v>1138</v>
      </c>
      <c r="BU487">
        <v>544</v>
      </c>
      <c r="BV487">
        <v>0</v>
      </c>
    </row>
    <row r="488" spans="1:74" x14ac:dyDescent="0.3">
      <c r="A488" t="s">
        <v>3879</v>
      </c>
      <c r="B488">
        <v>1980</v>
      </c>
      <c r="C488" t="s">
        <v>189</v>
      </c>
      <c r="D488" t="s">
        <v>3880</v>
      </c>
      <c r="E488" t="str">
        <f t="shared" si="7"/>
        <v>City of Oildale</v>
      </c>
      <c r="F488">
        <v>1992</v>
      </c>
      <c r="G488" t="s">
        <v>3881</v>
      </c>
      <c r="H488">
        <v>23382</v>
      </c>
      <c r="I488">
        <v>23382</v>
      </c>
      <c r="J488">
        <v>0</v>
      </c>
      <c r="K488">
        <v>0</v>
      </c>
      <c r="L488">
        <v>9539</v>
      </c>
      <c r="M488">
        <v>5508</v>
      </c>
      <c r="N488">
        <v>4031</v>
      </c>
      <c r="O488">
        <v>48300</v>
      </c>
      <c r="P488">
        <v>7138</v>
      </c>
      <c r="Q488">
        <v>1555</v>
      </c>
      <c r="R488">
        <v>426</v>
      </c>
      <c r="S488">
        <v>1061</v>
      </c>
      <c r="T488" t="s">
        <v>3880</v>
      </c>
      <c r="U488">
        <v>1</v>
      </c>
      <c r="V488">
        <v>228</v>
      </c>
      <c r="W488">
        <v>7</v>
      </c>
      <c r="X488">
        <v>26</v>
      </c>
      <c r="Y488">
        <v>139</v>
      </c>
      <c r="Z488">
        <v>717</v>
      </c>
      <c r="AA488">
        <v>90</v>
      </c>
      <c r="AB488">
        <v>106</v>
      </c>
      <c r="AC488">
        <v>129</v>
      </c>
      <c r="AD488">
        <v>214</v>
      </c>
      <c r="AE488">
        <v>486</v>
      </c>
      <c r="AF488">
        <v>8</v>
      </c>
      <c r="AG488">
        <v>195</v>
      </c>
      <c r="AH488">
        <v>250</v>
      </c>
      <c r="AI488">
        <v>251</v>
      </c>
      <c r="AJ488">
        <v>74</v>
      </c>
      <c r="AK488">
        <v>11</v>
      </c>
      <c r="AL488">
        <v>327</v>
      </c>
      <c r="AM488">
        <v>155</v>
      </c>
      <c r="AN488">
        <v>63</v>
      </c>
      <c r="AO488">
        <v>0</v>
      </c>
      <c r="AP488">
        <v>11</v>
      </c>
      <c r="AQ488">
        <v>613</v>
      </c>
      <c r="AR488">
        <v>61</v>
      </c>
      <c r="AS488">
        <v>19</v>
      </c>
      <c r="AT488">
        <v>0</v>
      </c>
      <c r="AU488">
        <v>3</v>
      </c>
      <c r="AV488">
        <v>273</v>
      </c>
      <c r="AW488">
        <v>84</v>
      </c>
      <c r="AX488">
        <v>171</v>
      </c>
      <c r="AY488">
        <v>41</v>
      </c>
      <c r="AZ488">
        <v>76</v>
      </c>
      <c r="BA488">
        <v>113</v>
      </c>
      <c r="BB488">
        <v>46</v>
      </c>
      <c r="BC488">
        <v>400</v>
      </c>
      <c r="BD488">
        <v>51</v>
      </c>
      <c r="BE488">
        <v>102</v>
      </c>
      <c r="BF488">
        <v>103</v>
      </c>
      <c r="BG488">
        <v>0</v>
      </c>
      <c r="BH488">
        <v>333</v>
      </c>
      <c r="BI488">
        <v>61</v>
      </c>
      <c r="BJ488">
        <v>56</v>
      </c>
      <c r="BK488">
        <v>55</v>
      </c>
      <c r="BL488">
        <v>0</v>
      </c>
      <c r="BM488">
        <v>521</v>
      </c>
      <c r="BN488">
        <v>39</v>
      </c>
      <c r="BO488">
        <v>73</v>
      </c>
      <c r="BP488">
        <v>18</v>
      </c>
      <c r="BQ488">
        <v>0</v>
      </c>
      <c r="BR488">
        <v>1645</v>
      </c>
      <c r="BS488">
        <v>216</v>
      </c>
      <c r="BT488">
        <v>148</v>
      </c>
      <c r="BU488">
        <v>19</v>
      </c>
      <c r="BV488">
        <v>0</v>
      </c>
    </row>
    <row r="489" spans="1:74" x14ac:dyDescent="0.3">
      <c r="A489" t="s">
        <v>3882</v>
      </c>
      <c r="B489">
        <v>1980</v>
      </c>
      <c r="C489" t="s">
        <v>189</v>
      </c>
      <c r="D489" t="s">
        <v>908</v>
      </c>
      <c r="E489" t="str">
        <f t="shared" si="7"/>
        <v>City of Ojai</v>
      </c>
      <c r="F489">
        <v>1995</v>
      </c>
      <c r="G489" t="s">
        <v>3883</v>
      </c>
      <c r="H489">
        <v>6816</v>
      </c>
      <c r="I489">
        <v>0</v>
      </c>
      <c r="J489">
        <v>6816</v>
      </c>
      <c r="K489">
        <v>0</v>
      </c>
      <c r="L489">
        <v>2585</v>
      </c>
      <c r="M489">
        <v>1615</v>
      </c>
      <c r="N489">
        <v>970</v>
      </c>
      <c r="O489">
        <v>86000</v>
      </c>
      <c r="P489">
        <v>2209</v>
      </c>
      <c r="Q489">
        <v>294</v>
      </c>
      <c r="R489">
        <v>164</v>
      </c>
      <c r="S489">
        <v>2</v>
      </c>
      <c r="T489" t="s">
        <v>908</v>
      </c>
      <c r="U489">
        <v>1</v>
      </c>
      <c r="V489">
        <v>300</v>
      </c>
      <c r="W489">
        <v>0</v>
      </c>
      <c r="X489">
        <v>6</v>
      </c>
      <c r="Y489">
        <v>7</v>
      </c>
      <c r="Z489">
        <v>134</v>
      </c>
      <c r="AA489">
        <v>31</v>
      </c>
      <c r="AB489">
        <v>24</v>
      </c>
      <c r="AC489">
        <v>0</v>
      </c>
      <c r="AD489">
        <v>54</v>
      </c>
      <c r="AE489">
        <v>145</v>
      </c>
      <c r="AF489">
        <v>11</v>
      </c>
      <c r="AG489">
        <v>28</v>
      </c>
      <c r="AH489">
        <v>24</v>
      </c>
      <c r="AI489">
        <v>49</v>
      </c>
      <c r="AJ489">
        <v>74</v>
      </c>
      <c r="AK489">
        <v>20</v>
      </c>
      <c r="AL489">
        <v>34</v>
      </c>
      <c r="AM489">
        <v>22</v>
      </c>
      <c r="AN489">
        <v>33</v>
      </c>
      <c r="AO489">
        <v>0</v>
      </c>
      <c r="AP489">
        <v>0</v>
      </c>
      <c r="AQ489">
        <v>169</v>
      </c>
      <c r="AR489">
        <v>23</v>
      </c>
      <c r="AS489">
        <v>48</v>
      </c>
      <c r="AT489">
        <v>0</v>
      </c>
      <c r="AU489">
        <v>15</v>
      </c>
      <c r="AV489">
        <v>450</v>
      </c>
      <c r="AW489">
        <v>92</v>
      </c>
      <c r="AX489">
        <v>20</v>
      </c>
      <c r="AY489">
        <v>7</v>
      </c>
      <c r="AZ489">
        <v>7</v>
      </c>
      <c r="BA489">
        <v>45</v>
      </c>
      <c r="BB489">
        <v>7</v>
      </c>
      <c r="BC489">
        <v>105</v>
      </c>
      <c r="BD489">
        <v>20</v>
      </c>
      <c r="BE489">
        <v>14</v>
      </c>
      <c r="BF489">
        <v>70</v>
      </c>
      <c r="BG489">
        <v>0</v>
      </c>
      <c r="BH489">
        <v>117</v>
      </c>
      <c r="BI489">
        <v>12</v>
      </c>
      <c r="BJ489">
        <v>21</v>
      </c>
      <c r="BK489">
        <v>40</v>
      </c>
      <c r="BL489">
        <v>0</v>
      </c>
      <c r="BM489">
        <v>81</v>
      </c>
      <c r="BN489">
        <v>29</v>
      </c>
      <c r="BO489">
        <v>20</v>
      </c>
      <c r="BP489">
        <v>36</v>
      </c>
      <c r="BQ489">
        <v>0</v>
      </c>
      <c r="BR489">
        <v>463</v>
      </c>
      <c r="BS489">
        <v>84</v>
      </c>
      <c r="BT489">
        <v>105</v>
      </c>
      <c r="BU489">
        <v>54</v>
      </c>
      <c r="BV489">
        <v>0</v>
      </c>
    </row>
    <row r="490" spans="1:74" x14ac:dyDescent="0.3">
      <c r="A490" t="s">
        <v>3884</v>
      </c>
      <c r="B490">
        <v>1980</v>
      </c>
      <c r="C490" t="s">
        <v>189</v>
      </c>
      <c r="D490" t="s">
        <v>3885</v>
      </c>
      <c r="E490" t="str">
        <f t="shared" si="7"/>
        <v>City of Olivehurst</v>
      </c>
      <c r="F490">
        <v>2000</v>
      </c>
      <c r="G490" t="s">
        <v>3886</v>
      </c>
      <c r="H490">
        <v>8929</v>
      </c>
      <c r="I490">
        <v>8929</v>
      </c>
      <c r="J490">
        <v>0</v>
      </c>
      <c r="K490">
        <v>0</v>
      </c>
      <c r="L490">
        <v>2966</v>
      </c>
      <c r="M490">
        <v>2054</v>
      </c>
      <c r="N490">
        <v>912</v>
      </c>
      <c r="O490">
        <v>39600</v>
      </c>
      <c r="P490">
        <v>2388</v>
      </c>
      <c r="Q490">
        <v>316</v>
      </c>
      <c r="R490">
        <v>156</v>
      </c>
      <c r="S490">
        <v>386</v>
      </c>
      <c r="T490" t="s">
        <v>3885</v>
      </c>
      <c r="U490">
        <v>1</v>
      </c>
      <c r="V490">
        <v>215</v>
      </c>
      <c r="W490">
        <v>0</v>
      </c>
      <c r="X490">
        <v>19</v>
      </c>
      <c r="Y490">
        <v>23</v>
      </c>
      <c r="Z490">
        <v>185</v>
      </c>
      <c r="AA490">
        <v>22</v>
      </c>
      <c r="AB490">
        <v>11</v>
      </c>
      <c r="AC490">
        <v>6</v>
      </c>
      <c r="AD490">
        <v>122</v>
      </c>
      <c r="AE490">
        <v>117</v>
      </c>
      <c r="AF490">
        <v>18</v>
      </c>
      <c r="AG490">
        <v>74</v>
      </c>
      <c r="AH490">
        <v>43</v>
      </c>
      <c r="AI490">
        <v>45</v>
      </c>
      <c r="AJ490">
        <v>15</v>
      </c>
      <c r="AK490">
        <v>13</v>
      </c>
      <c r="AL490">
        <v>87</v>
      </c>
      <c r="AM490">
        <v>11</v>
      </c>
      <c r="AN490">
        <v>12</v>
      </c>
      <c r="AO490">
        <v>5</v>
      </c>
      <c r="AP490">
        <v>12</v>
      </c>
      <c r="AQ490">
        <v>61</v>
      </c>
      <c r="AR490">
        <v>5</v>
      </c>
      <c r="AS490">
        <v>0</v>
      </c>
      <c r="AT490">
        <v>0</v>
      </c>
      <c r="AU490">
        <v>0</v>
      </c>
      <c r="AV490">
        <v>269</v>
      </c>
      <c r="AW490">
        <v>75</v>
      </c>
      <c r="AX490">
        <v>50</v>
      </c>
      <c r="AY490">
        <v>40</v>
      </c>
      <c r="AZ490">
        <v>6</v>
      </c>
      <c r="BA490">
        <v>101</v>
      </c>
      <c r="BB490">
        <v>19</v>
      </c>
      <c r="BC490">
        <v>159</v>
      </c>
      <c r="BD490">
        <v>5</v>
      </c>
      <c r="BE490">
        <v>46</v>
      </c>
      <c r="BF490">
        <v>102</v>
      </c>
      <c r="BG490">
        <v>0</v>
      </c>
      <c r="BH490">
        <v>158</v>
      </c>
      <c r="BI490">
        <v>71</v>
      </c>
      <c r="BJ490">
        <v>65</v>
      </c>
      <c r="BK490">
        <v>82</v>
      </c>
      <c r="BL490">
        <v>0</v>
      </c>
      <c r="BM490">
        <v>182</v>
      </c>
      <c r="BN490">
        <v>35</v>
      </c>
      <c r="BO490">
        <v>69</v>
      </c>
      <c r="BP490">
        <v>12</v>
      </c>
      <c r="BQ490">
        <v>0</v>
      </c>
      <c r="BR490">
        <v>406</v>
      </c>
      <c r="BS490">
        <v>49</v>
      </c>
      <c r="BT490">
        <v>15</v>
      </c>
      <c r="BU490">
        <v>0</v>
      </c>
      <c r="BV490">
        <v>0</v>
      </c>
    </row>
    <row r="491" spans="1:74" x14ac:dyDescent="0.3">
      <c r="A491" t="s">
        <v>3887</v>
      </c>
      <c r="B491">
        <v>1980</v>
      </c>
      <c r="C491" t="s">
        <v>189</v>
      </c>
      <c r="D491" t="s">
        <v>910</v>
      </c>
      <c r="E491" t="str">
        <f t="shared" si="7"/>
        <v>City of Ontario</v>
      </c>
      <c r="F491">
        <v>2005</v>
      </c>
      <c r="G491" t="s">
        <v>3888</v>
      </c>
      <c r="H491">
        <v>88820</v>
      </c>
      <c r="I491">
        <v>88820</v>
      </c>
      <c r="J491">
        <v>0</v>
      </c>
      <c r="K491">
        <v>0</v>
      </c>
      <c r="L491">
        <v>29376</v>
      </c>
      <c r="M491">
        <v>19052</v>
      </c>
      <c r="N491">
        <v>10324</v>
      </c>
      <c r="O491">
        <v>66900</v>
      </c>
      <c r="P491">
        <v>23869</v>
      </c>
      <c r="Q491">
        <v>3863</v>
      </c>
      <c r="R491">
        <v>2017</v>
      </c>
      <c r="S491">
        <v>1582</v>
      </c>
      <c r="T491" t="s">
        <v>910</v>
      </c>
      <c r="U491">
        <v>1</v>
      </c>
      <c r="V491">
        <v>271</v>
      </c>
      <c r="W491">
        <v>26</v>
      </c>
      <c r="X491">
        <v>82</v>
      </c>
      <c r="Y491">
        <v>104</v>
      </c>
      <c r="Z491">
        <v>1365</v>
      </c>
      <c r="AA491">
        <v>151</v>
      </c>
      <c r="AB491">
        <v>161</v>
      </c>
      <c r="AC491">
        <v>165</v>
      </c>
      <c r="AD491">
        <v>579</v>
      </c>
      <c r="AE491">
        <v>1425</v>
      </c>
      <c r="AF491">
        <v>58</v>
      </c>
      <c r="AG491">
        <v>472</v>
      </c>
      <c r="AH491">
        <v>432</v>
      </c>
      <c r="AI491">
        <v>725</v>
      </c>
      <c r="AJ491">
        <v>482</v>
      </c>
      <c r="AK491">
        <v>33</v>
      </c>
      <c r="AL491">
        <v>724</v>
      </c>
      <c r="AM491">
        <v>419</v>
      </c>
      <c r="AN491">
        <v>317</v>
      </c>
      <c r="AO491">
        <v>79</v>
      </c>
      <c r="AP491">
        <v>18</v>
      </c>
      <c r="AQ491">
        <v>1810</v>
      </c>
      <c r="AR491">
        <v>234</v>
      </c>
      <c r="AS491">
        <v>185</v>
      </c>
      <c r="AT491">
        <v>30</v>
      </c>
      <c r="AU491">
        <v>60</v>
      </c>
      <c r="AV491">
        <v>437</v>
      </c>
      <c r="AW491">
        <v>87</v>
      </c>
      <c r="AX491">
        <v>185</v>
      </c>
      <c r="AY491">
        <v>95</v>
      </c>
      <c r="AZ491">
        <v>121</v>
      </c>
      <c r="BA491">
        <v>425</v>
      </c>
      <c r="BB491">
        <v>97</v>
      </c>
      <c r="BC491">
        <v>616</v>
      </c>
      <c r="BD491">
        <v>107</v>
      </c>
      <c r="BE491">
        <v>238</v>
      </c>
      <c r="BF491">
        <v>378</v>
      </c>
      <c r="BG491">
        <v>0</v>
      </c>
      <c r="BH491">
        <v>880</v>
      </c>
      <c r="BI491">
        <v>81</v>
      </c>
      <c r="BJ491">
        <v>127</v>
      </c>
      <c r="BK491">
        <v>496</v>
      </c>
      <c r="BL491">
        <v>0</v>
      </c>
      <c r="BM491">
        <v>1051</v>
      </c>
      <c r="BN491">
        <v>281</v>
      </c>
      <c r="BO491">
        <v>507</v>
      </c>
      <c r="BP491">
        <v>635</v>
      </c>
      <c r="BQ491">
        <v>0</v>
      </c>
      <c r="BR491">
        <v>5767</v>
      </c>
      <c r="BS491">
        <v>1540</v>
      </c>
      <c r="BT491">
        <v>1968</v>
      </c>
      <c r="BU491">
        <v>547</v>
      </c>
      <c r="BV491">
        <v>0</v>
      </c>
    </row>
    <row r="492" spans="1:74" x14ac:dyDescent="0.3">
      <c r="A492" t="s">
        <v>3889</v>
      </c>
      <c r="B492">
        <v>1980</v>
      </c>
      <c r="C492" t="s">
        <v>189</v>
      </c>
      <c r="D492" t="s">
        <v>3890</v>
      </c>
      <c r="E492" t="str">
        <f t="shared" si="7"/>
        <v>City of Opal Cliffs</v>
      </c>
      <c r="F492">
        <v>2010</v>
      </c>
      <c r="G492" t="s">
        <v>3891</v>
      </c>
      <c r="H492">
        <v>5041</v>
      </c>
      <c r="I492">
        <v>5041</v>
      </c>
      <c r="J492">
        <v>0</v>
      </c>
      <c r="K492">
        <v>0</v>
      </c>
      <c r="L492">
        <v>2509</v>
      </c>
      <c r="M492">
        <v>1427</v>
      </c>
      <c r="N492">
        <v>1082</v>
      </c>
      <c r="O492">
        <v>85700</v>
      </c>
      <c r="P492">
        <v>1737</v>
      </c>
      <c r="Q492">
        <v>315</v>
      </c>
      <c r="R492">
        <v>85</v>
      </c>
      <c r="S492">
        <v>584</v>
      </c>
      <c r="T492" t="s">
        <v>3890</v>
      </c>
      <c r="U492">
        <v>1</v>
      </c>
      <c r="V492">
        <v>311</v>
      </c>
      <c r="W492">
        <v>0</v>
      </c>
      <c r="X492">
        <v>0</v>
      </c>
      <c r="Y492">
        <v>5</v>
      </c>
      <c r="Z492">
        <v>156</v>
      </c>
      <c r="AA492">
        <v>53</v>
      </c>
      <c r="AB492">
        <v>21</v>
      </c>
      <c r="AC492">
        <v>0</v>
      </c>
      <c r="AD492">
        <v>71</v>
      </c>
      <c r="AE492">
        <v>151</v>
      </c>
      <c r="AF492">
        <v>0</v>
      </c>
      <c r="AG492">
        <v>25</v>
      </c>
      <c r="AH492">
        <v>39</v>
      </c>
      <c r="AI492">
        <v>117</v>
      </c>
      <c r="AJ492">
        <v>74</v>
      </c>
      <c r="AK492">
        <v>0</v>
      </c>
      <c r="AL492">
        <v>57</v>
      </c>
      <c r="AM492">
        <v>49</v>
      </c>
      <c r="AN492">
        <v>67</v>
      </c>
      <c r="AO492">
        <v>20</v>
      </c>
      <c r="AP492">
        <v>0</v>
      </c>
      <c r="AQ492">
        <v>93</v>
      </c>
      <c r="AR492">
        <v>13</v>
      </c>
      <c r="AS492">
        <v>22</v>
      </c>
      <c r="AT492">
        <v>8</v>
      </c>
      <c r="AU492">
        <v>6</v>
      </c>
      <c r="AV492">
        <v>412</v>
      </c>
      <c r="AW492">
        <v>89</v>
      </c>
      <c r="AX492">
        <v>11</v>
      </c>
      <c r="AY492">
        <v>8</v>
      </c>
      <c r="AZ492">
        <v>50</v>
      </c>
      <c r="BA492">
        <v>63</v>
      </c>
      <c r="BB492">
        <v>28</v>
      </c>
      <c r="BC492">
        <v>59</v>
      </c>
      <c r="BD492">
        <v>10</v>
      </c>
      <c r="BE492">
        <v>17</v>
      </c>
      <c r="BF492">
        <v>22</v>
      </c>
      <c r="BG492">
        <v>0</v>
      </c>
      <c r="BH492">
        <v>66</v>
      </c>
      <c r="BI492">
        <v>5</v>
      </c>
      <c r="BJ492">
        <v>7</v>
      </c>
      <c r="BK492">
        <v>32</v>
      </c>
      <c r="BL492">
        <v>0</v>
      </c>
      <c r="BM492">
        <v>63</v>
      </c>
      <c r="BN492">
        <v>0</v>
      </c>
      <c r="BO492">
        <v>18</v>
      </c>
      <c r="BP492">
        <v>19</v>
      </c>
      <c r="BQ492">
        <v>0</v>
      </c>
      <c r="BR492">
        <v>315</v>
      </c>
      <c r="BS492">
        <v>23</v>
      </c>
      <c r="BT492">
        <v>32</v>
      </c>
      <c r="BU492">
        <v>24</v>
      </c>
      <c r="BV492">
        <v>0</v>
      </c>
    </row>
    <row r="493" spans="1:74" x14ac:dyDescent="0.3">
      <c r="A493" t="s">
        <v>3892</v>
      </c>
      <c r="B493">
        <v>1980</v>
      </c>
      <c r="C493" t="s">
        <v>189</v>
      </c>
      <c r="D493" t="s">
        <v>912</v>
      </c>
      <c r="E493" t="str">
        <f t="shared" si="7"/>
        <v>City of Orange</v>
      </c>
      <c r="F493">
        <v>2015</v>
      </c>
      <c r="G493" t="s">
        <v>3893</v>
      </c>
      <c r="H493">
        <v>91788</v>
      </c>
      <c r="I493">
        <v>91788</v>
      </c>
      <c r="J493">
        <v>0</v>
      </c>
      <c r="K493">
        <v>0</v>
      </c>
      <c r="L493">
        <v>31708</v>
      </c>
      <c r="M493">
        <v>18854</v>
      </c>
      <c r="N493">
        <v>12854</v>
      </c>
      <c r="O493">
        <v>99900</v>
      </c>
      <c r="P493">
        <v>23996</v>
      </c>
      <c r="Q493">
        <v>3468</v>
      </c>
      <c r="R493">
        <v>4264</v>
      </c>
      <c r="S493">
        <v>1149</v>
      </c>
      <c r="T493" t="s">
        <v>912</v>
      </c>
      <c r="U493">
        <v>1</v>
      </c>
      <c r="V493">
        <v>348</v>
      </c>
      <c r="W493">
        <v>26</v>
      </c>
      <c r="X493">
        <v>56</v>
      </c>
      <c r="Y493">
        <v>100</v>
      </c>
      <c r="Z493">
        <v>1168</v>
      </c>
      <c r="AA493">
        <v>164</v>
      </c>
      <c r="AB493">
        <v>57</v>
      </c>
      <c r="AC493">
        <v>154</v>
      </c>
      <c r="AD493">
        <v>330</v>
      </c>
      <c r="AE493">
        <v>1447</v>
      </c>
      <c r="AF493">
        <v>39</v>
      </c>
      <c r="AG493">
        <v>164</v>
      </c>
      <c r="AH493">
        <v>365</v>
      </c>
      <c r="AI493">
        <v>1241</v>
      </c>
      <c r="AJ493">
        <v>1114</v>
      </c>
      <c r="AK493">
        <v>40</v>
      </c>
      <c r="AL493">
        <v>502</v>
      </c>
      <c r="AM493">
        <v>651</v>
      </c>
      <c r="AN493">
        <v>780</v>
      </c>
      <c r="AO493">
        <v>202</v>
      </c>
      <c r="AP493">
        <v>10</v>
      </c>
      <c r="AQ493">
        <v>2732</v>
      </c>
      <c r="AR493">
        <v>791</v>
      </c>
      <c r="AS493">
        <v>464</v>
      </c>
      <c r="AT493">
        <v>65</v>
      </c>
      <c r="AU493">
        <v>36</v>
      </c>
      <c r="AV493">
        <v>457</v>
      </c>
      <c r="AW493">
        <v>94</v>
      </c>
      <c r="AX493">
        <v>73</v>
      </c>
      <c r="AY493">
        <v>12</v>
      </c>
      <c r="AZ493">
        <v>90</v>
      </c>
      <c r="BA493">
        <v>392</v>
      </c>
      <c r="BB493">
        <v>95</v>
      </c>
      <c r="BC493">
        <v>293</v>
      </c>
      <c r="BD493">
        <v>42</v>
      </c>
      <c r="BE493">
        <v>99</v>
      </c>
      <c r="BF493">
        <v>337</v>
      </c>
      <c r="BG493">
        <v>0</v>
      </c>
      <c r="BH493">
        <v>422</v>
      </c>
      <c r="BI493">
        <v>120</v>
      </c>
      <c r="BJ493">
        <v>164</v>
      </c>
      <c r="BK493">
        <v>343</v>
      </c>
      <c r="BL493">
        <v>0</v>
      </c>
      <c r="BM493">
        <v>567</v>
      </c>
      <c r="BN493">
        <v>165</v>
      </c>
      <c r="BO493">
        <v>236</v>
      </c>
      <c r="BP493">
        <v>347</v>
      </c>
      <c r="BQ493">
        <v>0</v>
      </c>
      <c r="BR493">
        <v>7785</v>
      </c>
      <c r="BS493">
        <v>1284</v>
      </c>
      <c r="BT493">
        <v>1670</v>
      </c>
      <c r="BU493">
        <v>1067</v>
      </c>
      <c r="BV493">
        <v>0</v>
      </c>
    </row>
    <row r="494" spans="1:74" x14ac:dyDescent="0.3">
      <c r="A494" t="s">
        <v>3894</v>
      </c>
      <c r="B494">
        <v>1980</v>
      </c>
      <c r="C494" t="s">
        <v>189</v>
      </c>
      <c r="D494" t="s">
        <v>914</v>
      </c>
      <c r="E494" t="str">
        <f t="shared" si="7"/>
        <v>City of Orange Cove</v>
      </c>
      <c r="F494">
        <v>2020</v>
      </c>
      <c r="G494" t="s">
        <v>3895</v>
      </c>
      <c r="H494">
        <v>4026</v>
      </c>
      <c r="I494">
        <v>0</v>
      </c>
      <c r="J494">
        <v>4026</v>
      </c>
      <c r="K494">
        <v>0</v>
      </c>
      <c r="L494">
        <v>1097</v>
      </c>
      <c r="M494">
        <v>661</v>
      </c>
      <c r="N494">
        <v>436</v>
      </c>
      <c r="O494">
        <v>33700</v>
      </c>
      <c r="P494">
        <v>958</v>
      </c>
      <c r="Q494">
        <v>124</v>
      </c>
      <c r="R494">
        <v>57</v>
      </c>
      <c r="S494">
        <v>3</v>
      </c>
      <c r="T494" t="s">
        <v>914</v>
      </c>
      <c r="U494">
        <v>1</v>
      </c>
      <c r="V494">
        <v>204</v>
      </c>
      <c r="W494">
        <v>0</v>
      </c>
      <c r="X494">
        <v>0</v>
      </c>
      <c r="Y494">
        <v>11</v>
      </c>
      <c r="Z494">
        <v>88</v>
      </c>
      <c r="AA494">
        <v>14</v>
      </c>
      <c r="AB494">
        <v>17</v>
      </c>
      <c r="AC494">
        <v>19</v>
      </c>
      <c r="AD494">
        <v>52</v>
      </c>
      <c r="AE494">
        <v>5</v>
      </c>
      <c r="AF494">
        <v>7</v>
      </c>
      <c r="AG494">
        <v>23</v>
      </c>
      <c r="AH494">
        <v>14</v>
      </c>
      <c r="AI494">
        <v>18</v>
      </c>
      <c r="AJ494">
        <v>8</v>
      </c>
      <c r="AK494">
        <v>7</v>
      </c>
      <c r="AL494">
        <v>50</v>
      </c>
      <c r="AM494">
        <v>0</v>
      </c>
      <c r="AN494">
        <v>0</v>
      </c>
      <c r="AO494">
        <v>0</v>
      </c>
      <c r="AP494">
        <v>0</v>
      </c>
      <c r="AQ494">
        <v>74</v>
      </c>
      <c r="AR494">
        <v>0</v>
      </c>
      <c r="AS494">
        <v>0</v>
      </c>
      <c r="AT494">
        <v>0</v>
      </c>
      <c r="AU494">
        <v>0</v>
      </c>
      <c r="AV494">
        <v>214</v>
      </c>
      <c r="AW494">
        <v>74</v>
      </c>
      <c r="AX494">
        <v>23</v>
      </c>
      <c r="AY494">
        <v>10</v>
      </c>
      <c r="AZ494">
        <v>11</v>
      </c>
      <c r="BA494">
        <v>5</v>
      </c>
      <c r="BB494">
        <v>0</v>
      </c>
      <c r="BC494">
        <v>63</v>
      </c>
      <c r="BD494">
        <v>21</v>
      </c>
      <c r="BE494">
        <v>41</v>
      </c>
      <c r="BF494">
        <v>40</v>
      </c>
      <c r="BG494">
        <v>0</v>
      </c>
      <c r="BH494">
        <v>135</v>
      </c>
      <c r="BI494">
        <v>5</v>
      </c>
      <c r="BJ494">
        <v>16</v>
      </c>
      <c r="BK494">
        <v>13</v>
      </c>
      <c r="BL494">
        <v>0</v>
      </c>
      <c r="BM494">
        <v>101</v>
      </c>
      <c r="BN494">
        <v>0</v>
      </c>
      <c r="BO494">
        <v>29</v>
      </c>
      <c r="BP494">
        <v>0</v>
      </c>
      <c r="BQ494">
        <v>0</v>
      </c>
      <c r="BR494">
        <v>52</v>
      </c>
      <c r="BS494">
        <v>5</v>
      </c>
      <c r="BT494">
        <v>0</v>
      </c>
      <c r="BU494">
        <v>0</v>
      </c>
      <c r="BV494">
        <v>0</v>
      </c>
    </row>
    <row r="495" spans="1:74" x14ac:dyDescent="0.3">
      <c r="A495" t="s">
        <v>3896</v>
      </c>
      <c r="B495">
        <v>1980</v>
      </c>
      <c r="C495" t="s">
        <v>189</v>
      </c>
      <c r="D495" t="s">
        <v>3897</v>
      </c>
      <c r="E495" t="str">
        <f t="shared" si="7"/>
        <v>City of Orangevale</v>
      </c>
      <c r="F495">
        <v>2022</v>
      </c>
      <c r="G495" t="s">
        <v>3898</v>
      </c>
      <c r="H495">
        <v>20585</v>
      </c>
      <c r="I495">
        <v>20585</v>
      </c>
      <c r="J495">
        <v>0</v>
      </c>
      <c r="K495">
        <v>0</v>
      </c>
      <c r="L495">
        <v>6869</v>
      </c>
      <c r="M495">
        <v>5478</v>
      </c>
      <c r="N495">
        <v>1391</v>
      </c>
      <c r="O495">
        <v>68900</v>
      </c>
      <c r="P495">
        <v>6398</v>
      </c>
      <c r="Q495">
        <v>291</v>
      </c>
      <c r="R495">
        <v>173</v>
      </c>
      <c r="S495">
        <v>353</v>
      </c>
      <c r="T495" t="s">
        <v>3897</v>
      </c>
      <c r="U495">
        <v>1</v>
      </c>
      <c r="V495">
        <v>333</v>
      </c>
      <c r="W495">
        <v>0</v>
      </c>
      <c r="X495">
        <v>0</v>
      </c>
      <c r="Y495">
        <v>24</v>
      </c>
      <c r="Z495">
        <v>218</v>
      </c>
      <c r="AA495">
        <v>25</v>
      </c>
      <c r="AB495">
        <v>19</v>
      </c>
      <c r="AC495">
        <v>0</v>
      </c>
      <c r="AD495">
        <v>14</v>
      </c>
      <c r="AE495">
        <v>164</v>
      </c>
      <c r="AF495">
        <v>0</v>
      </c>
      <c r="AG495">
        <v>36</v>
      </c>
      <c r="AH495">
        <v>29</v>
      </c>
      <c r="AI495">
        <v>100</v>
      </c>
      <c r="AJ495">
        <v>114</v>
      </c>
      <c r="AK495">
        <v>6</v>
      </c>
      <c r="AL495">
        <v>79</v>
      </c>
      <c r="AM495">
        <v>40</v>
      </c>
      <c r="AN495">
        <v>93</v>
      </c>
      <c r="AO495">
        <v>7</v>
      </c>
      <c r="AP495">
        <v>6</v>
      </c>
      <c r="AQ495">
        <v>283</v>
      </c>
      <c r="AR495">
        <v>52</v>
      </c>
      <c r="AS495">
        <v>16</v>
      </c>
      <c r="AT495">
        <v>0</v>
      </c>
      <c r="AU495">
        <v>15</v>
      </c>
      <c r="AV495">
        <v>375</v>
      </c>
      <c r="AW495">
        <v>94</v>
      </c>
      <c r="AX495">
        <v>27</v>
      </c>
      <c r="AY495">
        <v>4</v>
      </c>
      <c r="AZ495">
        <v>0</v>
      </c>
      <c r="BA495">
        <v>138</v>
      </c>
      <c r="BB495">
        <v>37</v>
      </c>
      <c r="BC495">
        <v>108</v>
      </c>
      <c r="BD495">
        <v>44</v>
      </c>
      <c r="BE495">
        <v>57</v>
      </c>
      <c r="BF495">
        <v>146</v>
      </c>
      <c r="BG495">
        <v>0</v>
      </c>
      <c r="BH495">
        <v>165</v>
      </c>
      <c r="BI495">
        <v>55</v>
      </c>
      <c r="BJ495">
        <v>159</v>
      </c>
      <c r="BK495">
        <v>196</v>
      </c>
      <c r="BL495">
        <v>0</v>
      </c>
      <c r="BM495">
        <v>347</v>
      </c>
      <c r="BN495">
        <v>134</v>
      </c>
      <c r="BO495">
        <v>202</v>
      </c>
      <c r="BP495">
        <v>112</v>
      </c>
      <c r="BQ495">
        <v>0</v>
      </c>
      <c r="BR495">
        <v>1982</v>
      </c>
      <c r="BS495">
        <v>421</v>
      </c>
      <c r="BT495">
        <v>342</v>
      </c>
      <c r="BU495">
        <v>108</v>
      </c>
      <c r="BV495">
        <v>0</v>
      </c>
    </row>
    <row r="496" spans="1:74" x14ac:dyDescent="0.3">
      <c r="A496" t="s">
        <v>3899</v>
      </c>
      <c r="B496">
        <v>1980</v>
      </c>
      <c r="C496" t="s">
        <v>189</v>
      </c>
      <c r="D496" t="s">
        <v>916</v>
      </c>
      <c r="E496" t="str">
        <f t="shared" si="7"/>
        <v>City of Orinda</v>
      </c>
      <c r="F496">
        <v>2030</v>
      </c>
      <c r="G496" t="s">
        <v>3900</v>
      </c>
      <c r="H496">
        <v>16825</v>
      </c>
      <c r="I496">
        <v>16825</v>
      </c>
      <c r="J496">
        <v>0</v>
      </c>
      <c r="K496">
        <v>0</v>
      </c>
      <c r="L496">
        <v>5871</v>
      </c>
      <c r="M496">
        <v>5417</v>
      </c>
      <c r="N496">
        <v>454</v>
      </c>
      <c r="O496">
        <v>178100</v>
      </c>
      <c r="P496">
        <v>5788</v>
      </c>
      <c r="Q496">
        <v>150</v>
      </c>
      <c r="R496">
        <v>59</v>
      </c>
      <c r="S496">
        <v>2</v>
      </c>
      <c r="T496" t="s">
        <v>916</v>
      </c>
      <c r="U496">
        <v>1</v>
      </c>
      <c r="V496">
        <v>501</v>
      </c>
      <c r="W496">
        <v>0</v>
      </c>
      <c r="X496">
        <v>0</v>
      </c>
      <c r="Y496">
        <v>0</v>
      </c>
      <c r="Z496">
        <v>15</v>
      </c>
      <c r="AA496">
        <v>7</v>
      </c>
      <c r="AB496">
        <v>0</v>
      </c>
      <c r="AC496">
        <v>0</v>
      </c>
      <c r="AD496">
        <v>0</v>
      </c>
      <c r="AE496">
        <v>42</v>
      </c>
      <c r="AF496">
        <v>5</v>
      </c>
      <c r="AG496">
        <v>0</v>
      </c>
      <c r="AH496">
        <v>4</v>
      </c>
      <c r="AI496">
        <v>5</v>
      </c>
      <c r="AJ496">
        <v>18</v>
      </c>
      <c r="AK496">
        <v>0</v>
      </c>
      <c r="AL496">
        <v>8</v>
      </c>
      <c r="AM496">
        <v>15</v>
      </c>
      <c r="AN496">
        <v>17</v>
      </c>
      <c r="AO496">
        <v>22</v>
      </c>
      <c r="AP496">
        <v>6</v>
      </c>
      <c r="AQ496">
        <v>129</v>
      </c>
      <c r="AR496">
        <v>91</v>
      </c>
      <c r="AS496">
        <v>50</v>
      </c>
      <c r="AT496">
        <v>7</v>
      </c>
      <c r="AU496">
        <v>0</v>
      </c>
      <c r="AV496">
        <v>592</v>
      </c>
      <c r="AW496">
        <v>165</v>
      </c>
      <c r="AX496">
        <v>0</v>
      </c>
      <c r="AY496">
        <v>0</v>
      </c>
      <c r="AZ496">
        <v>0</v>
      </c>
      <c r="BA496">
        <v>51</v>
      </c>
      <c r="BB496">
        <v>45</v>
      </c>
      <c r="BC496">
        <v>18</v>
      </c>
      <c r="BD496">
        <v>14</v>
      </c>
      <c r="BE496">
        <v>24</v>
      </c>
      <c r="BF496">
        <v>78</v>
      </c>
      <c r="BG496">
        <v>0</v>
      </c>
      <c r="BH496">
        <v>81</v>
      </c>
      <c r="BI496">
        <v>20</v>
      </c>
      <c r="BJ496">
        <v>26</v>
      </c>
      <c r="BK496">
        <v>83</v>
      </c>
      <c r="BL496">
        <v>0</v>
      </c>
      <c r="BM496">
        <v>156</v>
      </c>
      <c r="BN496">
        <v>21</v>
      </c>
      <c r="BO496">
        <v>27</v>
      </c>
      <c r="BP496">
        <v>13</v>
      </c>
      <c r="BQ496">
        <v>0</v>
      </c>
      <c r="BR496">
        <v>3032</v>
      </c>
      <c r="BS496">
        <v>450</v>
      </c>
      <c r="BT496">
        <v>544</v>
      </c>
      <c r="BU496">
        <v>291</v>
      </c>
      <c r="BV496">
        <v>0</v>
      </c>
    </row>
    <row r="497" spans="1:74" x14ac:dyDescent="0.3">
      <c r="A497" t="s">
        <v>3901</v>
      </c>
      <c r="B497">
        <v>1980</v>
      </c>
      <c r="C497" t="s">
        <v>189</v>
      </c>
      <c r="D497" t="s">
        <v>918</v>
      </c>
      <c r="E497" t="str">
        <f t="shared" si="7"/>
        <v>City of Orland</v>
      </c>
      <c r="F497">
        <v>2035</v>
      </c>
      <c r="G497" t="s">
        <v>3902</v>
      </c>
      <c r="H497">
        <v>4031</v>
      </c>
      <c r="I497">
        <v>0</v>
      </c>
      <c r="J497">
        <v>4031</v>
      </c>
      <c r="K497">
        <v>0</v>
      </c>
      <c r="L497">
        <v>1572</v>
      </c>
      <c r="M497">
        <v>1009</v>
      </c>
      <c r="N497">
        <v>563</v>
      </c>
      <c r="O497">
        <v>46700</v>
      </c>
      <c r="P497">
        <v>1419</v>
      </c>
      <c r="Q497">
        <v>161</v>
      </c>
      <c r="R497">
        <v>153</v>
      </c>
      <c r="S497">
        <v>15</v>
      </c>
      <c r="T497" t="s">
        <v>918</v>
      </c>
      <c r="U497">
        <v>1</v>
      </c>
      <c r="V497">
        <v>229</v>
      </c>
      <c r="W497">
        <v>5</v>
      </c>
      <c r="X497">
        <v>0</v>
      </c>
      <c r="Y497">
        <v>6</v>
      </c>
      <c r="Z497">
        <v>101</v>
      </c>
      <c r="AA497">
        <v>5</v>
      </c>
      <c r="AB497">
        <v>5</v>
      </c>
      <c r="AC497">
        <v>6</v>
      </c>
      <c r="AD497">
        <v>60</v>
      </c>
      <c r="AE497">
        <v>61</v>
      </c>
      <c r="AF497">
        <v>18</v>
      </c>
      <c r="AG497">
        <v>21</v>
      </c>
      <c r="AH497">
        <v>56</v>
      </c>
      <c r="AI497">
        <v>53</v>
      </c>
      <c r="AJ497">
        <v>9</v>
      </c>
      <c r="AK497">
        <v>6</v>
      </c>
      <c r="AL497">
        <v>26</v>
      </c>
      <c r="AM497">
        <v>22</v>
      </c>
      <c r="AN497">
        <v>6</v>
      </c>
      <c r="AO497">
        <v>0</v>
      </c>
      <c r="AP497">
        <v>0</v>
      </c>
      <c r="AQ497">
        <v>71</v>
      </c>
      <c r="AR497">
        <v>3</v>
      </c>
      <c r="AS497">
        <v>0</v>
      </c>
      <c r="AT497">
        <v>0</v>
      </c>
      <c r="AU497">
        <v>0</v>
      </c>
      <c r="AV497">
        <v>252</v>
      </c>
      <c r="AW497">
        <v>78</v>
      </c>
      <c r="AX497">
        <v>55</v>
      </c>
      <c r="AY497">
        <v>4</v>
      </c>
      <c r="AZ497">
        <v>4</v>
      </c>
      <c r="BA497">
        <v>36</v>
      </c>
      <c r="BB497">
        <v>0</v>
      </c>
      <c r="BC497">
        <v>79</v>
      </c>
      <c r="BD497">
        <v>23</v>
      </c>
      <c r="BE497">
        <v>24</v>
      </c>
      <c r="BF497">
        <v>50</v>
      </c>
      <c r="BG497">
        <v>0</v>
      </c>
      <c r="BH497">
        <v>81</v>
      </c>
      <c r="BI497">
        <v>52</v>
      </c>
      <c r="BJ497">
        <v>41</v>
      </c>
      <c r="BK497">
        <v>4</v>
      </c>
      <c r="BL497">
        <v>0</v>
      </c>
      <c r="BM497">
        <v>143</v>
      </c>
      <c r="BN497">
        <v>14</v>
      </c>
      <c r="BO497">
        <v>26</v>
      </c>
      <c r="BP497">
        <v>5</v>
      </c>
      <c r="BQ497">
        <v>0</v>
      </c>
      <c r="BR497">
        <v>268</v>
      </c>
      <c r="BS497">
        <v>4</v>
      </c>
      <c r="BT497">
        <v>32</v>
      </c>
      <c r="BU497">
        <v>0</v>
      </c>
      <c r="BV497">
        <v>0</v>
      </c>
    </row>
    <row r="498" spans="1:74" x14ac:dyDescent="0.3">
      <c r="A498" t="s">
        <v>3903</v>
      </c>
      <c r="B498">
        <v>1980</v>
      </c>
      <c r="C498" t="s">
        <v>189</v>
      </c>
      <c r="D498" t="s">
        <v>3904</v>
      </c>
      <c r="E498" t="str">
        <f t="shared" si="7"/>
        <v>City of Orosi</v>
      </c>
      <c r="F498">
        <v>2040</v>
      </c>
      <c r="G498" t="s">
        <v>3905</v>
      </c>
      <c r="H498">
        <v>4076</v>
      </c>
      <c r="I498">
        <v>0</v>
      </c>
      <c r="J498">
        <v>4076</v>
      </c>
      <c r="K498">
        <v>0</v>
      </c>
      <c r="L498">
        <v>1118</v>
      </c>
      <c r="M498">
        <v>838</v>
      </c>
      <c r="N498">
        <v>280</v>
      </c>
      <c r="O498">
        <v>41200</v>
      </c>
      <c r="P498">
        <v>917</v>
      </c>
      <c r="Q498">
        <v>114</v>
      </c>
      <c r="R498">
        <v>5</v>
      </c>
      <c r="S498">
        <v>117</v>
      </c>
      <c r="T498" t="s">
        <v>3904</v>
      </c>
      <c r="U498">
        <v>1</v>
      </c>
      <c r="V498">
        <v>166</v>
      </c>
      <c r="W498">
        <v>0</v>
      </c>
      <c r="X498">
        <v>0</v>
      </c>
      <c r="Y498">
        <v>14</v>
      </c>
      <c r="Z498">
        <v>21</v>
      </c>
      <c r="AA498">
        <v>11</v>
      </c>
      <c r="AB498">
        <v>25</v>
      </c>
      <c r="AC498">
        <v>17</v>
      </c>
      <c r="AD498">
        <v>25</v>
      </c>
      <c r="AE498">
        <v>37</v>
      </c>
      <c r="AF498">
        <v>3</v>
      </c>
      <c r="AG498">
        <v>56</v>
      </c>
      <c r="AH498">
        <v>12</v>
      </c>
      <c r="AI498">
        <v>13</v>
      </c>
      <c r="AJ498">
        <v>0</v>
      </c>
      <c r="AK498">
        <v>2</v>
      </c>
      <c r="AL498">
        <v>0</v>
      </c>
      <c r="AM498">
        <v>0</v>
      </c>
      <c r="AN498">
        <v>0</v>
      </c>
      <c r="AO498">
        <v>0</v>
      </c>
      <c r="AP498">
        <v>0</v>
      </c>
      <c r="AQ498">
        <v>34</v>
      </c>
      <c r="AR498">
        <v>0</v>
      </c>
      <c r="AS498">
        <v>0</v>
      </c>
      <c r="AT498">
        <v>0</v>
      </c>
      <c r="AU498">
        <v>0</v>
      </c>
      <c r="AV498">
        <v>197</v>
      </c>
      <c r="AW498">
        <v>82</v>
      </c>
      <c r="AX498">
        <v>36</v>
      </c>
      <c r="AY498">
        <v>6</v>
      </c>
      <c r="AZ498">
        <v>0</v>
      </c>
      <c r="BA498">
        <v>32</v>
      </c>
      <c r="BB498">
        <v>0</v>
      </c>
      <c r="BC498">
        <v>55</v>
      </c>
      <c r="BD498">
        <v>15</v>
      </c>
      <c r="BE498">
        <v>24</v>
      </c>
      <c r="BF498">
        <v>38</v>
      </c>
      <c r="BG498">
        <v>0</v>
      </c>
      <c r="BH498">
        <v>98</v>
      </c>
      <c r="BI498">
        <v>11</v>
      </c>
      <c r="BJ498">
        <v>18</v>
      </c>
      <c r="BK498">
        <v>0</v>
      </c>
      <c r="BL498">
        <v>0</v>
      </c>
      <c r="BM498">
        <v>102</v>
      </c>
      <c r="BN498">
        <v>14</v>
      </c>
      <c r="BO498">
        <v>0</v>
      </c>
      <c r="BP498">
        <v>0</v>
      </c>
      <c r="BQ498">
        <v>0</v>
      </c>
      <c r="BR498">
        <v>167</v>
      </c>
      <c r="BS498">
        <v>25</v>
      </c>
      <c r="BT498">
        <v>13</v>
      </c>
      <c r="BU498">
        <v>0</v>
      </c>
      <c r="BV498">
        <v>0</v>
      </c>
    </row>
    <row r="499" spans="1:74" x14ac:dyDescent="0.3">
      <c r="A499" t="s">
        <v>3906</v>
      </c>
      <c r="B499">
        <v>1980</v>
      </c>
      <c r="C499" t="s">
        <v>189</v>
      </c>
      <c r="D499" t="s">
        <v>920</v>
      </c>
      <c r="E499" t="str">
        <f t="shared" si="7"/>
        <v>City of Oroville</v>
      </c>
      <c r="F499">
        <v>2045</v>
      </c>
      <c r="G499" t="s">
        <v>3907</v>
      </c>
      <c r="H499">
        <v>8683</v>
      </c>
      <c r="I499">
        <v>0</v>
      </c>
      <c r="J499">
        <v>8683</v>
      </c>
      <c r="K499">
        <v>0</v>
      </c>
      <c r="L499">
        <v>3753</v>
      </c>
      <c r="M499">
        <v>1908</v>
      </c>
      <c r="N499">
        <v>1845</v>
      </c>
      <c r="O499">
        <v>44300</v>
      </c>
      <c r="P499">
        <v>2684</v>
      </c>
      <c r="Q499">
        <v>696</v>
      </c>
      <c r="R499">
        <v>478</v>
      </c>
      <c r="S499">
        <v>236</v>
      </c>
      <c r="T499" t="s">
        <v>920</v>
      </c>
      <c r="U499">
        <v>1</v>
      </c>
      <c r="V499">
        <v>207</v>
      </c>
      <c r="W499">
        <v>24</v>
      </c>
      <c r="X499">
        <v>67</v>
      </c>
      <c r="Y499">
        <v>37</v>
      </c>
      <c r="Z499">
        <v>396</v>
      </c>
      <c r="AA499">
        <v>73</v>
      </c>
      <c r="AB499">
        <v>41</v>
      </c>
      <c r="AC499">
        <v>65</v>
      </c>
      <c r="AD499">
        <v>204</v>
      </c>
      <c r="AE499">
        <v>225</v>
      </c>
      <c r="AF499">
        <v>6</v>
      </c>
      <c r="AG499">
        <v>103</v>
      </c>
      <c r="AH499">
        <v>51</v>
      </c>
      <c r="AI499">
        <v>103</v>
      </c>
      <c r="AJ499">
        <v>39</v>
      </c>
      <c r="AK499">
        <v>7</v>
      </c>
      <c r="AL499">
        <v>155</v>
      </c>
      <c r="AM499">
        <v>37</v>
      </c>
      <c r="AN499">
        <v>25</v>
      </c>
      <c r="AO499">
        <v>0</v>
      </c>
      <c r="AP499">
        <v>0</v>
      </c>
      <c r="AQ499">
        <v>142</v>
      </c>
      <c r="AR499">
        <v>0</v>
      </c>
      <c r="AS499">
        <v>0</v>
      </c>
      <c r="AT499">
        <v>0</v>
      </c>
      <c r="AU499">
        <v>23</v>
      </c>
      <c r="AV499">
        <v>281</v>
      </c>
      <c r="AW499">
        <v>89</v>
      </c>
      <c r="AX499">
        <v>19</v>
      </c>
      <c r="AY499">
        <v>22</v>
      </c>
      <c r="AZ499">
        <v>39</v>
      </c>
      <c r="BA499">
        <v>72</v>
      </c>
      <c r="BB499">
        <v>21</v>
      </c>
      <c r="BC499">
        <v>168</v>
      </c>
      <c r="BD499">
        <v>10</v>
      </c>
      <c r="BE499">
        <v>94</v>
      </c>
      <c r="BF499">
        <v>41</v>
      </c>
      <c r="BG499">
        <v>0</v>
      </c>
      <c r="BH499">
        <v>122</v>
      </c>
      <c r="BI499">
        <v>34</v>
      </c>
      <c r="BJ499">
        <v>30</v>
      </c>
      <c r="BK499">
        <v>23</v>
      </c>
      <c r="BL499">
        <v>0</v>
      </c>
      <c r="BM499">
        <v>183</v>
      </c>
      <c r="BN499">
        <v>15</v>
      </c>
      <c r="BO499">
        <v>43</v>
      </c>
      <c r="BP499">
        <v>9</v>
      </c>
      <c r="BQ499">
        <v>0</v>
      </c>
      <c r="BR499">
        <v>516</v>
      </c>
      <c r="BS499">
        <v>75</v>
      </c>
      <c r="BT499">
        <v>24</v>
      </c>
      <c r="BU499">
        <v>12</v>
      </c>
      <c r="BV499">
        <v>0</v>
      </c>
    </row>
    <row r="500" spans="1:74" x14ac:dyDescent="0.3">
      <c r="A500" t="s">
        <v>3908</v>
      </c>
      <c r="B500">
        <v>1980</v>
      </c>
      <c r="C500" t="s">
        <v>189</v>
      </c>
      <c r="D500" t="s">
        <v>922</v>
      </c>
      <c r="E500" t="str">
        <f t="shared" si="7"/>
        <v>City of Oxnard</v>
      </c>
      <c r="F500">
        <v>2050</v>
      </c>
      <c r="G500" t="s">
        <v>3909</v>
      </c>
      <c r="H500">
        <v>108195</v>
      </c>
      <c r="I500">
        <v>108195</v>
      </c>
      <c r="J500">
        <v>0</v>
      </c>
      <c r="K500">
        <v>0</v>
      </c>
      <c r="L500">
        <v>33087</v>
      </c>
      <c r="M500">
        <v>17785</v>
      </c>
      <c r="N500">
        <v>15302</v>
      </c>
      <c r="O500">
        <v>72000</v>
      </c>
      <c r="P500">
        <v>23329</v>
      </c>
      <c r="Q500">
        <v>5097</v>
      </c>
      <c r="R500">
        <v>4399</v>
      </c>
      <c r="S500">
        <v>2124</v>
      </c>
      <c r="T500" t="s">
        <v>922</v>
      </c>
      <c r="U500">
        <v>1</v>
      </c>
      <c r="V500">
        <v>293</v>
      </c>
      <c r="W500">
        <v>44</v>
      </c>
      <c r="X500">
        <v>75</v>
      </c>
      <c r="Y500">
        <v>123</v>
      </c>
      <c r="Z500">
        <v>1443</v>
      </c>
      <c r="AA500">
        <v>316</v>
      </c>
      <c r="AB500">
        <v>212</v>
      </c>
      <c r="AC500">
        <v>253</v>
      </c>
      <c r="AD500">
        <v>594</v>
      </c>
      <c r="AE500">
        <v>2522</v>
      </c>
      <c r="AF500">
        <v>14</v>
      </c>
      <c r="AG500">
        <v>637</v>
      </c>
      <c r="AH500">
        <v>664</v>
      </c>
      <c r="AI500">
        <v>1491</v>
      </c>
      <c r="AJ500">
        <v>768</v>
      </c>
      <c r="AK500">
        <v>23</v>
      </c>
      <c r="AL500">
        <v>822</v>
      </c>
      <c r="AM500">
        <v>707</v>
      </c>
      <c r="AN500">
        <v>568</v>
      </c>
      <c r="AO500">
        <v>171</v>
      </c>
      <c r="AP500">
        <v>8</v>
      </c>
      <c r="AQ500">
        <v>2634</v>
      </c>
      <c r="AR500">
        <v>475</v>
      </c>
      <c r="AS500">
        <v>318</v>
      </c>
      <c r="AT500">
        <v>4</v>
      </c>
      <c r="AU500">
        <v>44</v>
      </c>
      <c r="AV500">
        <v>368</v>
      </c>
      <c r="AW500">
        <v>92</v>
      </c>
      <c r="AX500">
        <v>56</v>
      </c>
      <c r="AY500">
        <v>20</v>
      </c>
      <c r="AZ500">
        <v>28</v>
      </c>
      <c r="BA500">
        <v>369</v>
      </c>
      <c r="BB500">
        <v>85</v>
      </c>
      <c r="BC500">
        <v>227</v>
      </c>
      <c r="BD500">
        <v>82</v>
      </c>
      <c r="BE500">
        <v>210</v>
      </c>
      <c r="BF500">
        <v>482</v>
      </c>
      <c r="BG500">
        <v>0</v>
      </c>
      <c r="BH500">
        <v>638</v>
      </c>
      <c r="BI500">
        <v>158</v>
      </c>
      <c r="BJ500">
        <v>195</v>
      </c>
      <c r="BK500">
        <v>391</v>
      </c>
      <c r="BL500">
        <v>0</v>
      </c>
      <c r="BM500">
        <v>1083</v>
      </c>
      <c r="BN500">
        <v>151</v>
      </c>
      <c r="BO500">
        <v>361</v>
      </c>
      <c r="BP500">
        <v>444</v>
      </c>
      <c r="BQ500">
        <v>0</v>
      </c>
      <c r="BR500">
        <v>6136</v>
      </c>
      <c r="BS500">
        <v>1069</v>
      </c>
      <c r="BT500">
        <v>1094</v>
      </c>
      <c r="BU500">
        <v>401</v>
      </c>
      <c r="BV500">
        <v>0</v>
      </c>
    </row>
    <row r="501" spans="1:74" x14ac:dyDescent="0.3">
      <c r="A501" t="s">
        <v>3910</v>
      </c>
      <c r="B501">
        <v>1980</v>
      </c>
      <c r="C501" t="s">
        <v>189</v>
      </c>
      <c r="D501" t="s">
        <v>926</v>
      </c>
      <c r="E501" t="str">
        <f t="shared" si="7"/>
        <v>City of Pacifica</v>
      </c>
      <c r="F501">
        <v>2060</v>
      </c>
      <c r="G501" t="s">
        <v>3911</v>
      </c>
      <c r="H501">
        <v>36866</v>
      </c>
      <c r="I501">
        <v>36866</v>
      </c>
      <c r="J501">
        <v>0</v>
      </c>
      <c r="K501">
        <v>0</v>
      </c>
      <c r="L501">
        <v>12733</v>
      </c>
      <c r="M501">
        <v>8653</v>
      </c>
      <c r="N501">
        <v>4080</v>
      </c>
      <c r="O501">
        <v>95200</v>
      </c>
      <c r="P501">
        <v>10750</v>
      </c>
      <c r="Q501">
        <v>1143</v>
      </c>
      <c r="R501">
        <v>1151</v>
      </c>
      <c r="S501">
        <v>87</v>
      </c>
      <c r="T501" t="s">
        <v>926</v>
      </c>
      <c r="U501">
        <v>1</v>
      </c>
      <c r="V501">
        <v>366</v>
      </c>
      <c r="W501">
        <v>14</v>
      </c>
      <c r="X501">
        <v>42</v>
      </c>
      <c r="Y501">
        <v>71</v>
      </c>
      <c r="Z501">
        <v>282</v>
      </c>
      <c r="AA501">
        <v>128</v>
      </c>
      <c r="AB501">
        <v>31</v>
      </c>
      <c r="AC501">
        <v>13</v>
      </c>
      <c r="AD501">
        <v>56</v>
      </c>
      <c r="AE501">
        <v>395</v>
      </c>
      <c r="AF501">
        <v>23</v>
      </c>
      <c r="AG501">
        <v>44</v>
      </c>
      <c r="AH501">
        <v>62</v>
      </c>
      <c r="AI501">
        <v>319</v>
      </c>
      <c r="AJ501">
        <v>332</v>
      </c>
      <c r="AK501">
        <v>12</v>
      </c>
      <c r="AL501">
        <v>101</v>
      </c>
      <c r="AM501">
        <v>176</v>
      </c>
      <c r="AN501">
        <v>292</v>
      </c>
      <c r="AO501">
        <v>54</v>
      </c>
      <c r="AP501">
        <v>0</v>
      </c>
      <c r="AQ501">
        <v>986</v>
      </c>
      <c r="AR501">
        <v>369</v>
      </c>
      <c r="AS501">
        <v>208</v>
      </c>
      <c r="AT501">
        <v>7</v>
      </c>
      <c r="AU501">
        <v>8</v>
      </c>
      <c r="AV501">
        <v>427</v>
      </c>
      <c r="AW501">
        <v>109</v>
      </c>
      <c r="AX501">
        <v>0</v>
      </c>
      <c r="AY501">
        <v>24</v>
      </c>
      <c r="AZ501">
        <v>18</v>
      </c>
      <c r="BA501">
        <v>141</v>
      </c>
      <c r="BB501">
        <v>46</v>
      </c>
      <c r="BC501">
        <v>47</v>
      </c>
      <c r="BD501">
        <v>8</v>
      </c>
      <c r="BE501">
        <v>91</v>
      </c>
      <c r="BF501">
        <v>190</v>
      </c>
      <c r="BG501">
        <v>0</v>
      </c>
      <c r="BH501">
        <v>219</v>
      </c>
      <c r="BI501">
        <v>73</v>
      </c>
      <c r="BJ501">
        <v>103</v>
      </c>
      <c r="BK501">
        <v>173</v>
      </c>
      <c r="BL501">
        <v>0</v>
      </c>
      <c r="BM501">
        <v>281</v>
      </c>
      <c r="BN501">
        <v>80</v>
      </c>
      <c r="BO501">
        <v>165</v>
      </c>
      <c r="BP501">
        <v>216</v>
      </c>
      <c r="BQ501">
        <v>0</v>
      </c>
      <c r="BR501">
        <v>3737</v>
      </c>
      <c r="BS501">
        <v>698</v>
      </c>
      <c r="BT501">
        <v>963</v>
      </c>
      <c r="BU501">
        <v>341</v>
      </c>
      <c r="BV501">
        <v>0</v>
      </c>
    </row>
    <row r="502" spans="1:74" x14ac:dyDescent="0.3">
      <c r="A502" t="s">
        <v>3912</v>
      </c>
      <c r="B502">
        <v>1980</v>
      </c>
      <c r="C502" t="s">
        <v>189</v>
      </c>
      <c r="D502" t="s">
        <v>924</v>
      </c>
      <c r="E502" t="str">
        <f t="shared" si="7"/>
        <v>City of Pacific Grove</v>
      </c>
      <c r="F502">
        <v>2065</v>
      </c>
      <c r="G502" t="s">
        <v>3913</v>
      </c>
      <c r="H502">
        <v>15755</v>
      </c>
      <c r="I502">
        <v>15755</v>
      </c>
      <c r="J502">
        <v>0</v>
      </c>
      <c r="K502">
        <v>0</v>
      </c>
      <c r="L502">
        <v>7196</v>
      </c>
      <c r="M502">
        <v>3554</v>
      </c>
      <c r="N502">
        <v>3642</v>
      </c>
      <c r="O502">
        <v>94900</v>
      </c>
      <c r="P502">
        <v>5397</v>
      </c>
      <c r="Q502">
        <v>1181</v>
      </c>
      <c r="R502">
        <v>943</v>
      </c>
      <c r="S502">
        <v>102</v>
      </c>
      <c r="T502" t="s">
        <v>924</v>
      </c>
      <c r="U502">
        <v>1</v>
      </c>
      <c r="V502">
        <v>333</v>
      </c>
      <c r="W502">
        <v>0</v>
      </c>
      <c r="X502">
        <v>3</v>
      </c>
      <c r="Y502">
        <v>7</v>
      </c>
      <c r="Z502">
        <v>356</v>
      </c>
      <c r="AA502">
        <v>157</v>
      </c>
      <c r="AB502">
        <v>6</v>
      </c>
      <c r="AC502">
        <v>4</v>
      </c>
      <c r="AD502">
        <v>46</v>
      </c>
      <c r="AE502">
        <v>665</v>
      </c>
      <c r="AF502">
        <v>14</v>
      </c>
      <c r="AG502">
        <v>35</v>
      </c>
      <c r="AH502">
        <v>102</v>
      </c>
      <c r="AI502">
        <v>320</v>
      </c>
      <c r="AJ502">
        <v>271</v>
      </c>
      <c r="AK502">
        <v>0</v>
      </c>
      <c r="AL502">
        <v>205</v>
      </c>
      <c r="AM502">
        <v>233</v>
      </c>
      <c r="AN502">
        <v>180</v>
      </c>
      <c r="AO502">
        <v>63</v>
      </c>
      <c r="AP502">
        <v>14</v>
      </c>
      <c r="AQ502">
        <v>589</v>
      </c>
      <c r="AR502">
        <v>176</v>
      </c>
      <c r="AS502">
        <v>105</v>
      </c>
      <c r="AT502">
        <v>8</v>
      </c>
      <c r="AU502">
        <v>7</v>
      </c>
      <c r="AV502">
        <v>405</v>
      </c>
      <c r="AW502">
        <v>88</v>
      </c>
      <c r="AX502">
        <v>34</v>
      </c>
      <c r="AY502">
        <v>6</v>
      </c>
      <c r="AZ502">
        <v>7</v>
      </c>
      <c r="BA502">
        <v>100</v>
      </c>
      <c r="BB502">
        <v>72</v>
      </c>
      <c r="BC502">
        <v>195</v>
      </c>
      <c r="BD502">
        <v>20</v>
      </c>
      <c r="BE502">
        <v>23</v>
      </c>
      <c r="BF502">
        <v>101</v>
      </c>
      <c r="BG502">
        <v>0</v>
      </c>
      <c r="BH502">
        <v>204</v>
      </c>
      <c r="BI502">
        <v>31</v>
      </c>
      <c r="BJ502">
        <v>19</v>
      </c>
      <c r="BK502">
        <v>101</v>
      </c>
      <c r="BL502">
        <v>0</v>
      </c>
      <c r="BM502">
        <v>180</v>
      </c>
      <c r="BN502">
        <v>44</v>
      </c>
      <c r="BO502">
        <v>74</v>
      </c>
      <c r="BP502">
        <v>116</v>
      </c>
      <c r="BQ502">
        <v>0</v>
      </c>
      <c r="BR502">
        <v>1095</v>
      </c>
      <c r="BS502">
        <v>146</v>
      </c>
      <c r="BT502">
        <v>196</v>
      </c>
      <c r="BU502">
        <v>72</v>
      </c>
      <c r="BV502">
        <v>0</v>
      </c>
    </row>
    <row r="503" spans="1:74" x14ac:dyDescent="0.3">
      <c r="A503" t="s">
        <v>3914</v>
      </c>
      <c r="B503">
        <v>1980</v>
      </c>
      <c r="C503" t="s">
        <v>189</v>
      </c>
      <c r="D503" t="s">
        <v>3915</v>
      </c>
      <c r="E503" t="str">
        <f t="shared" si="7"/>
        <v>City of Pajaro</v>
      </c>
      <c r="F503">
        <v>2070</v>
      </c>
      <c r="G503" t="s">
        <v>3916</v>
      </c>
      <c r="H503">
        <v>1426</v>
      </c>
      <c r="I503">
        <v>0</v>
      </c>
      <c r="J503">
        <v>0</v>
      </c>
      <c r="K503">
        <v>1426</v>
      </c>
      <c r="L503">
        <v>359</v>
      </c>
      <c r="M503">
        <v>102</v>
      </c>
      <c r="N503">
        <v>257</v>
      </c>
      <c r="O503">
        <v>56800</v>
      </c>
      <c r="P503">
        <v>153</v>
      </c>
      <c r="Q503">
        <v>110</v>
      </c>
      <c r="R503">
        <v>87</v>
      </c>
      <c r="S503">
        <v>33</v>
      </c>
      <c r="T503" t="s">
        <v>3915</v>
      </c>
      <c r="U503">
        <v>1</v>
      </c>
      <c r="V503">
        <v>284</v>
      </c>
      <c r="W503">
        <v>0</v>
      </c>
      <c r="X503">
        <v>0</v>
      </c>
      <c r="Y503">
        <v>14</v>
      </c>
      <c r="Z503">
        <v>15</v>
      </c>
      <c r="AA503">
        <v>19</v>
      </c>
      <c r="AB503">
        <v>0</v>
      </c>
      <c r="AC503">
        <v>5</v>
      </c>
      <c r="AD503">
        <v>20</v>
      </c>
      <c r="AE503">
        <v>30</v>
      </c>
      <c r="AF503">
        <v>0</v>
      </c>
      <c r="AG503">
        <v>0</v>
      </c>
      <c r="AH503">
        <v>20</v>
      </c>
      <c r="AI503">
        <v>45</v>
      </c>
      <c r="AJ503">
        <v>9</v>
      </c>
      <c r="AK503">
        <v>33</v>
      </c>
      <c r="AL503">
        <v>0</v>
      </c>
      <c r="AM503">
        <v>24</v>
      </c>
      <c r="AN503">
        <v>9</v>
      </c>
      <c r="AO503">
        <v>0</v>
      </c>
      <c r="AP503">
        <v>0</v>
      </c>
      <c r="AQ503">
        <v>28</v>
      </c>
      <c r="AR503">
        <v>0</v>
      </c>
      <c r="AS503">
        <v>0</v>
      </c>
      <c r="AT503">
        <v>0</v>
      </c>
      <c r="AU503">
        <v>6</v>
      </c>
      <c r="AV503">
        <v>125</v>
      </c>
      <c r="AW503">
        <v>81</v>
      </c>
      <c r="AX503">
        <v>4</v>
      </c>
      <c r="AY503">
        <v>0</v>
      </c>
      <c r="AZ503">
        <v>17</v>
      </c>
      <c r="BA503">
        <v>0</v>
      </c>
      <c r="BB503">
        <v>0</v>
      </c>
      <c r="BC503">
        <v>0</v>
      </c>
      <c r="BD503">
        <v>0</v>
      </c>
      <c r="BE503">
        <v>0</v>
      </c>
      <c r="BF503">
        <v>0</v>
      </c>
      <c r="BG503">
        <v>0</v>
      </c>
      <c r="BH503">
        <v>0</v>
      </c>
      <c r="BI503">
        <v>0</v>
      </c>
      <c r="BJ503">
        <v>0</v>
      </c>
      <c r="BK503">
        <v>0</v>
      </c>
      <c r="BL503">
        <v>0</v>
      </c>
      <c r="BM503">
        <v>17</v>
      </c>
      <c r="BN503">
        <v>0</v>
      </c>
      <c r="BO503">
        <v>0</v>
      </c>
      <c r="BP503">
        <v>0</v>
      </c>
      <c r="BQ503">
        <v>0</v>
      </c>
      <c r="BR503">
        <v>0</v>
      </c>
      <c r="BS503">
        <v>0</v>
      </c>
      <c r="BT503">
        <v>0</v>
      </c>
      <c r="BU503">
        <v>0</v>
      </c>
      <c r="BV503">
        <v>0</v>
      </c>
    </row>
    <row r="504" spans="1:74" x14ac:dyDescent="0.3">
      <c r="A504" t="s">
        <v>3917</v>
      </c>
      <c r="B504">
        <v>1980</v>
      </c>
      <c r="C504" t="s">
        <v>189</v>
      </c>
      <c r="D504" t="s">
        <v>3918</v>
      </c>
      <c r="E504" t="str">
        <f t="shared" si="7"/>
        <v>City of Palermo</v>
      </c>
      <c r="F504">
        <v>2071</v>
      </c>
      <c r="G504" t="s">
        <v>3919</v>
      </c>
      <c r="H504">
        <v>2572</v>
      </c>
      <c r="I504">
        <v>0</v>
      </c>
      <c r="J504">
        <v>2572</v>
      </c>
      <c r="K504">
        <v>0</v>
      </c>
      <c r="L504">
        <v>968</v>
      </c>
      <c r="M504">
        <v>775</v>
      </c>
      <c r="N504">
        <v>193</v>
      </c>
      <c r="O504">
        <v>35100</v>
      </c>
      <c r="P504">
        <v>542</v>
      </c>
      <c r="Q504">
        <v>55</v>
      </c>
      <c r="R504">
        <v>4</v>
      </c>
      <c r="S504">
        <v>423</v>
      </c>
      <c r="T504" t="s">
        <v>3918</v>
      </c>
      <c r="U504">
        <v>1</v>
      </c>
      <c r="V504">
        <v>204</v>
      </c>
      <c r="W504">
        <v>0</v>
      </c>
      <c r="X504">
        <v>0</v>
      </c>
      <c r="Y504">
        <v>0</v>
      </c>
      <c r="Z504">
        <v>67</v>
      </c>
      <c r="AA504">
        <v>32</v>
      </c>
      <c r="AB504">
        <v>0</v>
      </c>
      <c r="AC504">
        <v>0</v>
      </c>
      <c r="AD504">
        <v>7</v>
      </c>
      <c r="AE504">
        <v>34</v>
      </c>
      <c r="AF504">
        <v>0</v>
      </c>
      <c r="AG504">
        <v>8</v>
      </c>
      <c r="AH504">
        <v>0</v>
      </c>
      <c r="AI504">
        <v>0</v>
      </c>
      <c r="AJ504">
        <v>0</v>
      </c>
      <c r="AK504">
        <v>13</v>
      </c>
      <c r="AL504">
        <v>0</v>
      </c>
      <c r="AM504">
        <v>0</v>
      </c>
      <c r="AN504">
        <v>0</v>
      </c>
      <c r="AO504">
        <v>0</v>
      </c>
      <c r="AP504">
        <v>0</v>
      </c>
      <c r="AQ504">
        <v>32</v>
      </c>
      <c r="AR504">
        <v>0</v>
      </c>
      <c r="AS504">
        <v>0</v>
      </c>
      <c r="AT504">
        <v>0</v>
      </c>
      <c r="AU504">
        <v>0</v>
      </c>
      <c r="AV504">
        <v>245</v>
      </c>
      <c r="AW504">
        <v>90</v>
      </c>
      <c r="AX504">
        <v>9</v>
      </c>
      <c r="AY504">
        <v>6</v>
      </c>
      <c r="AZ504">
        <v>10</v>
      </c>
      <c r="BA504">
        <v>30</v>
      </c>
      <c r="BB504">
        <v>7</v>
      </c>
      <c r="BC504">
        <v>22</v>
      </c>
      <c r="BD504">
        <v>0</v>
      </c>
      <c r="BE504">
        <v>14</v>
      </c>
      <c r="BF504">
        <v>26</v>
      </c>
      <c r="BG504">
        <v>0</v>
      </c>
      <c r="BH504">
        <v>47</v>
      </c>
      <c r="BI504">
        <v>4</v>
      </c>
      <c r="BJ504">
        <v>16</v>
      </c>
      <c r="BK504">
        <v>0</v>
      </c>
      <c r="BL504">
        <v>0</v>
      </c>
      <c r="BM504">
        <v>44</v>
      </c>
      <c r="BN504">
        <v>8</v>
      </c>
      <c r="BO504">
        <v>9</v>
      </c>
      <c r="BP504">
        <v>0</v>
      </c>
      <c r="BQ504">
        <v>0</v>
      </c>
      <c r="BR504">
        <v>87</v>
      </c>
      <c r="BS504">
        <v>0</v>
      </c>
      <c r="BT504">
        <v>6</v>
      </c>
      <c r="BU504">
        <v>0</v>
      </c>
      <c r="BV504">
        <v>0</v>
      </c>
    </row>
    <row r="505" spans="1:74" x14ac:dyDescent="0.3">
      <c r="A505" t="s">
        <v>3920</v>
      </c>
      <c r="B505">
        <v>1980</v>
      </c>
      <c r="C505" t="s">
        <v>189</v>
      </c>
      <c r="D505" t="s">
        <v>932</v>
      </c>
      <c r="E505" t="str">
        <f t="shared" si="7"/>
        <v>City of Palmdale</v>
      </c>
      <c r="F505">
        <v>2072</v>
      </c>
      <c r="G505" t="s">
        <v>3921</v>
      </c>
      <c r="H505">
        <v>12277</v>
      </c>
      <c r="I505">
        <v>0</v>
      </c>
      <c r="J505">
        <v>12277</v>
      </c>
      <c r="K505">
        <v>0</v>
      </c>
      <c r="L505">
        <v>4658</v>
      </c>
      <c r="M505">
        <v>2708</v>
      </c>
      <c r="N505">
        <v>1950</v>
      </c>
      <c r="O505">
        <v>62700</v>
      </c>
      <c r="P505">
        <v>3279</v>
      </c>
      <c r="Q505">
        <v>469</v>
      </c>
      <c r="R505">
        <v>845</v>
      </c>
      <c r="S505">
        <v>387</v>
      </c>
      <c r="T505" t="s">
        <v>932</v>
      </c>
      <c r="U505">
        <v>1</v>
      </c>
      <c r="V505">
        <v>284</v>
      </c>
      <c r="W505">
        <v>6</v>
      </c>
      <c r="X505">
        <v>63</v>
      </c>
      <c r="Y505">
        <v>27</v>
      </c>
      <c r="Z505">
        <v>235</v>
      </c>
      <c r="AA505">
        <v>38</v>
      </c>
      <c r="AB505">
        <v>38</v>
      </c>
      <c r="AC505">
        <v>40</v>
      </c>
      <c r="AD505">
        <v>127</v>
      </c>
      <c r="AE505">
        <v>198</v>
      </c>
      <c r="AF505">
        <v>13</v>
      </c>
      <c r="AG505">
        <v>61</v>
      </c>
      <c r="AH505">
        <v>27</v>
      </c>
      <c r="AI505">
        <v>84</v>
      </c>
      <c r="AJ505">
        <v>56</v>
      </c>
      <c r="AK505">
        <v>19</v>
      </c>
      <c r="AL505">
        <v>103</v>
      </c>
      <c r="AM505">
        <v>88</v>
      </c>
      <c r="AN505">
        <v>72</v>
      </c>
      <c r="AO505">
        <v>0</v>
      </c>
      <c r="AP505">
        <v>0</v>
      </c>
      <c r="AQ505">
        <v>525</v>
      </c>
      <c r="AR505">
        <v>72</v>
      </c>
      <c r="AS505">
        <v>20</v>
      </c>
      <c r="AT505">
        <v>0</v>
      </c>
      <c r="AU505">
        <v>11</v>
      </c>
      <c r="AV505">
        <v>324</v>
      </c>
      <c r="AW505">
        <v>89</v>
      </c>
      <c r="AX505">
        <v>9</v>
      </c>
      <c r="AY505">
        <v>16</v>
      </c>
      <c r="AZ505">
        <v>21</v>
      </c>
      <c r="BA505">
        <v>72</v>
      </c>
      <c r="BB505">
        <v>12</v>
      </c>
      <c r="BC505">
        <v>53</v>
      </c>
      <c r="BD505">
        <v>34</v>
      </c>
      <c r="BE505">
        <v>51</v>
      </c>
      <c r="BF505">
        <v>69</v>
      </c>
      <c r="BG505">
        <v>0</v>
      </c>
      <c r="BH505">
        <v>128</v>
      </c>
      <c r="BI505">
        <v>23</v>
      </c>
      <c r="BJ505">
        <v>46</v>
      </c>
      <c r="BK505">
        <v>57</v>
      </c>
      <c r="BL505">
        <v>0</v>
      </c>
      <c r="BM505">
        <v>160</v>
      </c>
      <c r="BN505">
        <v>32</v>
      </c>
      <c r="BO505">
        <v>57</v>
      </c>
      <c r="BP505">
        <v>31</v>
      </c>
      <c r="BQ505">
        <v>0</v>
      </c>
      <c r="BR505">
        <v>960</v>
      </c>
      <c r="BS505">
        <v>166</v>
      </c>
      <c r="BT505">
        <v>172</v>
      </c>
      <c r="BU505">
        <v>30</v>
      </c>
      <c r="BV505">
        <v>0</v>
      </c>
    </row>
    <row r="506" spans="1:74" x14ac:dyDescent="0.3">
      <c r="A506" t="s">
        <v>3922</v>
      </c>
      <c r="B506">
        <v>1980</v>
      </c>
      <c r="C506" t="s">
        <v>189</v>
      </c>
      <c r="D506" t="s">
        <v>3923</v>
      </c>
      <c r="E506" t="str">
        <f t="shared" si="7"/>
        <v>City of Palmdale East</v>
      </c>
      <c r="F506">
        <v>2077</v>
      </c>
      <c r="G506" t="s">
        <v>3924</v>
      </c>
      <c r="H506">
        <v>2920</v>
      </c>
      <c r="I506">
        <v>0</v>
      </c>
      <c r="J506">
        <v>2920</v>
      </c>
      <c r="K506">
        <v>0</v>
      </c>
      <c r="L506">
        <v>872</v>
      </c>
      <c r="M506">
        <v>701</v>
      </c>
      <c r="N506">
        <v>171</v>
      </c>
      <c r="O506">
        <v>59000</v>
      </c>
      <c r="P506">
        <v>885</v>
      </c>
      <c r="Q506">
        <v>30</v>
      </c>
      <c r="R506">
        <v>1</v>
      </c>
      <c r="S506">
        <v>0</v>
      </c>
      <c r="T506" t="s">
        <v>3923</v>
      </c>
      <c r="U506">
        <v>1</v>
      </c>
      <c r="V506">
        <v>369</v>
      </c>
      <c r="W506">
        <v>0</v>
      </c>
      <c r="X506">
        <v>0</v>
      </c>
      <c r="Y506">
        <v>0</v>
      </c>
      <c r="Z506">
        <v>0</v>
      </c>
      <c r="AA506">
        <v>0</v>
      </c>
      <c r="AB506">
        <v>0</v>
      </c>
      <c r="AC506">
        <v>0</v>
      </c>
      <c r="AD506">
        <v>0</v>
      </c>
      <c r="AE506">
        <v>24</v>
      </c>
      <c r="AF506">
        <v>0</v>
      </c>
      <c r="AG506">
        <v>8</v>
      </c>
      <c r="AH506">
        <v>0</v>
      </c>
      <c r="AI506">
        <v>17</v>
      </c>
      <c r="AJ506">
        <v>27</v>
      </c>
      <c r="AK506">
        <v>0</v>
      </c>
      <c r="AL506">
        <v>0</v>
      </c>
      <c r="AM506">
        <v>6</v>
      </c>
      <c r="AN506">
        <v>14</v>
      </c>
      <c r="AO506">
        <v>7</v>
      </c>
      <c r="AP506">
        <v>0</v>
      </c>
      <c r="AQ506">
        <v>29</v>
      </c>
      <c r="AR506">
        <v>13</v>
      </c>
      <c r="AS506">
        <v>3</v>
      </c>
      <c r="AT506">
        <v>0</v>
      </c>
      <c r="AU506">
        <v>0</v>
      </c>
      <c r="AV506">
        <v>323</v>
      </c>
      <c r="AW506">
        <v>105</v>
      </c>
      <c r="AX506">
        <v>4</v>
      </c>
      <c r="AY506">
        <v>0</v>
      </c>
      <c r="AZ506">
        <v>5</v>
      </c>
      <c r="BA506">
        <v>20</v>
      </c>
      <c r="BB506">
        <v>0</v>
      </c>
      <c r="BC506">
        <v>18</v>
      </c>
      <c r="BD506">
        <v>5</v>
      </c>
      <c r="BE506">
        <v>0</v>
      </c>
      <c r="BF506">
        <v>23</v>
      </c>
      <c r="BG506">
        <v>0</v>
      </c>
      <c r="BH506">
        <v>20</v>
      </c>
      <c r="BI506">
        <v>11</v>
      </c>
      <c r="BJ506">
        <v>22</v>
      </c>
      <c r="BK506">
        <v>14</v>
      </c>
      <c r="BL506">
        <v>0</v>
      </c>
      <c r="BM506">
        <v>65</v>
      </c>
      <c r="BN506">
        <v>8</v>
      </c>
      <c r="BO506">
        <v>40</v>
      </c>
      <c r="BP506">
        <v>0</v>
      </c>
      <c r="BQ506">
        <v>0</v>
      </c>
      <c r="BR506">
        <v>290</v>
      </c>
      <c r="BS506">
        <v>47</v>
      </c>
      <c r="BT506">
        <v>53</v>
      </c>
      <c r="BU506">
        <v>10</v>
      </c>
      <c r="BV506">
        <v>0</v>
      </c>
    </row>
    <row r="507" spans="1:74" x14ac:dyDescent="0.3">
      <c r="A507" t="s">
        <v>3925</v>
      </c>
      <c r="B507">
        <v>1980</v>
      </c>
      <c r="C507" t="s">
        <v>189</v>
      </c>
      <c r="D507" t="s">
        <v>928</v>
      </c>
      <c r="E507" t="str">
        <f t="shared" si="7"/>
        <v>City of Palm Desert</v>
      </c>
      <c r="F507">
        <v>2080</v>
      </c>
      <c r="G507" t="s">
        <v>3926</v>
      </c>
      <c r="H507">
        <v>11801</v>
      </c>
      <c r="I507">
        <v>11801</v>
      </c>
      <c r="J507">
        <v>0</v>
      </c>
      <c r="K507">
        <v>0</v>
      </c>
      <c r="L507">
        <v>5246</v>
      </c>
      <c r="M507">
        <v>3459</v>
      </c>
      <c r="N507">
        <v>1787</v>
      </c>
      <c r="O507">
        <v>92100</v>
      </c>
      <c r="P507">
        <v>7598</v>
      </c>
      <c r="Q507">
        <v>1045</v>
      </c>
      <c r="R507">
        <v>686</v>
      </c>
      <c r="S507">
        <v>640</v>
      </c>
      <c r="T507" t="s">
        <v>928</v>
      </c>
      <c r="U507">
        <v>1</v>
      </c>
      <c r="V507">
        <v>373</v>
      </c>
      <c r="W507">
        <v>0</v>
      </c>
      <c r="X507">
        <v>9</v>
      </c>
      <c r="Y507">
        <v>0</v>
      </c>
      <c r="Z507">
        <v>135</v>
      </c>
      <c r="AA507">
        <v>74</v>
      </c>
      <c r="AB507">
        <v>0</v>
      </c>
      <c r="AC507">
        <v>19</v>
      </c>
      <c r="AD507">
        <v>15</v>
      </c>
      <c r="AE507">
        <v>315</v>
      </c>
      <c r="AF507">
        <v>21</v>
      </c>
      <c r="AG507">
        <v>9</v>
      </c>
      <c r="AH507">
        <v>20</v>
      </c>
      <c r="AI507">
        <v>114</v>
      </c>
      <c r="AJ507">
        <v>181</v>
      </c>
      <c r="AK507">
        <v>9</v>
      </c>
      <c r="AL507">
        <v>33</v>
      </c>
      <c r="AM507">
        <v>75</v>
      </c>
      <c r="AN507">
        <v>97</v>
      </c>
      <c r="AO507">
        <v>67</v>
      </c>
      <c r="AP507">
        <v>16</v>
      </c>
      <c r="AQ507">
        <v>345</v>
      </c>
      <c r="AR507">
        <v>89</v>
      </c>
      <c r="AS507">
        <v>69</v>
      </c>
      <c r="AT507">
        <v>28</v>
      </c>
      <c r="AU507">
        <v>16</v>
      </c>
      <c r="AV507">
        <v>486</v>
      </c>
      <c r="AW507">
        <v>159</v>
      </c>
      <c r="AX507">
        <v>5</v>
      </c>
      <c r="AY507">
        <v>6</v>
      </c>
      <c r="AZ507">
        <v>0</v>
      </c>
      <c r="BA507">
        <v>65</v>
      </c>
      <c r="BB507">
        <v>0</v>
      </c>
      <c r="BC507">
        <v>39</v>
      </c>
      <c r="BD507">
        <v>0</v>
      </c>
      <c r="BE507">
        <v>35</v>
      </c>
      <c r="BF507">
        <v>146</v>
      </c>
      <c r="BG507">
        <v>0</v>
      </c>
      <c r="BH507">
        <v>54</v>
      </c>
      <c r="BI507">
        <v>33</v>
      </c>
      <c r="BJ507">
        <v>80</v>
      </c>
      <c r="BK507">
        <v>75</v>
      </c>
      <c r="BL507">
        <v>0</v>
      </c>
      <c r="BM507">
        <v>60</v>
      </c>
      <c r="BN507">
        <v>31</v>
      </c>
      <c r="BO507">
        <v>60</v>
      </c>
      <c r="BP507">
        <v>115</v>
      </c>
      <c r="BQ507">
        <v>0</v>
      </c>
      <c r="BR507">
        <v>817</v>
      </c>
      <c r="BS507">
        <v>204</v>
      </c>
      <c r="BT507">
        <v>147</v>
      </c>
      <c r="BU507">
        <v>102</v>
      </c>
      <c r="BV507">
        <v>0</v>
      </c>
    </row>
    <row r="508" spans="1:74" x14ac:dyDescent="0.3">
      <c r="A508" t="s">
        <v>3927</v>
      </c>
      <c r="B508">
        <v>1980</v>
      </c>
      <c r="C508" t="s">
        <v>189</v>
      </c>
      <c r="D508" t="s">
        <v>930</v>
      </c>
      <c r="E508" t="str">
        <f t="shared" si="7"/>
        <v>City of Palm Springs</v>
      </c>
      <c r="F508">
        <v>2085</v>
      </c>
      <c r="G508" t="s">
        <v>3928</v>
      </c>
      <c r="H508">
        <v>32271</v>
      </c>
      <c r="I508">
        <v>32250</v>
      </c>
      <c r="J508">
        <v>0</v>
      </c>
      <c r="K508">
        <v>21</v>
      </c>
      <c r="L508">
        <v>15138</v>
      </c>
      <c r="M508">
        <v>9112</v>
      </c>
      <c r="N508">
        <v>6026</v>
      </c>
      <c r="O508">
        <v>102200</v>
      </c>
      <c r="P508">
        <v>14318</v>
      </c>
      <c r="Q508">
        <v>2589</v>
      </c>
      <c r="R508">
        <v>5022</v>
      </c>
      <c r="S508">
        <v>2114</v>
      </c>
      <c r="T508" t="s">
        <v>930</v>
      </c>
      <c r="U508">
        <v>1</v>
      </c>
      <c r="V508">
        <v>341</v>
      </c>
      <c r="W508">
        <v>39</v>
      </c>
      <c r="X508">
        <v>0</v>
      </c>
      <c r="Y508">
        <v>37</v>
      </c>
      <c r="Z508">
        <v>803</v>
      </c>
      <c r="AA508">
        <v>231</v>
      </c>
      <c r="AB508">
        <v>58</v>
      </c>
      <c r="AC508">
        <v>47</v>
      </c>
      <c r="AD508">
        <v>260</v>
      </c>
      <c r="AE508">
        <v>1003</v>
      </c>
      <c r="AF508">
        <v>36</v>
      </c>
      <c r="AG508">
        <v>175</v>
      </c>
      <c r="AH508">
        <v>103</v>
      </c>
      <c r="AI508">
        <v>438</v>
      </c>
      <c r="AJ508">
        <v>558</v>
      </c>
      <c r="AK508">
        <v>36</v>
      </c>
      <c r="AL508">
        <v>108</v>
      </c>
      <c r="AM508">
        <v>174</v>
      </c>
      <c r="AN508">
        <v>155</v>
      </c>
      <c r="AO508">
        <v>174</v>
      </c>
      <c r="AP508">
        <v>58</v>
      </c>
      <c r="AQ508">
        <v>854</v>
      </c>
      <c r="AR508">
        <v>305</v>
      </c>
      <c r="AS508">
        <v>176</v>
      </c>
      <c r="AT508">
        <v>13</v>
      </c>
      <c r="AU508">
        <v>85</v>
      </c>
      <c r="AV508">
        <v>529</v>
      </c>
      <c r="AW508">
        <v>155</v>
      </c>
      <c r="AX508">
        <v>18</v>
      </c>
      <c r="AY508">
        <v>0</v>
      </c>
      <c r="AZ508">
        <v>6</v>
      </c>
      <c r="BA508">
        <v>166</v>
      </c>
      <c r="BB508">
        <v>89</v>
      </c>
      <c r="BC508">
        <v>177</v>
      </c>
      <c r="BD508">
        <v>36</v>
      </c>
      <c r="BE508">
        <v>48</v>
      </c>
      <c r="BF508">
        <v>308</v>
      </c>
      <c r="BG508">
        <v>0</v>
      </c>
      <c r="BH508">
        <v>232</v>
      </c>
      <c r="BI508">
        <v>87</v>
      </c>
      <c r="BJ508">
        <v>128</v>
      </c>
      <c r="BK508">
        <v>232</v>
      </c>
      <c r="BL508">
        <v>0</v>
      </c>
      <c r="BM508">
        <v>241</v>
      </c>
      <c r="BN508">
        <v>71</v>
      </c>
      <c r="BO508">
        <v>71</v>
      </c>
      <c r="BP508">
        <v>162</v>
      </c>
      <c r="BQ508">
        <v>0</v>
      </c>
      <c r="BR508">
        <v>1973</v>
      </c>
      <c r="BS508">
        <v>349</v>
      </c>
      <c r="BT508">
        <v>503</v>
      </c>
      <c r="BU508">
        <v>383</v>
      </c>
      <c r="BV508">
        <v>0</v>
      </c>
    </row>
    <row r="509" spans="1:74" x14ac:dyDescent="0.3">
      <c r="A509" t="s">
        <v>3929</v>
      </c>
      <c r="B509">
        <v>1980</v>
      </c>
      <c r="C509" t="s">
        <v>189</v>
      </c>
      <c r="D509" t="s">
        <v>934</v>
      </c>
      <c r="E509" t="str">
        <f t="shared" si="7"/>
        <v>City of Palo Alto</v>
      </c>
      <c r="F509">
        <v>2090</v>
      </c>
      <c r="G509" t="s">
        <v>3930</v>
      </c>
      <c r="H509">
        <v>55225</v>
      </c>
      <c r="I509">
        <v>54846</v>
      </c>
      <c r="J509">
        <v>0</v>
      </c>
      <c r="K509">
        <v>379</v>
      </c>
      <c r="L509">
        <v>23041</v>
      </c>
      <c r="M509">
        <v>12733</v>
      </c>
      <c r="N509">
        <v>10308</v>
      </c>
      <c r="O509">
        <v>148900</v>
      </c>
      <c r="P509">
        <v>18440</v>
      </c>
      <c r="Q509">
        <v>1727</v>
      </c>
      <c r="R509">
        <v>3460</v>
      </c>
      <c r="S509">
        <v>112</v>
      </c>
      <c r="T509" t="s">
        <v>934</v>
      </c>
      <c r="U509">
        <v>1</v>
      </c>
      <c r="V509">
        <v>363</v>
      </c>
      <c r="W509">
        <v>87</v>
      </c>
      <c r="X509">
        <v>57</v>
      </c>
      <c r="Y509">
        <v>35</v>
      </c>
      <c r="Z509">
        <v>716</v>
      </c>
      <c r="AA509">
        <v>155</v>
      </c>
      <c r="AB509">
        <v>77</v>
      </c>
      <c r="AC509">
        <v>65</v>
      </c>
      <c r="AD509">
        <v>177</v>
      </c>
      <c r="AE509">
        <v>1080</v>
      </c>
      <c r="AF509">
        <v>39</v>
      </c>
      <c r="AG509">
        <v>216</v>
      </c>
      <c r="AH509">
        <v>257</v>
      </c>
      <c r="AI509">
        <v>692</v>
      </c>
      <c r="AJ509">
        <v>744</v>
      </c>
      <c r="AK509">
        <v>66</v>
      </c>
      <c r="AL509">
        <v>368</v>
      </c>
      <c r="AM509">
        <v>463</v>
      </c>
      <c r="AN509">
        <v>399</v>
      </c>
      <c r="AO509">
        <v>280</v>
      </c>
      <c r="AP509">
        <v>27</v>
      </c>
      <c r="AQ509">
        <v>2603</v>
      </c>
      <c r="AR509">
        <v>723</v>
      </c>
      <c r="AS509">
        <v>801</v>
      </c>
      <c r="AT509">
        <v>35</v>
      </c>
      <c r="AU509">
        <v>74</v>
      </c>
      <c r="AV509">
        <v>424</v>
      </c>
      <c r="AW509">
        <v>107</v>
      </c>
      <c r="AX509">
        <v>15</v>
      </c>
      <c r="AY509">
        <v>30</v>
      </c>
      <c r="AZ509">
        <v>34</v>
      </c>
      <c r="BA509">
        <v>203</v>
      </c>
      <c r="BB509">
        <v>25</v>
      </c>
      <c r="BC509">
        <v>312</v>
      </c>
      <c r="BD509">
        <v>40</v>
      </c>
      <c r="BE509">
        <v>95</v>
      </c>
      <c r="BF509">
        <v>134</v>
      </c>
      <c r="BG509">
        <v>0</v>
      </c>
      <c r="BH509">
        <v>461</v>
      </c>
      <c r="BI509">
        <v>113</v>
      </c>
      <c r="BJ509">
        <v>128</v>
      </c>
      <c r="BK509">
        <v>62</v>
      </c>
      <c r="BL509">
        <v>0</v>
      </c>
      <c r="BM509">
        <v>649</v>
      </c>
      <c r="BN509">
        <v>31</v>
      </c>
      <c r="BO509">
        <v>80</v>
      </c>
      <c r="BP509">
        <v>126</v>
      </c>
      <c r="BQ509">
        <v>0</v>
      </c>
      <c r="BR509">
        <v>6346</v>
      </c>
      <c r="BS509">
        <v>737</v>
      </c>
      <c r="BT509">
        <v>842</v>
      </c>
      <c r="BU509">
        <v>565</v>
      </c>
      <c r="BV509">
        <v>0</v>
      </c>
    </row>
    <row r="510" spans="1:74" x14ac:dyDescent="0.3">
      <c r="A510" t="s">
        <v>3931</v>
      </c>
      <c r="B510">
        <v>1980</v>
      </c>
      <c r="C510" t="s">
        <v>189</v>
      </c>
      <c r="D510" t="s">
        <v>936</v>
      </c>
      <c r="E510" t="str">
        <f t="shared" si="7"/>
        <v>City of Palos Verdes Estates</v>
      </c>
      <c r="F510">
        <v>2095</v>
      </c>
      <c r="G510" t="s">
        <v>3932</v>
      </c>
      <c r="H510">
        <v>14376</v>
      </c>
      <c r="I510">
        <v>14376</v>
      </c>
      <c r="J510">
        <v>0</v>
      </c>
      <c r="K510">
        <v>0</v>
      </c>
      <c r="L510">
        <v>4776</v>
      </c>
      <c r="M510">
        <v>4344</v>
      </c>
      <c r="N510">
        <v>432</v>
      </c>
      <c r="O510">
        <v>200100</v>
      </c>
      <c r="P510">
        <v>4593</v>
      </c>
      <c r="Q510">
        <v>141</v>
      </c>
      <c r="R510">
        <v>141</v>
      </c>
      <c r="S510">
        <v>1</v>
      </c>
      <c r="T510" t="s">
        <v>936</v>
      </c>
      <c r="U510">
        <v>1</v>
      </c>
      <c r="V510">
        <v>501</v>
      </c>
      <c r="W510">
        <v>0</v>
      </c>
      <c r="X510">
        <v>0</v>
      </c>
      <c r="Y510">
        <v>0</v>
      </c>
      <c r="Z510">
        <v>12</v>
      </c>
      <c r="AA510">
        <v>16</v>
      </c>
      <c r="AB510">
        <v>0</v>
      </c>
      <c r="AC510">
        <v>0</v>
      </c>
      <c r="AD510">
        <v>0</v>
      </c>
      <c r="AE510">
        <v>21</v>
      </c>
      <c r="AF510">
        <v>10</v>
      </c>
      <c r="AG510">
        <v>0</v>
      </c>
      <c r="AH510">
        <v>0</v>
      </c>
      <c r="AI510">
        <v>0</v>
      </c>
      <c r="AJ510">
        <v>53</v>
      </c>
      <c r="AK510">
        <v>0</v>
      </c>
      <c r="AL510">
        <v>0</v>
      </c>
      <c r="AM510">
        <v>0</v>
      </c>
      <c r="AN510">
        <v>12</v>
      </c>
      <c r="AO510">
        <v>9</v>
      </c>
      <c r="AP510">
        <v>0</v>
      </c>
      <c r="AQ510">
        <v>146</v>
      </c>
      <c r="AR510">
        <v>79</v>
      </c>
      <c r="AS510">
        <v>18</v>
      </c>
      <c r="AT510">
        <v>12</v>
      </c>
      <c r="AU510">
        <v>23</v>
      </c>
      <c r="AV510">
        <v>751</v>
      </c>
      <c r="AW510">
        <v>174</v>
      </c>
      <c r="AX510">
        <v>0</v>
      </c>
      <c r="AY510">
        <v>0</v>
      </c>
      <c r="AZ510">
        <v>5</v>
      </c>
      <c r="BA510">
        <v>20</v>
      </c>
      <c r="BB510">
        <v>26</v>
      </c>
      <c r="BC510">
        <v>13</v>
      </c>
      <c r="BD510">
        <v>0</v>
      </c>
      <c r="BE510">
        <v>23</v>
      </c>
      <c r="BF510">
        <v>30</v>
      </c>
      <c r="BG510">
        <v>0</v>
      </c>
      <c r="BH510">
        <v>28</v>
      </c>
      <c r="BI510">
        <v>5</v>
      </c>
      <c r="BJ510">
        <v>19</v>
      </c>
      <c r="BK510">
        <v>30</v>
      </c>
      <c r="BL510">
        <v>0</v>
      </c>
      <c r="BM510">
        <v>64</v>
      </c>
      <c r="BN510">
        <v>6</v>
      </c>
      <c r="BO510">
        <v>45</v>
      </c>
      <c r="BP510">
        <v>64</v>
      </c>
      <c r="BQ510">
        <v>0</v>
      </c>
      <c r="BR510">
        <v>2233</v>
      </c>
      <c r="BS510">
        <v>437</v>
      </c>
      <c r="BT510">
        <v>536</v>
      </c>
      <c r="BU510">
        <v>450</v>
      </c>
      <c r="BV510">
        <v>0</v>
      </c>
    </row>
    <row r="511" spans="1:74" x14ac:dyDescent="0.3">
      <c r="A511" t="s">
        <v>3933</v>
      </c>
      <c r="B511">
        <v>1980</v>
      </c>
      <c r="C511" t="s">
        <v>189</v>
      </c>
      <c r="D511" t="s">
        <v>938</v>
      </c>
      <c r="E511" t="str">
        <f t="shared" si="7"/>
        <v>City of Paradise</v>
      </c>
      <c r="F511">
        <v>2100</v>
      </c>
      <c r="G511" t="s">
        <v>3934</v>
      </c>
      <c r="H511">
        <v>22571</v>
      </c>
      <c r="I511">
        <v>0</v>
      </c>
      <c r="J511">
        <v>22571</v>
      </c>
      <c r="K511">
        <v>0</v>
      </c>
      <c r="L511">
        <v>9540</v>
      </c>
      <c r="M511">
        <v>7263</v>
      </c>
      <c r="N511">
        <v>2277</v>
      </c>
      <c r="O511">
        <v>62800</v>
      </c>
      <c r="P511">
        <v>7513</v>
      </c>
      <c r="Q511">
        <v>572</v>
      </c>
      <c r="R511">
        <v>214</v>
      </c>
      <c r="S511">
        <v>1764</v>
      </c>
      <c r="T511" t="s">
        <v>938</v>
      </c>
      <c r="U511">
        <v>1</v>
      </c>
      <c r="V511">
        <v>247</v>
      </c>
      <c r="W511">
        <v>0</v>
      </c>
      <c r="X511">
        <v>0</v>
      </c>
      <c r="Y511">
        <v>14</v>
      </c>
      <c r="Z511">
        <v>432</v>
      </c>
      <c r="AA511">
        <v>51</v>
      </c>
      <c r="AB511">
        <v>96</v>
      </c>
      <c r="AC511">
        <v>38</v>
      </c>
      <c r="AD511">
        <v>167</v>
      </c>
      <c r="AE511">
        <v>329</v>
      </c>
      <c r="AF511">
        <v>65</v>
      </c>
      <c r="AG511">
        <v>101</v>
      </c>
      <c r="AH511">
        <v>62</v>
      </c>
      <c r="AI511">
        <v>186</v>
      </c>
      <c r="AJ511">
        <v>49</v>
      </c>
      <c r="AK511">
        <v>19</v>
      </c>
      <c r="AL511">
        <v>155</v>
      </c>
      <c r="AM511">
        <v>58</v>
      </c>
      <c r="AN511">
        <v>41</v>
      </c>
      <c r="AO511">
        <v>0</v>
      </c>
      <c r="AP511">
        <v>9</v>
      </c>
      <c r="AQ511">
        <v>316</v>
      </c>
      <c r="AR511">
        <v>7</v>
      </c>
      <c r="AS511">
        <v>15</v>
      </c>
      <c r="AT511">
        <v>0</v>
      </c>
      <c r="AU511">
        <v>14</v>
      </c>
      <c r="AV511">
        <v>336</v>
      </c>
      <c r="AW511">
        <v>99</v>
      </c>
      <c r="AX511">
        <v>116</v>
      </c>
      <c r="AY511">
        <v>58</v>
      </c>
      <c r="AZ511">
        <v>85</v>
      </c>
      <c r="BA511">
        <v>187</v>
      </c>
      <c r="BB511">
        <v>102</v>
      </c>
      <c r="BC511">
        <v>548</v>
      </c>
      <c r="BD511">
        <v>74</v>
      </c>
      <c r="BE511">
        <v>120</v>
      </c>
      <c r="BF511">
        <v>148</v>
      </c>
      <c r="BG511">
        <v>0</v>
      </c>
      <c r="BH511">
        <v>700</v>
      </c>
      <c r="BI511">
        <v>43</v>
      </c>
      <c r="BJ511">
        <v>162</v>
      </c>
      <c r="BK511">
        <v>171</v>
      </c>
      <c r="BL511">
        <v>0</v>
      </c>
      <c r="BM511">
        <v>578</v>
      </c>
      <c r="BN511">
        <v>92</v>
      </c>
      <c r="BO511">
        <v>111</v>
      </c>
      <c r="BP511">
        <v>61</v>
      </c>
      <c r="BQ511">
        <v>0</v>
      </c>
      <c r="BR511">
        <v>1506</v>
      </c>
      <c r="BS511">
        <v>226</v>
      </c>
      <c r="BT511">
        <v>117</v>
      </c>
      <c r="BU511">
        <v>25</v>
      </c>
      <c r="BV511">
        <v>0</v>
      </c>
    </row>
    <row r="512" spans="1:74" x14ac:dyDescent="0.3">
      <c r="A512" t="s">
        <v>3935</v>
      </c>
      <c r="B512">
        <v>1980</v>
      </c>
      <c r="C512" t="s">
        <v>189</v>
      </c>
      <c r="D512" t="s">
        <v>940</v>
      </c>
      <c r="E512" t="str">
        <f t="shared" si="7"/>
        <v>City of Paramount</v>
      </c>
      <c r="F512">
        <v>2115</v>
      </c>
      <c r="G512" t="s">
        <v>3936</v>
      </c>
      <c r="H512">
        <v>36407</v>
      </c>
      <c r="I512">
        <v>36407</v>
      </c>
      <c r="J512">
        <v>0</v>
      </c>
      <c r="K512">
        <v>0</v>
      </c>
      <c r="L512">
        <v>11279</v>
      </c>
      <c r="M512">
        <v>5185</v>
      </c>
      <c r="N512">
        <v>6094</v>
      </c>
      <c r="O512">
        <v>62700</v>
      </c>
      <c r="P512">
        <v>7835</v>
      </c>
      <c r="Q512">
        <v>1290</v>
      </c>
      <c r="R512">
        <v>1260</v>
      </c>
      <c r="S512">
        <v>1343</v>
      </c>
      <c r="T512" t="s">
        <v>940</v>
      </c>
      <c r="U512">
        <v>1</v>
      </c>
      <c r="V512">
        <v>271</v>
      </c>
      <c r="W512">
        <v>0</v>
      </c>
      <c r="X512">
        <v>17</v>
      </c>
      <c r="Y512">
        <v>23</v>
      </c>
      <c r="Z512">
        <v>830</v>
      </c>
      <c r="AA512">
        <v>115</v>
      </c>
      <c r="AB512">
        <v>52</v>
      </c>
      <c r="AC512">
        <v>64</v>
      </c>
      <c r="AD512">
        <v>296</v>
      </c>
      <c r="AE512">
        <v>851</v>
      </c>
      <c r="AF512">
        <v>10</v>
      </c>
      <c r="AG512">
        <v>228</v>
      </c>
      <c r="AH512">
        <v>290</v>
      </c>
      <c r="AI512">
        <v>597</v>
      </c>
      <c r="AJ512">
        <v>236</v>
      </c>
      <c r="AK512">
        <v>7</v>
      </c>
      <c r="AL512">
        <v>557</v>
      </c>
      <c r="AM512">
        <v>229</v>
      </c>
      <c r="AN512">
        <v>115</v>
      </c>
      <c r="AO512">
        <v>28</v>
      </c>
      <c r="AP512">
        <v>9</v>
      </c>
      <c r="AQ512">
        <v>1214</v>
      </c>
      <c r="AR512">
        <v>123</v>
      </c>
      <c r="AS512">
        <v>22</v>
      </c>
      <c r="AT512">
        <v>0</v>
      </c>
      <c r="AU512">
        <v>22</v>
      </c>
      <c r="AV512">
        <v>345</v>
      </c>
      <c r="AW512">
        <v>79</v>
      </c>
      <c r="AX512">
        <v>62</v>
      </c>
      <c r="AY512">
        <v>24</v>
      </c>
      <c r="AZ512">
        <v>51</v>
      </c>
      <c r="BA512">
        <v>104</v>
      </c>
      <c r="BB512">
        <v>43</v>
      </c>
      <c r="BC512">
        <v>170</v>
      </c>
      <c r="BD512">
        <v>38</v>
      </c>
      <c r="BE512">
        <v>32</v>
      </c>
      <c r="BF512">
        <v>122</v>
      </c>
      <c r="BG512">
        <v>0</v>
      </c>
      <c r="BH512">
        <v>321</v>
      </c>
      <c r="BI512">
        <v>65</v>
      </c>
      <c r="BJ512">
        <v>62</v>
      </c>
      <c r="BK512">
        <v>136</v>
      </c>
      <c r="BL512">
        <v>0</v>
      </c>
      <c r="BM512">
        <v>299</v>
      </c>
      <c r="BN512">
        <v>61</v>
      </c>
      <c r="BO512">
        <v>123</v>
      </c>
      <c r="BP512">
        <v>100</v>
      </c>
      <c r="BQ512">
        <v>0</v>
      </c>
      <c r="BR512">
        <v>1285</v>
      </c>
      <c r="BS512">
        <v>194</v>
      </c>
      <c r="BT512">
        <v>185</v>
      </c>
      <c r="BU512">
        <v>47</v>
      </c>
      <c r="BV512">
        <v>0</v>
      </c>
    </row>
    <row r="513" spans="1:74" x14ac:dyDescent="0.3">
      <c r="A513" t="s">
        <v>3937</v>
      </c>
      <c r="B513">
        <v>1980</v>
      </c>
      <c r="C513" t="s">
        <v>189</v>
      </c>
      <c r="D513" t="s">
        <v>3938</v>
      </c>
      <c r="E513" t="str">
        <f t="shared" si="7"/>
        <v>City of Parksdale</v>
      </c>
      <c r="F513">
        <v>2116</v>
      </c>
      <c r="G513" t="s">
        <v>3939</v>
      </c>
      <c r="H513">
        <v>1267</v>
      </c>
      <c r="I513">
        <v>0</v>
      </c>
      <c r="J513">
        <v>0</v>
      </c>
      <c r="K513">
        <v>1267</v>
      </c>
      <c r="L513">
        <v>349</v>
      </c>
      <c r="M513">
        <v>229</v>
      </c>
      <c r="N513">
        <v>120</v>
      </c>
      <c r="O513">
        <v>36900</v>
      </c>
      <c r="P513">
        <v>294</v>
      </c>
      <c r="Q513">
        <v>55</v>
      </c>
      <c r="R513">
        <v>0</v>
      </c>
      <c r="S513">
        <v>32</v>
      </c>
      <c r="T513" t="s">
        <v>3938</v>
      </c>
      <c r="U513">
        <v>1</v>
      </c>
      <c r="V513">
        <v>230</v>
      </c>
      <c r="W513">
        <v>0</v>
      </c>
      <c r="X513">
        <v>0</v>
      </c>
      <c r="Y513">
        <v>0</v>
      </c>
      <c r="Z513">
        <v>46</v>
      </c>
      <c r="AA513">
        <v>0</v>
      </c>
      <c r="AB513">
        <v>0</v>
      </c>
      <c r="AC513">
        <v>0</v>
      </c>
      <c r="AD513">
        <v>0</v>
      </c>
      <c r="AE513">
        <v>19</v>
      </c>
      <c r="AF513">
        <v>7</v>
      </c>
      <c r="AG513">
        <v>14</v>
      </c>
      <c r="AH513">
        <v>0</v>
      </c>
      <c r="AI513">
        <v>0</v>
      </c>
      <c r="AJ513">
        <v>8</v>
      </c>
      <c r="AK513">
        <v>8</v>
      </c>
      <c r="AL513">
        <v>6</v>
      </c>
      <c r="AM513">
        <v>8</v>
      </c>
      <c r="AN513">
        <v>0</v>
      </c>
      <c r="AO513">
        <v>0</v>
      </c>
      <c r="AP513">
        <v>0</v>
      </c>
      <c r="AQ513">
        <v>7</v>
      </c>
      <c r="AR513">
        <v>0</v>
      </c>
      <c r="AS513">
        <v>0</v>
      </c>
      <c r="AT513">
        <v>0</v>
      </c>
      <c r="AU513">
        <v>6</v>
      </c>
      <c r="AV513">
        <v>225</v>
      </c>
      <c r="AW513">
        <v>87</v>
      </c>
      <c r="AX513">
        <v>10</v>
      </c>
      <c r="AY513">
        <v>3</v>
      </c>
      <c r="AZ513">
        <v>8</v>
      </c>
      <c r="BA513">
        <v>30</v>
      </c>
      <c r="BB513">
        <v>0</v>
      </c>
      <c r="BC513">
        <v>21</v>
      </c>
      <c r="BD513">
        <v>0</v>
      </c>
      <c r="BE513">
        <v>0</v>
      </c>
      <c r="BF513">
        <v>17</v>
      </c>
      <c r="BG513">
        <v>0</v>
      </c>
      <c r="BH513">
        <v>0</v>
      </c>
      <c r="BI513">
        <v>0</v>
      </c>
      <c r="BJ513">
        <v>0</v>
      </c>
      <c r="BK513">
        <v>0</v>
      </c>
      <c r="BL513">
        <v>0</v>
      </c>
      <c r="BM513">
        <v>11</v>
      </c>
      <c r="BN513">
        <v>0</v>
      </c>
      <c r="BO513">
        <v>0</v>
      </c>
      <c r="BP513">
        <v>0</v>
      </c>
      <c r="BQ513">
        <v>0</v>
      </c>
      <c r="BR513">
        <v>41</v>
      </c>
      <c r="BS513">
        <v>0</v>
      </c>
      <c r="BT513">
        <v>0</v>
      </c>
      <c r="BU513">
        <v>0</v>
      </c>
      <c r="BV513">
        <v>0</v>
      </c>
    </row>
    <row r="514" spans="1:74" x14ac:dyDescent="0.3">
      <c r="A514" t="s">
        <v>3940</v>
      </c>
      <c r="B514">
        <v>1980</v>
      </c>
      <c r="C514" t="s">
        <v>189</v>
      </c>
      <c r="D514" t="s">
        <v>3941</v>
      </c>
      <c r="E514" t="str">
        <f t="shared" si="7"/>
        <v>City of Parkway-Sacramento South</v>
      </c>
      <c r="F514">
        <v>2117</v>
      </c>
      <c r="G514" t="s">
        <v>3942</v>
      </c>
      <c r="H514">
        <v>26815</v>
      </c>
      <c r="I514">
        <v>26815</v>
      </c>
      <c r="J514">
        <v>0</v>
      </c>
      <c r="K514">
        <v>0</v>
      </c>
      <c r="L514">
        <v>10152</v>
      </c>
      <c r="M514">
        <v>5679</v>
      </c>
      <c r="N514">
        <v>4473</v>
      </c>
      <c r="O514">
        <v>49400</v>
      </c>
      <c r="P514">
        <v>7977</v>
      </c>
      <c r="Q514">
        <v>1342</v>
      </c>
      <c r="R514">
        <v>1601</v>
      </c>
      <c r="S514">
        <v>92</v>
      </c>
      <c r="T514" t="s">
        <v>3941</v>
      </c>
      <c r="U514">
        <v>1</v>
      </c>
      <c r="V514">
        <v>232</v>
      </c>
      <c r="W514">
        <v>14</v>
      </c>
      <c r="X514">
        <v>40</v>
      </c>
      <c r="Y514">
        <v>70</v>
      </c>
      <c r="Z514">
        <v>1004</v>
      </c>
      <c r="AA514">
        <v>109</v>
      </c>
      <c r="AB514">
        <v>37</v>
      </c>
      <c r="AC514">
        <v>92</v>
      </c>
      <c r="AD514">
        <v>368</v>
      </c>
      <c r="AE514">
        <v>608</v>
      </c>
      <c r="AF514">
        <v>0</v>
      </c>
      <c r="AG514">
        <v>219</v>
      </c>
      <c r="AH514">
        <v>302</v>
      </c>
      <c r="AI514">
        <v>335</v>
      </c>
      <c r="AJ514">
        <v>95</v>
      </c>
      <c r="AK514">
        <v>45</v>
      </c>
      <c r="AL514">
        <v>337</v>
      </c>
      <c r="AM514">
        <v>95</v>
      </c>
      <c r="AN514">
        <v>38</v>
      </c>
      <c r="AO514">
        <v>7</v>
      </c>
      <c r="AP514">
        <v>0</v>
      </c>
      <c r="AQ514">
        <v>571</v>
      </c>
      <c r="AR514">
        <v>39</v>
      </c>
      <c r="AS514">
        <v>6</v>
      </c>
      <c r="AT514">
        <v>0</v>
      </c>
      <c r="AU514">
        <v>0</v>
      </c>
      <c r="AV514">
        <v>233</v>
      </c>
      <c r="AW514">
        <v>83</v>
      </c>
      <c r="AX514">
        <v>38</v>
      </c>
      <c r="AY514">
        <v>7</v>
      </c>
      <c r="AZ514">
        <v>33</v>
      </c>
      <c r="BA514">
        <v>232</v>
      </c>
      <c r="BB514">
        <v>24</v>
      </c>
      <c r="BC514">
        <v>216</v>
      </c>
      <c r="BD514">
        <v>53</v>
      </c>
      <c r="BE514">
        <v>108</v>
      </c>
      <c r="BF514">
        <v>153</v>
      </c>
      <c r="BG514">
        <v>0</v>
      </c>
      <c r="BH514">
        <v>437</v>
      </c>
      <c r="BI514">
        <v>109</v>
      </c>
      <c r="BJ514">
        <v>155</v>
      </c>
      <c r="BK514">
        <v>50</v>
      </c>
      <c r="BL514">
        <v>0</v>
      </c>
      <c r="BM514">
        <v>591</v>
      </c>
      <c r="BN514">
        <v>124</v>
      </c>
      <c r="BO514">
        <v>105</v>
      </c>
      <c r="BP514">
        <v>49</v>
      </c>
      <c r="BQ514">
        <v>0</v>
      </c>
      <c r="BR514">
        <v>2439</v>
      </c>
      <c r="BS514">
        <v>182</v>
      </c>
      <c r="BT514">
        <v>121</v>
      </c>
      <c r="BU514">
        <v>6</v>
      </c>
      <c r="BV514">
        <v>0</v>
      </c>
    </row>
    <row r="515" spans="1:74" x14ac:dyDescent="0.3">
      <c r="A515" t="s">
        <v>3943</v>
      </c>
      <c r="B515">
        <v>1980</v>
      </c>
      <c r="C515" t="s">
        <v>189</v>
      </c>
      <c r="D515" t="s">
        <v>3944</v>
      </c>
      <c r="E515" t="str">
        <f t="shared" si="7"/>
        <v>City of Parkwood</v>
      </c>
      <c r="F515">
        <v>2118</v>
      </c>
      <c r="G515" t="s">
        <v>3945</v>
      </c>
      <c r="H515">
        <v>1146</v>
      </c>
      <c r="I515">
        <v>0</v>
      </c>
      <c r="J515">
        <v>0</v>
      </c>
      <c r="K515">
        <v>1146</v>
      </c>
      <c r="L515">
        <v>333</v>
      </c>
      <c r="M515">
        <v>275</v>
      </c>
      <c r="N515">
        <v>58</v>
      </c>
      <c r="O515">
        <v>48500</v>
      </c>
      <c r="P515">
        <v>384</v>
      </c>
      <c r="Q515">
        <v>9</v>
      </c>
      <c r="R515">
        <v>1</v>
      </c>
      <c r="S515">
        <v>0</v>
      </c>
      <c r="T515" t="s">
        <v>3944</v>
      </c>
      <c r="U515">
        <v>1</v>
      </c>
      <c r="V515">
        <v>414</v>
      </c>
      <c r="W515">
        <v>0</v>
      </c>
      <c r="X515">
        <v>0</v>
      </c>
      <c r="Y515">
        <v>0</v>
      </c>
      <c r="Z515">
        <v>0</v>
      </c>
      <c r="AA515">
        <v>0</v>
      </c>
      <c r="AB515">
        <v>0</v>
      </c>
      <c r="AC515">
        <v>0</v>
      </c>
      <c r="AD515">
        <v>0</v>
      </c>
      <c r="AE515">
        <v>15</v>
      </c>
      <c r="AF515">
        <v>0</v>
      </c>
      <c r="AG515">
        <v>0</v>
      </c>
      <c r="AH515">
        <v>0</v>
      </c>
      <c r="AI515">
        <v>0</v>
      </c>
      <c r="AJ515">
        <v>6</v>
      </c>
      <c r="AK515">
        <v>0</v>
      </c>
      <c r="AL515">
        <v>0</v>
      </c>
      <c r="AM515">
        <v>0</v>
      </c>
      <c r="AN515">
        <v>6</v>
      </c>
      <c r="AO515">
        <v>0</v>
      </c>
      <c r="AP515">
        <v>0</v>
      </c>
      <c r="AQ515">
        <v>0</v>
      </c>
      <c r="AR515">
        <v>9</v>
      </c>
      <c r="AS515">
        <v>0</v>
      </c>
      <c r="AT515">
        <v>0</v>
      </c>
      <c r="AU515">
        <v>0</v>
      </c>
      <c r="AV515">
        <v>279</v>
      </c>
      <c r="AW515">
        <v>85</v>
      </c>
      <c r="AX515">
        <v>0</v>
      </c>
      <c r="AY515">
        <v>0</v>
      </c>
      <c r="AZ515">
        <v>0</v>
      </c>
      <c r="BA515">
        <v>6</v>
      </c>
      <c r="BB515">
        <v>6</v>
      </c>
      <c r="BC515">
        <v>21</v>
      </c>
      <c r="BD515">
        <v>0</v>
      </c>
      <c r="BE515">
        <v>0</v>
      </c>
      <c r="BF515">
        <v>22</v>
      </c>
      <c r="BG515">
        <v>0</v>
      </c>
      <c r="BH515">
        <v>8</v>
      </c>
      <c r="BI515">
        <v>0</v>
      </c>
      <c r="BJ515">
        <v>10</v>
      </c>
      <c r="BK515">
        <v>5</v>
      </c>
      <c r="BL515">
        <v>0</v>
      </c>
      <c r="BM515">
        <v>30</v>
      </c>
      <c r="BN515">
        <v>5</v>
      </c>
      <c r="BO515">
        <v>0</v>
      </c>
      <c r="BP515">
        <v>0</v>
      </c>
      <c r="BQ515">
        <v>0</v>
      </c>
      <c r="BR515">
        <v>127</v>
      </c>
      <c r="BS515">
        <v>30</v>
      </c>
      <c r="BT515">
        <v>14</v>
      </c>
      <c r="BU515">
        <v>0</v>
      </c>
      <c r="BV515">
        <v>0</v>
      </c>
    </row>
    <row r="516" spans="1:74" x14ac:dyDescent="0.3">
      <c r="A516" t="s">
        <v>3946</v>
      </c>
      <c r="B516">
        <v>1980</v>
      </c>
      <c r="C516" t="s">
        <v>189</v>
      </c>
      <c r="D516" t="s">
        <v>942</v>
      </c>
      <c r="E516" t="str">
        <f t="shared" si="7"/>
        <v>City of Parlier</v>
      </c>
      <c r="F516">
        <v>2120</v>
      </c>
      <c r="G516" t="s">
        <v>3947</v>
      </c>
      <c r="H516">
        <v>2902</v>
      </c>
      <c r="I516">
        <v>0</v>
      </c>
      <c r="J516">
        <v>2902</v>
      </c>
      <c r="K516">
        <v>0</v>
      </c>
      <c r="L516">
        <v>734</v>
      </c>
      <c r="M516">
        <v>390</v>
      </c>
      <c r="N516">
        <v>344</v>
      </c>
      <c r="O516">
        <v>37100</v>
      </c>
      <c r="P516">
        <v>565</v>
      </c>
      <c r="Q516">
        <v>129</v>
      </c>
      <c r="R516">
        <v>67</v>
      </c>
      <c r="S516">
        <v>1</v>
      </c>
      <c r="T516" t="s">
        <v>942</v>
      </c>
      <c r="U516">
        <v>1</v>
      </c>
      <c r="V516">
        <v>154</v>
      </c>
      <c r="W516">
        <v>6</v>
      </c>
      <c r="X516">
        <v>5</v>
      </c>
      <c r="Y516">
        <v>7</v>
      </c>
      <c r="Z516">
        <v>80</v>
      </c>
      <c r="AA516">
        <v>16</v>
      </c>
      <c r="AB516">
        <v>47</v>
      </c>
      <c r="AC516">
        <v>14</v>
      </c>
      <c r="AD516">
        <v>24</v>
      </c>
      <c r="AE516">
        <v>19</v>
      </c>
      <c r="AF516">
        <v>7</v>
      </c>
      <c r="AG516">
        <v>44</v>
      </c>
      <c r="AH516">
        <v>16</v>
      </c>
      <c r="AI516">
        <v>1</v>
      </c>
      <c r="AJ516">
        <v>0</v>
      </c>
      <c r="AK516">
        <v>7</v>
      </c>
      <c r="AL516">
        <v>18</v>
      </c>
      <c r="AM516">
        <v>2</v>
      </c>
      <c r="AN516">
        <v>0</v>
      </c>
      <c r="AO516">
        <v>0</v>
      </c>
      <c r="AP516">
        <v>1</v>
      </c>
      <c r="AQ516">
        <v>11</v>
      </c>
      <c r="AR516">
        <v>0</v>
      </c>
      <c r="AS516">
        <v>0</v>
      </c>
      <c r="AT516">
        <v>0</v>
      </c>
      <c r="AU516">
        <v>2</v>
      </c>
      <c r="AV516">
        <v>210</v>
      </c>
      <c r="AW516">
        <v>82</v>
      </c>
      <c r="AX516">
        <v>11</v>
      </c>
      <c r="AY516">
        <v>0</v>
      </c>
      <c r="AZ516">
        <v>5</v>
      </c>
      <c r="BA516">
        <v>19</v>
      </c>
      <c r="BB516">
        <v>0</v>
      </c>
      <c r="BC516">
        <v>28</v>
      </c>
      <c r="BD516">
        <v>7</v>
      </c>
      <c r="BE516">
        <v>13</v>
      </c>
      <c r="BF516">
        <v>15</v>
      </c>
      <c r="BG516">
        <v>0</v>
      </c>
      <c r="BH516">
        <v>62</v>
      </c>
      <c r="BI516">
        <v>9</v>
      </c>
      <c r="BJ516">
        <v>7</v>
      </c>
      <c r="BK516">
        <v>9</v>
      </c>
      <c r="BL516">
        <v>0</v>
      </c>
      <c r="BM516">
        <v>46</v>
      </c>
      <c r="BN516">
        <v>11</v>
      </c>
      <c r="BO516">
        <v>2</v>
      </c>
      <c r="BP516">
        <v>2</v>
      </c>
      <c r="BQ516">
        <v>0</v>
      </c>
      <c r="BR516">
        <v>86</v>
      </c>
      <c r="BS516">
        <v>0</v>
      </c>
      <c r="BT516">
        <v>4</v>
      </c>
      <c r="BU516">
        <v>0</v>
      </c>
      <c r="BV516">
        <v>0</v>
      </c>
    </row>
    <row r="517" spans="1:74" x14ac:dyDescent="0.3">
      <c r="A517" t="s">
        <v>3948</v>
      </c>
      <c r="B517">
        <v>1980</v>
      </c>
      <c r="C517" t="s">
        <v>189</v>
      </c>
      <c r="D517" t="s">
        <v>944</v>
      </c>
      <c r="E517" t="str">
        <f t="shared" ref="E517:E580" si="8">_xlfn.CONCAT("City of ",D517)</f>
        <v>City of Pasadena</v>
      </c>
      <c r="F517">
        <v>2125</v>
      </c>
      <c r="G517" t="s">
        <v>3949</v>
      </c>
      <c r="H517">
        <v>118550</v>
      </c>
      <c r="I517">
        <v>118550</v>
      </c>
      <c r="J517">
        <v>0</v>
      </c>
      <c r="K517">
        <v>0</v>
      </c>
      <c r="L517">
        <v>47056</v>
      </c>
      <c r="M517">
        <v>21494</v>
      </c>
      <c r="N517">
        <v>25562</v>
      </c>
      <c r="O517">
        <v>92100</v>
      </c>
      <c r="P517">
        <v>31785</v>
      </c>
      <c r="Q517">
        <v>7117</v>
      </c>
      <c r="R517">
        <v>10737</v>
      </c>
      <c r="S517">
        <v>44</v>
      </c>
      <c r="T517" t="s">
        <v>944</v>
      </c>
      <c r="U517">
        <v>1</v>
      </c>
      <c r="V517">
        <v>276</v>
      </c>
      <c r="W517">
        <v>78</v>
      </c>
      <c r="X517">
        <v>148</v>
      </c>
      <c r="Y517">
        <v>401</v>
      </c>
      <c r="Z517">
        <v>3811</v>
      </c>
      <c r="AA517">
        <v>675</v>
      </c>
      <c r="AB517">
        <v>420</v>
      </c>
      <c r="AC517">
        <v>449</v>
      </c>
      <c r="AD517">
        <v>1375</v>
      </c>
      <c r="AE517">
        <v>3359</v>
      </c>
      <c r="AF517">
        <v>98</v>
      </c>
      <c r="AG517">
        <v>974</v>
      </c>
      <c r="AH517">
        <v>1101</v>
      </c>
      <c r="AI517">
        <v>1653</v>
      </c>
      <c r="AJ517">
        <v>1191</v>
      </c>
      <c r="AK517">
        <v>44</v>
      </c>
      <c r="AL517">
        <v>1567</v>
      </c>
      <c r="AM517">
        <v>893</v>
      </c>
      <c r="AN517">
        <v>774</v>
      </c>
      <c r="AO517">
        <v>224</v>
      </c>
      <c r="AP517">
        <v>74</v>
      </c>
      <c r="AQ517">
        <v>4554</v>
      </c>
      <c r="AR517">
        <v>834</v>
      </c>
      <c r="AS517">
        <v>386</v>
      </c>
      <c r="AT517">
        <v>27</v>
      </c>
      <c r="AU517">
        <v>128</v>
      </c>
      <c r="AV517">
        <v>424</v>
      </c>
      <c r="AW517">
        <v>111</v>
      </c>
      <c r="AX517">
        <v>126</v>
      </c>
      <c r="AY517">
        <v>89</v>
      </c>
      <c r="AZ517">
        <v>137</v>
      </c>
      <c r="BA517">
        <v>568</v>
      </c>
      <c r="BB517">
        <v>216</v>
      </c>
      <c r="BC517">
        <v>747</v>
      </c>
      <c r="BD517">
        <v>161</v>
      </c>
      <c r="BE517">
        <v>290</v>
      </c>
      <c r="BF517">
        <v>627</v>
      </c>
      <c r="BG517">
        <v>0</v>
      </c>
      <c r="BH517">
        <v>1004</v>
      </c>
      <c r="BI517">
        <v>240</v>
      </c>
      <c r="BJ517">
        <v>278</v>
      </c>
      <c r="BK517">
        <v>424</v>
      </c>
      <c r="BL517">
        <v>0</v>
      </c>
      <c r="BM517">
        <v>1042</v>
      </c>
      <c r="BN517">
        <v>216</v>
      </c>
      <c r="BO517">
        <v>304</v>
      </c>
      <c r="BP517">
        <v>337</v>
      </c>
      <c r="BQ517">
        <v>0</v>
      </c>
      <c r="BR517">
        <v>8068</v>
      </c>
      <c r="BS517">
        <v>1046</v>
      </c>
      <c r="BT517">
        <v>1180</v>
      </c>
      <c r="BU517">
        <v>623</v>
      </c>
      <c r="BV517">
        <v>0</v>
      </c>
    </row>
    <row r="518" spans="1:74" x14ac:dyDescent="0.3">
      <c r="A518" t="s">
        <v>3950</v>
      </c>
      <c r="B518">
        <v>1980</v>
      </c>
      <c r="C518" t="s">
        <v>189</v>
      </c>
      <c r="D518" t="s">
        <v>948</v>
      </c>
      <c r="E518" t="str">
        <f t="shared" si="8"/>
        <v>City of Patterson</v>
      </c>
      <c r="F518">
        <v>2130</v>
      </c>
      <c r="G518" t="s">
        <v>3951</v>
      </c>
      <c r="H518">
        <v>3908</v>
      </c>
      <c r="I518">
        <v>0</v>
      </c>
      <c r="J518">
        <v>3908</v>
      </c>
      <c r="K518">
        <v>0</v>
      </c>
      <c r="L518">
        <v>1278</v>
      </c>
      <c r="M518">
        <v>714</v>
      </c>
      <c r="N518">
        <v>564</v>
      </c>
      <c r="O518">
        <v>50400</v>
      </c>
      <c r="P518">
        <v>1020</v>
      </c>
      <c r="Q518">
        <v>199</v>
      </c>
      <c r="R518">
        <v>50</v>
      </c>
      <c r="S518">
        <v>73</v>
      </c>
      <c r="T518" t="s">
        <v>948</v>
      </c>
      <c r="U518">
        <v>1</v>
      </c>
      <c r="V518">
        <v>170</v>
      </c>
      <c r="W518">
        <v>5</v>
      </c>
      <c r="X518">
        <v>0</v>
      </c>
      <c r="Y518">
        <v>18</v>
      </c>
      <c r="Z518">
        <v>80</v>
      </c>
      <c r="AA518">
        <v>0</v>
      </c>
      <c r="AB518">
        <v>24</v>
      </c>
      <c r="AC518">
        <v>24</v>
      </c>
      <c r="AD518">
        <v>34</v>
      </c>
      <c r="AE518">
        <v>24</v>
      </c>
      <c r="AF518">
        <v>9</v>
      </c>
      <c r="AG518">
        <v>96</v>
      </c>
      <c r="AH518">
        <v>21</v>
      </c>
      <c r="AI518">
        <v>21</v>
      </c>
      <c r="AJ518">
        <v>4</v>
      </c>
      <c r="AK518">
        <v>18</v>
      </c>
      <c r="AL518">
        <v>65</v>
      </c>
      <c r="AM518">
        <v>10</v>
      </c>
      <c r="AN518">
        <v>0</v>
      </c>
      <c r="AO518">
        <v>0</v>
      </c>
      <c r="AP518">
        <v>0</v>
      </c>
      <c r="AQ518">
        <v>93</v>
      </c>
      <c r="AR518">
        <v>0</v>
      </c>
      <c r="AS518">
        <v>0</v>
      </c>
      <c r="AT518">
        <v>0</v>
      </c>
      <c r="AU518">
        <v>8</v>
      </c>
      <c r="AV518">
        <v>253</v>
      </c>
      <c r="AW518">
        <v>95</v>
      </c>
      <c r="AX518">
        <v>0</v>
      </c>
      <c r="AY518">
        <v>12</v>
      </c>
      <c r="AZ518">
        <v>0</v>
      </c>
      <c r="BA518">
        <v>13</v>
      </c>
      <c r="BB518">
        <v>12</v>
      </c>
      <c r="BC518">
        <v>24</v>
      </c>
      <c r="BD518">
        <v>10</v>
      </c>
      <c r="BE518">
        <v>11</v>
      </c>
      <c r="BF518">
        <v>10</v>
      </c>
      <c r="BG518">
        <v>0</v>
      </c>
      <c r="BH518">
        <v>55</v>
      </c>
      <c r="BI518">
        <v>0</v>
      </c>
      <c r="BJ518">
        <v>0</v>
      </c>
      <c r="BK518">
        <v>0</v>
      </c>
      <c r="BL518">
        <v>0</v>
      </c>
      <c r="BM518">
        <v>87</v>
      </c>
      <c r="BN518">
        <v>23</v>
      </c>
      <c r="BO518">
        <v>0</v>
      </c>
      <c r="BP518">
        <v>0</v>
      </c>
      <c r="BQ518">
        <v>0</v>
      </c>
      <c r="BR518">
        <v>274</v>
      </c>
      <c r="BS518">
        <v>32</v>
      </c>
      <c r="BT518">
        <v>27</v>
      </c>
      <c r="BU518">
        <v>0</v>
      </c>
      <c r="BV518">
        <v>0</v>
      </c>
    </row>
    <row r="519" spans="1:74" x14ac:dyDescent="0.3">
      <c r="A519" t="s">
        <v>3952</v>
      </c>
      <c r="B519">
        <v>1980</v>
      </c>
      <c r="C519" t="s">
        <v>189</v>
      </c>
      <c r="D519" t="s">
        <v>3953</v>
      </c>
      <c r="E519" t="str">
        <f t="shared" si="8"/>
        <v>City of Penn Valley</v>
      </c>
      <c r="F519">
        <v>2137</v>
      </c>
      <c r="G519" t="s">
        <v>3954</v>
      </c>
      <c r="H519">
        <v>1032</v>
      </c>
      <c r="I519">
        <v>0</v>
      </c>
      <c r="J519">
        <v>0</v>
      </c>
      <c r="K519">
        <v>1032</v>
      </c>
      <c r="L519">
        <v>384</v>
      </c>
      <c r="M519">
        <v>329</v>
      </c>
      <c r="N519">
        <v>55</v>
      </c>
      <c r="O519">
        <v>76300</v>
      </c>
      <c r="P519">
        <v>295</v>
      </c>
      <c r="Q519">
        <v>21</v>
      </c>
      <c r="R519">
        <v>0</v>
      </c>
      <c r="S519">
        <v>111</v>
      </c>
      <c r="T519" t="s">
        <v>3953</v>
      </c>
      <c r="U519">
        <v>1</v>
      </c>
      <c r="V519">
        <v>423</v>
      </c>
      <c r="W519">
        <v>0</v>
      </c>
      <c r="X519">
        <v>0</v>
      </c>
      <c r="Y519">
        <v>0</v>
      </c>
      <c r="Z519">
        <v>9</v>
      </c>
      <c r="AA519">
        <v>0</v>
      </c>
      <c r="AB519">
        <v>0</v>
      </c>
      <c r="AC519">
        <v>0</v>
      </c>
      <c r="AD519">
        <v>0</v>
      </c>
      <c r="AE519">
        <v>9</v>
      </c>
      <c r="AF519">
        <v>0</v>
      </c>
      <c r="AG519">
        <v>0</v>
      </c>
      <c r="AH519">
        <v>0</v>
      </c>
      <c r="AI519">
        <v>8</v>
      </c>
      <c r="AJ519">
        <v>0</v>
      </c>
      <c r="AK519">
        <v>0</v>
      </c>
      <c r="AL519">
        <v>0</v>
      </c>
      <c r="AM519">
        <v>0</v>
      </c>
      <c r="AN519">
        <v>0</v>
      </c>
      <c r="AO519">
        <v>0</v>
      </c>
      <c r="AP519">
        <v>0</v>
      </c>
      <c r="AQ519">
        <v>0</v>
      </c>
      <c r="AR519">
        <v>22</v>
      </c>
      <c r="AS519">
        <v>0</v>
      </c>
      <c r="AT519">
        <v>0</v>
      </c>
      <c r="AU519">
        <v>0</v>
      </c>
      <c r="AV519">
        <v>348</v>
      </c>
      <c r="AW519">
        <v>70</v>
      </c>
      <c r="AX519">
        <v>0</v>
      </c>
      <c r="AY519">
        <v>0</v>
      </c>
      <c r="AZ519">
        <v>0</v>
      </c>
      <c r="BA519">
        <v>0</v>
      </c>
      <c r="BB519">
        <v>0</v>
      </c>
      <c r="BC519">
        <v>7</v>
      </c>
      <c r="BD519">
        <v>0</v>
      </c>
      <c r="BE519">
        <v>7</v>
      </c>
      <c r="BF519">
        <v>19</v>
      </c>
      <c r="BG519">
        <v>0</v>
      </c>
      <c r="BH519">
        <v>12</v>
      </c>
      <c r="BI519">
        <v>26</v>
      </c>
      <c r="BJ519">
        <v>7</v>
      </c>
      <c r="BK519">
        <v>4</v>
      </c>
      <c r="BL519">
        <v>0</v>
      </c>
      <c r="BM519">
        <v>16</v>
      </c>
      <c r="BN519">
        <v>0</v>
      </c>
      <c r="BO519">
        <v>13</v>
      </c>
      <c r="BP519">
        <v>7</v>
      </c>
      <c r="BQ519">
        <v>0</v>
      </c>
      <c r="BR519">
        <v>82</v>
      </c>
      <c r="BS519">
        <v>9</v>
      </c>
      <c r="BT519">
        <v>37</v>
      </c>
      <c r="BU519">
        <v>0</v>
      </c>
      <c r="BV519">
        <v>0</v>
      </c>
    </row>
    <row r="520" spans="1:74" x14ac:dyDescent="0.3">
      <c r="A520" t="s">
        <v>3955</v>
      </c>
      <c r="B520">
        <v>1980</v>
      </c>
      <c r="C520" t="s">
        <v>189</v>
      </c>
      <c r="D520" t="s">
        <v>950</v>
      </c>
      <c r="E520" t="str">
        <f t="shared" si="8"/>
        <v>City of Perris</v>
      </c>
      <c r="F520">
        <v>2138</v>
      </c>
      <c r="G520" t="s">
        <v>3956</v>
      </c>
      <c r="H520">
        <v>6827</v>
      </c>
      <c r="I520">
        <v>0</v>
      </c>
      <c r="J520">
        <v>6827</v>
      </c>
      <c r="K520">
        <v>0</v>
      </c>
      <c r="L520">
        <v>2355</v>
      </c>
      <c r="M520">
        <v>1693</v>
      </c>
      <c r="N520">
        <v>662</v>
      </c>
      <c r="O520">
        <v>45100</v>
      </c>
      <c r="P520">
        <v>1525</v>
      </c>
      <c r="Q520">
        <v>204</v>
      </c>
      <c r="R520">
        <v>115</v>
      </c>
      <c r="S520">
        <v>780</v>
      </c>
      <c r="T520" t="s">
        <v>950</v>
      </c>
      <c r="U520">
        <v>1</v>
      </c>
      <c r="V520">
        <v>221</v>
      </c>
      <c r="W520">
        <v>0</v>
      </c>
      <c r="X520">
        <v>11</v>
      </c>
      <c r="Y520">
        <v>8</v>
      </c>
      <c r="Z520">
        <v>138</v>
      </c>
      <c r="AA520">
        <v>9</v>
      </c>
      <c r="AB520">
        <v>19</v>
      </c>
      <c r="AC520">
        <v>38</v>
      </c>
      <c r="AD520">
        <v>45</v>
      </c>
      <c r="AE520">
        <v>140</v>
      </c>
      <c r="AF520">
        <v>0</v>
      </c>
      <c r="AG520">
        <v>58</v>
      </c>
      <c r="AH520">
        <v>17</v>
      </c>
      <c r="AI520">
        <v>17</v>
      </c>
      <c r="AJ520">
        <v>11</v>
      </c>
      <c r="AK520">
        <v>7</v>
      </c>
      <c r="AL520">
        <v>28</v>
      </c>
      <c r="AM520">
        <v>3</v>
      </c>
      <c r="AN520">
        <v>0</v>
      </c>
      <c r="AO520">
        <v>0</v>
      </c>
      <c r="AP520">
        <v>0</v>
      </c>
      <c r="AQ520">
        <v>76</v>
      </c>
      <c r="AR520">
        <v>5</v>
      </c>
      <c r="AS520">
        <v>0</v>
      </c>
      <c r="AT520">
        <v>0</v>
      </c>
      <c r="AU520">
        <v>7</v>
      </c>
      <c r="AV520">
        <v>267</v>
      </c>
      <c r="AW520">
        <v>77</v>
      </c>
      <c r="AX520">
        <v>15</v>
      </c>
      <c r="AY520">
        <v>13</v>
      </c>
      <c r="AZ520">
        <v>14</v>
      </c>
      <c r="BA520">
        <v>55</v>
      </c>
      <c r="BB520">
        <v>15</v>
      </c>
      <c r="BC520">
        <v>102</v>
      </c>
      <c r="BD520">
        <v>18</v>
      </c>
      <c r="BE520">
        <v>47</v>
      </c>
      <c r="BF520">
        <v>36</v>
      </c>
      <c r="BG520">
        <v>0</v>
      </c>
      <c r="BH520">
        <v>71</v>
      </c>
      <c r="BI520">
        <v>26</v>
      </c>
      <c r="BJ520">
        <v>23</v>
      </c>
      <c r="BK520">
        <v>60</v>
      </c>
      <c r="BL520">
        <v>0</v>
      </c>
      <c r="BM520">
        <v>107</v>
      </c>
      <c r="BN520">
        <v>35</v>
      </c>
      <c r="BO520">
        <v>51</v>
      </c>
      <c r="BP520">
        <v>14</v>
      </c>
      <c r="BQ520">
        <v>0</v>
      </c>
      <c r="BR520">
        <v>188</v>
      </c>
      <c r="BS520">
        <v>45</v>
      </c>
      <c r="BT520">
        <v>0</v>
      </c>
      <c r="BU520">
        <v>4</v>
      </c>
      <c r="BV520">
        <v>0</v>
      </c>
    </row>
    <row r="521" spans="1:74" x14ac:dyDescent="0.3">
      <c r="A521" t="s">
        <v>3957</v>
      </c>
      <c r="B521">
        <v>1980</v>
      </c>
      <c r="C521" t="s">
        <v>189</v>
      </c>
      <c r="D521" t="s">
        <v>952</v>
      </c>
      <c r="E521" t="str">
        <f t="shared" si="8"/>
        <v>City of Petaluma</v>
      </c>
      <c r="F521">
        <v>2140</v>
      </c>
      <c r="G521" t="s">
        <v>3958</v>
      </c>
      <c r="H521">
        <v>33834</v>
      </c>
      <c r="I521">
        <v>0</v>
      </c>
      <c r="J521">
        <v>33834</v>
      </c>
      <c r="K521">
        <v>0</v>
      </c>
      <c r="L521">
        <v>12122</v>
      </c>
      <c r="M521">
        <v>8267</v>
      </c>
      <c r="N521">
        <v>3855</v>
      </c>
      <c r="O521">
        <v>89100</v>
      </c>
      <c r="P521">
        <v>10516</v>
      </c>
      <c r="Q521">
        <v>987</v>
      </c>
      <c r="R521">
        <v>453</v>
      </c>
      <c r="S521">
        <v>577</v>
      </c>
      <c r="T521" t="s">
        <v>952</v>
      </c>
      <c r="U521">
        <v>1</v>
      </c>
      <c r="V521">
        <v>300</v>
      </c>
      <c r="W521">
        <v>0</v>
      </c>
      <c r="X521">
        <v>4</v>
      </c>
      <c r="Y521">
        <v>45</v>
      </c>
      <c r="Z521">
        <v>549</v>
      </c>
      <c r="AA521">
        <v>89</v>
      </c>
      <c r="AB521">
        <v>25</v>
      </c>
      <c r="AC521">
        <v>35</v>
      </c>
      <c r="AD521">
        <v>147</v>
      </c>
      <c r="AE521">
        <v>449</v>
      </c>
      <c r="AF521">
        <v>6</v>
      </c>
      <c r="AG521">
        <v>116</v>
      </c>
      <c r="AH521">
        <v>106</v>
      </c>
      <c r="AI521">
        <v>287</v>
      </c>
      <c r="AJ521">
        <v>214</v>
      </c>
      <c r="AK521">
        <v>14</v>
      </c>
      <c r="AL521">
        <v>203</v>
      </c>
      <c r="AM521">
        <v>110</v>
      </c>
      <c r="AN521">
        <v>181</v>
      </c>
      <c r="AO521">
        <v>41</v>
      </c>
      <c r="AP521">
        <v>15</v>
      </c>
      <c r="AQ521">
        <v>784</v>
      </c>
      <c r="AR521">
        <v>179</v>
      </c>
      <c r="AS521">
        <v>120</v>
      </c>
      <c r="AT521">
        <v>9</v>
      </c>
      <c r="AU521">
        <v>18</v>
      </c>
      <c r="AV521">
        <v>413</v>
      </c>
      <c r="AW521">
        <v>89</v>
      </c>
      <c r="AX521">
        <v>57</v>
      </c>
      <c r="AY521">
        <v>44</v>
      </c>
      <c r="AZ521">
        <v>50</v>
      </c>
      <c r="BA521">
        <v>204</v>
      </c>
      <c r="BB521">
        <v>43</v>
      </c>
      <c r="BC521">
        <v>266</v>
      </c>
      <c r="BD521">
        <v>42</v>
      </c>
      <c r="BE521">
        <v>78</v>
      </c>
      <c r="BF521">
        <v>157</v>
      </c>
      <c r="BG521">
        <v>0</v>
      </c>
      <c r="BH521">
        <v>294</v>
      </c>
      <c r="BI521">
        <v>55</v>
      </c>
      <c r="BJ521">
        <v>54</v>
      </c>
      <c r="BK521">
        <v>203</v>
      </c>
      <c r="BL521">
        <v>0</v>
      </c>
      <c r="BM521">
        <v>372</v>
      </c>
      <c r="BN521">
        <v>49</v>
      </c>
      <c r="BO521">
        <v>174</v>
      </c>
      <c r="BP521">
        <v>144</v>
      </c>
      <c r="BQ521">
        <v>0</v>
      </c>
      <c r="BR521">
        <v>3364</v>
      </c>
      <c r="BS521">
        <v>669</v>
      </c>
      <c r="BT521">
        <v>647</v>
      </c>
      <c r="BU521">
        <v>258</v>
      </c>
      <c r="BV521">
        <v>0</v>
      </c>
    </row>
    <row r="522" spans="1:74" x14ac:dyDescent="0.3">
      <c r="A522" t="s">
        <v>3959</v>
      </c>
      <c r="B522">
        <v>1980</v>
      </c>
      <c r="C522" t="s">
        <v>189</v>
      </c>
      <c r="D522" t="s">
        <v>954</v>
      </c>
      <c r="E522" t="str">
        <f t="shared" si="8"/>
        <v>City of Pico Rivera</v>
      </c>
      <c r="F522">
        <v>2145</v>
      </c>
      <c r="G522" t="s">
        <v>3960</v>
      </c>
      <c r="H522">
        <v>53459</v>
      </c>
      <c r="I522">
        <v>53459</v>
      </c>
      <c r="J522">
        <v>0</v>
      </c>
      <c r="K522">
        <v>0</v>
      </c>
      <c r="L522">
        <v>15399</v>
      </c>
      <c r="M522">
        <v>10964</v>
      </c>
      <c r="N522">
        <v>4435</v>
      </c>
      <c r="O522">
        <v>65700</v>
      </c>
      <c r="P522">
        <v>12852</v>
      </c>
      <c r="Q522">
        <v>854</v>
      </c>
      <c r="R522">
        <v>1779</v>
      </c>
      <c r="S522">
        <v>397</v>
      </c>
      <c r="T522" t="s">
        <v>954</v>
      </c>
      <c r="U522">
        <v>1</v>
      </c>
      <c r="V522">
        <v>281</v>
      </c>
      <c r="W522">
        <v>6</v>
      </c>
      <c r="X522">
        <v>31</v>
      </c>
      <c r="Y522">
        <v>13</v>
      </c>
      <c r="Z522">
        <v>501</v>
      </c>
      <c r="AA522">
        <v>89</v>
      </c>
      <c r="AB522">
        <v>27</v>
      </c>
      <c r="AC522">
        <v>36</v>
      </c>
      <c r="AD522">
        <v>202</v>
      </c>
      <c r="AE522">
        <v>652</v>
      </c>
      <c r="AF522">
        <v>21</v>
      </c>
      <c r="AG522">
        <v>208</v>
      </c>
      <c r="AH522">
        <v>202</v>
      </c>
      <c r="AI522">
        <v>303</v>
      </c>
      <c r="AJ522">
        <v>232</v>
      </c>
      <c r="AK522">
        <v>21</v>
      </c>
      <c r="AL522">
        <v>313</v>
      </c>
      <c r="AM522">
        <v>247</v>
      </c>
      <c r="AN522">
        <v>105</v>
      </c>
      <c r="AO522">
        <v>69</v>
      </c>
      <c r="AP522">
        <v>6</v>
      </c>
      <c r="AQ522">
        <v>869</v>
      </c>
      <c r="AR522">
        <v>122</v>
      </c>
      <c r="AS522">
        <v>19</v>
      </c>
      <c r="AT522">
        <v>0</v>
      </c>
      <c r="AU522">
        <v>30</v>
      </c>
      <c r="AV522">
        <v>282</v>
      </c>
      <c r="AW522">
        <v>87</v>
      </c>
      <c r="AX522">
        <v>73</v>
      </c>
      <c r="AY522">
        <v>30</v>
      </c>
      <c r="AZ522">
        <v>70</v>
      </c>
      <c r="BA522">
        <v>456</v>
      </c>
      <c r="BB522">
        <v>47</v>
      </c>
      <c r="BC522">
        <v>429</v>
      </c>
      <c r="BD522">
        <v>125</v>
      </c>
      <c r="BE522">
        <v>164</v>
      </c>
      <c r="BF522">
        <v>233</v>
      </c>
      <c r="BG522">
        <v>0</v>
      </c>
      <c r="BH522">
        <v>701</v>
      </c>
      <c r="BI522">
        <v>202</v>
      </c>
      <c r="BJ522">
        <v>224</v>
      </c>
      <c r="BK522">
        <v>266</v>
      </c>
      <c r="BL522">
        <v>0</v>
      </c>
      <c r="BM522">
        <v>946</v>
      </c>
      <c r="BN522">
        <v>159</v>
      </c>
      <c r="BO522">
        <v>189</v>
      </c>
      <c r="BP522">
        <v>181</v>
      </c>
      <c r="BQ522">
        <v>0</v>
      </c>
      <c r="BR522">
        <v>4270</v>
      </c>
      <c r="BS522">
        <v>413</v>
      </c>
      <c r="BT522">
        <v>460</v>
      </c>
      <c r="BU522">
        <v>132</v>
      </c>
      <c r="BV522">
        <v>0</v>
      </c>
    </row>
    <row r="523" spans="1:74" x14ac:dyDescent="0.3">
      <c r="A523" t="s">
        <v>3961</v>
      </c>
      <c r="B523">
        <v>1980</v>
      </c>
      <c r="C523" t="s">
        <v>189</v>
      </c>
      <c r="D523" t="s">
        <v>3962</v>
      </c>
      <c r="E523" t="str">
        <f t="shared" si="8"/>
        <v>City of Piedmont</v>
      </c>
      <c r="F523">
        <v>2150</v>
      </c>
      <c r="G523" t="s">
        <v>3963</v>
      </c>
      <c r="H523">
        <v>10498</v>
      </c>
      <c r="I523">
        <v>10498</v>
      </c>
      <c r="J523">
        <v>0</v>
      </c>
      <c r="K523">
        <v>0</v>
      </c>
      <c r="L523">
        <v>3763</v>
      </c>
      <c r="M523">
        <v>3405</v>
      </c>
      <c r="N523">
        <v>358</v>
      </c>
      <c r="O523">
        <v>192100</v>
      </c>
      <c r="P523">
        <v>3714</v>
      </c>
      <c r="Q523">
        <v>121</v>
      </c>
      <c r="R523">
        <v>1</v>
      </c>
      <c r="S523">
        <v>0</v>
      </c>
      <c r="T523" t="s">
        <v>3962</v>
      </c>
      <c r="U523">
        <v>1</v>
      </c>
      <c r="V523">
        <v>485</v>
      </c>
      <c r="W523">
        <v>0</v>
      </c>
      <c r="X523">
        <v>0</v>
      </c>
      <c r="Y523">
        <v>0</v>
      </c>
      <c r="Z523">
        <v>10</v>
      </c>
      <c r="AA523">
        <v>16</v>
      </c>
      <c r="AB523">
        <v>5</v>
      </c>
      <c r="AC523">
        <v>0</v>
      </c>
      <c r="AD523">
        <v>0</v>
      </c>
      <c r="AE523">
        <v>44</v>
      </c>
      <c r="AF523">
        <v>0</v>
      </c>
      <c r="AG523">
        <v>8</v>
      </c>
      <c r="AH523">
        <v>9</v>
      </c>
      <c r="AI523">
        <v>4</v>
      </c>
      <c r="AJ523">
        <v>15</v>
      </c>
      <c r="AK523">
        <v>5</v>
      </c>
      <c r="AL523">
        <v>18</v>
      </c>
      <c r="AM523">
        <v>6</v>
      </c>
      <c r="AN523">
        <v>11</v>
      </c>
      <c r="AO523">
        <v>30</v>
      </c>
      <c r="AP523">
        <v>6</v>
      </c>
      <c r="AQ523">
        <v>54</v>
      </c>
      <c r="AR523">
        <v>27</v>
      </c>
      <c r="AS523">
        <v>43</v>
      </c>
      <c r="AT523">
        <v>12</v>
      </c>
      <c r="AU523">
        <v>14</v>
      </c>
      <c r="AV523">
        <v>605</v>
      </c>
      <c r="AW523">
        <v>172</v>
      </c>
      <c r="AX523">
        <v>0</v>
      </c>
      <c r="AY523">
        <v>0</v>
      </c>
      <c r="AZ523">
        <v>11</v>
      </c>
      <c r="BA523">
        <v>85</v>
      </c>
      <c r="BB523">
        <v>77</v>
      </c>
      <c r="BC523">
        <v>17</v>
      </c>
      <c r="BD523">
        <v>23</v>
      </c>
      <c r="BE523">
        <v>5</v>
      </c>
      <c r="BF523">
        <v>31</v>
      </c>
      <c r="BG523">
        <v>0</v>
      </c>
      <c r="BH523">
        <v>108</v>
      </c>
      <c r="BI523">
        <v>20</v>
      </c>
      <c r="BJ523">
        <v>16</v>
      </c>
      <c r="BK523">
        <v>79</v>
      </c>
      <c r="BL523">
        <v>0</v>
      </c>
      <c r="BM523">
        <v>122</v>
      </c>
      <c r="BN523">
        <v>12</v>
      </c>
      <c r="BO523">
        <v>30</v>
      </c>
      <c r="BP523">
        <v>32</v>
      </c>
      <c r="BQ523">
        <v>0</v>
      </c>
      <c r="BR523">
        <v>1855</v>
      </c>
      <c r="BS523">
        <v>234</v>
      </c>
      <c r="BT523">
        <v>208</v>
      </c>
      <c r="BU523">
        <v>195</v>
      </c>
      <c r="BV523">
        <v>0</v>
      </c>
    </row>
    <row r="524" spans="1:74" x14ac:dyDescent="0.3">
      <c r="A524" t="s">
        <v>3964</v>
      </c>
      <c r="B524">
        <v>1980</v>
      </c>
      <c r="C524" t="s">
        <v>189</v>
      </c>
      <c r="D524" t="s">
        <v>3965</v>
      </c>
      <c r="E524" t="str">
        <f t="shared" si="8"/>
        <v>City of Pine Grove</v>
      </c>
      <c r="F524">
        <v>2158</v>
      </c>
      <c r="G524" t="s">
        <v>3966</v>
      </c>
      <c r="H524">
        <v>1049</v>
      </c>
      <c r="I524">
        <v>1049</v>
      </c>
      <c r="J524">
        <v>0</v>
      </c>
      <c r="K524">
        <v>0</v>
      </c>
      <c r="L524">
        <v>374</v>
      </c>
      <c r="M524">
        <v>252</v>
      </c>
      <c r="N524">
        <v>122</v>
      </c>
      <c r="O524">
        <v>48100</v>
      </c>
      <c r="P524">
        <v>298</v>
      </c>
      <c r="Q524">
        <v>44</v>
      </c>
      <c r="R524">
        <v>0</v>
      </c>
      <c r="S524">
        <v>75</v>
      </c>
      <c r="T524" t="s">
        <v>3965</v>
      </c>
      <c r="U524">
        <v>1</v>
      </c>
      <c r="V524">
        <v>262</v>
      </c>
      <c r="W524">
        <v>0</v>
      </c>
      <c r="X524">
        <v>0</v>
      </c>
      <c r="Y524">
        <v>0</v>
      </c>
      <c r="Z524">
        <v>17</v>
      </c>
      <c r="AA524">
        <v>4</v>
      </c>
      <c r="AB524">
        <v>0</v>
      </c>
      <c r="AC524">
        <v>0</v>
      </c>
      <c r="AD524">
        <v>7</v>
      </c>
      <c r="AE524">
        <v>22</v>
      </c>
      <c r="AF524">
        <v>5</v>
      </c>
      <c r="AG524">
        <v>19</v>
      </c>
      <c r="AH524">
        <v>7</v>
      </c>
      <c r="AI524">
        <v>17</v>
      </c>
      <c r="AJ524">
        <v>0</v>
      </c>
      <c r="AK524">
        <v>0</v>
      </c>
      <c r="AL524">
        <v>17</v>
      </c>
      <c r="AM524">
        <v>0</v>
      </c>
      <c r="AN524">
        <v>0</v>
      </c>
      <c r="AO524">
        <v>0</v>
      </c>
      <c r="AP524">
        <v>0</v>
      </c>
      <c r="AQ524">
        <v>26</v>
      </c>
      <c r="AR524">
        <v>0</v>
      </c>
      <c r="AS524">
        <v>0</v>
      </c>
      <c r="AT524">
        <v>0</v>
      </c>
      <c r="AU524">
        <v>0</v>
      </c>
      <c r="AV524">
        <v>410</v>
      </c>
      <c r="AW524">
        <v>88</v>
      </c>
      <c r="AX524">
        <v>0</v>
      </c>
      <c r="AY524">
        <v>0</v>
      </c>
      <c r="AZ524">
        <v>0</v>
      </c>
      <c r="BA524">
        <v>11</v>
      </c>
      <c r="BB524">
        <v>0</v>
      </c>
      <c r="BC524">
        <v>11</v>
      </c>
      <c r="BD524">
        <v>6</v>
      </c>
      <c r="BE524">
        <v>0</v>
      </c>
      <c r="BF524">
        <v>11</v>
      </c>
      <c r="BG524">
        <v>0</v>
      </c>
      <c r="BH524">
        <v>11</v>
      </c>
      <c r="BI524">
        <v>0</v>
      </c>
      <c r="BJ524">
        <v>7</v>
      </c>
      <c r="BK524">
        <v>4</v>
      </c>
      <c r="BL524">
        <v>0</v>
      </c>
      <c r="BM524">
        <v>0</v>
      </c>
      <c r="BN524">
        <v>5</v>
      </c>
      <c r="BO524">
        <v>21</v>
      </c>
      <c r="BP524">
        <v>15</v>
      </c>
      <c r="BQ524">
        <v>0</v>
      </c>
      <c r="BR524">
        <v>36</v>
      </c>
      <c r="BS524">
        <v>0</v>
      </c>
      <c r="BT524">
        <v>16</v>
      </c>
      <c r="BU524">
        <v>7</v>
      </c>
      <c r="BV524">
        <v>0</v>
      </c>
    </row>
    <row r="525" spans="1:74" x14ac:dyDescent="0.3">
      <c r="A525" t="s">
        <v>3967</v>
      </c>
      <c r="B525">
        <v>1980</v>
      </c>
      <c r="C525" t="s">
        <v>189</v>
      </c>
      <c r="D525" t="s">
        <v>3968</v>
      </c>
      <c r="E525" t="str">
        <f t="shared" si="8"/>
        <v>City of Pine Hills</v>
      </c>
      <c r="F525">
        <v>2159</v>
      </c>
      <c r="G525" t="s">
        <v>3969</v>
      </c>
      <c r="H525">
        <v>2686</v>
      </c>
      <c r="I525">
        <v>0</v>
      </c>
      <c r="J525">
        <v>2686</v>
      </c>
      <c r="K525">
        <v>0</v>
      </c>
      <c r="L525">
        <v>1042</v>
      </c>
      <c r="M525">
        <v>751</v>
      </c>
      <c r="N525">
        <v>291</v>
      </c>
      <c r="O525">
        <v>57100</v>
      </c>
      <c r="P525">
        <v>808</v>
      </c>
      <c r="Q525">
        <v>86</v>
      </c>
      <c r="R525">
        <v>2</v>
      </c>
      <c r="S525">
        <v>186</v>
      </c>
      <c r="T525" t="s">
        <v>3968</v>
      </c>
      <c r="U525">
        <v>1</v>
      </c>
      <c r="V525">
        <v>275</v>
      </c>
      <c r="W525">
        <v>0</v>
      </c>
      <c r="X525">
        <v>0</v>
      </c>
      <c r="Y525">
        <v>0</v>
      </c>
      <c r="Z525">
        <v>29</v>
      </c>
      <c r="AA525">
        <v>15</v>
      </c>
      <c r="AB525">
        <v>0</v>
      </c>
      <c r="AC525">
        <v>0</v>
      </c>
      <c r="AD525">
        <v>27</v>
      </c>
      <c r="AE525">
        <v>46</v>
      </c>
      <c r="AF525">
        <v>5</v>
      </c>
      <c r="AG525">
        <v>6</v>
      </c>
      <c r="AH525">
        <v>29</v>
      </c>
      <c r="AI525">
        <v>10</v>
      </c>
      <c r="AJ525">
        <v>0</v>
      </c>
      <c r="AK525">
        <v>0</v>
      </c>
      <c r="AL525">
        <v>20</v>
      </c>
      <c r="AM525">
        <v>36</v>
      </c>
      <c r="AN525">
        <v>10</v>
      </c>
      <c r="AO525">
        <v>0</v>
      </c>
      <c r="AP525">
        <v>0</v>
      </c>
      <c r="AQ525">
        <v>31</v>
      </c>
      <c r="AR525">
        <v>18</v>
      </c>
      <c r="AS525">
        <v>7</v>
      </c>
      <c r="AT525">
        <v>0</v>
      </c>
      <c r="AU525">
        <v>6</v>
      </c>
      <c r="AV525">
        <v>344</v>
      </c>
      <c r="AW525">
        <v>73</v>
      </c>
      <c r="AX525">
        <v>0</v>
      </c>
      <c r="AY525">
        <v>0</v>
      </c>
      <c r="AZ525">
        <v>7</v>
      </c>
      <c r="BA525">
        <v>8</v>
      </c>
      <c r="BB525">
        <v>0</v>
      </c>
      <c r="BC525">
        <v>36</v>
      </c>
      <c r="BD525">
        <v>0</v>
      </c>
      <c r="BE525">
        <v>0</v>
      </c>
      <c r="BF525">
        <v>16</v>
      </c>
      <c r="BG525">
        <v>0</v>
      </c>
      <c r="BH525">
        <v>20</v>
      </c>
      <c r="BI525">
        <v>7</v>
      </c>
      <c r="BJ525">
        <v>6</v>
      </c>
      <c r="BK525">
        <v>29</v>
      </c>
      <c r="BL525">
        <v>0</v>
      </c>
      <c r="BM525">
        <v>74</v>
      </c>
      <c r="BN525">
        <v>0</v>
      </c>
      <c r="BO525">
        <v>14</v>
      </c>
      <c r="BP525">
        <v>28</v>
      </c>
      <c r="BQ525">
        <v>0</v>
      </c>
      <c r="BR525">
        <v>244</v>
      </c>
      <c r="BS525">
        <v>40</v>
      </c>
      <c r="BT525">
        <v>26</v>
      </c>
      <c r="BU525">
        <v>6</v>
      </c>
      <c r="BV525">
        <v>0</v>
      </c>
    </row>
    <row r="526" spans="1:74" x14ac:dyDescent="0.3">
      <c r="A526" t="s">
        <v>3970</v>
      </c>
      <c r="B526">
        <v>1980</v>
      </c>
      <c r="C526" t="s">
        <v>189</v>
      </c>
      <c r="D526" t="s">
        <v>956</v>
      </c>
      <c r="E526" t="str">
        <f t="shared" si="8"/>
        <v>City of Pinole</v>
      </c>
      <c r="F526">
        <v>2160</v>
      </c>
      <c r="G526" t="s">
        <v>3971</v>
      </c>
      <c r="H526">
        <v>14253</v>
      </c>
      <c r="I526">
        <v>14253</v>
      </c>
      <c r="J526">
        <v>0</v>
      </c>
      <c r="K526">
        <v>0</v>
      </c>
      <c r="L526">
        <v>4897</v>
      </c>
      <c r="M526">
        <v>3753</v>
      </c>
      <c r="N526">
        <v>1144</v>
      </c>
      <c r="O526">
        <v>88100</v>
      </c>
      <c r="P526">
        <v>4425</v>
      </c>
      <c r="Q526">
        <v>346</v>
      </c>
      <c r="R526">
        <v>294</v>
      </c>
      <c r="S526">
        <v>2</v>
      </c>
      <c r="T526" t="s">
        <v>956</v>
      </c>
      <c r="U526">
        <v>1</v>
      </c>
      <c r="V526">
        <v>325</v>
      </c>
      <c r="W526">
        <v>0</v>
      </c>
      <c r="X526">
        <v>0</v>
      </c>
      <c r="Y526">
        <v>7</v>
      </c>
      <c r="Z526">
        <v>115</v>
      </c>
      <c r="AA526">
        <v>6</v>
      </c>
      <c r="AB526">
        <v>0</v>
      </c>
      <c r="AC526">
        <v>7</v>
      </c>
      <c r="AD526">
        <v>6</v>
      </c>
      <c r="AE526">
        <v>156</v>
      </c>
      <c r="AF526">
        <v>5</v>
      </c>
      <c r="AG526">
        <v>20</v>
      </c>
      <c r="AH526">
        <v>34</v>
      </c>
      <c r="AI526">
        <v>95</v>
      </c>
      <c r="AJ526">
        <v>56</v>
      </c>
      <c r="AK526">
        <v>0</v>
      </c>
      <c r="AL526">
        <v>20</v>
      </c>
      <c r="AM526">
        <v>76</v>
      </c>
      <c r="AN526">
        <v>50</v>
      </c>
      <c r="AO526">
        <v>25</v>
      </c>
      <c r="AP526">
        <v>0</v>
      </c>
      <c r="AQ526">
        <v>344</v>
      </c>
      <c r="AR526">
        <v>58</v>
      </c>
      <c r="AS526">
        <v>51</v>
      </c>
      <c r="AT526">
        <v>0</v>
      </c>
      <c r="AU526">
        <v>0</v>
      </c>
      <c r="AV526">
        <v>381</v>
      </c>
      <c r="AW526">
        <v>99</v>
      </c>
      <c r="AX526">
        <v>4</v>
      </c>
      <c r="AY526">
        <v>0</v>
      </c>
      <c r="AZ526">
        <v>12</v>
      </c>
      <c r="BA526">
        <v>59</v>
      </c>
      <c r="BB526">
        <v>40</v>
      </c>
      <c r="BC526">
        <v>36</v>
      </c>
      <c r="BD526">
        <v>21</v>
      </c>
      <c r="BE526">
        <v>25</v>
      </c>
      <c r="BF526">
        <v>106</v>
      </c>
      <c r="BG526">
        <v>0</v>
      </c>
      <c r="BH526">
        <v>52</v>
      </c>
      <c r="BI526">
        <v>23</v>
      </c>
      <c r="BJ526">
        <v>39</v>
      </c>
      <c r="BK526">
        <v>87</v>
      </c>
      <c r="BL526">
        <v>0</v>
      </c>
      <c r="BM526">
        <v>116</v>
      </c>
      <c r="BN526">
        <v>20</v>
      </c>
      <c r="BO526">
        <v>62</v>
      </c>
      <c r="BP526">
        <v>83</v>
      </c>
      <c r="BQ526">
        <v>0</v>
      </c>
      <c r="BR526">
        <v>1917</v>
      </c>
      <c r="BS526">
        <v>301</v>
      </c>
      <c r="BT526">
        <v>258</v>
      </c>
      <c r="BU526">
        <v>115</v>
      </c>
      <c r="BV526">
        <v>0</v>
      </c>
    </row>
    <row r="527" spans="1:74" x14ac:dyDescent="0.3">
      <c r="A527" t="s">
        <v>3972</v>
      </c>
      <c r="B527">
        <v>1980</v>
      </c>
      <c r="C527" t="s">
        <v>189</v>
      </c>
      <c r="D527" t="s">
        <v>3973</v>
      </c>
      <c r="E527" t="str">
        <f t="shared" si="8"/>
        <v>City of Piru</v>
      </c>
      <c r="F527">
        <v>2166</v>
      </c>
      <c r="G527" t="s">
        <v>3974</v>
      </c>
      <c r="H527">
        <v>1284</v>
      </c>
      <c r="I527">
        <v>0</v>
      </c>
      <c r="J527">
        <v>0</v>
      </c>
      <c r="K527">
        <v>1284</v>
      </c>
      <c r="L527">
        <v>334</v>
      </c>
      <c r="M527">
        <v>186</v>
      </c>
      <c r="N527">
        <v>148</v>
      </c>
      <c r="O527">
        <v>40900</v>
      </c>
      <c r="P527">
        <v>277</v>
      </c>
      <c r="Q527">
        <v>48</v>
      </c>
      <c r="R527">
        <v>12</v>
      </c>
      <c r="S527">
        <v>14</v>
      </c>
      <c r="T527" t="s">
        <v>3973</v>
      </c>
      <c r="U527">
        <v>1</v>
      </c>
      <c r="V527">
        <v>179</v>
      </c>
      <c r="W527">
        <v>0</v>
      </c>
      <c r="X527">
        <v>4</v>
      </c>
      <c r="Y527">
        <v>11</v>
      </c>
      <c r="Z527">
        <v>7</v>
      </c>
      <c r="AA527">
        <v>9</v>
      </c>
      <c r="AB527">
        <v>5</v>
      </c>
      <c r="AC527">
        <v>0</v>
      </c>
      <c r="AD527">
        <v>4</v>
      </c>
      <c r="AE527">
        <v>5</v>
      </c>
      <c r="AF527">
        <v>0</v>
      </c>
      <c r="AG527">
        <v>11</v>
      </c>
      <c r="AH527">
        <v>16</v>
      </c>
      <c r="AI527">
        <v>4</v>
      </c>
      <c r="AJ527">
        <v>0</v>
      </c>
      <c r="AK527">
        <v>0</v>
      </c>
      <c r="AL527">
        <v>16</v>
      </c>
      <c r="AM527">
        <v>9</v>
      </c>
      <c r="AN527">
        <v>0</v>
      </c>
      <c r="AO527">
        <v>0</v>
      </c>
      <c r="AP527">
        <v>0</v>
      </c>
      <c r="AQ527">
        <v>17</v>
      </c>
      <c r="AR527">
        <v>0</v>
      </c>
      <c r="AS527">
        <v>0</v>
      </c>
      <c r="AT527">
        <v>0</v>
      </c>
      <c r="AU527">
        <v>0</v>
      </c>
      <c r="AV527">
        <v>300</v>
      </c>
      <c r="AW527">
        <v>90</v>
      </c>
      <c r="AX527">
        <v>0</v>
      </c>
      <c r="AY527">
        <v>0</v>
      </c>
      <c r="AZ527">
        <v>0</v>
      </c>
      <c r="BA527">
        <v>11</v>
      </c>
      <c r="BB527">
        <v>5</v>
      </c>
      <c r="BC527">
        <v>17</v>
      </c>
      <c r="BD527">
        <v>0</v>
      </c>
      <c r="BE527">
        <v>0</v>
      </c>
      <c r="BF527">
        <v>0</v>
      </c>
      <c r="BG527">
        <v>0</v>
      </c>
      <c r="BH527">
        <v>7</v>
      </c>
      <c r="BI527">
        <v>0</v>
      </c>
      <c r="BJ527">
        <v>0</v>
      </c>
      <c r="BK527">
        <v>0</v>
      </c>
      <c r="BL527">
        <v>0</v>
      </c>
      <c r="BM527">
        <v>20</v>
      </c>
      <c r="BN527">
        <v>3</v>
      </c>
      <c r="BO527">
        <v>0</v>
      </c>
      <c r="BP527">
        <v>0</v>
      </c>
      <c r="BQ527">
        <v>0</v>
      </c>
      <c r="BR527">
        <v>53</v>
      </c>
      <c r="BS527">
        <v>3</v>
      </c>
      <c r="BT527">
        <v>0</v>
      </c>
      <c r="BU527">
        <v>13</v>
      </c>
      <c r="BV527">
        <v>0</v>
      </c>
    </row>
    <row r="528" spans="1:74" x14ac:dyDescent="0.3">
      <c r="A528" t="s">
        <v>3975</v>
      </c>
      <c r="B528">
        <v>1980</v>
      </c>
      <c r="C528" t="s">
        <v>189</v>
      </c>
      <c r="D528" t="s">
        <v>958</v>
      </c>
      <c r="E528" t="str">
        <f t="shared" si="8"/>
        <v>City of Pismo Beach</v>
      </c>
      <c r="F528">
        <v>2170</v>
      </c>
      <c r="G528" t="s">
        <v>3976</v>
      </c>
      <c r="H528">
        <v>5364</v>
      </c>
      <c r="I528">
        <v>0</v>
      </c>
      <c r="J528">
        <v>5364</v>
      </c>
      <c r="K528">
        <v>0</v>
      </c>
      <c r="L528">
        <v>2704</v>
      </c>
      <c r="M528">
        <v>1429</v>
      </c>
      <c r="N528">
        <v>1275</v>
      </c>
      <c r="O528">
        <v>87300</v>
      </c>
      <c r="P528">
        <v>1956</v>
      </c>
      <c r="Q528">
        <v>478</v>
      </c>
      <c r="R528">
        <v>286</v>
      </c>
      <c r="S528">
        <v>599</v>
      </c>
      <c r="T528" t="s">
        <v>958</v>
      </c>
      <c r="U528">
        <v>1</v>
      </c>
      <c r="V528">
        <v>271</v>
      </c>
      <c r="W528">
        <v>0</v>
      </c>
      <c r="X528">
        <v>0</v>
      </c>
      <c r="Y528">
        <v>12</v>
      </c>
      <c r="Z528">
        <v>229</v>
      </c>
      <c r="AA528">
        <v>15</v>
      </c>
      <c r="AB528">
        <v>13</v>
      </c>
      <c r="AC528">
        <v>28</v>
      </c>
      <c r="AD528">
        <v>76</v>
      </c>
      <c r="AE528">
        <v>190</v>
      </c>
      <c r="AF528">
        <v>13</v>
      </c>
      <c r="AG528">
        <v>89</v>
      </c>
      <c r="AH528">
        <v>30</v>
      </c>
      <c r="AI528">
        <v>88</v>
      </c>
      <c r="AJ528">
        <v>40</v>
      </c>
      <c r="AK528">
        <v>4</v>
      </c>
      <c r="AL528">
        <v>62</v>
      </c>
      <c r="AM528">
        <v>66</v>
      </c>
      <c r="AN528">
        <v>42</v>
      </c>
      <c r="AO528">
        <v>15</v>
      </c>
      <c r="AP528">
        <v>12</v>
      </c>
      <c r="AQ528">
        <v>169</v>
      </c>
      <c r="AR528">
        <v>29</v>
      </c>
      <c r="AS528">
        <v>16</v>
      </c>
      <c r="AT528">
        <v>0</v>
      </c>
      <c r="AU528">
        <v>4</v>
      </c>
      <c r="AV528">
        <v>400</v>
      </c>
      <c r="AW528">
        <v>82</v>
      </c>
      <c r="AX528">
        <v>22</v>
      </c>
      <c r="AY528">
        <v>5</v>
      </c>
      <c r="AZ528">
        <v>6</v>
      </c>
      <c r="BA528">
        <v>58</v>
      </c>
      <c r="BB528">
        <v>33</v>
      </c>
      <c r="BC528">
        <v>97</v>
      </c>
      <c r="BD528">
        <v>6</v>
      </c>
      <c r="BE528">
        <v>5</v>
      </c>
      <c r="BF528">
        <v>50</v>
      </c>
      <c r="BG528">
        <v>0</v>
      </c>
      <c r="BH528">
        <v>93</v>
      </c>
      <c r="BI528">
        <v>19</v>
      </c>
      <c r="BJ528">
        <v>18</v>
      </c>
      <c r="BK528">
        <v>44</v>
      </c>
      <c r="BL528">
        <v>0</v>
      </c>
      <c r="BM528">
        <v>92</v>
      </c>
      <c r="BN528">
        <v>12</v>
      </c>
      <c r="BO528">
        <v>9</v>
      </c>
      <c r="BP528">
        <v>22</v>
      </c>
      <c r="BQ528">
        <v>0</v>
      </c>
      <c r="BR528">
        <v>251</v>
      </c>
      <c r="BS528">
        <v>20</v>
      </c>
      <c r="BT528">
        <v>18</v>
      </c>
      <c r="BU528">
        <v>55</v>
      </c>
      <c r="BV528">
        <v>0</v>
      </c>
    </row>
    <row r="529" spans="1:74" x14ac:dyDescent="0.3">
      <c r="A529" t="s">
        <v>3977</v>
      </c>
      <c r="B529">
        <v>1980</v>
      </c>
      <c r="C529" t="s">
        <v>189</v>
      </c>
      <c r="D529" t="s">
        <v>960</v>
      </c>
      <c r="E529" t="str">
        <f t="shared" si="8"/>
        <v>City of Pittsburg</v>
      </c>
      <c r="F529">
        <v>2175</v>
      </c>
      <c r="G529" t="s">
        <v>3978</v>
      </c>
      <c r="H529">
        <v>33034</v>
      </c>
      <c r="I529">
        <v>33034</v>
      </c>
      <c r="J529">
        <v>0</v>
      </c>
      <c r="K529">
        <v>0</v>
      </c>
      <c r="L529">
        <v>11087</v>
      </c>
      <c r="M529">
        <v>7769</v>
      </c>
      <c r="N529">
        <v>3318</v>
      </c>
      <c r="O529">
        <v>66300</v>
      </c>
      <c r="P529">
        <v>9984</v>
      </c>
      <c r="Q529">
        <v>1034</v>
      </c>
      <c r="R529">
        <v>381</v>
      </c>
      <c r="S529">
        <v>527</v>
      </c>
      <c r="T529" t="s">
        <v>960</v>
      </c>
      <c r="U529">
        <v>1</v>
      </c>
      <c r="V529">
        <v>233</v>
      </c>
      <c r="W529">
        <v>23</v>
      </c>
      <c r="X529">
        <v>53</v>
      </c>
      <c r="Y529">
        <v>74</v>
      </c>
      <c r="Z529">
        <v>643</v>
      </c>
      <c r="AA529">
        <v>105</v>
      </c>
      <c r="AB529">
        <v>73</v>
      </c>
      <c r="AC529">
        <v>71</v>
      </c>
      <c r="AD529">
        <v>157</v>
      </c>
      <c r="AE529">
        <v>366</v>
      </c>
      <c r="AF529">
        <v>17</v>
      </c>
      <c r="AG529">
        <v>178</v>
      </c>
      <c r="AH529">
        <v>97</v>
      </c>
      <c r="AI529">
        <v>139</v>
      </c>
      <c r="AJ529">
        <v>107</v>
      </c>
      <c r="AK529">
        <v>0</v>
      </c>
      <c r="AL529">
        <v>196</v>
      </c>
      <c r="AM529">
        <v>77</v>
      </c>
      <c r="AN529">
        <v>105</v>
      </c>
      <c r="AO529">
        <v>20</v>
      </c>
      <c r="AP529">
        <v>5</v>
      </c>
      <c r="AQ529">
        <v>470</v>
      </c>
      <c r="AR529">
        <v>165</v>
      </c>
      <c r="AS529">
        <v>67</v>
      </c>
      <c r="AT529">
        <v>17</v>
      </c>
      <c r="AU529">
        <v>3</v>
      </c>
      <c r="AV529">
        <v>437</v>
      </c>
      <c r="AW529">
        <v>105</v>
      </c>
      <c r="AX529">
        <v>13</v>
      </c>
      <c r="AY529">
        <v>49</v>
      </c>
      <c r="AZ529">
        <v>74</v>
      </c>
      <c r="BA529">
        <v>244</v>
      </c>
      <c r="BB529">
        <v>46</v>
      </c>
      <c r="BC529">
        <v>232</v>
      </c>
      <c r="BD529">
        <v>49</v>
      </c>
      <c r="BE529">
        <v>83</v>
      </c>
      <c r="BF529">
        <v>156</v>
      </c>
      <c r="BG529">
        <v>0</v>
      </c>
      <c r="BH529">
        <v>368</v>
      </c>
      <c r="BI529">
        <v>80</v>
      </c>
      <c r="BJ529">
        <v>126</v>
      </c>
      <c r="BK529">
        <v>170</v>
      </c>
      <c r="BL529">
        <v>0</v>
      </c>
      <c r="BM529">
        <v>301</v>
      </c>
      <c r="BN529">
        <v>99</v>
      </c>
      <c r="BO529">
        <v>256</v>
      </c>
      <c r="BP529">
        <v>251</v>
      </c>
      <c r="BQ529">
        <v>0</v>
      </c>
      <c r="BR529">
        <v>2409</v>
      </c>
      <c r="BS529">
        <v>850</v>
      </c>
      <c r="BT529">
        <v>724</v>
      </c>
      <c r="BU529">
        <v>173</v>
      </c>
      <c r="BV529">
        <v>0</v>
      </c>
    </row>
    <row r="530" spans="1:74" x14ac:dyDescent="0.3">
      <c r="A530" t="s">
        <v>3979</v>
      </c>
      <c r="B530">
        <v>1980</v>
      </c>
      <c r="C530" t="s">
        <v>189</v>
      </c>
      <c r="D530" t="s">
        <v>3980</v>
      </c>
      <c r="E530" t="str">
        <f t="shared" si="8"/>
        <v>City of Pixley</v>
      </c>
      <c r="F530">
        <v>2190</v>
      </c>
      <c r="G530" t="s">
        <v>3981</v>
      </c>
      <c r="H530">
        <v>2488</v>
      </c>
      <c r="I530">
        <v>0</v>
      </c>
      <c r="J530">
        <v>0</v>
      </c>
      <c r="K530">
        <v>2488</v>
      </c>
      <c r="L530">
        <v>759</v>
      </c>
      <c r="M530">
        <v>513</v>
      </c>
      <c r="N530">
        <v>246</v>
      </c>
      <c r="O530">
        <v>29300</v>
      </c>
      <c r="P530">
        <v>700</v>
      </c>
      <c r="Q530">
        <v>55</v>
      </c>
      <c r="R530">
        <v>37</v>
      </c>
      <c r="S530">
        <v>30</v>
      </c>
      <c r="T530" t="s">
        <v>3980</v>
      </c>
      <c r="U530">
        <v>1</v>
      </c>
      <c r="V530">
        <v>168</v>
      </c>
      <c r="W530">
        <v>0</v>
      </c>
      <c r="X530">
        <v>0</v>
      </c>
      <c r="Y530">
        <v>30</v>
      </c>
      <c r="Z530">
        <v>40</v>
      </c>
      <c r="AA530">
        <v>11</v>
      </c>
      <c r="AB530">
        <v>0</v>
      </c>
      <c r="AC530">
        <v>7</v>
      </c>
      <c r="AD530">
        <v>47</v>
      </c>
      <c r="AE530">
        <v>7</v>
      </c>
      <c r="AF530">
        <v>0</v>
      </c>
      <c r="AG530">
        <v>45</v>
      </c>
      <c r="AH530">
        <v>7</v>
      </c>
      <c r="AI530">
        <v>6</v>
      </c>
      <c r="AJ530">
        <v>0</v>
      </c>
      <c r="AK530">
        <v>0</v>
      </c>
      <c r="AL530">
        <v>11</v>
      </c>
      <c r="AM530">
        <v>0</v>
      </c>
      <c r="AN530">
        <v>0</v>
      </c>
      <c r="AO530">
        <v>0</v>
      </c>
      <c r="AP530">
        <v>0</v>
      </c>
      <c r="AQ530">
        <v>31</v>
      </c>
      <c r="AR530">
        <v>0</v>
      </c>
      <c r="AS530">
        <v>0</v>
      </c>
      <c r="AT530">
        <v>0</v>
      </c>
      <c r="AU530">
        <v>0</v>
      </c>
      <c r="AV530">
        <v>220</v>
      </c>
      <c r="AW530">
        <v>76</v>
      </c>
      <c r="AX530">
        <v>28</v>
      </c>
      <c r="AY530">
        <v>11</v>
      </c>
      <c r="AZ530">
        <v>4</v>
      </c>
      <c r="BA530">
        <v>17</v>
      </c>
      <c r="BB530">
        <v>0</v>
      </c>
      <c r="BC530">
        <v>47</v>
      </c>
      <c r="BD530">
        <v>3</v>
      </c>
      <c r="BE530">
        <v>39</v>
      </c>
      <c r="BF530">
        <v>0</v>
      </c>
      <c r="BG530">
        <v>0</v>
      </c>
      <c r="BH530">
        <v>42</v>
      </c>
      <c r="BI530">
        <v>15</v>
      </c>
      <c r="BJ530">
        <v>22</v>
      </c>
      <c r="BK530">
        <v>5</v>
      </c>
      <c r="BL530">
        <v>0</v>
      </c>
      <c r="BM530">
        <v>75</v>
      </c>
      <c r="BN530">
        <v>0</v>
      </c>
      <c r="BO530">
        <v>0</v>
      </c>
      <c r="BP530">
        <v>0</v>
      </c>
      <c r="BQ530">
        <v>0</v>
      </c>
      <c r="BR530">
        <v>132</v>
      </c>
      <c r="BS530">
        <v>0</v>
      </c>
      <c r="BT530">
        <v>0</v>
      </c>
      <c r="BU530">
        <v>0</v>
      </c>
      <c r="BV530">
        <v>0</v>
      </c>
    </row>
    <row r="531" spans="1:74" x14ac:dyDescent="0.3">
      <c r="A531" t="s">
        <v>3982</v>
      </c>
      <c r="B531">
        <v>1980</v>
      </c>
      <c r="C531" t="s">
        <v>189</v>
      </c>
      <c r="D531" t="s">
        <v>962</v>
      </c>
      <c r="E531" t="str">
        <f t="shared" si="8"/>
        <v>City of Placentia</v>
      </c>
      <c r="F531">
        <v>2195</v>
      </c>
      <c r="G531" t="s">
        <v>3983</v>
      </c>
      <c r="H531">
        <v>35041</v>
      </c>
      <c r="I531">
        <v>35041</v>
      </c>
      <c r="J531">
        <v>0</v>
      </c>
      <c r="K531">
        <v>0</v>
      </c>
      <c r="L531">
        <v>10794</v>
      </c>
      <c r="M531">
        <v>7902</v>
      </c>
      <c r="N531">
        <v>2892</v>
      </c>
      <c r="O531">
        <v>116600</v>
      </c>
      <c r="P531">
        <v>9290</v>
      </c>
      <c r="Q531">
        <v>772</v>
      </c>
      <c r="R531">
        <v>814</v>
      </c>
      <c r="S531">
        <v>501</v>
      </c>
      <c r="T531" t="s">
        <v>962</v>
      </c>
      <c r="U531">
        <v>1</v>
      </c>
      <c r="V531">
        <v>349</v>
      </c>
      <c r="W531">
        <v>0</v>
      </c>
      <c r="X531">
        <v>5</v>
      </c>
      <c r="Y531">
        <v>18</v>
      </c>
      <c r="Z531">
        <v>191</v>
      </c>
      <c r="AA531">
        <v>13</v>
      </c>
      <c r="AB531">
        <v>34</v>
      </c>
      <c r="AC531">
        <v>28</v>
      </c>
      <c r="AD531">
        <v>53</v>
      </c>
      <c r="AE531">
        <v>366</v>
      </c>
      <c r="AF531">
        <v>0</v>
      </c>
      <c r="AG531">
        <v>70</v>
      </c>
      <c r="AH531">
        <v>44</v>
      </c>
      <c r="AI531">
        <v>167</v>
      </c>
      <c r="AJ531">
        <v>171</v>
      </c>
      <c r="AK531">
        <v>21</v>
      </c>
      <c r="AL531">
        <v>96</v>
      </c>
      <c r="AM531">
        <v>167</v>
      </c>
      <c r="AN531">
        <v>150</v>
      </c>
      <c r="AO531">
        <v>59</v>
      </c>
      <c r="AP531">
        <v>3</v>
      </c>
      <c r="AQ531">
        <v>725</v>
      </c>
      <c r="AR531">
        <v>279</v>
      </c>
      <c r="AS531">
        <v>168</v>
      </c>
      <c r="AT531">
        <v>0</v>
      </c>
      <c r="AU531">
        <v>10</v>
      </c>
      <c r="AV531">
        <v>497</v>
      </c>
      <c r="AW531">
        <v>97</v>
      </c>
      <c r="AX531">
        <v>0</v>
      </c>
      <c r="AY531">
        <v>13</v>
      </c>
      <c r="AZ531">
        <v>0</v>
      </c>
      <c r="BA531">
        <v>74</v>
      </c>
      <c r="BB531">
        <v>17</v>
      </c>
      <c r="BC531">
        <v>37</v>
      </c>
      <c r="BD531">
        <v>0</v>
      </c>
      <c r="BE531">
        <v>19</v>
      </c>
      <c r="BF531">
        <v>99</v>
      </c>
      <c r="BG531">
        <v>0</v>
      </c>
      <c r="BH531">
        <v>131</v>
      </c>
      <c r="BI531">
        <v>56</v>
      </c>
      <c r="BJ531">
        <v>53</v>
      </c>
      <c r="BK531">
        <v>160</v>
      </c>
      <c r="BL531">
        <v>0</v>
      </c>
      <c r="BM531">
        <v>140</v>
      </c>
      <c r="BN531">
        <v>62</v>
      </c>
      <c r="BO531">
        <v>104</v>
      </c>
      <c r="BP531">
        <v>139</v>
      </c>
      <c r="BQ531">
        <v>0</v>
      </c>
      <c r="BR531">
        <v>3202</v>
      </c>
      <c r="BS531">
        <v>655</v>
      </c>
      <c r="BT531">
        <v>671</v>
      </c>
      <c r="BU531">
        <v>457</v>
      </c>
      <c r="BV531">
        <v>0</v>
      </c>
    </row>
    <row r="532" spans="1:74" x14ac:dyDescent="0.3">
      <c r="A532" t="s">
        <v>3984</v>
      </c>
      <c r="B532">
        <v>1980</v>
      </c>
      <c r="C532" t="s">
        <v>189</v>
      </c>
      <c r="D532" t="s">
        <v>964</v>
      </c>
      <c r="E532" t="str">
        <f t="shared" si="8"/>
        <v>City of Placerville</v>
      </c>
      <c r="F532">
        <v>2200</v>
      </c>
      <c r="G532" t="s">
        <v>3985</v>
      </c>
      <c r="H532">
        <v>6739</v>
      </c>
      <c r="I532">
        <v>0</v>
      </c>
      <c r="J532">
        <v>6739</v>
      </c>
      <c r="K532">
        <v>0</v>
      </c>
      <c r="L532">
        <v>2778</v>
      </c>
      <c r="M532">
        <v>1536</v>
      </c>
      <c r="N532">
        <v>1242</v>
      </c>
      <c r="O532">
        <v>65200</v>
      </c>
      <c r="P532">
        <v>2199</v>
      </c>
      <c r="Q532">
        <v>418</v>
      </c>
      <c r="R532">
        <v>202</v>
      </c>
      <c r="S532">
        <v>135</v>
      </c>
      <c r="T532" t="s">
        <v>964</v>
      </c>
      <c r="U532">
        <v>1</v>
      </c>
      <c r="V532">
        <v>258</v>
      </c>
      <c r="W532">
        <v>0</v>
      </c>
      <c r="X532">
        <v>43</v>
      </c>
      <c r="Y532">
        <v>26</v>
      </c>
      <c r="Z532">
        <v>236</v>
      </c>
      <c r="AA532">
        <v>20</v>
      </c>
      <c r="AB532">
        <v>7</v>
      </c>
      <c r="AC532">
        <v>19</v>
      </c>
      <c r="AD532">
        <v>95</v>
      </c>
      <c r="AE532">
        <v>150</v>
      </c>
      <c r="AF532">
        <v>18</v>
      </c>
      <c r="AG532">
        <v>36</v>
      </c>
      <c r="AH532">
        <v>59</v>
      </c>
      <c r="AI532">
        <v>108</v>
      </c>
      <c r="AJ532">
        <v>80</v>
      </c>
      <c r="AK532">
        <v>0</v>
      </c>
      <c r="AL532">
        <v>69</v>
      </c>
      <c r="AM532">
        <v>45</v>
      </c>
      <c r="AN532">
        <v>25</v>
      </c>
      <c r="AO532">
        <v>15</v>
      </c>
      <c r="AP532">
        <v>5</v>
      </c>
      <c r="AQ532">
        <v>100</v>
      </c>
      <c r="AR532">
        <v>29</v>
      </c>
      <c r="AS532">
        <v>16</v>
      </c>
      <c r="AT532">
        <v>0</v>
      </c>
      <c r="AU532">
        <v>0</v>
      </c>
      <c r="AV532">
        <v>359</v>
      </c>
      <c r="AW532">
        <v>120</v>
      </c>
      <c r="AX532">
        <v>0</v>
      </c>
      <c r="AY532">
        <v>5</v>
      </c>
      <c r="AZ532">
        <v>28</v>
      </c>
      <c r="BA532">
        <v>78</v>
      </c>
      <c r="BB532">
        <v>6</v>
      </c>
      <c r="BC532">
        <v>85</v>
      </c>
      <c r="BD532">
        <v>18</v>
      </c>
      <c r="BE532">
        <v>35</v>
      </c>
      <c r="BF532">
        <v>64</v>
      </c>
      <c r="BG532">
        <v>0</v>
      </c>
      <c r="BH532">
        <v>81</v>
      </c>
      <c r="BI532">
        <v>18</v>
      </c>
      <c r="BJ532">
        <v>26</v>
      </c>
      <c r="BK532">
        <v>31</v>
      </c>
      <c r="BL532">
        <v>0</v>
      </c>
      <c r="BM532">
        <v>112</v>
      </c>
      <c r="BN532">
        <v>46</v>
      </c>
      <c r="BO532">
        <v>20</v>
      </c>
      <c r="BP532">
        <v>55</v>
      </c>
      <c r="BQ532">
        <v>0</v>
      </c>
      <c r="BR532">
        <v>487</v>
      </c>
      <c r="BS532">
        <v>31</v>
      </c>
      <c r="BT532">
        <v>38</v>
      </c>
      <c r="BU532">
        <v>36</v>
      </c>
      <c r="BV532">
        <v>0</v>
      </c>
    </row>
    <row r="533" spans="1:74" x14ac:dyDescent="0.3">
      <c r="A533" t="s">
        <v>3986</v>
      </c>
      <c r="B533">
        <v>1980</v>
      </c>
      <c r="C533" t="s">
        <v>189</v>
      </c>
      <c r="D533" t="s">
        <v>3987</v>
      </c>
      <c r="E533" t="str">
        <f t="shared" si="8"/>
        <v>City of Planada</v>
      </c>
      <c r="F533">
        <v>2205</v>
      </c>
      <c r="G533" t="s">
        <v>3988</v>
      </c>
      <c r="H533">
        <v>2406</v>
      </c>
      <c r="I533">
        <v>0</v>
      </c>
      <c r="J533">
        <v>0</v>
      </c>
      <c r="K533">
        <v>2406</v>
      </c>
      <c r="L533">
        <v>624</v>
      </c>
      <c r="M533">
        <v>380</v>
      </c>
      <c r="N533">
        <v>244</v>
      </c>
      <c r="O533">
        <v>30900</v>
      </c>
      <c r="P533">
        <v>574</v>
      </c>
      <c r="Q533">
        <v>69</v>
      </c>
      <c r="R533">
        <v>9</v>
      </c>
      <c r="S533">
        <v>12</v>
      </c>
      <c r="T533" t="s">
        <v>3987</v>
      </c>
      <c r="U533">
        <v>1</v>
      </c>
      <c r="V533">
        <v>182</v>
      </c>
      <c r="W533">
        <v>0</v>
      </c>
      <c r="X533">
        <v>0</v>
      </c>
      <c r="Y533">
        <v>5</v>
      </c>
      <c r="Z533">
        <v>36</v>
      </c>
      <c r="AA533">
        <v>14</v>
      </c>
      <c r="AB533">
        <v>21</v>
      </c>
      <c r="AC533">
        <v>0</v>
      </c>
      <c r="AD533">
        <v>23</v>
      </c>
      <c r="AE533">
        <v>15</v>
      </c>
      <c r="AF533">
        <v>9</v>
      </c>
      <c r="AG533">
        <v>22</v>
      </c>
      <c r="AH533">
        <v>8</v>
      </c>
      <c r="AI533">
        <v>11</v>
      </c>
      <c r="AJ533">
        <v>0</v>
      </c>
      <c r="AK533">
        <v>0</v>
      </c>
      <c r="AL533">
        <v>45</v>
      </c>
      <c r="AM533">
        <v>13</v>
      </c>
      <c r="AN533">
        <v>0</v>
      </c>
      <c r="AO533">
        <v>0</v>
      </c>
      <c r="AP533">
        <v>0</v>
      </c>
      <c r="AQ533">
        <v>30</v>
      </c>
      <c r="AR533">
        <v>0</v>
      </c>
      <c r="AS533">
        <v>0</v>
      </c>
      <c r="AT533">
        <v>0</v>
      </c>
      <c r="AU533">
        <v>0</v>
      </c>
      <c r="AV533">
        <v>189</v>
      </c>
      <c r="AW533">
        <v>71</v>
      </c>
      <c r="AX533">
        <v>19</v>
      </c>
      <c r="AY533">
        <v>0</v>
      </c>
      <c r="AZ533">
        <v>4</v>
      </c>
      <c r="BA533">
        <v>0</v>
      </c>
      <c r="BB533">
        <v>10</v>
      </c>
      <c r="BC533">
        <v>52</v>
      </c>
      <c r="BD533">
        <v>9</v>
      </c>
      <c r="BE533">
        <v>0</v>
      </c>
      <c r="BF533">
        <v>9</v>
      </c>
      <c r="BG533">
        <v>0</v>
      </c>
      <c r="BH533">
        <v>59</v>
      </c>
      <c r="BI533">
        <v>7</v>
      </c>
      <c r="BJ533">
        <v>15</v>
      </c>
      <c r="BK533">
        <v>10</v>
      </c>
      <c r="BL533">
        <v>0</v>
      </c>
      <c r="BM533">
        <v>59</v>
      </c>
      <c r="BN533">
        <v>0</v>
      </c>
      <c r="BO533">
        <v>0</v>
      </c>
      <c r="BP533">
        <v>0</v>
      </c>
      <c r="BQ533">
        <v>0</v>
      </c>
      <c r="BR533">
        <v>85</v>
      </c>
      <c r="BS533">
        <v>0</v>
      </c>
      <c r="BT533">
        <v>0</v>
      </c>
      <c r="BU533">
        <v>0</v>
      </c>
      <c r="BV533">
        <v>0</v>
      </c>
    </row>
    <row r="534" spans="1:74" x14ac:dyDescent="0.3">
      <c r="A534" t="s">
        <v>3989</v>
      </c>
      <c r="B534">
        <v>1980</v>
      </c>
      <c r="C534" t="s">
        <v>189</v>
      </c>
      <c r="D534" t="s">
        <v>966</v>
      </c>
      <c r="E534" t="str">
        <f t="shared" si="8"/>
        <v>City of Pleasant Hill</v>
      </c>
      <c r="F534">
        <v>2210</v>
      </c>
      <c r="G534" t="s">
        <v>3990</v>
      </c>
      <c r="H534">
        <v>25124</v>
      </c>
      <c r="I534">
        <v>25124</v>
      </c>
      <c r="J534">
        <v>0</v>
      </c>
      <c r="K534">
        <v>0</v>
      </c>
      <c r="L534">
        <v>9771</v>
      </c>
      <c r="M534">
        <v>5942</v>
      </c>
      <c r="N534">
        <v>3829</v>
      </c>
      <c r="O534">
        <v>93400</v>
      </c>
      <c r="P534">
        <v>7997</v>
      </c>
      <c r="Q534">
        <v>509</v>
      </c>
      <c r="R534">
        <v>1572</v>
      </c>
      <c r="S534">
        <v>45</v>
      </c>
      <c r="T534" t="s">
        <v>966</v>
      </c>
      <c r="U534">
        <v>1</v>
      </c>
      <c r="V534">
        <v>338</v>
      </c>
      <c r="W534">
        <v>7</v>
      </c>
      <c r="X534">
        <v>76</v>
      </c>
      <c r="Y534">
        <v>31</v>
      </c>
      <c r="Z534">
        <v>330</v>
      </c>
      <c r="AA534">
        <v>23</v>
      </c>
      <c r="AB534">
        <v>14</v>
      </c>
      <c r="AC534">
        <v>31</v>
      </c>
      <c r="AD534">
        <v>92</v>
      </c>
      <c r="AE534">
        <v>584</v>
      </c>
      <c r="AF534">
        <v>10</v>
      </c>
      <c r="AG534">
        <v>9</v>
      </c>
      <c r="AH534">
        <v>132</v>
      </c>
      <c r="AI534">
        <v>258</v>
      </c>
      <c r="AJ534">
        <v>215</v>
      </c>
      <c r="AK534">
        <v>10</v>
      </c>
      <c r="AL534">
        <v>111</v>
      </c>
      <c r="AM534">
        <v>150</v>
      </c>
      <c r="AN534">
        <v>251</v>
      </c>
      <c r="AO534">
        <v>59</v>
      </c>
      <c r="AP534">
        <v>7</v>
      </c>
      <c r="AQ534">
        <v>901</v>
      </c>
      <c r="AR534">
        <v>287</v>
      </c>
      <c r="AS534">
        <v>128</v>
      </c>
      <c r="AT534">
        <v>16</v>
      </c>
      <c r="AU534">
        <v>9</v>
      </c>
      <c r="AV534">
        <v>433</v>
      </c>
      <c r="AW534">
        <v>107</v>
      </c>
      <c r="AX534">
        <v>14</v>
      </c>
      <c r="AY534">
        <v>0</v>
      </c>
      <c r="AZ534">
        <v>6</v>
      </c>
      <c r="BA534">
        <v>100</v>
      </c>
      <c r="BB534">
        <v>11</v>
      </c>
      <c r="BC534">
        <v>121</v>
      </c>
      <c r="BD534">
        <v>31</v>
      </c>
      <c r="BE534">
        <v>52</v>
      </c>
      <c r="BF534">
        <v>148</v>
      </c>
      <c r="BG534">
        <v>0</v>
      </c>
      <c r="BH534">
        <v>161</v>
      </c>
      <c r="BI534">
        <v>49</v>
      </c>
      <c r="BJ534">
        <v>56</v>
      </c>
      <c r="BK534">
        <v>118</v>
      </c>
      <c r="BL534">
        <v>0</v>
      </c>
      <c r="BM534">
        <v>281</v>
      </c>
      <c r="BN534">
        <v>53</v>
      </c>
      <c r="BO534">
        <v>153</v>
      </c>
      <c r="BP534">
        <v>117</v>
      </c>
      <c r="BQ534">
        <v>0</v>
      </c>
      <c r="BR534">
        <v>2595</v>
      </c>
      <c r="BS534">
        <v>451</v>
      </c>
      <c r="BT534">
        <v>543</v>
      </c>
      <c r="BU534">
        <v>213</v>
      </c>
      <c r="BV534">
        <v>0</v>
      </c>
    </row>
    <row r="535" spans="1:74" x14ac:dyDescent="0.3">
      <c r="A535" t="s">
        <v>3991</v>
      </c>
      <c r="B535">
        <v>1980</v>
      </c>
      <c r="C535" t="s">
        <v>189</v>
      </c>
      <c r="D535" t="s">
        <v>968</v>
      </c>
      <c r="E535" t="str">
        <f t="shared" si="8"/>
        <v>City of Pleasanton</v>
      </c>
      <c r="F535">
        <v>2215</v>
      </c>
      <c r="G535" t="s">
        <v>3992</v>
      </c>
      <c r="H535">
        <v>35160</v>
      </c>
      <c r="I535">
        <v>35160</v>
      </c>
      <c r="J535">
        <v>0</v>
      </c>
      <c r="K535">
        <v>0</v>
      </c>
      <c r="L535">
        <v>11317</v>
      </c>
      <c r="M535">
        <v>8672</v>
      </c>
      <c r="N535">
        <v>2645</v>
      </c>
      <c r="O535">
        <v>116700</v>
      </c>
      <c r="P535">
        <v>9950</v>
      </c>
      <c r="Q535">
        <v>786</v>
      </c>
      <c r="R535">
        <v>566</v>
      </c>
      <c r="S535">
        <v>359</v>
      </c>
      <c r="T535" t="s">
        <v>968</v>
      </c>
      <c r="U535">
        <v>1</v>
      </c>
      <c r="V535">
        <v>346</v>
      </c>
      <c r="W535">
        <v>21</v>
      </c>
      <c r="X535">
        <v>25</v>
      </c>
      <c r="Y535">
        <v>21</v>
      </c>
      <c r="Z535">
        <v>166</v>
      </c>
      <c r="AA535">
        <v>56</v>
      </c>
      <c r="AB535">
        <v>7</v>
      </c>
      <c r="AC535">
        <v>36</v>
      </c>
      <c r="AD535">
        <v>61</v>
      </c>
      <c r="AE535">
        <v>324</v>
      </c>
      <c r="AF535">
        <v>20</v>
      </c>
      <c r="AG535">
        <v>7</v>
      </c>
      <c r="AH535">
        <v>59</v>
      </c>
      <c r="AI535">
        <v>195</v>
      </c>
      <c r="AJ535">
        <v>176</v>
      </c>
      <c r="AK535">
        <v>0</v>
      </c>
      <c r="AL535">
        <v>147</v>
      </c>
      <c r="AM535">
        <v>96</v>
      </c>
      <c r="AN535">
        <v>113</v>
      </c>
      <c r="AO535">
        <v>44</v>
      </c>
      <c r="AP535">
        <v>0</v>
      </c>
      <c r="AQ535">
        <v>687</v>
      </c>
      <c r="AR535">
        <v>204</v>
      </c>
      <c r="AS535">
        <v>118</v>
      </c>
      <c r="AT535">
        <v>0</v>
      </c>
      <c r="AU535">
        <v>4</v>
      </c>
      <c r="AV535">
        <v>536</v>
      </c>
      <c r="AW535">
        <v>119</v>
      </c>
      <c r="AX535">
        <v>5</v>
      </c>
      <c r="AY535">
        <v>14</v>
      </c>
      <c r="AZ535">
        <v>0</v>
      </c>
      <c r="BA535">
        <v>152</v>
      </c>
      <c r="BB535">
        <v>35</v>
      </c>
      <c r="BC535">
        <v>41</v>
      </c>
      <c r="BD535">
        <v>19</v>
      </c>
      <c r="BE535">
        <v>14</v>
      </c>
      <c r="BF535">
        <v>103</v>
      </c>
      <c r="BG535">
        <v>0</v>
      </c>
      <c r="BH535">
        <v>92</v>
      </c>
      <c r="BI535">
        <v>24</v>
      </c>
      <c r="BJ535">
        <v>25</v>
      </c>
      <c r="BK535">
        <v>207</v>
      </c>
      <c r="BL535">
        <v>0</v>
      </c>
      <c r="BM535">
        <v>125</v>
      </c>
      <c r="BN535">
        <v>44</v>
      </c>
      <c r="BO535">
        <v>99</v>
      </c>
      <c r="BP535">
        <v>130</v>
      </c>
      <c r="BQ535">
        <v>0</v>
      </c>
      <c r="BR535">
        <v>3473</v>
      </c>
      <c r="BS535">
        <v>1060</v>
      </c>
      <c r="BT535">
        <v>1172</v>
      </c>
      <c r="BU535">
        <v>537</v>
      </c>
      <c r="BV535">
        <v>0</v>
      </c>
    </row>
    <row r="536" spans="1:74" x14ac:dyDescent="0.3">
      <c r="A536" t="s">
        <v>3993</v>
      </c>
      <c r="B536">
        <v>1980</v>
      </c>
      <c r="C536" t="s">
        <v>189</v>
      </c>
      <c r="D536" t="s">
        <v>970</v>
      </c>
      <c r="E536" t="str">
        <f t="shared" si="8"/>
        <v>City of Plymouth</v>
      </c>
      <c r="F536">
        <v>2220</v>
      </c>
      <c r="G536" t="s">
        <v>3994</v>
      </c>
      <c r="H536">
        <v>699</v>
      </c>
      <c r="I536">
        <v>0</v>
      </c>
      <c r="J536">
        <v>0</v>
      </c>
      <c r="K536">
        <v>699</v>
      </c>
      <c r="L536">
        <v>275</v>
      </c>
      <c r="M536">
        <v>178</v>
      </c>
      <c r="N536">
        <v>97</v>
      </c>
      <c r="O536">
        <v>47400</v>
      </c>
      <c r="P536">
        <v>217</v>
      </c>
      <c r="Q536">
        <v>24</v>
      </c>
      <c r="R536">
        <v>8</v>
      </c>
      <c r="S536">
        <v>53</v>
      </c>
      <c r="T536" t="s">
        <v>970</v>
      </c>
      <c r="U536">
        <v>1</v>
      </c>
      <c r="V536">
        <v>216</v>
      </c>
      <c r="W536">
        <v>0</v>
      </c>
      <c r="X536">
        <v>0</v>
      </c>
      <c r="Y536">
        <v>3</v>
      </c>
      <c r="Z536">
        <v>14</v>
      </c>
      <c r="AA536">
        <v>3</v>
      </c>
      <c r="AB536">
        <v>3</v>
      </c>
      <c r="AC536">
        <v>0</v>
      </c>
      <c r="AD536">
        <v>17</v>
      </c>
      <c r="AE536">
        <v>8</v>
      </c>
      <c r="AF536">
        <v>0</v>
      </c>
      <c r="AG536">
        <v>5</v>
      </c>
      <c r="AH536">
        <v>2</v>
      </c>
      <c r="AI536">
        <v>2</v>
      </c>
      <c r="AJ536">
        <v>2</v>
      </c>
      <c r="AK536">
        <v>0</v>
      </c>
      <c r="AL536">
        <v>10</v>
      </c>
      <c r="AM536">
        <v>0</v>
      </c>
      <c r="AN536">
        <v>0</v>
      </c>
      <c r="AO536">
        <v>0</v>
      </c>
      <c r="AP536">
        <v>0</v>
      </c>
      <c r="AQ536">
        <v>18</v>
      </c>
      <c r="AR536">
        <v>0</v>
      </c>
      <c r="AS536">
        <v>0</v>
      </c>
      <c r="AT536">
        <v>0</v>
      </c>
      <c r="AU536">
        <v>2</v>
      </c>
      <c r="AV536">
        <v>247</v>
      </c>
      <c r="AW536">
        <v>106</v>
      </c>
      <c r="AX536">
        <v>3</v>
      </c>
      <c r="AY536">
        <v>3</v>
      </c>
      <c r="AZ536">
        <v>6</v>
      </c>
      <c r="BA536">
        <v>7</v>
      </c>
      <c r="BB536">
        <v>3</v>
      </c>
      <c r="BC536">
        <v>11</v>
      </c>
      <c r="BD536">
        <v>0</v>
      </c>
      <c r="BE536">
        <v>4</v>
      </c>
      <c r="BF536">
        <v>7</v>
      </c>
      <c r="BG536">
        <v>0</v>
      </c>
      <c r="BH536">
        <v>15</v>
      </c>
      <c r="BI536">
        <v>0</v>
      </c>
      <c r="BJ536">
        <v>0</v>
      </c>
      <c r="BK536">
        <v>5</v>
      </c>
      <c r="BL536">
        <v>0</v>
      </c>
      <c r="BM536">
        <v>9</v>
      </c>
      <c r="BN536">
        <v>5</v>
      </c>
      <c r="BO536">
        <v>0</v>
      </c>
      <c r="BP536">
        <v>0</v>
      </c>
      <c r="BQ536">
        <v>0</v>
      </c>
      <c r="BR536">
        <v>42</v>
      </c>
      <c r="BS536">
        <v>0</v>
      </c>
      <c r="BT536">
        <v>0</v>
      </c>
      <c r="BU536">
        <v>0</v>
      </c>
      <c r="BV536">
        <v>0</v>
      </c>
    </row>
    <row r="537" spans="1:74" x14ac:dyDescent="0.3">
      <c r="A537" t="s">
        <v>3995</v>
      </c>
      <c r="B537">
        <v>1980</v>
      </c>
      <c r="C537" t="s">
        <v>189</v>
      </c>
      <c r="D537" t="s">
        <v>972</v>
      </c>
      <c r="E537" t="str">
        <f t="shared" si="8"/>
        <v>City of Point Arena</v>
      </c>
      <c r="F537">
        <v>2223</v>
      </c>
      <c r="G537" t="s">
        <v>3996</v>
      </c>
      <c r="H537">
        <v>425</v>
      </c>
      <c r="I537">
        <v>0</v>
      </c>
      <c r="J537">
        <v>0</v>
      </c>
      <c r="K537">
        <v>425</v>
      </c>
      <c r="L537">
        <v>187</v>
      </c>
      <c r="M537">
        <v>70</v>
      </c>
      <c r="N537">
        <v>117</v>
      </c>
      <c r="O537">
        <v>55500</v>
      </c>
      <c r="P537">
        <v>153</v>
      </c>
      <c r="Q537">
        <v>32</v>
      </c>
      <c r="R537">
        <v>5</v>
      </c>
      <c r="S537">
        <v>31</v>
      </c>
      <c r="T537" t="s">
        <v>972</v>
      </c>
      <c r="U537">
        <v>1</v>
      </c>
      <c r="V537">
        <v>186</v>
      </c>
      <c r="W537">
        <v>0</v>
      </c>
      <c r="X537">
        <v>0</v>
      </c>
      <c r="Y537">
        <v>4</v>
      </c>
      <c r="Z537">
        <v>47</v>
      </c>
      <c r="AA537">
        <v>2</v>
      </c>
      <c r="AB537">
        <v>3</v>
      </c>
      <c r="AC537">
        <v>0</v>
      </c>
      <c r="AD537">
        <v>5</v>
      </c>
      <c r="AE537">
        <v>12</v>
      </c>
      <c r="AF537">
        <v>7</v>
      </c>
      <c r="AG537">
        <v>13</v>
      </c>
      <c r="AH537">
        <v>7</v>
      </c>
      <c r="AI537">
        <v>7</v>
      </c>
      <c r="AJ537">
        <v>3</v>
      </c>
      <c r="AK537">
        <v>0</v>
      </c>
      <c r="AL537">
        <v>6</v>
      </c>
      <c r="AM537">
        <v>2</v>
      </c>
      <c r="AN537">
        <v>1</v>
      </c>
      <c r="AO537">
        <v>0</v>
      </c>
      <c r="AP537">
        <v>0</v>
      </c>
      <c r="AQ537">
        <v>12</v>
      </c>
      <c r="AR537">
        <v>0</v>
      </c>
      <c r="AS537">
        <v>0</v>
      </c>
      <c r="AT537">
        <v>0</v>
      </c>
      <c r="AU537">
        <v>5</v>
      </c>
      <c r="AV537">
        <v>325</v>
      </c>
      <c r="AW537">
        <v>88</v>
      </c>
      <c r="AX537">
        <v>0</v>
      </c>
      <c r="AY537">
        <v>0</v>
      </c>
      <c r="AZ537">
        <v>0</v>
      </c>
      <c r="BA537">
        <v>2</v>
      </c>
      <c r="BB537">
        <v>2</v>
      </c>
      <c r="BC537">
        <v>4</v>
      </c>
      <c r="BD537">
        <v>0</v>
      </c>
      <c r="BE537">
        <v>3</v>
      </c>
      <c r="BF537">
        <v>0</v>
      </c>
      <c r="BG537">
        <v>0</v>
      </c>
      <c r="BH537">
        <v>8</v>
      </c>
      <c r="BI537">
        <v>0</v>
      </c>
      <c r="BJ537">
        <v>0</v>
      </c>
      <c r="BK537">
        <v>0</v>
      </c>
      <c r="BL537">
        <v>0</v>
      </c>
      <c r="BM537">
        <v>4</v>
      </c>
      <c r="BN537">
        <v>0</v>
      </c>
      <c r="BO537">
        <v>0</v>
      </c>
      <c r="BP537">
        <v>0</v>
      </c>
      <c r="BQ537">
        <v>0</v>
      </c>
      <c r="BR537">
        <v>26</v>
      </c>
      <c r="BS537">
        <v>0</v>
      </c>
      <c r="BT537">
        <v>1</v>
      </c>
      <c r="BU537">
        <v>0</v>
      </c>
      <c r="BV537">
        <v>0</v>
      </c>
    </row>
    <row r="538" spans="1:74" x14ac:dyDescent="0.3">
      <c r="A538" t="s">
        <v>3997</v>
      </c>
      <c r="B538">
        <v>1980</v>
      </c>
      <c r="C538" t="s">
        <v>189</v>
      </c>
      <c r="D538" t="s">
        <v>3998</v>
      </c>
      <c r="E538" t="str">
        <f t="shared" si="8"/>
        <v>City of Point Dume</v>
      </c>
      <c r="F538">
        <v>2224</v>
      </c>
      <c r="G538" t="s">
        <v>3999</v>
      </c>
      <c r="H538">
        <v>2438</v>
      </c>
      <c r="I538">
        <v>0</v>
      </c>
      <c r="J538">
        <v>0</v>
      </c>
      <c r="K538">
        <v>2438</v>
      </c>
      <c r="L538">
        <v>931</v>
      </c>
      <c r="M538">
        <v>718</v>
      </c>
      <c r="N538">
        <v>213</v>
      </c>
      <c r="O538">
        <v>200100</v>
      </c>
      <c r="P538">
        <v>636</v>
      </c>
      <c r="Q538">
        <v>121</v>
      </c>
      <c r="R538">
        <v>64</v>
      </c>
      <c r="S538">
        <v>220</v>
      </c>
      <c r="T538" t="s">
        <v>3998</v>
      </c>
      <c r="U538">
        <v>1</v>
      </c>
      <c r="V538">
        <v>501</v>
      </c>
      <c r="W538">
        <v>0</v>
      </c>
      <c r="X538">
        <v>0</v>
      </c>
      <c r="Y538">
        <v>0</v>
      </c>
      <c r="Z538">
        <v>3</v>
      </c>
      <c r="AA538">
        <v>6</v>
      </c>
      <c r="AB538">
        <v>0</v>
      </c>
      <c r="AC538">
        <v>0</v>
      </c>
      <c r="AD538">
        <v>0</v>
      </c>
      <c r="AE538">
        <v>14</v>
      </c>
      <c r="AF538">
        <v>0</v>
      </c>
      <c r="AG538">
        <v>0</v>
      </c>
      <c r="AH538">
        <v>0</v>
      </c>
      <c r="AI538">
        <v>0</v>
      </c>
      <c r="AJ538">
        <v>0</v>
      </c>
      <c r="AK538">
        <v>0</v>
      </c>
      <c r="AL538">
        <v>3</v>
      </c>
      <c r="AM538">
        <v>0</v>
      </c>
      <c r="AN538">
        <v>9</v>
      </c>
      <c r="AO538">
        <v>8</v>
      </c>
      <c r="AP538">
        <v>0</v>
      </c>
      <c r="AQ538">
        <v>57</v>
      </c>
      <c r="AR538">
        <v>12</v>
      </c>
      <c r="AS538">
        <v>11</v>
      </c>
      <c r="AT538">
        <v>6</v>
      </c>
      <c r="AU538">
        <v>0</v>
      </c>
      <c r="AV538">
        <v>751</v>
      </c>
      <c r="AW538">
        <v>217</v>
      </c>
      <c r="AX538">
        <v>0</v>
      </c>
      <c r="AY538">
        <v>0</v>
      </c>
      <c r="AZ538">
        <v>0</v>
      </c>
      <c r="BA538">
        <v>0</v>
      </c>
      <c r="BB538">
        <v>6</v>
      </c>
      <c r="BC538">
        <v>0</v>
      </c>
      <c r="BD538">
        <v>0</v>
      </c>
      <c r="BE538">
        <v>0</v>
      </c>
      <c r="BF538">
        <v>14</v>
      </c>
      <c r="BG538">
        <v>0</v>
      </c>
      <c r="BH538">
        <v>0</v>
      </c>
      <c r="BI538">
        <v>0</v>
      </c>
      <c r="BJ538">
        <v>8</v>
      </c>
      <c r="BK538">
        <v>16</v>
      </c>
      <c r="BL538">
        <v>0</v>
      </c>
      <c r="BM538">
        <v>15</v>
      </c>
      <c r="BN538">
        <v>6</v>
      </c>
      <c r="BO538">
        <v>0</v>
      </c>
      <c r="BP538">
        <v>16</v>
      </c>
      <c r="BQ538">
        <v>0</v>
      </c>
      <c r="BR538">
        <v>206</v>
      </c>
      <c r="BS538">
        <v>21</v>
      </c>
      <c r="BT538">
        <v>36</v>
      </c>
      <c r="BU538">
        <v>61</v>
      </c>
      <c r="BV538">
        <v>0</v>
      </c>
    </row>
    <row r="539" spans="1:74" x14ac:dyDescent="0.3">
      <c r="A539" t="s">
        <v>4000</v>
      </c>
      <c r="B539">
        <v>1980</v>
      </c>
      <c r="C539" t="s">
        <v>189</v>
      </c>
      <c r="D539" t="s">
        <v>4001</v>
      </c>
      <c r="E539" t="str">
        <f t="shared" si="8"/>
        <v>City of Point Mugu</v>
      </c>
      <c r="F539">
        <v>2226</v>
      </c>
      <c r="G539" t="s">
        <v>4002</v>
      </c>
      <c r="H539">
        <v>2701</v>
      </c>
      <c r="I539">
        <v>0</v>
      </c>
      <c r="J539">
        <v>2701</v>
      </c>
      <c r="K539">
        <v>0</v>
      </c>
      <c r="L539">
        <v>550</v>
      </c>
      <c r="M539">
        <v>0</v>
      </c>
      <c r="N539">
        <v>550</v>
      </c>
      <c r="O539">
        <v>0</v>
      </c>
      <c r="P539">
        <v>497</v>
      </c>
      <c r="Q539">
        <v>73</v>
      </c>
      <c r="R539">
        <v>1</v>
      </c>
      <c r="S539">
        <v>0</v>
      </c>
      <c r="T539" t="s">
        <v>4001</v>
      </c>
      <c r="U539">
        <v>1</v>
      </c>
      <c r="V539">
        <v>233</v>
      </c>
      <c r="W539">
        <v>0</v>
      </c>
      <c r="X539">
        <v>0</v>
      </c>
      <c r="Y539">
        <v>0</v>
      </c>
      <c r="Z539">
        <v>7</v>
      </c>
      <c r="AA539">
        <v>7</v>
      </c>
      <c r="AB539">
        <v>0</v>
      </c>
      <c r="AC539">
        <v>0</v>
      </c>
      <c r="AD539">
        <v>57</v>
      </c>
      <c r="AE539">
        <v>0</v>
      </c>
      <c r="AF539">
        <v>6</v>
      </c>
      <c r="AG539">
        <v>35</v>
      </c>
      <c r="AH539">
        <v>95</v>
      </c>
      <c r="AI539">
        <v>55</v>
      </c>
      <c r="AJ539">
        <v>0</v>
      </c>
      <c r="AK539">
        <v>33</v>
      </c>
      <c r="AL539">
        <v>84</v>
      </c>
      <c r="AM539">
        <v>5</v>
      </c>
      <c r="AN539">
        <v>0</v>
      </c>
      <c r="AO539">
        <v>0</v>
      </c>
      <c r="AP539">
        <v>7</v>
      </c>
      <c r="AQ539">
        <v>76</v>
      </c>
      <c r="AR539">
        <v>0</v>
      </c>
      <c r="AS539">
        <v>0</v>
      </c>
      <c r="AT539">
        <v>0</v>
      </c>
      <c r="AU539">
        <v>18</v>
      </c>
      <c r="AV539">
        <v>0</v>
      </c>
      <c r="AW539">
        <v>0</v>
      </c>
      <c r="AX539">
        <v>0</v>
      </c>
      <c r="AY539">
        <v>0</v>
      </c>
      <c r="AZ539">
        <v>0</v>
      </c>
      <c r="BA539">
        <v>0</v>
      </c>
      <c r="BB539">
        <v>0</v>
      </c>
      <c r="BC539">
        <v>0</v>
      </c>
      <c r="BD539">
        <v>0</v>
      </c>
      <c r="BE539">
        <v>0</v>
      </c>
      <c r="BF539">
        <v>0</v>
      </c>
      <c r="BG539">
        <v>0</v>
      </c>
      <c r="BH539">
        <v>0</v>
      </c>
      <c r="BI539">
        <v>0</v>
      </c>
      <c r="BJ539">
        <v>0</v>
      </c>
      <c r="BK539">
        <v>0</v>
      </c>
      <c r="BL539">
        <v>0</v>
      </c>
      <c r="BM539">
        <v>0</v>
      </c>
      <c r="BN539">
        <v>0</v>
      </c>
      <c r="BO539">
        <v>0</v>
      </c>
      <c r="BP539">
        <v>0</v>
      </c>
      <c r="BQ539">
        <v>0</v>
      </c>
      <c r="BR539">
        <v>0</v>
      </c>
      <c r="BS539">
        <v>0</v>
      </c>
      <c r="BT539">
        <v>0</v>
      </c>
      <c r="BU539">
        <v>0</v>
      </c>
      <c r="BV539">
        <v>0</v>
      </c>
    </row>
    <row r="540" spans="1:74" x14ac:dyDescent="0.3">
      <c r="A540" t="s">
        <v>4003</v>
      </c>
      <c r="B540">
        <v>1980</v>
      </c>
      <c r="C540" t="s">
        <v>189</v>
      </c>
      <c r="D540" t="s">
        <v>4004</v>
      </c>
      <c r="E540" t="str">
        <f t="shared" si="8"/>
        <v>City of Pollock Pines</v>
      </c>
      <c r="F540">
        <v>2229</v>
      </c>
      <c r="G540" t="s">
        <v>4005</v>
      </c>
      <c r="H540">
        <v>1941</v>
      </c>
      <c r="I540">
        <v>0</v>
      </c>
      <c r="J540">
        <v>0</v>
      </c>
      <c r="K540">
        <v>1941</v>
      </c>
      <c r="L540">
        <v>860</v>
      </c>
      <c r="M540">
        <v>581</v>
      </c>
      <c r="N540">
        <v>279</v>
      </c>
      <c r="O540">
        <v>62900</v>
      </c>
      <c r="P540">
        <v>546</v>
      </c>
      <c r="Q540">
        <v>117</v>
      </c>
      <c r="R540">
        <v>31</v>
      </c>
      <c r="S540">
        <v>361</v>
      </c>
      <c r="T540" t="s">
        <v>4004</v>
      </c>
      <c r="U540">
        <v>1</v>
      </c>
      <c r="V540">
        <v>252</v>
      </c>
      <c r="W540">
        <v>0</v>
      </c>
      <c r="X540">
        <v>0</v>
      </c>
      <c r="Y540">
        <v>10</v>
      </c>
      <c r="Z540">
        <v>24</v>
      </c>
      <c r="AA540">
        <v>16</v>
      </c>
      <c r="AB540">
        <v>0</v>
      </c>
      <c r="AC540">
        <v>0</v>
      </c>
      <c r="AD540">
        <v>8</v>
      </c>
      <c r="AE540">
        <v>27</v>
      </c>
      <c r="AF540">
        <v>0</v>
      </c>
      <c r="AG540">
        <v>19</v>
      </c>
      <c r="AH540">
        <v>23</v>
      </c>
      <c r="AI540">
        <v>11</v>
      </c>
      <c r="AJ540">
        <v>8</v>
      </c>
      <c r="AK540">
        <v>0</v>
      </c>
      <c r="AL540">
        <v>16</v>
      </c>
      <c r="AM540">
        <v>7</v>
      </c>
      <c r="AN540">
        <v>0</v>
      </c>
      <c r="AO540">
        <v>0</v>
      </c>
      <c r="AP540">
        <v>8</v>
      </c>
      <c r="AQ540">
        <v>45</v>
      </c>
      <c r="AR540">
        <v>13</v>
      </c>
      <c r="AS540">
        <v>0</v>
      </c>
      <c r="AT540">
        <v>0</v>
      </c>
      <c r="AU540">
        <v>0</v>
      </c>
      <c r="AV540">
        <v>402</v>
      </c>
      <c r="AW540">
        <v>110</v>
      </c>
      <c r="AX540">
        <v>6</v>
      </c>
      <c r="AY540">
        <v>0</v>
      </c>
      <c r="AZ540">
        <v>6</v>
      </c>
      <c r="BA540">
        <v>14</v>
      </c>
      <c r="BB540">
        <v>9</v>
      </c>
      <c r="BC540">
        <v>20</v>
      </c>
      <c r="BD540">
        <v>6</v>
      </c>
      <c r="BE540">
        <v>28</v>
      </c>
      <c r="BF540">
        <v>18</v>
      </c>
      <c r="BG540">
        <v>0</v>
      </c>
      <c r="BH540">
        <v>19</v>
      </c>
      <c r="BI540">
        <v>0</v>
      </c>
      <c r="BJ540">
        <v>0</v>
      </c>
      <c r="BK540">
        <v>21</v>
      </c>
      <c r="BL540">
        <v>0</v>
      </c>
      <c r="BM540">
        <v>29</v>
      </c>
      <c r="BN540">
        <v>6</v>
      </c>
      <c r="BO540">
        <v>16</v>
      </c>
      <c r="BP540">
        <v>7</v>
      </c>
      <c r="BQ540">
        <v>0</v>
      </c>
      <c r="BR540">
        <v>75</v>
      </c>
      <c r="BS540">
        <v>26</v>
      </c>
      <c r="BT540">
        <v>11</v>
      </c>
      <c r="BU540">
        <v>6</v>
      </c>
      <c r="BV540">
        <v>0</v>
      </c>
    </row>
    <row r="541" spans="1:74" x14ac:dyDescent="0.3">
      <c r="A541" t="s">
        <v>4006</v>
      </c>
      <c r="B541">
        <v>1980</v>
      </c>
      <c r="C541" t="s">
        <v>189</v>
      </c>
      <c r="D541" t="s">
        <v>974</v>
      </c>
      <c r="E541" t="str">
        <f t="shared" si="8"/>
        <v>City of Pomona</v>
      </c>
      <c r="F541">
        <v>2230</v>
      </c>
      <c r="G541" t="s">
        <v>4007</v>
      </c>
      <c r="H541">
        <v>92742</v>
      </c>
      <c r="I541">
        <v>92742</v>
      </c>
      <c r="J541">
        <v>0</v>
      </c>
      <c r="K541">
        <v>0</v>
      </c>
      <c r="L541">
        <v>30322</v>
      </c>
      <c r="M541">
        <v>17370</v>
      </c>
      <c r="N541">
        <v>12952</v>
      </c>
      <c r="O541">
        <v>60900</v>
      </c>
      <c r="P541">
        <v>23716</v>
      </c>
      <c r="Q541">
        <v>3523</v>
      </c>
      <c r="R541">
        <v>3350</v>
      </c>
      <c r="S541">
        <v>1548</v>
      </c>
      <c r="T541" t="s">
        <v>974</v>
      </c>
      <c r="U541">
        <v>1</v>
      </c>
      <c r="V541">
        <v>262</v>
      </c>
      <c r="W541">
        <v>18</v>
      </c>
      <c r="X541">
        <v>67</v>
      </c>
      <c r="Y541">
        <v>129</v>
      </c>
      <c r="Z541">
        <v>2279</v>
      </c>
      <c r="AA541">
        <v>379</v>
      </c>
      <c r="AB541">
        <v>197</v>
      </c>
      <c r="AC541">
        <v>213</v>
      </c>
      <c r="AD541">
        <v>782</v>
      </c>
      <c r="AE541">
        <v>1996</v>
      </c>
      <c r="AF541">
        <v>41</v>
      </c>
      <c r="AG541">
        <v>558</v>
      </c>
      <c r="AH541">
        <v>616</v>
      </c>
      <c r="AI541">
        <v>925</v>
      </c>
      <c r="AJ541">
        <v>498</v>
      </c>
      <c r="AK541">
        <v>39</v>
      </c>
      <c r="AL541">
        <v>921</v>
      </c>
      <c r="AM541">
        <v>442</v>
      </c>
      <c r="AN541">
        <v>258</v>
      </c>
      <c r="AO541">
        <v>98</v>
      </c>
      <c r="AP541">
        <v>26</v>
      </c>
      <c r="AQ541">
        <v>1835</v>
      </c>
      <c r="AR541">
        <v>181</v>
      </c>
      <c r="AS541">
        <v>140</v>
      </c>
      <c r="AT541">
        <v>0</v>
      </c>
      <c r="AU541">
        <v>67</v>
      </c>
      <c r="AV541">
        <v>339</v>
      </c>
      <c r="AW541">
        <v>84</v>
      </c>
      <c r="AX541">
        <v>214</v>
      </c>
      <c r="AY541">
        <v>70</v>
      </c>
      <c r="AZ541">
        <v>108</v>
      </c>
      <c r="BA541">
        <v>627</v>
      </c>
      <c r="BB541">
        <v>154</v>
      </c>
      <c r="BC541">
        <v>610</v>
      </c>
      <c r="BD541">
        <v>120</v>
      </c>
      <c r="BE541">
        <v>209</v>
      </c>
      <c r="BF541">
        <v>702</v>
      </c>
      <c r="BG541">
        <v>0</v>
      </c>
      <c r="BH541">
        <v>988</v>
      </c>
      <c r="BI541">
        <v>240</v>
      </c>
      <c r="BJ541">
        <v>353</v>
      </c>
      <c r="BK541">
        <v>502</v>
      </c>
      <c r="BL541">
        <v>0</v>
      </c>
      <c r="BM541">
        <v>1229</v>
      </c>
      <c r="BN541">
        <v>302</v>
      </c>
      <c r="BO541">
        <v>544</v>
      </c>
      <c r="BP541">
        <v>312</v>
      </c>
      <c r="BQ541">
        <v>0</v>
      </c>
      <c r="BR541">
        <v>5189</v>
      </c>
      <c r="BS541">
        <v>923</v>
      </c>
      <c r="BT541">
        <v>1003</v>
      </c>
      <c r="BU541">
        <v>316</v>
      </c>
      <c r="BV541">
        <v>0</v>
      </c>
    </row>
    <row r="542" spans="1:74" x14ac:dyDescent="0.3">
      <c r="A542" t="s">
        <v>4008</v>
      </c>
      <c r="B542">
        <v>1980</v>
      </c>
      <c r="C542" t="s">
        <v>189</v>
      </c>
      <c r="D542" t="s">
        <v>4009</v>
      </c>
      <c r="E542" t="str">
        <f t="shared" si="8"/>
        <v>City of Poplar-Cotton Center</v>
      </c>
      <c r="F542">
        <v>2243</v>
      </c>
      <c r="G542" t="s">
        <v>4010</v>
      </c>
      <c r="H542">
        <v>1295</v>
      </c>
      <c r="I542">
        <v>0</v>
      </c>
      <c r="J542">
        <v>0</v>
      </c>
      <c r="K542">
        <v>1295</v>
      </c>
      <c r="L542">
        <v>389</v>
      </c>
      <c r="M542">
        <v>234</v>
      </c>
      <c r="N542">
        <v>155</v>
      </c>
      <c r="O542">
        <v>20800</v>
      </c>
      <c r="P542">
        <v>354</v>
      </c>
      <c r="Q542">
        <v>54</v>
      </c>
      <c r="R542">
        <v>0</v>
      </c>
      <c r="S542">
        <v>30</v>
      </c>
      <c r="T542" t="s">
        <v>4009</v>
      </c>
      <c r="U542">
        <v>1</v>
      </c>
      <c r="V542">
        <v>182</v>
      </c>
      <c r="W542">
        <v>0</v>
      </c>
      <c r="X542">
        <v>0</v>
      </c>
      <c r="Y542">
        <v>9</v>
      </c>
      <c r="Z542">
        <v>46</v>
      </c>
      <c r="AA542">
        <v>7</v>
      </c>
      <c r="AB542">
        <v>6</v>
      </c>
      <c r="AC542">
        <v>14</v>
      </c>
      <c r="AD542">
        <v>6</v>
      </c>
      <c r="AE542">
        <v>45</v>
      </c>
      <c r="AF542">
        <v>12</v>
      </c>
      <c r="AG542">
        <v>6</v>
      </c>
      <c r="AH542">
        <v>0</v>
      </c>
      <c r="AI542">
        <v>0</v>
      </c>
      <c r="AJ542">
        <v>8</v>
      </c>
      <c r="AK542">
        <v>0</v>
      </c>
      <c r="AL542">
        <v>8</v>
      </c>
      <c r="AM542">
        <v>0</v>
      </c>
      <c r="AN542">
        <v>0</v>
      </c>
      <c r="AO542">
        <v>0</v>
      </c>
      <c r="AP542">
        <v>4</v>
      </c>
      <c r="AQ542">
        <v>5</v>
      </c>
      <c r="AR542">
        <v>0</v>
      </c>
      <c r="AS542">
        <v>0</v>
      </c>
      <c r="AT542">
        <v>0</v>
      </c>
      <c r="AU542">
        <v>0</v>
      </c>
      <c r="AV542">
        <v>229</v>
      </c>
      <c r="AW542">
        <v>67</v>
      </c>
      <c r="AX542">
        <v>11</v>
      </c>
      <c r="AY542">
        <v>0</v>
      </c>
      <c r="AZ542">
        <v>4</v>
      </c>
      <c r="BA542">
        <v>0</v>
      </c>
      <c r="BB542">
        <v>0</v>
      </c>
      <c r="BC542">
        <v>47</v>
      </c>
      <c r="BD542">
        <v>0</v>
      </c>
      <c r="BE542">
        <v>16</v>
      </c>
      <c r="BF542">
        <v>10</v>
      </c>
      <c r="BG542">
        <v>0</v>
      </c>
      <c r="BH542">
        <v>36</v>
      </c>
      <c r="BI542">
        <v>6</v>
      </c>
      <c r="BJ542">
        <v>7</v>
      </c>
      <c r="BK542">
        <v>0</v>
      </c>
      <c r="BL542">
        <v>0</v>
      </c>
      <c r="BM542">
        <v>14</v>
      </c>
      <c r="BN542">
        <v>8</v>
      </c>
      <c r="BO542">
        <v>0</v>
      </c>
      <c r="BP542">
        <v>0</v>
      </c>
      <c r="BQ542">
        <v>0</v>
      </c>
      <c r="BR542">
        <v>28</v>
      </c>
      <c r="BS542">
        <v>0</v>
      </c>
      <c r="BT542">
        <v>0</v>
      </c>
      <c r="BU542">
        <v>0</v>
      </c>
      <c r="BV542">
        <v>0</v>
      </c>
    </row>
    <row r="543" spans="1:74" x14ac:dyDescent="0.3">
      <c r="A543" t="s">
        <v>4011</v>
      </c>
      <c r="B543">
        <v>1980</v>
      </c>
      <c r="C543" t="s">
        <v>189</v>
      </c>
      <c r="D543" t="s">
        <v>978</v>
      </c>
      <c r="E543" t="str">
        <f t="shared" si="8"/>
        <v>City of Porterville</v>
      </c>
      <c r="F543">
        <v>2245</v>
      </c>
      <c r="G543" t="s">
        <v>4012</v>
      </c>
      <c r="H543">
        <v>19707</v>
      </c>
      <c r="I543">
        <v>0</v>
      </c>
      <c r="J543">
        <v>19707</v>
      </c>
      <c r="K543">
        <v>0</v>
      </c>
      <c r="L543">
        <v>6605</v>
      </c>
      <c r="M543">
        <v>3877</v>
      </c>
      <c r="N543">
        <v>2728</v>
      </c>
      <c r="O543">
        <v>52300</v>
      </c>
      <c r="P543">
        <v>5073</v>
      </c>
      <c r="Q543">
        <v>987</v>
      </c>
      <c r="R543">
        <v>667</v>
      </c>
      <c r="S543">
        <v>451</v>
      </c>
      <c r="T543" t="s">
        <v>978</v>
      </c>
      <c r="U543">
        <v>1</v>
      </c>
      <c r="V543">
        <v>235</v>
      </c>
      <c r="W543">
        <v>44</v>
      </c>
      <c r="X543">
        <v>28</v>
      </c>
      <c r="Y543">
        <v>78</v>
      </c>
      <c r="Z543">
        <v>498</v>
      </c>
      <c r="AA543">
        <v>71</v>
      </c>
      <c r="AB543">
        <v>67</v>
      </c>
      <c r="AC543">
        <v>83</v>
      </c>
      <c r="AD543">
        <v>194</v>
      </c>
      <c r="AE543">
        <v>363</v>
      </c>
      <c r="AF543">
        <v>12</v>
      </c>
      <c r="AG543">
        <v>181</v>
      </c>
      <c r="AH543">
        <v>153</v>
      </c>
      <c r="AI543">
        <v>147</v>
      </c>
      <c r="AJ543">
        <v>64</v>
      </c>
      <c r="AK543">
        <v>10</v>
      </c>
      <c r="AL543">
        <v>135</v>
      </c>
      <c r="AM543">
        <v>59</v>
      </c>
      <c r="AN543">
        <v>61</v>
      </c>
      <c r="AO543">
        <v>22</v>
      </c>
      <c r="AP543">
        <v>0</v>
      </c>
      <c r="AQ543">
        <v>311</v>
      </c>
      <c r="AR543">
        <v>22</v>
      </c>
      <c r="AS543">
        <v>29</v>
      </c>
      <c r="AT543">
        <v>0</v>
      </c>
      <c r="AU543">
        <v>26</v>
      </c>
      <c r="AV543">
        <v>363</v>
      </c>
      <c r="AW543">
        <v>93</v>
      </c>
      <c r="AX543">
        <v>53</v>
      </c>
      <c r="AY543">
        <v>37</v>
      </c>
      <c r="AZ543">
        <v>31</v>
      </c>
      <c r="BA543">
        <v>148</v>
      </c>
      <c r="BB543">
        <v>19</v>
      </c>
      <c r="BC543">
        <v>313</v>
      </c>
      <c r="BD543">
        <v>19</v>
      </c>
      <c r="BE543">
        <v>59</v>
      </c>
      <c r="BF543">
        <v>85</v>
      </c>
      <c r="BG543">
        <v>0</v>
      </c>
      <c r="BH543">
        <v>255</v>
      </c>
      <c r="BI543">
        <v>70</v>
      </c>
      <c r="BJ543">
        <v>72</v>
      </c>
      <c r="BK543">
        <v>88</v>
      </c>
      <c r="BL543">
        <v>0</v>
      </c>
      <c r="BM543">
        <v>266</v>
      </c>
      <c r="BN543">
        <v>51</v>
      </c>
      <c r="BO543">
        <v>108</v>
      </c>
      <c r="BP543">
        <v>54</v>
      </c>
      <c r="BQ543">
        <v>0</v>
      </c>
      <c r="BR543">
        <v>1059</v>
      </c>
      <c r="BS543">
        <v>208</v>
      </c>
      <c r="BT543">
        <v>177</v>
      </c>
      <c r="BU543">
        <v>41</v>
      </c>
      <c r="BV543">
        <v>0</v>
      </c>
    </row>
    <row r="544" spans="1:74" x14ac:dyDescent="0.3">
      <c r="A544" t="s">
        <v>4013</v>
      </c>
      <c r="B544">
        <v>1980</v>
      </c>
      <c r="C544" t="s">
        <v>189</v>
      </c>
      <c r="D544" t="s">
        <v>976</v>
      </c>
      <c r="E544" t="str">
        <f t="shared" si="8"/>
        <v>City of Port Hueneme</v>
      </c>
      <c r="F544">
        <v>2250</v>
      </c>
      <c r="G544" t="s">
        <v>4014</v>
      </c>
      <c r="H544">
        <v>17803</v>
      </c>
      <c r="I544">
        <v>17803</v>
      </c>
      <c r="J544">
        <v>0</v>
      </c>
      <c r="K544">
        <v>0</v>
      </c>
      <c r="L544">
        <v>5842</v>
      </c>
      <c r="M544">
        <v>2840</v>
      </c>
      <c r="N544">
        <v>3002</v>
      </c>
      <c r="O544">
        <v>65300</v>
      </c>
      <c r="P544">
        <v>5319</v>
      </c>
      <c r="Q544">
        <v>616</v>
      </c>
      <c r="R544">
        <v>735</v>
      </c>
      <c r="S544">
        <v>43</v>
      </c>
      <c r="T544" t="s">
        <v>976</v>
      </c>
      <c r="U544">
        <v>1</v>
      </c>
      <c r="V544">
        <v>301</v>
      </c>
      <c r="W544">
        <v>16</v>
      </c>
      <c r="X544">
        <v>26</v>
      </c>
      <c r="Y544">
        <v>18</v>
      </c>
      <c r="Z544">
        <v>256</v>
      </c>
      <c r="AA544">
        <v>48</v>
      </c>
      <c r="AB544">
        <v>25</v>
      </c>
      <c r="AC544">
        <v>15</v>
      </c>
      <c r="AD544">
        <v>101</v>
      </c>
      <c r="AE544">
        <v>369</v>
      </c>
      <c r="AF544">
        <v>21</v>
      </c>
      <c r="AG544">
        <v>149</v>
      </c>
      <c r="AH544">
        <v>168</v>
      </c>
      <c r="AI544">
        <v>272</v>
      </c>
      <c r="AJ544">
        <v>155</v>
      </c>
      <c r="AK544">
        <v>3</v>
      </c>
      <c r="AL544">
        <v>180</v>
      </c>
      <c r="AM544">
        <v>120</v>
      </c>
      <c r="AN544">
        <v>179</v>
      </c>
      <c r="AO544">
        <v>15</v>
      </c>
      <c r="AP544">
        <v>9</v>
      </c>
      <c r="AQ544">
        <v>554</v>
      </c>
      <c r="AR544">
        <v>127</v>
      </c>
      <c r="AS544">
        <v>13</v>
      </c>
      <c r="AT544">
        <v>0</v>
      </c>
      <c r="AU544">
        <v>28</v>
      </c>
      <c r="AV544">
        <v>286</v>
      </c>
      <c r="AW544">
        <v>88</v>
      </c>
      <c r="AX544">
        <v>7</v>
      </c>
      <c r="AY544">
        <v>0</v>
      </c>
      <c r="AZ544">
        <v>15</v>
      </c>
      <c r="BA544">
        <v>61</v>
      </c>
      <c r="BB544">
        <v>0</v>
      </c>
      <c r="BC544">
        <v>32</v>
      </c>
      <c r="BD544">
        <v>22</v>
      </c>
      <c r="BE544">
        <v>12</v>
      </c>
      <c r="BF544">
        <v>36</v>
      </c>
      <c r="BG544">
        <v>0</v>
      </c>
      <c r="BH544">
        <v>88</v>
      </c>
      <c r="BI544">
        <v>33</v>
      </c>
      <c r="BJ544">
        <v>31</v>
      </c>
      <c r="BK544">
        <v>59</v>
      </c>
      <c r="BL544">
        <v>0</v>
      </c>
      <c r="BM544">
        <v>121</v>
      </c>
      <c r="BN544">
        <v>48</v>
      </c>
      <c r="BO544">
        <v>72</v>
      </c>
      <c r="BP544">
        <v>19</v>
      </c>
      <c r="BQ544">
        <v>0</v>
      </c>
      <c r="BR544">
        <v>637</v>
      </c>
      <c r="BS544">
        <v>94</v>
      </c>
      <c r="BT544">
        <v>72</v>
      </c>
      <c r="BU544">
        <v>30</v>
      </c>
      <c r="BV544">
        <v>0</v>
      </c>
    </row>
    <row r="545" spans="1:74" x14ac:dyDescent="0.3">
      <c r="A545" t="s">
        <v>4015</v>
      </c>
      <c r="B545">
        <v>1980</v>
      </c>
      <c r="C545" t="s">
        <v>189</v>
      </c>
      <c r="D545" t="s">
        <v>980</v>
      </c>
      <c r="E545" t="str">
        <f t="shared" si="8"/>
        <v>City of Portola</v>
      </c>
      <c r="F545">
        <v>2255</v>
      </c>
      <c r="G545" t="s">
        <v>4016</v>
      </c>
      <c r="H545">
        <v>1885</v>
      </c>
      <c r="I545">
        <v>0</v>
      </c>
      <c r="J545">
        <v>0</v>
      </c>
      <c r="K545">
        <v>1885</v>
      </c>
      <c r="L545">
        <v>744</v>
      </c>
      <c r="M545">
        <v>478</v>
      </c>
      <c r="N545">
        <v>266</v>
      </c>
      <c r="O545">
        <v>47700</v>
      </c>
      <c r="P545">
        <v>677</v>
      </c>
      <c r="Q545">
        <v>82</v>
      </c>
      <c r="R545">
        <v>41</v>
      </c>
      <c r="S545">
        <v>45</v>
      </c>
      <c r="T545" t="s">
        <v>980</v>
      </c>
      <c r="U545">
        <v>1</v>
      </c>
      <c r="V545">
        <v>200</v>
      </c>
      <c r="W545">
        <v>2</v>
      </c>
      <c r="X545">
        <v>6</v>
      </c>
      <c r="Y545">
        <v>11</v>
      </c>
      <c r="Z545">
        <v>37</v>
      </c>
      <c r="AA545">
        <v>8</v>
      </c>
      <c r="AB545">
        <v>12</v>
      </c>
      <c r="AC545">
        <v>17</v>
      </c>
      <c r="AD545">
        <v>20</v>
      </c>
      <c r="AE545">
        <v>30</v>
      </c>
      <c r="AF545">
        <v>0</v>
      </c>
      <c r="AG545">
        <v>21</v>
      </c>
      <c r="AH545">
        <v>11</v>
      </c>
      <c r="AI545">
        <v>15</v>
      </c>
      <c r="AJ545">
        <v>4</v>
      </c>
      <c r="AK545">
        <v>3</v>
      </c>
      <c r="AL545">
        <v>18</v>
      </c>
      <c r="AM545">
        <v>2</v>
      </c>
      <c r="AN545">
        <v>0</v>
      </c>
      <c r="AO545">
        <v>0</v>
      </c>
      <c r="AP545">
        <v>0</v>
      </c>
      <c r="AQ545">
        <v>33</v>
      </c>
      <c r="AR545">
        <v>5</v>
      </c>
      <c r="AS545">
        <v>5</v>
      </c>
      <c r="AT545">
        <v>0</v>
      </c>
      <c r="AU545">
        <v>3</v>
      </c>
      <c r="AV545">
        <v>344</v>
      </c>
      <c r="AW545">
        <v>110</v>
      </c>
      <c r="AX545">
        <v>2</v>
      </c>
      <c r="AY545">
        <v>12</v>
      </c>
      <c r="AZ545">
        <v>4</v>
      </c>
      <c r="BA545">
        <v>17</v>
      </c>
      <c r="BB545">
        <v>5</v>
      </c>
      <c r="BC545">
        <v>45</v>
      </c>
      <c r="BD545">
        <v>12</v>
      </c>
      <c r="BE545">
        <v>6</v>
      </c>
      <c r="BF545">
        <v>11</v>
      </c>
      <c r="BG545">
        <v>0</v>
      </c>
      <c r="BH545">
        <v>52</v>
      </c>
      <c r="BI545">
        <v>9</v>
      </c>
      <c r="BJ545">
        <v>9</v>
      </c>
      <c r="BK545">
        <v>2</v>
      </c>
      <c r="BL545">
        <v>0</v>
      </c>
      <c r="BM545">
        <v>22</v>
      </c>
      <c r="BN545">
        <v>3</v>
      </c>
      <c r="BO545">
        <v>3</v>
      </c>
      <c r="BP545">
        <v>4</v>
      </c>
      <c r="BQ545">
        <v>0</v>
      </c>
      <c r="BR545">
        <v>159</v>
      </c>
      <c r="BS545">
        <v>15</v>
      </c>
      <c r="BT545">
        <v>15</v>
      </c>
      <c r="BU545">
        <v>2</v>
      </c>
      <c r="BV545">
        <v>0</v>
      </c>
    </row>
    <row r="546" spans="1:74" x14ac:dyDescent="0.3">
      <c r="A546" t="s">
        <v>4017</v>
      </c>
      <c r="B546">
        <v>1980</v>
      </c>
      <c r="C546" t="s">
        <v>189</v>
      </c>
      <c r="D546" t="s">
        <v>982</v>
      </c>
      <c r="E546" t="str">
        <f t="shared" si="8"/>
        <v>City of Portola Valley</v>
      </c>
      <c r="F546">
        <v>2257</v>
      </c>
      <c r="G546" t="s">
        <v>4018</v>
      </c>
      <c r="H546">
        <v>3939</v>
      </c>
      <c r="I546">
        <v>3939</v>
      </c>
      <c r="J546">
        <v>0</v>
      </c>
      <c r="K546">
        <v>0</v>
      </c>
      <c r="L546">
        <v>1239</v>
      </c>
      <c r="M546">
        <v>1142</v>
      </c>
      <c r="N546">
        <v>97</v>
      </c>
      <c r="O546">
        <v>200100</v>
      </c>
      <c r="P546">
        <v>1206</v>
      </c>
      <c r="Q546">
        <v>67</v>
      </c>
      <c r="R546">
        <v>7</v>
      </c>
      <c r="S546">
        <v>3</v>
      </c>
      <c r="T546" t="s">
        <v>982</v>
      </c>
      <c r="U546">
        <v>1</v>
      </c>
      <c r="V546">
        <v>447</v>
      </c>
      <c r="W546">
        <v>0</v>
      </c>
      <c r="X546">
        <v>0</v>
      </c>
      <c r="Y546">
        <v>0</v>
      </c>
      <c r="Z546">
        <v>17</v>
      </c>
      <c r="AA546">
        <v>19</v>
      </c>
      <c r="AB546">
        <v>0</v>
      </c>
      <c r="AC546">
        <v>0</v>
      </c>
      <c r="AD546">
        <v>0</v>
      </c>
      <c r="AE546">
        <v>0</v>
      </c>
      <c r="AF546">
        <v>0</v>
      </c>
      <c r="AG546">
        <v>10</v>
      </c>
      <c r="AH546">
        <v>0</v>
      </c>
      <c r="AI546">
        <v>0</v>
      </c>
      <c r="AJ546">
        <v>0</v>
      </c>
      <c r="AK546">
        <v>0</v>
      </c>
      <c r="AL546">
        <v>0</v>
      </c>
      <c r="AM546">
        <v>0</v>
      </c>
      <c r="AN546">
        <v>0</v>
      </c>
      <c r="AO546">
        <v>0</v>
      </c>
      <c r="AP546">
        <v>0</v>
      </c>
      <c r="AQ546">
        <v>25</v>
      </c>
      <c r="AR546">
        <v>15</v>
      </c>
      <c r="AS546">
        <v>11</v>
      </c>
      <c r="AT546">
        <v>0</v>
      </c>
      <c r="AU546">
        <v>0</v>
      </c>
      <c r="AV546">
        <v>751</v>
      </c>
      <c r="AW546">
        <v>249</v>
      </c>
      <c r="AX546">
        <v>0</v>
      </c>
      <c r="AY546">
        <v>0</v>
      </c>
      <c r="AZ546">
        <v>0</v>
      </c>
      <c r="BA546">
        <v>5</v>
      </c>
      <c r="BB546">
        <v>0</v>
      </c>
      <c r="BC546">
        <v>0</v>
      </c>
      <c r="BD546">
        <v>6</v>
      </c>
      <c r="BE546">
        <v>4</v>
      </c>
      <c r="BF546">
        <v>0</v>
      </c>
      <c r="BG546">
        <v>0</v>
      </c>
      <c r="BH546">
        <v>7</v>
      </c>
      <c r="BI546">
        <v>0</v>
      </c>
      <c r="BJ546">
        <v>0</v>
      </c>
      <c r="BK546">
        <v>21</v>
      </c>
      <c r="BL546">
        <v>0</v>
      </c>
      <c r="BM546">
        <v>25</v>
      </c>
      <c r="BN546">
        <v>0</v>
      </c>
      <c r="BO546">
        <v>11</v>
      </c>
      <c r="BP546">
        <v>29</v>
      </c>
      <c r="BQ546">
        <v>0</v>
      </c>
      <c r="BR546">
        <v>590</v>
      </c>
      <c r="BS546">
        <v>37</v>
      </c>
      <c r="BT546">
        <v>129</v>
      </c>
      <c r="BU546">
        <v>145</v>
      </c>
      <c r="BV546">
        <v>0</v>
      </c>
    </row>
    <row r="547" spans="1:74" x14ac:dyDescent="0.3">
      <c r="A547" t="s">
        <v>4019</v>
      </c>
      <c r="B547">
        <v>1980</v>
      </c>
      <c r="C547" t="s">
        <v>189</v>
      </c>
      <c r="D547" t="s">
        <v>984</v>
      </c>
      <c r="E547" t="str">
        <f t="shared" si="8"/>
        <v>City of Poway</v>
      </c>
      <c r="F547">
        <v>2260</v>
      </c>
      <c r="G547" t="s">
        <v>4020</v>
      </c>
      <c r="H547">
        <v>32263</v>
      </c>
      <c r="I547">
        <v>32263</v>
      </c>
      <c r="J547">
        <v>0</v>
      </c>
      <c r="K547">
        <v>0</v>
      </c>
      <c r="L547">
        <v>10049</v>
      </c>
      <c r="M547">
        <v>7780</v>
      </c>
      <c r="N547">
        <v>2269</v>
      </c>
      <c r="O547">
        <v>96900</v>
      </c>
      <c r="P547">
        <v>8604</v>
      </c>
      <c r="Q547">
        <v>244</v>
      </c>
      <c r="R547">
        <v>936</v>
      </c>
      <c r="S547">
        <v>641</v>
      </c>
      <c r="T547" t="s">
        <v>984</v>
      </c>
      <c r="U547">
        <v>1</v>
      </c>
      <c r="V547">
        <v>337</v>
      </c>
      <c r="W547">
        <v>6</v>
      </c>
      <c r="X547">
        <v>6</v>
      </c>
      <c r="Y547">
        <v>12</v>
      </c>
      <c r="Z547">
        <v>205</v>
      </c>
      <c r="AA547">
        <v>20</v>
      </c>
      <c r="AB547">
        <v>6</v>
      </c>
      <c r="AC547">
        <v>23</v>
      </c>
      <c r="AD547">
        <v>21</v>
      </c>
      <c r="AE547">
        <v>353</v>
      </c>
      <c r="AF547">
        <v>4</v>
      </c>
      <c r="AG547">
        <v>7</v>
      </c>
      <c r="AH547">
        <v>74</v>
      </c>
      <c r="AI547">
        <v>201</v>
      </c>
      <c r="AJ547">
        <v>153</v>
      </c>
      <c r="AK547">
        <v>5</v>
      </c>
      <c r="AL547">
        <v>116</v>
      </c>
      <c r="AM547">
        <v>121</v>
      </c>
      <c r="AN547">
        <v>114</v>
      </c>
      <c r="AO547">
        <v>60</v>
      </c>
      <c r="AP547">
        <v>6</v>
      </c>
      <c r="AQ547">
        <v>432</v>
      </c>
      <c r="AR547">
        <v>164</v>
      </c>
      <c r="AS547">
        <v>120</v>
      </c>
      <c r="AT547">
        <v>11</v>
      </c>
      <c r="AU547">
        <v>4</v>
      </c>
      <c r="AV547">
        <v>572</v>
      </c>
      <c r="AW547">
        <v>159</v>
      </c>
      <c r="AX547">
        <v>0</v>
      </c>
      <c r="AY547">
        <v>0</v>
      </c>
      <c r="AZ547">
        <v>0</v>
      </c>
      <c r="BA547">
        <v>111</v>
      </c>
      <c r="BB547">
        <v>49</v>
      </c>
      <c r="BC547">
        <v>19</v>
      </c>
      <c r="BD547">
        <v>27</v>
      </c>
      <c r="BE547">
        <v>21</v>
      </c>
      <c r="BF547">
        <v>164</v>
      </c>
      <c r="BG547">
        <v>0</v>
      </c>
      <c r="BH547">
        <v>64</v>
      </c>
      <c r="BI547">
        <v>69</v>
      </c>
      <c r="BJ547">
        <v>78</v>
      </c>
      <c r="BK547">
        <v>193</v>
      </c>
      <c r="BL547">
        <v>0</v>
      </c>
      <c r="BM547">
        <v>146</v>
      </c>
      <c r="BN547">
        <v>58</v>
      </c>
      <c r="BO547">
        <v>132</v>
      </c>
      <c r="BP547">
        <v>399</v>
      </c>
      <c r="BQ547">
        <v>0</v>
      </c>
      <c r="BR547">
        <v>2414</v>
      </c>
      <c r="BS547">
        <v>777</v>
      </c>
      <c r="BT547">
        <v>1087</v>
      </c>
      <c r="BU547">
        <v>636</v>
      </c>
      <c r="BV547">
        <v>0</v>
      </c>
    </row>
    <row r="548" spans="1:74" x14ac:dyDescent="0.3">
      <c r="A548" t="s">
        <v>4021</v>
      </c>
      <c r="B548">
        <v>1980</v>
      </c>
      <c r="C548" t="s">
        <v>189</v>
      </c>
      <c r="D548" t="s">
        <v>4022</v>
      </c>
      <c r="E548" t="str">
        <f t="shared" si="8"/>
        <v>City of Project City</v>
      </c>
      <c r="F548">
        <v>2262</v>
      </c>
      <c r="G548" t="s">
        <v>4023</v>
      </c>
      <c r="H548">
        <v>1657</v>
      </c>
      <c r="I548">
        <v>1657</v>
      </c>
      <c r="J548">
        <v>0</v>
      </c>
      <c r="K548">
        <v>0</v>
      </c>
      <c r="L548">
        <v>645</v>
      </c>
      <c r="M548">
        <v>387</v>
      </c>
      <c r="N548">
        <v>258</v>
      </c>
      <c r="O548">
        <v>41400</v>
      </c>
      <c r="P548">
        <v>519</v>
      </c>
      <c r="Q548">
        <v>113</v>
      </c>
      <c r="R548">
        <v>13</v>
      </c>
      <c r="S548">
        <v>84</v>
      </c>
      <c r="T548" t="s">
        <v>4022</v>
      </c>
      <c r="U548">
        <v>1</v>
      </c>
      <c r="V548">
        <v>193</v>
      </c>
      <c r="W548">
        <v>0</v>
      </c>
      <c r="X548">
        <v>0</v>
      </c>
      <c r="Y548">
        <v>34</v>
      </c>
      <c r="Z548">
        <v>51</v>
      </c>
      <c r="AA548">
        <v>3</v>
      </c>
      <c r="AB548">
        <v>7</v>
      </c>
      <c r="AC548">
        <v>22</v>
      </c>
      <c r="AD548">
        <v>18</v>
      </c>
      <c r="AE548">
        <v>14</v>
      </c>
      <c r="AF548">
        <v>0</v>
      </c>
      <c r="AG548">
        <v>13</v>
      </c>
      <c r="AH548">
        <v>0</v>
      </c>
      <c r="AI548">
        <v>19</v>
      </c>
      <c r="AJ548">
        <v>0</v>
      </c>
      <c r="AK548">
        <v>4</v>
      </c>
      <c r="AL548">
        <v>6</v>
      </c>
      <c r="AM548">
        <v>0</v>
      </c>
      <c r="AN548">
        <v>9</v>
      </c>
      <c r="AO548">
        <v>0</v>
      </c>
      <c r="AP548">
        <v>4</v>
      </c>
      <c r="AQ548">
        <v>38</v>
      </c>
      <c r="AR548">
        <v>0</v>
      </c>
      <c r="AS548">
        <v>0</v>
      </c>
      <c r="AT548">
        <v>0</v>
      </c>
      <c r="AU548">
        <v>0</v>
      </c>
      <c r="AV548">
        <v>285</v>
      </c>
      <c r="AW548">
        <v>81</v>
      </c>
      <c r="AX548">
        <v>19</v>
      </c>
      <c r="AY548">
        <v>9</v>
      </c>
      <c r="AZ548">
        <v>6</v>
      </c>
      <c r="BA548">
        <v>5</v>
      </c>
      <c r="BB548">
        <v>0</v>
      </c>
      <c r="BC548">
        <v>56</v>
      </c>
      <c r="BD548">
        <v>15</v>
      </c>
      <c r="BE548">
        <v>13</v>
      </c>
      <c r="BF548">
        <v>0</v>
      </c>
      <c r="BG548">
        <v>0</v>
      </c>
      <c r="BH548">
        <v>35</v>
      </c>
      <c r="BI548">
        <v>0</v>
      </c>
      <c r="BJ548">
        <v>20</v>
      </c>
      <c r="BK548">
        <v>0</v>
      </c>
      <c r="BL548">
        <v>0</v>
      </c>
      <c r="BM548">
        <v>27</v>
      </c>
      <c r="BN548">
        <v>5</v>
      </c>
      <c r="BO548">
        <v>7</v>
      </c>
      <c r="BP548">
        <v>7</v>
      </c>
      <c r="BQ548">
        <v>0</v>
      </c>
      <c r="BR548">
        <v>87</v>
      </c>
      <c r="BS548">
        <v>0</v>
      </c>
      <c r="BT548">
        <v>0</v>
      </c>
      <c r="BU548">
        <v>0</v>
      </c>
      <c r="BV548">
        <v>0</v>
      </c>
    </row>
    <row r="549" spans="1:74" x14ac:dyDescent="0.3">
      <c r="A549" t="s">
        <v>4024</v>
      </c>
      <c r="B549">
        <v>1980</v>
      </c>
      <c r="C549" t="s">
        <v>189</v>
      </c>
      <c r="D549" t="s">
        <v>4025</v>
      </c>
      <c r="E549" t="str">
        <f t="shared" si="8"/>
        <v>City of Quartz Hill</v>
      </c>
      <c r="F549">
        <v>2265</v>
      </c>
      <c r="G549" t="s">
        <v>4026</v>
      </c>
      <c r="H549">
        <v>7421</v>
      </c>
      <c r="I549">
        <v>7421</v>
      </c>
      <c r="J549">
        <v>0</v>
      </c>
      <c r="K549">
        <v>0</v>
      </c>
      <c r="L549">
        <v>2490</v>
      </c>
      <c r="M549">
        <v>2010</v>
      </c>
      <c r="N549">
        <v>480</v>
      </c>
      <c r="O549">
        <v>74800</v>
      </c>
      <c r="P549">
        <v>2148</v>
      </c>
      <c r="Q549">
        <v>119</v>
      </c>
      <c r="R549">
        <v>99</v>
      </c>
      <c r="S549">
        <v>284</v>
      </c>
      <c r="T549" t="s">
        <v>4025</v>
      </c>
      <c r="U549">
        <v>1</v>
      </c>
      <c r="V549">
        <v>270</v>
      </c>
      <c r="W549">
        <v>0</v>
      </c>
      <c r="X549">
        <v>0</v>
      </c>
      <c r="Y549">
        <v>0</v>
      </c>
      <c r="Z549">
        <v>101</v>
      </c>
      <c r="AA549">
        <v>11</v>
      </c>
      <c r="AB549">
        <v>0</v>
      </c>
      <c r="AC549">
        <v>12</v>
      </c>
      <c r="AD549">
        <v>52</v>
      </c>
      <c r="AE549">
        <v>54</v>
      </c>
      <c r="AF549">
        <v>0</v>
      </c>
      <c r="AG549">
        <v>32</v>
      </c>
      <c r="AH549">
        <v>0</v>
      </c>
      <c r="AI549">
        <v>23</v>
      </c>
      <c r="AJ549">
        <v>26</v>
      </c>
      <c r="AK549">
        <v>9</v>
      </c>
      <c r="AL549">
        <v>24</v>
      </c>
      <c r="AM549">
        <v>0</v>
      </c>
      <c r="AN549">
        <v>39</v>
      </c>
      <c r="AO549">
        <v>0</v>
      </c>
      <c r="AP549">
        <v>0</v>
      </c>
      <c r="AQ549">
        <v>82</v>
      </c>
      <c r="AR549">
        <v>15</v>
      </c>
      <c r="AS549">
        <v>0</v>
      </c>
      <c r="AT549">
        <v>0</v>
      </c>
      <c r="AU549">
        <v>0</v>
      </c>
      <c r="AV549">
        <v>415</v>
      </c>
      <c r="AW549">
        <v>122</v>
      </c>
      <c r="AX549">
        <v>0</v>
      </c>
      <c r="AY549">
        <v>7</v>
      </c>
      <c r="AZ549">
        <v>0</v>
      </c>
      <c r="BA549">
        <v>47</v>
      </c>
      <c r="BB549">
        <v>11</v>
      </c>
      <c r="BC549">
        <v>39</v>
      </c>
      <c r="BD549">
        <v>32</v>
      </c>
      <c r="BE549">
        <v>6</v>
      </c>
      <c r="BF549">
        <v>43</v>
      </c>
      <c r="BG549">
        <v>0</v>
      </c>
      <c r="BH549">
        <v>47</v>
      </c>
      <c r="BI549">
        <v>20</v>
      </c>
      <c r="BJ549">
        <v>27</v>
      </c>
      <c r="BK549">
        <v>53</v>
      </c>
      <c r="BL549">
        <v>0</v>
      </c>
      <c r="BM549">
        <v>89</v>
      </c>
      <c r="BN549">
        <v>29</v>
      </c>
      <c r="BO549">
        <v>22</v>
      </c>
      <c r="BP549">
        <v>28</v>
      </c>
      <c r="BQ549">
        <v>0</v>
      </c>
      <c r="BR549">
        <v>713</v>
      </c>
      <c r="BS549">
        <v>164</v>
      </c>
      <c r="BT549">
        <v>160</v>
      </c>
      <c r="BU549">
        <v>73</v>
      </c>
      <c r="BV549">
        <v>0</v>
      </c>
    </row>
    <row r="550" spans="1:74" x14ac:dyDescent="0.3">
      <c r="A550" t="s">
        <v>4027</v>
      </c>
      <c r="B550">
        <v>1980</v>
      </c>
      <c r="C550" t="s">
        <v>189</v>
      </c>
      <c r="D550" t="s">
        <v>4028</v>
      </c>
      <c r="E550" t="str">
        <f t="shared" si="8"/>
        <v>City of Quincy-East Quincy</v>
      </c>
      <c r="F550">
        <v>2270</v>
      </c>
      <c r="G550" t="s">
        <v>4029</v>
      </c>
      <c r="H550">
        <v>4451</v>
      </c>
      <c r="I550">
        <v>0</v>
      </c>
      <c r="J550">
        <v>4451</v>
      </c>
      <c r="K550">
        <v>0</v>
      </c>
      <c r="L550">
        <v>1660</v>
      </c>
      <c r="M550">
        <v>1027</v>
      </c>
      <c r="N550">
        <v>633</v>
      </c>
      <c r="O550">
        <v>64800</v>
      </c>
      <c r="P550">
        <v>1135</v>
      </c>
      <c r="Q550">
        <v>284</v>
      </c>
      <c r="R550">
        <v>59</v>
      </c>
      <c r="S550">
        <v>322</v>
      </c>
      <c r="T550" t="s">
        <v>4028</v>
      </c>
      <c r="U550">
        <v>1</v>
      </c>
      <c r="V550">
        <v>234</v>
      </c>
      <c r="W550">
        <v>0</v>
      </c>
      <c r="X550">
        <v>0</v>
      </c>
      <c r="Y550">
        <v>3</v>
      </c>
      <c r="Z550">
        <v>76</v>
      </c>
      <c r="AA550">
        <v>0</v>
      </c>
      <c r="AB550">
        <v>0</v>
      </c>
      <c r="AC550">
        <v>28</v>
      </c>
      <c r="AD550">
        <v>14</v>
      </c>
      <c r="AE550">
        <v>122</v>
      </c>
      <c r="AF550">
        <v>0</v>
      </c>
      <c r="AG550">
        <v>17</v>
      </c>
      <c r="AH550">
        <v>9</v>
      </c>
      <c r="AI550">
        <v>41</v>
      </c>
      <c r="AJ550">
        <v>28</v>
      </c>
      <c r="AK550">
        <v>0</v>
      </c>
      <c r="AL550">
        <v>104</v>
      </c>
      <c r="AM550">
        <v>20</v>
      </c>
      <c r="AN550">
        <v>3</v>
      </c>
      <c r="AO550">
        <v>0</v>
      </c>
      <c r="AP550">
        <v>21</v>
      </c>
      <c r="AQ550">
        <v>120</v>
      </c>
      <c r="AR550">
        <v>10</v>
      </c>
      <c r="AS550">
        <v>0</v>
      </c>
      <c r="AT550">
        <v>0</v>
      </c>
      <c r="AU550">
        <v>9</v>
      </c>
      <c r="AV550">
        <v>397</v>
      </c>
      <c r="AW550">
        <v>115</v>
      </c>
      <c r="AX550">
        <v>0</v>
      </c>
      <c r="AY550">
        <v>6</v>
      </c>
      <c r="AZ550">
        <v>0</v>
      </c>
      <c r="BA550">
        <v>60</v>
      </c>
      <c r="BB550">
        <v>0</v>
      </c>
      <c r="BC550">
        <v>59</v>
      </c>
      <c r="BD550">
        <v>0</v>
      </c>
      <c r="BE550">
        <v>7</v>
      </c>
      <c r="BF550">
        <v>13</v>
      </c>
      <c r="BG550">
        <v>0</v>
      </c>
      <c r="BH550">
        <v>28</v>
      </c>
      <c r="BI550">
        <v>0</v>
      </c>
      <c r="BJ550">
        <v>0</v>
      </c>
      <c r="BK550">
        <v>51</v>
      </c>
      <c r="BL550">
        <v>0</v>
      </c>
      <c r="BM550">
        <v>68</v>
      </c>
      <c r="BN550">
        <v>6</v>
      </c>
      <c r="BO550">
        <v>14</v>
      </c>
      <c r="BP550">
        <v>32</v>
      </c>
      <c r="BQ550">
        <v>0</v>
      </c>
      <c r="BR550">
        <v>306</v>
      </c>
      <c r="BS550">
        <v>25</v>
      </c>
      <c r="BT550">
        <v>32</v>
      </c>
      <c r="BU550">
        <v>6</v>
      </c>
      <c r="BV550">
        <v>0</v>
      </c>
    </row>
    <row r="551" spans="1:74" x14ac:dyDescent="0.3">
      <c r="A551" t="s">
        <v>4030</v>
      </c>
      <c r="B551">
        <v>1980</v>
      </c>
      <c r="C551" t="s">
        <v>189</v>
      </c>
      <c r="D551" t="s">
        <v>4031</v>
      </c>
      <c r="E551" t="str">
        <f t="shared" si="8"/>
        <v>City of Rainbow</v>
      </c>
      <c r="F551">
        <v>2273</v>
      </c>
      <c r="G551" t="s">
        <v>4032</v>
      </c>
      <c r="H551">
        <v>1092</v>
      </c>
      <c r="I551">
        <v>0</v>
      </c>
      <c r="J551">
        <v>0</v>
      </c>
      <c r="K551">
        <v>1092</v>
      </c>
      <c r="L551">
        <v>245</v>
      </c>
      <c r="M551">
        <v>155</v>
      </c>
      <c r="N551">
        <v>90</v>
      </c>
      <c r="O551">
        <v>96100</v>
      </c>
      <c r="P551">
        <v>228</v>
      </c>
      <c r="Q551">
        <v>29</v>
      </c>
      <c r="R551">
        <v>3</v>
      </c>
      <c r="S551">
        <v>11</v>
      </c>
      <c r="T551" t="s">
        <v>4031</v>
      </c>
      <c r="U551">
        <v>1</v>
      </c>
      <c r="V551">
        <v>304</v>
      </c>
      <c r="W551">
        <v>0</v>
      </c>
      <c r="X551">
        <v>0</v>
      </c>
      <c r="Y551">
        <v>0</v>
      </c>
      <c r="Z551">
        <v>0</v>
      </c>
      <c r="AA551">
        <v>0</v>
      </c>
      <c r="AB551">
        <v>0</v>
      </c>
      <c r="AC551">
        <v>9</v>
      </c>
      <c r="AD551">
        <v>7</v>
      </c>
      <c r="AE551">
        <v>6</v>
      </c>
      <c r="AF551">
        <v>0</v>
      </c>
      <c r="AG551">
        <v>9</v>
      </c>
      <c r="AH551">
        <v>0</v>
      </c>
      <c r="AI551">
        <v>0</v>
      </c>
      <c r="AJ551">
        <v>0</v>
      </c>
      <c r="AK551">
        <v>0</v>
      </c>
      <c r="AL551">
        <v>0</v>
      </c>
      <c r="AM551">
        <v>0</v>
      </c>
      <c r="AN551">
        <v>11</v>
      </c>
      <c r="AO551">
        <v>0</v>
      </c>
      <c r="AP551">
        <v>0</v>
      </c>
      <c r="AQ551">
        <v>18</v>
      </c>
      <c r="AR551">
        <v>7</v>
      </c>
      <c r="AS551">
        <v>0</v>
      </c>
      <c r="AT551">
        <v>0</v>
      </c>
      <c r="AU551">
        <v>0</v>
      </c>
      <c r="AV551">
        <v>579</v>
      </c>
      <c r="AW551">
        <v>103</v>
      </c>
      <c r="AX551">
        <v>9</v>
      </c>
      <c r="AY551">
        <v>8</v>
      </c>
      <c r="AZ551">
        <v>0</v>
      </c>
      <c r="BA551">
        <v>20</v>
      </c>
      <c r="BB551">
        <v>0</v>
      </c>
      <c r="BC551">
        <v>0</v>
      </c>
      <c r="BD551">
        <v>0</v>
      </c>
      <c r="BE551">
        <v>0</v>
      </c>
      <c r="BF551">
        <v>0</v>
      </c>
      <c r="BG551">
        <v>0</v>
      </c>
      <c r="BH551">
        <v>15</v>
      </c>
      <c r="BI551">
        <v>0</v>
      </c>
      <c r="BJ551">
        <v>0</v>
      </c>
      <c r="BK551">
        <v>15</v>
      </c>
      <c r="BL551">
        <v>0</v>
      </c>
      <c r="BM551">
        <v>0</v>
      </c>
      <c r="BN551">
        <v>0</v>
      </c>
      <c r="BO551">
        <v>11</v>
      </c>
      <c r="BP551">
        <v>0</v>
      </c>
      <c r="BQ551">
        <v>0</v>
      </c>
      <c r="BR551">
        <v>12</v>
      </c>
      <c r="BS551">
        <v>30</v>
      </c>
      <c r="BT551">
        <v>7</v>
      </c>
      <c r="BU551">
        <v>7</v>
      </c>
      <c r="BV551">
        <v>0</v>
      </c>
    </row>
    <row r="552" spans="1:74" x14ac:dyDescent="0.3">
      <c r="A552" t="s">
        <v>4033</v>
      </c>
      <c r="B552">
        <v>1980</v>
      </c>
      <c r="C552" t="s">
        <v>189</v>
      </c>
      <c r="D552" t="s">
        <v>4034</v>
      </c>
      <c r="E552" t="str">
        <f t="shared" si="8"/>
        <v>City of Ramona</v>
      </c>
      <c r="F552">
        <v>2275</v>
      </c>
      <c r="G552" t="s">
        <v>4035</v>
      </c>
      <c r="H552">
        <v>8173</v>
      </c>
      <c r="I552">
        <v>0</v>
      </c>
      <c r="J552">
        <v>8173</v>
      </c>
      <c r="K552">
        <v>0</v>
      </c>
      <c r="L552">
        <v>2671</v>
      </c>
      <c r="M552">
        <v>1918</v>
      </c>
      <c r="N552">
        <v>753</v>
      </c>
      <c r="O552">
        <v>87200</v>
      </c>
      <c r="P552">
        <v>2263</v>
      </c>
      <c r="Q552">
        <v>199</v>
      </c>
      <c r="R552">
        <v>152</v>
      </c>
      <c r="S552">
        <v>203</v>
      </c>
      <c r="T552" t="s">
        <v>4034</v>
      </c>
      <c r="U552">
        <v>1</v>
      </c>
      <c r="V552">
        <v>289</v>
      </c>
      <c r="W552">
        <v>0</v>
      </c>
      <c r="X552">
        <v>0</v>
      </c>
      <c r="Y552">
        <v>0</v>
      </c>
      <c r="Z552">
        <v>132</v>
      </c>
      <c r="AA552">
        <v>27</v>
      </c>
      <c r="AB552">
        <v>0</v>
      </c>
      <c r="AC552">
        <v>5</v>
      </c>
      <c r="AD552">
        <v>22</v>
      </c>
      <c r="AE552">
        <v>115</v>
      </c>
      <c r="AF552">
        <v>0</v>
      </c>
      <c r="AG552">
        <v>15</v>
      </c>
      <c r="AH552">
        <v>16</v>
      </c>
      <c r="AI552">
        <v>55</v>
      </c>
      <c r="AJ552">
        <v>74</v>
      </c>
      <c r="AK552">
        <v>7</v>
      </c>
      <c r="AL552">
        <v>20</v>
      </c>
      <c r="AM552">
        <v>23</v>
      </c>
      <c r="AN552">
        <v>13</v>
      </c>
      <c r="AO552">
        <v>0</v>
      </c>
      <c r="AP552">
        <v>0</v>
      </c>
      <c r="AQ552">
        <v>124</v>
      </c>
      <c r="AR552">
        <v>21</v>
      </c>
      <c r="AS552">
        <v>30</v>
      </c>
      <c r="AT552">
        <v>0</v>
      </c>
      <c r="AU552">
        <v>0</v>
      </c>
      <c r="AV552">
        <v>497</v>
      </c>
      <c r="AW552">
        <v>119</v>
      </c>
      <c r="AX552">
        <v>4</v>
      </c>
      <c r="AY552">
        <v>0</v>
      </c>
      <c r="AZ552">
        <v>3</v>
      </c>
      <c r="BA552">
        <v>59</v>
      </c>
      <c r="BB552">
        <v>19</v>
      </c>
      <c r="BC552">
        <v>57</v>
      </c>
      <c r="BD552">
        <v>29</v>
      </c>
      <c r="BE552">
        <v>6</v>
      </c>
      <c r="BF552">
        <v>71</v>
      </c>
      <c r="BG552">
        <v>0</v>
      </c>
      <c r="BH552">
        <v>74</v>
      </c>
      <c r="BI552">
        <v>44</v>
      </c>
      <c r="BJ552">
        <v>38</v>
      </c>
      <c r="BK552">
        <v>100</v>
      </c>
      <c r="BL552">
        <v>0</v>
      </c>
      <c r="BM552">
        <v>36</v>
      </c>
      <c r="BN552">
        <v>18</v>
      </c>
      <c r="BO552">
        <v>65</v>
      </c>
      <c r="BP552">
        <v>56</v>
      </c>
      <c r="BQ552">
        <v>0</v>
      </c>
      <c r="BR552">
        <v>431</v>
      </c>
      <c r="BS552">
        <v>159</v>
      </c>
      <c r="BT552">
        <v>192</v>
      </c>
      <c r="BU552">
        <v>109</v>
      </c>
      <c r="BV552">
        <v>0</v>
      </c>
    </row>
    <row r="553" spans="1:74" x14ac:dyDescent="0.3">
      <c r="A553" t="s">
        <v>4036</v>
      </c>
      <c r="B553">
        <v>1980</v>
      </c>
      <c r="C553" t="s">
        <v>189</v>
      </c>
      <c r="D553" t="s">
        <v>986</v>
      </c>
      <c r="E553" t="str">
        <f t="shared" si="8"/>
        <v>City of Rancho Cordova</v>
      </c>
      <c r="F553">
        <v>2277</v>
      </c>
      <c r="G553" t="s">
        <v>4037</v>
      </c>
      <c r="H553">
        <v>42881</v>
      </c>
      <c r="I553">
        <v>42881</v>
      </c>
      <c r="J553">
        <v>0</v>
      </c>
      <c r="K553">
        <v>0</v>
      </c>
      <c r="L553">
        <v>15563</v>
      </c>
      <c r="M553">
        <v>9166</v>
      </c>
      <c r="N553">
        <v>6397</v>
      </c>
      <c r="O553">
        <v>63800</v>
      </c>
      <c r="P553">
        <v>11871</v>
      </c>
      <c r="Q553">
        <v>1849</v>
      </c>
      <c r="R553">
        <v>1981</v>
      </c>
      <c r="S553">
        <v>1028</v>
      </c>
      <c r="T553" t="s">
        <v>986</v>
      </c>
      <c r="U553">
        <v>1</v>
      </c>
      <c r="V553">
        <v>271</v>
      </c>
      <c r="W553">
        <v>10</v>
      </c>
      <c r="X553">
        <v>17</v>
      </c>
      <c r="Y553">
        <v>84</v>
      </c>
      <c r="Z553">
        <v>787</v>
      </c>
      <c r="AA553">
        <v>81</v>
      </c>
      <c r="AB553">
        <v>55</v>
      </c>
      <c r="AC553">
        <v>99</v>
      </c>
      <c r="AD553">
        <v>460</v>
      </c>
      <c r="AE553">
        <v>1079</v>
      </c>
      <c r="AF553">
        <v>23</v>
      </c>
      <c r="AG553">
        <v>224</v>
      </c>
      <c r="AH553">
        <v>315</v>
      </c>
      <c r="AI553">
        <v>679</v>
      </c>
      <c r="AJ553">
        <v>276</v>
      </c>
      <c r="AK553">
        <v>15</v>
      </c>
      <c r="AL553">
        <v>391</v>
      </c>
      <c r="AM553">
        <v>261</v>
      </c>
      <c r="AN553">
        <v>227</v>
      </c>
      <c r="AO553">
        <v>12</v>
      </c>
      <c r="AP553">
        <v>0</v>
      </c>
      <c r="AQ553">
        <v>1016</v>
      </c>
      <c r="AR553">
        <v>166</v>
      </c>
      <c r="AS553">
        <v>70</v>
      </c>
      <c r="AT553">
        <v>0</v>
      </c>
      <c r="AU553">
        <v>13</v>
      </c>
      <c r="AV553">
        <v>353</v>
      </c>
      <c r="AW553">
        <v>96</v>
      </c>
      <c r="AX553">
        <v>0</v>
      </c>
      <c r="AY553">
        <v>0</v>
      </c>
      <c r="AZ553">
        <v>0</v>
      </c>
      <c r="BA553">
        <v>134</v>
      </c>
      <c r="BB553">
        <v>12</v>
      </c>
      <c r="BC553">
        <v>103</v>
      </c>
      <c r="BD553">
        <v>39</v>
      </c>
      <c r="BE553">
        <v>124</v>
      </c>
      <c r="BF553">
        <v>251</v>
      </c>
      <c r="BG553">
        <v>0</v>
      </c>
      <c r="BH553">
        <v>202</v>
      </c>
      <c r="BI553">
        <v>82</v>
      </c>
      <c r="BJ553">
        <v>89</v>
      </c>
      <c r="BK553">
        <v>285</v>
      </c>
      <c r="BL553">
        <v>0</v>
      </c>
      <c r="BM553">
        <v>416</v>
      </c>
      <c r="BN553">
        <v>149</v>
      </c>
      <c r="BO553">
        <v>309</v>
      </c>
      <c r="BP553">
        <v>209</v>
      </c>
      <c r="BQ553">
        <v>0</v>
      </c>
      <c r="BR553">
        <v>3465</v>
      </c>
      <c r="BS553">
        <v>686</v>
      </c>
      <c r="BT553">
        <v>652</v>
      </c>
      <c r="BU553">
        <v>101</v>
      </c>
      <c r="BV553">
        <v>0</v>
      </c>
    </row>
    <row r="554" spans="1:74" x14ac:dyDescent="0.3">
      <c r="A554" t="s">
        <v>4038</v>
      </c>
      <c r="B554">
        <v>1980</v>
      </c>
      <c r="C554" t="s">
        <v>189</v>
      </c>
      <c r="D554" t="s">
        <v>988</v>
      </c>
      <c r="E554" t="str">
        <f t="shared" si="8"/>
        <v>City of Rancho Cucamonga</v>
      </c>
      <c r="F554">
        <v>2278</v>
      </c>
      <c r="G554" t="s">
        <v>4039</v>
      </c>
      <c r="H554">
        <v>55250</v>
      </c>
      <c r="I554">
        <v>55250</v>
      </c>
      <c r="J554">
        <v>0</v>
      </c>
      <c r="K554">
        <v>0</v>
      </c>
      <c r="L554">
        <v>16979</v>
      </c>
      <c r="M554">
        <v>14304</v>
      </c>
      <c r="N554">
        <v>2675</v>
      </c>
      <c r="O554">
        <v>81800</v>
      </c>
      <c r="P554">
        <v>15887</v>
      </c>
      <c r="Q554">
        <v>794</v>
      </c>
      <c r="R554">
        <v>242</v>
      </c>
      <c r="S554">
        <v>913</v>
      </c>
      <c r="T554" t="s">
        <v>988</v>
      </c>
      <c r="U554">
        <v>1</v>
      </c>
      <c r="V554">
        <v>342</v>
      </c>
      <c r="W554">
        <v>8</v>
      </c>
      <c r="X554">
        <v>0</v>
      </c>
      <c r="Y554">
        <v>8</v>
      </c>
      <c r="Z554">
        <v>243</v>
      </c>
      <c r="AA554">
        <v>31</v>
      </c>
      <c r="AB554">
        <v>36</v>
      </c>
      <c r="AC554">
        <v>33</v>
      </c>
      <c r="AD554">
        <v>181</v>
      </c>
      <c r="AE554">
        <v>215</v>
      </c>
      <c r="AF554">
        <v>16</v>
      </c>
      <c r="AG554">
        <v>93</v>
      </c>
      <c r="AH554">
        <v>70</v>
      </c>
      <c r="AI554">
        <v>150</v>
      </c>
      <c r="AJ554">
        <v>182</v>
      </c>
      <c r="AK554">
        <v>0</v>
      </c>
      <c r="AL554">
        <v>148</v>
      </c>
      <c r="AM554">
        <v>31</v>
      </c>
      <c r="AN554">
        <v>115</v>
      </c>
      <c r="AO554">
        <v>87</v>
      </c>
      <c r="AP554">
        <v>7</v>
      </c>
      <c r="AQ554">
        <v>528</v>
      </c>
      <c r="AR554">
        <v>196</v>
      </c>
      <c r="AS554">
        <v>165</v>
      </c>
      <c r="AT554">
        <v>16</v>
      </c>
      <c r="AU554">
        <v>15</v>
      </c>
      <c r="AV554">
        <v>538</v>
      </c>
      <c r="AW554">
        <v>105</v>
      </c>
      <c r="AX554">
        <v>10</v>
      </c>
      <c r="AY554">
        <v>18</v>
      </c>
      <c r="AZ554">
        <v>19</v>
      </c>
      <c r="BA554">
        <v>275</v>
      </c>
      <c r="BB554">
        <v>115</v>
      </c>
      <c r="BC554">
        <v>107</v>
      </c>
      <c r="BD554">
        <v>20</v>
      </c>
      <c r="BE554">
        <v>57</v>
      </c>
      <c r="BF554">
        <v>317</v>
      </c>
      <c r="BG554">
        <v>0</v>
      </c>
      <c r="BH554">
        <v>213</v>
      </c>
      <c r="BI554">
        <v>51</v>
      </c>
      <c r="BJ554">
        <v>113</v>
      </c>
      <c r="BK554">
        <v>445</v>
      </c>
      <c r="BL554">
        <v>0</v>
      </c>
      <c r="BM554">
        <v>239</v>
      </c>
      <c r="BN554">
        <v>167</v>
      </c>
      <c r="BO554">
        <v>478</v>
      </c>
      <c r="BP554">
        <v>622</v>
      </c>
      <c r="BQ554">
        <v>0</v>
      </c>
      <c r="BR554">
        <v>4218</v>
      </c>
      <c r="BS554">
        <v>1806</v>
      </c>
      <c r="BT554">
        <v>2370</v>
      </c>
      <c r="BU554">
        <v>833</v>
      </c>
      <c r="BV554">
        <v>0</v>
      </c>
    </row>
    <row r="555" spans="1:74" x14ac:dyDescent="0.3">
      <c r="A555" t="s">
        <v>4040</v>
      </c>
      <c r="B555">
        <v>1980</v>
      </c>
      <c r="C555" t="s">
        <v>189</v>
      </c>
      <c r="D555" t="s">
        <v>990</v>
      </c>
      <c r="E555" t="str">
        <f t="shared" si="8"/>
        <v>City of Rancho Mirage</v>
      </c>
      <c r="F555">
        <v>2281</v>
      </c>
      <c r="G555" t="s">
        <v>4041</v>
      </c>
      <c r="H555">
        <v>6281</v>
      </c>
      <c r="I555">
        <v>6257</v>
      </c>
      <c r="J555">
        <v>0</v>
      </c>
      <c r="K555">
        <v>24</v>
      </c>
      <c r="L555">
        <v>2971</v>
      </c>
      <c r="M555">
        <v>2441</v>
      </c>
      <c r="N555">
        <v>530</v>
      </c>
      <c r="O555">
        <v>137700</v>
      </c>
      <c r="P555">
        <v>5288</v>
      </c>
      <c r="Q555">
        <v>225</v>
      </c>
      <c r="R555">
        <v>272</v>
      </c>
      <c r="S555">
        <v>772</v>
      </c>
      <c r="T555" t="s">
        <v>990</v>
      </c>
      <c r="U555">
        <v>1</v>
      </c>
      <c r="V555">
        <v>378</v>
      </c>
      <c r="W555">
        <v>0</v>
      </c>
      <c r="X555">
        <v>0</v>
      </c>
      <c r="Y555">
        <v>0</v>
      </c>
      <c r="Z555">
        <v>49</v>
      </c>
      <c r="AA555">
        <v>16</v>
      </c>
      <c r="AB555">
        <v>0</v>
      </c>
      <c r="AC555">
        <v>20</v>
      </c>
      <c r="AD555">
        <v>18</v>
      </c>
      <c r="AE555">
        <v>92</v>
      </c>
      <c r="AF555">
        <v>0</v>
      </c>
      <c r="AG555">
        <v>0</v>
      </c>
      <c r="AH555">
        <v>27</v>
      </c>
      <c r="AI555">
        <v>24</v>
      </c>
      <c r="AJ555">
        <v>37</v>
      </c>
      <c r="AK555">
        <v>14</v>
      </c>
      <c r="AL555">
        <v>18</v>
      </c>
      <c r="AM555">
        <v>0</v>
      </c>
      <c r="AN555">
        <v>24</v>
      </c>
      <c r="AO555">
        <v>26</v>
      </c>
      <c r="AP555">
        <v>6</v>
      </c>
      <c r="AQ555">
        <v>70</v>
      </c>
      <c r="AR555">
        <v>33</v>
      </c>
      <c r="AS555">
        <v>13</v>
      </c>
      <c r="AT555">
        <v>9</v>
      </c>
      <c r="AU555">
        <v>10</v>
      </c>
      <c r="AV555">
        <v>536</v>
      </c>
      <c r="AW555">
        <v>245</v>
      </c>
      <c r="AX555">
        <v>0</v>
      </c>
      <c r="AY555">
        <v>6</v>
      </c>
      <c r="AZ555">
        <v>0</v>
      </c>
      <c r="BA555">
        <v>22</v>
      </c>
      <c r="BB555">
        <v>13</v>
      </c>
      <c r="BC555">
        <v>0</v>
      </c>
      <c r="BD555">
        <v>0</v>
      </c>
      <c r="BE555">
        <v>6</v>
      </c>
      <c r="BF555">
        <v>85</v>
      </c>
      <c r="BG555">
        <v>0</v>
      </c>
      <c r="BH555">
        <v>31</v>
      </c>
      <c r="BI555">
        <v>21</v>
      </c>
      <c r="BJ555">
        <v>23</v>
      </c>
      <c r="BK555">
        <v>43</v>
      </c>
      <c r="BL555">
        <v>0</v>
      </c>
      <c r="BM555">
        <v>24</v>
      </c>
      <c r="BN555">
        <v>6</v>
      </c>
      <c r="BO555">
        <v>6</v>
      </c>
      <c r="BP555">
        <v>5</v>
      </c>
      <c r="BQ555">
        <v>0</v>
      </c>
      <c r="BR555">
        <v>387</v>
      </c>
      <c r="BS555">
        <v>63</v>
      </c>
      <c r="BT555">
        <v>54</v>
      </c>
      <c r="BU555">
        <v>100</v>
      </c>
      <c r="BV555">
        <v>0</v>
      </c>
    </row>
    <row r="556" spans="1:74" x14ac:dyDescent="0.3">
      <c r="A556" t="s">
        <v>4042</v>
      </c>
      <c r="B556">
        <v>1980</v>
      </c>
      <c r="C556" t="s">
        <v>189</v>
      </c>
      <c r="D556" t="s">
        <v>992</v>
      </c>
      <c r="E556" t="str">
        <f t="shared" si="8"/>
        <v>City of Rancho Palos Verdes</v>
      </c>
      <c r="F556">
        <v>2284</v>
      </c>
      <c r="G556" t="s">
        <v>4043</v>
      </c>
      <c r="H556">
        <v>36577</v>
      </c>
      <c r="I556">
        <v>36577</v>
      </c>
      <c r="J556">
        <v>0</v>
      </c>
      <c r="K556">
        <v>0</v>
      </c>
      <c r="L556">
        <v>11925</v>
      </c>
      <c r="M556">
        <v>9671</v>
      </c>
      <c r="N556">
        <v>2254</v>
      </c>
      <c r="O556">
        <v>200100</v>
      </c>
      <c r="P556">
        <v>10536</v>
      </c>
      <c r="Q556">
        <v>431</v>
      </c>
      <c r="R556">
        <v>1303</v>
      </c>
      <c r="S556">
        <v>5</v>
      </c>
      <c r="T556" t="s">
        <v>992</v>
      </c>
      <c r="U556">
        <v>1</v>
      </c>
      <c r="V556">
        <v>501</v>
      </c>
      <c r="W556">
        <v>0</v>
      </c>
      <c r="X556">
        <v>0</v>
      </c>
      <c r="Y556">
        <v>0</v>
      </c>
      <c r="Z556">
        <v>61</v>
      </c>
      <c r="AA556">
        <v>67</v>
      </c>
      <c r="AB556">
        <v>0</v>
      </c>
      <c r="AC556">
        <v>0</v>
      </c>
      <c r="AD556">
        <v>0</v>
      </c>
      <c r="AE556">
        <v>103</v>
      </c>
      <c r="AF556">
        <v>11</v>
      </c>
      <c r="AG556">
        <v>0</v>
      </c>
      <c r="AH556">
        <v>0</v>
      </c>
      <c r="AI556">
        <v>26</v>
      </c>
      <c r="AJ556">
        <v>157</v>
      </c>
      <c r="AK556">
        <v>16</v>
      </c>
      <c r="AL556">
        <v>10</v>
      </c>
      <c r="AM556">
        <v>35</v>
      </c>
      <c r="AN556">
        <v>122</v>
      </c>
      <c r="AO556">
        <v>131</v>
      </c>
      <c r="AP556">
        <v>0</v>
      </c>
      <c r="AQ556">
        <v>787</v>
      </c>
      <c r="AR556">
        <v>311</v>
      </c>
      <c r="AS556">
        <v>308</v>
      </c>
      <c r="AT556">
        <v>28</v>
      </c>
      <c r="AU556">
        <v>18</v>
      </c>
      <c r="AV556">
        <v>638</v>
      </c>
      <c r="AW556">
        <v>168</v>
      </c>
      <c r="AX556">
        <v>0</v>
      </c>
      <c r="AY556">
        <v>0</v>
      </c>
      <c r="AZ556">
        <v>0</v>
      </c>
      <c r="BA556">
        <v>69</v>
      </c>
      <c r="BB556">
        <v>79</v>
      </c>
      <c r="BC556">
        <v>11</v>
      </c>
      <c r="BD556">
        <v>11</v>
      </c>
      <c r="BE556">
        <v>5</v>
      </c>
      <c r="BF556">
        <v>122</v>
      </c>
      <c r="BG556">
        <v>0</v>
      </c>
      <c r="BH556">
        <v>22</v>
      </c>
      <c r="BI556">
        <v>5</v>
      </c>
      <c r="BJ556">
        <v>42</v>
      </c>
      <c r="BK556">
        <v>124</v>
      </c>
      <c r="BL556">
        <v>0</v>
      </c>
      <c r="BM556">
        <v>66</v>
      </c>
      <c r="BN556">
        <v>12</v>
      </c>
      <c r="BO556">
        <v>43</v>
      </c>
      <c r="BP556">
        <v>85</v>
      </c>
      <c r="BQ556">
        <v>0</v>
      </c>
      <c r="BR556">
        <v>4702</v>
      </c>
      <c r="BS556">
        <v>753</v>
      </c>
      <c r="BT556">
        <v>1022</v>
      </c>
      <c r="BU556">
        <v>806</v>
      </c>
      <c r="BV556">
        <v>0</v>
      </c>
    </row>
    <row r="557" spans="1:74" x14ac:dyDescent="0.3">
      <c r="A557" t="s">
        <v>4044</v>
      </c>
      <c r="B557">
        <v>1980</v>
      </c>
      <c r="C557" t="s">
        <v>189</v>
      </c>
      <c r="D557" t="s">
        <v>4045</v>
      </c>
      <c r="E557" t="str">
        <f t="shared" si="8"/>
        <v>City of Rancho Santa Fe</v>
      </c>
      <c r="F557">
        <v>2287</v>
      </c>
      <c r="G557" t="s">
        <v>4046</v>
      </c>
      <c r="H557">
        <v>4014</v>
      </c>
      <c r="I557">
        <v>0</v>
      </c>
      <c r="J557">
        <v>4014</v>
      </c>
      <c r="K557">
        <v>0</v>
      </c>
      <c r="L557">
        <v>1398</v>
      </c>
      <c r="M557">
        <v>1286</v>
      </c>
      <c r="N557">
        <v>112</v>
      </c>
      <c r="O557">
        <v>200100</v>
      </c>
      <c r="P557">
        <v>1486</v>
      </c>
      <c r="Q557">
        <v>46</v>
      </c>
      <c r="R557">
        <v>1</v>
      </c>
      <c r="S557">
        <v>4</v>
      </c>
      <c r="T557" t="s">
        <v>4045</v>
      </c>
      <c r="U557">
        <v>1</v>
      </c>
      <c r="V557">
        <v>501</v>
      </c>
      <c r="W557">
        <v>0</v>
      </c>
      <c r="X557">
        <v>0</v>
      </c>
      <c r="Y557">
        <v>0</v>
      </c>
      <c r="Z557">
        <v>11</v>
      </c>
      <c r="AA557">
        <v>0</v>
      </c>
      <c r="AB557">
        <v>0</v>
      </c>
      <c r="AC557">
        <v>0</v>
      </c>
      <c r="AD557">
        <v>0</v>
      </c>
      <c r="AE557">
        <v>10</v>
      </c>
      <c r="AF557">
        <v>0</v>
      </c>
      <c r="AG557">
        <v>0</v>
      </c>
      <c r="AH557">
        <v>0</v>
      </c>
      <c r="AI557">
        <v>0</v>
      </c>
      <c r="AJ557">
        <v>10</v>
      </c>
      <c r="AK557">
        <v>11</v>
      </c>
      <c r="AL557">
        <v>0</v>
      </c>
      <c r="AM557">
        <v>0</v>
      </c>
      <c r="AN557">
        <v>0</v>
      </c>
      <c r="AO557">
        <v>0</v>
      </c>
      <c r="AP557">
        <v>0</v>
      </c>
      <c r="AQ557">
        <v>47</v>
      </c>
      <c r="AR557">
        <v>0</v>
      </c>
      <c r="AS557">
        <v>0</v>
      </c>
      <c r="AT557">
        <v>17</v>
      </c>
      <c r="AU557">
        <v>6</v>
      </c>
      <c r="AV557">
        <v>751</v>
      </c>
      <c r="AW557">
        <v>251</v>
      </c>
      <c r="AX557">
        <v>0</v>
      </c>
      <c r="AY557">
        <v>0</v>
      </c>
      <c r="AZ557">
        <v>0</v>
      </c>
      <c r="BA557">
        <v>68</v>
      </c>
      <c r="BB557">
        <v>9</v>
      </c>
      <c r="BC557">
        <v>0</v>
      </c>
      <c r="BD557">
        <v>0</v>
      </c>
      <c r="BE557">
        <v>7</v>
      </c>
      <c r="BF557">
        <v>0</v>
      </c>
      <c r="BG557">
        <v>0</v>
      </c>
      <c r="BH557">
        <v>23</v>
      </c>
      <c r="BI557">
        <v>0</v>
      </c>
      <c r="BJ557">
        <v>6</v>
      </c>
      <c r="BK557">
        <v>32</v>
      </c>
      <c r="BL557">
        <v>0</v>
      </c>
      <c r="BM557">
        <v>16</v>
      </c>
      <c r="BN557">
        <v>0</v>
      </c>
      <c r="BO557">
        <v>0</v>
      </c>
      <c r="BP557">
        <v>0</v>
      </c>
      <c r="BQ557">
        <v>0</v>
      </c>
      <c r="BR557">
        <v>643</v>
      </c>
      <c r="BS557">
        <v>106</v>
      </c>
      <c r="BT557">
        <v>113</v>
      </c>
      <c r="BU557">
        <v>134</v>
      </c>
      <c r="BV557">
        <v>0</v>
      </c>
    </row>
    <row r="558" spans="1:74" x14ac:dyDescent="0.3">
      <c r="A558" t="s">
        <v>4047</v>
      </c>
      <c r="B558">
        <v>1980</v>
      </c>
      <c r="C558" t="s">
        <v>189</v>
      </c>
      <c r="D558" t="s">
        <v>996</v>
      </c>
      <c r="E558" t="str">
        <f t="shared" si="8"/>
        <v>City of Red Bluff</v>
      </c>
      <c r="F558">
        <v>2288</v>
      </c>
      <c r="G558" t="s">
        <v>4048</v>
      </c>
      <c r="H558">
        <v>9490</v>
      </c>
      <c r="I558">
        <v>0</v>
      </c>
      <c r="J558">
        <v>9490</v>
      </c>
      <c r="K558">
        <v>0</v>
      </c>
      <c r="L558">
        <v>3684</v>
      </c>
      <c r="M558">
        <v>2025</v>
      </c>
      <c r="N558">
        <v>1659</v>
      </c>
      <c r="O558">
        <v>45500</v>
      </c>
      <c r="P558">
        <v>2617</v>
      </c>
      <c r="Q558">
        <v>775</v>
      </c>
      <c r="R558">
        <v>362</v>
      </c>
      <c r="S558">
        <v>228</v>
      </c>
      <c r="T558" t="s">
        <v>996</v>
      </c>
      <c r="U558">
        <v>1</v>
      </c>
      <c r="V558">
        <v>211</v>
      </c>
      <c r="W558">
        <v>0</v>
      </c>
      <c r="X558">
        <v>28</v>
      </c>
      <c r="Y558">
        <v>50</v>
      </c>
      <c r="Z558">
        <v>333</v>
      </c>
      <c r="AA558">
        <v>23</v>
      </c>
      <c r="AB558">
        <v>64</v>
      </c>
      <c r="AC558">
        <v>34</v>
      </c>
      <c r="AD558">
        <v>137</v>
      </c>
      <c r="AE558">
        <v>151</v>
      </c>
      <c r="AF558">
        <v>5</v>
      </c>
      <c r="AG558">
        <v>132</v>
      </c>
      <c r="AH558">
        <v>167</v>
      </c>
      <c r="AI558">
        <v>80</v>
      </c>
      <c r="AJ558">
        <v>16</v>
      </c>
      <c r="AK558">
        <v>0</v>
      </c>
      <c r="AL558">
        <v>166</v>
      </c>
      <c r="AM558">
        <v>19</v>
      </c>
      <c r="AN558">
        <v>19</v>
      </c>
      <c r="AO558">
        <v>0</v>
      </c>
      <c r="AP558">
        <v>0</v>
      </c>
      <c r="AQ558">
        <v>223</v>
      </c>
      <c r="AR558">
        <v>8</v>
      </c>
      <c r="AS558">
        <v>0</v>
      </c>
      <c r="AT558">
        <v>0</v>
      </c>
      <c r="AU558">
        <v>0</v>
      </c>
      <c r="AV558">
        <v>275</v>
      </c>
      <c r="AW558">
        <v>87</v>
      </c>
      <c r="AX558">
        <v>37</v>
      </c>
      <c r="AY558">
        <v>22</v>
      </c>
      <c r="AZ558">
        <v>36</v>
      </c>
      <c r="BA558">
        <v>58</v>
      </c>
      <c r="BB558">
        <v>0</v>
      </c>
      <c r="BC558">
        <v>181</v>
      </c>
      <c r="BD558">
        <v>0</v>
      </c>
      <c r="BE558">
        <v>18</v>
      </c>
      <c r="BF558">
        <v>53</v>
      </c>
      <c r="BG558">
        <v>0</v>
      </c>
      <c r="BH558">
        <v>140</v>
      </c>
      <c r="BI558">
        <v>20</v>
      </c>
      <c r="BJ558">
        <v>46</v>
      </c>
      <c r="BK558">
        <v>17</v>
      </c>
      <c r="BL558">
        <v>0</v>
      </c>
      <c r="BM558">
        <v>212</v>
      </c>
      <c r="BN558">
        <v>48</v>
      </c>
      <c r="BO558">
        <v>38</v>
      </c>
      <c r="BP558">
        <v>20</v>
      </c>
      <c r="BQ558">
        <v>0</v>
      </c>
      <c r="BR558">
        <v>709</v>
      </c>
      <c r="BS558">
        <v>86</v>
      </c>
      <c r="BT558">
        <v>0</v>
      </c>
      <c r="BU558">
        <v>4</v>
      </c>
      <c r="BV558">
        <v>0</v>
      </c>
    </row>
    <row r="559" spans="1:74" x14ac:dyDescent="0.3">
      <c r="A559" t="s">
        <v>4049</v>
      </c>
      <c r="B559">
        <v>1980</v>
      </c>
      <c r="C559" t="s">
        <v>189</v>
      </c>
      <c r="D559" t="s">
        <v>998</v>
      </c>
      <c r="E559" t="str">
        <f t="shared" si="8"/>
        <v>City of Redding</v>
      </c>
      <c r="F559">
        <v>2290</v>
      </c>
      <c r="G559" t="s">
        <v>4050</v>
      </c>
      <c r="H559">
        <v>41995</v>
      </c>
      <c r="I559">
        <v>41995</v>
      </c>
      <c r="J559">
        <v>0</v>
      </c>
      <c r="K559">
        <v>0</v>
      </c>
      <c r="L559">
        <v>16786</v>
      </c>
      <c r="M559">
        <v>8956</v>
      </c>
      <c r="N559">
        <v>7830</v>
      </c>
      <c r="O559">
        <v>62000</v>
      </c>
      <c r="P559">
        <v>11626</v>
      </c>
      <c r="Q559">
        <v>2574</v>
      </c>
      <c r="R559">
        <v>2533</v>
      </c>
      <c r="S559">
        <v>1178</v>
      </c>
      <c r="T559" t="s">
        <v>998</v>
      </c>
      <c r="U559">
        <v>1</v>
      </c>
      <c r="V559">
        <v>246</v>
      </c>
      <c r="W559">
        <v>83</v>
      </c>
      <c r="X559">
        <v>66</v>
      </c>
      <c r="Y559">
        <v>76</v>
      </c>
      <c r="Z559">
        <v>1275</v>
      </c>
      <c r="AA559">
        <v>107</v>
      </c>
      <c r="AB559">
        <v>203</v>
      </c>
      <c r="AC559">
        <v>173</v>
      </c>
      <c r="AD559">
        <v>532</v>
      </c>
      <c r="AE559">
        <v>1073</v>
      </c>
      <c r="AF559">
        <v>69</v>
      </c>
      <c r="AG559">
        <v>332</v>
      </c>
      <c r="AH559">
        <v>487</v>
      </c>
      <c r="AI559">
        <v>560</v>
      </c>
      <c r="AJ559">
        <v>180</v>
      </c>
      <c r="AK559">
        <v>18</v>
      </c>
      <c r="AL559">
        <v>605</v>
      </c>
      <c r="AM559">
        <v>267</v>
      </c>
      <c r="AN559">
        <v>117</v>
      </c>
      <c r="AO559">
        <v>21</v>
      </c>
      <c r="AP559">
        <v>7</v>
      </c>
      <c r="AQ559">
        <v>1348</v>
      </c>
      <c r="AR559">
        <v>105</v>
      </c>
      <c r="AS559">
        <v>46</v>
      </c>
      <c r="AT559">
        <v>0</v>
      </c>
      <c r="AU559">
        <v>17</v>
      </c>
      <c r="AV559">
        <v>339</v>
      </c>
      <c r="AW559">
        <v>88</v>
      </c>
      <c r="AX559">
        <v>102</v>
      </c>
      <c r="AY559">
        <v>68</v>
      </c>
      <c r="AZ559">
        <v>90</v>
      </c>
      <c r="BA559">
        <v>132</v>
      </c>
      <c r="BB559">
        <v>67</v>
      </c>
      <c r="BC559">
        <v>366</v>
      </c>
      <c r="BD559">
        <v>100</v>
      </c>
      <c r="BE559">
        <v>140</v>
      </c>
      <c r="BF559">
        <v>245</v>
      </c>
      <c r="BG559">
        <v>0</v>
      </c>
      <c r="BH559">
        <v>589</v>
      </c>
      <c r="BI559">
        <v>179</v>
      </c>
      <c r="BJ559">
        <v>157</v>
      </c>
      <c r="BK559">
        <v>275</v>
      </c>
      <c r="BL559">
        <v>0</v>
      </c>
      <c r="BM559">
        <v>536</v>
      </c>
      <c r="BN559">
        <v>130</v>
      </c>
      <c r="BO559">
        <v>183</v>
      </c>
      <c r="BP559">
        <v>123</v>
      </c>
      <c r="BQ559">
        <v>0</v>
      </c>
      <c r="BR559">
        <v>3011</v>
      </c>
      <c r="BS559">
        <v>504</v>
      </c>
      <c r="BT559">
        <v>271</v>
      </c>
      <c r="BU559">
        <v>63</v>
      </c>
      <c r="BV559">
        <v>0</v>
      </c>
    </row>
    <row r="560" spans="1:74" x14ac:dyDescent="0.3">
      <c r="A560" t="s">
        <v>4051</v>
      </c>
      <c r="B560">
        <v>1980</v>
      </c>
      <c r="C560" t="s">
        <v>189</v>
      </c>
      <c r="D560" t="s">
        <v>1000</v>
      </c>
      <c r="E560" t="str">
        <f t="shared" si="8"/>
        <v>City of Redlands</v>
      </c>
      <c r="F560">
        <v>2295</v>
      </c>
      <c r="G560" t="s">
        <v>4052</v>
      </c>
      <c r="H560">
        <v>43619</v>
      </c>
      <c r="I560">
        <v>43619</v>
      </c>
      <c r="J560">
        <v>0</v>
      </c>
      <c r="K560">
        <v>0</v>
      </c>
      <c r="L560">
        <v>15759</v>
      </c>
      <c r="M560">
        <v>10398</v>
      </c>
      <c r="N560">
        <v>5361</v>
      </c>
      <c r="O560">
        <v>72300</v>
      </c>
      <c r="P560">
        <v>13802</v>
      </c>
      <c r="Q560">
        <v>1375</v>
      </c>
      <c r="R560">
        <v>1499</v>
      </c>
      <c r="S560">
        <v>461</v>
      </c>
      <c r="T560" t="s">
        <v>1000</v>
      </c>
      <c r="U560">
        <v>1</v>
      </c>
      <c r="V560">
        <v>278</v>
      </c>
      <c r="W560">
        <v>57</v>
      </c>
      <c r="X560">
        <v>38</v>
      </c>
      <c r="Y560">
        <v>58</v>
      </c>
      <c r="Z560">
        <v>828</v>
      </c>
      <c r="AA560">
        <v>102</v>
      </c>
      <c r="AB560">
        <v>92</v>
      </c>
      <c r="AC560">
        <v>53</v>
      </c>
      <c r="AD560">
        <v>244</v>
      </c>
      <c r="AE560">
        <v>683</v>
      </c>
      <c r="AF560">
        <v>49</v>
      </c>
      <c r="AG560">
        <v>230</v>
      </c>
      <c r="AH560">
        <v>189</v>
      </c>
      <c r="AI560">
        <v>403</v>
      </c>
      <c r="AJ560">
        <v>187</v>
      </c>
      <c r="AK560">
        <v>15</v>
      </c>
      <c r="AL560">
        <v>320</v>
      </c>
      <c r="AM560">
        <v>184</v>
      </c>
      <c r="AN560">
        <v>160</v>
      </c>
      <c r="AO560">
        <v>53</v>
      </c>
      <c r="AP560">
        <v>27</v>
      </c>
      <c r="AQ560">
        <v>937</v>
      </c>
      <c r="AR560">
        <v>222</v>
      </c>
      <c r="AS560">
        <v>32</v>
      </c>
      <c r="AT560">
        <v>0</v>
      </c>
      <c r="AU560">
        <v>46</v>
      </c>
      <c r="AV560">
        <v>418</v>
      </c>
      <c r="AW560">
        <v>93</v>
      </c>
      <c r="AX560">
        <v>96</v>
      </c>
      <c r="AY560">
        <v>80</v>
      </c>
      <c r="AZ560">
        <v>117</v>
      </c>
      <c r="BA560">
        <v>236</v>
      </c>
      <c r="BB560">
        <v>110</v>
      </c>
      <c r="BC560">
        <v>358</v>
      </c>
      <c r="BD560">
        <v>87</v>
      </c>
      <c r="BE560">
        <v>53</v>
      </c>
      <c r="BF560">
        <v>205</v>
      </c>
      <c r="BG560">
        <v>0</v>
      </c>
      <c r="BH560">
        <v>350</v>
      </c>
      <c r="BI560">
        <v>109</v>
      </c>
      <c r="BJ560">
        <v>128</v>
      </c>
      <c r="BK560">
        <v>187</v>
      </c>
      <c r="BL560">
        <v>0</v>
      </c>
      <c r="BM560">
        <v>518</v>
      </c>
      <c r="BN560">
        <v>158</v>
      </c>
      <c r="BO560">
        <v>194</v>
      </c>
      <c r="BP560">
        <v>242</v>
      </c>
      <c r="BQ560">
        <v>0</v>
      </c>
      <c r="BR560">
        <v>3993</v>
      </c>
      <c r="BS560">
        <v>682</v>
      </c>
      <c r="BT560">
        <v>757</v>
      </c>
      <c r="BU560">
        <v>282</v>
      </c>
      <c r="BV560">
        <v>0</v>
      </c>
    </row>
    <row r="561" spans="1:74" x14ac:dyDescent="0.3">
      <c r="A561" t="s">
        <v>4053</v>
      </c>
      <c r="B561">
        <v>1980</v>
      </c>
      <c r="C561" t="s">
        <v>189</v>
      </c>
      <c r="D561" t="s">
        <v>1002</v>
      </c>
      <c r="E561" t="str">
        <f t="shared" si="8"/>
        <v>City of Redondo Beach</v>
      </c>
      <c r="F561">
        <v>2300</v>
      </c>
      <c r="G561" t="s">
        <v>4054</v>
      </c>
      <c r="H561">
        <v>57102</v>
      </c>
      <c r="I561">
        <v>57102</v>
      </c>
      <c r="J561">
        <v>0</v>
      </c>
      <c r="K561">
        <v>0</v>
      </c>
      <c r="L561">
        <v>24637</v>
      </c>
      <c r="M561">
        <v>9446</v>
      </c>
      <c r="N561">
        <v>15191</v>
      </c>
      <c r="O561">
        <v>113500</v>
      </c>
      <c r="P561">
        <v>12635</v>
      </c>
      <c r="Q561">
        <v>7320</v>
      </c>
      <c r="R561">
        <v>5740</v>
      </c>
      <c r="S561">
        <v>148</v>
      </c>
      <c r="T561" t="s">
        <v>1002</v>
      </c>
      <c r="U561">
        <v>1</v>
      </c>
      <c r="V561">
        <v>412</v>
      </c>
      <c r="W561">
        <v>0</v>
      </c>
      <c r="X561">
        <v>8</v>
      </c>
      <c r="Y561">
        <v>20</v>
      </c>
      <c r="Z561">
        <v>1020</v>
      </c>
      <c r="AA561">
        <v>246</v>
      </c>
      <c r="AB561">
        <v>57</v>
      </c>
      <c r="AC561">
        <v>82</v>
      </c>
      <c r="AD561">
        <v>151</v>
      </c>
      <c r="AE561">
        <v>1323</v>
      </c>
      <c r="AF561">
        <v>35</v>
      </c>
      <c r="AG561">
        <v>102</v>
      </c>
      <c r="AH561">
        <v>250</v>
      </c>
      <c r="AI561">
        <v>805</v>
      </c>
      <c r="AJ561">
        <v>1411</v>
      </c>
      <c r="AK561">
        <v>51</v>
      </c>
      <c r="AL561">
        <v>288</v>
      </c>
      <c r="AM561">
        <v>526</v>
      </c>
      <c r="AN561">
        <v>1094</v>
      </c>
      <c r="AO561">
        <v>469</v>
      </c>
      <c r="AP561">
        <v>8</v>
      </c>
      <c r="AQ561">
        <v>4413</v>
      </c>
      <c r="AR561">
        <v>1641</v>
      </c>
      <c r="AS561">
        <v>965</v>
      </c>
      <c r="AT561">
        <v>85</v>
      </c>
      <c r="AU561">
        <v>38</v>
      </c>
      <c r="AV561">
        <v>411</v>
      </c>
      <c r="AW561">
        <v>96</v>
      </c>
      <c r="AX561">
        <v>33</v>
      </c>
      <c r="AY561">
        <v>28</v>
      </c>
      <c r="AZ561">
        <v>44</v>
      </c>
      <c r="BA561">
        <v>155</v>
      </c>
      <c r="BB561">
        <v>44</v>
      </c>
      <c r="BC561">
        <v>206</v>
      </c>
      <c r="BD561">
        <v>55</v>
      </c>
      <c r="BE561">
        <v>92</v>
      </c>
      <c r="BF561">
        <v>193</v>
      </c>
      <c r="BG561">
        <v>0</v>
      </c>
      <c r="BH561">
        <v>326</v>
      </c>
      <c r="BI561">
        <v>42</v>
      </c>
      <c r="BJ561">
        <v>69</v>
      </c>
      <c r="BK561">
        <v>171</v>
      </c>
      <c r="BL561">
        <v>0</v>
      </c>
      <c r="BM561">
        <v>404</v>
      </c>
      <c r="BN561">
        <v>134</v>
      </c>
      <c r="BO561">
        <v>69</v>
      </c>
      <c r="BP561">
        <v>182</v>
      </c>
      <c r="BQ561">
        <v>0</v>
      </c>
      <c r="BR561">
        <v>3041</v>
      </c>
      <c r="BS561">
        <v>588</v>
      </c>
      <c r="BT561">
        <v>690</v>
      </c>
      <c r="BU561">
        <v>370</v>
      </c>
      <c r="BV561">
        <v>0</v>
      </c>
    </row>
    <row r="562" spans="1:74" x14ac:dyDescent="0.3">
      <c r="A562" t="s">
        <v>4055</v>
      </c>
      <c r="B562">
        <v>1980</v>
      </c>
      <c r="C562" t="s">
        <v>189</v>
      </c>
      <c r="D562" t="s">
        <v>4056</v>
      </c>
      <c r="E562" t="str">
        <f t="shared" si="8"/>
        <v>City of Redway</v>
      </c>
      <c r="F562">
        <v>2303</v>
      </c>
      <c r="G562" t="s">
        <v>4057</v>
      </c>
      <c r="H562">
        <v>1094</v>
      </c>
      <c r="I562">
        <v>0</v>
      </c>
      <c r="J562">
        <v>0</v>
      </c>
      <c r="K562">
        <v>1094</v>
      </c>
      <c r="L562">
        <v>444</v>
      </c>
      <c r="M562">
        <v>303</v>
      </c>
      <c r="N562">
        <v>141</v>
      </c>
      <c r="O562">
        <v>58300</v>
      </c>
      <c r="P562">
        <v>371</v>
      </c>
      <c r="Q562">
        <v>32</v>
      </c>
      <c r="R562">
        <v>1</v>
      </c>
      <c r="S562">
        <v>68</v>
      </c>
      <c r="T562" t="s">
        <v>4056</v>
      </c>
      <c r="U562">
        <v>1</v>
      </c>
      <c r="V562">
        <v>197</v>
      </c>
      <c r="W562">
        <v>0</v>
      </c>
      <c r="X562">
        <v>0</v>
      </c>
      <c r="Y562">
        <v>5</v>
      </c>
      <c r="Z562">
        <v>54</v>
      </c>
      <c r="AA562">
        <v>0</v>
      </c>
      <c r="AB562">
        <v>9</v>
      </c>
      <c r="AC562">
        <v>0</v>
      </c>
      <c r="AD562">
        <v>0</v>
      </c>
      <c r="AE562">
        <v>11</v>
      </c>
      <c r="AF562">
        <v>10</v>
      </c>
      <c r="AG562">
        <v>4</v>
      </c>
      <c r="AH562">
        <v>0</v>
      </c>
      <c r="AI562">
        <v>0</v>
      </c>
      <c r="AJ562">
        <v>0</v>
      </c>
      <c r="AK562">
        <v>0</v>
      </c>
      <c r="AL562">
        <v>10</v>
      </c>
      <c r="AM562">
        <v>12</v>
      </c>
      <c r="AN562">
        <v>0</v>
      </c>
      <c r="AO562">
        <v>0</v>
      </c>
      <c r="AP562">
        <v>0</v>
      </c>
      <c r="AQ562">
        <v>11</v>
      </c>
      <c r="AR562">
        <v>0</v>
      </c>
      <c r="AS562">
        <v>0</v>
      </c>
      <c r="AT562">
        <v>0</v>
      </c>
      <c r="AU562">
        <v>0</v>
      </c>
      <c r="AV562">
        <v>345</v>
      </c>
      <c r="AW562">
        <v>111</v>
      </c>
      <c r="AX562">
        <v>0</v>
      </c>
      <c r="AY562">
        <v>8</v>
      </c>
      <c r="AZ562">
        <v>0</v>
      </c>
      <c r="BA562">
        <v>10</v>
      </c>
      <c r="BB562">
        <v>0</v>
      </c>
      <c r="BC562">
        <v>0</v>
      </c>
      <c r="BD562">
        <v>0</v>
      </c>
      <c r="BE562">
        <v>7</v>
      </c>
      <c r="BF562">
        <v>26</v>
      </c>
      <c r="BG562">
        <v>0</v>
      </c>
      <c r="BH562">
        <v>22</v>
      </c>
      <c r="BI562">
        <v>0</v>
      </c>
      <c r="BJ562">
        <v>0</v>
      </c>
      <c r="BK562">
        <v>0</v>
      </c>
      <c r="BL562">
        <v>0</v>
      </c>
      <c r="BM562">
        <v>8</v>
      </c>
      <c r="BN562">
        <v>9</v>
      </c>
      <c r="BO562">
        <v>10</v>
      </c>
      <c r="BP562">
        <v>0</v>
      </c>
      <c r="BQ562">
        <v>0</v>
      </c>
      <c r="BR562">
        <v>92</v>
      </c>
      <c r="BS562">
        <v>0</v>
      </c>
      <c r="BT562">
        <v>17</v>
      </c>
      <c r="BU562">
        <v>0</v>
      </c>
      <c r="BV562">
        <v>0</v>
      </c>
    </row>
    <row r="563" spans="1:74" x14ac:dyDescent="0.3">
      <c r="A563" t="s">
        <v>4058</v>
      </c>
      <c r="B563">
        <v>1980</v>
      </c>
      <c r="C563" t="s">
        <v>189</v>
      </c>
      <c r="D563" t="s">
        <v>1004</v>
      </c>
      <c r="E563" t="str">
        <f t="shared" si="8"/>
        <v>City of Redwood City</v>
      </c>
      <c r="F563">
        <v>2305</v>
      </c>
      <c r="G563" t="s">
        <v>4059</v>
      </c>
      <c r="H563">
        <v>54951</v>
      </c>
      <c r="I563">
        <v>54951</v>
      </c>
      <c r="J563">
        <v>0</v>
      </c>
      <c r="K563">
        <v>0</v>
      </c>
      <c r="L563">
        <v>22921</v>
      </c>
      <c r="M563">
        <v>11148</v>
      </c>
      <c r="N563">
        <v>11773</v>
      </c>
      <c r="O563">
        <v>123400</v>
      </c>
      <c r="P563">
        <v>15456</v>
      </c>
      <c r="Q563">
        <v>3423</v>
      </c>
      <c r="R563">
        <v>4061</v>
      </c>
      <c r="S563">
        <v>537</v>
      </c>
      <c r="T563" t="s">
        <v>1004</v>
      </c>
      <c r="U563">
        <v>1</v>
      </c>
      <c r="V563">
        <v>311</v>
      </c>
      <c r="W563">
        <v>40</v>
      </c>
      <c r="X563">
        <v>28</v>
      </c>
      <c r="Y563">
        <v>67</v>
      </c>
      <c r="Z563">
        <v>1200</v>
      </c>
      <c r="AA563">
        <v>220</v>
      </c>
      <c r="AB563">
        <v>47</v>
      </c>
      <c r="AC563">
        <v>79</v>
      </c>
      <c r="AD563">
        <v>386</v>
      </c>
      <c r="AE563">
        <v>1546</v>
      </c>
      <c r="AF563">
        <v>16</v>
      </c>
      <c r="AG563">
        <v>314</v>
      </c>
      <c r="AH563">
        <v>464</v>
      </c>
      <c r="AI563">
        <v>987</v>
      </c>
      <c r="AJ563">
        <v>726</v>
      </c>
      <c r="AK563">
        <v>58</v>
      </c>
      <c r="AL563">
        <v>514</v>
      </c>
      <c r="AM563">
        <v>482</v>
      </c>
      <c r="AN563">
        <v>508</v>
      </c>
      <c r="AO563">
        <v>197</v>
      </c>
      <c r="AP563">
        <v>23</v>
      </c>
      <c r="AQ563">
        <v>2743</v>
      </c>
      <c r="AR563">
        <v>564</v>
      </c>
      <c r="AS563">
        <v>327</v>
      </c>
      <c r="AT563">
        <v>49</v>
      </c>
      <c r="AU563">
        <v>51</v>
      </c>
      <c r="AV563">
        <v>450</v>
      </c>
      <c r="AW563">
        <v>112</v>
      </c>
      <c r="AX563">
        <v>48</v>
      </c>
      <c r="AY563">
        <v>30</v>
      </c>
      <c r="AZ563">
        <v>61</v>
      </c>
      <c r="BA563">
        <v>238</v>
      </c>
      <c r="BB563">
        <v>27</v>
      </c>
      <c r="BC563">
        <v>344</v>
      </c>
      <c r="BD563">
        <v>24</v>
      </c>
      <c r="BE563">
        <v>81</v>
      </c>
      <c r="BF563">
        <v>208</v>
      </c>
      <c r="BG563">
        <v>0</v>
      </c>
      <c r="BH563">
        <v>393</v>
      </c>
      <c r="BI563">
        <v>115</v>
      </c>
      <c r="BJ563">
        <v>105</v>
      </c>
      <c r="BK563">
        <v>137</v>
      </c>
      <c r="BL563">
        <v>0</v>
      </c>
      <c r="BM563">
        <v>551</v>
      </c>
      <c r="BN563">
        <v>84</v>
      </c>
      <c r="BO563">
        <v>107</v>
      </c>
      <c r="BP563">
        <v>222</v>
      </c>
      <c r="BQ563">
        <v>0</v>
      </c>
      <c r="BR563">
        <v>4344</v>
      </c>
      <c r="BS563">
        <v>633</v>
      </c>
      <c r="BT563">
        <v>920</v>
      </c>
      <c r="BU563">
        <v>550</v>
      </c>
      <c r="BV563">
        <v>0</v>
      </c>
    </row>
    <row r="564" spans="1:74" x14ac:dyDescent="0.3">
      <c r="A564" t="s">
        <v>4060</v>
      </c>
      <c r="B564">
        <v>1980</v>
      </c>
      <c r="C564" t="s">
        <v>189</v>
      </c>
      <c r="D564" t="s">
        <v>1006</v>
      </c>
      <c r="E564" t="str">
        <f t="shared" si="8"/>
        <v>City of Reedley</v>
      </c>
      <c r="F564">
        <v>2315</v>
      </c>
      <c r="G564" t="s">
        <v>4061</v>
      </c>
      <c r="H564">
        <v>11071</v>
      </c>
      <c r="I564">
        <v>0</v>
      </c>
      <c r="J564">
        <v>11071</v>
      </c>
      <c r="K564">
        <v>0</v>
      </c>
      <c r="L564">
        <v>3460</v>
      </c>
      <c r="M564">
        <v>2253</v>
      </c>
      <c r="N564">
        <v>1207</v>
      </c>
      <c r="O564">
        <v>54700</v>
      </c>
      <c r="P564">
        <v>2943</v>
      </c>
      <c r="Q564">
        <v>450</v>
      </c>
      <c r="R564">
        <v>172</v>
      </c>
      <c r="S564">
        <v>0</v>
      </c>
      <c r="T564" t="s">
        <v>1006</v>
      </c>
      <c r="U564">
        <v>1</v>
      </c>
      <c r="V564">
        <v>219</v>
      </c>
      <c r="W564">
        <v>0</v>
      </c>
      <c r="X564">
        <v>0</v>
      </c>
      <c r="Y564">
        <v>27</v>
      </c>
      <c r="Z564">
        <v>185</v>
      </c>
      <c r="AA564">
        <v>30</v>
      </c>
      <c r="AB564">
        <v>60</v>
      </c>
      <c r="AC564">
        <v>44</v>
      </c>
      <c r="AD564">
        <v>90</v>
      </c>
      <c r="AE564">
        <v>128</v>
      </c>
      <c r="AF564">
        <v>13</v>
      </c>
      <c r="AG564">
        <v>91</v>
      </c>
      <c r="AH564">
        <v>59</v>
      </c>
      <c r="AI564">
        <v>90</v>
      </c>
      <c r="AJ564">
        <v>31</v>
      </c>
      <c r="AK564">
        <v>0</v>
      </c>
      <c r="AL564">
        <v>162</v>
      </c>
      <c r="AM564">
        <v>13</v>
      </c>
      <c r="AN564">
        <v>5</v>
      </c>
      <c r="AO564">
        <v>0</v>
      </c>
      <c r="AP564">
        <v>0</v>
      </c>
      <c r="AQ564">
        <v>129</v>
      </c>
      <c r="AR564">
        <v>23</v>
      </c>
      <c r="AS564">
        <v>0</v>
      </c>
      <c r="AT564">
        <v>0</v>
      </c>
      <c r="AU564">
        <v>14</v>
      </c>
      <c r="AV564">
        <v>284</v>
      </c>
      <c r="AW564">
        <v>80</v>
      </c>
      <c r="AX564">
        <v>96</v>
      </c>
      <c r="AY564">
        <v>32</v>
      </c>
      <c r="AZ564">
        <v>34</v>
      </c>
      <c r="BA564">
        <v>36</v>
      </c>
      <c r="BB564">
        <v>5</v>
      </c>
      <c r="BC564">
        <v>154</v>
      </c>
      <c r="BD564">
        <v>5</v>
      </c>
      <c r="BE564">
        <v>60</v>
      </c>
      <c r="BF564">
        <v>50</v>
      </c>
      <c r="BG564">
        <v>0</v>
      </c>
      <c r="BH564">
        <v>188</v>
      </c>
      <c r="BI564">
        <v>21</v>
      </c>
      <c r="BJ564">
        <v>59</v>
      </c>
      <c r="BK564">
        <v>40</v>
      </c>
      <c r="BL564">
        <v>0</v>
      </c>
      <c r="BM564">
        <v>235</v>
      </c>
      <c r="BN564">
        <v>37</v>
      </c>
      <c r="BO564">
        <v>88</v>
      </c>
      <c r="BP564">
        <v>22</v>
      </c>
      <c r="BQ564">
        <v>0</v>
      </c>
      <c r="BR564">
        <v>705</v>
      </c>
      <c r="BS564">
        <v>75</v>
      </c>
      <c r="BT564">
        <v>95</v>
      </c>
      <c r="BU564">
        <v>7</v>
      </c>
      <c r="BV564">
        <v>0</v>
      </c>
    </row>
    <row r="565" spans="1:74" x14ac:dyDescent="0.3">
      <c r="A565" t="s">
        <v>4062</v>
      </c>
      <c r="B565">
        <v>1980</v>
      </c>
      <c r="C565" t="s">
        <v>189</v>
      </c>
      <c r="D565" t="s">
        <v>1008</v>
      </c>
      <c r="E565" t="str">
        <f t="shared" si="8"/>
        <v>City of Rialto</v>
      </c>
      <c r="F565">
        <v>2320</v>
      </c>
      <c r="G565" t="s">
        <v>4063</v>
      </c>
      <c r="H565">
        <v>37474</v>
      </c>
      <c r="I565">
        <v>37474</v>
      </c>
      <c r="J565">
        <v>0</v>
      </c>
      <c r="K565">
        <v>0</v>
      </c>
      <c r="L565">
        <v>12241</v>
      </c>
      <c r="M565">
        <v>9338</v>
      </c>
      <c r="N565">
        <v>2903</v>
      </c>
      <c r="O565">
        <v>60800</v>
      </c>
      <c r="P565">
        <v>11091</v>
      </c>
      <c r="Q565">
        <v>1377</v>
      </c>
      <c r="R565">
        <v>303</v>
      </c>
      <c r="S565">
        <v>1090</v>
      </c>
      <c r="T565" t="s">
        <v>1008</v>
      </c>
      <c r="U565">
        <v>1</v>
      </c>
      <c r="V565">
        <v>269</v>
      </c>
      <c r="W565">
        <v>0</v>
      </c>
      <c r="X565">
        <v>0</v>
      </c>
      <c r="Y565">
        <v>51</v>
      </c>
      <c r="Z565">
        <v>372</v>
      </c>
      <c r="AA565">
        <v>28</v>
      </c>
      <c r="AB565">
        <v>21</v>
      </c>
      <c r="AC565">
        <v>98</v>
      </c>
      <c r="AD565">
        <v>180</v>
      </c>
      <c r="AE565">
        <v>403</v>
      </c>
      <c r="AF565">
        <v>7</v>
      </c>
      <c r="AG565">
        <v>166</v>
      </c>
      <c r="AH565">
        <v>81</v>
      </c>
      <c r="AI565">
        <v>219</v>
      </c>
      <c r="AJ565">
        <v>153</v>
      </c>
      <c r="AK565">
        <v>13</v>
      </c>
      <c r="AL565">
        <v>175</v>
      </c>
      <c r="AM565">
        <v>101</v>
      </c>
      <c r="AN565">
        <v>121</v>
      </c>
      <c r="AO565">
        <v>29</v>
      </c>
      <c r="AP565">
        <v>0</v>
      </c>
      <c r="AQ565">
        <v>493</v>
      </c>
      <c r="AR565">
        <v>109</v>
      </c>
      <c r="AS565">
        <v>32</v>
      </c>
      <c r="AT565">
        <v>5</v>
      </c>
      <c r="AU565">
        <v>24</v>
      </c>
      <c r="AV565">
        <v>372</v>
      </c>
      <c r="AW565">
        <v>95</v>
      </c>
      <c r="AX565">
        <v>14</v>
      </c>
      <c r="AY565">
        <v>28</v>
      </c>
      <c r="AZ565">
        <v>34</v>
      </c>
      <c r="BA565">
        <v>232</v>
      </c>
      <c r="BB565">
        <v>26</v>
      </c>
      <c r="BC565">
        <v>224</v>
      </c>
      <c r="BD565">
        <v>47</v>
      </c>
      <c r="BE565">
        <v>96</v>
      </c>
      <c r="BF565">
        <v>268</v>
      </c>
      <c r="BG565">
        <v>0</v>
      </c>
      <c r="BH565">
        <v>386</v>
      </c>
      <c r="BI565">
        <v>94</v>
      </c>
      <c r="BJ565">
        <v>101</v>
      </c>
      <c r="BK565">
        <v>254</v>
      </c>
      <c r="BL565">
        <v>0</v>
      </c>
      <c r="BM565">
        <v>449</v>
      </c>
      <c r="BN565">
        <v>124</v>
      </c>
      <c r="BO565">
        <v>259</v>
      </c>
      <c r="BP565">
        <v>249</v>
      </c>
      <c r="BQ565">
        <v>0</v>
      </c>
      <c r="BR565">
        <v>3273</v>
      </c>
      <c r="BS565">
        <v>683</v>
      </c>
      <c r="BT565">
        <v>727</v>
      </c>
      <c r="BU565">
        <v>235</v>
      </c>
      <c r="BV565">
        <v>0</v>
      </c>
    </row>
    <row r="566" spans="1:74" x14ac:dyDescent="0.3">
      <c r="A566" t="s">
        <v>4064</v>
      </c>
      <c r="B566">
        <v>1980</v>
      </c>
      <c r="C566" t="s">
        <v>189</v>
      </c>
      <c r="D566" t="s">
        <v>4065</v>
      </c>
      <c r="E566" t="str">
        <f t="shared" si="8"/>
        <v>City of Richgrove</v>
      </c>
      <c r="F566">
        <v>2325</v>
      </c>
      <c r="G566" t="s">
        <v>4066</v>
      </c>
      <c r="H566">
        <v>1398</v>
      </c>
      <c r="I566">
        <v>0</v>
      </c>
      <c r="J566">
        <v>0</v>
      </c>
      <c r="K566">
        <v>1398</v>
      </c>
      <c r="L566">
        <v>333</v>
      </c>
      <c r="M566">
        <v>190</v>
      </c>
      <c r="N566">
        <v>143</v>
      </c>
      <c r="O566">
        <v>22300</v>
      </c>
      <c r="P566">
        <v>232</v>
      </c>
      <c r="Q566">
        <v>100</v>
      </c>
      <c r="R566">
        <v>12</v>
      </c>
      <c r="S566">
        <v>27</v>
      </c>
      <c r="T566" t="s">
        <v>4065</v>
      </c>
      <c r="U566">
        <v>1</v>
      </c>
      <c r="V566">
        <v>154</v>
      </c>
      <c r="W566">
        <v>3</v>
      </c>
      <c r="X566">
        <v>0</v>
      </c>
      <c r="Y566">
        <v>0</v>
      </c>
      <c r="Z566">
        <v>25</v>
      </c>
      <c r="AA566">
        <v>5</v>
      </c>
      <c r="AB566">
        <v>16</v>
      </c>
      <c r="AC566">
        <v>8</v>
      </c>
      <c r="AD566">
        <v>0</v>
      </c>
      <c r="AE566">
        <v>7</v>
      </c>
      <c r="AF566">
        <v>0</v>
      </c>
      <c r="AG566">
        <v>18</v>
      </c>
      <c r="AH566">
        <v>14</v>
      </c>
      <c r="AI566">
        <v>0</v>
      </c>
      <c r="AJ566">
        <v>0</v>
      </c>
      <c r="AK566">
        <v>0</v>
      </c>
      <c r="AL566">
        <v>13</v>
      </c>
      <c r="AM566">
        <v>0</v>
      </c>
      <c r="AN566">
        <v>0</v>
      </c>
      <c r="AO566">
        <v>0</v>
      </c>
      <c r="AP566">
        <v>0</v>
      </c>
      <c r="AQ566">
        <v>13</v>
      </c>
      <c r="AR566">
        <v>0</v>
      </c>
      <c r="AS566">
        <v>0</v>
      </c>
      <c r="AT566">
        <v>0</v>
      </c>
      <c r="AU566">
        <v>9</v>
      </c>
      <c r="AV566">
        <v>247</v>
      </c>
      <c r="AW566">
        <v>71</v>
      </c>
      <c r="AX566">
        <v>8</v>
      </c>
      <c r="AY566">
        <v>4</v>
      </c>
      <c r="AZ566">
        <v>0</v>
      </c>
      <c r="BA566">
        <v>0</v>
      </c>
      <c r="BB566">
        <v>0</v>
      </c>
      <c r="BC566">
        <v>28</v>
      </c>
      <c r="BD566">
        <v>7</v>
      </c>
      <c r="BE566">
        <v>6</v>
      </c>
      <c r="BF566">
        <v>0</v>
      </c>
      <c r="BG566">
        <v>0</v>
      </c>
      <c r="BH566">
        <v>18</v>
      </c>
      <c r="BI566">
        <v>9</v>
      </c>
      <c r="BJ566">
        <v>0</v>
      </c>
      <c r="BK566">
        <v>0</v>
      </c>
      <c r="BL566">
        <v>0</v>
      </c>
      <c r="BM566">
        <v>9</v>
      </c>
      <c r="BN566">
        <v>0</v>
      </c>
      <c r="BO566">
        <v>6</v>
      </c>
      <c r="BP566">
        <v>0</v>
      </c>
      <c r="BQ566">
        <v>0</v>
      </c>
      <c r="BR566">
        <v>19</v>
      </c>
      <c r="BS566">
        <v>0</v>
      </c>
      <c r="BT566">
        <v>0</v>
      </c>
      <c r="BU566">
        <v>3</v>
      </c>
      <c r="BV566">
        <v>0</v>
      </c>
    </row>
    <row r="567" spans="1:74" x14ac:dyDescent="0.3">
      <c r="A567" t="s">
        <v>4067</v>
      </c>
      <c r="B567">
        <v>1980</v>
      </c>
      <c r="C567" t="s">
        <v>189</v>
      </c>
      <c r="D567" t="s">
        <v>1010</v>
      </c>
      <c r="E567" t="str">
        <f t="shared" si="8"/>
        <v>City of Richmond</v>
      </c>
      <c r="F567">
        <v>2330</v>
      </c>
      <c r="G567" t="s">
        <v>4068</v>
      </c>
      <c r="H567">
        <v>74676</v>
      </c>
      <c r="I567">
        <v>74676</v>
      </c>
      <c r="J567">
        <v>0</v>
      </c>
      <c r="K567">
        <v>0</v>
      </c>
      <c r="L567">
        <v>28107</v>
      </c>
      <c r="M567">
        <v>16151</v>
      </c>
      <c r="N567">
        <v>11956</v>
      </c>
      <c r="O567">
        <v>61900</v>
      </c>
      <c r="P567">
        <v>24799</v>
      </c>
      <c r="Q567">
        <v>2587</v>
      </c>
      <c r="R567">
        <v>1668</v>
      </c>
      <c r="S567">
        <v>20</v>
      </c>
      <c r="T567" t="s">
        <v>1010</v>
      </c>
      <c r="U567">
        <v>1</v>
      </c>
      <c r="V567">
        <v>236</v>
      </c>
      <c r="W567">
        <v>99</v>
      </c>
      <c r="X567">
        <v>209</v>
      </c>
      <c r="Y567">
        <v>256</v>
      </c>
      <c r="Z567">
        <v>2009</v>
      </c>
      <c r="AA567">
        <v>381</v>
      </c>
      <c r="AB567">
        <v>229</v>
      </c>
      <c r="AC567">
        <v>311</v>
      </c>
      <c r="AD567">
        <v>709</v>
      </c>
      <c r="AE567">
        <v>1350</v>
      </c>
      <c r="AF567">
        <v>50</v>
      </c>
      <c r="AG567">
        <v>649</v>
      </c>
      <c r="AH567">
        <v>562</v>
      </c>
      <c r="AI567">
        <v>669</v>
      </c>
      <c r="AJ567">
        <v>267</v>
      </c>
      <c r="AK567">
        <v>24</v>
      </c>
      <c r="AL567">
        <v>999</v>
      </c>
      <c r="AM567">
        <v>304</v>
      </c>
      <c r="AN567">
        <v>198</v>
      </c>
      <c r="AO567">
        <v>45</v>
      </c>
      <c r="AP567">
        <v>41</v>
      </c>
      <c r="AQ567">
        <v>1910</v>
      </c>
      <c r="AR567">
        <v>212</v>
      </c>
      <c r="AS567">
        <v>85</v>
      </c>
      <c r="AT567">
        <v>0</v>
      </c>
      <c r="AU567">
        <v>35</v>
      </c>
      <c r="AV567">
        <v>305</v>
      </c>
      <c r="AW567">
        <v>86</v>
      </c>
      <c r="AX567">
        <v>186</v>
      </c>
      <c r="AY567">
        <v>133</v>
      </c>
      <c r="AZ567">
        <v>193</v>
      </c>
      <c r="BA567">
        <v>704</v>
      </c>
      <c r="BB567">
        <v>138</v>
      </c>
      <c r="BC567">
        <v>865</v>
      </c>
      <c r="BD567">
        <v>158</v>
      </c>
      <c r="BE567">
        <v>362</v>
      </c>
      <c r="BF567">
        <v>558</v>
      </c>
      <c r="BG567">
        <v>0</v>
      </c>
      <c r="BH567">
        <v>985</v>
      </c>
      <c r="BI567">
        <v>163</v>
      </c>
      <c r="BJ567">
        <v>324</v>
      </c>
      <c r="BK567">
        <v>280</v>
      </c>
      <c r="BL567">
        <v>0</v>
      </c>
      <c r="BM567">
        <v>1255</v>
      </c>
      <c r="BN567">
        <v>254</v>
      </c>
      <c r="BO567">
        <v>301</v>
      </c>
      <c r="BP567">
        <v>261</v>
      </c>
      <c r="BQ567">
        <v>0</v>
      </c>
      <c r="BR567">
        <v>5796</v>
      </c>
      <c r="BS567">
        <v>697</v>
      </c>
      <c r="BT567">
        <v>709</v>
      </c>
      <c r="BU567">
        <v>191</v>
      </c>
      <c r="BV567">
        <v>0</v>
      </c>
    </row>
    <row r="568" spans="1:74" x14ac:dyDescent="0.3">
      <c r="A568" t="s">
        <v>4069</v>
      </c>
      <c r="B568">
        <v>1980</v>
      </c>
      <c r="C568" t="s">
        <v>189</v>
      </c>
      <c r="D568" t="s">
        <v>1012</v>
      </c>
      <c r="E568" t="str">
        <f t="shared" si="8"/>
        <v>City of Ridgecrest</v>
      </c>
      <c r="F568">
        <v>2335</v>
      </c>
      <c r="G568" t="s">
        <v>4070</v>
      </c>
      <c r="H568">
        <v>15929</v>
      </c>
      <c r="I568">
        <v>0</v>
      </c>
      <c r="J568">
        <v>15929</v>
      </c>
      <c r="K568">
        <v>0</v>
      </c>
      <c r="L568">
        <v>5762</v>
      </c>
      <c r="M568">
        <v>4304</v>
      </c>
      <c r="N568">
        <v>1458</v>
      </c>
      <c r="O568">
        <v>59200</v>
      </c>
      <c r="P568">
        <v>4729</v>
      </c>
      <c r="Q568">
        <v>1160</v>
      </c>
      <c r="R568">
        <v>93</v>
      </c>
      <c r="S568">
        <v>685</v>
      </c>
      <c r="T568" t="s">
        <v>1012</v>
      </c>
      <c r="U568">
        <v>1</v>
      </c>
      <c r="V568">
        <v>280</v>
      </c>
      <c r="W568">
        <v>0</v>
      </c>
      <c r="X568">
        <v>12</v>
      </c>
      <c r="Y568">
        <v>0</v>
      </c>
      <c r="Z568">
        <v>190</v>
      </c>
      <c r="AA568">
        <v>28</v>
      </c>
      <c r="AB568">
        <v>20</v>
      </c>
      <c r="AC568">
        <v>56</v>
      </c>
      <c r="AD568">
        <v>76</v>
      </c>
      <c r="AE568">
        <v>165</v>
      </c>
      <c r="AF568">
        <v>16</v>
      </c>
      <c r="AG568">
        <v>84</v>
      </c>
      <c r="AH568">
        <v>42</v>
      </c>
      <c r="AI568">
        <v>122</v>
      </c>
      <c r="AJ568">
        <v>63</v>
      </c>
      <c r="AK568">
        <v>5</v>
      </c>
      <c r="AL568">
        <v>64</v>
      </c>
      <c r="AM568">
        <v>64</v>
      </c>
      <c r="AN568">
        <v>36</v>
      </c>
      <c r="AO568">
        <v>0</v>
      </c>
      <c r="AP568">
        <v>0</v>
      </c>
      <c r="AQ568">
        <v>292</v>
      </c>
      <c r="AR568">
        <v>59</v>
      </c>
      <c r="AS568">
        <v>32</v>
      </c>
      <c r="AT568">
        <v>0</v>
      </c>
      <c r="AU568">
        <v>9</v>
      </c>
      <c r="AV568">
        <v>386</v>
      </c>
      <c r="AW568">
        <v>96</v>
      </c>
      <c r="AX568">
        <v>8</v>
      </c>
      <c r="AY568">
        <v>0</v>
      </c>
      <c r="AZ568">
        <v>0</v>
      </c>
      <c r="BA568">
        <v>123</v>
      </c>
      <c r="BB568">
        <v>28</v>
      </c>
      <c r="BC568">
        <v>68</v>
      </c>
      <c r="BD568">
        <v>15</v>
      </c>
      <c r="BE568">
        <v>18</v>
      </c>
      <c r="BF568">
        <v>54</v>
      </c>
      <c r="BG568">
        <v>0</v>
      </c>
      <c r="BH568">
        <v>113</v>
      </c>
      <c r="BI568">
        <v>18</v>
      </c>
      <c r="BJ568">
        <v>45</v>
      </c>
      <c r="BK568">
        <v>48</v>
      </c>
      <c r="BL568">
        <v>0</v>
      </c>
      <c r="BM568">
        <v>160</v>
      </c>
      <c r="BN568">
        <v>89</v>
      </c>
      <c r="BO568">
        <v>92</v>
      </c>
      <c r="BP568">
        <v>60</v>
      </c>
      <c r="BQ568">
        <v>0</v>
      </c>
      <c r="BR568">
        <v>2008</v>
      </c>
      <c r="BS568">
        <v>331</v>
      </c>
      <c r="BT568">
        <v>180</v>
      </c>
      <c r="BU568">
        <v>48</v>
      </c>
      <c r="BV568">
        <v>0</v>
      </c>
    </row>
    <row r="569" spans="1:74" x14ac:dyDescent="0.3">
      <c r="A569" t="s">
        <v>4071</v>
      </c>
      <c r="B569">
        <v>1980</v>
      </c>
      <c r="C569" t="s">
        <v>189</v>
      </c>
      <c r="D569" t="s">
        <v>1014</v>
      </c>
      <c r="E569" t="str">
        <f t="shared" si="8"/>
        <v>City of Rio Dell</v>
      </c>
      <c r="F569">
        <v>2337</v>
      </c>
      <c r="G569" t="s">
        <v>4072</v>
      </c>
      <c r="H569">
        <v>2687</v>
      </c>
      <c r="I569">
        <v>0</v>
      </c>
      <c r="J569">
        <v>2687</v>
      </c>
      <c r="K569">
        <v>0</v>
      </c>
      <c r="L569">
        <v>1018</v>
      </c>
      <c r="M569">
        <v>616</v>
      </c>
      <c r="N569">
        <v>402</v>
      </c>
      <c r="O569">
        <v>44000</v>
      </c>
      <c r="P569">
        <v>868</v>
      </c>
      <c r="Q569">
        <v>138</v>
      </c>
      <c r="R569">
        <v>11</v>
      </c>
      <c r="S569">
        <v>65</v>
      </c>
      <c r="T569" t="s">
        <v>1014</v>
      </c>
      <c r="U569">
        <v>1</v>
      </c>
      <c r="V569">
        <v>212</v>
      </c>
      <c r="W569">
        <v>6</v>
      </c>
      <c r="X569">
        <v>0</v>
      </c>
      <c r="Y569">
        <v>7</v>
      </c>
      <c r="Z569">
        <v>77</v>
      </c>
      <c r="AA569">
        <v>6</v>
      </c>
      <c r="AB569">
        <v>6</v>
      </c>
      <c r="AC569">
        <v>8</v>
      </c>
      <c r="AD569">
        <v>34</v>
      </c>
      <c r="AE569">
        <v>36</v>
      </c>
      <c r="AF569">
        <v>13</v>
      </c>
      <c r="AG569">
        <v>36</v>
      </c>
      <c r="AH569">
        <v>15</v>
      </c>
      <c r="AI569">
        <v>24</v>
      </c>
      <c r="AJ569">
        <v>3</v>
      </c>
      <c r="AK569">
        <v>0</v>
      </c>
      <c r="AL569">
        <v>68</v>
      </c>
      <c r="AM569">
        <v>10</v>
      </c>
      <c r="AN569">
        <v>5</v>
      </c>
      <c r="AO569">
        <v>0</v>
      </c>
      <c r="AP569">
        <v>0</v>
      </c>
      <c r="AQ569">
        <v>41</v>
      </c>
      <c r="AR569">
        <v>7</v>
      </c>
      <c r="AS569">
        <v>0</v>
      </c>
      <c r="AT569">
        <v>0</v>
      </c>
      <c r="AU569">
        <v>0</v>
      </c>
      <c r="AV569">
        <v>301</v>
      </c>
      <c r="AW569">
        <v>88</v>
      </c>
      <c r="AX569">
        <v>28</v>
      </c>
      <c r="AY569">
        <v>11</v>
      </c>
      <c r="AZ569">
        <v>17</v>
      </c>
      <c r="BA569">
        <v>18</v>
      </c>
      <c r="BB569">
        <v>0</v>
      </c>
      <c r="BC569">
        <v>95</v>
      </c>
      <c r="BD569">
        <v>6</v>
      </c>
      <c r="BE569">
        <v>11</v>
      </c>
      <c r="BF569">
        <v>14</v>
      </c>
      <c r="BG569">
        <v>0</v>
      </c>
      <c r="BH569">
        <v>43</v>
      </c>
      <c r="BI569">
        <v>5</v>
      </c>
      <c r="BJ569">
        <v>0</v>
      </c>
      <c r="BK569">
        <v>0</v>
      </c>
      <c r="BL569">
        <v>0</v>
      </c>
      <c r="BM569">
        <v>41</v>
      </c>
      <c r="BN569">
        <v>0</v>
      </c>
      <c r="BO569">
        <v>0</v>
      </c>
      <c r="BP569">
        <v>6</v>
      </c>
      <c r="BQ569">
        <v>0</v>
      </c>
      <c r="BR569">
        <v>207</v>
      </c>
      <c r="BS569">
        <v>10</v>
      </c>
      <c r="BT569">
        <v>5</v>
      </c>
      <c r="BU569">
        <v>0</v>
      </c>
      <c r="BV569">
        <v>0</v>
      </c>
    </row>
    <row r="570" spans="1:74" x14ac:dyDescent="0.3">
      <c r="A570" t="s">
        <v>4073</v>
      </c>
      <c r="B570">
        <v>1980</v>
      </c>
      <c r="C570" t="s">
        <v>189</v>
      </c>
      <c r="D570" t="s">
        <v>4074</v>
      </c>
      <c r="E570" t="str">
        <f t="shared" si="8"/>
        <v>City of Rio Del Mar</v>
      </c>
      <c r="F570">
        <v>2340</v>
      </c>
      <c r="G570" t="s">
        <v>4075</v>
      </c>
      <c r="H570">
        <v>7067</v>
      </c>
      <c r="I570">
        <v>7067</v>
      </c>
      <c r="J570">
        <v>0</v>
      </c>
      <c r="K570">
        <v>0</v>
      </c>
      <c r="L570">
        <v>2819</v>
      </c>
      <c r="M570">
        <v>1974</v>
      </c>
      <c r="N570">
        <v>845</v>
      </c>
      <c r="O570">
        <v>135200</v>
      </c>
      <c r="P570">
        <v>3161</v>
      </c>
      <c r="Q570">
        <v>173</v>
      </c>
      <c r="R570">
        <v>33</v>
      </c>
      <c r="S570">
        <v>1</v>
      </c>
      <c r="T570" t="s">
        <v>4074</v>
      </c>
      <c r="U570">
        <v>1</v>
      </c>
      <c r="V570">
        <v>477</v>
      </c>
      <c r="W570">
        <v>0</v>
      </c>
      <c r="X570">
        <v>0</v>
      </c>
      <c r="Y570">
        <v>0</v>
      </c>
      <c r="Z570">
        <v>111</v>
      </c>
      <c r="AA570">
        <v>32</v>
      </c>
      <c r="AB570">
        <v>0</v>
      </c>
      <c r="AC570">
        <v>0</v>
      </c>
      <c r="AD570">
        <v>12</v>
      </c>
      <c r="AE570">
        <v>111</v>
      </c>
      <c r="AF570">
        <v>5</v>
      </c>
      <c r="AG570">
        <v>0</v>
      </c>
      <c r="AH570">
        <v>0</v>
      </c>
      <c r="AI570">
        <v>11</v>
      </c>
      <c r="AJ570">
        <v>55</v>
      </c>
      <c r="AK570">
        <v>0</v>
      </c>
      <c r="AL570">
        <v>7</v>
      </c>
      <c r="AM570">
        <v>13</v>
      </c>
      <c r="AN570">
        <v>56</v>
      </c>
      <c r="AO570">
        <v>45</v>
      </c>
      <c r="AP570">
        <v>0</v>
      </c>
      <c r="AQ570">
        <v>185</v>
      </c>
      <c r="AR570">
        <v>71</v>
      </c>
      <c r="AS570">
        <v>99</v>
      </c>
      <c r="AT570">
        <v>18</v>
      </c>
      <c r="AU570">
        <v>0</v>
      </c>
      <c r="AV570">
        <v>537</v>
      </c>
      <c r="AW570">
        <v>122</v>
      </c>
      <c r="AX570">
        <v>0</v>
      </c>
      <c r="AY570">
        <v>7</v>
      </c>
      <c r="AZ570">
        <v>13</v>
      </c>
      <c r="BA570">
        <v>51</v>
      </c>
      <c r="BB570">
        <v>7</v>
      </c>
      <c r="BC570">
        <v>30</v>
      </c>
      <c r="BD570">
        <v>7</v>
      </c>
      <c r="BE570">
        <v>14</v>
      </c>
      <c r="BF570">
        <v>55</v>
      </c>
      <c r="BG570">
        <v>0</v>
      </c>
      <c r="BH570">
        <v>73</v>
      </c>
      <c r="BI570">
        <v>14</v>
      </c>
      <c r="BJ570">
        <v>22</v>
      </c>
      <c r="BK570">
        <v>55</v>
      </c>
      <c r="BL570">
        <v>0</v>
      </c>
      <c r="BM570">
        <v>39</v>
      </c>
      <c r="BN570">
        <v>19</v>
      </c>
      <c r="BO570">
        <v>26</v>
      </c>
      <c r="BP570">
        <v>63</v>
      </c>
      <c r="BQ570">
        <v>0</v>
      </c>
      <c r="BR570">
        <v>800</v>
      </c>
      <c r="BS570">
        <v>172</v>
      </c>
      <c r="BT570">
        <v>136</v>
      </c>
      <c r="BU570">
        <v>155</v>
      </c>
      <c r="BV570">
        <v>0</v>
      </c>
    </row>
    <row r="571" spans="1:74" x14ac:dyDescent="0.3">
      <c r="A571" t="s">
        <v>4076</v>
      </c>
      <c r="B571">
        <v>1980</v>
      </c>
      <c r="C571" t="s">
        <v>189</v>
      </c>
      <c r="D571" t="s">
        <v>4077</v>
      </c>
      <c r="E571" t="str">
        <f t="shared" si="8"/>
        <v>City of Rio Linda</v>
      </c>
      <c r="F571">
        <v>2345</v>
      </c>
      <c r="G571" t="s">
        <v>4078</v>
      </c>
      <c r="H571">
        <v>7359</v>
      </c>
      <c r="I571">
        <v>7359</v>
      </c>
      <c r="J571">
        <v>0</v>
      </c>
      <c r="K571">
        <v>0</v>
      </c>
      <c r="L571">
        <v>2354</v>
      </c>
      <c r="M571">
        <v>1834</v>
      </c>
      <c r="N571">
        <v>520</v>
      </c>
      <c r="O571">
        <v>47000</v>
      </c>
      <c r="P571">
        <v>2249</v>
      </c>
      <c r="Q571">
        <v>134</v>
      </c>
      <c r="R571">
        <v>24</v>
      </c>
      <c r="S571">
        <v>52</v>
      </c>
      <c r="T571" t="s">
        <v>4077</v>
      </c>
      <c r="U571">
        <v>1</v>
      </c>
      <c r="V571">
        <v>238</v>
      </c>
      <c r="W571">
        <v>0</v>
      </c>
      <c r="X571">
        <v>5</v>
      </c>
      <c r="Y571">
        <v>9</v>
      </c>
      <c r="Z571">
        <v>78</v>
      </c>
      <c r="AA571">
        <v>4</v>
      </c>
      <c r="AB571">
        <v>0</v>
      </c>
      <c r="AC571">
        <v>0</v>
      </c>
      <c r="AD571">
        <v>56</v>
      </c>
      <c r="AE571">
        <v>88</v>
      </c>
      <c r="AF571">
        <v>11</v>
      </c>
      <c r="AG571">
        <v>41</v>
      </c>
      <c r="AH571">
        <v>17</v>
      </c>
      <c r="AI571">
        <v>27</v>
      </c>
      <c r="AJ571">
        <v>17</v>
      </c>
      <c r="AK571">
        <v>0</v>
      </c>
      <c r="AL571">
        <v>23</v>
      </c>
      <c r="AM571">
        <v>0</v>
      </c>
      <c r="AN571">
        <v>8</v>
      </c>
      <c r="AO571">
        <v>0</v>
      </c>
      <c r="AP571">
        <v>0</v>
      </c>
      <c r="AQ571">
        <v>86</v>
      </c>
      <c r="AR571">
        <v>7</v>
      </c>
      <c r="AS571">
        <v>8</v>
      </c>
      <c r="AT571">
        <v>0</v>
      </c>
      <c r="AU571">
        <v>6</v>
      </c>
      <c r="AV571">
        <v>295</v>
      </c>
      <c r="AW571">
        <v>84</v>
      </c>
      <c r="AX571">
        <v>34</v>
      </c>
      <c r="AY571">
        <v>19</v>
      </c>
      <c r="AZ571">
        <v>20</v>
      </c>
      <c r="BA571">
        <v>68</v>
      </c>
      <c r="BB571">
        <v>5</v>
      </c>
      <c r="BC571">
        <v>105</v>
      </c>
      <c r="BD571">
        <v>13</v>
      </c>
      <c r="BE571">
        <v>32</v>
      </c>
      <c r="BF571">
        <v>62</v>
      </c>
      <c r="BG571">
        <v>0</v>
      </c>
      <c r="BH571">
        <v>122</v>
      </c>
      <c r="BI571">
        <v>31</v>
      </c>
      <c r="BJ571">
        <v>31</v>
      </c>
      <c r="BK571">
        <v>24</v>
      </c>
      <c r="BL571">
        <v>0</v>
      </c>
      <c r="BM571">
        <v>184</v>
      </c>
      <c r="BN571">
        <v>48</v>
      </c>
      <c r="BO571">
        <v>66</v>
      </c>
      <c r="BP571">
        <v>6</v>
      </c>
      <c r="BQ571">
        <v>0</v>
      </c>
      <c r="BR571">
        <v>604</v>
      </c>
      <c r="BS571">
        <v>87</v>
      </c>
      <c r="BT571">
        <v>65</v>
      </c>
      <c r="BU571">
        <v>6</v>
      </c>
      <c r="BV571">
        <v>0</v>
      </c>
    </row>
    <row r="572" spans="1:74" x14ac:dyDescent="0.3">
      <c r="A572" t="s">
        <v>4079</v>
      </c>
      <c r="B572">
        <v>1980</v>
      </c>
      <c r="C572" t="s">
        <v>189</v>
      </c>
      <c r="D572" t="s">
        <v>1016</v>
      </c>
      <c r="E572" t="str">
        <f t="shared" si="8"/>
        <v>City of Rio Vista</v>
      </c>
      <c r="F572">
        <v>2350</v>
      </c>
      <c r="G572" t="s">
        <v>4080</v>
      </c>
      <c r="H572">
        <v>3142</v>
      </c>
      <c r="I572">
        <v>0</v>
      </c>
      <c r="J572">
        <v>3142</v>
      </c>
      <c r="K572">
        <v>0</v>
      </c>
      <c r="L572">
        <v>1285</v>
      </c>
      <c r="M572">
        <v>877</v>
      </c>
      <c r="N572">
        <v>408</v>
      </c>
      <c r="O572">
        <v>60600</v>
      </c>
      <c r="P572">
        <v>1044</v>
      </c>
      <c r="Q572">
        <v>141</v>
      </c>
      <c r="R572">
        <v>72</v>
      </c>
      <c r="S572">
        <v>74</v>
      </c>
      <c r="T572" t="s">
        <v>1016</v>
      </c>
      <c r="U572">
        <v>1</v>
      </c>
      <c r="V572">
        <v>231</v>
      </c>
      <c r="W572">
        <v>0</v>
      </c>
      <c r="X572">
        <v>0</v>
      </c>
      <c r="Y572">
        <v>16</v>
      </c>
      <c r="Z572">
        <v>18</v>
      </c>
      <c r="AA572">
        <v>15</v>
      </c>
      <c r="AB572">
        <v>23</v>
      </c>
      <c r="AC572">
        <v>12</v>
      </c>
      <c r="AD572">
        <v>59</v>
      </c>
      <c r="AE572">
        <v>38</v>
      </c>
      <c r="AF572">
        <v>0</v>
      </c>
      <c r="AG572">
        <v>43</v>
      </c>
      <c r="AH572">
        <v>18</v>
      </c>
      <c r="AI572">
        <v>8</v>
      </c>
      <c r="AJ572">
        <v>15</v>
      </c>
      <c r="AK572">
        <v>10</v>
      </c>
      <c r="AL572">
        <v>24</v>
      </c>
      <c r="AM572">
        <v>0</v>
      </c>
      <c r="AN572">
        <v>0</v>
      </c>
      <c r="AO572">
        <v>0</v>
      </c>
      <c r="AP572">
        <v>0</v>
      </c>
      <c r="AQ572">
        <v>100</v>
      </c>
      <c r="AR572">
        <v>9</v>
      </c>
      <c r="AS572">
        <v>0</v>
      </c>
      <c r="AT572">
        <v>0</v>
      </c>
      <c r="AU572">
        <v>0</v>
      </c>
      <c r="AV572">
        <v>260</v>
      </c>
      <c r="AW572">
        <v>94</v>
      </c>
      <c r="AX572">
        <v>0</v>
      </c>
      <c r="AY572">
        <v>5</v>
      </c>
      <c r="AZ572">
        <v>6</v>
      </c>
      <c r="BA572">
        <v>28</v>
      </c>
      <c r="BB572">
        <v>11</v>
      </c>
      <c r="BC572">
        <v>23</v>
      </c>
      <c r="BD572">
        <v>5</v>
      </c>
      <c r="BE572">
        <v>16</v>
      </c>
      <c r="BF572">
        <v>11</v>
      </c>
      <c r="BG572">
        <v>0</v>
      </c>
      <c r="BH572">
        <v>52</v>
      </c>
      <c r="BI572">
        <v>0</v>
      </c>
      <c r="BJ572">
        <v>7</v>
      </c>
      <c r="BK572">
        <v>7</v>
      </c>
      <c r="BL572">
        <v>0</v>
      </c>
      <c r="BM572">
        <v>109</v>
      </c>
      <c r="BN572">
        <v>9</v>
      </c>
      <c r="BO572">
        <v>7</v>
      </c>
      <c r="BP572">
        <v>7</v>
      </c>
      <c r="BQ572">
        <v>0</v>
      </c>
      <c r="BR572">
        <v>402</v>
      </c>
      <c r="BS572">
        <v>21</v>
      </c>
      <c r="BT572">
        <v>17</v>
      </c>
      <c r="BU572">
        <v>5</v>
      </c>
      <c r="BV572">
        <v>0</v>
      </c>
    </row>
    <row r="573" spans="1:74" x14ac:dyDescent="0.3">
      <c r="A573" t="s">
        <v>4081</v>
      </c>
      <c r="B573">
        <v>1980</v>
      </c>
      <c r="C573" t="s">
        <v>189</v>
      </c>
      <c r="D573" t="s">
        <v>1018</v>
      </c>
      <c r="E573" t="str">
        <f t="shared" si="8"/>
        <v>City of Ripon</v>
      </c>
      <c r="F573">
        <v>2355</v>
      </c>
      <c r="G573" t="s">
        <v>4082</v>
      </c>
      <c r="H573">
        <v>3509</v>
      </c>
      <c r="I573">
        <v>0</v>
      </c>
      <c r="J573">
        <v>3509</v>
      </c>
      <c r="K573">
        <v>0</v>
      </c>
      <c r="L573">
        <v>1244</v>
      </c>
      <c r="M573">
        <v>845</v>
      </c>
      <c r="N573">
        <v>399</v>
      </c>
      <c r="O573">
        <v>62000</v>
      </c>
      <c r="P573">
        <v>1204</v>
      </c>
      <c r="Q573">
        <v>60</v>
      </c>
      <c r="R573">
        <v>44</v>
      </c>
      <c r="S573">
        <v>0</v>
      </c>
      <c r="T573" t="s">
        <v>1018</v>
      </c>
      <c r="U573">
        <v>1</v>
      </c>
      <c r="V573">
        <v>215</v>
      </c>
      <c r="W573">
        <v>6</v>
      </c>
      <c r="X573">
        <v>17</v>
      </c>
      <c r="Y573">
        <v>12</v>
      </c>
      <c r="Z573">
        <v>42</v>
      </c>
      <c r="AA573">
        <v>0</v>
      </c>
      <c r="AB573">
        <v>12</v>
      </c>
      <c r="AC573">
        <v>25</v>
      </c>
      <c r="AD573">
        <v>32</v>
      </c>
      <c r="AE573">
        <v>56</v>
      </c>
      <c r="AF573">
        <v>0</v>
      </c>
      <c r="AG573">
        <v>12</v>
      </c>
      <c r="AH573">
        <v>24</v>
      </c>
      <c r="AI573">
        <v>8</v>
      </c>
      <c r="AJ573">
        <v>7</v>
      </c>
      <c r="AK573">
        <v>0</v>
      </c>
      <c r="AL573">
        <v>57</v>
      </c>
      <c r="AM573">
        <v>0</v>
      </c>
      <c r="AN573">
        <v>13</v>
      </c>
      <c r="AO573">
        <v>7</v>
      </c>
      <c r="AP573">
        <v>0</v>
      </c>
      <c r="AQ573">
        <v>47</v>
      </c>
      <c r="AR573">
        <v>0</v>
      </c>
      <c r="AS573">
        <v>6</v>
      </c>
      <c r="AT573">
        <v>0</v>
      </c>
      <c r="AU573">
        <v>0</v>
      </c>
      <c r="AV573">
        <v>324</v>
      </c>
      <c r="AW573">
        <v>88</v>
      </c>
      <c r="AX573">
        <v>25</v>
      </c>
      <c r="AY573">
        <v>5</v>
      </c>
      <c r="AZ573">
        <v>5</v>
      </c>
      <c r="BA573">
        <v>29</v>
      </c>
      <c r="BB573">
        <v>0</v>
      </c>
      <c r="BC573">
        <v>39</v>
      </c>
      <c r="BD573">
        <v>0</v>
      </c>
      <c r="BE573">
        <v>6</v>
      </c>
      <c r="BF573">
        <v>8</v>
      </c>
      <c r="BG573">
        <v>0</v>
      </c>
      <c r="BH573">
        <v>38</v>
      </c>
      <c r="BI573">
        <v>26</v>
      </c>
      <c r="BJ573">
        <v>25</v>
      </c>
      <c r="BK573">
        <v>29</v>
      </c>
      <c r="BL573">
        <v>0</v>
      </c>
      <c r="BM573">
        <v>70</v>
      </c>
      <c r="BN573">
        <v>19</v>
      </c>
      <c r="BO573">
        <v>17</v>
      </c>
      <c r="BP573">
        <v>0</v>
      </c>
      <c r="BQ573">
        <v>0</v>
      </c>
      <c r="BR573">
        <v>361</v>
      </c>
      <c r="BS573">
        <v>41</v>
      </c>
      <c r="BT573">
        <v>41</v>
      </c>
      <c r="BU573">
        <v>12</v>
      </c>
      <c r="BV573">
        <v>0</v>
      </c>
    </row>
    <row r="574" spans="1:74" x14ac:dyDescent="0.3">
      <c r="A574" t="s">
        <v>4083</v>
      </c>
      <c r="B574">
        <v>1980</v>
      </c>
      <c r="C574" t="s">
        <v>189</v>
      </c>
      <c r="D574" t="s">
        <v>1020</v>
      </c>
      <c r="E574" t="str">
        <f t="shared" si="8"/>
        <v>City of Riverbank</v>
      </c>
      <c r="F574">
        <v>2360</v>
      </c>
      <c r="G574" t="s">
        <v>4084</v>
      </c>
      <c r="H574">
        <v>5695</v>
      </c>
      <c r="I574">
        <v>0</v>
      </c>
      <c r="J574">
        <v>5695</v>
      </c>
      <c r="K574">
        <v>0</v>
      </c>
      <c r="L574">
        <v>1773</v>
      </c>
      <c r="M574">
        <v>1200</v>
      </c>
      <c r="N574">
        <v>573</v>
      </c>
      <c r="O574">
        <v>44400</v>
      </c>
      <c r="P574">
        <v>1615</v>
      </c>
      <c r="Q574">
        <v>144</v>
      </c>
      <c r="R574">
        <v>104</v>
      </c>
      <c r="S574">
        <v>58</v>
      </c>
      <c r="T574" t="s">
        <v>1020</v>
      </c>
      <c r="U574">
        <v>1</v>
      </c>
      <c r="V574">
        <v>187</v>
      </c>
      <c r="W574">
        <v>0</v>
      </c>
      <c r="X574">
        <v>20</v>
      </c>
      <c r="Y574">
        <v>14</v>
      </c>
      <c r="Z574">
        <v>91</v>
      </c>
      <c r="AA574">
        <v>14</v>
      </c>
      <c r="AB574">
        <v>38</v>
      </c>
      <c r="AC574">
        <v>0</v>
      </c>
      <c r="AD574">
        <v>60</v>
      </c>
      <c r="AE574">
        <v>54</v>
      </c>
      <c r="AF574">
        <v>5</v>
      </c>
      <c r="AG574">
        <v>67</v>
      </c>
      <c r="AH574">
        <v>24</v>
      </c>
      <c r="AI574">
        <v>13</v>
      </c>
      <c r="AJ574">
        <v>6</v>
      </c>
      <c r="AK574">
        <v>0</v>
      </c>
      <c r="AL574">
        <v>43</v>
      </c>
      <c r="AM574">
        <v>6</v>
      </c>
      <c r="AN574">
        <v>0</v>
      </c>
      <c r="AO574">
        <v>0</v>
      </c>
      <c r="AP574">
        <v>0</v>
      </c>
      <c r="AQ574">
        <v>106</v>
      </c>
      <c r="AR574">
        <v>0</v>
      </c>
      <c r="AS574">
        <v>5</v>
      </c>
      <c r="AT574">
        <v>0</v>
      </c>
      <c r="AU574">
        <v>7</v>
      </c>
      <c r="AV574">
        <v>297</v>
      </c>
      <c r="AW574">
        <v>75</v>
      </c>
      <c r="AX574">
        <v>11</v>
      </c>
      <c r="AY574">
        <v>28</v>
      </c>
      <c r="AZ574">
        <v>14</v>
      </c>
      <c r="BA574">
        <v>43</v>
      </c>
      <c r="BB574">
        <v>17</v>
      </c>
      <c r="BC574">
        <v>111</v>
      </c>
      <c r="BD574">
        <v>20</v>
      </c>
      <c r="BE574">
        <v>34</v>
      </c>
      <c r="BF574">
        <v>45</v>
      </c>
      <c r="BG574">
        <v>0</v>
      </c>
      <c r="BH574">
        <v>96</v>
      </c>
      <c r="BI574">
        <v>28</v>
      </c>
      <c r="BJ574">
        <v>16</v>
      </c>
      <c r="BK574">
        <v>21</v>
      </c>
      <c r="BL574">
        <v>0</v>
      </c>
      <c r="BM574">
        <v>101</v>
      </c>
      <c r="BN574">
        <v>13</v>
      </c>
      <c r="BO574">
        <v>44</v>
      </c>
      <c r="BP574">
        <v>11</v>
      </c>
      <c r="BQ574">
        <v>0</v>
      </c>
      <c r="BR574">
        <v>328</v>
      </c>
      <c r="BS574">
        <v>53</v>
      </c>
      <c r="BT574">
        <v>40</v>
      </c>
      <c r="BU574">
        <v>0</v>
      </c>
      <c r="BV574">
        <v>0</v>
      </c>
    </row>
    <row r="575" spans="1:74" x14ac:dyDescent="0.3">
      <c r="A575" t="s">
        <v>4085</v>
      </c>
      <c r="B575">
        <v>1980</v>
      </c>
      <c r="C575" t="s">
        <v>189</v>
      </c>
      <c r="D575" t="s">
        <v>4086</v>
      </c>
      <c r="E575" t="str">
        <f t="shared" si="8"/>
        <v>City of Riverdale</v>
      </c>
      <c r="F575">
        <v>2365</v>
      </c>
      <c r="G575" t="s">
        <v>4087</v>
      </c>
      <c r="H575">
        <v>1866</v>
      </c>
      <c r="I575">
        <v>0</v>
      </c>
      <c r="J575">
        <v>0</v>
      </c>
      <c r="K575">
        <v>1866</v>
      </c>
      <c r="L575">
        <v>634</v>
      </c>
      <c r="M575">
        <v>416</v>
      </c>
      <c r="N575">
        <v>218</v>
      </c>
      <c r="O575">
        <v>43600</v>
      </c>
      <c r="P575">
        <v>589</v>
      </c>
      <c r="Q575">
        <v>52</v>
      </c>
      <c r="R575">
        <v>8</v>
      </c>
      <c r="S575">
        <v>9</v>
      </c>
      <c r="T575" t="s">
        <v>4086</v>
      </c>
      <c r="U575">
        <v>1</v>
      </c>
      <c r="V575">
        <v>214</v>
      </c>
      <c r="W575">
        <v>0</v>
      </c>
      <c r="X575">
        <v>0</v>
      </c>
      <c r="Y575">
        <v>8</v>
      </c>
      <c r="Z575">
        <v>24</v>
      </c>
      <c r="AA575">
        <v>0</v>
      </c>
      <c r="AB575">
        <v>6</v>
      </c>
      <c r="AC575">
        <v>11</v>
      </c>
      <c r="AD575">
        <v>13</v>
      </c>
      <c r="AE575">
        <v>23</v>
      </c>
      <c r="AF575">
        <v>0</v>
      </c>
      <c r="AG575">
        <v>15</v>
      </c>
      <c r="AH575">
        <v>3</v>
      </c>
      <c r="AI575">
        <v>13</v>
      </c>
      <c r="AJ575">
        <v>0</v>
      </c>
      <c r="AK575">
        <v>7</v>
      </c>
      <c r="AL575">
        <v>20</v>
      </c>
      <c r="AM575">
        <v>17</v>
      </c>
      <c r="AN575">
        <v>0</v>
      </c>
      <c r="AO575">
        <v>0</v>
      </c>
      <c r="AP575">
        <v>0</v>
      </c>
      <c r="AQ575">
        <v>40</v>
      </c>
      <c r="AR575">
        <v>0</v>
      </c>
      <c r="AS575">
        <v>0</v>
      </c>
      <c r="AT575">
        <v>0</v>
      </c>
      <c r="AU575">
        <v>0</v>
      </c>
      <c r="AV575">
        <v>260</v>
      </c>
      <c r="AW575">
        <v>99</v>
      </c>
      <c r="AX575">
        <v>0</v>
      </c>
      <c r="AY575">
        <v>0</v>
      </c>
      <c r="AZ575">
        <v>18</v>
      </c>
      <c r="BA575">
        <v>0</v>
      </c>
      <c r="BB575">
        <v>0</v>
      </c>
      <c r="BC575">
        <v>31</v>
      </c>
      <c r="BD575">
        <v>9</v>
      </c>
      <c r="BE575">
        <v>22</v>
      </c>
      <c r="BF575">
        <v>0</v>
      </c>
      <c r="BG575">
        <v>0</v>
      </c>
      <c r="BH575">
        <v>65</v>
      </c>
      <c r="BI575">
        <v>4</v>
      </c>
      <c r="BJ575">
        <v>18</v>
      </c>
      <c r="BK575">
        <v>0</v>
      </c>
      <c r="BL575">
        <v>0</v>
      </c>
      <c r="BM575">
        <v>24</v>
      </c>
      <c r="BN575">
        <v>16</v>
      </c>
      <c r="BO575">
        <v>0</v>
      </c>
      <c r="BP575">
        <v>0</v>
      </c>
      <c r="BQ575">
        <v>0</v>
      </c>
      <c r="BR575">
        <v>113</v>
      </c>
      <c r="BS575">
        <v>10</v>
      </c>
      <c r="BT575">
        <v>11</v>
      </c>
      <c r="BU575">
        <v>0</v>
      </c>
      <c r="BV575">
        <v>0</v>
      </c>
    </row>
    <row r="576" spans="1:74" x14ac:dyDescent="0.3">
      <c r="A576" t="s">
        <v>4088</v>
      </c>
      <c r="B576">
        <v>1980</v>
      </c>
      <c r="C576" t="s">
        <v>189</v>
      </c>
      <c r="D576" t="s">
        <v>1022</v>
      </c>
      <c r="E576" t="str">
        <f t="shared" si="8"/>
        <v>City of Riverside</v>
      </c>
      <c r="F576">
        <v>2370</v>
      </c>
      <c r="G576" t="s">
        <v>4089</v>
      </c>
      <c r="H576">
        <v>170876</v>
      </c>
      <c r="I576">
        <v>170876</v>
      </c>
      <c r="J576">
        <v>0</v>
      </c>
      <c r="K576">
        <v>0</v>
      </c>
      <c r="L576">
        <v>60964</v>
      </c>
      <c r="M576">
        <v>37122</v>
      </c>
      <c r="N576">
        <v>23842</v>
      </c>
      <c r="O576">
        <v>68000</v>
      </c>
      <c r="P576">
        <v>49574</v>
      </c>
      <c r="Q576">
        <v>5481</v>
      </c>
      <c r="R576">
        <v>7433</v>
      </c>
      <c r="S576">
        <v>1778</v>
      </c>
      <c r="T576" t="s">
        <v>1022</v>
      </c>
      <c r="U576">
        <v>1</v>
      </c>
      <c r="V576">
        <v>284</v>
      </c>
      <c r="W576">
        <v>20</v>
      </c>
      <c r="X576">
        <v>113</v>
      </c>
      <c r="Y576">
        <v>289</v>
      </c>
      <c r="Z576">
        <v>3629</v>
      </c>
      <c r="AA576">
        <v>447</v>
      </c>
      <c r="AB576">
        <v>370</v>
      </c>
      <c r="AC576">
        <v>432</v>
      </c>
      <c r="AD576">
        <v>1221</v>
      </c>
      <c r="AE576">
        <v>3378</v>
      </c>
      <c r="AF576">
        <v>97</v>
      </c>
      <c r="AG576">
        <v>893</v>
      </c>
      <c r="AH576">
        <v>825</v>
      </c>
      <c r="AI576">
        <v>1907</v>
      </c>
      <c r="AJ576">
        <v>1169</v>
      </c>
      <c r="AK576">
        <v>79</v>
      </c>
      <c r="AL576">
        <v>1412</v>
      </c>
      <c r="AM576">
        <v>1037</v>
      </c>
      <c r="AN576">
        <v>993</v>
      </c>
      <c r="AO576">
        <v>198</v>
      </c>
      <c r="AP576">
        <v>38</v>
      </c>
      <c r="AQ576">
        <v>3612</v>
      </c>
      <c r="AR576">
        <v>844</v>
      </c>
      <c r="AS576">
        <v>306</v>
      </c>
      <c r="AT576">
        <v>9</v>
      </c>
      <c r="AU576">
        <v>98</v>
      </c>
      <c r="AV576">
        <v>391</v>
      </c>
      <c r="AW576">
        <v>92</v>
      </c>
      <c r="AX576">
        <v>201</v>
      </c>
      <c r="AY576">
        <v>186</v>
      </c>
      <c r="AZ576">
        <v>226</v>
      </c>
      <c r="BA576">
        <v>979</v>
      </c>
      <c r="BB576">
        <v>204</v>
      </c>
      <c r="BC576">
        <v>1079</v>
      </c>
      <c r="BD576">
        <v>256</v>
      </c>
      <c r="BE576">
        <v>427</v>
      </c>
      <c r="BF576">
        <v>940</v>
      </c>
      <c r="BG576">
        <v>0</v>
      </c>
      <c r="BH576">
        <v>1606</v>
      </c>
      <c r="BI576">
        <v>417</v>
      </c>
      <c r="BJ576">
        <v>444</v>
      </c>
      <c r="BK576">
        <v>1142</v>
      </c>
      <c r="BL576">
        <v>0</v>
      </c>
      <c r="BM576">
        <v>1967</v>
      </c>
      <c r="BN576">
        <v>428</v>
      </c>
      <c r="BO576">
        <v>909</v>
      </c>
      <c r="BP576">
        <v>834</v>
      </c>
      <c r="BQ576">
        <v>0</v>
      </c>
      <c r="BR576">
        <v>13368</v>
      </c>
      <c r="BS576">
        <v>2659</v>
      </c>
      <c r="BT576">
        <v>2730</v>
      </c>
      <c r="BU576">
        <v>635</v>
      </c>
      <c r="BV576">
        <v>0</v>
      </c>
    </row>
    <row r="577" spans="1:74" x14ac:dyDescent="0.3">
      <c r="A577" t="s">
        <v>4090</v>
      </c>
      <c r="B577">
        <v>1980</v>
      </c>
      <c r="C577" t="s">
        <v>189</v>
      </c>
      <c r="D577" t="s">
        <v>1024</v>
      </c>
      <c r="E577" t="str">
        <f t="shared" si="8"/>
        <v>City of Rocklin</v>
      </c>
      <c r="F577">
        <v>2375</v>
      </c>
      <c r="G577" t="s">
        <v>4091</v>
      </c>
      <c r="H577">
        <v>7344</v>
      </c>
      <c r="I577">
        <v>7344</v>
      </c>
      <c r="J577">
        <v>0</v>
      </c>
      <c r="K577">
        <v>0</v>
      </c>
      <c r="L577">
        <v>2781</v>
      </c>
      <c r="M577">
        <v>1946</v>
      </c>
      <c r="N577">
        <v>835</v>
      </c>
      <c r="O577">
        <v>81100</v>
      </c>
      <c r="P577">
        <v>2395</v>
      </c>
      <c r="Q577">
        <v>153</v>
      </c>
      <c r="R577">
        <v>271</v>
      </c>
      <c r="S577">
        <v>312</v>
      </c>
      <c r="T577" t="s">
        <v>1024</v>
      </c>
      <c r="U577">
        <v>1</v>
      </c>
      <c r="V577">
        <v>238</v>
      </c>
      <c r="W577">
        <v>0</v>
      </c>
      <c r="X577">
        <v>26</v>
      </c>
      <c r="Y577">
        <v>64</v>
      </c>
      <c r="Z577">
        <v>140</v>
      </c>
      <c r="AA577">
        <v>7</v>
      </c>
      <c r="AB577">
        <v>11</v>
      </c>
      <c r="AC577">
        <v>41</v>
      </c>
      <c r="AD577">
        <v>53</v>
      </c>
      <c r="AE577">
        <v>69</v>
      </c>
      <c r="AF577">
        <v>0</v>
      </c>
      <c r="AG577">
        <v>32</v>
      </c>
      <c r="AH577">
        <v>24</v>
      </c>
      <c r="AI577">
        <v>43</v>
      </c>
      <c r="AJ577">
        <v>31</v>
      </c>
      <c r="AK577">
        <v>0</v>
      </c>
      <c r="AL577">
        <v>57</v>
      </c>
      <c r="AM577">
        <v>15</v>
      </c>
      <c r="AN577">
        <v>21</v>
      </c>
      <c r="AO577">
        <v>0</v>
      </c>
      <c r="AP577">
        <v>0</v>
      </c>
      <c r="AQ577">
        <v>151</v>
      </c>
      <c r="AR577">
        <v>25</v>
      </c>
      <c r="AS577">
        <v>13</v>
      </c>
      <c r="AT577">
        <v>0</v>
      </c>
      <c r="AU577">
        <v>0</v>
      </c>
      <c r="AV577">
        <v>481</v>
      </c>
      <c r="AW577">
        <v>105</v>
      </c>
      <c r="AX577">
        <v>9</v>
      </c>
      <c r="AY577">
        <v>6</v>
      </c>
      <c r="AZ577">
        <v>10</v>
      </c>
      <c r="BA577">
        <v>39</v>
      </c>
      <c r="BB577">
        <v>6</v>
      </c>
      <c r="BC577">
        <v>16</v>
      </c>
      <c r="BD577">
        <v>6</v>
      </c>
      <c r="BE577">
        <v>19</v>
      </c>
      <c r="BF577">
        <v>64</v>
      </c>
      <c r="BG577">
        <v>0</v>
      </c>
      <c r="BH577">
        <v>97</v>
      </c>
      <c r="BI577">
        <v>12</v>
      </c>
      <c r="BJ577">
        <v>34</v>
      </c>
      <c r="BK577">
        <v>31</v>
      </c>
      <c r="BL577">
        <v>0</v>
      </c>
      <c r="BM577">
        <v>51</v>
      </c>
      <c r="BN577">
        <v>13</v>
      </c>
      <c r="BO577">
        <v>68</v>
      </c>
      <c r="BP577">
        <v>82</v>
      </c>
      <c r="BQ577">
        <v>0</v>
      </c>
      <c r="BR577">
        <v>570</v>
      </c>
      <c r="BS577">
        <v>144</v>
      </c>
      <c r="BT577">
        <v>174</v>
      </c>
      <c r="BU577">
        <v>66</v>
      </c>
      <c r="BV577">
        <v>0</v>
      </c>
    </row>
    <row r="578" spans="1:74" x14ac:dyDescent="0.3">
      <c r="A578" t="s">
        <v>4092</v>
      </c>
      <c r="B578">
        <v>1980</v>
      </c>
      <c r="C578" t="s">
        <v>189</v>
      </c>
      <c r="D578" t="s">
        <v>4093</v>
      </c>
      <c r="E578" t="str">
        <f t="shared" si="8"/>
        <v>City of Rodeo</v>
      </c>
      <c r="F578">
        <v>2376</v>
      </c>
      <c r="G578" t="s">
        <v>4094</v>
      </c>
      <c r="H578">
        <v>8286</v>
      </c>
      <c r="I578">
        <v>8286</v>
      </c>
      <c r="J578">
        <v>0</v>
      </c>
      <c r="K578">
        <v>0</v>
      </c>
      <c r="L578">
        <v>2822</v>
      </c>
      <c r="M578">
        <v>1960</v>
      </c>
      <c r="N578">
        <v>862</v>
      </c>
      <c r="O578">
        <v>87600</v>
      </c>
      <c r="P578">
        <v>2630</v>
      </c>
      <c r="Q578">
        <v>242</v>
      </c>
      <c r="R578">
        <v>32</v>
      </c>
      <c r="S578">
        <v>26</v>
      </c>
      <c r="T578" t="s">
        <v>4093</v>
      </c>
      <c r="U578">
        <v>1</v>
      </c>
      <c r="V578">
        <v>223</v>
      </c>
      <c r="W578">
        <v>0</v>
      </c>
      <c r="X578">
        <v>13</v>
      </c>
      <c r="Y578">
        <v>19</v>
      </c>
      <c r="Z578">
        <v>102</v>
      </c>
      <c r="AA578">
        <v>20</v>
      </c>
      <c r="AB578">
        <v>79</v>
      </c>
      <c r="AC578">
        <v>51</v>
      </c>
      <c r="AD578">
        <v>54</v>
      </c>
      <c r="AE578">
        <v>48</v>
      </c>
      <c r="AF578">
        <v>7</v>
      </c>
      <c r="AG578">
        <v>31</v>
      </c>
      <c r="AH578">
        <v>19</v>
      </c>
      <c r="AI578">
        <v>19</v>
      </c>
      <c r="AJ578">
        <v>7</v>
      </c>
      <c r="AK578">
        <v>0</v>
      </c>
      <c r="AL578">
        <v>74</v>
      </c>
      <c r="AM578">
        <v>38</v>
      </c>
      <c r="AN578">
        <v>30</v>
      </c>
      <c r="AO578">
        <v>0</v>
      </c>
      <c r="AP578">
        <v>0</v>
      </c>
      <c r="AQ578">
        <v>166</v>
      </c>
      <c r="AR578">
        <v>41</v>
      </c>
      <c r="AS578">
        <v>21</v>
      </c>
      <c r="AT578">
        <v>0</v>
      </c>
      <c r="AU578">
        <v>7</v>
      </c>
      <c r="AV578">
        <v>516</v>
      </c>
      <c r="AW578">
        <v>89</v>
      </c>
      <c r="AX578">
        <v>8</v>
      </c>
      <c r="AY578">
        <v>30</v>
      </c>
      <c r="AZ578">
        <v>7</v>
      </c>
      <c r="BA578">
        <v>27</v>
      </c>
      <c r="BB578">
        <v>19</v>
      </c>
      <c r="BC578">
        <v>32</v>
      </c>
      <c r="BD578">
        <v>7</v>
      </c>
      <c r="BE578">
        <v>12</v>
      </c>
      <c r="BF578">
        <v>23</v>
      </c>
      <c r="BG578">
        <v>0</v>
      </c>
      <c r="BH578">
        <v>72</v>
      </c>
      <c r="BI578">
        <v>6</v>
      </c>
      <c r="BJ578">
        <v>11</v>
      </c>
      <c r="BK578">
        <v>27</v>
      </c>
      <c r="BL578">
        <v>0</v>
      </c>
      <c r="BM578">
        <v>109</v>
      </c>
      <c r="BN578">
        <v>0</v>
      </c>
      <c r="BO578">
        <v>30</v>
      </c>
      <c r="BP578">
        <v>48</v>
      </c>
      <c r="BQ578">
        <v>0</v>
      </c>
      <c r="BR578">
        <v>776</v>
      </c>
      <c r="BS578">
        <v>221</v>
      </c>
      <c r="BT578">
        <v>252</v>
      </c>
      <c r="BU578">
        <v>80</v>
      </c>
      <c r="BV578">
        <v>0</v>
      </c>
    </row>
    <row r="579" spans="1:74" x14ac:dyDescent="0.3">
      <c r="A579" t="s">
        <v>4095</v>
      </c>
      <c r="B579">
        <v>1980</v>
      </c>
      <c r="C579" t="s">
        <v>189</v>
      </c>
      <c r="D579" t="s">
        <v>1026</v>
      </c>
      <c r="E579" t="str">
        <f t="shared" si="8"/>
        <v>City of Rohnert Park</v>
      </c>
      <c r="F579">
        <v>2377</v>
      </c>
      <c r="G579" t="s">
        <v>4096</v>
      </c>
      <c r="H579">
        <v>22965</v>
      </c>
      <c r="I579">
        <v>22965</v>
      </c>
      <c r="J579">
        <v>0</v>
      </c>
      <c r="K579">
        <v>0</v>
      </c>
      <c r="L579">
        <v>8291</v>
      </c>
      <c r="M579">
        <v>4854</v>
      </c>
      <c r="N579">
        <v>3437</v>
      </c>
      <c r="O579">
        <v>86200</v>
      </c>
      <c r="P579">
        <v>6317</v>
      </c>
      <c r="Q579">
        <v>499</v>
      </c>
      <c r="R579">
        <v>762</v>
      </c>
      <c r="S579">
        <v>1183</v>
      </c>
      <c r="T579" t="s">
        <v>1026</v>
      </c>
      <c r="U579">
        <v>1</v>
      </c>
      <c r="V579">
        <v>345</v>
      </c>
      <c r="W579">
        <v>0</v>
      </c>
      <c r="X579">
        <v>24</v>
      </c>
      <c r="Y579">
        <v>35</v>
      </c>
      <c r="Z579">
        <v>462</v>
      </c>
      <c r="AA579">
        <v>47</v>
      </c>
      <c r="AB579">
        <v>15</v>
      </c>
      <c r="AC579">
        <v>27</v>
      </c>
      <c r="AD579">
        <v>113</v>
      </c>
      <c r="AE579">
        <v>466</v>
      </c>
      <c r="AF579">
        <v>0</v>
      </c>
      <c r="AG579">
        <v>42</v>
      </c>
      <c r="AH579">
        <v>95</v>
      </c>
      <c r="AI579">
        <v>268</v>
      </c>
      <c r="AJ579">
        <v>206</v>
      </c>
      <c r="AK579">
        <v>10</v>
      </c>
      <c r="AL579">
        <v>117</v>
      </c>
      <c r="AM579">
        <v>141</v>
      </c>
      <c r="AN579">
        <v>177</v>
      </c>
      <c r="AO579">
        <v>49</v>
      </c>
      <c r="AP579">
        <v>16</v>
      </c>
      <c r="AQ579">
        <v>676</v>
      </c>
      <c r="AR579">
        <v>240</v>
      </c>
      <c r="AS579">
        <v>144</v>
      </c>
      <c r="AT579">
        <v>0</v>
      </c>
      <c r="AU579">
        <v>9</v>
      </c>
      <c r="AV579">
        <v>523</v>
      </c>
      <c r="AW579">
        <v>122</v>
      </c>
      <c r="AX579">
        <v>0</v>
      </c>
      <c r="AY579">
        <v>0</v>
      </c>
      <c r="AZ579">
        <v>0</v>
      </c>
      <c r="BA579">
        <v>118</v>
      </c>
      <c r="BB579">
        <v>26</v>
      </c>
      <c r="BC579">
        <v>15</v>
      </c>
      <c r="BD579">
        <v>31</v>
      </c>
      <c r="BE579">
        <v>38</v>
      </c>
      <c r="BF579">
        <v>100</v>
      </c>
      <c r="BG579">
        <v>0</v>
      </c>
      <c r="BH579">
        <v>83</v>
      </c>
      <c r="BI579">
        <v>46</v>
      </c>
      <c r="BJ579">
        <v>55</v>
      </c>
      <c r="BK579">
        <v>170</v>
      </c>
      <c r="BL579">
        <v>0</v>
      </c>
      <c r="BM579">
        <v>82</v>
      </c>
      <c r="BN579">
        <v>69</v>
      </c>
      <c r="BO579">
        <v>115</v>
      </c>
      <c r="BP579">
        <v>175</v>
      </c>
      <c r="BQ579">
        <v>0</v>
      </c>
      <c r="BR579">
        <v>976</v>
      </c>
      <c r="BS579">
        <v>462</v>
      </c>
      <c r="BT579">
        <v>644</v>
      </c>
      <c r="BU579">
        <v>175</v>
      </c>
      <c r="BV579">
        <v>0</v>
      </c>
    </row>
    <row r="580" spans="1:74" x14ac:dyDescent="0.3">
      <c r="A580" t="s">
        <v>4097</v>
      </c>
      <c r="B580">
        <v>1980</v>
      </c>
      <c r="C580" t="s">
        <v>189</v>
      </c>
      <c r="D580" t="s">
        <v>4098</v>
      </c>
      <c r="E580" t="str">
        <f t="shared" si="8"/>
        <v>City of Rolling Hills</v>
      </c>
      <c r="F580">
        <v>2385</v>
      </c>
      <c r="G580" t="s">
        <v>4099</v>
      </c>
      <c r="H580">
        <v>2049</v>
      </c>
      <c r="I580">
        <v>2049</v>
      </c>
      <c r="J580">
        <v>0</v>
      </c>
      <c r="K580">
        <v>0</v>
      </c>
      <c r="L580">
        <v>629</v>
      </c>
      <c r="M580">
        <v>617</v>
      </c>
      <c r="N580">
        <v>12</v>
      </c>
      <c r="O580">
        <v>200100</v>
      </c>
      <c r="P580">
        <v>638</v>
      </c>
      <c r="Q580">
        <v>10</v>
      </c>
      <c r="R580">
        <v>0</v>
      </c>
      <c r="S580">
        <v>0</v>
      </c>
      <c r="T580" t="s">
        <v>4098</v>
      </c>
      <c r="U580">
        <v>1</v>
      </c>
      <c r="V580">
        <v>501</v>
      </c>
      <c r="W580">
        <v>0</v>
      </c>
      <c r="X580">
        <v>0</v>
      </c>
      <c r="Y580">
        <v>0</v>
      </c>
      <c r="Z580">
        <v>0</v>
      </c>
      <c r="AA580">
        <v>0</v>
      </c>
      <c r="AB580">
        <v>0</v>
      </c>
      <c r="AC580">
        <v>0</v>
      </c>
      <c r="AD580">
        <v>0</v>
      </c>
      <c r="AE580">
        <v>0</v>
      </c>
      <c r="AF580">
        <v>0</v>
      </c>
      <c r="AG580">
        <v>0</v>
      </c>
      <c r="AH580">
        <v>0</v>
      </c>
      <c r="AI580">
        <v>0</v>
      </c>
      <c r="AJ580">
        <v>0</v>
      </c>
      <c r="AK580">
        <v>0</v>
      </c>
      <c r="AL580">
        <v>0</v>
      </c>
      <c r="AM580">
        <v>0</v>
      </c>
      <c r="AN580">
        <v>2</v>
      </c>
      <c r="AO580">
        <v>0</v>
      </c>
      <c r="AP580">
        <v>0</v>
      </c>
      <c r="AQ580">
        <v>2</v>
      </c>
      <c r="AR580">
        <v>2</v>
      </c>
      <c r="AS580">
        <v>3</v>
      </c>
      <c r="AT580">
        <v>0</v>
      </c>
      <c r="AU580">
        <v>0</v>
      </c>
      <c r="AV580">
        <v>751</v>
      </c>
      <c r="AW580">
        <v>251</v>
      </c>
      <c r="AX580">
        <v>0</v>
      </c>
      <c r="AY580">
        <v>0</v>
      </c>
      <c r="AZ580">
        <v>0</v>
      </c>
      <c r="BA580">
        <v>10</v>
      </c>
      <c r="BB580">
        <v>9</v>
      </c>
      <c r="BC580">
        <v>0</v>
      </c>
      <c r="BD580">
        <v>0</v>
      </c>
      <c r="BE580">
        <v>0</v>
      </c>
      <c r="BF580">
        <v>16</v>
      </c>
      <c r="BG580">
        <v>0</v>
      </c>
      <c r="BH580">
        <v>0</v>
      </c>
      <c r="BI580">
        <v>2</v>
      </c>
      <c r="BJ580">
        <v>0</v>
      </c>
      <c r="BK580">
        <v>12</v>
      </c>
      <c r="BL580">
        <v>0</v>
      </c>
      <c r="BM580">
        <v>3</v>
      </c>
      <c r="BN580">
        <v>0</v>
      </c>
      <c r="BO580">
        <v>6</v>
      </c>
      <c r="BP580">
        <v>10</v>
      </c>
      <c r="BQ580">
        <v>0</v>
      </c>
      <c r="BR580">
        <v>292</v>
      </c>
      <c r="BS580">
        <v>65</v>
      </c>
      <c r="BT580">
        <v>72</v>
      </c>
      <c r="BU580">
        <v>67</v>
      </c>
      <c r="BV580">
        <v>0</v>
      </c>
    </row>
    <row r="581" spans="1:74" x14ac:dyDescent="0.3">
      <c r="A581" t="s">
        <v>4100</v>
      </c>
      <c r="B581">
        <v>1980</v>
      </c>
      <c r="C581" t="s">
        <v>189</v>
      </c>
      <c r="D581" t="s">
        <v>4101</v>
      </c>
      <c r="E581" t="str">
        <f t="shared" ref="E581:E644" si="9">_xlfn.CONCAT("City of ",D581)</f>
        <v>City of Rolling Hills Estates</v>
      </c>
      <c r="F581">
        <v>2390</v>
      </c>
      <c r="G581" t="s">
        <v>4102</v>
      </c>
      <c r="H581">
        <v>7701</v>
      </c>
      <c r="I581">
        <v>7701</v>
      </c>
      <c r="J581">
        <v>0</v>
      </c>
      <c r="K581">
        <v>0</v>
      </c>
      <c r="L581">
        <v>2547</v>
      </c>
      <c r="M581">
        <v>2355</v>
      </c>
      <c r="N581">
        <v>192</v>
      </c>
      <c r="O581">
        <v>200100</v>
      </c>
      <c r="P581">
        <v>2582</v>
      </c>
      <c r="Q581">
        <v>23</v>
      </c>
      <c r="R581">
        <v>6</v>
      </c>
      <c r="S581">
        <v>1</v>
      </c>
      <c r="T581" t="s">
        <v>4101</v>
      </c>
      <c r="U581">
        <v>1</v>
      </c>
      <c r="V581">
        <v>501</v>
      </c>
      <c r="W581">
        <v>0</v>
      </c>
      <c r="X581">
        <v>0</v>
      </c>
      <c r="Y581">
        <v>0</v>
      </c>
      <c r="Z581">
        <v>6</v>
      </c>
      <c r="AA581">
        <v>7</v>
      </c>
      <c r="AB581">
        <v>0</v>
      </c>
      <c r="AC581">
        <v>0</v>
      </c>
      <c r="AD581">
        <v>0</v>
      </c>
      <c r="AE581">
        <v>8</v>
      </c>
      <c r="AF581">
        <v>0</v>
      </c>
      <c r="AG581">
        <v>0</v>
      </c>
      <c r="AH581">
        <v>0</v>
      </c>
      <c r="AI581">
        <v>0</v>
      </c>
      <c r="AJ581">
        <v>14</v>
      </c>
      <c r="AK581">
        <v>8</v>
      </c>
      <c r="AL581">
        <v>0</v>
      </c>
      <c r="AM581">
        <v>5</v>
      </c>
      <c r="AN581">
        <v>0</v>
      </c>
      <c r="AO581">
        <v>6</v>
      </c>
      <c r="AP581">
        <v>0</v>
      </c>
      <c r="AQ581">
        <v>42</v>
      </c>
      <c r="AR581">
        <v>22</v>
      </c>
      <c r="AS581">
        <v>37</v>
      </c>
      <c r="AT581">
        <v>5</v>
      </c>
      <c r="AU581">
        <v>15</v>
      </c>
      <c r="AV581">
        <v>706</v>
      </c>
      <c r="AW581">
        <v>183</v>
      </c>
      <c r="AX581">
        <v>0</v>
      </c>
      <c r="AY581">
        <v>0</v>
      </c>
      <c r="AZ581">
        <v>0</v>
      </c>
      <c r="BA581">
        <v>21</v>
      </c>
      <c r="BB581">
        <v>6</v>
      </c>
      <c r="BC581">
        <v>7</v>
      </c>
      <c r="BD581">
        <v>0</v>
      </c>
      <c r="BE581">
        <v>0</v>
      </c>
      <c r="BF581">
        <v>38</v>
      </c>
      <c r="BG581">
        <v>0</v>
      </c>
      <c r="BH581">
        <v>5</v>
      </c>
      <c r="BI581">
        <v>0</v>
      </c>
      <c r="BJ581">
        <v>5</v>
      </c>
      <c r="BK581">
        <v>19</v>
      </c>
      <c r="BL581">
        <v>0</v>
      </c>
      <c r="BM581">
        <v>5</v>
      </c>
      <c r="BN581">
        <v>4</v>
      </c>
      <c r="BO581">
        <v>20</v>
      </c>
      <c r="BP581">
        <v>31</v>
      </c>
      <c r="BQ581">
        <v>0</v>
      </c>
      <c r="BR581">
        <v>939</v>
      </c>
      <c r="BS581">
        <v>152</v>
      </c>
      <c r="BT581">
        <v>223</v>
      </c>
      <c r="BU581">
        <v>240</v>
      </c>
      <c r="BV581">
        <v>0</v>
      </c>
    </row>
    <row r="582" spans="1:74" x14ac:dyDescent="0.3">
      <c r="A582" t="s">
        <v>4103</v>
      </c>
      <c r="B582">
        <v>1980</v>
      </c>
      <c r="C582" t="s">
        <v>189</v>
      </c>
      <c r="D582" t="s">
        <v>4104</v>
      </c>
      <c r="E582" t="str">
        <f t="shared" si="9"/>
        <v>City of Romoland</v>
      </c>
      <c r="F582">
        <v>2391</v>
      </c>
      <c r="G582" t="s">
        <v>4105</v>
      </c>
      <c r="H582">
        <v>1349</v>
      </c>
      <c r="I582">
        <v>0</v>
      </c>
      <c r="J582">
        <v>0</v>
      </c>
      <c r="K582">
        <v>1349</v>
      </c>
      <c r="L582">
        <v>519</v>
      </c>
      <c r="M582">
        <v>427</v>
      </c>
      <c r="N582">
        <v>92</v>
      </c>
      <c r="O582">
        <v>43600</v>
      </c>
      <c r="P582">
        <v>295</v>
      </c>
      <c r="Q582">
        <v>28</v>
      </c>
      <c r="R582">
        <v>7</v>
      </c>
      <c r="S582">
        <v>248</v>
      </c>
      <c r="T582" t="s">
        <v>4104</v>
      </c>
      <c r="U582">
        <v>1</v>
      </c>
      <c r="V582">
        <v>217</v>
      </c>
      <c r="W582">
        <v>0</v>
      </c>
      <c r="X582">
        <v>0</v>
      </c>
      <c r="Y582">
        <v>0</v>
      </c>
      <c r="Z582">
        <v>20</v>
      </c>
      <c r="AA582">
        <v>0</v>
      </c>
      <c r="AB582">
        <v>7</v>
      </c>
      <c r="AC582">
        <v>0</v>
      </c>
      <c r="AD582">
        <v>0</v>
      </c>
      <c r="AE582">
        <v>23</v>
      </c>
      <c r="AF582">
        <v>0</v>
      </c>
      <c r="AG582">
        <v>7</v>
      </c>
      <c r="AH582">
        <v>0</v>
      </c>
      <c r="AI582">
        <v>9</v>
      </c>
      <c r="AJ582">
        <v>0</v>
      </c>
      <c r="AK582">
        <v>0</v>
      </c>
      <c r="AL582">
        <v>14</v>
      </c>
      <c r="AM582">
        <v>0</v>
      </c>
      <c r="AN582">
        <v>0</v>
      </c>
      <c r="AO582">
        <v>0</v>
      </c>
      <c r="AP582">
        <v>0</v>
      </c>
      <c r="AQ582">
        <v>13</v>
      </c>
      <c r="AR582">
        <v>0</v>
      </c>
      <c r="AS582">
        <v>0</v>
      </c>
      <c r="AT582">
        <v>0</v>
      </c>
      <c r="AU582">
        <v>0</v>
      </c>
      <c r="AV582">
        <v>325</v>
      </c>
      <c r="AW582">
        <v>81</v>
      </c>
      <c r="AX582">
        <v>0</v>
      </c>
      <c r="AY582">
        <v>0</v>
      </c>
      <c r="AZ582">
        <v>24</v>
      </c>
      <c r="BA582">
        <v>11</v>
      </c>
      <c r="BB582">
        <v>10</v>
      </c>
      <c r="BC582">
        <v>37</v>
      </c>
      <c r="BD582">
        <v>8</v>
      </c>
      <c r="BE582">
        <v>0</v>
      </c>
      <c r="BF582">
        <v>15</v>
      </c>
      <c r="BG582">
        <v>0</v>
      </c>
      <c r="BH582">
        <v>24</v>
      </c>
      <c r="BI582">
        <v>0</v>
      </c>
      <c r="BJ582">
        <v>27</v>
      </c>
      <c r="BK582">
        <v>26</v>
      </c>
      <c r="BL582">
        <v>0</v>
      </c>
      <c r="BM582">
        <v>16</v>
      </c>
      <c r="BN582">
        <v>0</v>
      </c>
      <c r="BO582">
        <v>6</v>
      </c>
      <c r="BP582">
        <v>10</v>
      </c>
      <c r="BQ582">
        <v>0</v>
      </c>
      <c r="BR582">
        <v>11</v>
      </c>
      <c r="BS582">
        <v>22</v>
      </c>
      <c r="BT582">
        <v>7</v>
      </c>
      <c r="BU582">
        <v>0</v>
      </c>
      <c r="BV582">
        <v>0</v>
      </c>
    </row>
    <row r="583" spans="1:74" x14ac:dyDescent="0.3">
      <c r="A583" t="s">
        <v>4106</v>
      </c>
      <c r="B583">
        <v>1980</v>
      </c>
      <c r="C583" t="s">
        <v>189</v>
      </c>
      <c r="D583" t="s">
        <v>4107</v>
      </c>
      <c r="E583" t="str">
        <f t="shared" si="9"/>
        <v>City of Rosamond</v>
      </c>
      <c r="F583">
        <v>2392</v>
      </c>
      <c r="G583" t="s">
        <v>4108</v>
      </c>
      <c r="H583">
        <v>2869</v>
      </c>
      <c r="I583">
        <v>0</v>
      </c>
      <c r="J583">
        <v>2869</v>
      </c>
      <c r="K583">
        <v>0</v>
      </c>
      <c r="L583">
        <v>1100</v>
      </c>
      <c r="M583">
        <v>675</v>
      </c>
      <c r="N583">
        <v>425</v>
      </c>
      <c r="O583">
        <v>45800</v>
      </c>
      <c r="P583">
        <v>827</v>
      </c>
      <c r="Q583">
        <v>83</v>
      </c>
      <c r="R583">
        <v>104</v>
      </c>
      <c r="S583">
        <v>306</v>
      </c>
      <c r="T583" t="s">
        <v>4107</v>
      </c>
      <c r="U583">
        <v>1</v>
      </c>
      <c r="V583">
        <v>196</v>
      </c>
      <c r="W583">
        <v>0</v>
      </c>
      <c r="X583">
        <v>10</v>
      </c>
      <c r="Y583">
        <v>0</v>
      </c>
      <c r="Z583">
        <v>90</v>
      </c>
      <c r="AA583">
        <v>0</v>
      </c>
      <c r="AB583">
        <v>0</v>
      </c>
      <c r="AC583">
        <v>32</v>
      </c>
      <c r="AD583">
        <v>39</v>
      </c>
      <c r="AE583">
        <v>7</v>
      </c>
      <c r="AF583">
        <v>0</v>
      </c>
      <c r="AG583">
        <v>73</v>
      </c>
      <c r="AH583">
        <v>6</v>
      </c>
      <c r="AI583">
        <v>26</v>
      </c>
      <c r="AJ583">
        <v>0</v>
      </c>
      <c r="AK583">
        <v>0</v>
      </c>
      <c r="AL583">
        <v>54</v>
      </c>
      <c r="AM583">
        <v>0</v>
      </c>
      <c r="AN583">
        <v>0</v>
      </c>
      <c r="AO583">
        <v>0</v>
      </c>
      <c r="AP583">
        <v>0</v>
      </c>
      <c r="AQ583">
        <v>53</v>
      </c>
      <c r="AR583">
        <v>0</v>
      </c>
      <c r="AS583">
        <v>0</v>
      </c>
      <c r="AT583">
        <v>0</v>
      </c>
      <c r="AU583">
        <v>0</v>
      </c>
      <c r="AV583">
        <v>221</v>
      </c>
      <c r="AW583">
        <v>98</v>
      </c>
      <c r="AX583">
        <v>0</v>
      </c>
      <c r="AY583">
        <v>15</v>
      </c>
      <c r="AZ583">
        <v>0</v>
      </c>
      <c r="BA583">
        <v>14</v>
      </c>
      <c r="BB583">
        <v>4</v>
      </c>
      <c r="BC583">
        <v>29</v>
      </c>
      <c r="BD583">
        <v>5</v>
      </c>
      <c r="BE583">
        <v>13</v>
      </c>
      <c r="BF583">
        <v>0</v>
      </c>
      <c r="BG583">
        <v>0</v>
      </c>
      <c r="BH583">
        <v>55</v>
      </c>
      <c r="BI583">
        <v>14</v>
      </c>
      <c r="BJ583">
        <v>9</v>
      </c>
      <c r="BK583">
        <v>3</v>
      </c>
      <c r="BL583">
        <v>0</v>
      </c>
      <c r="BM583">
        <v>46</v>
      </c>
      <c r="BN583">
        <v>0</v>
      </c>
      <c r="BO583">
        <v>21</v>
      </c>
      <c r="BP583">
        <v>0</v>
      </c>
      <c r="BQ583">
        <v>0</v>
      </c>
      <c r="BR583">
        <v>238</v>
      </c>
      <c r="BS583">
        <v>13</v>
      </c>
      <c r="BT583">
        <v>14</v>
      </c>
      <c r="BU583">
        <v>0</v>
      </c>
      <c r="BV583">
        <v>0</v>
      </c>
    </row>
    <row r="584" spans="1:74" x14ac:dyDescent="0.3">
      <c r="A584" t="s">
        <v>4109</v>
      </c>
      <c r="B584">
        <v>1980</v>
      </c>
      <c r="C584" t="s">
        <v>189</v>
      </c>
      <c r="D584" t="s">
        <v>4110</v>
      </c>
      <c r="E584" t="str">
        <f t="shared" si="9"/>
        <v>City of Roseland</v>
      </c>
      <c r="F584">
        <v>2395</v>
      </c>
      <c r="G584" t="s">
        <v>4111</v>
      </c>
      <c r="H584">
        <v>7915</v>
      </c>
      <c r="I584">
        <v>7915</v>
      </c>
      <c r="J584">
        <v>0</v>
      </c>
      <c r="K584">
        <v>0</v>
      </c>
      <c r="L584">
        <v>2838</v>
      </c>
      <c r="M584">
        <v>1380</v>
      </c>
      <c r="N584">
        <v>1458</v>
      </c>
      <c r="O584">
        <v>64500</v>
      </c>
      <c r="P584">
        <v>2208</v>
      </c>
      <c r="Q584">
        <v>411</v>
      </c>
      <c r="R584">
        <v>230</v>
      </c>
      <c r="S584">
        <v>51</v>
      </c>
      <c r="T584" t="s">
        <v>4110</v>
      </c>
      <c r="U584">
        <v>1</v>
      </c>
      <c r="V584">
        <v>295</v>
      </c>
      <c r="W584">
        <v>8</v>
      </c>
      <c r="X584">
        <v>13</v>
      </c>
      <c r="Y584">
        <v>27</v>
      </c>
      <c r="Z584">
        <v>228</v>
      </c>
      <c r="AA584">
        <v>36</v>
      </c>
      <c r="AB584">
        <v>20</v>
      </c>
      <c r="AC584">
        <v>0</v>
      </c>
      <c r="AD584">
        <v>52</v>
      </c>
      <c r="AE584">
        <v>240</v>
      </c>
      <c r="AF584">
        <v>11</v>
      </c>
      <c r="AG584">
        <v>52</v>
      </c>
      <c r="AH584">
        <v>32</v>
      </c>
      <c r="AI584">
        <v>118</v>
      </c>
      <c r="AJ584">
        <v>85</v>
      </c>
      <c r="AK584">
        <v>0</v>
      </c>
      <c r="AL584">
        <v>88</v>
      </c>
      <c r="AM584">
        <v>63</v>
      </c>
      <c r="AN584">
        <v>61</v>
      </c>
      <c r="AO584">
        <v>14</v>
      </c>
      <c r="AP584">
        <v>0</v>
      </c>
      <c r="AQ584">
        <v>205</v>
      </c>
      <c r="AR584">
        <v>44</v>
      </c>
      <c r="AS584">
        <v>24</v>
      </c>
      <c r="AT584">
        <v>0</v>
      </c>
      <c r="AU584">
        <v>7</v>
      </c>
      <c r="AV584">
        <v>324</v>
      </c>
      <c r="AW584">
        <v>85</v>
      </c>
      <c r="AX584">
        <v>14</v>
      </c>
      <c r="AY584">
        <v>15</v>
      </c>
      <c r="AZ584">
        <v>14</v>
      </c>
      <c r="BA584">
        <v>50</v>
      </c>
      <c r="BB584">
        <v>13</v>
      </c>
      <c r="BC584">
        <v>60</v>
      </c>
      <c r="BD584">
        <v>14</v>
      </c>
      <c r="BE584">
        <v>13</v>
      </c>
      <c r="BF584">
        <v>71</v>
      </c>
      <c r="BG584">
        <v>0</v>
      </c>
      <c r="BH584">
        <v>113</v>
      </c>
      <c r="BI584">
        <v>56</v>
      </c>
      <c r="BJ584">
        <v>31</v>
      </c>
      <c r="BK584">
        <v>25</v>
      </c>
      <c r="BL584">
        <v>0</v>
      </c>
      <c r="BM584">
        <v>122</v>
      </c>
      <c r="BN584">
        <v>26</v>
      </c>
      <c r="BO584">
        <v>37</v>
      </c>
      <c r="BP584">
        <v>38</v>
      </c>
      <c r="BQ584">
        <v>0</v>
      </c>
      <c r="BR584">
        <v>363</v>
      </c>
      <c r="BS584">
        <v>38</v>
      </c>
      <c r="BT584">
        <v>97</v>
      </c>
      <c r="BU584">
        <v>25</v>
      </c>
      <c r="BV584">
        <v>0</v>
      </c>
    </row>
    <row r="585" spans="1:74" x14ac:dyDescent="0.3">
      <c r="A585" t="s">
        <v>4112</v>
      </c>
      <c r="B585">
        <v>1980</v>
      </c>
      <c r="C585" t="s">
        <v>189</v>
      </c>
      <c r="D585" t="s">
        <v>1028</v>
      </c>
      <c r="E585" t="str">
        <f t="shared" si="9"/>
        <v>City of Rosemead</v>
      </c>
      <c r="F585">
        <v>2400</v>
      </c>
      <c r="G585" t="s">
        <v>4113</v>
      </c>
      <c r="H585">
        <v>42604</v>
      </c>
      <c r="I585">
        <v>42604</v>
      </c>
      <c r="J585">
        <v>0</v>
      </c>
      <c r="K585">
        <v>0</v>
      </c>
      <c r="L585">
        <v>13102</v>
      </c>
      <c r="M585">
        <v>7046</v>
      </c>
      <c r="N585">
        <v>6056</v>
      </c>
      <c r="O585">
        <v>68500</v>
      </c>
      <c r="P585">
        <v>11481</v>
      </c>
      <c r="Q585">
        <v>1214</v>
      </c>
      <c r="R585">
        <v>586</v>
      </c>
      <c r="S585">
        <v>358</v>
      </c>
      <c r="T585" t="s">
        <v>1028</v>
      </c>
      <c r="U585">
        <v>1</v>
      </c>
      <c r="V585">
        <v>272</v>
      </c>
      <c r="W585">
        <v>0</v>
      </c>
      <c r="X585">
        <v>19</v>
      </c>
      <c r="Y585">
        <v>42</v>
      </c>
      <c r="Z585">
        <v>835</v>
      </c>
      <c r="AA585">
        <v>148</v>
      </c>
      <c r="AB585">
        <v>33</v>
      </c>
      <c r="AC585">
        <v>97</v>
      </c>
      <c r="AD585">
        <v>249</v>
      </c>
      <c r="AE585">
        <v>827</v>
      </c>
      <c r="AF585">
        <v>19</v>
      </c>
      <c r="AG585">
        <v>284</v>
      </c>
      <c r="AH585">
        <v>277</v>
      </c>
      <c r="AI585">
        <v>481</v>
      </c>
      <c r="AJ585">
        <v>258</v>
      </c>
      <c r="AK585">
        <v>7</v>
      </c>
      <c r="AL585">
        <v>372</v>
      </c>
      <c r="AM585">
        <v>273</v>
      </c>
      <c r="AN585">
        <v>210</v>
      </c>
      <c r="AO585">
        <v>19</v>
      </c>
      <c r="AP585">
        <v>10</v>
      </c>
      <c r="AQ585">
        <v>1173</v>
      </c>
      <c r="AR585">
        <v>152</v>
      </c>
      <c r="AS585">
        <v>56</v>
      </c>
      <c r="AT585">
        <v>0</v>
      </c>
      <c r="AU585">
        <v>26</v>
      </c>
      <c r="AV585">
        <v>306</v>
      </c>
      <c r="AW585">
        <v>82</v>
      </c>
      <c r="AX585">
        <v>116</v>
      </c>
      <c r="AY585">
        <v>37</v>
      </c>
      <c r="AZ585">
        <v>67</v>
      </c>
      <c r="BA585">
        <v>203</v>
      </c>
      <c r="BB585">
        <v>22</v>
      </c>
      <c r="BC585">
        <v>416</v>
      </c>
      <c r="BD585">
        <v>60</v>
      </c>
      <c r="BE585">
        <v>109</v>
      </c>
      <c r="BF585">
        <v>259</v>
      </c>
      <c r="BG585">
        <v>0</v>
      </c>
      <c r="BH585">
        <v>518</v>
      </c>
      <c r="BI585">
        <v>106</v>
      </c>
      <c r="BJ585">
        <v>100</v>
      </c>
      <c r="BK585">
        <v>127</v>
      </c>
      <c r="BL585">
        <v>0</v>
      </c>
      <c r="BM585">
        <v>489</v>
      </c>
      <c r="BN585">
        <v>127</v>
      </c>
      <c r="BO585">
        <v>91</v>
      </c>
      <c r="BP585">
        <v>128</v>
      </c>
      <c r="BQ585">
        <v>0</v>
      </c>
      <c r="BR585">
        <v>2369</v>
      </c>
      <c r="BS585">
        <v>260</v>
      </c>
      <c r="BT585">
        <v>250</v>
      </c>
      <c r="BU585">
        <v>81</v>
      </c>
      <c r="BV585">
        <v>0</v>
      </c>
    </row>
    <row r="586" spans="1:74" x14ac:dyDescent="0.3">
      <c r="A586" t="s">
        <v>4114</v>
      </c>
      <c r="B586">
        <v>1980</v>
      </c>
      <c r="C586" t="s">
        <v>189</v>
      </c>
      <c r="D586" t="s">
        <v>4115</v>
      </c>
      <c r="E586" t="str">
        <f t="shared" si="9"/>
        <v>City of Rosemont</v>
      </c>
      <c r="F586">
        <v>2402</v>
      </c>
      <c r="G586" t="s">
        <v>4116</v>
      </c>
      <c r="H586">
        <v>18888</v>
      </c>
      <c r="I586">
        <v>18888</v>
      </c>
      <c r="J586">
        <v>0</v>
      </c>
      <c r="K586">
        <v>0</v>
      </c>
      <c r="L586">
        <v>6505</v>
      </c>
      <c r="M586">
        <v>4535</v>
      </c>
      <c r="N586">
        <v>1970</v>
      </c>
      <c r="O586">
        <v>67200</v>
      </c>
      <c r="P586">
        <v>5707</v>
      </c>
      <c r="Q586">
        <v>899</v>
      </c>
      <c r="R586">
        <v>452</v>
      </c>
      <c r="S586">
        <v>2</v>
      </c>
      <c r="T586" t="s">
        <v>4115</v>
      </c>
      <c r="U586">
        <v>1</v>
      </c>
      <c r="V586">
        <v>301</v>
      </c>
      <c r="W586">
        <v>0</v>
      </c>
      <c r="X586">
        <v>8</v>
      </c>
      <c r="Y586">
        <v>0</v>
      </c>
      <c r="Z586">
        <v>211</v>
      </c>
      <c r="AA586">
        <v>9</v>
      </c>
      <c r="AB586">
        <v>9</v>
      </c>
      <c r="AC586">
        <v>11</v>
      </c>
      <c r="AD586">
        <v>64</v>
      </c>
      <c r="AE586">
        <v>197</v>
      </c>
      <c r="AF586">
        <v>0</v>
      </c>
      <c r="AG586">
        <v>62</v>
      </c>
      <c r="AH586">
        <v>144</v>
      </c>
      <c r="AI586">
        <v>167</v>
      </c>
      <c r="AJ586">
        <v>116</v>
      </c>
      <c r="AK586">
        <v>0</v>
      </c>
      <c r="AL586">
        <v>159</v>
      </c>
      <c r="AM586">
        <v>102</v>
      </c>
      <c r="AN586">
        <v>111</v>
      </c>
      <c r="AO586">
        <v>0</v>
      </c>
      <c r="AP586">
        <v>0</v>
      </c>
      <c r="AQ586">
        <v>456</v>
      </c>
      <c r="AR586">
        <v>74</v>
      </c>
      <c r="AS586">
        <v>54</v>
      </c>
      <c r="AT586">
        <v>0</v>
      </c>
      <c r="AU586">
        <v>0</v>
      </c>
      <c r="AV586">
        <v>423</v>
      </c>
      <c r="AW586">
        <v>108</v>
      </c>
      <c r="AX586">
        <v>0</v>
      </c>
      <c r="AY586">
        <v>0</v>
      </c>
      <c r="AZ586">
        <v>0</v>
      </c>
      <c r="BA586">
        <v>62</v>
      </c>
      <c r="BB586">
        <v>13</v>
      </c>
      <c r="BC586">
        <v>30</v>
      </c>
      <c r="BD586">
        <v>0</v>
      </c>
      <c r="BE586">
        <v>7</v>
      </c>
      <c r="BF586">
        <v>113</v>
      </c>
      <c r="BG586">
        <v>0</v>
      </c>
      <c r="BH586">
        <v>76</v>
      </c>
      <c r="BI586">
        <v>48</v>
      </c>
      <c r="BJ586">
        <v>80</v>
      </c>
      <c r="BK586">
        <v>177</v>
      </c>
      <c r="BL586">
        <v>0</v>
      </c>
      <c r="BM586">
        <v>138</v>
      </c>
      <c r="BN586">
        <v>82</v>
      </c>
      <c r="BO586">
        <v>206</v>
      </c>
      <c r="BP586">
        <v>100</v>
      </c>
      <c r="BQ586">
        <v>0</v>
      </c>
      <c r="BR586">
        <v>1736</v>
      </c>
      <c r="BS586">
        <v>634</v>
      </c>
      <c r="BT586">
        <v>428</v>
      </c>
      <c r="BU586">
        <v>73</v>
      </c>
      <c r="BV586">
        <v>0</v>
      </c>
    </row>
    <row r="587" spans="1:74" x14ac:dyDescent="0.3">
      <c r="A587" t="s">
        <v>4117</v>
      </c>
      <c r="B587">
        <v>1980</v>
      </c>
      <c r="C587" t="s">
        <v>189</v>
      </c>
      <c r="D587" t="s">
        <v>1030</v>
      </c>
      <c r="E587" t="str">
        <f t="shared" si="9"/>
        <v>City of Roseville</v>
      </c>
      <c r="F587">
        <v>2405</v>
      </c>
      <c r="G587" t="s">
        <v>4118</v>
      </c>
      <c r="H587">
        <v>24347</v>
      </c>
      <c r="I587">
        <v>23682</v>
      </c>
      <c r="J587">
        <v>0</v>
      </c>
      <c r="K587">
        <v>665</v>
      </c>
      <c r="L587">
        <v>9164</v>
      </c>
      <c r="M587">
        <v>6136</v>
      </c>
      <c r="N587">
        <v>3028</v>
      </c>
      <c r="O587">
        <v>65800</v>
      </c>
      <c r="P587">
        <v>7971</v>
      </c>
      <c r="Q587">
        <v>1060</v>
      </c>
      <c r="R587">
        <v>505</v>
      </c>
      <c r="S587">
        <v>256</v>
      </c>
      <c r="T587" t="s">
        <v>1030</v>
      </c>
      <c r="U587">
        <v>1</v>
      </c>
      <c r="V587">
        <v>239</v>
      </c>
      <c r="W587">
        <v>0</v>
      </c>
      <c r="X587">
        <v>12</v>
      </c>
      <c r="Y587">
        <v>17</v>
      </c>
      <c r="Z587">
        <v>611</v>
      </c>
      <c r="AA587">
        <v>20</v>
      </c>
      <c r="AB587">
        <v>60</v>
      </c>
      <c r="AC587">
        <v>36</v>
      </c>
      <c r="AD587">
        <v>264</v>
      </c>
      <c r="AE587">
        <v>423</v>
      </c>
      <c r="AF587">
        <v>31</v>
      </c>
      <c r="AG587">
        <v>170</v>
      </c>
      <c r="AH587">
        <v>135</v>
      </c>
      <c r="AI587">
        <v>151</v>
      </c>
      <c r="AJ587">
        <v>66</v>
      </c>
      <c r="AK587">
        <v>39</v>
      </c>
      <c r="AL587">
        <v>191</v>
      </c>
      <c r="AM587">
        <v>104</v>
      </c>
      <c r="AN587">
        <v>120</v>
      </c>
      <c r="AO587">
        <v>14</v>
      </c>
      <c r="AP587">
        <v>0</v>
      </c>
      <c r="AQ587">
        <v>450</v>
      </c>
      <c r="AR587">
        <v>49</v>
      </c>
      <c r="AS587">
        <v>20</v>
      </c>
      <c r="AT587">
        <v>0</v>
      </c>
      <c r="AU587">
        <v>0</v>
      </c>
      <c r="AV587">
        <v>378</v>
      </c>
      <c r="AW587">
        <v>85</v>
      </c>
      <c r="AX587">
        <v>57</v>
      </c>
      <c r="AY587">
        <v>39</v>
      </c>
      <c r="AZ587">
        <v>23</v>
      </c>
      <c r="BA587">
        <v>148</v>
      </c>
      <c r="BB587">
        <v>52</v>
      </c>
      <c r="BC587">
        <v>385</v>
      </c>
      <c r="BD587">
        <v>27</v>
      </c>
      <c r="BE587">
        <v>108</v>
      </c>
      <c r="BF587">
        <v>170</v>
      </c>
      <c r="BG587">
        <v>0</v>
      </c>
      <c r="BH587">
        <v>352</v>
      </c>
      <c r="BI587">
        <v>63</v>
      </c>
      <c r="BJ587">
        <v>70</v>
      </c>
      <c r="BK587">
        <v>133</v>
      </c>
      <c r="BL587">
        <v>0</v>
      </c>
      <c r="BM587">
        <v>395</v>
      </c>
      <c r="BN587">
        <v>96</v>
      </c>
      <c r="BO587">
        <v>103</v>
      </c>
      <c r="BP587">
        <v>122</v>
      </c>
      <c r="BQ587">
        <v>0</v>
      </c>
      <c r="BR587">
        <v>2098</v>
      </c>
      <c r="BS587">
        <v>358</v>
      </c>
      <c r="BT587">
        <v>422</v>
      </c>
      <c r="BU587">
        <v>176</v>
      </c>
      <c r="BV587">
        <v>0</v>
      </c>
    </row>
    <row r="588" spans="1:74" x14ac:dyDescent="0.3">
      <c r="A588" t="s">
        <v>4119</v>
      </c>
      <c r="B588">
        <v>1980</v>
      </c>
      <c r="C588" t="s">
        <v>189</v>
      </c>
      <c r="D588" t="s">
        <v>1032</v>
      </c>
      <c r="E588" t="str">
        <f t="shared" si="9"/>
        <v>City of Ross</v>
      </c>
      <c r="F588">
        <v>2410</v>
      </c>
      <c r="G588" t="s">
        <v>4120</v>
      </c>
      <c r="H588">
        <v>2801</v>
      </c>
      <c r="I588">
        <v>2801</v>
      </c>
      <c r="J588">
        <v>0</v>
      </c>
      <c r="K588">
        <v>0</v>
      </c>
      <c r="L588">
        <v>926</v>
      </c>
      <c r="M588">
        <v>755</v>
      </c>
      <c r="N588">
        <v>171</v>
      </c>
      <c r="O588">
        <v>200100</v>
      </c>
      <c r="P588">
        <v>862</v>
      </c>
      <c r="Q588">
        <v>63</v>
      </c>
      <c r="R588">
        <v>26</v>
      </c>
      <c r="S588">
        <v>1</v>
      </c>
      <c r="T588" t="s">
        <v>1032</v>
      </c>
      <c r="U588">
        <v>1</v>
      </c>
      <c r="V588">
        <v>297</v>
      </c>
      <c r="W588">
        <v>0</v>
      </c>
      <c r="X588">
        <v>0</v>
      </c>
      <c r="Y588">
        <v>0</v>
      </c>
      <c r="Z588">
        <v>7</v>
      </c>
      <c r="AA588">
        <v>14</v>
      </c>
      <c r="AB588">
        <v>0</v>
      </c>
      <c r="AC588">
        <v>0</v>
      </c>
      <c r="AD588">
        <v>17</v>
      </c>
      <c r="AE588">
        <v>8</v>
      </c>
      <c r="AF588">
        <v>0</v>
      </c>
      <c r="AG588">
        <v>0</v>
      </c>
      <c r="AH588">
        <v>16</v>
      </c>
      <c r="AI588">
        <v>16</v>
      </c>
      <c r="AJ588">
        <v>24</v>
      </c>
      <c r="AK588">
        <v>0</v>
      </c>
      <c r="AL588">
        <v>0</v>
      </c>
      <c r="AM588">
        <v>8</v>
      </c>
      <c r="AN588">
        <v>0</v>
      </c>
      <c r="AO588">
        <v>0</v>
      </c>
      <c r="AP588">
        <v>0</v>
      </c>
      <c r="AQ588">
        <v>14</v>
      </c>
      <c r="AR588">
        <v>0</v>
      </c>
      <c r="AS588">
        <v>0</v>
      </c>
      <c r="AT588">
        <v>13</v>
      </c>
      <c r="AU588">
        <v>33</v>
      </c>
      <c r="AV588">
        <v>751</v>
      </c>
      <c r="AW588">
        <v>214</v>
      </c>
      <c r="AX588">
        <v>0</v>
      </c>
      <c r="AY588">
        <v>0</v>
      </c>
      <c r="AZ588">
        <v>0</v>
      </c>
      <c r="BA588">
        <v>0</v>
      </c>
      <c r="BB588">
        <v>0</v>
      </c>
      <c r="BC588">
        <v>0</v>
      </c>
      <c r="BD588">
        <v>0</v>
      </c>
      <c r="BE588">
        <v>8</v>
      </c>
      <c r="BF588">
        <v>7</v>
      </c>
      <c r="BG588">
        <v>0</v>
      </c>
      <c r="BH588">
        <v>18</v>
      </c>
      <c r="BI588">
        <v>9</v>
      </c>
      <c r="BJ588">
        <v>0</v>
      </c>
      <c r="BK588">
        <v>0</v>
      </c>
      <c r="BL588">
        <v>0</v>
      </c>
      <c r="BM588">
        <v>7</v>
      </c>
      <c r="BN588">
        <v>0</v>
      </c>
      <c r="BO588">
        <v>0</v>
      </c>
      <c r="BP588">
        <v>9</v>
      </c>
      <c r="BQ588">
        <v>0</v>
      </c>
      <c r="BR588">
        <v>331</v>
      </c>
      <c r="BS588">
        <v>74</v>
      </c>
      <c r="BT588">
        <v>90</v>
      </c>
      <c r="BU588">
        <v>59</v>
      </c>
      <c r="BV588">
        <v>0</v>
      </c>
    </row>
    <row r="589" spans="1:74" x14ac:dyDescent="0.3">
      <c r="A589" t="s">
        <v>4121</v>
      </c>
      <c r="B589">
        <v>1980</v>
      </c>
      <c r="C589" t="s">
        <v>189</v>
      </c>
      <c r="D589" t="s">
        <v>4122</v>
      </c>
      <c r="E589" t="str">
        <f t="shared" si="9"/>
        <v>City of Rossmoor</v>
      </c>
      <c r="F589">
        <v>2411</v>
      </c>
      <c r="G589" t="s">
        <v>4123</v>
      </c>
      <c r="H589">
        <v>10457</v>
      </c>
      <c r="I589">
        <v>10457</v>
      </c>
      <c r="J589">
        <v>0</v>
      </c>
      <c r="K589">
        <v>0</v>
      </c>
      <c r="L589">
        <v>3608</v>
      </c>
      <c r="M589">
        <v>3206</v>
      </c>
      <c r="N589">
        <v>402</v>
      </c>
      <c r="O589">
        <v>127400</v>
      </c>
      <c r="P589">
        <v>3437</v>
      </c>
      <c r="Q589">
        <v>32</v>
      </c>
      <c r="R589">
        <v>188</v>
      </c>
      <c r="S589">
        <v>0</v>
      </c>
      <c r="T589" t="s">
        <v>4122</v>
      </c>
      <c r="U589">
        <v>1</v>
      </c>
      <c r="V589">
        <v>501</v>
      </c>
      <c r="W589">
        <v>0</v>
      </c>
      <c r="X589">
        <v>0</v>
      </c>
      <c r="Y589">
        <v>0</v>
      </c>
      <c r="Z589">
        <v>7</v>
      </c>
      <c r="AA589">
        <v>0</v>
      </c>
      <c r="AB589">
        <v>0</v>
      </c>
      <c r="AC589">
        <v>0</v>
      </c>
      <c r="AD589">
        <v>0</v>
      </c>
      <c r="AE589">
        <v>30</v>
      </c>
      <c r="AF589">
        <v>0</v>
      </c>
      <c r="AG589">
        <v>0</v>
      </c>
      <c r="AH589">
        <v>0</v>
      </c>
      <c r="AI589">
        <v>17</v>
      </c>
      <c r="AJ589">
        <v>56</v>
      </c>
      <c r="AK589">
        <v>0</v>
      </c>
      <c r="AL589">
        <v>0</v>
      </c>
      <c r="AM589">
        <v>6</v>
      </c>
      <c r="AN589">
        <v>27</v>
      </c>
      <c r="AO589">
        <v>16</v>
      </c>
      <c r="AP589">
        <v>5</v>
      </c>
      <c r="AQ589">
        <v>101</v>
      </c>
      <c r="AR589">
        <v>62</v>
      </c>
      <c r="AS589">
        <v>66</v>
      </c>
      <c r="AT589">
        <v>9</v>
      </c>
      <c r="AU589">
        <v>0</v>
      </c>
      <c r="AV589">
        <v>361</v>
      </c>
      <c r="AW589">
        <v>132</v>
      </c>
      <c r="AX589">
        <v>0</v>
      </c>
      <c r="AY589">
        <v>0</v>
      </c>
      <c r="AZ589">
        <v>0</v>
      </c>
      <c r="BA589">
        <v>40</v>
      </c>
      <c r="BB589">
        <v>38</v>
      </c>
      <c r="BC589">
        <v>11</v>
      </c>
      <c r="BD589">
        <v>10</v>
      </c>
      <c r="BE589">
        <v>13</v>
      </c>
      <c r="BF589">
        <v>47</v>
      </c>
      <c r="BG589">
        <v>0</v>
      </c>
      <c r="BH589">
        <v>19</v>
      </c>
      <c r="BI589">
        <v>44</v>
      </c>
      <c r="BJ589">
        <v>54</v>
      </c>
      <c r="BK589">
        <v>18</v>
      </c>
      <c r="BL589">
        <v>0</v>
      </c>
      <c r="BM589">
        <v>107</v>
      </c>
      <c r="BN589">
        <v>12</v>
      </c>
      <c r="BO589">
        <v>14</v>
      </c>
      <c r="BP589">
        <v>40</v>
      </c>
      <c r="BQ589">
        <v>0</v>
      </c>
      <c r="BR589">
        <v>1787</v>
      </c>
      <c r="BS589">
        <v>217</v>
      </c>
      <c r="BT589">
        <v>254</v>
      </c>
      <c r="BU589">
        <v>202</v>
      </c>
      <c r="BV589">
        <v>0</v>
      </c>
    </row>
    <row r="590" spans="1:74" x14ac:dyDescent="0.3">
      <c r="A590" t="s">
        <v>4124</v>
      </c>
      <c r="B590">
        <v>1980</v>
      </c>
      <c r="C590" t="s">
        <v>189</v>
      </c>
      <c r="D590" t="s">
        <v>4125</v>
      </c>
      <c r="E590" t="str">
        <f t="shared" si="9"/>
        <v>City of Rowland Heights</v>
      </c>
      <c r="F590">
        <v>2412</v>
      </c>
      <c r="G590" t="s">
        <v>4126</v>
      </c>
      <c r="H590">
        <v>28252</v>
      </c>
      <c r="I590">
        <v>28252</v>
      </c>
      <c r="J590">
        <v>0</v>
      </c>
      <c r="K590">
        <v>0</v>
      </c>
      <c r="L590">
        <v>8753</v>
      </c>
      <c r="M590">
        <v>5970</v>
      </c>
      <c r="N590">
        <v>2783</v>
      </c>
      <c r="O590">
        <v>84300</v>
      </c>
      <c r="P590">
        <v>6433</v>
      </c>
      <c r="Q590">
        <v>975</v>
      </c>
      <c r="R590">
        <v>1046</v>
      </c>
      <c r="S590">
        <v>525</v>
      </c>
      <c r="T590" t="s">
        <v>4125</v>
      </c>
      <c r="U590">
        <v>1</v>
      </c>
      <c r="V590">
        <v>334</v>
      </c>
      <c r="W590">
        <v>15</v>
      </c>
      <c r="X590">
        <v>4</v>
      </c>
      <c r="Y590">
        <v>4</v>
      </c>
      <c r="Z590">
        <v>217</v>
      </c>
      <c r="AA590">
        <v>47</v>
      </c>
      <c r="AB590">
        <v>0</v>
      </c>
      <c r="AC590">
        <v>0</v>
      </c>
      <c r="AD590">
        <v>50</v>
      </c>
      <c r="AE590">
        <v>383</v>
      </c>
      <c r="AF590">
        <v>12</v>
      </c>
      <c r="AG590">
        <v>55</v>
      </c>
      <c r="AH590">
        <v>82</v>
      </c>
      <c r="AI590">
        <v>222</v>
      </c>
      <c r="AJ590">
        <v>189</v>
      </c>
      <c r="AK590">
        <v>25</v>
      </c>
      <c r="AL590">
        <v>157</v>
      </c>
      <c r="AM590">
        <v>212</v>
      </c>
      <c r="AN590">
        <v>84</v>
      </c>
      <c r="AO590">
        <v>36</v>
      </c>
      <c r="AP590">
        <v>0</v>
      </c>
      <c r="AQ590">
        <v>666</v>
      </c>
      <c r="AR590">
        <v>133</v>
      </c>
      <c r="AS590">
        <v>81</v>
      </c>
      <c r="AT590">
        <v>17</v>
      </c>
      <c r="AU590">
        <v>21</v>
      </c>
      <c r="AV590">
        <v>469</v>
      </c>
      <c r="AW590">
        <v>111</v>
      </c>
      <c r="AX590">
        <v>0</v>
      </c>
      <c r="AY590">
        <v>8</v>
      </c>
      <c r="AZ590">
        <v>6</v>
      </c>
      <c r="BA590">
        <v>80</v>
      </c>
      <c r="BB590">
        <v>28</v>
      </c>
      <c r="BC590">
        <v>41</v>
      </c>
      <c r="BD590">
        <v>4</v>
      </c>
      <c r="BE590">
        <v>21</v>
      </c>
      <c r="BF590">
        <v>163</v>
      </c>
      <c r="BG590">
        <v>0</v>
      </c>
      <c r="BH590">
        <v>56</v>
      </c>
      <c r="BI590">
        <v>29</v>
      </c>
      <c r="BJ590">
        <v>41</v>
      </c>
      <c r="BK590">
        <v>144</v>
      </c>
      <c r="BL590">
        <v>0</v>
      </c>
      <c r="BM590">
        <v>179</v>
      </c>
      <c r="BN590">
        <v>100</v>
      </c>
      <c r="BO590">
        <v>105</v>
      </c>
      <c r="BP590">
        <v>223</v>
      </c>
      <c r="BQ590">
        <v>0</v>
      </c>
      <c r="BR590">
        <v>1993</v>
      </c>
      <c r="BS590">
        <v>635</v>
      </c>
      <c r="BT590">
        <v>788</v>
      </c>
      <c r="BU590">
        <v>281</v>
      </c>
      <c r="BV590">
        <v>0</v>
      </c>
    </row>
    <row r="591" spans="1:74" x14ac:dyDescent="0.3">
      <c r="A591" t="s">
        <v>4127</v>
      </c>
      <c r="B591">
        <v>1980</v>
      </c>
      <c r="C591" t="s">
        <v>189</v>
      </c>
      <c r="D591" t="s">
        <v>4128</v>
      </c>
      <c r="E591" t="str">
        <f t="shared" si="9"/>
        <v>City of Rubidoux</v>
      </c>
      <c r="F591">
        <v>2414</v>
      </c>
      <c r="G591" t="s">
        <v>4129</v>
      </c>
      <c r="H591">
        <v>16763</v>
      </c>
      <c r="I591">
        <v>16763</v>
      </c>
      <c r="J591">
        <v>0</v>
      </c>
      <c r="K591">
        <v>0</v>
      </c>
      <c r="L591">
        <v>5751</v>
      </c>
      <c r="M591">
        <v>4050</v>
      </c>
      <c r="N591">
        <v>1701</v>
      </c>
      <c r="O591">
        <v>63200</v>
      </c>
      <c r="P591">
        <v>4411</v>
      </c>
      <c r="Q591">
        <v>412</v>
      </c>
      <c r="R591">
        <v>349</v>
      </c>
      <c r="S591">
        <v>1005</v>
      </c>
      <c r="T591" t="s">
        <v>4128</v>
      </c>
      <c r="U591">
        <v>1</v>
      </c>
      <c r="V591">
        <v>238</v>
      </c>
      <c r="W591">
        <v>4</v>
      </c>
      <c r="X591">
        <v>13</v>
      </c>
      <c r="Y591">
        <v>36</v>
      </c>
      <c r="Z591">
        <v>354</v>
      </c>
      <c r="AA591">
        <v>22</v>
      </c>
      <c r="AB591">
        <v>65</v>
      </c>
      <c r="AC591">
        <v>62</v>
      </c>
      <c r="AD591">
        <v>140</v>
      </c>
      <c r="AE591">
        <v>287</v>
      </c>
      <c r="AF591">
        <v>16</v>
      </c>
      <c r="AG591">
        <v>52</v>
      </c>
      <c r="AH591">
        <v>47</v>
      </c>
      <c r="AI591">
        <v>63</v>
      </c>
      <c r="AJ591">
        <v>35</v>
      </c>
      <c r="AK591">
        <v>0</v>
      </c>
      <c r="AL591">
        <v>123</v>
      </c>
      <c r="AM591">
        <v>39</v>
      </c>
      <c r="AN591">
        <v>43</v>
      </c>
      <c r="AO591">
        <v>0</v>
      </c>
      <c r="AP591">
        <v>6</v>
      </c>
      <c r="AQ591">
        <v>154</v>
      </c>
      <c r="AR591">
        <v>93</v>
      </c>
      <c r="AS591">
        <v>16</v>
      </c>
      <c r="AT591">
        <v>0</v>
      </c>
      <c r="AU591">
        <v>4</v>
      </c>
      <c r="AV591">
        <v>411</v>
      </c>
      <c r="AW591">
        <v>83</v>
      </c>
      <c r="AX591">
        <v>35</v>
      </c>
      <c r="AY591">
        <v>34</v>
      </c>
      <c r="AZ591">
        <v>9</v>
      </c>
      <c r="BA591">
        <v>90</v>
      </c>
      <c r="BB591">
        <v>23</v>
      </c>
      <c r="BC591">
        <v>94</v>
      </c>
      <c r="BD591">
        <v>49</v>
      </c>
      <c r="BE591">
        <v>25</v>
      </c>
      <c r="BF591">
        <v>123</v>
      </c>
      <c r="BG591">
        <v>0</v>
      </c>
      <c r="BH591">
        <v>166</v>
      </c>
      <c r="BI591">
        <v>21</v>
      </c>
      <c r="BJ591">
        <v>41</v>
      </c>
      <c r="BK591">
        <v>135</v>
      </c>
      <c r="BL591">
        <v>0</v>
      </c>
      <c r="BM591">
        <v>204</v>
      </c>
      <c r="BN591">
        <v>49</v>
      </c>
      <c r="BO591">
        <v>150</v>
      </c>
      <c r="BP591">
        <v>101</v>
      </c>
      <c r="BQ591">
        <v>0</v>
      </c>
      <c r="BR591">
        <v>850</v>
      </c>
      <c r="BS591">
        <v>299</v>
      </c>
      <c r="BT591">
        <v>233</v>
      </c>
      <c r="BU591">
        <v>112</v>
      </c>
      <c r="BV591">
        <v>0</v>
      </c>
    </row>
    <row r="592" spans="1:74" x14ac:dyDescent="0.3">
      <c r="A592" t="s">
        <v>4130</v>
      </c>
      <c r="B592">
        <v>1980</v>
      </c>
      <c r="C592" t="s">
        <v>189</v>
      </c>
      <c r="D592" t="s">
        <v>1034</v>
      </c>
      <c r="E592" t="str">
        <f t="shared" si="9"/>
        <v>City of Sacramento</v>
      </c>
      <c r="F592">
        <v>2420</v>
      </c>
      <c r="G592" t="s">
        <v>4131</v>
      </c>
      <c r="H592">
        <v>275741</v>
      </c>
      <c r="I592">
        <v>275741</v>
      </c>
      <c r="J592">
        <v>0</v>
      </c>
      <c r="K592">
        <v>0</v>
      </c>
      <c r="L592">
        <v>112859</v>
      </c>
      <c r="M592">
        <v>63661</v>
      </c>
      <c r="N592">
        <v>49198</v>
      </c>
      <c r="O592">
        <v>56800</v>
      </c>
      <c r="P592">
        <v>89128</v>
      </c>
      <c r="Q592">
        <v>17566</v>
      </c>
      <c r="R592">
        <v>14142</v>
      </c>
      <c r="S592">
        <v>2401</v>
      </c>
      <c r="T592" t="s">
        <v>1034</v>
      </c>
      <c r="U592">
        <v>1</v>
      </c>
      <c r="V592">
        <v>213</v>
      </c>
      <c r="W592">
        <v>567</v>
      </c>
      <c r="X592">
        <v>1037</v>
      </c>
      <c r="Y592">
        <v>1561</v>
      </c>
      <c r="Z592">
        <v>9471</v>
      </c>
      <c r="AA592">
        <v>1146</v>
      </c>
      <c r="AB592">
        <v>1527</v>
      </c>
      <c r="AC592">
        <v>1676</v>
      </c>
      <c r="AD592">
        <v>4013</v>
      </c>
      <c r="AE592">
        <v>5274</v>
      </c>
      <c r="AF592">
        <v>196</v>
      </c>
      <c r="AG592">
        <v>3105</v>
      </c>
      <c r="AH592">
        <v>2151</v>
      </c>
      <c r="AI592">
        <v>2610</v>
      </c>
      <c r="AJ592">
        <v>883</v>
      </c>
      <c r="AK592">
        <v>175</v>
      </c>
      <c r="AL592">
        <v>3391</v>
      </c>
      <c r="AM592">
        <v>1163</v>
      </c>
      <c r="AN592">
        <v>760</v>
      </c>
      <c r="AO592">
        <v>111</v>
      </c>
      <c r="AP592">
        <v>44</v>
      </c>
      <c r="AQ592">
        <v>6540</v>
      </c>
      <c r="AR592">
        <v>581</v>
      </c>
      <c r="AS592">
        <v>201</v>
      </c>
      <c r="AT592">
        <v>0</v>
      </c>
      <c r="AU592">
        <v>215</v>
      </c>
      <c r="AV592">
        <v>296</v>
      </c>
      <c r="AW592">
        <v>86</v>
      </c>
      <c r="AX592">
        <v>816</v>
      </c>
      <c r="AY592">
        <v>410</v>
      </c>
      <c r="AZ592">
        <v>653</v>
      </c>
      <c r="BA592">
        <v>1984</v>
      </c>
      <c r="BB592">
        <v>459</v>
      </c>
      <c r="BC592">
        <v>3471</v>
      </c>
      <c r="BD592">
        <v>602</v>
      </c>
      <c r="BE592">
        <v>1031</v>
      </c>
      <c r="BF592">
        <v>1654</v>
      </c>
      <c r="BG592">
        <v>0</v>
      </c>
      <c r="BH592">
        <v>4250</v>
      </c>
      <c r="BI592">
        <v>821</v>
      </c>
      <c r="BJ592">
        <v>1145</v>
      </c>
      <c r="BK592">
        <v>1074</v>
      </c>
      <c r="BL592">
        <v>0</v>
      </c>
      <c r="BM592">
        <v>4854</v>
      </c>
      <c r="BN592">
        <v>844</v>
      </c>
      <c r="BO592">
        <v>1143</v>
      </c>
      <c r="BP592">
        <v>649</v>
      </c>
      <c r="BQ592">
        <v>0</v>
      </c>
      <c r="BR592">
        <v>23434</v>
      </c>
      <c r="BS592">
        <v>2793</v>
      </c>
      <c r="BT592">
        <v>1925</v>
      </c>
      <c r="BU592">
        <v>517</v>
      </c>
      <c r="BV592">
        <v>0</v>
      </c>
    </row>
    <row r="593" spans="1:74" x14ac:dyDescent="0.3">
      <c r="A593" t="s">
        <v>4132</v>
      </c>
      <c r="B593">
        <v>1980</v>
      </c>
      <c r="C593" t="s">
        <v>189</v>
      </c>
      <c r="D593" t="s">
        <v>1150</v>
      </c>
      <c r="E593" t="str">
        <f t="shared" si="9"/>
        <v>City of St. Helena</v>
      </c>
      <c r="F593">
        <v>2425</v>
      </c>
      <c r="G593" t="s">
        <v>4133</v>
      </c>
      <c r="H593">
        <v>4898</v>
      </c>
      <c r="I593">
        <v>0</v>
      </c>
      <c r="J593">
        <v>4898</v>
      </c>
      <c r="K593">
        <v>0</v>
      </c>
      <c r="L593">
        <v>2146</v>
      </c>
      <c r="M593">
        <v>1223</v>
      </c>
      <c r="N593">
        <v>923</v>
      </c>
      <c r="O593">
        <v>87000</v>
      </c>
      <c r="P593">
        <v>1594</v>
      </c>
      <c r="Q593">
        <v>287</v>
      </c>
      <c r="R593">
        <v>205</v>
      </c>
      <c r="S593">
        <v>156</v>
      </c>
      <c r="T593" t="s">
        <v>1150</v>
      </c>
      <c r="U593">
        <v>1</v>
      </c>
      <c r="V593">
        <v>259</v>
      </c>
      <c r="W593">
        <v>0</v>
      </c>
      <c r="X593">
        <v>11</v>
      </c>
      <c r="Y593">
        <v>43</v>
      </c>
      <c r="Z593">
        <v>98</v>
      </c>
      <c r="AA593">
        <v>106</v>
      </c>
      <c r="AB593">
        <v>9</v>
      </c>
      <c r="AC593">
        <v>23</v>
      </c>
      <c r="AD593">
        <v>30</v>
      </c>
      <c r="AE593">
        <v>141</v>
      </c>
      <c r="AF593">
        <v>0</v>
      </c>
      <c r="AG593">
        <v>24</v>
      </c>
      <c r="AH593">
        <v>61</v>
      </c>
      <c r="AI593">
        <v>22</v>
      </c>
      <c r="AJ593">
        <v>32</v>
      </c>
      <c r="AK593">
        <v>0</v>
      </c>
      <c r="AL593">
        <v>70</v>
      </c>
      <c r="AM593">
        <v>24</v>
      </c>
      <c r="AN593">
        <v>15</v>
      </c>
      <c r="AO593">
        <v>29</v>
      </c>
      <c r="AP593">
        <v>11</v>
      </c>
      <c r="AQ593">
        <v>90</v>
      </c>
      <c r="AR593">
        <v>28</v>
      </c>
      <c r="AS593">
        <v>21</v>
      </c>
      <c r="AT593">
        <v>0</v>
      </c>
      <c r="AU593">
        <v>0</v>
      </c>
      <c r="AV593">
        <v>401</v>
      </c>
      <c r="AW593">
        <v>117</v>
      </c>
      <c r="AX593">
        <v>21</v>
      </c>
      <c r="AY593">
        <v>8</v>
      </c>
      <c r="AZ593">
        <v>28</v>
      </c>
      <c r="BA593">
        <v>19</v>
      </c>
      <c r="BB593">
        <v>0</v>
      </c>
      <c r="BC593">
        <v>26</v>
      </c>
      <c r="BD593">
        <v>36</v>
      </c>
      <c r="BE593">
        <v>0</v>
      </c>
      <c r="BF593">
        <v>30</v>
      </c>
      <c r="BG593">
        <v>0</v>
      </c>
      <c r="BH593">
        <v>66</v>
      </c>
      <c r="BI593">
        <v>24</v>
      </c>
      <c r="BJ593">
        <v>9</v>
      </c>
      <c r="BK593">
        <v>7</v>
      </c>
      <c r="BL593">
        <v>0</v>
      </c>
      <c r="BM593">
        <v>76</v>
      </c>
      <c r="BN593">
        <v>8</v>
      </c>
      <c r="BO593">
        <v>7</v>
      </c>
      <c r="BP593">
        <v>15</v>
      </c>
      <c r="BQ593">
        <v>0</v>
      </c>
      <c r="BR593">
        <v>403</v>
      </c>
      <c r="BS593">
        <v>71</v>
      </c>
      <c r="BT593">
        <v>63</v>
      </c>
      <c r="BU593">
        <v>17</v>
      </c>
      <c r="BV593">
        <v>0</v>
      </c>
    </row>
    <row r="594" spans="1:74" x14ac:dyDescent="0.3">
      <c r="A594" t="s">
        <v>4134</v>
      </c>
      <c r="B594">
        <v>1980</v>
      </c>
      <c r="C594" t="s">
        <v>189</v>
      </c>
      <c r="D594" t="s">
        <v>1036</v>
      </c>
      <c r="E594" t="str">
        <f t="shared" si="9"/>
        <v>City of Salinas</v>
      </c>
      <c r="F594">
        <v>2435</v>
      </c>
      <c r="G594" t="s">
        <v>4135</v>
      </c>
      <c r="H594">
        <v>80479</v>
      </c>
      <c r="I594">
        <v>80479</v>
      </c>
      <c r="J594">
        <v>0</v>
      </c>
      <c r="K594">
        <v>0</v>
      </c>
      <c r="L594">
        <v>26857</v>
      </c>
      <c r="M594">
        <v>13831</v>
      </c>
      <c r="N594">
        <v>13026</v>
      </c>
      <c r="O594">
        <v>71900</v>
      </c>
      <c r="P594">
        <v>18566</v>
      </c>
      <c r="Q594">
        <v>4264</v>
      </c>
      <c r="R594">
        <v>4440</v>
      </c>
      <c r="S594">
        <v>1077</v>
      </c>
      <c r="T594" t="s">
        <v>1036</v>
      </c>
      <c r="U594">
        <v>1</v>
      </c>
      <c r="V594">
        <v>278</v>
      </c>
      <c r="W594">
        <v>18</v>
      </c>
      <c r="X594">
        <v>83</v>
      </c>
      <c r="Y594">
        <v>133</v>
      </c>
      <c r="Z594">
        <v>1756</v>
      </c>
      <c r="AA594">
        <v>256</v>
      </c>
      <c r="AB594">
        <v>110</v>
      </c>
      <c r="AC594">
        <v>197</v>
      </c>
      <c r="AD594">
        <v>631</v>
      </c>
      <c r="AE594">
        <v>1720</v>
      </c>
      <c r="AF594">
        <v>58</v>
      </c>
      <c r="AG594">
        <v>449</v>
      </c>
      <c r="AH594">
        <v>545</v>
      </c>
      <c r="AI594">
        <v>1159</v>
      </c>
      <c r="AJ594">
        <v>583</v>
      </c>
      <c r="AK594">
        <v>29</v>
      </c>
      <c r="AL594">
        <v>1020</v>
      </c>
      <c r="AM594">
        <v>554</v>
      </c>
      <c r="AN594">
        <v>403</v>
      </c>
      <c r="AO594">
        <v>57</v>
      </c>
      <c r="AP594">
        <v>29</v>
      </c>
      <c r="AQ594">
        <v>2360</v>
      </c>
      <c r="AR594">
        <v>413</v>
      </c>
      <c r="AS594">
        <v>217</v>
      </c>
      <c r="AT594">
        <v>0</v>
      </c>
      <c r="AU594">
        <v>40</v>
      </c>
      <c r="AV594">
        <v>353</v>
      </c>
      <c r="AW594">
        <v>92</v>
      </c>
      <c r="AX594">
        <v>49</v>
      </c>
      <c r="AY594">
        <v>65</v>
      </c>
      <c r="AZ594">
        <v>71</v>
      </c>
      <c r="BA594">
        <v>286</v>
      </c>
      <c r="BB594">
        <v>105</v>
      </c>
      <c r="BC594">
        <v>404</v>
      </c>
      <c r="BD594">
        <v>23</v>
      </c>
      <c r="BE594">
        <v>97</v>
      </c>
      <c r="BF594">
        <v>323</v>
      </c>
      <c r="BG594">
        <v>0</v>
      </c>
      <c r="BH594">
        <v>663</v>
      </c>
      <c r="BI594">
        <v>135</v>
      </c>
      <c r="BJ594">
        <v>168</v>
      </c>
      <c r="BK594">
        <v>313</v>
      </c>
      <c r="BL594">
        <v>0</v>
      </c>
      <c r="BM594">
        <v>815</v>
      </c>
      <c r="BN594">
        <v>195</v>
      </c>
      <c r="BO594">
        <v>300</v>
      </c>
      <c r="BP594">
        <v>278</v>
      </c>
      <c r="BQ594">
        <v>0</v>
      </c>
      <c r="BR594">
        <v>5134</v>
      </c>
      <c r="BS594">
        <v>678</v>
      </c>
      <c r="BT594">
        <v>910</v>
      </c>
      <c r="BU594">
        <v>290</v>
      </c>
      <c r="BV594">
        <v>0</v>
      </c>
    </row>
    <row r="595" spans="1:74" x14ac:dyDescent="0.3">
      <c r="A595" t="s">
        <v>4136</v>
      </c>
      <c r="B595">
        <v>1980</v>
      </c>
      <c r="C595" t="s">
        <v>189</v>
      </c>
      <c r="D595" t="s">
        <v>4137</v>
      </c>
      <c r="E595" t="str">
        <f t="shared" si="9"/>
        <v>City of San Andreas</v>
      </c>
      <c r="F595">
        <v>2440</v>
      </c>
      <c r="G595" t="s">
        <v>4138</v>
      </c>
      <c r="H595">
        <v>1912</v>
      </c>
      <c r="I595">
        <v>0</v>
      </c>
      <c r="J595">
        <v>0</v>
      </c>
      <c r="K595">
        <v>1912</v>
      </c>
      <c r="L595">
        <v>755</v>
      </c>
      <c r="M595">
        <v>479</v>
      </c>
      <c r="N595">
        <v>276</v>
      </c>
      <c r="O595">
        <v>60100</v>
      </c>
      <c r="P595">
        <v>577</v>
      </c>
      <c r="Q595">
        <v>100</v>
      </c>
      <c r="R595">
        <v>35</v>
      </c>
      <c r="S595">
        <v>112</v>
      </c>
      <c r="T595" t="s">
        <v>4137</v>
      </c>
      <c r="U595">
        <v>1</v>
      </c>
      <c r="V595">
        <v>242</v>
      </c>
      <c r="W595">
        <v>0</v>
      </c>
      <c r="X595">
        <v>0</v>
      </c>
      <c r="Y595">
        <v>14</v>
      </c>
      <c r="Z595">
        <v>36</v>
      </c>
      <c r="AA595">
        <v>0</v>
      </c>
      <c r="AB595">
        <v>13</v>
      </c>
      <c r="AC595">
        <v>11</v>
      </c>
      <c r="AD595">
        <v>15</v>
      </c>
      <c r="AE595">
        <v>23</v>
      </c>
      <c r="AF595">
        <v>8</v>
      </c>
      <c r="AG595">
        <v>21</v>
      </c>
      <c r="AH595">
        <v>6</v>
      </c>
      <c r="AI595">
        <v>13</v>
      </c>
      <c r="AJ595">
        <v>0</v>
      </c>
      <c r="AK595">
        <v>0</v>
      </c>
      <c r="AL595">
        <v>10</v>
      </c>
      <c r="AM595">
        <v>0</v>
      </c>
      <c r="AN595">
        <v>0</v>
      </c>
      <c r="AO595">
        <v>0</v>
      </c>
      <c r="AP595">
        <v>0</v>
      </c>
      <c r="AQ595">
        <v>95</v>
      </c>
      <c r="AR595">
        <v>0</v>
      </c>
      <c r="AS595">
        <v>0</v>
      </c>
      <c r="AT595">
        <v>0</v>
      </c>
      <c r="AU595">
        <v>0</v>
      </c>
      <c r="AV595">
        <v>305</v>
      </c>
      <c r="AW595">
        <v>102</v>
      </c>
      <c r="AX595">
        <v>16</v>
      </c>
      <c r="AY595">
        <v>0</v>
      </c>
      <c r="AZ595">
        <v>12</v>
      </c>
      <c r="BA595">
        <v>6</v>
      </c>
      <c r="BB595">
        <v>0</v>
      </c>
      <c r="BC595">
        <v>30</v>
      </c>
      <c r="BD595">
        <v>38</v>
      </c>
      <c r="BE595">
        <v>5</v>
      </c>
      <c r="BF595">
        <v>6</v>
      </c>
      <c r="BG595">
        <v>0</v>
      </c>
      <c r="BH595">
        <v>39</v>
      </c>
      <c r="BI595">
        <v>0</v>
      </c>
      <c r="BJ595">
        <v>8</v>
      </c>
      <c r="BK595">
        <v>6</v>
      </c>
      <c r="BL595">
        <v>0</v>
      </c>
      <c r="BM595">
        <v>9</v>
      </c>
      <c r="BN595">
        <v>11</v>
      </c>
      <c r="BO595">
        <v>5</v>
      </c>
      <c r="BP595">
        <v>0</v>
      </c>
      <c r="BQ595">
        <v>0</v>
      </c>
      <c r="BR595">
        <v>147</v>
      </c>
      <c r="BS595">
        <v>11</v>
      </c>
      <c r="BT595">
        <v>0</v>
      </c>
      <c r="BU595">
        <v>0</v>
      </c>
      <c r="BV595">
        <v>0</v>
      </c>
    </row>
    <row r="596" spans="1:74" x14ac:dyDescent="0.3">
      <c r="A596" t="s">
        <v>4139</v>
      </c>
      <c r="B596">
        <v>1980</v>
      </c>
      <c r="C596" t="s">
        <v>189</v>
      </c>
      <c r="D596" t="s">
        <v>1038</v>
      </c>
      <c r="E596" t="str">
        <f t="shared" si="9"/>
        <v>City of San Anselmo</v>
      </c>
      <c r="F596">
        <v>2445</v>
      </c>
      <c r="G596" t="s">
        <v>4140</v>
      </c>
      <c r="H596">
        <v>12053</v>
      </c>
      <c r="I596">
        <v>12053</v>
      </c>
      <c r="J596">
        <v>0</v>
      </c>
      <c r="K596">
        <v>0</v>
      </c>
      <c r="L596">
        <v>5102</v>
      </c>
      <c r="M596">
        <v>3289</v>
      </c>
      <c r="N596">
        <v>1813</v>
      </c>
      <c r="O596">
        <v>133500</v>
      </c>
      <c r="P596">
        <v>4255</v>
      </c>
      <c r="Q596">
        <v>663</v>
      </c>
      <c r="R596">
        <v>356</v>
      </c>
      <c r="S596">
        <v>3</v>
      </c>
      <c r="T596" t="s">
        <v>1038</v>
      </c>
      <c r="U596">
        <v>1</v>
      </c>
      <c r="V596">
        <v>342</v>
      </c>
      <c r="W596">
        <v>0</v>
      </c>
      <c r="X596">
        <v>8</v>
      </c>
      <c r="Y596">
        <v>0</v>
      </c>
      <c r="Z596">
        <v>236</v>
      </c>
      <c r="AA596">
        <v>22</v>
      </c>
      <c r="AB596">
        <v>7</v>
      </c>
      <c r="AC596">
        <v>9</v>
      </c>
      <c r="AD596">
        <v>41</v>
      </c>
      <c r="AE596">
        <v>222</v>
      </c>
      <c r="AF596">
        <v>7</v>
      </c>
      <c r="AG596">
        <v>47</v>
      </c>
      <c r="AH596">
        <v>42</v>
      </c>
      <c r="AI596">
        <v>146</v>
      </c>
      <c r="AJ596">
        <v>105</v>
      </c>
      <c r="AK596">
        <v>7</v>
      </c>
      <c r="AL596">
        <v>67</v>
      </c>
      <c r="AM596">
        <v>59</v>
      </c>
      <c r="AN596">
        <v>46</v>
      </c>
      <c r="AO596">
        <v>54</v>
      </c>
      <c r="AP596">
        <v>11</v>
      </c>
      <c r="AQ596">
        <v>348</v>
      </c>
      <c r="AR596">
        <v>163</v>
      </c>
      <c r="AS596">
        <v>90</v>
      </c>
      <c r="AT596">
        <v>8</v>
      </c>
      <c r="AU596">
        <v>39</v>
      </c>
      <c r="AV596">
        <v>409</v>
      </c>
      <c r="AW596">
        <v>116</v>
      </c>
      <c r="AX596">
        <v>19</v>
      </c>
      <c r="AY596">
        <v>0</v>
      </c>
      <c r="AZ596">
        <v>44</v>
      </c>
      <c r="BA596">
        <v>73</v>
      </c>
      <c r="BB596">
        <v>32</v>
      </c>
      <c r="BC596">
        <v>125</v>
      </c>
      <c r="BD596">
        <v>16</v>
      </c>
      <c r="BE596">
        <v>50</v>
      </c>
      <c r="BF596">
        <v>66</v>
      </c>
      <c r="BG596">
        <v>0</v>
      </c>
      <c r="BH596">
        <v>225</v>
      </c>
      <c r="BI596">
        <v>39</v>
      </c>
      <c r="BJ596">
        <v>46</v>
      </c>
      <c r="BK596">
        <v>48</v>
      </c>
      <c r="BL596">
        <v>0</v>
      </c>
      <c r="BM596">
        <v>163</v>
      </c>
      <c r="BN596">
        <v>19</v>
      </c>
      <c r="BO596">
        <v>39</v>
      </c>
      <c r="BP596">
        <v>75</v>
      </c>
      <c r="BQ596">
        <v>0</v>
      </c>
      <c r="BR596">
        <v>1257</v>
      </c>
      <c r="BS596">
        <v>233</v>
      </c>
      <c r="BT596">
        <v>224</v>
      </c>
      <c r="BU596">
        <v>157</v>
      </c>
      <c r="BV596">
        <v>0</v>
      </c>
    </row>
    <row r="597" spans="1:74" x14ac:dyDescent="0.3">
      <c r="A597" t="s">
        <v>4141</v>
      </c>
      <c r="B597">
        <v>1980</v>
      </c>
      <c r="C597" t="s">
        <v>189</v>
      </c>
      <c r="D597" t="s">
        <v>1040</v>
      </c>
      <c r="E597" t="str">
        <f t="shared" si="9"/>
        <v>City of San Bernardino</v>
      </c>
      <c r="F597">
        <v>2450</v>
      </c>
      <c r="G597" t="s">
        <v>4142</v>
      </c>
      <c r="H597">
        <v>117490</v>
      </c>
      <c r="I597">
        <v>117490</v>
      </c>
      <c r="J597">
        <v>0</v>
      </c>
      <c r="K597">
        <v>0</v>
      </c>
      <c r="L597">
        <v>42823</v>
      </c>
      <c r="M597">
        <v>25443</v>
      </c>
      <c r="N597">
        <v>17380</v>
      </c>
      <c r="O597">
        <v>52600</v>
      </c>
      <c r="P597">
        <v>34660</v>
      </c>
      <c r="Q597">
        <v>4171</v>
      </c>
      <c r="R597">
        <v>4614</v>
      </c>
      <c r="S597">
        <v>2983</v>
      </c>
      <c r="T597" t="s">
        <v>1040</v>
      </c>
      <c r="U597">
        <v>1</v>
      </c>
      <c r="V597">
        <v>233</v>
      </c>
      <c r="W597">
        <v>85</v>
      </c>
      <c r="X597">
        <v>184</v>
      </c>
      <c r="Y597">
        <v>434</v>
      </c>
      <c r="Z597">
        <v>3359</v>
      </c>
      <c r="AA597">
        <v>575</v>
      </c>
      <c r="AB597">
        <v>350</v>
      </c>
      <c r="AC597">
        <v>518</v>
      </c>
      <c r="AD597">
        <v>1282</v>
      </c>
      <c r="AE597">
        <v>2391</v>
      </c>
      <c r="AF597">
        <v>54</v>
      </c>
      <c r="AG597">
        <v>824</v>
      </c>
      <c r="AH597">
        <v>920</v>
      </c>
      <c r="AI597">
        <v>1024</v>
      </c>
      <c r="AJ597">
        <v>311</v>
      </c>
      <c r="AK597">
        <v>46</v>
      </c>
      <c r="AL597">
        <v>1287</v>
      </c>
      <c r="AM597">
        <v>403</v>
      </c>
      <c r="AN597">
        <v>188</v>
      </c>
      <c r="AO597">
        <v>36</v>
      </c>
      <c r="AP597">
        <v>41</v>
      </c>
      <c r="AQ597">
        <v>2148</v>
      </c>
      <c r="AR597">
        <v>283</v>
      </c>
      <c r="AS597">
        <v>154</v>
      </c>
      <c r="AT597">
        <v>0</v>
      </c>
      <c r="AU597">
        <v>94</v>
      </c>
      <c r="AV597">
        <v>305</v>
      </c>
      <c r="AW597">
        <v>85</v>
      </c>
      <c r="AX597">
        <v>438</v>
      </c>
      <c r="AY597">
        <v>196</v>
      </c>
      <c r="AZ597">
        <v>249</v>
      </c>
      <c r="BA597">
        <v>960</v>
      </c>
      <c r="BB597">
        <v>230</v>
      </c>
      <c r="BC597">
        <v>1462</v>
      </c>
      <c r="BD597">
        <v>231</v>
      </c>
      <c r="BE597">
        <v>441</v>
      </c>
      <c r="BF597">
        <v>617</v>
      </c>
      <c r="BG597">
        <v>0</v>
      </c>
      <c r="BH597">
        <v>1566</v>
      </c>
      <c r="BI597">
        <v>294</v>
      </c>
      <c r="BJ597">
        <v>481</v>
      </c>
      <c r="BK597">
        <v>613</v>
      </c>
      <c r="BL597">
        <v>0</v>
      </c>
      <c r="BM597">
        <v>1907</v>
      </c>
      <c r="BN597">
        <v>361</v>
      </c>
      <c r="BO597">
        <v>567</v>
      </c>
      <c r="BP597">
        <v>394</v>
      </c>
      <c r="BQ597">
        <v>0</v>
      </c>
      <c r="BR597">
        <v>7749</v>
      </c>
      <c r="BS597">
        <v>936</v>
      </c>
      <c r="BT597">
        <v>988</v>
      </c>
      <c r="BU597">
        <v>179</v>
      </c>
      <c r="BV597">
        <v>0</v>
      </c>
    </row>
    <row r="598" spans="1:74" x14ac:dyDescent="0.3">
      <c r="A598" t="s">
        <v>4143</v>
      </c>
      <c r="B598">
        <v>1980</v>
      </c>
      <c r="C598" t="s">
        <v>189</v>
      </c>
      <c r="D598" t="s">
        <v>1042</v>
      </c>
      <c r="E598" t="str">
        <f t="shared" si="9"/>
        <v>City of San Bruno</v>
      </c>
      <c r="F598">
        <v>2455</v>
      </c>
      <c r="G598" t="s">
        <v>4144</v>
      </c>
      <c r="H598">
        <v>35417</v>
      </c>
      <c r="I598">
        <v>35417</v>
      </c>
      <c r="J598">
        <v>0</v>
      </c>
      <c r="K598">
        <v>0</v>
      </c>
      <c r="L598">
        <v>13757</v>
      </c>
      <c r="M598">
        <v>7791</v>
      </c>
      <c r="N598">
        <v>5966</v>
      </c>
      <c r="O598">
        <v>111400</v>
      </c>
      <c r="P598">
        <v>10701</v>
      </c>
      <c r="Q598">
        <v>2009</v>
      </c>
      <c r="R598">
        <v>1933</v>
      </c>
      <c r="S598">
        <v>13</v>
      </c>
      <c r="T598" t="s">
        <v>1042</v>
      </c>
      <c r="U598">
        <v>1</v>
      </c>
      <c r="V598">
        <v>337</v>
      </c>
      <c r="W598">
        <v>0</v>
      </c>
      <c r="X598">
        <v>15</v>
      </c>
      <c r="Y598">
        <v>12</v>
      </c>
      <c r="Z598">
        <v>385</v>
      </c>
      <c r="AA598">
        <v>69</v>
      </c>
      <c r="AB598">
        <v>11</v>
      </c>
      <c r="AC598">
        <v>0</v>
      </c>
      <c r="AD598">
        <v>105</v>
      </c>
      <c r="AE598">
        <v>545</v>
      </c>
      <c r="AF598">
        <v>0</v>
      </c>
      <c r="AG598">
        <v>74</v>
      </c>
      <c r="AH598">
        <v>201</v>
      </c>
      <c r="AI598">
        <v>521</v>
      </c>
      <c r="AJ598">
        <v>261</v>
      </c>
      <c r="AK598">
        <v>15</v>
      </c>
      <c r="AL598">
        <v>244</v>
      </c>
      <c r="AM598">
        <v>392</v>
      </c>
      <c r="AN598">
        <v>270</v>
      </c>
      <c r="AO598">
        <v>84</v>
      </c>
      <c r="AP598">
        <v>0</v>
      </c>
      <c r="AQ598">
        <v>1937</v>
      </c>
      <c r="AR598">
        <v>471</v>
      </c>
      <c r="AS598">
        <v>247</v>
      </c>
      <c r="AT598">
        <v>14</v>
      </c>
      <c r="AU598">
        <v>18</v>
      </c>
      <c r="AV598">
        <v>341</v>
      </c>
      <c r="AW598">
        <v>98</v>
      </c>
      <c r="AX598">
        <v>30</v>
      </c>
      <c r="AY598">
        <v>29</v>
      </c>
      <c r="AZ598">
        <v>15</v>
      </c>
      <c r="BA598">
        <v>152</v>
      </c>
      <c r="BB598">
        <v>33</v>
      </c>
      <c r="BC598">
        <v>231</v>
      </c>
      <c r="BD598">
        <v>38</v>
      </c>
      <c r="BE598">
        <v>57</v>
      </c>
      <c r="BF598">
        <v>154</v>
      </c>
      <c r="BG598">
        <v>0</v>
      </c>
      <c r="BH598">
        <v>363</v>
      </c>
      <c r="BI598">
        <v>63</v>
      </c>
      <c r="BJ598">
        <v>80</v>
      </c>
      <c r="BK598">
        <v>135</v>
      </c>
      <c r="BL598">
        <v>0</v>
      </c>
      <c r="BM598">
        <v>485</v>
      </c>
      <c r="BN598">
        <v>68</v>
      </c>
      <c r="BO598">
        <v>88</v>
      </c>
      <c r="BP598">
        <v>144</v>
      </c>
      <c r="BQ598">
        <v>0</v>
      </c>
      <c r="BR598">
        <v>3667</v>
      </c>
      <c r="BS598">
        <v>392</v>
      </c>
      <c r="BT598">
        <v>495</v>
      </c>
      <c r="BU598">
        <v>283</v>
      </c>
      <c r="BV598">
        <v>0</v>
      </c>
    </row>
    <row r="599" spans="1:74" x14ac:dyDescent="0.3">
      <c r="A599" t="s">
        <v>4145</v>
      </c>
      <c r="B599">
        <v>1980</v>
      </c>
      <c r="C599" t="s">
        <v>189</v>
      </c>
      <c r="D599" t="s">
        <v>4146</v>
      </c>
      <c r="E599" t="str">
        <f t="shared" si="9"/>
        <v>City of San Buenaventura %Ventura&lt;</v>
      </c>
      <c r="F599">
        <v>2460</v>
      </c>
      <c r="G599" t="s">
        <v>4147</v>
      </c>
      <c r="H599">
        <v>74393</v>
      </c>
      <c r="I599">
        <v>74393</v>
      </c>
      <c r="J599">
        <v>0</v>
      </c>
      <c r="K599">
        <v>0</v>
      </c>
      <c r="L599">
        <v>29169</v>
      </c>
      <c r="M599">
        <v>16774</v>
      </c>
      <c r="N599">
        <v>12395</v>
      </c>
      <c r="O599">
        <v>93400</v>
      </c>
      <c r="P599">
        <v>22961</v>
      </c>
      <c r="Q599">
        <v>2267</v>
      </c>
      <c r="R599">
        <v>3750</v>
      </c>
      <c r="S599">
        <v>1610</v>
      </c>
      <c r="T599" t="s">
        <v>4146</v>
      </c>
      <c r="U599">
        <v>1</v>
      </c>
      <c r="V599">
        <v>306</v>
      </c>
      <c r="W599">
        <v>6</v>
      </c>
      <c r="X599">
        <v>88</v>
      </c>
      <c r="Y599">
        <v>241</v>
      </c>
      <c r="Z599">
        <v>1566</v>
      </c>
      <c r="AA599">
        <v>191</v>
      </c>
      <c r="AB599">
        <v>79</v>
      </c>
      <c r="AC599">
        <v>214</v>
      </c>
      <c r="AD599">
        <v>554</v>
      </c>
      <c r="AE599">
        <v>1915</v>
      </c>
      <c r="AF599">
        <v>55</v>
      </c>
      <c r="AG599">
        <v>322</v>
      </c>
      <c r="AH599">
        <v>440</v>
      </c>
      <c r="AI599">
        <v>830</v>
      </c>
      <c r="AJ599">
        <v>640</v>
      </c>
      <c r="AK599">
        <v>7</v>
      </c>
      <c r="AL599">
        <v>536</v>
      </c>
      <c r="AM599">
        <v>574</v>
      </c>
      <c r="AN599">
        <v>570</v>
      </c>
      <c r="AO599">
        <v>207</v>
      </c>
      <c r="AP599">
        <v>36</v>
      </c>
      <c r="AQ599">
        <v>2184</v>
      </c>
      <c r="AR599">
        <v>577</v>
      </c>
      <c r="AS599">
        <v>310</v>
      </c>
      <c r="AT599">
        <v>24</v>
      </c>
      <c r="AU599">
        <v>17</v>
      </c>
      <c r="AV599">
        <v>390</v>
      </c>
      <c r="AW599">
        <v>91</v>
      </c>
      <c r="AX599">
        <v>61</v>
      </c>
      <c r="AY599">
        <v>47</v>
      </c>
      <c r="AZ599">
        <v>40</v>
      </c>
      <c r="BA599">
        <v>340</v>
      </c>
      <c r="BB599">
        <v>123</v>
      </c>
      <c r="BC599">
        <v>435</v>
      </c>
      <c r="BD599">
        <v>76</v>
      </c>
      <c r="BE599">
        <v>84</v>
      </c>
      <c r="BF599">
        <v>337</v>
      </c>
      <c r="BG599">
        <v>0</v>
      </c>
      <c r="BH599">
        <v>546</v>
      </c>
      <c r="BI599">
        <v>109</v>
      </c>
      <c r="BJ599">
        <v>137</v>
      </c>
      <c r="BK599">
        <v>375</v>
      </c>
      <c r="BL599">
        <v>0</v>
      </c>
      <c r="BM599">
        <v>843</v>
      </c>
      <c r="BN599">
        <v>175</v>
      </c>
      <c r="BO599">
        <v>225</v>
      </c>
      <c r="BP599">
        <v>398</v>
      </c>
      <c r="BQ599">
        <v>0</v>
      </c>
      <c r="BR599">
        <v>6253</v>
      </c>
      <c r="BS599">
        <v>1027</v>
      </c>
      <c r="BT599">
        <v>1008</v>
      </c>
      <c r="BU599">
        <v>451</v>
      </c>
      <c r="BV599">
        <v>0</v>
      </c>
    </row>
    <row r="600" spans="1:74" x14ac:dyDescent="0.3">
      <c r="A600" t="s">
        <v>4148</v>
      </c>
      <c r="B600">
        <v>1980</v>
      </c>
      <c r="C600" t="s">
        <v>189</v>
      </c>
      <c r="D600" t="s">
        <v>1044</v>
      </c>
      <c r="E600" t="str">
        <f t="shared" si="9"/>
        <v>City of San Carlos</v>
      </c>
      <c r="F600">
        <v>2465</v>
      </c>
      <c r="G600" t="s">
        <v>4149</v>
      </c>
      <c r="H600">
        <v>24710</v>
      </c>
      <c r="I600">
        <v>24710</v>
      </c>
      <c r="J600">
        <v>0</v>
      </c>
      <c r="K600">
        <v>0</v>
      </c>
      <c r="L600">
        <v>10123</v>
      </c>
      <c r="M600">
        <v>7183</v>
      </c>
      <c r="N600">
        <v>2940</v>
      </c>
      <c r="O600">
        <v>141500</v>
      </c>
      <c r="P600">
        <v>8097</v>
      </c>
      <c r="Q600">
        <v>1187</v>
      </c>
      <c r="R600">
        <v>1050</v>
      </c>
      <c r="S600">
        <v>13</v>
      </c>
      <c r="T600" t="s">
        <v>1044</v>
      </c>
      <c r="U600">
        <v>1</v>
      </c>
      <c r="V600">
        <v>355</v>
      </c>
      <c r="W600">
        <v>0</v>
      </c>
      <c r="X600">
        <v>0</v>
      </c>
      <c r="Y600">
        <v>8</v>
      </c>
      <c r="Z600">
        <v>216</v>
      </c>
      <c r="AA600">
        <v>36</v>
      </c>
      <c r="AB600">
        <v>0</v>
      </c>
      <c r="AC600">
        <v>8</v>
      </c>
      <c r="AD600">
        <v>72</v>
      </c>
      <c r="AE600">
        <v>339</v>
      </c>
      <c r="AF600">
        <v>6</v>
      </c>
      <c r="AG600">
        <v>66</v>
      </c>
      <c r="AH600">
        <v>75</v>
      </c>
      <c r="AI600">
        <v>228</v>
      </c>
      <c r="AJ600">
        <v>178</v>
      </c>
      <c r="AK600">
        <v>0</v>
      </c>
      <c r="AL600">
        <v>83</v>
      </c>
      <c r="AM600">
        <v>134</v>
      </c>
      <c r="AN600">
        <v>137</v>
      </c>
      <c r="AO600">
        <v>95</v>
      </c>
      <c r="AP600">
        <v>12</v>
      </c>
      <c r="AQ600">
        <v>715</v>
      </c>
      <c r="AR600">
        <v>270</v>
      </c>
      <c r="AS600">
        <v>173</v>
      </c>
      <c r="AT600">
        <v>14</v>
      </c>
      <c r="AU600">
        <v>26</v>
      </c>
      <c r="AV600">
        <v>485</v>
      </c>
      <c r="AW600">
        <v>118</v>
      </c>
      <c r="AX600">
        <v>0</v>
      </c>
      <c r="AY600">
        <v>26</v>
      </c>
      <c r="AZ600">
        <v>14</v>
      </c>
      <c r="BA600">
        <v>81</v>
      </c>
      <c r="BB600">
        <v>36</v>
      </c>
      <c r="BC600">
        <v>128</v>
      </c>
      <c r="BD600">
        <v>85</v>
      </c>
      <c r="BE600">
        <v>38</v>
      </c>
      <c r="BF600">
        <v>196</v>
      </c>
      <c r="BG600">
        <v>0</v>
      </c>
      <c r="BH600">
        <v>255</v>
      </c>
      <c r="BI600">
        <v>51</v>
      </c>
      <c r="BJ600">
        <v>77</v>
      </c>
      <c r="BK600">
        <v>155</v>
      </c>
      <c r="BL600">
        <v>0</v>
      </c>
      <c r="BM600">
        <v>324</v>
      </c>
      <c r="BN600">
        <v>84</v>
      </c>
      <c r="BO600">
        <v>60</v>
      </c>
      <c r="BP600">
        <v>109</v>
      </c>
      <c r="BQ600">
        <v>0</v>
      </c>
      <c r="BR600">
        <v>3053</v>
      </c>
      <c r="BS600">
        <v>411</v>
      </c>
      <c r="BT600">
        <v>635</v>
      </c>
      <c r="BU600">
        <v>377</v>
      </c>
      <c r="BV600">
        <v>0</v>
      </c>
    </row>
    <row r="601" spans="1:74" x14ac:dyDescent="0.3">
      <c r="A601" t="s">
        <v>4150</v>
      </c>
      <c r="B601">
        <v>1980</v>
      </c>
      <c r="C601" t="s">
        <v>189</v>
      </c>
      <c r="D601" t="s">
        <v>1046</v>
      </c>
      <c r="E601" t="str">
        <f t="shared" si="9"/>
        <v>City of San Clemente</v>
      </c>
      <c r="F601">
        <v>2470</v>
      </c>
      <c r="G601" t="s">
        <v>4151</v>
      </c>
      <c r="H601">
        <v>27325</v>
      </c>
      <c r="I601">
        <v>27325</v>
      </c>
      <c r="J601">
        <v>0</v>
      </c>
      <c r="K601">
        <v>0</v>
      </c>
      <c r="L601">
        <v>11764</v>
      </c>
      <c r="M601">
        <v>6052</v>
      </c>
      <c r="N601">
        <v>5712</v>
      </c>
      <c r="O601">
        <v>136800</v>
      </c>
      <c r="P601">
        <v>7726</v>
      </c>
      <c r="Q601">
        <v>4207</v>
      </c>
      <c r="R601">
        <v>836</v>
      </c>
      <c r="S601">
        <v>350</v>
      </c>
      <c r="T601" t="s">
        <v>1046</v>
      </c>
      <c r="U601">
        <v>1</v>
      </c>
      <c r="V601">
        <v>354</v>
      </c>
      <c r="W601">
        <v>9</v>
      </c>
      <c r="X601">
        <v>9</v>
      </c>
      <c r="Y601">
        <v>16</v>
      </c>
      <c r="Z601">
        <v>586</v>
      </c>
      <c r="AA601">
        <v>65</v>
      </c>
      <c r="AB601">
        <v>17</v>
      </c>
      <c r="AC601">
        <v>36</v>
      </c>
      <c r="AD601">
        <v>85</v>
      </c>
      <c r="AE601">
        <v>1002</v>
      </c>
      <c r="AF601">
        <v>13</v>
      </c>
      <c r="AG601">
        <v>84</v>
      </c>
      <c r="AH601">
        <v>144</v>
      </c>
      <c r="AI601">
        <v>415</v>
      </c>
      <c r="AJ601">
        <v>493</v>
      </c>
      <c r="AK601">
        <v>8</v>
      </c>
      <c r="AL601">
        <v>160</v>
      </c>
      <c r="AM601">
        <v>240</v>
      </c>
      <c r="AN601">
        <v>336</v>
      </c>
      <c r="AO601">
        <v>117</v>
      </c>
      <c r="AP601">
        <v>12</v>
      </c>
      <c r="AQ601">
        <v>1203</v>
      </c>
      <c r="AR601">
        <v>303</v>
      </c>
      <c r="AS601">
        <v>211</v>
      </c>
      <c r="AT601">
        <v>11</v>
      </c>
      <c r="AU601">
        <v>31</v>
      </c>
      <c r="AV601">
        <v>558</v>
      </c>
      <c r="AW601">
        <v>111</v>
      </c>
      <c r="AX601">
        <v>12</v>
      </c>
      <c r="AY601">
        <v>22</v>
      </c>
      <c r="AZ601">
        <v>12</v>
      </c>
      <c r="BA601">
        <v>109</v>
      </c>
      <c r="BB601">
        <v>46</v>
      </c>
      <c r="BC601">
        <v>129</v>
      </c>
      <c r="BD601">
        <v>38</v>
      </c>
      <c r="BE601">
        <v>51</v>
      </c>
      <c r="BF601">
        <v>138</v>
      </c>
      <c r="BG601">
        <v>0</v>
      </c>
      <c r="BH601">
        <v>210</v>
      </c>
      <c r="BI601">
        <v>53</v>
      </c>
      <c r="BJ601">
        <v>41</v>
      </c>
      <c r="BK601">
        <v>53</v>
      </c>
      <c r="BL601">
        <v>0</v>
      </c>
      <c r="BM601">
        <v>193</v>
      </c>
      <c r="BN601">
        <v>53</v>
      </c>
      <c r="BO601">
        <v>49</v>
      </c>
      <c r="BP601">
        <v>131</v>
      </c>
      <c r="BQ601">
        <v>0</v>
      </c>
      <c r="BR601">
        <v>1617</v>
      </c>
      <c r="BS601">
        <v>308</v>
      </c>
      <c r="BT601">
        <v>415</v>
      </c>
      <c r="BU601">
        <v>296</v>
      </c>
      <c r="BV601">
        <v>0</v>
      </c>
    </row>
    <row r="602" spans="1:74" x14ac:dyDescent="0.3">
      <c r="A602" t="s">
        <v>4152</v>
      </c>
      <c r="B602">
        <v>1980</v>
      </c>
      <c r="C602" t="s">
        <v>189</v>
      </c>
      <c r="D602" t="s">
        <v>4153</v>
      </c>
      <c r="E602" t="str">
        <f t="shared" si="9"/>
        <v>City of Sand City</v>
      </c>
      <c r="F602">
        <v>2473</v>
      </c>
      <c r="G602" t="s">
        <v>4154</v>
      </c>
      <c r="H602">
        <v>182</v>
      </c>
      <c r="I602">
        <v>182</v>
      </c>
      <c r="J602">
        <v>0</v>
      </c>
      <c r="K602">
        <v>0</v>
      </c>
      <c r="L602">
        <v>84</v>
      </c>
      <c r="M602">
        <v>30</v>
      </c>
      <c r="N602">
        <v>54</v>
      </c>
      <c r="O602">
        <v>47500</v>
      </c>
      <c r="P602">
        <v>77</v>
      </c>
      <c r="Q602">
        <v>10</v>
      </c>
      <c r="R602">
        <v>0</v>
      </c>
      <c r="S602">
        <v>7</v>
      </c>
      <c r="T602" t="s">
        <v>4153</v>
      </c>
      <c r="U602">
        <v>1</v>
      </c>
      <c r="V602">
        <v>239</v>
      </c>
      <c r="W602">
        <v>0</v>
      </c>
      <c r="X602">
        <v>0</v>
      </c>
      <c r="Y602">
        <v>0</v>
      </c>
      <c r="Z602">
        <v>9</v>
      </c>
      <c r="AA602">
        <v>3</v>
      </c>
      <c r="AB602">
        <v>2</v>
      </c>
      <c r="AC602">
        <v>0</v>
      </c>
      <c r="AD602">
        <v>0</v>
      </c>
      <c r="AE602">
        <v>8</v>
      </c>
      <c r="AF602">
        <v>0</v>
      </c>
      <c r="AG602">
        <v>0</v>
      </c>
      <c r="AH602">
        <v>5</v>
      </c>
      <c r="AI602">
        <v>0</v>
      </c>
      <c r="AJ602">
        <v>0</v>
      </c>
      <c r="AK602">
        <v>0</v>
      </c>
      <c r="AL602">
        <v>5</v>
      </c>
      <c r="AM602">
        <v>0</v>
      </c>
      <c r="AN602">
        <v>0</v>
      </c>
      <c r="AO602">
        <v>0</v>
      </c>
      <c r="AP602">
        <v>0</v>
      </c>
      <c r="AQ602">
        <v>11</v>
      </c>
      <c r="AR602">
        <v>0</v>
      </c>
      <c r="AS602">
        <v>0</v>
      </c>
      <c r="AT602">
        <v>0</v>
      </c>
      <c r="AU602">
        <v>9</v>
      </c>
      <c r="AV602">
        <v>175</v>
      </c>
      <c r="AW602">
        <v>49</v>
      </c>
      <c r="AX602">
        <v>7</v>
      </c>
      <c r="AY602">
        <v>0</v>
      </c>
      <c r="AZ602">
        <v>4</v>
      </c>
      <c r="BA602">
        <v>0</v>
      </c>
      <c r="BB602">
        <v>0</v>
      </c>
      <c r="BC602">
        <v>0</v>
      </c>
      <c r="BD602">
        <v>0</v>
      </c>
      <c r="BE602">
        <v>0</v>
      </c>
      <c r="BF602">
        <v>0</v>
      </c>
      <c r="BG602">
        <v>0</v>
      </c>
      <c r="BH602">
        <v>2</v>
      </c>
      <c r="BI602">
        <v>0</v>
      </c>
      <c r="BJ602">
        <v>0</v>
      </c>
      <c r="BK602">
        <v>0</v>
      </c>
      <c r="BL602">
        <v>0</v>
      </c>
      <c r="BM602">
        <v>3</v>
      </c>
      <c r="BN602">
        <v>0</v>
      </c>
      <c r="BO602">
        <v>0</v>
      </c>
      <c r="BP602">
        <v>0</v>
      </c>
      <c r="BQ602">
        <v>0</v>
      </c>
      <c r="BR602">
        <v>9</v>
      </c>
      <c r="BS602">
        <v>0</v>
      </c>
      <c r="BT602">
        <v>0</v>
      </c>
      <c r="BU602">
        <v>0</v>
      </c>
      <c r="BV602">
        <v>0</v>
      </c>
    </row>
    <row r="603" spans="1:74" x14ac:dyDescent="0.3">
      <c r="A603" t="s">
        <v>4155</v>
      </c>
      <c r="B603">
        <v>1980</v>
      </c>
      <c r="C603" t="s">
        <v>189</v>
      </c>
      <c r="D603" t="s">
        <v>4156</v>
      </c>
      <c r="E603" t="str">
        <f t="shared" si="9"/>
        <v>City of Sand Hill</v>
      </c>
      <c r="F603">
        <v>2474</v>
      </c>
      <c r="G603" t="s">
        <v>4157</v>
      </c>
      <c r="H603">
        <v>2606</v>
      </c>
      <c r="I603">
        <v>0</v>
      </c>
      <c r="J603">
        <v>2606</v>
      </c>
      <c r="K603">
        <v>0</v>
      </c>
      <c r="L603">
        <v>839</v>
      </c>
      <c r="M603">
        <v>596</v>
      </c>
      <c r="N603">
        <v>243</v>
      </c>
      <c r="O603">
        <v>67800</v>
      </c>
      <c r="P603">
        <v>751</v>
      </c>
      <c r="Q603">
        <v>69</v>
      </c>
      <c r="R603">
        <v>10</v>
      </c>
      <c r="S603">
        <v>54</v>
      </c>
      <c r="T603" t="s">
        <v>4156</v>
      </c>
      <c r="U603">
        <v>1</v>
      </c>
      <c r="V603">
        <v>225</v>
      </c>
      <c r="W603">
        <v>0</v>
      </c>
      <c r="X603">
        <v>0</v>
      </c>
      <c r="Y603">
        <v>0</v>
      </c>
      <c r="Z603">
        <v>49</v>
      </c>
      <c r="AA603">
        <v>0</v>
      </c>
      <c r="AB603">
        <v>0</v>
      </c>
      <c r="AC603">
        <v>0</v>
      </c>
      <c r="AD603">
        <v>12</v>
      </c>
      <c r="AE603">
        <v>27</v>
      </c>
      <c r="AF603">
        <v>8</v>
      </c>
      <c r="AG603">
        <v>33</v>
      </c>
      <c r="AH603">
        <v>9</v>
      </c>
      <c r="AI603">
        <v>14</v>
      </c>
      <c r="AJ603">
        <v>0</v>
      </c>
      <c r="AK603">
        <v>0</v>
      </c>
      <c r="AL603">
        <v>37</v>
      </c>
      <c r="AM603">
        <v>0</v>
      </c>
      <c r="AN603">
        <v>0</v>
      </c>
      <c r="AO603">
        <v>0</v>
      </c>
      <c r="AP603">
        <v>0</v>
      </c>
      <c r="AQ603">
        <v>35</v>
      </c>
      <c r="AR603">
        <v>0</v>
      </c>
      <c r="AS603">
        <v>10</v>
      </c>
      <c r="AT603">
        <v>0</v>
      </c>
      <c r="AU603">
        <v>9</v>
      </c>
      <c r="AV603">
        <v>318</v>
      </c>
      <c r="AW603">
        <v>83</v>
      </c>
      <c r="AX603">
        <v>0</v>
      </c>
      <c r="AY603">
        <v>0</v>
      </c>
      <c r="AZ603">
        <v>13</v>
      </c>
      <c r="BA603">
        <v>8</v>
      </c>
      <c r="BB603">
        <v>8</v>
      </c>
      <c r="BC603">
        <v>27</v>
      </c>
      <c r="BD603">
        <v>10</v>
      </c>
      <c r="BE603">
        <v>9</v>
      </c>
      <c r="BF603">
        <v>0</v>
      </c>
      <c r="BG603">
        <v>0</v>
      </c>
      <c r="BH603">
        <v>19</v>
      </c>
      <c r="BI603">
        <v>15</v>
      </c>
      <c r="BJ603">
        <v>31</v>
      </c>
      <c r="BK603">
        <v>11</v>
      </c>
      <c r="BL603">
        <v>0</v>
      </c>
      <c r="BM603">
        <v>60</v>
      </c>
      <c r="BN603">
        <v>0</v>
      </c>
      <c r="BO603">
        <v>0</v>
      </c>
      <c r="BP603">
        <v>27</v>
      </c>
      <c r="BQ603">
        <v>0</v>
      </c>
      <c r="BR603">
        <v>223</v>
      </c>
      <c r="BS603">
        <v>18</v>
      </c>
      <c r="BT603">
        <v>20</v>
      </c>
      <c r="BU603">
        <v>21</v>
      </c>
      <c r="BV603">
        <v>0</v>
      </c>
    </row>
    <row r="604" spans="1:74" x14ac:dyDescent="0.3">
      <c r="A604" t="s">
        <v>4158</v>
      </c>
      <c r="B604">
        <v>1980</v>
      </c>
      <c r="C604" t="s">
        <v>189</v>
      </c>
      <c r="D604" t="s">
        <v>1048</v>
      </c>
      <c r="E604" t="str">
        <f t="shared" si="9"/>
        <v>City of San Diego</v>
      </c>
      <c r="F604">
        <v>2475</v>
      </c>
      <c r="G604" t="s">
        <v>4159</v>
      </c>
      <c r="H604">
        <v>875538</v>
      </c>
      <c r="I604">
        <v>847494</v>
      </c>
      <c r="J604">
        <v>0</v>
      </c>
      <c r="K604">
        <v>28044</v>
      </c>
      <c r="L604">
        <v>321060</v>
      </c>
      <c r="M604">
        <v>157595</v>
      </c>
      <c r="N604">
        <v>163465</v>
      </c>
      <c r="O604">
        <v>90700</v>
      </c>
      <c r="P604">
        <v>246343</v>
      </c>
      <c r="Q604">
        <v>38233</v>
      </c>
      <c r="R604">
        <v>51922</v>
      </c>
      <c r="S604">
        <v>5030</v>
      </c>
      <c r="T604" t="s">
        <v>1048</v>
      </c>
      <c r="U604">
        <v>1</v>
      </c>
      <c r="V604">
        <v>274</v>
      </c>
      <c r="W604">
        <v>452</v>
      </c>
      <c r="X604">
        <v>779</v>
      </c>
      <c r="Y604">
        <v>1620</v>
      </c>
      <c r="Z604">
        <v>24070</v>
      </c>
      <c r="AA604">
        <v>3949</v>
      </c>
      <c r="AB604">
        <v>1928</v>
      </c>
      <c r="AC604">
        <v>2653</v>
      </c>
      <c r="AD604">
        <v>9346</v>
      </c>
      <c r="AE604">
        <v>24312</v>
      </c>
      <c r="AF604">
        <v>612</v>
      </c>
      <c r="AG604">
        <v>5653</v>
      </c>
      <c r="AH604">
        <v>8095</v>
      </c>
      <c r="AI604">
        <v>12825</v>
      </c>
      <c r="AJ604">
        <v>7353</v>
      </c>
      <c r="AK604">
        <v>730</v>
      </c>
      <c r="AL604">
        <v>10439</v>
      </c>
      <c r="AM604">
        <v>6230</v>
      </c>
      <c r="AN604">
        <v>5369</v>
      </c>
      <c r="AO604">
        <v>1762</v>
      </c>
      <c r="AP604">
        <v>380</v>
      </c>
      <c r="AQ604">
        <v>23510</v>
      </c>
      <c r="AR604">
        <v>5196</v>
      </c>
      <c r="AS604">
        <v>3134</v>
      </c>
      <c r="AT604">
        <v>155</v>
      </c>
      <c r="AU604">
        <v>669</v>
      </c>
      <c r="AV604">
        <v>416</v>
      </c>
      <c r="AW604">
        <v>91</v>
      </c>
      <c r="AX604">
        <v>984</v>
      </c>
      <c r="AY604">
        <v>666</v>
      </c>
      <c r="AZ604">
        <v>784</v>
      </c>
      <c r="BA604">
        <v>3317</v>
      </c>
      <c r="BB604">
        <v>919</v>
      </c>
      <c r="BC604">
        <v>5149</v>
      </c>
      <c r="BD604">
        <v>925</v>
      </c>
      <c r="BE604">
        <v>1425</v>
      </c>
      <c r="BF604">
        <v>3908</v>
      </c>
      <c r="BG604">
        <v>0</v>
      </c>
      <c r="BH604">
        <v>6838</v>
      </c>
      <c r="BI604">
        <v>1355</v>
      </c>
      <c r="BJ604">
        <v>1954</v>
      </c>
      <c r="BK604">
        <v>4048</v>
      </c>
      <c r="BL604">
        <v>0</v>
      </c>
      <c r="BM604">
        <v>8000</v>
      </c>
      <c r="BN604">
        <v>1633</v>
      </c>
      <c r="BO604">
        <v>2747</v>
      </c>
      <c r="BP604">
        <v>3395</v>
      </c>
      <c r="BQ604">
        <v>0</v>
      </c>
      <c r="BR604">
        <v>53331</v>
      </c>
      <c r="BS604">
        <v>8934</v>
      </c>
      <c r="BT604">
        <v>10640</v>
      </c>
      <c r="BU604">
        <v>5419</v>
      </c>
      <c r="BV604">
        <v>0</v>
      </c>
    </row>
    <row r="605" spans="1:74" x14ac:dyDescent="0.3">
      <c r="A605" t="s">
        <v>4160</v>
      </c>
      <c r="B605">
        <v>1980</v>
      </c>
      <c r="C605" t="s">
        <v>189</v>
      </c>
      <c r="D605" t="s">
        <v>1050</v>
      </c>
      <c r="E605" t="str">
        <f t="shared" si="9"/>
        <v>City of San Dimas</v>
      </c>
      <c r="F605">
        <v>2477</v>
      </c>
      <c r="G605" t="s">
        <v>4161</v>
      </c>
      <c r="H605">
        <v>24014</v>
      </c>
      <c r="I605">
        <v>24014</v>
      </c>
      <c r="J605">
        <v>0</v>
      </c>
      <c r="K605">
        <v>0</v>
      </c>
      <c r="L605">
        <v>7932</v>
      </c>
      <c r="M605">
        <v>6300</v>
      </c>
      <c r="N605">
        <v>1632</v>
      </c>
      <c r="O605">
        <v>94400</v>
      </c>
      <c r="P605">
        <v>6898</v>
      </c>
      <c r="Q605">
        <v>299</v>
      </c>
      <c r="R605">
        <v>544</v>
      </c>
      <c r="S605">
        <v>689</v>
      </c>
      <c r="T605" t="s">
        <v>1050</v>
      </c>
      <c r="U605">
        <v>1</v>
      </c>
      <c r="V605">
        <v>377</v>
      </c>
      <c r="W605">
        <v>0</v>
      </c>
      <c r="X605">
        <v>0</v>
      </c>
      <c r="Y605">
        <v>5</v>
      </c>
      <c r="Z605">
        <v>137</v>
      </c>
      <c r="AA605">
        <v>45</v>
      </c>
      <c r="AB605">
        <v>5</v>
      </c>
      <c r="AC605">
        <v>20</v>
      </c>
      <c r="AD605">
        <v>51</v>
      </c>
      <c r="AE605">
        <v>177</v>
      </c>
      <c r="AF605">
        <v>0</v>
      </c>
      <c r="AG605">
        <v>28</v>
      </c>
      <c r="AH605">
        <v>13</v>
      </c>
      <c r="AI605">
        <v>93</v>
      </c>
      <c r="AJ605">
        <v>105</v>
      </c>
      <c r="AK605">
        <v>21</v>
      </c>
      <c r="AL605">
        <v>25</v>
      </c>
      <c r="AM605">
        <v>67</v>
      </c>
      <c r="AN605">
        <v>103</v>
      </c>
      <c r="AO605">
        <v>40</v>
      </c>
      <c r="AP605">
        <v>6</v>
      </c>
      <c r="AQ605">
        <v>436</v>
      </c>
      <c r="AR605">
        <v>135</v>
      </c>
      <c r="AS605">
        <v>68</v>
      </c>
      <c r="AT605">
        <v>4</v>
      </c>
      <c r="AU605">
        <v>17</v>
      </c>
      <c r="AV605">
        <v>528</v>
      </c>
      <c r="AW605">
        <v>105</v>
      </c>
      <c r="AX605">
        <v>16</v>
      </c>
      <c r="AY605">
        <v>0</v>
      </c>
      <c r="AZ605">
        <v>6</v>
      </c>
      <c r="BA605">
        <v>88</v>
      </c>
      <c r="BB605">
        <v>32</v>
      </c>
      <c r="BC605">
        <v>107</v>
      </c>
      <c r="BD605">
        <v>0</v>
      </c>
      <c r="BE605">
        <v>53</v>
      </c>
      <c r="BF605">
        <v>102</v>
      </c>
      <c r="BG605">
        <v>0</v>
      </c>
      <c r="BH605">
        <v>108</v>
      </c>
      <c r="BI605">
        <v>30</v>
      </c>
      <c r="BJ605">
        <v>45</v>
      </c>
      <c r="BK605">
        <v>73</v>
      </c>
      <c r="BL605">
        <v>0</v>
      </c>
      <c r="BM605">
        <v>177</v>
      </c>
      <c r="BN605">
        <v>40</v>
      </c>
      <c r="BO605">
        <v>98</v>
      </c>
      <c r="BP605">
        <v>140</v>
      </c>
      <c r="BQ605">
        <v>0</v>
      </c>
      <c r="BR605">
        <v>1956</v>
      </c>
      <c r="BS605">
        <v>595</v>
      </c>
      <c r="BT605">
        <v>814</v>
      </c>
      <c r="BU605">
        <v>322</v>
      </c>
      <c r="BV605">
        <v>0</v>
      </c>
    </row>
    <row r="606" spans="1:74" x14ac:dyDescent="0.3">
      <c r="A606" t="s">
        <v>4162</v>
      </c>
      <c r="B606">
        <v>1980</v>
      </c>
      <c r="C606" t="s">
        <v>189</v>
      </c>
      <c r="D606" t="s">
        <v>1052</v>
      </c>
      <c r="E606" t="str">
        <f t="shared" si="9"/>
        <v>City of San Fernando</v>
      </c>
      <c r="F606">
        <v>2480</v>
      </c>
      <c r="G606" t="s">
        <v>4163</v>
      </c>
      <c r="H606">
        <v>17731</v>
      </c>
      <c r="I606">
        <v>17731</v>
      </c>
      <c r="J606">
        <v>0</v>
      </c>
      <c r="K606">
        <v>0</v>
      </c>
      <c r="L606">
        <v>5405</v>
      </c>
      <c r="M606">
        <v>3011</v>
      </c>
      <c r="N606">
        <v>2394</v>
      </c>
      <c r="O606">
        <v>68700</v>
      </c>
      <c r="P606">
        <v>4316</v>
      </c>
      <c r="Q606">
        <v>855</v>
      </c>
      <c r="R606">
        <v>265</v>
      </c>
      <c r="S606">
        <v>84</v>
      </c>
      <c r="T606" t="s">
        <v>1052</v>
      </c>
      <c r="U606">
        <v>1</v>
      </c>
      <c r="V606">
        <v>266</v>
      </c>
      <c r="W606">
        <v>8</v>
      </c>
      <c r="X606">
        <v>6</v>
      </c>
      <c r="Y606">
        <v>19</v>
      </c>
      <c r="Z606">
        <v>334</v>
      </c>
      <c r="AA606">
        <v>55</v>
      </c>
      <c r="AB606">
        <v>27</v>
      </c>
      <c r="AC606">
        <v>32</v>
      </c>
      <c r="AD606">
        <v>115</v>
      </c>
      <c r="AE606">
        <v>286</v>
      </c>
      <c r="AF606">
        <v>14</v>
      </c>
      <c r="AG606">
        <v>99</v>
      </c>
      <c r="AH606">
        <v>118</v>
      </c>
      <c r="AI606">
        <v>197</v>
      </c>
      <c r="AJ606">
        <v>63</v>
      </c>
      <c r="AK606">
        <v>0</v>
      </c>
      <c r="AL606">
        <v>182</v>
      </c>
      <c r="AM606">
        <v>107</v>
      </c>
      <c r="AN606">
        <v>120</v>
      </c>
      <c r="AO606">
        <v>14</v>
      </c>
      <c r="AP606">
        <v>19</v>
      </c>
      <c r="AQ606">
        <v>390</v>
      </c>
      <c r="AR606">
        <v>49</v>
      </c>
      <c r="AS606">
        <v>39</v>
      </c>
      <c r="AT606">
        <v>10</v>
      </c>
      <c r="AU606">
        <v>8</v>
      </c>
      <c r="AV606">
        <v>345</v>
      </c>
      <c r="AW606">
        <v>97</v>
      </c>
      <c r="AX606">
        <v>5</v>
      </c>
      <c r="AY606">
        <v>0</v>
      </c>
      <c r="AZ606">
        <v>35</v>
      </c>
      <c r="BA606">
        <v>101</v>
      </c>
      <c r="BB606">
        <v>27</v>
      </c>
      <c r="BC606">
        <v>248</v>
      </c>
      <c r="BD606">
        <v>18</v>
      </c>
      <c r="BE606">
        <v>44</v>
      </c>
      <c r="BF606">
        <v>103</v>
      </c>
      <c r="BG606">
        <v>0</v>
      </c>
      <c r="BH606">
        <v>207</v>
      </c>
      <c r="BI606">
        <v>17</v>
      </c>
      <c r="BJ606">
        <v>68</v>
      </c>
      <c r="BK606">
        <v>64</v>
      </c>
      <c r="BL606">
        <v>0</v>
      </c>
      <c r="BM606">
        <v>265</v>
      </c>
      <c r="BN606">
        <v>41</v>
      </c>
      <c r="BO606">
        <v>51</v>
      </c>
      <c r="BP606">
        <v>98</v>
      </c>
      <c r="BQ606">
        <v>0</v>
      </c>
      <c r="BR606">
        <v>993</v>
      </c>
      <c r="BS606">
        <v>152</v>
      </c>
      <c r="BT606">
        <v>106</v>
      </c>
      <c r="BU606">
        <v>72</v>
      </c>
      <c r="BV606">
        <v>0</v>
      </c>
    </row>
    <row r="607" spans="1:74" x14ac:dyDescent="0.3">
      <c r="A607" t="s">
        <v>4164</v>
      </c>
      <c r="B607">
        <v>1980</v>
      </c>
      <c r="C607" t="s">
        <v>189</v>
      </c>
      <c r="D607" t="s">
        <v>1054</v>
      </c>
      <c r="E607" t="str">
        <f t="shared" si="9"/>
        <v>City of San Francisco</v>
      </c>
      <c r="F607">
        <v>2485</v>
      </c>
      <c r="G607" t="s">
        <v>4165</v>
      </c>
      <c r="H607">
        <v>678974</v>
      </c>
      <c r="I607">
        <v>678974</v>
      </c>
      <c r="J607">
        <v>0</v>
      </c>
      <c r="K607">
        <v>0</v>
      </c>
      <c r="L607">
        <v>298956</v>
      </c>
      <c r="M607">
        <v>100786</v>
      </c>
      <c r="N607">
        <v>198170</v>
      </c>
      <c r="O607">
        <v>104600</v>
      </c>
      <c r="P607">
        <v>170811</v>
      </c>
      <c r="Q607">
        <v>64187</v>
      </c>
      <c r="R607">
        <v>81086</v>
      </c>
      <c r="S607">
        <v>267</v>
      </c>
      <c r="T607" t="s">
        <v>1054</v>
      </c>
      <c r="U607">
        <v>1</v>
      </c>
      <c r="V607">
        <v>285</v>
      </c>
      <c r="W607">
        <v>1084</v>
      </c>
      <c r="X607">
        <v>2196</v>
      </c>
      <c r="Y607">
        <v>3255</v>
      </c>
      <c r="Z607">
        <v>25945</v>
      </c>
      <c r="AA607">
        <v>5732</v>
      </c>
      <c r="AB607">
        <v>2932</v>
      </c>
      <c r="AC607">
        <v>3118</v>
      </c>
      <c r="AD607">
        <v>8857</v>
      </c>
      <c r="AE607">
        <v>22101</v>
      </c>
      <c r="AF607">
        <v>778</v>
      </c>
      <c r="AG607">
        <v>6495</v>
      </c>
      <c r="AH607">
        <v>7767</v>
      </c>
      <c r="AI607">
        <v>13262</v>
      </c>
      <c r="AJ607">
        <v>8871</v>
      </c>
      <c r="AK607">
        <v>615</v>
      </c>
      <c r="AL607">
        <v>11349</v>
      </c>
      <c r="AM607">
        <v>7485</v>
      </c>
      <c r="AN607">
        <v>6780</v>
      </c>
      <c r="AO607">
        <v>2369</v>
      </c>
      <c r="AP607">
        <v>468</v>
      </c>
      <c r="AQ607">
        <v>41611</v>
      </c>
      <c r="AR607">
        <v>8056</v>
      </c>
      <c r="AS607">
        <v>4103</v>
      </c>
      <c r="AT607">
        <v>175</v>
      </c>
      <c r="AU607">
        <v>1048</v>
      </c>
      <c r="AV607">
        <v>394</v>
      </c>
      <c r="AW607">
        <v>104</v>
      </c>
      <c r="AX607">
        <v>877</v>
      </c>
      <c r="AY607">
        <v>568</v>
      </c>
      <c r="AZ607">
        <v>918</v>
      </c>
      <c r="BA607">
        <v>2965</v>
      </c>
      <c r="BB607">
        <v>1013</v>
      </c>
      <c r="BC607">
        <v>4296</v>
      </c>
      <c r="BD607">
        <v>852</v>
      </c>
      <c r="BE607">
        <v>857</v>
      </c>
      <c r="BF607">
        <v>2006</v>
      </c>
      <c r="BG607">
        <v>0</v>
      </c>
      <c r="BH607">
        <v>5492</v>
      </c>
      <c r="BI607">
        <v>683</v>
      </c>
      <c r="BJ607">
        <v>737</v>
      </c>
      <c r="BK607">
        <v>1443</v>
      </c>
      <c r="BL607">
        <v>0</v>
      </c>
      <c r="BM607">
        <v>5976</v>
      </c>
      <c r="BN607">
        <v>811</v>
      </c>
      <c r="BO607">
        <v>1090</v>
      </c>
      <c r="BP607">
        <v>1208</v>
      </c>
      <c r="BQ607">
        <v>0</v>
      </c>
      <c r="BR607">
        <v>37071</v>
      </c>
      <c r="BS607">
        <v>3944</v>
      </c>
      <c r="BT607">
        <v>4317</v>
      </c>
      <c r="BU607">
        <v>2260</v>
      </c>
      <c r="BV607">
        <v>0</v>
      </c>
    </row>
    <row r="608" spans="1:74" x14ac:dyDescent="0.3">
      <c r="A608" t="s">
        <v>4166</v>
      </c>
      <c r="B608">
        <v>1980</v>
      </c>
      <c r="C608" t="s">
        <v>189</v>
      </c>
      <c r="D608" t="s">
        <v>1056</v>
      </c>
      <c r="E608" t="str">
        <f t="shared" si="9"/>
        <v>City of San Gabriel</v>
      </c>
      <c r="F608">
        <v>2490</v>
      </c>
      <c r="G608" t="s">
        <v>4167</v>
      </c>
      <c r="H608">
        <v>30072</v>
      </c>
      <c r="I608">
        <v>30072</v>
      </c>
      <c r="J608">
        <v>0</v>
      </c>
      <c r="K608">
        <v>0</v>
      </c>
      <c r="L608">
        <v>11152</v>
      </c>
      <c r="M608">
        <v>6104</v>
      </c>
      <c r="N608">
        <v>5048</v>
      </c>
      <c r="O608">
        <v>86300</v>
      </c>
      <c r="P608">
        <v>7806</v>
      </c>
      <c r="Q608">
        <v>2191</v>
      </c>
      <c r="R608">
        <v>1523</v>
      </c>
      <c r="S608">
        <v>20</v>
      </c>
      <c r="T608" t="s">
        <v>1056</v>
      </c>
      <c r="U608">
        <v>1</v>
      </c>
      <c r="V608">
        <v>286</v>
      </c>
      <c r="W608">
        <v>6</v>
      </c>
      <c r="X608">
        <v>0</v>
      </c>
      <c r="Y608">
        <v>15</v>
      </c>
      <c r="Z608">
        <v>629</v>
      </c>
      <c r="AA608">
        <v>155</v>
      </c>
      <c r="AB608">
        <v>6</v>
      </c>
      <c r="AC608">
        <v>61</v>
      </c>
      <c r="AD608">
        <v>268</v>
      </c>
      <c r="AE608">
        <v>691</v>
      </c>
      <c r="AF608">
        <v>34</v>
      </c>
      <c r="AG608">
        <v>202</v>
      </c>
      <c r="AH608">
        <v>174</v>
      </c>
      <c r="AI608">
        <v>416</v>
      </c>
      <c r="AJ608">
        <v>228</v>
      </c>
      <c r="AK608">
        <v>19</v>
      </c>
      <c r="AL608">
        <v>398</v>
      </c>
      <c r="AM608">
        <v>152</v>
      </c>
      <c r="AN608">
        <v>193</v>
      </c>
      <c r="AO608">
        <v>47</v>
      </c>
      <c r="AP608">
        <v>16</v>
      </c>
      <c r="AQ608">
        <v>994</v>
      </c>
      <c r="AR608">
        <v>193</v>
      </c>
      <c r="AS608">
        <v>41</v>
      </c>
      <c r="AT608">
        <v>3</v>
      </c>
      <c r="AU608">
        <v>37</v>
      </c>
      <c r="AV608">
        <v>354</v>
      </c>
      <c r="AW608">
        <v>95</v>
      </c>
      <c r="AX608">
        <v>54</v>
      </c>
      <c r="AY608">
        <v>19</v>
      </c>
      <c r="AZ608">
        <v>53</v>
      </c>
      <c r="BA608">
        <v>177</v>
      </c>
      <c r="BB608">
        <v>40</v>
      </c>
      <c r="BC608">
        <v>372</v>
      </c>
      <c r="BD608">
        <v>50</v>
      </c>
      <c r="BE608">
        <v>95</v>
      </c>
      <c r="BF608">
        <v>157</v>
      </c>
      <c r="BG608">
        <v>0</v>
      </c>
      <c r="BH608">
        <v>411</v>
      </c>
      <c r="BI608">
        <v>46</v>
      </c>
      <c r="BJ608">
        <v>53</v>
      </c>
      <c r="BK608">
        <v>84</v>
      </c>
      <c r="BL608">
        <v>0</v>
      </c>
      <c r="BM608">
        <v>493</v>
      </c>
      <c r="BN608">
        <v>95</v>
      </c>
      <c r="BO608">
        <v>104</v>
      </c>
      <c r="BP608">
        <v>73</v>
      </c>
      <c r="BQ608">
        <v>0</v>
      </c>
      <c r="BR608">
        <v>2275</v>
      </c>
      <c r="BS608">
        <v>280</v>
      </c>
      <c r="BT608">
        <v>251</v>
      </c>
      <c r="BU608">
        <v>106</v>
      </c>
      <c r="BV608">
        <v>0</v>
      </c>
    </row>
    <row r="609" spans="1:74" x14ac:dyDescent="0.3">
      <c r="A609" t="s">
        <v>4168</v>
      </c>
      <c r="B609">
        <v>1980</v>
      </c>
      <c r="C609" t="s">
        <v>189</v>
      </c>
      <c r="D609" t="s">
        <v>1082</v>
      </c>
      <c r="E609" t="str">
        <f t="shared" si="9"/>
        <v>City of Sanger</v>
      </c>
      <c r="F609">
        <v>2495</v>
      </c>
      <c r="G609" t="s">
        <v>4169</v>
      </c>
      <c r="H609">
        <v>12542</v>
      </c>
      <c r="I609">
        <v>0</v>
      </c>
      <c r="J609">
        <v>12542</v>
      </c>
      <c r="K609">
        <v>0</v>
      </c>
      <c r="L609">
        <v>3763</v>
      </c>
      <c r="M609">
        <v>2340</v>
      </c>
      <c r="N609">
        <v>1423</v>
      </c>
      <c r="O609">
        <v>52000</v>
      </c>
      <c r="P609">
        <v>2950</v>
      </c>
      <c r="Q609">
        <v>607</v>
      </c>
      <c r="R609">
        <v>237</v>
      </c>
      <c r="S609">
        <v>88</v>
      </c>
      <c r="T609" t="s">
        <v>1082</v>
      </c>
      <c r="U609">
        <v>1</v>
      </c>
      <c r="V609">
        <v>214</v>
      </c>
      <c r="W609">
        <v>0</v>
      </c>
      <c r="X609">
        <v>0</v>
      </c>
      <c r="Y609">
        <v>29</v>
      </c>
      <c r="Z609">
        <v>248</v>
      </c>
      <c r="AA609">
        <v>23</v>
      </c>
      <c r="AB609">
        <v>24</v>
      </c>
      <c r="AC609">
        <v>36</v>
      </c>
      <c r="AD609">
        <v>101</v>
      </c>
      <c r="AE609">
        <v>181</v>
      </c>
      <c r="AF609">
        <v>5</v>
      </c>
      <c r="AG609">
        <v>121</v>
      </c>
      <c r="AH609">
        <v>89</v>
      </c>
      <c r="AI609">
        <v>99</v>
      </c>
      <c r="AJ609">
        <v>18</v>
      </c>
      <c r="AK609">
        <v>6</v>
      </c>
      <c r="AL609">
        <v>172</v>
      </c>
      <c r="AM609">
        <v>21</v>
      </c>
      <c r="AN609">
        <v>33</v>
      </c>
      <c r="AO609">
        <v>0</v>
      </c>
      <c r="AP609">
        <v>6</v>
      </c>
      <c r="AQ609">
        <v>166</v>
      </c>
      <c r="AR609">
        <v>7</v>
      </c>
      <c r="AS609">
        <v>4</v>
      </c>
      <c r="AT609">
        <v>0</v>
      </c>
      <c r="AU609">
        <v>8</v>
      </c>
      <c r="AV609">
        <v>275</v>
      </c>
      <c r="AW609">
        <v>84</v>
      </c>
      <c r="AX609">
        <v>27</v>
      </c>
      <c r="AY609">
        <v>33</v>
      </c>
      <c r="AZ609">
        <v>0</v>
      </c>
      <c r="BA609">
        <v>82</v>
      </c>
      <c r="BB609">
        <v>16</v>
      </c>
      <c r="BC609">
        <v>101</v>
      </c>
      <c r="BD609">
        <v>85</v>
      </c>
      <c r="BE609">
        <v>24</v>
      </c>
      <c r="BF609">
        <v>46</v>
      </c>
      <c r="BG609">
        <v>0</v>
      </c>
      <c r="BH609">
        <v>174</v>
      </c>
      <c r="BI609">
        <v>24</v>
      </c>
      <c r="BJ609">
        <v>38</v>
      </c>
      <c r="BK609">
        <v>57</v>
      </c>
      <c r="BL609">
        <v>0</v>
      </c>
      <c r="BM609">
        <v>244</v>
      </c>
      <c r="BN609">
        <v>61</v>
      </c>
      <c r="BO609">
        <v>34</v>
      </c>
      <c r="BP609">
        <v>24</v>
      </c>
      <c r="BQ609">
        <v>0</v>
      </c>
      <c r="BR609">
        <v>717</v>
      </c>
      <c r="BS609">
        <v>86</v>
      </c>
      <c r="BT609">
        <v>106</v>
      </c>
      <c r="BU609">
        <v>0</v>
      </c>
      <c r="BV609">
        <v>0</v>
      </c>
    </row>
    <row r="610" spans="1:74" x14ac:dyDescent="0.3">
      <c r="A610" t="s">
        <v>4170</v>
      </c>
      <c r="B610">
        <v>1980</v>
      </c>
      <c r="C610" t="s">
        <v>189</v>
      </c>
      <c r="D610" t="s">
        <v>1058</v>
      </c>
      <c r="E610" t="str">
        <f t="shared" si="9"/>
        <v>City of San Jacinto</v>
      </c>
      <c r="F610">
        <v>2500</v>
      </c>
      <c r="G610" t="s">
        <v>4171</v>
      </c>
      <c r="H610">
        <v>7098</v>
      </c>
      <c r="I610">
        <v>7098</v>
      </c>
      <c r="J610">
        <v>0</v>
      </c>
      <c r="K610">
        <v>0</v>
      </c>
      <c r="L610">
        <v>2764</v>
      </c>
      <c r="M610">
        <v>1678</v>
      </c>
      <c r="N610">
        <v>1086</v>
      </c>
      <c r="O610">
        <v>47600</v>
      </c>
      <c r="P610">
        <v>2114</v>
      </c>
      <c r="Q610">
        <v>295</v>
      </c>
      <c r="R610">
        <v>97</v>
      </c>
      <c r="S610">
        <v>520</v>
      </c>
      <c r="T610" t="s">
        <v>1058</v>
      </c>
      <c r="U610">
        <v>1</v>
      </c>
      <c r="V610">
        <v>218</v>
      </c>
      <c r="W610">
        <v>0</v>
      </c>
      <c r="X610">
        <v>24</v>
      </c>
      <c r="Y610">
        <v>36</v>
      </c>
      <c r="Z610">
        <v>276</v>
      </c>
      <c r="AA610">
        <v>21</v>
      </c>
      <c r="AB610">
        <v>45</v>
      </c>
      <c r="AC610">
        <v>60</v>
      </c>
      <c r="AD610">
        <v>85</v>
      </c>
      <c r="AE610">
        <v>165</v>
      </c>
      <c r="AF610">
        <v>19</v>
      </c>
      <c r="AG610">
        <v>38</v>
      </c>
      <c r="AH610">
        <v>50</v>
      </c>
      <c r="AI610">
        <v>34</v>
      </c>
      <c r="AJ610">
        <v>20</v>
      </c>
      <c r="AK610">
        <v>0</v>
      </c>
      <c r="AL610">
        <v>35</v>
      </c>
      <c r="AM610">
        <v>31</v>
      </c>
      <c r="AN610">
        <v>11</v>
      </c>
      <c r="AO610">
        <v>12</v>
      </c>
      <c r="AP610">
        <v>12</v>
      </c>
      <c r="AQ610">
        <v>80</v>
      </c>
      <c r="AR610">
        <v>10</v>
      </c>
      <c r="AS610">
        <v>0</v>
      </c>
      <c r="AT610">
        <v>0</v>
      </c>
      <c r="AU610">
        <v>0</v>
      </c>
      <c r="AV610">
        <v>306</v>
      </c>
      <c r="AW610">
        <v>79</v>
      </c>
      <c r="AX610">
        <v>51</v>
      </c>
      <c r="AY610">
        <v>0</v>
      </c>
      <c r="AZ610">
        <v>39</v>
      </c>
      <c r="BA610">
        <v>53</v>
      </c>
      <c r="BB610">
        <v>6</v>
      </c>
      <c r="BC610">
        <v>76</v>
      </c>
      <c r="BD610">
        <v>9</v>
      </c>
      <c r="BE610">
        <v>62</v>
      </c>
      <c r="BF610">
        <v>73</v>
      </c>
      <c r="BG610">
        <v>0</v>
      </c>
      <c r="BH610">
        <v>87</v>
      </c>
      <c r="BI610">
        <v>26</v>
      </c>
      <c r="BJ610">
        <v>27</v>
      </c>
      <c r="BK610">
        <v>54</v>
      </c>
      <c r="BL610">
        <v>0</v>
      </c>
      <c r="BM610">
        <v>95</v>
      </c>
      <c r="BN610">
        <v>31</v>
      </c>
      <c r="BO610">
        <v>29</v>
      </c>
      <c r="BP610">
        <v>5</v>
      </c>
      <c r="BQ610">
        <v>0</v>
      </c>
      <c r="BR610">
        <v>286</v>
      </c>
      <c r="BS610">
        <v>42</v>
      </c>
      <c r="BT610">
        <v>73</v>
      </c>
      <c r="BU610">
        <v>0</v>
      </c>
      <c r="BV610">
        <v>0</v>
      </c>
    </row>
    <row r="611" spans="1:74" x14ac:dyDescent="0.3">
      <c r="A611" t="s">
        <v>4172</v>
      </c>
      <c r="B611">
        <v>1980</v>
      </c>
      <c r="C611" t="s">
        <v>189</v>
      </c>
      <c r="D611" t="s">
        <v>1060</v>
      </c>
      <c r="E611" t="str">
        <f t="shared" si="9"/>
        <v>City of San Joaquin</v>
      </c>
      <c r="F611">
        <v>2505</v>
      </c>
      <c r="G611" t="s">
        <v>4173</v>
      </c>
      <c r="H611">
        <v>1930</v>
      </c>
      <c r="I611">
        <v>0</v>
      </c>
      <c r="J611">
        <v>0</v>
      </c>
      <c r="K611">
        <v>1930</v>
      </c>
      <c r="L611">
        <v>519</v>
      </c>
      <c r="M611">
        <v>232</v>
      </c>
      <c r="N611">
        <v>287</v>
      </c>
      <c r="O611">
        <v>44200</v>
      </c>
      <c r="P611">
        <v>463</v>
      </c>
      <c r="Q611">
        <v>33</v>
      </c>
      <c r="R611">
        <v>8</v>
      </c>
      <c r="S611">
        <v>49</v>
      </c>
      <c r="T611" t="s">
        <v>1060</v>
      </c>
      <c r="U611">
        <v>1</v>
      </c>
      <c r="V611">
        <v>174</v>
      </c>
      <c r="W611">
        <v>0</v>
      </c>
      <c r="X611">
        <v>0</v>
      </c>
      <c r="Y611">
        <v>5</v>
      </c>
      <c r="Z611">
        <v>37</v>
      </c>
      <c r="AA611">
        <v>4</v>
      </c>
      <c r="AB611">
        <v>16</v>
      </c>
      <c r="AC611">
        <v>11</v>
      </c>
      <c r="AD611">
        <v>28</v>
      </c>
      <c r="AE611">
        <v>21</v>
      </c>
      <c r="AF611">
        <v>3</v>
      </c>
      <c r="AG611">
        <v>35</v>
      </c>
      <c r="AH611">
        <v>5</v>
      </c>
      <c r="AI611">
        <v>4</v>
      </c>
      <c r="AJ611">
        <v>1</v>
      </c>
      <c r="AK611">
        <v>0</v>
      </c>
      <c r="AL611">
        <v>27</v>
      </c>
      <c r="AM611">
        <v>0</v>
      </c>
      <c r="AN611">
        <v>0</v>
      </c>
      <c r="AO611">
        <v>0</v>
      </c>
      <c r="AP611">
        <v>3</v>
      </c>
      <c r="AQ611">
        <v>28</v>
      </c>
      <c r="AR611">
        <v>0</v>
      </c>
      <c r="AS611">
        <v>0</v>
      </c>
      <c r="AT611">
        <v>0</v>
      </c>
      <c r="AU611">
        <v>0</v>
      </c>
      <c r="AV611">
        <v>237</v>
      </c>
      <c r="AW611">
        <v>88</v>
      </c>
      <c r="AX611">
        <v>10</v>
      </c>
      <c r="AY611">
        <v>1</v>
      </c>
      <c r="AZ611">
        <v>3</v>
      </c>
      <c r="BA611">
        <v>12</v>
      </c>
      <c r="BB611">
        <v>3</v>
      </c>
      <c r="BC611">
        <v>32</v>
      </c>
      <c r="BD611">
        <v>0</v>
      </c>
      <c r="BE611">
        <v>2</v>
      </c>
      <c r="BF611">
        <v>10</v>
      </c>
      <c r="BG611">
        <v>0</v>
      </c>
      <c r="BH611">
        <v>24</v>
      </c>
      <c r="BI611">
        <v>3</v>
      </c>
      <c r="BJ611">
        <v>4</v>
      </c>
      <c r="BK611">
        <v>3</v>
      </c>
      <c r="BL611">
        <v>0</v>
      </c>
      <c r="BM611">
        <v>22</v>
      </c>
      <c r="BN611">
        <v>5</v>
      </c>
      <c r="BO611">
        <v>5</v>
      </c>
      <c r="BP611">
        <v>0</v>
      </c>
      <c r="BQ611">
        <v>0</v>
      </c>
      <c r="BR611">
        <v>43</v>
      </c>
      <c r="BS611">
        <v>0</v>
      </c>
      <c r="BT611">
        <v>3</v>
      </c>
      <c r="BU611">
        <v>0</v>
      </c>
      <c r="BV611">
        <v>0</v>
      </c>
    </row>
    <row r="612" spans="1:74" x14ac:dyDescent="0.3">
      <c r="A612" t="s">
        <v>4174</v>
      </c>
      <c r="B612">
        <v>1980</v>
      </c>
      <c r="C612" t="s">
        <v>189</v>
      </c>
      <c r="D612" t="s">
        <v>1062</v>
      </c>
      <c r="E612" t="str">
        <f t="shared" si="9"/>
        <v>City of San Jose</v>
      </c>
      <c r="F612">
        <v>2510</v>
      </c>
      <c r="G612" t="s">
        <v>4175</v>
      </c>
      <c r="H612">
        <v>629442</v>
      </c>
      <c r="I612">
        <v>629442</v>
      </c>
      <c r="J612">
        <v>0</v>
      </c>
      <c r="K612">
        <v>0</v>
      </c>
      <c r="L612">
        <v>209593</v>
      </c>
      <c r="M612">
        <v>130151</v>
      </c>
      <c r="N612">
        <v>79442</v>
      </c>
      <c r="O612">
        <v>97900</v>
      </c>
      <c r="P612">
        <v>160107</v>
      </c>
      <c r="Q612">
        <v>26533</v>
      </c>
      <c r="R612">
        <v>21837</v>
      </c>
      <c r="S612">
        <v>8123</v>
      </c>
      <c r="T612" t="s">
        <v>1062</v>
      </c>
      <c r="U612">
        <v>1</v>
      </c>
      <c r="V612">
        <v>325</v>
      </c>
      <c r="W612">
        <v>171</v>
      </c>
      <c r="X612">
        <v>386</v>
      </c>
      <c r="Y612">
        <v>563</v>
      </c>
      <c r="Z612">
        <v>8518</v>
      </c>
      <c r="AA612">
        <v>1379</v>
      </c>
      <c r="AB612">
        <v>680</v>
      </c>
      <c r="AC612">
        <v>696</v>
      </c>
      <c r="AD612">
        <v>2540</v>
      </c>
      <c r="AE612">
        <v>10181</v>
      </c>
      <c r="AF612">
        <v>177</v>
      </c>
      <c r="AG612">
        <v>1953</v>
      </c>
      <c r="AH612">
        <v>2529</v>
      </c>
      <c r="AI612">
        <v>5593</v>
      </c>
      <c r="AJ612">
        <v>5039</v>
      </c>
      <c r="AK612">
        <v>200</v>
      </c>
      <c r="AL612">
        <v>4111</v>
      </c>
      <c r="AM612">
        <v>3472</v>
      </c>
      <c r="AN612">
        <v>3618</v>
      </c>
      <c r="AO612">
        <v>1543</v>
      </c>
      <c r="AP612">
        <v>118</v>
      </c>
      <c r="AQ612">
        <v>16810</v>
      </c>
      <c r="AR612">
        <v>4415</v>
      </c>
      <c r="AS612">
        <v>3301</v>
      </c>
      <c r="AT612">
        <v>169</v>
      </c>
      <c r="AU612">
        <v>227</v>
      </c>
      <c r="AV612">
        <v>478</v>
      </c>
      <c r="AW612">
        <v>101</v>
      </c>
      <c r="AX612">
        <v>248</v>
      </c>
      <c r="AY612">
        <v>172</v>
      </c>
      <c r="AZ612">
        <v>317</v>
      </c>
      <c r="BA612">
        <v>2124</v>
      </c>
      <c r="BB612">
        <v>513</v>
      </c>
      <c r="BC612">
        <v>1653</v>
      </c>
      <c r="BD612">
        <v>507</v>
      </c>
      <c r="BE612">
        <v>669</v>
      </c>
      <c r="BF612">
        <v>2260</v>
      </c>
      <c r="BG612">
        <v>0</v>
      </c>
      <c r="BH612">
        <v>2609</v>
      </c>
      <c r="BI612">
        <v>769</v>
      </c>
      <c r="BJ612">
        <v>1113</v>
      </c>
      <c r="BK612">
        <v>2301</v>
      </c>
      <c r="BL612">
        <v>0</v>
      </c>
      <c r="BM612">
        <v>3889</v>
      </c>
      <c r="BN612">
        <v>1066</v>
      </c>
      <c r="BO612">
        <v>1808</v>
      </c>
      <c r="BP612">
        <v>2813</v>
      </c>
      <c r="BQ612">
        <v>0</v>
      </c>
      <c r="BR612">
        <v>49996</v>
      </c>
      <c r="BS612">
        <v>11698</v>
      </c>
      <c r="BT612">
        <v>14247</v>
      </c>
      <c r="BU612">
        <v>5749</v>
      </c>
      <c r="BV612">
        <v>0</v>
      </c>
    </row>
    <row r="613" spans="1:74" x14ac:dyDescent="0.3">
      <c r="A613" t="s">
        <v>4176</v>
      </c>
      <c r="B613">
        <v>1980</v>
      </c>
      <c r="C613" t="s">
        <v>189</v>
      </c>
      <c r="D613" t="s">
        <v>1064</v>
      </c>
      <c r="E613" t="str">
        <f t="shared" si="9"/>
        <v>City of San Juan Bautista</v>
      </c>
      <c r="F613">
        <v>2515</v>
      </c>
      <c r="G613" t="s">
        <v>4177</v>
      </c>
      <c r="H613">
        <v>1276</v>
      </c>
      <c r="I613">
        <v>0</v>
      </c>
      <c r="J613">
        <v>0</v>
      </c>
      <c r="K613">
        <v>1276</v>
      </c>
      <c r="L613">
        <v>478</v>
      </c>
      <c r="M613">
        <v>267</v>
      </c>
      <c r="N613">
        <v>211</v>
      </c>
      <c r="O613">
        <v>68000</v>
      </c>
      <c r="P613">
        <v>367</v>
      </c>
      <c r="Q613">
        <v>69</v>
      </c>
      <c r="R613">
        <v>41</v>
      </c>
      <c r="S613">
        <v>22</v>
      </c>
      <c r="T613" t="s">
        <v>1064</v>
      </c>
      <c r="U613">
        <v>1</v>
      </c>
      <c r="V613">
        <v>231</v>
      </c>
      <c r="W613">
        <v>0</v>
      </c>
      <c r="X613">
        <v>4</v>
      </c>
      <c r="Y613">
        <v>0</v>
      </c>
      <c r="Z613">
        <v>35</v>
      </c>
      <c r="AA613">
        <v>6</v>
      </c>
      <c r="AB613">
        <v>6</v>
      </c>
      <c r="AC613">
        <v>3</v>
      </c>
      <c r="AD613">
        <v>6</v>
      </c>
      <c r="AE613">
        <v>20</v>
      </c>
      <c r="AF613">
        <v>2</v>
      </c>
      <c r="AG613">
        <v>13</v>
      </c>
      <c r="AH613">
        <v>11</v>
      </c>
      <c r="AI613">
        <v>6</v>
      </c>
      <c r="AJ613">
        <v>6</v>
      </c>
      <c r="AK613">
        <v>3</v>
      </c>
      <c r="AL613">
        <v>34</v>
      </c>
      <c r="AM613">
        <v>0</v>
      </c>
      <c r="AN613">
        <v>6</v>
      </c>
      <c r="AO613">
        <v>3</v>
      </c>
      <c r="AP613">
        <v>2</v>
      </c>
      <c r="AQ613">
        <v>25</v>
      </c>
      <c r="AR613">
        <v>5</v>
      </c>
      <c r="AS613">
        <v>0</v>
      </c>
      <c r="AT613">
        <v>0</v>
      </c>
      <c r="AU613">
        <v>2</v>
      </c>
      <c r="AV613">
        <v>330</v>
      </c>
      <c r="AW613">
        <v>95</v>
      </c>
      <c r="AX613">
        <v>5</v>
      </c>
      <c r="AY613">
        <v>0</v>
      </c>
      <c r="AZ613">
        <v>3</v>
      </c>
      <c r="BA613">
        <v>9</v>
      </c>
      <c r="BB613">
        <v>3</v>
      </c>
      <c r="BC613">
        <v>4</v>
      </c>
      <c r="BD613">
        <v>1</v>
      </c>
      <c r="BE613">
        <v>5</v>
      </c>
      <c r="BF613">
        <v>2</v>
      </c>
      <c r="BG613">
        <v>0</v>
      </c>
      <c r="BH613">
        <v>24</v>
      </c>
      <c r="BI613">
        <v>2</v>
      </c>
      <c r="BJ613">
        <v>3</v>
      </c>
      <c r="BK613">
        <v>9</v>
      </c>
      <c r="BL613">
        <v>0</v>
      </c>
      <c r="BM613">
        <v>17</v>
      </c>
      <c r="BN613">
        <v>6</v>
      </c>
      <c r="BO613">
        <v>7</v>
      </c>
      <c r="BP613">
        <v>2</v>
      </c>
      <c r="BQ613">
        <v>0</v>
      </c>
      <c r="BR613">
        <v>87</v>
      </c>
      <c r="BS613">
        <v>14</v>
      </c>
      <c r="BT613">
        <v>8</v>
      </c>
      <c r="BU613">
        <v>1</v>
      </c>
      <c r="BV613">
        <v>0</v>
      </c>
    </row>
    <row r="614" spans="1:74" x14ac:dyDescent="0.3">
      <c r="A614" t="s">
        <v>4178</v>
      </c>
      <c r="B614">
        <v>1980</v>
      </c>
      <c r="C614" t="s">
        <v>189</v>
      </c>
      <c r="D614" t="s">
        <v>1066</v>
      </c>
      <c r="E614" t="str">
        <f t="shared" si="9"/>
        <v>City of San Juan Capistrano</v>
      </c>
      <c r="F614">
        <v>2519</v>
      </c>
      <c r="G614" t="s">
        <v>4179</v>
      </c>
      <c r="H614">
        <v>18959</v>
      </c>
      <c r="I614">
        <v>18959</v>
      </c>
      <c r="J614">
        <v>0</v>
      </c>
      <c r="K614">
        <v>0</v>
      </c>
      <c r="L614">
        <v>6981</v>
      </c>
      <c r="M614">
        <v>5308</v>
      </c>
      <c r="N614">
        <v>1673</v>
      </c>
      <c r="O614">
        <v>126700</v>
      </c>
      <c r="P614">
        <v>6240</v>
      </c>
      <c r="Q614">
        <v>410</v>
      </c>
      <c r="R614">
        <v>13</v>
      </c>
      <c r="S614">
        <v>988</v>
      </c>
      <c r="T614" t="s">
        <v>1066</v>
      </c>
      <c r="U614">
        <v>1</v>
      </c>
      <c r="V614">
        <v>440</v>
      </c>
      <c r="W614">
        <v>0</v>
      </c>
      <c r="X614">
        <v>0</v>
      </c>
      <c r="Y614">
        <v>5</v>
      </c>
      <c r="Z614">
        <v>63</v>
      </c>
      <c r="AA614">
        <v>43</v>
      </c>
      <c r="AB614">
        <v>0</v>
      </c>
      <c r="AC614">
        <v>0</v>
      </c>
      <c r="AD614">
        <v>9</v>
      </c>
      <c r="AE614">
        <v>202</v>
      </c>
      <c r="AF614">
        <v>9</v>
      </c>
      <c r="AG614">
        <v>14</v>
      </c>
      <c r="AH614">
        <v>29</v>
      </c>
      <c r="AI614">
        <v>73</v>
      </c>
      <c r="AJ614">
        <v>194</v>
      </c>
      <c r="AK614">
        <v>7</v>
      </c>
      <c r="AL614">
        <v>35</v>
      </c>
      <c r="AM614">
        <v>36</v>
      </c>
      <c r="AN614">
        <v>129</v>
      </c>
      <c r="AO614">
        <v>81</v>
      </c>
      <c r="AP614">
        <v>0</v>
      </c>
      <c r="AQ614">
        <v>294</v>
      </c>
      <c r="AR614">
        <v>217</v>
      </c>
      <c r="AS614">
        <v>137</v>
      </c>
      <c r="AT614">
        <v>6</v>
      </c>
      <c r="AU614">
        <v>9</v>
      </c>
      <c r="AV614">
        <v>628</v>
      </c>
      <c r="AW614">
        <v>88</v>
      </c>
      <c r="AX614">
        <v>0</v>
      </c>
      <c r="AY614">
        <v>8</v>
      </c>
      <c r="AZ614">
        <v>23</v>
      </c>
      <c r="BA614">
        <v>61</v>
      </c>
      <c r="BB614">
        <v>11</v>
      </c>
      <c r="BC614">
        <v>35</v>
      </c>
      <c r="BD614">
        <v>0</v>
      </c>
      <c r="BE614">
        <v>5</v>
      </c>
      <c r="BF614">
        <v>79</v>
      </c>
      <c r="BG614">
        <v>0</v>
      </c>
      <c r="BH614">
        <v>47</v>
      </c>
      <c r="BI614">
        <v>15</v>
      </c>
      <c r="BJ614">
        <v>25</v>
      </c>
      <c r="BK614">
        <v>101</v>
      </c>
      <c r="BL614">
        <v>0</v>
      </c>
      <c r="BM614">
        <v>91</v>
      </c>
      <c r="BN614">
        <v>29</v>
      </c>
      <c r="BO614">
        <v>71</v>
      </c>
      <c r="BP614">
        <v>106</v>
      </c>
      <c r="BQ614">
        <v>0</v>
      </c>
      <c r="BR614">
        <v>976</v>
      </c>
      <c r="BS614">
        <v>316</v>
      </c>
      <c r="BT614">
        <v>368</v>
      </c>
      <c r="BU614">
        <v>447</v>
      </c>
      <c r="BV614">
        <v>0</v>
      </c>
    </row>
    <row r="615" spans="1:74" x14ac:dyDescent="0.3">
      <c r="A615" t="s">
        <v>4180</v>
      </c>
      <c r="B615">
        <v>1980</v>
      </c>
      <c r="C615" t="s">
        <v>189</v>
      </c>
      <c r="D615" t="s">
        <v>1068</v>
      </c>
      <c r="E615" t="str">
        <f t="shared" si="9"/>
        <v>City of San Leandro</v>
      </c>
      <c r="F615">
        <v>2525</v>
      </c>
      <c r="G615" t="s">
        <v>4181</v>
      </c>
      <c r="H615">
        <v>63952</v>
      </c>
      <c r="I615">
        <v>63952</v>
      </c>
      <c r="J615">
        <v>0</v>
      </c>
      <c r="K615">
        <v>0</v>
      </c>
      <c r="L615">
        <v>27204</v>
      </c>
      <c r="M615">
        <v>16955</v>
      </c>
      <c r="N615">
        <v>10249</v>
      </c>
      <c r="O615">
        <v>79600</v>
      </c>
      <c r="P615">
        <v>21586</v>
      </c>
      <c r="Q615">
        <v>2144</v>
      </c>
      <c r="R615">
        <v>3574</v>
      </c>
      <c r="S615">
        <v>776</v>
      </c>
      <c r="T615" t="s">
        <v>1068</v>
      </c>
      <c r="U615">
        <v>1</v>
      </c>
      <c r="V615">
        <v>281</v>
      </c>
      <c r="W615">
        <v>14</v>
      </c>
      <c r="X615">
        <v>11</v>
      </c>
      <c r="Y615">
        <v>19</v>
      </c>
      <c r="Z615">
        <v>1109</v>
      </c>
      <c r="AA615">
        <v>151</v>
      </c>
      <c r="AB615">
        <v>42</v>
      </c>
      <c r="AC615">
        <v>98</v>
      </c>
      <c r="AD615">
        <v>438</v>
      </c>
      <c r="AE615">
        <v>1363</v>
      </c>
      <c r="AF615">
        <v>35</v>
      </c>
      <c r="AG615">
        <v>241</v>
      </c>
      <c r="AH615">
        <v>510</v>
      </c>
      <c r="AI615">
        <v>829</v>
      </c>
      <c r="AJ615">
        <v>337</v>
      </c>
      <c r="AK615">
        <v>47</v>
      </c>
      <c r="AL615">
        <v>724</v>
      </c>
      <c r="AM615">
        <v>529</v>
      </c>
      <c r="AN615">
        <v>307</v>
      </c>
      <c r="AO615">
        <v>76</v>
      </c>
      <c r="AP615">
        <v>30</v>
      </c>
      <c r="AQ615">
        <v>2614</v>
      </c>
      <c r="AR615">
        <v>286</v>
      </c>
      <c r="AS615">
        <v>181</v>
      </c>
      <c r="AT615">
        <v>0</v>
      </c>
      <c r="AU615">
        <v>30</v>
      </c>
      <c r="AV615">
        <v>302</v>
      </c>
      <c r="AW615">
        <v>95</v>
      </c>
      <c r="AX615">
        <v>91</v>
      </c>
      <c r="AY615">
        <v>160</v>
      </c>
      <c r="AZ615">
        <v>121</v>
      </c>
      <c r="BA615">
        <v>385</v>
      </c>
      <c r="BB615">
        <v>61</v>
      </c>
      <c r="BC615">
        <v>933</v>
      </c>
      <c r="BD615">
        <v>153</v>
      </c>
      <c r="BE615">
        <v>137</v>
      </c>
      <c r="BF615">
        <v>309</v>
      </c>
      <c r="BG615">
        <v>0</v>
      </c>
      <c r="BH615">
        <v>1149</v>
      </c>
      <c r="BI615">
        <v>210</v>
      </c>
      <c r="BJ615">
        <v>61</v>
      </c>
      <c r="BK615">
        <v>158</v>
      </c>
      <c r="BL615">
        <v>0</v>
      </c>
      <c r="BM615">
        <v>1323</v>
      </c>
      <c r="BN615">
        <v>138</v>
      </c>
      <c r="BO615">
        <v>203</v>
      </c>
      <c r="BP615">
        <v>181</v>
      </c>
      <c r="BQ615">
        <v>0</v>
      </c>
      <c r="BR615">
        <v>6949</v>
      </c>
      <c r="BS615">
        <v>693</v>
      </c>
      <c r="BT615">
        <v>709</v>
      </c>
      <c r="BU615">
        <v>231</v>
      </c>
      <c r="BV615">
        <v>0</v>
      </c>
    </row>
    <row r="616" spans="1:74" x14ac:dyDescent="0.3">
      <c r="A616" t="s">
        <v>4182</v>
      </c>
      <c r="B616">
        <v>1980</v>
      </c>
      <c r="C616" t="s">
        <v>189</v>
      </c>
      <c r="D616" t="s">
        <v>4183</v>
      </c>
      <c r="E616" t="str">
        <f t="shared" si="9"/>
        <v>City of San Lorenzo</v>
      </c>
      <c r="F616">
        <v>2530</v>
      </c>
      <c r="G616" t="s">
        <v>4184</v>
      </c>
      <c r="H616">
        <v>20545</v>
      </c>
      <c r="I616">
        <v>20545</v>
      </c>
      <c r="J616">
        <v>0</v>
      </c>
      <c r="K616">
        <v>0</v>
      </c>
      <c r="L616">
        <v>7265</v>
      </c>
      <c r="M616">
        <v>5921</v>
      </c>
      <c r="N616">
        <v>1344</v>
      </c>
      <c r="O616">
        <v>75600</v>
      </c>
      <c r="P616">
        <v>6867</v>
      </c>
      <c r="Q616">
        <v>116</v>
      </c>
      <c r="R616">
        <v>313</v>
      </c>
      <c r="S616">
        <v>41</v>
      </c>
      <c r="T616" t="s">
        <v>4183</v>
      </c>
      <c r="U616">
        <v>1</v>
      </c>
      <c r="V616">
        <v>376</v>
      </c>
      <c r="W616">
        <v>8</v>
      </c>
      <c r="X616">
        <v>8</v>
      </c>
      <c r="Y616">
        <v>36</v>
      </c>
      <c r="Z616">
        <v>156</v>
      </c>
      <c r="AA616">
        <v>7</v>
      </c>
      <c r="AB616">
        <v>8</v>
      </c>
      <c r="AC616">
        <v>12</v>
      </c>
      <c r="AD616">
        <v>14</v>
      </c>
      <c r="AE616">
        <v>104</v>
      </c>
      <c r="AF616">
        <v>0</v>
      </c>
      <c r="AG616">
        <v>9</v>
      </c>
      <c r="AH616">
        <v>21</v>
      </c>
      <c r="AI616">
        <v>89</v>
      </c>
      <c r="AJ616">
        <v>84</v>
      </c>
      <c r="AK616">
        <v>0</v>
      </c>
      <c r="AL616">
        <v>19</v>
      </c>
      <c r="AM616">
        <v>30</v>
      </c>
      <c r="AN616">
        <v>99</v>
      </c>
      <c r="AO616">
        <v>36</v>
      </c>
      <c r="AP616">
        <v>0</v>
      </c>
      <c r="AQ616">
        <v>360</v>
      </c>
      <c r="AR616">
        <v>146</v>
      </c>
      <c r="AS616">
        <v>61</v>
      </c>
      <c r="AT616">
        <v>0</v>
      </c>
      <c r="AU616">
        <v>4</v>
      </c>
      <c r="AV616">
        <v>286</v>
      </c>
      <c r="AW616">
        <v>101</v>
      </c>
      <c r="AX616">
        <v>11</v>
      </c>
      <c r="AY616">
        <v>12</v>
      </c>
      <c r="AZ616">
        <v>19</v>
      </c>
      <c r="BA616">
        <v>182</v>
      </c>
      <c r="BB616">
        <v>5</v>
      </c>
      <c r="BC616">
        <v>220</v>
      </c>
      <c r="BD616">
        <v>14</v>
      </c>
      <c r="BE616">
        <v>63</v>
      </c>
      <c r="BF616">
        <v>100</v>
      </c>
      <c r="BG616">
        <v>0</v>
      </c>
      <c r="BH616">
        <v>373</v>
      </c>
      <c r="BI616">
        <v>47</v>
      </c>
      <c r="BJ616">
        <v>60</v>
      </c>
      <c r="BK616">
        <v>80</v>
      </c>
      <c r="BL616">
        <v>0</v>
      </c>
      <c r="BM616">
        <v>397</v>
      </c>
      <c r="BN616">
        <v>76</v>
      </c>
      <c r="BO616">
        <v>55</v>
      </c>
      <c r="BP616">
        <v>91</v>
      </c>
      <c r="BQ616">
        <v>0</v>
      </c>
      <c r="BR616">
        <v>2927</v>
      </c>
      <c r="BS616">
        <v>343</v>
      </c>
      <c r="BT616">
        <v>309</v>
      </c>
      <c r="BU616">
        <v>47</v>
      </c>
      <c r="BV616">
        <v>0</v>
      </c>
    </row>
    <row r="617" spans="1:74" x14ac:dyDescent="0.3">
      <c r="A617" t="s">
        <v>4185</v>
      </c>
      <c r="B617">
        <v>1980</v>
      </c>
      <c r="C617" t="s">
        <v>189</v>
      </c>
      <c r="D617" t="s">
        <v>1070</v>
      </c>
      <c r="E617" t="str">
        <f t="shared" si="9"/>
        <v>City of San Luis Obispo</v>
      </c>
      <c r="F617">
        <v>2535</v>
      </c>
      <c r="G617" t="s">
        <v>4186</v>
      </c>
      <c r="H617">
        <v>34252</v>
      </c>
      <c r="I617">
        <v>0</v>
      </c>
      <c r="J617">
        <v>34252</v>
      </c>
      <c r="K617">
        <v>0</v>
      </c>
      <c r="L617">
        <v>13670</v>
      </c>
      <c r="M617">
        <v>6362</v>
      </c>
      <c r="N617">
        <v>7308</v>
      </c>
      <c r="O617">
        <v>87700</v>
      </c>
      <c r="P617">
        <v>8688</v>
      </c>
      <c r="Q617">
        <v>2341</v>
      </c>
      <c r="R617">
        <v>2263</v>
      </c>
      <c r="S617">
        <v>1204</v>
      </c>
      <c r="T617" t="s">
        <v>1070</v>
      </c>
      <c r="U617">
        <v>1</v>
      </c>
      <c r="V617">
        <v>284</v>
      </c>
      <c r="W617">
        <v>15</v>
      </c>
      <c r="X617">
        <v>49</v>
      </c>
      <c r="Y617">
        <v>114</v>
      </c>
      <c r="Z617">
        <v>1465</v>
      </c>
      <c r="AA617">
        <v>171</v>
      </c>
      <c r="AB617">
        <v>79</v>
      </c>
      <c r="AC617">
        <v>176</v>
      </c>
      <c r="AD617">
        <v>376</v>
      </c>
      <c r="AE617">
        <v>1333</v>
      </c>
      <c r="AF617">
        <v>12</v>
      </c>
      <c r="AG617">
        <v>239</v>
      </c>
      <c r="AH617">
        <v>220</v>
      </c>
      <c r="AI617">
        <v>491</v>
      </c>
      <c r="AJ617">
        <v>523</v>
      </c>
      <c r="AK617">
        <v>7</v>
      </c>
      <c r="AL617">
        <v>378</v>
      </c>
      <c r="AM617">
        <v>179</v>
      </c>
      <c r="AN617">
        <v>261</v>
      </c>
      <c r="AO617">
        <v>87</v>
      </c>
      <c r="AP617">
        <v>5</v>
      </c>
      <c r="AQ617">
        <v>768</v>
      </c>
      <c r="AR617">
        <v>168</v>
      </c>
      <c r="AS617">
        <v>91</v>
      </c>
      <c r="AT617">
        <v>7</v>
      </c>
      <c r="AU617">
        <v>29</v>
      </c>
      <c r="AV617">
        <v>358</v>
      </c>
      <c r="AW617">
        <v>88</v>
      </c>
      <c r="AX617">
        <v>54</v>
      </c>
      <c r="AY617">
        <v>21</v>
      </c>
      <c r="AZ617">
        <v>14</v>
      </c>
      <c r="BA617">
        <v>146</v>
      </c>
      <c r="BB617">
        <v>51</v>
      </c>
      <c r="BC617">
        <v>306</v>
      </c>
      <c r="BD617">
        <v>44</v>
      </c>
      <c r="BE617">
        <v>46</v>
      </c>
      <c r="BF617">
        <v>118</v>
      </c>
      <c r="BG617">
        <v>0</v>
      </c>
      <c r="BH617">
        <v>306</v>
      </c>
      <c r="BI617">
        <v>75</v>
      </c>
      <c r="BJ617">
        <v>55</v>
      </c>
      <c r="BK617">
        <v>70</v>
      </c>
      <c r="BL617">
        <v>0</v>
      </c>
      <c r="BM617">
        <v>285</v>
      </c>
      <c r="BN617">
        <v>29</v>
      </c>
      <c r="BO617">
        <v>32</v>
      </c>
      <c r="BP617">
        <v>61</v>
      </c>
      <c r="BQ617">
        <v>0</v>
      </c>
      <c r="BR617">
        <v>2110</v>
      </c>
      <c r="BS617">
        <v>259</v>
      </c>
      <c r="BT617">
        <v>286</v>
      </c>
      <c r="BU617">
        <v>98</v>
      </c>
      <c r="BV617">
        <v>0</v>
      </c>
    </row>
    <row r="618" spans="1:74" x14ac:dyDescent="0.3">
      <c r="A618" t="s">
        <v>4187</v>
      </c>
      <c r="B618">
        <v>1980</v>
      </c>
      <c r="C618" t="s">
        <v>189</v>
      </c>
      <c r="D618" t="s">
        <v>1072</v>
      </c>
      <c r="E618" t="str">
        <f t="shared" si="9"/>
        <v>City of San Marcos</v>
      </c>
      <c r="F618">
        <v>2537</v>
      </c>
      <c r="G618" t="s">
        <v>4188</v>
      </c>
      <c r="H618">
        <v>17479</v>
      </c>
      <c r="I618">
        <v>17479</v>
      </c>
      <c r="J618">
        <v>0</v>
      </c>
      <c r="K618">
        <v>0</v>
      </c>
      <c r="L618">
        <v>6242</v>
      </c>
      <c r="M618">
        <v>4744</v>
      </c>
      <c r="N618">
        <v>1498</v>
      </c>
      <c r="O618">
        <v>89400</v>
      </c>
      <c r="P618">
        <v>4226</v>
      </c>
      <c r="Q618">
        <v>197</v>
      </c>
      <c r="R618">
        <v>401</v>
      </c>
      <c r="S618">
        <v>1676</v>
      </c>
      <c r="T618" t="s">
        <v>1072</v>
      </c>
      <c r="U618">
        <v>1</v>
      </c>
      <c r="V618">
        <v>289</v>
      </c>
      <c r="W618">
        <v>0</v>
      </c>
      <c r="X618">
        <v>14</v>
      </c>
      <c r="Y618">
        <v>16</v>
      </c>
      <c r="Z618">
        <v>131</v>
      </c>
      <c r="AA618">
        <v>27</v>
      </c>
      <c r="AB618">
        <v>14</v>
      </c>
      <c r="AC618">
        <v>20</v>
      </c>
      <c r="AD618">
        <v>68</v>
      </c>
      <c r="AE618">
        <v>158</v>
      </c>
      <c r="AF618">
        <v>18</v>
      </c>
      <c r="AG618">
        <v>25</v>
      </c>
      <c r="AH618">
        <v>72</v>
      </c>
      <c r="AI618">
        <v>156</v>
      </c>
      <c r="AJ618">
        <v>87</v>
      </c>
      <c r="AK618">
        <v>5</v>
      </c>
      <c r="AL618">
        <v>96</v>
      </c>
      <c r="AM618">
        <v>53</v>
      </c>
      <c r="AN618">
        <v>44</v>
      </c>
      <c r="AO618">
        <v>36</v>
      </c>
      <c r="AP618">
        <v>0</v>
      </c>
      <c r="AQ618">
        <v>257</v>
      </c>
      <c r="AR618">
        <v>91</v>
      </c>
      <c r="AS618">
        <v>35</v>
      </c>
      <c r="AT618">
        <v>0</v>
      </c>
      <c r="AU618">
        <v>0</v>
      </c>
      <c r="AV618">
        <v>514</v>
      </c>
      <c r="AW618">
        <v>91</v>
      </c>
      <c r="AX618">
        <v>31</v>
      </c>
      <c r="AY618">
        <v>0</v>
      </c>
      <c r="AZ618">
        <v>6</v>
      </c>
      <c r="BA618">
        <v>55</v>
      </c>
      <c r="BB618">
        <v>15</v>
      </c>
      <c r="BC618">
        <v>49</v>
      </c>
      <c r="BD618">
        <v>12</v>
      </c>
      <c r="BE618">
        <v>8</v>
      </c>
      <c r="BF618">
        <v>111</v>
      </c>
      <c r="BG618">
        <v>0</v>
      </c>
      <c r="BH618">
        <v>67</v>
      </c>
      <c r="BI618">
        <v>46</v>
      </c>
      <c r="BJ618">
        <v>56</v>
      </c>
      <c r="BK618">
        <v>148</v>
      </c>
      <c r="BL618">
        <v>0</v>
      </c>
      <c r="BM618">
        <v>123</v>
      </c>
      <c r="BN618">
        <v>64</v>
      </c>
      <c r="BO618">
        <v>70</v>
      </c>
      <c r="BP618">
        <v>169</v>
      </c>
      <c r="BQ618">
        <v>0</v>
      </c>
      <c r="BR618">
        <v>848</v>
      </c>
      <c r="BS618">
        <v>340</v>
      </c>
      <c r="BT618">
        <v>450</v>
      </c>
      <c r="BU618">
        <v>207</v>
      </c>
      <c r="BV618">
        <v>0</v>
      </c>
    </row>
    <row r="619" spans="1:74" x14ac:dyDescent="0.3">
      <c r="A619" t="s">
        <v>4189</v>
      </c>
      <c r="B619">
        <v>1980</v>
      </c>
      <c r="C619" t="s">
        <v>189</v>
      </c>
      <c r="D619" t="s">
        <v>1074</v>
      </c>
      <c r="E619" t="str">
        <f t="shared" si="9"/>
        <v>City of San Marino</v>
      </c>
      <c r="F619">
        <v>2545</v>
      </c>
      <c r="G619" t="s">
        <v>4190</v>
      </c>
      <c r="H619">
        <v>13307</v>
      </c>
      <c r="I619">
        <v>13307</v>
      </c>
      <c r="J619">
        <v>0</v>
      </c>
      <c r="K619">
        <v>0</v>
      </c>
      <c r="L619">
        <v>4391</v>
      </c>
      <c r="M619">
        <v>4157</v>
      </c>
      <c r="N619">
        <v>234</v>
      </c>
      <c r="O619">
        <v>200100</v>
      </c>
      <c r="P619">
        <v>4379</v>
      </c>
      <c r="Q619">
        <v>72</v>
      </c>
      <c r="R619">
        <v>0</v>
      </c>
      <c r="S619">
        <v>0</v>
      </c>
      <c r="T619" t="s">
        <v>1074</v>
      </c>
      <c r="U619">
        <v>1</v>
      </c>
      <c r="V619">
        <v>501</v>
      </c>
      <c r="W619">
        <v>0</v>
      </c>
      <c r="X619">
        <v>0</v>
      </c>
      <c r="Y619">
        <v>0</v>
      </c>
      <c r="Z619">
        <v>7</v>
      </c>
      <c r="AA619">
        <v>8</v>
      </c>
      <c r="AB619">
        <v>0</v>
      </c>
      <c r="AC619">
        <v>0</v>
      </c>
      <c r="AD619">
        <v>0</v>
      </c>
      <c r="AE619">
        <v>6</v>
      </c>
      <c r="AF619">
        <v>5</v>
      </c>
      <c r="AG619">
        <v>0</v>
      </c>
      <c r="AH619">
        <v>0</v>
      </c>
      <c r="AI619">
        <v>0</v>
      </c>
      <c r="AJ619">
        <v>0</v>
      </c>
      <c r="AK619">
        <v>0</v>
      </c>
      <c r="AL619">
        <v>0</v>
      </c>
      <c r="AM619">
        <v>0</v>
      </c>
      <c r="AN619">
        <v>0</v>
      </c>
      <c r="AO619">
        <v>0</v>
      </c>
      <c r="AP619">
        <v>0</v>
      </c>
      <c r="AQ619">
        <v>74</v>
      </c>
      <c r="AR619">
        <v>16</v>
      </c>
      <c r="AS619">
        <v>53</v>
      </c>
      <c r="AT619">
        <v>19</v>
      </c>
      <c r="AU619">
        <v>34</v>
      </c>
      <c r="AV619">
        <v>649</v>
      </c>
      <c r="AW619">
        <v>179</v>
      </c>
      <c r="AX619">
        <v>0</v>
      </c>
      <c r="AY619">
        <v>0</v>
      </c>
      <c r="AZ619">
        <v>0</v>
      </c>
      <c r="BA619">
        <v>32</v>
      </c>
      <c r="BB619">
        <v>38</v>
      </c>
      <c r="BC619">
        <v>36</v>
      </c>
      <c r="BD619">
        <v>6</v>
      </c>
      <c r="BE619">
        <v>42</v>
      </c>
      <c r="BF619">
        <v>57</v>
      </c>
      <c r="BG619">
        <v>0</v>
      </c>
      <c r="BH619">
        <v>59</v>
      </c>
      <c r="BI619">
        <v>12</v>
      </c>
      <c r="BJ619">
        <v>30</v>
      </c>
      <c r="BK619">
        <v>45</v>
      </c>
      <c r="BL619">
        <v>0</v>
      </c>
      <c r="BM619">
        <v>115</v>
      </c>
      <c r="BN619">
        <v>45</v>
      </c>
      <c r="BO619">
        <v>31</v>
      </c>
      <c r="BP619">
        <v>47</v>
      </c>
      <c r="BQ619">
        <v>0</v>
      </c>
      <c r="BR619">
        <v>2560</v>
      </c>
      <c r="BS619">
        <v>244</v>
      </c>
      <c r="BT619">
        <v>205</v>
      </c>
      <c r="BU619">
        <v>287</v>
      </c>
      <c r="BV619">
        <v>0</v>
      </c>
    </row>
    <row r="620" spans="1:74" x14ac:dyDescent="0.3">
      <c r="A620" t="s">
        <v>4191</v>
      </c>
      <c r="B620">
        <v>1980</v>
      </c>
      <c r="C620" t="s">
        <v>189</v>
      </c>
      <c r="D620" t="s">
        <v>4192</v>
      </c>
      <c r="E620" t="str">
        <f t="shared" si="9"/>
        <v>City of San Martin</v>
      </c>
      <c r="F620">
        <v>2550</v>
      </c>
      <c r="G620" t="s">
        <v>4193</v>
      </c>
      <c r="H620">
        <v>1731</v>
      </c>
      <c r="I620">
        <v>0</v>
      </c>
      <c r="J620">
        <v>0</v>
      </c>
      <c r="K620">
        <v>1731</v>
      </c>
      <c r="L620">
        <v>472</v>
      </c>
      <c r="M620">
        <v>260</v>
      </c>
      <c r="N620">
        <v>212</v>
      </c>
      <c r="O620">
        <v>88100</v>
      </c>
      <c r="P620">
        <v>397</v>
      </c>
      <c r="Q620">
        <v>66</v>
      </c>
      <c r="R620">
        <v>22</v>
      </c>
      <c r="S620">
        <v>10</v>
      </c>
      <c r="T620" t="s">
        <v>4192</v>
      </c>
      <c r="U620">
        <v>1</v>
      </c>
      <c r="V620">
        <v>228</v>
      </c>
      <c r="W620">
        <v>0</v>
      </c>
      <c r="X620">
        <v>9</v>
      </c>
      <c r="Y620">
        <v>0</v>
      </c>
      <c r="Z620">
        <v>9</v>
      </c>
      <c r="AA620">
        <v>6</v>
      </c>
      <c r="AB620">
        <v>12</v>
      </c>
      <c r="AC620">
        <v>17</v>
      </c>
      <c r="AD620">
        <v>35</v>
      </c>
      <c r="AE620">
        <v>36</v>
      </c>
      <c r="AF620">
        <v>0</v>
      </c>
      <c r="AG620">
        <v>0</v>
      </c>
      <c r="AH620">
        <v>8</v>
      </c>
      <c r="AI620">
        <v>10</v>
      </c>
      <c r="AJ620">
        <v>0</v>
      </c>
      <c r="AK620">
        <v>0</v>
      </c>
      <c r="AL620">
        <v>13</v>
      </c>
      <c r="AM620">
        <v>0</v>
      </c>
      <c r="AN620">
        <v>9</v>
      </c>
      <c r="AO620">
        <v>0</v>
      </c>
      <c r="AP620">
        <v>7</v>
      </c>
      <c r="AQ620">
        <v>30</v>
      </c>
      <c r="AR620">
        <v>7</v>
      </c>
      <c r="AS620">
        <v>6</v>
      </c>
      <c r="AT620">
        <v>0</v>
      </c>
      <c r="AU620">
        <v>0</v>
      </c>
      <c r="AV620">
        <v>488</v>
      </c>
      <c r="AW620">
        <v>74</v>
      </c>
      <c r="AX620">
        <v>9</v>
      </c>
      <c r="AY620">
        <v>0</v>
      </c>
      <c r="AZ620">
        <v>3</v>
      </c>
      <c r="BA620">
        <v>0</v>
      </c>
      <c r="BB620">
        <v>0</v>
      </c>
      <c r="BC620">
        <v>9</v>
      </c>
      <c r="BD620">
        <v>0</v>
      </c>
      <c r="BE620">
        <v>0</v>
      </c>
      <c r="BF620">
        <v>18</v>
      </c>
      <c r="BG620">
        <v>0</v>
      </c>
      <c r="BH620">
        <v>16</v>
      </c>
      <c r="BI620">
        <v>0</v>
      </c>
      <c r="BJ620">
        <v>6</v>
      </c>
      <c r="BK620">
        <v>0</v>
      </c>
      <c r="BL620">
        <v>0</v>
      </c>
      <c r="BM620">
        <v>7</v>
      </c>
      <c r="BN620">
        <v>8</v>
      </c>
      <c r="BO620">
        <v>0</v>
      </c>
      <c r="BP620">
        <v>6</v>
      </c>
      <c r="BQ620">
        <v>0</v>
      </c>
      <c r="BR620">
        <v>43</v>
      </c>
      <c r="BS620">
        <v>31</v>
      </c>
      <c r="BT620">
        <v>28</v>
      </c>
      <c r="BU620">
        <v>13</v>
      </c>
      <c r="BV620">
        <v>0</v>
      </c>
    </row>
    <row r="621" spans="1:74" x14ac:dyDescent="0.3">
      <c r="A621" t="s">
        <v>4194</v>
      </c>
      <c r="B621">
        <v>1980</v>
      </c>
      <c r="C621" t="s">
        <v>189</v>
      </c>
      <c r="D621" t="s">
        <v>1076</v>
      </c>
      <c r="E621" t="str">
        <f t="shared" si="9"/>
        <v>City of San Mateo</v>
      </c>
      <c r="F621">
        <v>2555</v>
      </c>
      <c r="G621" t="s">
        <v>4195</v>
      </c>
      <c r="H621">
        <v>77561</v>
      </c>
      <c r="I621">
        <v>77561</v>
      </c>
      <c r="J621">
        <v>0</v>
      </c>
      <c r="K621">
        <v>0</v>
      </c>
      <c r="L621">
        <v>32855</v>
      </c>
      <c r="M621">
        <v>17034</v>
      </c>
      <c r="N621">
        <v>15821</v>
      </c>
      <c r="O621">
        <v>126700</v>
      </c>
      <c r="P621">
        <v>22395</v>
      </c>
      <c r="Q621">
        <v>5521</v>
      </c>
      <c r="R621">
        <v>6294</v>
      </c>
      <c r="S621">
        <v>28</v>
      </c>
      <c r="T621" t="s">
        <v>1076</v>
      </c>
      <c r="U621">
        <v>1</v>
      </c>
      <c r="V621">
        <v>346</v>
      </c>
      <c r="W621">
        <v>0</v>
      </c>
      <c r="X621">
        <v>0</v>
      </c>
      <c r="Y621">
        <v>13</v>
      </c>
      <c r="Z621">
        <v>1248</v>
      </c>
      <c r="AA621">
        <v>460</v>
      </c>
      <c r="AB621">
        <v>15</v>
      </c>
      <c r="AC621">
        <v>36</v>
      </c>
      <c r="AD621">
        <v>324</v>
      </c>
      <c r="AE621">
        <v>1786</v>
      </c>
      <c r="AF621">
        <v>29</v>
      </c>
      <c r="AG621">
        <v>161</v>
      </c>
      <c r="AH621">
        <v>365</v>
      </c>
      <c r="AI621">
        <v>1262</v>
      </c>
      <c r="AJ621">
        <v>1030</v>
      </c>
      <c r="AK621">
        <v>37</v>
      </c>
      <c r="AL621">
        <v>562</v>
      </c>
      <c r="AM621">
        <v>798</v>
      </c>
      <c r="AN621">
        <v>780</v>
      </c>
      <c r="AO621">
        <v>261</v>
      </c>
      <c r="AP621">
        <v>35</v>
      </c>
      <c r="AQ621">
        <v>4310</v>
      </c>
      <c r="AR621">
        <v>1292</v>
      </c>
      <c r="AS621">
        <v>687</v>
      </c>
      <c r="AT621">
        <v>44</v>
      </c>
      <c r="AU621">
        <v>75</v>
      </c>
      <c r="AV621">
        <v>458</v>
      </c>
      <c r="AW621">
        <v>117</v>
      </c>
      <c r="AX621">
        <v>7</v>
      </c>
      <c r="AY621">
        <v>57</v>
      </c>
      <c r="AZ621">
        <v>118</v>
      </c>
      <c r="BA621">
        <v>290</v>
      </c>
      <c r="BB621">
        <v>83</v>
      </c>
      <c r="BC621">
        <v>392</v>
      </c>
      <c r="BD621">
        <v>164</v>
      </c>
      <c r="BE621">
        <v>139</v>
      </c>
      <c r="BF621">
        <v>257</v>
      </c>
      <c r="BG621">
        <v>0</v>
      </c>
      <c r="BH621">
        <v>600</v>
      </c>
      <c r="BI621">
        <v>102</v>
      </c>
      <c r="BJ621">
        <v>148</v>
      </c>
      <c r="BK621">
        <v>268</v>
      </c>
      <c r="BL621">
        <v>0</v>
      </c>
      <c r="BM621">
        <v>828</v>
      </c>
      <c r="BN621">
        <v>118</v>
      </c>
      <c r="BO621">
        <v>147</v>
      </c>
      <c r="BP621">
        <v>380</v>
      </c>
      <c r="BQ621">
        <v>0</v>
      </c>
      <c r="BR621">
        <v>6745</v>
      </c>
      <c r="BS621">
        <v>1030</v>
      </c>
      <c r="BT621">
        <v>1306</v>
      </c>
      <c r="BU621">
        <v>826</v>
      </c>
      <c r="BV621">
        <v>0</v>
      </c>
    </row>
    <row r="622" spans="1:74" x14ac:dyDescent="0.3">
      <c r="A622" t="s">
        <v>4196</v>
      </c>
      <c r="B622">
        <v>1980</v>
      </c>
      <c r="C622" t="s">
        <v>189</v>
      </c>
      <c r="D622" t="s">
        <v>4197</v>
      </c>
      <c r="E622" t="str">
        <f t="shared" si="9"/>
        <v>City of San Pablo</v>
      </c>
      <c r="F622">
        <v>2560</v>
      </c>
      <c r="G622" t="s">
        <v>4198</v>
      </c>
      <c r="H622">
        <v>19750</v>
      </c>
      <c r="I622">
        <v>19750</v>
      </c>
      <c r="J622">
        <v>0</v>
      </c>
      <c r="K622">
        <v>0</v>
      </c>
      <c r="L622">
        <v>7948</v>
      </c>
      <c r="M622">
        <v>3706</v>
      </c>
      <c r="N622">
        <v>4242</v>
      </c>
      <c r="O622">
        <v>53600</v>
      </c>
      <c r="P622">
        <v>5115</v>
      </c>
      <c r="Q622">
        <v>1423</v>
      </c>
      <c r="R622">
        <v>1007</v>
      </c>
      <c r="S622">
        <v>808</v>
      </c>
      <c r="T622" t="s">
        <v>4197</v>
      </c>
      <c r="U622">
        <v>1</v>
      </c>
      <c r="V622">
        <v>248</v>
      </c>
      <c r="W622">
        <v>34</v>
      </c>
      <c r="X622">
        <v>60</v>
      </c>
      <c r="Y622">
        <v>88</v>
      </c>
      <c r="Z622">
        <v>688</v>
      </c>
      <c r="AA622">
        <v>134</v>
      </c>
      <c r="AB622">
        <v>36</v>
      </c>
      <c r="AC622">
        <v>47</v>
      </c>
      <c r="AD622">
        <v>340</v>
      </c>
      <c r="AE622">
        <v>541</v>
      </c>
      <c r="AF622">
        <v>0</v>
      </c>
      <c r="AG622">
        <v>178</v>
      </c>
      <c r="AH622">
        <v>281</v>
      </c>
      <c r="AI622">
        <v>314</v>
      </c>
      <c r="AJ622">
        <v>133</v>
      </c>
      <c r="AK622">
        <v>0</v>
      </c>
      <c r="AL622">
        <v>370</v>
      </c>
      <c r="AM622">
        <v>151</v>
      </c>
      <c r="AN622">
        <v>44</v>
      </c>
      <c r="AO622">
        <v>7</v>
      </c>
      <c r="AP622">
        <v>8</v>
      </c>
      <c r="AQ622">
        <v>672</v>
      </c>
      <c r="AR622">
        <v>63</v>
      </c>
      <c r="AS622">
        <v>15</v>
      </c>
      <c r="AT622">
        <v>0</v>
      </c>
      <c r="AU622">
        <v>0</v>
      </c>
      <c r="AV622">
        <v>267</v>
      </c>
      <c r="AW622">
        <v>71</v>
      </c>
      <c r="AX622">
        <v>70</v>
      </c>
      <c r="AY622">
        <v>31</v>
      </c>
      <c r="AZ622">
        <v>43</v>
      </c>
      <c r="BA622">
        <v>137</v>
      </c>
      <c r="BB622">
        <v>45</v>
      </c>
      <c r="BC622">
        <v>240</v>
      </c>
      <c r="BD622">
        <v>6</v>
      </c>
      <c r="BE622">
        <v>77</v>
      </c>
      <c r="BF622">
        <v>110</v>
      </c>
      <c r="BG622">
        <v>0</v>
      </c>
      <c r="BH622">
        <v>217</v>
      </c>
      <c r="BI622">
        <v>38</v>
      </c>
      <c r="BJ622">
        <v>38</v>
      </c>
      <c r="BK622">
        <v>66</v>
      </c>
      <c r="BL622">
        <v>0</v>
      </c>
      <c r="BM622">
        <v>225</v>
      </c>
      <c r="BN622">
        <v>20</v>
      </c>
      <c r="BO622">
        <v>72</v>
      </c>
      <c r="BP622">
        <v>29</v>
      </c>
      <c r="BQ622">
        <v>0</v>
      </c>
      <c r="BR622">
        <v>1006</v>
      </c>
      <c r="BS622">
        <v>204</v>
      </c>
      <c r="BT622">
        <v>63</v>
      </c>
      <c r="BU622">
        <v>7</v>
      </c>
      <c r="BV622">
        <v>0</v>
      </c>
    </row>
    <row r="623" spans="1:74" x14ac:dyDescent="0.3">
      <c r="A623" t="s">
        <v>4199</v>
      </c>
      <c r="B623">
        <v>1980</v>
      </c>
      <c r="C623" t="s">
        <v>189</v>
      </c>
      <c r="D623" t="s">
        <v>1078</v>
      </c>
      <c r="E623" t="str">
        <f t="shared" si="9"/>
        <v>City of San Rafael</v>
      </c>
      <c r="F623">
        <v>2565</v>
      </c>
      <c r="G623" t="s">
        <v>4200</v>
      </c>
      <c r="H623">
        <v>44700</v>
      </c>
      <c r="I623">
        <v>44700</v>
      </c>
      <c r="J623">
        <v>0</v>
      </c>
      <c r="K623">
        <v>0</v>
      </c>
      <c r="L623">
        <v>18757</v>
      </c>
      <c r="M623">
        <v>10079</v>
      </c>
      <c r="N623">
        <v>8678</v>
      </c>
      <c r="O623">
        <v>148300</v>
      </c>
      <c r="P623">
        <v>12871</v>
      </c>
      <c r="Q623">
        <v>2450</v>
      </c>
      <c r="R623">
        <v>3483</v>
      </c>
      <c r="S623">
        <v>393</v>
      </c>
      <c r="T623" t="s">
        <v>1078</v>
      </c>
      <c r="U623">
        <v>1</v>
      </c>
      <c r="V623">
        <v>326</v>
      </c>
      <c r="W623">
        <v>28</v>
      </c>
      <c r="X623">
        <v>38</v>
      </c>
      <c r="Y623">
        <v>51</v>
      </c>
      <c r="Z623">
        <v>902</v>
      </c>
      <c r="AA623">
        <v>174</v>
      </c>
      <c r="AB623">
        <v>68</v>
      </c>
      <c r="AC623">
        <v>64</v>
      </c>
      <c r="AD623">
        <v>283</v>
      </c>
      <c r="AE623">
        <v>1312</v>
      </c>
      <c r="AF623">
        <v>7</v>
      </c>
      <c r="AG623">
        <v>126</v>
      </c>
      <c r="AH623">
        <v>232</v>
      </c>
      <c r="AI623">
        <v>872</v>
      </c>
      <c r="AJ623">
        <v>572</v>
      </c>
      <c r="AK623">
        <v>15</v>
      </c>
      <c r="AL623">
        <v>397</v>
      </c>
      <c r="AM623">
        <v>509</v>
      </c>
      <c r="AN623">
        <v>391</v>
      </c>
      <c r="AO623">
        <v>135</v>
      </c>
      <c r="AP623">
        <v>0</v>
      </c>
      <c r="AQ623">
        <v>1627</v>
      </c>
      <c r="AR623">
        <v>515</v>
      </c>
      <c r="AS623">
        <v>266</v>
      </c>
      <c r="AT623">
        <v>15</v>
      </c>
      <c r="AU623">
        <v>36</v>
      </c>
      <c r="AV623">
        <v>479</v>
      </c>
      <c r="AW623">
        <v>133</v>
      </c>
      <c r="AX623">
        <v>12</v>
      </c>
      <c r="AY623">
        <v>26</v>
      </c>
      <c r="AZ623">
        <v>0</v>
      </c>
      <c r="BA623">
        <v>203</v>
      </c>
      <c r="BB623">
        <v>79</v>
      </c>
      <c r="BC623">
        <v>75</v>
      </c>
      <c r="BD623">
        <v>41</v>
      </c>
      <c r="BE623">
        <v>71</v>
      </c>
      <c r="BF623">
        <v>146</v>
      </c>
      <c r="BG623">
        <v>0</v>
      </c>
      <c r="BH623">
        <v>172</v>
      </c>
      <c r="BI623">
        <v>66</v>
      </c>
      <c r="BJ623">
        <v>69</v>
      </c>
      <c r="BK623">
        <v>108</v>
      </c>
      <c r="BL623">
        <v>0</v>
      </c>
      <c r="BM623">
        <v>338</v>
      </c>
      <c r="BN623">
        <v>49</v>
      </c>
      <c r="BO623">
        <v>117</v>
      </c>
      <c r="BP623">
        <v>111</v>
      </c>
      <c r="BQ623">
        <v>0</v>
      </c>
      <c r="BR623">
        <v>4279</v>
      </c>
      <c r="BS623">
        <v>694</v>
      </c>
      <c r="BT623">
        <v>759</v>
      </c>
      <c r="BU623">
        <v>482</v>
      </c>
      <c r="BV623">
        <v>0</v>
      </c>
    </row>
    <row r="624" spans="1:74" x14ac:dyDescent="0.3">
      <c r="A624" t="s">
        <v>4201</v>
      </c>
      <c r="B624">
        <v>1980</v>
      </c>
      <c r="C624" t="s">
        <v>189</v>
      </c>
      <c r="D624" t="s">
        <v>1080</v>
      </c>
      <c r="E624" t="str">
        <f t="shared" si="9"/>
        <v>City of San Ramon</v>
      </c>
      <c r="F624">
        <v>2567</v>
      </c>
      <c r="G624" t="s">
        <v>4202</v>
      </c>
      <c r="H624">
        <v>22356</v>
      </c>
      <c r="I624">
        <v>22356</v>
      </c>
      <c r="J624">
        <v>0</v>
      </c>
      <c r="K624">
        <v>0</v>
      </c>
      <c r="L624">
        <v>7232</v>
      </c>
      <c r="M624">
        <v>6142</v>
      </c>
      <c r="N624">
        <v>1090</v>
      </c>
      <c r="O624">
        <v>126800</v>
      </c>
      <c r="P624">
        <v>7319</v>
      </c>
      <c r="Q624">
        <v>206</v>
      </c>
      <c r="R624">
        <v>172</v>
      </c>
      <c r="S624">
        <v>0</v>
      </c>
      <c r="T624" t="s">
        <v>1080</v>
      </c>
      <c r="U624">
        <v>1</v>
      </c>
      <c r="V624">
        <v>501</v>
      </c>
      <c r="W624">
        <v>0</v>
      </c>
      <c r="X624">
        <v>0</v>
      </c>
      <c r="Y624">
        <v>0</v>
      </c>
      <c r="Z624">
        <v>22</v>
      </c>
      <c r="AA624">
        <v>12</v>
      </c>
      <c r="AB624">
        <v>0</v>
      </c>
      <c r="AC624">
        <v>0</v>
      </c>
      <c r="AD624">
        <v>0</v>
      </c>
      <c r="AE624">
        <v>108</v>
      </c>
      <c r="AF624">
        <v>21</v>
      </c>
      <c r="AG624">
        <v>5</v>
      </c>
      <c r="AH624">
        <v>7</v>
      </c>
      <c r="AI624">
        <v>7</v>
      </c>
      <c r="AJ624">
        <v>61</v>
      </c>
      <c r="AK624">
        <v>0</v>
      </c>
      <c r="AL624">
        <v>0</v>
      </c>
      <c r="AM624">
        <v>19</v>
      </c>
      <c r="AN624">
        <v>46</v>
      </c>
      <c r="AO624">
        <v>60</v>
      </c>
      <c r="AP624">
        <v>0</v>
      </c>
      <c r="AQ624">
        <v>399</v>
      </c>
      <c r="AR624">
        <v>115</v>
      </c>
      <c r="AS624">
        <v>157</v>
      </c>
      <c r="AT624">
        <v>13</v>
      </c>
      <c r="AU624">
        <v>4</v>
      </c>
      <c r="AV624">
        <v>709</v>
      </c>
      <c r="AW624">
        <v>158</v>
      </c>
      <c r="AX624">
        <v>0</v>
      </c>
      <c r="AY624">
        <v>0</v>
      </c>
      <c r="AZ624">
        <v>0</v>
      </c>
      <c r="BA624">
        <v>60</v>
      </c>
      <c r="BB624">
        <v>17</v>
      </c>
      <c r="BC624">
        <v>6</v>
      </c>
      <c r="BD624">
        <v>5</v>
      </c>
      <c r="BE624">
        <v>0</v>
      </c>
      <c r="BF624">
        <v>60</v>
      </c>
      <c r="BG624">
        <v>0</v>
      </c>
      <c r="BH624">
        <v>40</v>
      </c>
      <c r="BI624">
        <v>52</v>
      </c>
      <c r="BJ624">
        <v>35</v>
      </c>
      <c r="BK624">
        <v>67</v>
      </c>
      <c r="BL624">
        <v>0</v>
      </c>
      <c r="BM624">
        <v>73</v>
      </c>
      <c r="BN624">
        <v>13</v>
      </c>
      <c r="BO624">
        <v>33</v>
      </c>
      <c r="BP624">
        <v>134</v>
      </c>
      <c r="BQ624">
        <v>0</v>
      </c>
      <c r="BR624">
        <v>1598</v>
      </c>
      <c r="BS624">
        <v>907</v>
      </c>
      <c r="BT624">
        <v>1194</v>
      </c>
      <c r="BU624">
        <v>720</v>
      </c>
      <c r="BV624">
        <v>0</v>
      </c>
    </row>
    <row r="625" spans="1:74" x14ac:dyDescent="0.3">
      <c r="A625" t="s">
        <v>4203</v>
      </c>
      <c r="B625">
        <v>1980</v>
      </c>
      <c r="C625" t="s">
        <v>189</v>
      </c>
      <c r="D625" t="s">
        <v>1084</v>
      </c>
      <c r="E625" t="str">
        <f t="shared" si="9"/>
        <v>City of Santa Ana</v>
      </c>
      <c r="F625">
        <v>2570</v>
      </c>
      <c r="G625" t="s">
        <v>4204</v>
      </c>
      <c r="H625">
        <v>203713</v>
      </c>
      <c r="I625">
        <v>203713</v>
      </c>
      <c r="J625">
        <v>0</v>
      </c>
      <c r="K625">
        <v>0</v>
      </c>
      <c r="L625">
        <v>64038</v>
      </c>
      <c r="M625">
        <v>32825</v>
      </c>
      <c r="N625">
        <v>31213</v>
      </c>
      <c r="O625">
        <v>80500</v>
      </c>
      <c r="P625">
        <v>44122</v>
      </c>
      <c r="Q625">
        <v>9116</v>
      </c>
      <c r="R625">
        <v>10855</v>
      </c>
      <c r="S625">
        <v>3070</v>
      </c>
      <c r="T625" t="s">
        <v>1084</v>
      </c>
      <c r="U625">
        <v>1</v>
      </c>
      <c r="V625">
        <v>332</v>
      </c>
      <c r="W625">
        <v>25</v>
      </c>
      <c r="X625">
        <v>111</v>
      </c>
      <c r="Y625">
        <v>300</v>
      </c>
      <c r="Z625">
        <v>3172</v>
      </c>
      <c r="AA625">
        <v>677</v>
      </c>
      <c r="AB625">
        <v>117</v>
      </c>
      <c r="AC625">
        <v>284</v>
      </c>
      <c r="AD625">
        <v>873</v>
      </c>
      <c r="AE625">
        <v>5057</v>
      </c>
      <c r="AF625">
        <v>107</v>
      </c>
      <c r="AG625">
        <v>462</v>
      </c>
      <c r="AH625">
        <v>871</v>
      </c>
      <c r="AI625">
        <v>2836</v>
      </c>
      <c r="AJ625">
        <v>1971</v>
      </c>
      <c r="AK625">
        <v>32</v>
      </c>
      <c r="AL625">
        <v>1434</v>
      </c>
      <c r="AM625">
        <v>1521</v>
      </c>
      <c r="AN625">
        <v>1757</v>
      </c>
      <c r="AO625">
        <v>491</v>
      </c>
      <c r="AP625">
        <v>18</v>
      </c>
      <c r="AQ625">
        <v>6050</v>
      </c>
      <c r="AR625">
        <v>1690</v>
      </c>
      <c r="AS625">
        <v>706</v>
      </c>
      <c r="AT625">
        <v>41</v>
      </c>
      <c r="AU625">
        <v>134</v>
      </c>
      <c r="AV625">
        <v>410</v>
      </c>
      <c r="AW625">
        <v>83</v>
      </c>
      <c r="AX625">
        <v>233</v>
      </c>
      <c r="AY625">
        <v>146</v>
      </c>
      <c r="AZ625">
        <v>86</v>
      </c>
      <c r="BA625">
        <v>724</v>
      </c>
      <c r="BB625">
        <v>248</v>
      </c>
      <c r="BC625">
        <v>918</v>
      </c>
      <c r="BD625">
        <v>146</v>
      </c>
      <c r="BE625">
        <v>227</v>
      </c>
      <c r="BF625">
        <v>674</v>
      </c>
      <c r="BG625">
        <v>0</v>
      </c>
      <c r="BH625">
        <v>1093</v>
      </c>
      <c r="BI625">
        <v>269</v>
      </c>
      <c r="BJ625">
        <v>306</v>
      </c>
      <c r="BK625">
        <v>838</v>
      </c>
      <c r="BL625">
        <v>0</v>
      </c>
      <c r="BM625">
        <v>1513</v>
      </c>
      <c r="BN625">
        <v>335</v>
      </c>
      <c r="BO625">
        <v>607</v>
      </c>
      <c r="BP625">
        <v>876</v>
      </c>
      <c r="BQ625">
        <v>0</v>
      </c>
      <c r="BR625">
        <v>10249</v>
      </c>
      <c r="BS625">
        <v>2008</v>
      </c>
      <c r="BT625">
        <v>2266</v>
      </c>
      <c r="BU625">
        <v>989</v>
      </c>
      <c r="BV625">
        <v>0</v>
      </c>
    </row>
    <row r="626" spans="1:74" x14ac:dyDescent="0.3">
      <c r="A626" t="s">
        <v>4205</v>
      </c>
      <c r="B626">
        <v>1980</v>
      </c>
      <c r="C626" t="s">
        <v>189</v>
      </c>
      <c r="D626" t="s">
        <v>1086</v>
      </c>
      <c r="E626" t="str">
        <f t="shared" si="9"/>
        <v>City of Santa Barbara</v>
      </c>
      <c r="F626">
        <v>2575</v>
      </c>
      <c r="G626" t="s">
        <v>4206</v>
      </c>
      <c r="H626">
        <v>74414</v>
      </c>
      <c r="I626">
        <v>74414</v>
      </c>
      <c r="J626">
        <v>0</v>
      </c>
      <c r="K626">
        <v>0</v>
      </c>
      <c r="L626">
        <v>32509</v>
      </c>
      <c r="M626">
        <v>13532</v>
      </c>
      <c r="N626">
        <v>18977</v>
      </c>
      <c r="O626">
        <v>130800</v>
      </c>
      <c r="P626">
        <v>19797</v>
      </c>
      <c r="Q626">
        <v>7307</v>
      </c>
      <c r="R626">
        <v>6431</v>
      </c>
      <c r="S626">
        <v>363</v>
      </c>
      <c r="T626" t="s">
        <v>1086</v>
      </c>
      <c r="U626">
        <v>1</v>
      </c>
      <c r="V626">
        <v>317</v>
      </c>
      <c r="W626">
        <v>20</v>
      </c>
      <c r="X626">
        <v>99</v>
      </c>
      <c r="Y626">
        <v>201</v>
      </c>
      <c r="Z626">
        <v>2490</v>
      </c>
      <c r="AA626">
        <v>320</v>
      </c>
      <c r="AB626">
        <v>188</v>
      </c>
      <c r="AC626">
        <v>262</v>
      </c>
      <c r="AD626">
        <v>704</v>
      </c>
      <c r="AE626">
        <v>3301</v>
      </c>
      <c r="AF626">
        <v>105</v>
      </c>
      <c r="AG626">
        <v>424</v>
      </c>
      <c r="AH626">
        <v>673</v>
      </c>
      <c r="AI626">
        <v>1533</v>
      </c>
      <c r="AJ626">
        <v>1396</v>
      </c>
      <c r="AK626">
        <v>72</v>
      </c>
      <c r="AL626">
        <v>720</v>
      </c>
      <c r="AM626">
        <v>755</v>
      </c>
      <c r="AN626">
        <v>898</v>
      </c>
      <c r="AO626">
        <v>426</v>
      </c>
      <c r="AP626">
        <v>27</v>
      </c>
      <c r="AQ626">
        <v>2646</v>
      </c>
      <c r="AR626">
        <v>777</v>
      </c>
      <c r="AS626">
        <v>623</v>
      </c>
      <c r="AT626">
        <v>47</v>
      </c>
      <c r="AU626">
        <v>32</v>
      </c>
      <c r="AV626">
        <v>419</v>
      </c>
      <c r="AW626">
        <v>106</v>
      </c>
      <c r="AX626">
        <v>117</v>
      </c>
      <c r="AY626">
        <v>111</v>
      </c>
      <c r="AZ626">
        <v>94</v>
      </c>
      <c r="BA626">
        <v>348</v>
      </c>
      <c r="BB626">
        <v>84</v>
      </c>
      <c r="BC626">
        <v>633</v>
      </c>
      <c r="BD626">
        <v>118</v>
      </c>
      <c r="BE626">
        <v>150</v>
      </c>
      <c r="BF626">
        <v>257</v>
      </c>
      <c r="BG626">
        <v>0</v>
      </c>
      <c r="BH626">
        <v>744</v>
      </c>
      <c r="BI626">
        <v>84</v>
      </c>
      <c r="BJ626">
        <v>140</v>
      </c>
      <c r="BK626">
        <v>246</v>
      </c>
      <c r="BL626">
        <v>0</v>
      </c>
      <c r="BM626">
        <v>848</v>
      </c>
      <c r="BN626">
        <v>132</v>
      </c>
      <c r="BO626">
        <v>184</v>
      </c>
      <c r="BP626">
        <v>278</v>
      </c>
      <c r="BQ626">
        <v>0</v>
      </c>
      <c r="BR626">
        <v>4547</v>
      </c>
      <c r="BS626">
        <v>609</v>
      </c>
      <c r="BT626">
        <v>672</v>
      </c>
      <c r="BU626">
        <v>512</v>
      </c>
      <c r="BV626">
        <v>0</v>
      </c>
    </row>
    <row r="627" spans="1:74" x14ac:dyDescent="0.3">
      <c r="A627" t="s">
        <v>4207</v>
      </c>
      <c r="B627">
        <v>1980</v>
      </c>
      <c r="C627" t="s">
        <v>189</v>
      </c>
      <c r="D627" t="s">
        <v>1088</v>
      </c>
      <c r="E627" t="str">
        <f t="shared" si="9"/>
        <v>City of Santa Clara</v>
      </c>
      <c r="F627">
        <v>2580</v>
      </c>
      <c r="G627" t="s">
        <v>4208</v>
      </c>
      <c r="H627">
        <v>87746</v>
      </c>
      <c r="I627">
        <v>87746</v>
      </c>
      <c r="J627">
        <v>0</v>
      </c>
      <c r="K627">
        <v>0</v>
      </c>
      <c r="L627">
        <v>34037</v>
      </c>
      <c r="M627">
        <v>16138</v>
      </c>
      <c r="N627">
        <v>17899</v>
      </c>
      <c r="O627">
        <v>96800</v>
      </c>
      <c r="P627">
        <v>22149</v>
      </c>
      <c r="Q627">
        <v>4810</v>
      </c>
      <c r="R627">
        <v>7496</v>
      </c>
      <c r="S627">
        <v>400</v>
      </c>
      <c r="T627" t="s">
        <v>1088</v>
      </c>
      <c r="U627">
        <v>1</v>
      </c>
      <c r="V627">
        <v>339</v>
      </c>
      <c r="W627">
        <v>7</v>
      </c>
      <c r="X627">
        <v>55</v>
      </c>
      <c r="Y627">
        <v>92</v>
      </c>
      <c r="Z627">
        <v>1413</v>
      </c>
      <c r="AA627">
        <v>228</v>
      </c>
      <c r="AB627">
        <v>43</v>
      </c>
      <c r="AC627">
        <v>68</v>
      </c>
      <c r="AD627">
        <v>418</v>
      </c>
      <c r="AE627">
        <v>1923</v>
      </c>
      <c r="AF627">
        <v>52</v>
      </c>
      <c r="AG627">
        <v>262</v>
      </c>
      <c r="AH627">
        <v>507</v>
      </c>
      <c r="AI627">
        <v>1260</v>
      </c>
      <c r="AJ627">
        <v>1178</v>
      </c>
      <c r="AK627">
        <v>20</v>
      </c>
      <c r="AL627">
        <v>837</v>
      </c>
      <c r="AM627">
        <v>932</v>
      </c>
      <c r="AN627">
        <v>1107</v>
      </c>
      <c r="AO627">
        <v>242</v>
      </c>
      <c r="AP627">
        <v>47</v>
      </c>
      <c r="AQ627">
        <v>5313</v>
      </c>
      <c r="AR627">
        <v>1164</v>
      </c>
      <c r="AS627">
        <v>547</v>
      </c>
      <c r="AT627">
        <v>25</v>
      </c>
      <c r="AU627">
        <v>24</v>
      </c>
      <c r="AV627">
        <v>321</v>
      </c>
      <c r="AW627">
        <v>88</v>
      </c>
      <c r="AX627">
        <v>31</v>
      </c>
      <c r="AY627">
        <v>87</v>
      </c>
      <c r="AZ627">
        <v>27</v>
      </c>
      <c r="BA627">
        <v>224</v>
      </c>
      <c r="BB627">
        <v>53</v>
      </c>
      <c r="BC627">
        <v>410</v>
      </c>
      <c r="BD627">
        <v>102</v>
      </c>
      <c r="BE627">
        <v>171</v>
      </c>
      <c r="BF627">
        <v>276</v>
      </c>
      <c r="BG627">
        <v>0</v>
      </c>
      <c r="BH627">
        <v>600</v>
      </c>
      <c r="BI627">
        <v>124</v>
      </c>
      <c r="BJ627">
        <v>119</v>
      </c>
      <c r="BK627">
        <v>169</v>
      </c>
      <c r="BL627">
        <v>0</v>
      </c>
      <c r="BM627">
        <v>739</v>
      </c>
      <c r="BN627">
        <v>132</v>
      </c>
      <c r="BO627">
        <v>181</v>
      </c>
      <c r="BP627">
        <v>238</v>
      </c>
      <c r="BQ627">
        <v>0</v>
      </c>
      <c r="BR627">
        <v>7740</v>
      </c>
      <c r="BS627">
        <v>970</v>
      </c>
      <c r="BT627">
        <v>877</v>
      </c>
      <c r="BU627">
        <v>328</v>
      </c>
      <c r="BV627">
        <v>0</v>
      </c>
    </row>
    <row r="628" spans="1:74" x14ac:dyDescent="0.3">
      <c r="A628" t="s">
        <v>4209</v>
      </c>
      <c r="B628">
        <v>1980</v>
      </c>
      <c r="C628" t="s">
        <v>189</v>
      </c>
      <c r="D628" t="s">
        <v>1092</v>
      </c>
      <c r="E628" t="str">
        <f t="shared" si="9"/>
        <v>City of Santa Cruz</v>
      </c>
      <c r="F628">
        <v>2585</v>
      </c>
      <c r="G628" t="s">
        <v>4210</v>
      </c>
      <c r="H628">
        <v>41483</v>
      </c>
      <c r="I628">
        <v>41483</v>
      </c>
      <c r="J628">
        <v>0</v>
      </c>
      <c r="K628">
        <v>0</v>
      </c>
      <c r="L628">
        <v>16617</v>
      </c>
      <c r="M628">
        <v>7963</v>
      </c>
      <c r="N628">
        <v>8654</v>
      </c>
      <c r="O628">
        <v>90300</v>
      </c>
      <c r="P628">
        <v>12523</v>
      </c>
      <c r="Q628">
        <v>2898</v>
      </c>
      <c r="R628">
        <v>2070</v>
      </c>
      <c r="S628">
        <v>278</v>
      </c>
      <c r="T628" t="s">
        <v>1092</v>
      </c>
      <c r="U628">
        <v>1</v>
      </c>
      <c r="V628">
        <v>290</v>
      </c>
      <c r="W628">
        <v>42</v>
      </c>
      <c r="X628">
        <v>77</v>
      </c>
      <c r="Y628">
        <v>92</v>
      </c>
      <c r="Z628">
        <v>1629</v>
      </c>
      <c r="AA628">
        <v>280</v>
      </c>
      <c r="AB628">
        <v>94</v>
      </c>
      <c r="AC628">
        <v>109</v>
      </c>
      <c r="AD628">
        <v>349</v>
      </c>
      <c r="AE628">
        <v>1528</v>
      </c>
      <c r="AF628">
        <v>47</v>
      </c>
      <c r="AG628">
        <v>198</v>
      </c>
      <c r="AH628">
        <v>296</v>
      </c>
      <c r="AI628">
        <v>585</v>
      </c>
      <c r="AJ628">
        <v>425</v>
      </c>
      <c r="AK628">
        <v>23</v>
      </c>
      <c r="AL628">
        <v>403</v>
      </c>
      <c r="AM628">
        <v>220</v>
      </c>
      <c r="AN628">
        <v>298</v>
      </c>
      <c r="AO628">
        <v>124</v>
      </c>
      <c r="AP628">
        <v>7</v>
      </c>
      <c r="AQ628">
        <v>1188</v>
      </c>
      <c r="AR628">
        <v>305</v>
      </c>
      <c r="AS628">
        <v>158</v>
      </c>
      <c r="AT628">
        <v>12</v>
      </c>
      <c r="AU628">
        <v>66</v>
      </c>
      <c r="AV628">
        <v>428</v>
      </c>
      <c r="AW628">
        <v>87</v>
      </c>
      <c r="AX628">
        <v>133</v>
      </c>
      <c r="AY628">
        <v>42</v>
      </c>
      <c r="AZ628">
        <v>62</v>
      </c>
      <c r="BA628">
        <v>265</v>
      </c>
      <c r="BB628">
        <v>86</v>
      </c>
      <c r="BC628">
        <v>401</v>
      </c>
      <c r="BD628">
        <v>49</v>
      </c>
      <c r="BE628">
        <v>100</v>
      </c>
      <c r="BF628">
        <v>259</v>
      </c>
      <c r="BG628">
        <v>0</v>
      </c>
      <c r="BH628">
        <v>614</v>
      </c>
      <c r="BI628">
        <v>50</v>
      </c>
      <c r="BJ628">
        <v>72</v>
      </c>
      <c r="BK628">
        <v>155</v>
      </c>
      <c r="BL628">
        <v>0</v>
      </c>
      <c r="BM628">
        <v>420</v>
      </c>
      <c r="BN628">
        <v>90</v>
      </c>
      <c r="BO628">
        <v>151</v>
      </c>
      <c r="BP628">
        <v>70</v>
      </c>
      <c r="BQ628">
        <v>0</v>
      </c>
      <c r="BR628">
        <v>2408</v>
      </c>
      <c r="BS628">
        <v>479</v>
      </c>
      <c r="BT628">
        <v>480</v>
      </c>
      <c r="BU628">
        <v>239</v>
      </c>
      <c r="BV628">
        <v>0</v>
      </c>
    </row>
    <row r="629" spans="1:74" x14ac:dyDescent="0.3">
      <c r="A629" t="s">
        <v>4211</v>
      </c>
      <c r="B629">
        <v>1980</v>
      </c>
      <c r="C629" t="s">
        <v>189</v>
      </c>
      <c r="D629" t="s">
        <v>1094</v>
      </c>
      <c r="E629" t="str">
        <f t="shared" si="9"/>
        <v>City of Santa Fe Springs</v>
      </c>
      <c r="F629">
        <v>2590</v>
      </c>
      <c r="G629" t="s">
        <v>4212</v>
      </c>
      <c r="H629">
        <v>14520</v>
      </c>
      <c r="I629">
        <v>14520</v>
      </c>
      <c r="J629">
        <v>0</v>
      </c>
      <c r="K629">
        <v>0</v>
      </c>
      <c r="L629">
        <v>4276</v>
      </c>
      <c r="M629">
        <v>2931</v>
      </c>
      <c r="N629">
        <v>1345</v>
      </c>
      <c r="O629">
        <v>66500</v>
      </c>
      <c r="P629">
        <v>3424</v>
      </c>
      <c r="Q629">
        <v>292</v>
      </c>
      <c r="R629">
        <v>561</v>
      </c>
      <c r="S629">
        <v>105</v>
      </c>
      <c r="T629" t="s">
        <v>1094</v>
      </c>
      <c r="U629">
        <v>1</v>
      </c>
      <c r="V629">
        <v>302</v>
      </c>
      <c r="W629">
        <v>7</v>
      </c>
      <c r="X629">
        <v>27</v>
      </c>
      <c r="Y629">
        <v>44</v>
      </c>
      <c r="Z629">
        <v>191</v>
      </c>
      <c r="AA629">
        <v>19</v>
      </c>
      <c r="AB629">
        <v>0</v>
      </c>
      <c r="AC629">
        <v>33</v>
      </c>
      <c r="AD629">
        <v>68</v>
      </c>
      <c r="AE629">
        <v>200</v>
      </c>
      <c r="AF629">
        <v>0</v>
      </c>
      <c r="AG629">
        <v>59</v>
      </c>
      <c r="AH629">
        <v>53</v>
      </c>
      <c r="AI629">
        <v>99</v>
      </c>
      <c r="AJ629">
        <v>58</v>
      </c>
      <c r="AK629">
        <v>17</v>
      </c>
      <c r="AL629">
        <v>67</v>
      </c>
      <c r="AM629">
        <v>61</v>
      </c>
      <c r="AN629">
        <v>31</v>
      </c>
      <c r="AO629">
        <v>10</v>
      </c>
      <c r="AP629">
        <v>17</v>
      </c>
      <c r="AQ629">
        <v>202</v>
      </c>
      <c r="AR629">
        <v>48</v>
      </c>
      <c r="AS629">
        <v>18</v>
      </c>
      <c r="AT629">
        <v>0</v>
      </c>
      <c r="AU629">
        <v>4</v>
      </c>
      <c r="AV629">
        <v>267</v>
      </c>
      <c r="AW629">
        <v>91</v>
      </c>
      <c r="AX629">
        <v>13</v>
      </c>
      <c r="AY629">
        <v>9</v>
      </c>
      <c r="AZ629">
        <v>5</v>
      </c>
      <c r="BA629">
        <v>58</v>
      </c>
      <c r="BB629">
        <v>22</v>
      </c>
      <c r="BC629">
        <v>86</v>
      </c>
      <c r="BD629">
        <v>8</v>
      </c>
      <c r="BE629">
        <v>60</v>
      </c>
      <c r="BF629">
        <v>92</v>
      </c>
      <c r="BG629">
        <v>0</v>
      </c>
      <c r="BH629">
        <v>181</v>
      </c>
      <c r="BI629">
        <v>27</v>
      </c>
      <c r="BJ629">
        <v>66</v>
      </c>
      <c r="BK629">
        <v>51</v>
      </c>
      <c r="BL629">
        <v>0</v>
      </c>
      <c r="BM629">
        <v>293</v>
      </c>
      <c r="BN629">
        <v>38</v>
      </c>
      <c r="BO629">
        <v>61</v>
      </c>
      <c r="BP629">
        <v>66</v>
      </c>
      <c r="BQ629">
        <v>0</v>
      </c>
      <c r="BR629">
        <v>1184</v>
      </c>
      <c r="BS629">
        <v>173</v>
      </c>
      <c r="BT629">
        <v>101</v>
      </c>
      <c r="BU629">
        <v>18</v>
      </c>
      <c r="BV629">
        <v>0</v>
      </c>
    </row>
    <row r="630" spans="1:74" x14ac:dyDescent="0.3">
      <c r="A630" t="s">
        <v>4213</v>
      </c>
      <c r="B630">
        <v>1980</v>
      </c>
      <c r="C630" t="s">
        <v>189</v>
      </c>
      <c r="D630" t="s">
        <v>1096</v>
      </c>
      <c r="E630" t="str">
        <f t="shared" si="9"/>
        <v>City of Santa Maria</v>
      </c>
      <c r="F630">
        <v>2595</v>
      </c>
      <c r="G630" t="s">
        <v>4214</v>
      </c>
      <c r="H630">
        <v>39685</v>
      </c>
      <c r="I630">
        <v>39685</v>
      </c>
      <c r="J630">
        <v>0</v>
      </c>
      <c r="K630">
        <v>0</v>
      </c>
      <c r="L630">
        <v>14040</v>
      </c>
      <c r="M630">
        <v>7504</v>
      </c>
      <c r="N630">
        <v>6536</v>
      </c>
      <c r="O630">
        <v>64300</v>
      </c>
      <c r="P630">
        <v>10232</v>
      </c>
      <c r="Q630">
        <v>2057</v>
      </c>
      <c r="R630">
        <v>1978</v>
      </c>
      <c r="S630">
        <v>740</v>
      </c>
      <c r="T630" t="s">
        <v>1096</v>
      </c>
      <c r="U630">
        <v>1</v>
      </c>
      <c r="V630">
        <v>267</v>
      </c>
      <c r="W630">
        <v>42</v>
      </c>
      <c r="X630">
        <v>59</v>
      </c>
      <c r="Y630">
        <v>92</v>
      </c>
      <c r="Z630">
        <v>931</v>
      </c>
      <c r="AA630">
        <v>75</v>
      </c>
      <c r="AB630">
        <v>125</v>
      </c>
      <c r="AC630">
        <v>179</v>
      </c>
      <c r="AD630">
        <v>355</v>
      </c>
      <c r="AE630">
        <v>914</v>
      </c>
      <c r="AF630">
        <v>26</v>
      </c>
      <c r="AG630">
        <v>253</v>
      </c>
      <c r="AH630">
        <v>281</v>
      </c>
      <c r="AI630">
        <v>547</v>
      </c>
      <c r="AJ630">
        <v>231</v>
      </c>
      <c r="AK630">
        <v>5</v>
      </c>
      <c r="AL630">
        <v>441</v>
      </c>
      <c r="AM630">
        <v>241</v>
      </c>
      <c r="AN630">
        <v>167</v>
      </c>
      <c r="AO630">
        <v>62</v>
      </c>
      <c r="AP630">
        <v>16</v>
      </c>
      <c r="AQ630">
        <v>1068</v>
      </c>
      <c r="AR630">
        <v>214</v>
      </c>
      <c r="AS630">
        <v>48</v>
      </c>
      <c r="AT630">
        <v>5</v>
      </c>
      <c r="AU630">
        <v>21</v>
      </c>
      <c r="AV630">
        <v>297</v>
      </c>
      <c r="AW630">
        <v>86</v>
      </c>
      <c r="AX630">
        <v>47</v>
      </c>
      <c r="AY630">
        <v>28</v>
      </c>
      <c r="AZ630">
        <v>51</v>
      </c>
      <c r="BA630">
        <v>160</v>
      </c>
      <c r="BB630">
        <v>39</v>
      </c>
      <c r="BC630">
        <v>353</v>
      </c>
      <c r="BD630">
        <v>26</v>
      </c>
      <c r="BE630">
        <v>77</v>
      </c>
      <c r="BF630">
        <v>159</v>
      </c>
      <c r="BG630">
        <v>0</v>
      </c>
      <c r="BH630">
        <v>468</v>
      </c>
      <c r="BI630">
        <v>99</v>
      </c>
      <c r="BJ630">
        <v>126</v>
      </c>
      <c r="BK630">
        <v>126</v>
      </c>
      <c r="BL630">
        <v>0</v>
      </c>
      <c r="BM630">
        <v>502</v>
      </c>
      <c r="BN630">
        <v>103</v>
      </c>
      <c r="BO630">
        <v>210</v>
      </c>
      <c r="BP630">
        <v>130</v>
      </c>
      <c r="BQ630">
        <v>0</v>
      </c>
      <c r="BR630">
        <v>2629</v>
      </c>
      <c r="BS630">
        <v>320</v>
      </c>
      <c r="BT630">
        <v>329</v>
      </c>
      <c r="BU630">
        <v>105</v>
      </c>
      <c r="BV630">
        <v>0</v>
      </c>
    </row>
    <row r="631" spans="1:74" x14ac:dyDescent="0.3">
      <c r="A631" t="s">
        <v>4215</v>
      </c>
      <c r="B631">
        <v>1980</v>
      </c>
      <c r="C631" t="s">
        <v>189</v>
      </c>
      <c r="D631" t="s">
        <v>1098</v>
      </c>
      <c r="E631" t="str">
        <f t="shared" si="9"/>
        <v>City of Santa Monica</v>
      </c>
      <c r="F631">
        <v>2600</v>
      </c>
      <c r="G631" t="s">
        <v>4216</v>
      </c>
      <c r="H631">
        <v>88314</v>
      </c>
      <c r="I631">
        <v>88314</v>
      </c>
      <c r="J631">
        <v>0</v>
      </c>
      <c r="K631">
        <v>0</v>
      </c>
      <c r="L631">
        <v>43912</v>
      </c>
      <c r="M631">
        <v>9718</v>
      </c>
      <c r="N631">
        <v>34194</v>
      </c>
      <c r="O631">
        <v>189800</v>
      </c>
      <c r="P631">
        <v>15327</v>
      </c>
      <c r="Q631">
        <v>14312</v>
      </c>
      <c r="R631">
        <v>16479</v>
      </c>
      <c r="S631">
        <v>264</v>
      </c>
      <c r="T631" t="s">
        <v>1098</v>
      </c>
      <c r="U631">
        <v>1</v>
      </c>
      <c r="V631">
        <v>319</v>
      </c>
      <c r="W631">
        <v>45</v>
      </c>
      <c r="X631">
        <v>91</v>
      </c>
      <c r="Y631">
        <v>194</v>
      </c>
      <c r="Z631">
        <v>3905</v>
      </c>
      <c r="AA631">
        <v>692</v>
      </c>
      <c r="AB631">
        <v>243</v>
      </c>
      <c r="AC631">
        <v>281</v>
      </c>
      <c r="AD631">
        <v>1158</v>
      </c>
      <c r="AE631">
        <v>4411</v>
      </c>
      <c r="AF631">
        <v>129</v>
      </c>
      <c r="AG631">
        <v>773</v>
      </c>
      <c r="AH631">
        <v>1127</v>
      </c>
      <c r="AI631">
        <v>2246</v>
      </c>
      <c r="AJ631">
        <v>1961</v>
      </c>
      <c r="AK631">
        <v>68</v>
      </c>
      <c r="AL631">
        <v>1799</v>
      </c>
      <c r="AM631">
        <v>1380</v>
      </c>
      <c r="AN631">
        <v>1538</v>
      </c>
      <c r="AO631">
        <v>483</v>
      </c>
      <c r="AP631">
        <v>70</v>
      </c>
      <c r="AQ631">
        <v>8858</v>
      </c>
      <c r="AR631">
        <v>1629</v>
      </c>
      <c r="AS631">
        <v>921</v>
      </c>
      <c r="AT631">
        <v>51</v>
      </c>
      <c r="AU631">
        <v>88</v>
      </c>
      <c r="AV631">
        <v>558</v>
      </c>
      <c r="AW631">
        <v>133</v>
      </c>
      <c r="AX631">
        <v>10</v>
      </c>
      <c r="AY631">
        <v>32</v>
      </c>
      <c r="AZ631">
        <v>34</v>
      </c>
      <c r="BA631">
        <v>204</v>
      </c>
      <c r="BB631">
        <v>70</v>
      </c>
      <c r="BC631">
        <v>173</v>
      </c>
      <c r="BD631">
        <v>44</v>
      </c>
      <c r="BE631">
        <v>72</v>
      </c>
      <c r="BF631">
        <v>148</v>
      </c>
      <c r="BG631">
        <v>0</v>
      </c>
      <c r="BH631">
        <v>449</v>
      </c>
      <c r="BI631">
        <v>51</v>
      </c>
      <c r="BJ631">
        <v>64</v>
      </c>
      <c r="BK631">
        <v>107</v>
      </c>
      <c r="BL631">
        <v>0</v>
      </c>
      <c r="BM631">
        <v>449</v>
      </c>
      <c r="BN631">
        <v>55</v>
      </c>
      <c r="BO631">
        <v>28</v>
      </c>
      <c r="BP631">
        <v>120</v>
      </c>
      <c r="BQ631">
        <v>0</v>
      </c>
      <c r="BR631">
        <v>3158</v>
      </c>
      <c r="BS631">
        <v>331</v>
      </c>
      <c r="BT631">
        <v>502</v>
      </c>
      <c r="BU631">
        <v>405</v>
      </c>
      <c r="BV631">
        <v>0</v>
      </c>
    </row>
    <row r="632" spans="1:74" x14ac:dyDescent="0.3">
      <c r="A632" t="s">
        <v>4217</v>
      </c>
      <c r="B632">
        <v>1980</v>
      </c>
      <c r="C632" t="s">
        <v>189</v>
      </c>
      <c r="D632" t="s">
        <v>1100</v>
      </c>
      <c r="E632" t="str">
        <f t="shared" si="9"/>
        <v>City of Santa Paula</v>
      </c>
      <c r="F632">
        <v>2605</v>
      </c>
      <c r="G632" t="s">
        <v>4218</v>
      </c>
      <c r="H632">
        <v>20552</v>
      </c>
      <c r="I632">
        <v>0</v>
      </c>
      <c r="J632">
        <v>20552</v>
      </c>
      <c r="K632">
        <v>0</v>
      </c>
      <c r="L632">
        <v>6849</v>
      </c>
      <c r="M632">
        <v>3989</v>
      </c>
      <c r="N632">
        <v>2860</v>
      </c>
      <c r="O632">
        <v>70300</v>
      </c>
      <c r="P632">
        <v>4937</v>
      </c>
      <c r="Q632">
        <v>1207</v>
      </c>
      <c r="R632">
        <v>345</v>
      </c>
      <c r="S632">
        <v>652</v>
      </c>
      <c r="T632" t="s">
        <v>1100</v>
      </c>
      <c r="U632">
        <v>1</v>
      </c>
      <c r="V632">
        <v>231</v>
      </c>
      <c r="W632">
        <v>16</v>
      </c>
      <c r="X632">
        <v>11</v>
      </c>
      <c r="Y632">
        <v>68</v>
      </c>
      <c r="Z632">
        <v>455</v>
      </c>
      <c r="AA632">
        <v>69</v>
      </c>
      <c r="AB632">
        <v>38</v>
      </c>
      <c r="AC632">
        <v>90</v>
      </c>
      <c r="AD632">
        <v>175</v>
      </c>
      <c r="AE632">
        <v>276</v>
      </c>
      <c r="AF632">
        <v>19</v>
      </c>
      <c r="AG632">
        <v>220</v>
      </c>
      <c r="AH632">
        <v>154</v>
      </c>
      <c r="AI632">
        <v>134</v>
      </c>
      <c r="AJ632">
        <v>79</v>
      </c>
      <c r="AK632">
        <v>0</v>
      </c>
      <c r="AL632">
        <v>261</v>
      </c>
      <c r="AM632">
        <v>101</v>
      </c>
      <c r="AN632">
        <v>70</v>
      </c>
      <c r="AO632">
        <v>12</v>
      </c>
      <c r="AP632">
        <v>15</v>
      </c>
      <c r="AQ632">
        <v>457</v>
      </c>
      <c r="AR632">
        <v>47</v>
      </c>
      <c r="AS632">
        <v>12</v>
      </c>
      <c r="AT632">
        <v>0</v>
      </c>
      <c r="AU632">
        <v>30</v>
      </c>
      <c r="AV632">
        <v>291</v>
      </c>
      <c r="AW632">
        <v>73</v>
      </c>
      <c r="AX632">
        <v>48</v>
      </c>
      <c r="AY632">
        <v>18</v>
      </c>
      <c r="AZ632">
        <v>45</v>
      </c>
      <c r="BA632">
        <v>99</v>
      </c>
      <c r="BB632">
        <v>15</v>
      </c>
      <c r="BC632">
        <v>166</v>
      </c>
      <c r="BD632">
        <v>7</v>
      </c>
      <c r="BE632">
        <v>40</v>
      </c>
      <c r="BF632">
        <v>75</v>
      </c>
      <c r="BG632">
        <v>0</v>
      </c>
      <c r="BH632">
        <v>279</v>
      </c>
      <c r="BI632">
        <v>44</v>
      </c>
      <c r="BJ632">
        <v>58</v>
      </c>
      <c r="BK632">
        <v>55</v>
      </c>
      <c r="BL632">
        <v>0</v>
      </c>
      <c r="BM632">
        <v>291</v>
      </c>
      <c r="BN632">
        <v>49</v>
      </c>
      <c r="BO632">
        <v>24</v>
      </c>
      <c r="BP632">
        <v>61</v>
      </c>
      <c r="BQ632">
        <v>0</v>
      </c>
      <c r="BR632">
        <v>1225</v>
      </c>
      <c r="BS632">
        <v>153</v>
      </c>
      <c r="BT632">
        <v>180</v>
      </c>
      <c r="BU632">
        <v>36</v>
      </c>
      <c r="BV632">
        <v>0</v>
      </c>
    </row>
    <row r="633" spans="1:74" x14ac:dyDescent="0.3">
      <c r="A633" t="s">
        <v>4219</v>
      </c>
      <c r="B633">
        <v>1980</v>
      </c>
      <c r="C633" t="s">
        <v>189</v>
      </c>
      <c r="D633" t="s">
        <v>1102</v>
      </c>
      <c r="E633" t="str">
        <f t="shared" si="9"/>
        <v>City of Santa Rosa</v>
      </c>
      <c r="F633">
        <v>2615</v>
      </c>
      <c r="G633" t="s">
        <v>4220</v>
      </c>
      <c r="H633">
        <v>83320</v>
      </c>
      <c r="I633">
        <v>83320</v>
      </c>
      <c r="J633">
        <v>0</v>
      </c>
      <c r="K633">
        <v>0</v>
      </c>
      <c r="L633">
        <v>33826</v>
      </c>
      <c r="M633">
        <v>20055</v>
      </c>
      <c r="N633">
        <v>13771</v>
      </c>
      <c r="O633">
        <v>88000</v>
      </c>
      <c r="P633">
        <v>27329</v>
      </c>
      <c r="Q633">
        <v>2534</v>
      </c>
      <c r="R633">
        <v>3736</v>
      </c>
      <c r="S633">
        <v>1505</v>
      </c>
      <c r="T633" t="s">
        <v>1102</v>
      </c>
      <c r="U633">
        <v>1</v>
      </c>
      <c r="V633">
        <v>292</v>
      </c>
      <c r="W633">
        <v>22</v>
      </c>
      <c r="X633">
        <v>91</v>
      </c>
      <c r="Y633">
        <v>90</v>
      </c>
      <c r="Z633">
        <v>1851</v>
      </c>
      <c r="AA633">
        <v>334</v>
      </c>
      <c r="AB633">
        <v>62</v>
      </c>
      <c r="AC633">
        <v>204</v>
      </c>
      <c r="AD633">
        <v>576</v>
      </c>
      <c r="AE633">
        <v>2252</v>
      </c>
      <c r="AF633">
        <v>49</v>
      </c>
      <c r="AG633">
        <v>261</v>
      </c>
      <c r="AH633">
        <v>611</v>
      </c>
      <c r="AI633">
        <v>1201</v>
      </c>
      <c r="AJ633">
        <v>722</v>
      </c>
      <c r="AK633">
        <v>52</v>
      </c>
      <c r="AL633">
        <v>776</v>
      </c>
      <c r="AM633">
        <v>435</v>
      </c>
      <c r="AN633">
        <v>644</v>
      </c>
      <c r="AO633">
        <v>127</v>
      </c>
      <c r="AP633">
        <v>41</v>
      </c>
      <c r="AQ633">
        <v>2193</v>
      </c>
      <c r="AR633">
        <v>598</v>
      </c>
      <c r="AS633">
        <v>243</v>
      </c>
      <c r="AT633">
        <v>13</v>
      </c>
      <c r="AU633">
        <v>50</v>
      </c>
      <c r="AV633">
        <v>418</v>
      </c>
      <c r="AW633">
        <v>97</v>
      </c>
      <c r="AX633">
        <v>160</v>
      </c>
      <c r="AY633">
        <v>94</v>
      </c>
      <c r="AZ633">
        <v>61</v>
      </c>
      <c r="BA633">
        <v>526</v>
      </c>
      <c r="BB633">
        <v>154</v>
      </c>
      <c r="BC633">
        <v>637</v>
      </c>
      <c r="BD633">
        <v>111</v>
      </c>
      <c r="BE633">
        <v>196</v>
      </c>
      <c r="BF633">
        <v>452</v>
      </c>
      <c r="BG633">
        <v>0</v>
      </c>
      <c r="BH633">
        <v>958</v>
      </c>
      <c r="BI633">
        <v>145</v>
      </c>
      <c r="BJ633">
        <v>218</v>
      </c>
      <c r="BK633">
        <v>520</v>
      </c>
      <c r="BL633">
        <v>0</v>
      </c>
      <c r="BM633">
        <v>1168</v>
      </c>
      <c r="BN633">
        <v>241</v>
      </c>
      <c r="BO633">
        <v>363</v>
      </c>
      <c r="BP633">
        <v>392</v>
      </c>
      <c r="BQ633">
        <v>0</v>
      </c>
      <c r="BR633">
        <v>6789</v>
      </c>
      <c r="BS633">
        <v>1397</v>
      </c>
      <c r="BT633">
        <v>1389</v>
      </c>
      <c r="BU633">
        <v>458</v>
      </c>
      <c r="BV633">
        <v>0</v>
      </c>
    </row>
    <row r="634" spans="1:74" x14ac:dyDescent="0.3">
      <c r="A634" t="s">
        <v>4221</v>
      </c>
      <c r="B634">
        <v>1980</v>
      </c>
      <c r="C634" t="s">
        <v>189</v>
      </c>
      <c r="D634" t="s">
        <v>4222</v>
      </c>
      <c r="E634" t="str">
        <f t="shared" si="9"/>
        <v>City of Santa Ynez</v>
      </c>
      <c r="F634">
        <v>2619</v>
      </c>
      <c r="G634" t="s">
        <v>4223</v>
      </c>
      <c r="H634">
        <v>3335</v>
      </c>
      <c r="I634">
        <v>0</v>
      </c>
      <c r="J634">
        <v>3335</v>
      </c>
      <c r="K634">
        <v>0</v>
      </c>
      <c r="L634">
        <v>1108</v>
      </c>
      <c r="M634">
        <v>960</v>
      </c>
      <c r="N634">
        <v>148</v>
      </c>
      <c r="O634">
        <v>142000</v>
      </c>
      <c r="P634">
        <v>1051</v>
      </c>
      <c r="Q634">
        <v>91</v>
      </c>
      <c r="R634">
        <v>10</v>
      </c>
      <c r="S634">
        <v>27</v>
      </c>
      <c r="T634" t="s">
        <v>4222</v>
      </c>
      <c r="U634">
        <v>1</v>
      </c>
      <c r="V634">
        <v>401</v>
      </c>
      <c r="W634">
        <v>0</v>
      </c>
      <c r="X634">
        <v>7</v>
      </c>
      <c r="Y634">
        <v>0</v>
      </c>
      <c r="Z634">
        <v>0</v>
      </c>
      <c r="AA634">
        <v>18</v>
      </c>
      <c r="AB634">
        <v>0</v>
      </c>
      <c r="AC634">
        <v>0</v>
      </c>
      <c r="AD634">
        <v>0</v>
      </c>
      <c r="AE634">
        <v>9</v>
      </c>
      <c r="AF634">
        <v>20</v>
      </c>
      <c r="AG634">
        <v>0</v>
      </c>
      <c r="AH634">
        <v>0</v>
      </c>
      <c r="AI634">
        <v>8</v>
      </c>
      <c r="AJ634">
        <v>20</v>
      </c>
      <c r="AK634">
        <v>7</v>
      </c>
      <c r="AL634">
        <v>7</v>
      </c>
      <c r="AM634">
        <v>8</v>
      </c>
      <c r="AN634">
        <v>0</v>
      </c>
      <c r="AO634">
        <v>10</v>
      </c>
      <c r="AP634">
        <v>0</v>
      </c>
      <c r="AQ634">
        <v>21</v>
      </c>
      <c r="AR634">
        <v>0</v>
      </c>
      <c r="AS634">
        <v>5</v>
      </c>
      <c r="AT634">
        <v>0</v>
      </c>
      <c r="AU634">
        <v>0</v>
      </c>
      <c r="AV634">
        <v>557</v>
      </c>
      <c r="AW634">
        <v>138</v>
      </c>
      <c r="AX634">
        <v>0</v>
      </c>
      <c r="AY634">
        <v>0</v>
      </c>
      <c r="AZ634">
        <v>0</v>
      </c>
      <c r="BA634">
        <v>18</v>
      </c>
      <c r="BB634">
        <v>0</v>
      </c>
      <c r="BC634">
        <v>25</v>
      </c>
      <c r="BD634">
        <v>0</v>
      </c>
      <c r="BE634">
        <v>26</v>
      </c>
      <c r="BF634">
        <v>22</v>
      </c>
      <c r="BG634">
        <v>0</v>
      </c>
      <c r="BH634">
        <v>34</v>
      </c>
      <c r="BI634">
        <v>12</v>
      </c>
      <c r="BJ634">
        <v>8</v>
      </c>
      <c r="BK634">
        <v>27</v>
      </c>
      <c r="BL634">
        <v>0</v>
      </c>
      <c r="BM634">
        <v>21</v>
      </c>
      <c r="BN634">
        <v>0</v>
      </c>
      <c r="BO634">
        <v>45</v>
      </c>
      <c r="BP634">
        <v>8</v>
      </c>
      <c r="BQ634">
        <v>0</v>
      </c>
      <c r="BR634">
        <v>353</v>
      </c>
      <c r="BS634">
        <v>66</v>
      </c>
      <c r="BT634">
        <v>75</v>
      </c>
      <c r="BU634">
        <v>64</v>
      </c>
      <c r="BV634">
        <v>0</v>
      </c>
    </row>
    <row r="635" spans="1:74" x14ac:dyDescent="0.3">
      <c r="A635" t="s">
        <v>4224</v>
      </c>
      <c r="B635">
        <v>1980</v>
      </c>
      <c r="C635" t="s">
        <v>189</v>
      </c>
      <c r="D635" t="s">
        <v>1104</v>
      </c>
      <c r="E635" t="str">
        <f t="shared" si="9"/>
        <v>City of Santee</v>
      </c>
      <c r="F635">
        <v>2623</v>
      </c>
      <c r="G635" t="s">
        <v>4225</v>
      </c>
      <c r="H635">
        <v>47080</v>
      </c>
      <c r="I635">
        <v>47080</v>
      </c>
      <c r="J635">
        <v>0</v>
      </c>
      <c r="K635">
        <v>0</v>
      </c>
      <c r="L635">
        <v>15569</v>
      </c>
      <c r="M635">
        <v>11628</v>
      </c>
      <c r="N635">
        <v>3941</v>
      </c>
      <c r="O635">
        <v>80800</v>
      </c>
      <c r="P635">
        <v>11838</v>
      </c>
      <c r="Q635">
        <v>908</v>
      </c>
      <c r="R635">
        <v>1131</v>
      </c>
      <c r="S635">
        <v>2286</v>
      </c>
      <c r="T635" t="s">
        <v>1104</v>
      </c>
      <c r="U635">
        <v>1</v>
      </c>
      <c r="V635">
        <v>337</v>
      </c>
      <c r="W635">
        <v>23</v>
      </c>
      <c r="X635">
        <v>0</v>
      </c>
      <c r="Y635">
        <v>36</v>
      </c>
      <c r="Z635">
        <v>541</v>
      </c>
      <c r="AA635">
        <v>48</v>
      </c>
      <c r="AB635">
        <v>34</v>
      </c>
      <c r="AC635">
        <v>46</v>
      </c>
      <c r="AD635">
        <v>159</v>
      </c>
      <c r="AE635">
        <v>469</v>
      </c>
      <c r="AF635">
        <v>0</v>
      </c>
      <c r="AG635">
        <v>127</v>
      </c>
      <c r="AH635">
        <v>88</v>
      </c>
      <c r="AI635">
        <v>201</v>
      </c>
      <c r="AJ635">
        <v>355</v>
      </c>
      <c r="AK635">
        <v>7</v>
      </c>
      <c r="AL635">
        <v>155</v>
      </c>
      <c r="AM635">
        <v>127</v>
      </c>
      <c r="AN635">
        <v>332</v>
      </c>
      <c r="AO635">
        <v>112</v>
      </c>
      <c r="AP635">
        <v>8</v>
      </c>
      <c r="AQ635">
        <v>560</v>
      </c>
      <c r="AR635">
        <v>232</v>
      </c>
      <c r="AS635">
        <v>171</v>
      </c>
      <c r="AT635">
        <v>10</v>
      </c>
      <c r="AU635">
        <v>0</v>
      </c>
      <c r="AV635">
        <v>449</v>
      </c>
      <c r="AW635">
        <v>94</v>
      </c>
      <c r="AX635">
        <v>5</v>
      </c>
      <c r="AY635">
        <v>8</v>
      </c>
      <c r="AZ635">
        <v>6</v>
      </c>
      <c r="BA635">
        <v>157</v>
      </c>
      <c r="BB635">
        <v>47</v>
      </c>
      <c r="BC635">
        <v>84</v>
      </c>
      <c r="BD635">
        <v>36</v>
      </c>
      <c r="BE635">
        <v>67</v>
      </c>
      <c r="BF635">
        <v>258</v>
      </c>
      <c r="BG635">
        <v>0</v>
      </c>
      <c r="BH635">
        <v>115</v>
      </c>
      <c r="BI635">
        <v>57</v>
      </c>
      <c r="BJ635">
        <v>118</v>
      </c>
      <c r="BK635">
        <v>337</v>
      </c>
      <c r="BL635">
        <v>0</v>
      </c>
      <c r="BM635">
        <v>327</v>
      </c>
      <c r="BN635">
        <v>120</v>
      </c>
      <c r="BO635">
        <v>313</v>
      </c>
      <c r="BP635">
        <v>390</v>
      </c>
      <c r="BQ635">
        <v>0</v>
      </c>
      <c r="BR635">
        <v>3057</v>
      </c>
      <c r="BS635">
        <v>978</v>
      </c>
      <c r="BT635">
        <v>1078</v>
      </c>
      <c r="BU635">
        <v>394</v>
      </c>
      <c r="BV635">
        <v>0</v>
      </c>
    </row>
    <row r="636" spans="1:74" x14ac:dyDescent="0.3">
      <c r="A636" t="s">
        <v>4226</v>
      </c>
      <c r="B636">
        <v>1980</v>
      </c>
      <c r="C636" t="s">
        <v>189</v>
      </c>
      <c r="D636" t="s">
        <v>1106</v>
      </c>
      <c r="E636" t="str">
        <f t="shared" si="9"/>
        <v>City of Saratoga</v>
      </c>
      <c r="F636">
        <v>2630</v>
      </c>
      <c r="G636" t="s">
        <v>4227</v>
      </c>
      <c r="H636">
        <v>29261</v>
      </c>
      <c r="I636">
        <v>29261</v>
      </c>
      <c r="J636">
        <v>0</v>
      </c>
      <c r="K636">
        <v>0</v>
      </c>
      <c r="L636">
        <v>9295</v>
      </c>
      <c r="M636">
        <v>8335</v>
      </c>
      <c r="N636">
        <v>960</v>
      </c>
      <c r="O636">
        <v>200100</v>
      </c>
      <c r="P636">
        <v>9020</v>
      </c>
      <c r="Q636">
        <v>263</v>
      </c>
      <c r="R636">
        <v>244</v>
      </c>
      <c r="S636">
        <v>4</v>
      </c>
      <c r="T636" t="s">
        <v>1106</v>
      </c>
      <c r="U636">
        <v>1</v>
      </c>
      <c r="V636">
        <v>411</v>
      </c>
      <c r="W636">
        <v>0</v>
      </c>
      <c r="X636">
        <v>6</v>
      </c>
      <c r="Y636">
        <v>27</v>
      </c>
      <c r="Z636">
        <v>71</v>
      </c>
      <c r="AA636">
        <v>9</v>
      </c>
      <c r="AB636">
        <v>40</v>
      </c>
      <c r="AC636">
        <v>12</v>
      </c>
      <c r="AD636">
        <v>33</v>
      </c>
      <c r="AE636">
        <v>61</v>
      </c>
      <c r="AF636">
        <v>14</v>
      </c>
      <c r="AG636">
        <v>31</v>
      </c>
      <c r="AH636">
        <v>19</v>
      </c>
      <c r="AI636">
        <v>42</v>
      </c>
      <c r="AJ636">
        <v>73</v>
      </c>
      <c r="AK636">
        <v>13</v>
      </c>
      <c r="AL636">
        <v>14</v>
      </c>
      <c r="AM636">
        <v>0</v>
      </c>
      <c r="AN636">
        <v>25</v>
      </c>
      <c r="AO636">
        <v>44</v>
      </c>
      <c r="AP636">
        <v>0</v>
      </c>
      <c r="AQ636">
        <v>170</v>
      </c>
      <c r="AR636">
        <v>123</v>
      </c>
      <c r="AS636">
        <v>68</v>
      </c>
      <c r="AT636">
        <v>0</v>
      </c>
      <c r="AU636">
        <v>0</v>
      </c>
      <c r="AV636">
        <v>626</v>
      </c>
      <c r="AW636">
        <v>149</v>
      </c>
      <c r="AX636">
        <v>7</v>
      </c>
      <c r="AY636">
        <v>0</v>
      </c>
      <c r="AZ636">
        <v>23</v>
      </c>
      <c r="BA636">
        <v>106</v>
      </c>
      <c r="BB636">
        <v>40</v>
      </c>
      <c r="BC636">
        <v>72</v>
      </c>
      <c r="BD636">
        <v>18</v>
      </c>
      <c r="BE636">
        <v>5</v>
      </c>
      <c r="BF636">
        <v>90</v>
      </c>
      <c r="BG636">
        <v>0</v>
      </c>
      <c r="BH636">
        <v>92</v>
      </c>
      <c r="BI636">
        <v>5</v>
      </c>
      <c r="BJ636">
        <v>30</v>
      </c>
      <c r="BK636">
        <v>107</v>
      </c>
      <c r="BL636">
        <v>0</v>
      </c>
      <c r="BM636">
        <v>146</v>
      </c>
      <c r="BN636">
        <v>39</v>
      </c>
      <c r="BO636">
        <v>85</v>
      </c>
      <c r="BP636">
        <v>115</v>
      </c>
      <c r="BQ636">
        <v>0</v>
      </c>
      <c r="BR636">
        <v>4196</v>
      </c>
      <c r="BS636">
        <v>750</v>
      </c>
      <c r="BT636">
        <v>910</v>
      </c>
      <c r="BU636">
        <v>565</v>
      </c>
      <c r="BV636">
        <v>0</v>
      </c>
    </row>
    <row r="637" spans="1:74" x14ac:dyDescent="0.3">
      <c r="A637" t="s">
        <v>4228</v>
      </c>
      <c r="B637">
        <v>1980</v>
      </c>
      <c r="C637" t="s">
        <v>189</v>
      </c>
      <c r="D637" t="s">
        <v>4229</v>
      </c>
      <c r="E637" t="str">
        <f t="shared" si="9"/>
        <v>City of Saugus-Bouquet Canyon</v>
      </c>
      <c r="F637">
        <v>2635</v>
      </c>
      <c r="G637" t="s">
        <v>4230</v>
      </c>
      <c r="H637">
        <v>16283</v>
      </c>
      <c r="I637">
        <v>0</v>
      </c>
      <c r="J637">
        <v>16283</v>
      </c>
      <c r="K637">
        <v>0</v>
      </c>
      <c r="L637">
        <v>4729</v>
      </c>
      <c r="M637">
        <v>4263</v>
      </c>
      <c r="N637">
        <v>466</v>
      </c>
      <c r="O637">
        <v>95500</v>
      </c>
      <c r="P637">
        <v>4714</v>
      </c>
      <c r="Q637">
        <v>50</v>
      </c>
      <c r="R637">
        <v>0</v>
      </c>
      <c r="S637">
        <v>150</v>
      </c>
      <c r="T637" t="s">
        <v>4229</v>
      </c>
      <c r="U637">
        <v>1</v>
      </c>
      <c r="V637">
        <v>501</v>
      </c>
      <c r="W637">
        <v>0</v>
      </c>
      <c r="X637">
        <v>0</v>
      </c>
      <c r="Y637">
        <v>0</v>
      </c>
      <c r="Z637">
        <v>15</v>
      </c>
      <c r="AA637">
        <v>7</v>
      </c>
      <c r="AB637">
        <v>0</v>
      </c>
      <c r="AC637">
        <v>0</v>
      </c>
      <c r="AD637">
        <v>0</v>
      </c>
      <c r="AE637">
        <v>24</v>
      </c>
      <c r="AF637">
        <v>0</v>
      </c>
      <c r="AG637">
        <v>0</v>
      </c>
      <c r="AH637">
        <v>0</v>
      </c>
      <c r="AI637">
        <v>11</v>
      </c>
      <c r="AJ637">
        <v>50</v>
      </c>
      <c r="AK637">
        <v>0</v>
      </c>
      <c r="AL637">
        <v>6</v>
      </c>
      <c r="AM637">
        <v>0</v>
      </c>
      <c r="AN637">
        <v>34</v>
      </c>
      <c r="AO637">
        <v>69</v>
      </c>
      <c r="AP637">
        <v>0</v>
      </c>
      <c r="AQ637">
        <v>72</v>
      </c>
      <c r="AR637">
        <v>46</v>
      </c>
      <c r="AS637">
        <v>117</v>
      </c>
      <c r="AT637">
        <v>9</v>
      </c>
      <c r="AU637">
        <v>6</v>
      </c>
      <c r="AV637">
        <v>549</v>
      </c>
      <c r="AW637">
        <v>154</v>
      </c>
      <c r="AX637">
        <v>0</v>
      </c>
      <c r="AY637">
        <v>0</v>
      </c>
      <c r="AZ637">
        <v>0</v>
      </c>
      <c r="BA637">
        <v>78</v>
      </c>
      <c r="BB637">
        <v>12</v>
      </c>
      <c r="BC637">
        <v>7</v>
      </c>
      <c r="BD637">
        <v>0</v>
      </c>
      <c r="BE637">
        <v>0</v>
      </c>
      <c r="BF637">
        <v>54</v>
      </c>
      <c r="BG637">
        <v>0</v>
      </c>
      <c r="BH637">
        <v>46</v>
      </c>
      <c r="BI637">
        <v>12</v>
      </c>
      <c r="BJ637">
        <v>33</v>
      </c>
      <c r="BK637">
        <v>75</v>
      </c>
      <c r="BL637">
        <v>0</v>
      </c>
      <c r="BM637">
        <v>14</v>
      </c>
      <c r="BN637">
        <v>29</v>
      </c>
      <c r="BO637">
        <v>59</v>
      </c>
      <c r="BP637">
        <v>127</v>
      </c>
      <c r="BQ637">
        <v>0</v>
      </c>
      <c r="BR637">
        <v>1574</v>
      </c>
      <c r="BS637">
        <v>548</v>
      </c>
      <c r="BT637">
        <v>684</v>
      </c>
      <c r="BU637">
        <v>338</v>
      </c>
      <c r="BV637">
        <v>0</v>
      </c>
    </row>
    <row r="638" spans="1:74" x14ac:dyDescent="0.3">
      <c r="A638" t="s">
        <v>4231</v>
      </c>
      <c r="B638">
        <v>1980</v>
      </c>
      <c r="C638" t="s">
        <v>189</v>
      </c>
      <c r="D638" t="s">
        <v>1108</v>
      </c>
      <c r="E638" t="str">
        <f t="shared" si="9"/>
        <v>City of Sausalito</v>
      </c>
      <c r="F638">
        <v>2640</v>
      </c>
      <c r="G638" t="s">
        <v>4232</v>
      </c>
      <c r="H638">
        <v>7338</v>
      </c>
      <c r="I638">
        <v>7338</v>
      </c>
      <c r="J638">
        <v>0</v>
      </c>
      <c r="K638">
        <v>0</v>
      </c>
      <c r="L638">
        <v>4165</v>
      </c>
      <c r="M638">
        <v>1799</v>
      </c>
      <c r="N638">
        <v>2366</v>
      </c>
      <c r="O638">
        <v>200100</v>
      </c>
      <c r="P638">
        <v>2801</v>
      </c>
      <c r="Q638">
        <v>1196</v>
      </c>
      <c r="R638">
        <v>259</v>
      </c>
      <c r="S638">
        <v>83</v>
      </c>
      <c r="T638" t="s">
        <v>1108</v>
      </c>
      <c r="U638">
        <v>1</v>
      </c>
      <c r="V638">
        <v>450</v>
      </c>
      <c r="W638">
        <v>0</v>
      </c>
      <c r="X638">
        <v>0</v>
      </c>
      <c r="Y638">
        <v>16</v>
      </c>
      <c r="Z638">
        <v>218</v>
      </c>
      <c r="AA638">
        <v>57</v>
      </c>
      <c r="AB638">
        <v>6</v>
      </c>
      <c r="AC638">
        <v>0</v>
      </c>
      <c r="AD638">
        <v>30</v>
      </c>
      <c r="AE638">
        <v>175</v>
      </c>
      <c r="AF638">
        <v>12</v>
      </c>
      <c r="AG638">
        <v>0</v>
      </c>
      <c r="AH638">
        <v>16</v>
      </c>
      <c r="AI638">
        <v>120</v>
      </c>
      <c r="AJ638">
        <v>191</v>
      </c>
      <c r="AK638">
        <v>0</v>
      </c>
      <c r="AL638">
        <v>48</v>
      </c>
      <c r="AM638">
        <v>61</v>
      </c>
      <c r="AN638">
        <v>128</v>
      </c>
      <c r="AO638">
        <v>87</v>
      </c>
      <c r="AP638">
        <v>0</v>
      </c>
      <c r="AQ638">
        <v>660</v>
      </c>
      <c r="AR638">
        <v>244</v>
      </c>
      <c r="AS638">
        <v>246</v>
      </c>
      <c r="AT638">
        <v>11</v>
      </c>
      <c r="AU638">
        <v>7</v>
      </c>
      <c r="AV638">
        <v>705</v>
      </c>
      <c r="AW638">
        <v>141</v>
      </c>
      <c r="AX638">
        <v>0</v>
      </c>
      <c r="AY638">
        <v>0</v>
      </c>
      <c r="AZ638">
        <v>0</v>
      </c>
      <c r="BA638">
        <v>24</v>
      </c>
      <c r="BB638">
        <v>0</v>
      </c>
      <c r="BC638">
        <v>0</v>
      </c>
      <c r="BD638">
        <v>16</v>
      </c>
      <c r="BE638">
        <v>0</v>
      </c>
      <c r="BF638">
        <v>30</v>
      </c>
      <c r="BG638">
        <v>0</v>
      </c>
      <c r="BH638">
        <v>53</v>
      </c>
      <c r="BI638">
        <v>0</v>
      </c>
      <c r="BJ638">
        <v>14</v>
      </c>
      <c r="BK638">
        <v>14</v>
      </c>
      <c r="BL638">
        <v>0</v>
      </c>
      <c r="BM638">
        <v>54</v>
      </c>
      <c r="BN638">
        <v>0</v>
      </c>
      <c r="BO638">
        <v>6</v>
      </c>
      <c r="BP638">
        <v>19</v>
      </c>
      <c r="BQ638">
        <v>0</v>
      </c>
      <c r="BR638">
        <v>673</v>
      </c>
      <c r="BS638">
        <v>42</v>
      </c>
      <c r="BT638">
        <v>86</v>
      </c>
      <c r="BU638">
        <v>109</v>
      </c>
      <c r="BV638">
        <v>0</v>
      </c>
    </row>
    <row r="639" spans="1:74" x14ac:dyDescent="0.3">
      <c r="A639" t="s">
        <v>4233</v>
      </c>
      <c r="B639">
        <v>1980</v>
      </c>
      <c r="C639" t="s">
        <v>189</v>
      </c>
      <c r="D639" t="s">
        <v>1110</v>
      </c>
      <c r="E639" t="str">
        <f t="shared" si="9"/>
        <v>City of Scotts Valley</v>
      </c>
      <c r="F639">
        <v>2647</v>
      </c>
      <c r="G639" t="s">
        <v>4234</v>
      </c>
      <c r="H639">
        <v>6891</v>
      </c>
      <c r="I639">
        <v>6891</v>
      </c>
      <c r="J639">
        <v>0</v>
      </c>
      <c r="K639">
        <v>0</v>
      </c>
      <c r="L639">
        <v>2568</v>
      </c>
      <c r="M639">
        <v>1910</v>
      </c>
      <c r="N639">
        <v>658</v>
      </c>
      <c r="O639">
        <v>123700</v>
      </c>
      <c r="P639">
        <v>1720</v>
      </c>
      <c r="Q639">
        <v>292</v>
      </c>
      <c r="R639">
        <v>89</v>
      </c>
      <c r="S639">
        <v>650</v>
      </c>
      <c r="T639" t="s">
        <v>1110</v>
      </c>
      <c r="U639">
        <v>1</v>
      </c>
      <c r="V639">
        <v>348</v>
      </c>
      <c r="W639">
        <v>0</v>
      </c>
      <c r="X639">
        <v>0</v>
      </c>
      <c r="Y639">
        <v>0</v>
      </c>
      <c r="Z639">
        <v>43</v>
      </c>
      <c r="AA639">
        <v>14</v>
      </c>
      <c r="AB639">
        <v>0</v>
      </c>
      <c r="AC639">
        <v>19</v>
      </c>
      <c r="AD639">
        <v>10</v>
      </c>
      <c r="AE639">
        <v>58</v>
      </c>
      <c r="AF639">
        <v>6</v>
      </c>
      <c r="AG639">
        <v>25</v>
      </c>
      <c r="AH639">
        <v>13</v>
      </c>
      <c r="AI639">
        <v>48</v>
      </c>
      <c r="AJ639">
        <v>54</v>
      </c>
      <c r="AK639">
        <v>7</v>
      </c>
      <c r="AL639">
        <v>25</v>
      </c>
      <c r="AM639">
        <v>55</v>
      </c>
      <c r="AN639">
        <v>64</v>
      </c>
      <c r="AO639">
        <v>14</v>
      </c>
      <c r="AP639">
        <v>10</v>
      </c>
      <c r="AQ639">
        <v>70</v>
      </c>
      <c r="AR639">
        <v>54</v>
      </c>
      <c r="AS639">
        <v>50</v>
      </c>
      <c r="AT639">
        <v>0</v>
      </c>
      <c r="AU639">
        <v>0</v>
      </c>
      <c r="AV639">
        <v>539</v>
      </c>
      <c r="AW639">
        <v>96</v>
      </c>
      <c r="AX639">
        <v>0</v>
      </c>
      <c r="AY639">
        <v>4</v>
      </c>
      <c r="AZ639">
        <v>0</v>
      </c>
      <c r="BA639">
        <v>26</v>
      </c>
      <c r="BB639">
        <v>7</v>
      </c>
      <c r="BC639">
        <v>19</v>
      </c>
      <c r="BD639">
        <v>8</v>
      </c>
      <c r="BE639">
        <v>0</v>
      </c>
      <c r="BF639">
        <v>33</v>
      </c>
      <c r="BG639">
        <v>0</v>
      </c>
      <c r="BH639">
        <v>47</v>
      </c>
      <c r="BI639">
        <v>0</v>
      </c>
      <c r="BJ639">
        <v>0</v>
      </c>
      <c r="BK639">
        <v>17</v>
      </c>
      <c r="BL639">
        <v>0</v>
      </c>
      <c r="BM639">
        <v>22</v>
      </c>
      <c r="BN639">
        <v>20</v>
      </c>
      <c r="BO639">
        <v>14</v>
      </c>
      <c r="BP639">
        <v>48</v>
      </c>
      <c r="BQ639">
        <v>0</v>
      </c>
      <c r="BR639">
        <v>528</v>
      </c>
      <c r="BS639">
        <v>98</v>
      </c>
      <c r="BT639">
        <v>136</v>
      </c>
      <c r="BU639">
        <v>93</v>
      </c>
      <c r="BV639">
        <v>0</v>
      </c>
    </row>
    <row r="640" spans="1:74" x14ac:dyDescent="0.3">
      <c r="A640" t="s">
        <v>4235</v>
      </c>
      <c r="B640">
        <v>1980</v>
      </c>
      <c r="C640" t="s">
        <v>189</v>
      </c>
      <c r="D640" t="s">
        <v>1112</v>
      </c>
      <c r="E640" t="str">
        <f t="shared" si="9"/>
        <v>City of Seal Beach</v>
      </c>
      <c r="F640">
        <v>2650</v>
      </c>
      <c r="G640" t="s">
        <v>4236</v>
      </c>
      <c r="H640">
        <v>25975</v>
      </c>
      <c r="I640">
        <v>25975</v>
      </c>
      <c r="J640">
        <v>0</v>
      </c>
      <c r="K640">
        <v>0</v>
      </c>
      <c r="L640">
        <v>13351</v>
      </c>
      <c r="M640">
        <v>9986</v>
      </c>
      <c r="N640">
        <v>3365</v>
      </c>
      <c r="O640">
        <v>125900</v>
      </c>
      <c r="P640">
        <v>8140</v>
      </c>
      <c r="Q640">
        <v>1795</v>
      </c>
      <c r="R640">
        <v>3851</v>
      </c>
      <c r="S640">
        <v>103</v>
      </c>
      <c r="T640" t="s">
        <v>1112</v>
      </c>
      <c r="U640">
        <v>1</v>
      </c>
      <c r="V640">
        <v>390</v>
      </c>
      <c r="W640">
        <v>0</v>
      </c>
      <c r="X640">
        <v>0</v>
      </c>
      <c r="Y640">
        <v>6</v>
      </c>
      <c r="Z640">
        <v>321</v>
      </c>
      <c r="AA640">
        <v>85</v>
      </c>
      <c r="AB640">
        <v>0</v>
      </c>
      <c r="AC640">
        <v>11</v>
      </c>
      <c r="AD640">
        <v>54</v>
      </c>
      <c r="AE640">
        <v>369</v>
      </c>
      <c r="AF640">
        <v>22</v>
      </c>
      <c r="AG640">
        <v>75</v>
      </c>
      <c r="AH640">
        <v>55</v>
      </c>
      <c r="AI640">
        <v>155</v>
      </c>
      <c r="AJ640">
        <v>256</v>
      </c>
      <c r="AK640">
        <v>25</v>
      </c>
      <c r="AL640">
        <v>111</v>
      </c>
      <c r="AM640">
        <v>92</v>
      </c>
      <c r="AN640">
        <v>136</v>
      </c>
      <c r="AO640">
        <v>108</v>
      </c>
      <c r="AP640">
        <v>15</v>
      </c>
      <c r="AQ640">
        <v>900</v>
      </c>
      <c r="AR640">
        <v>195</v>
      </c>
      <c r="AS640">
        <v>267</v>
      </c>
      <c r="AT640">
        <v>11</v>
      </c>
      <c r="AU640">
        <v>14</v>
      </c>
      <c r="AV640">
        <v>403</v>
      </c>
      <c r="AW640">
        <v>92</v>
      </c>
      <c r="AX640">
        <v>20</v>
      </c>
      <c r="AY640">
        <v>7</v>
      </c>
      <c r="AZ640">
        <v>12</v>
      </c>
      <c r="BA640">
        <v>103</v>
      </c>
      <c r="BB640">
        <v>41</v>
      </c>
      <c r="BC640">
        <v>82</v>
      </c>
      <c r="BD640">
        <v>33</v>
      </c>
      <c r="BE640">
        <v>86</v>
      </c>
      <c r="BF640">
        <v>104</v>
      </c>
      <c r="BG640">
        <v>0</v>
      </c>
      <c r="BH640">
        <v>160</v>
      </c>
      <c r="BI640">
        <v>31</v>
      </c>
      <c r="BJ640">
        <v>26</v>
      </c>
      <c r="BK640">
        <v>28</v>
      </c>
      <c r="BL640">
        <v>0</v>
      </c>
      <c r="BM640">
        <v>112</v>
      </c>
      <c r="BN640">
        <v>43</v>
      </c>
      <c r="BO640">
        <v>16</v>
      </c>
      <c r="BP640">
        <v>60</v>
      </c>
      <c r="BQ640">
        <v>0</v>
      </c>
      <c r="BR640">
        <v>1921</v>
      </c>
      <c r="BS640">
        <v>279</v>
      </c>
      <c r="BT640">
        <v>264</v>
      </c>
      <c r="BU640">
        <v>192</v>
      </c>
      <c r="BV640">
        <v>0</v>
      </c>
    </row>
    <row r="641" spans="1:74" x14ac:dyDescent="0.3">
      <c r="A641" t="s">
        <v>4237</v>
      </c>
      <c r="B641">
        <v>1980</v>
      </c>
      <c r="C641" t="s">
        <v>189</v>
      </c>
      <c r="D641" t="s">
        <v>4238</v>
      </c>
      <c r="E641" t="str">
        <f t="shared" si="9"/>
        <v>City of Searles Valley</v>
      </c>
      <c r="F641">
        <v>2653</v>
      </c>
      <c r="G641" t="s">
        <v>4239</v>
      </c>
      <c r="H641">
        <v>3439</v>
      </c>
      <c r="I641">
        <v>0</v>
      </c>
      <c r="J641">
        <v>3439</v>
      </c>
      <c r="K641">
        <v>0</v>
      </c>
      <c r="L641">
        <v>1256</v>
      </c>
      <c r="M641">
        <v>794</v>
      </c>
      <c r="N641">
        <v>462</v>
      </c>
      <c r="O641">
        <v>29700</v>
      </c>
      <c r="P641">
        <v>1089</v>
      </c>
      <c r="Q641">
        <v>115</v>
      </c>
      <c r="R641">
        <v>177</v>
      </c>
      <c r="S641">
        <v>57</v>
      </c>
      <c r="T641" t="s">
        <v>4238</v>
      </c>
      <c r="U641">
        <v>1</v>
      </c>
      <c r="V641">
        <v>235</v>
      </c>
      <c r="W641">
        <v>4</v>
      </c>
      <c r="X641">
        <v>8</v>
      </c>
      <c r="Y641">
        <v>0</v>
      </c>
      <c r="Z641">
        <v>72</v>
      </c>
      <c r="AA641">
        <v>24</v>
      </c>
      <c r="AB641">
        <v>13</v>
      </c>
      <c r="AC641">
        <v>7</v>
      </c>
      <c r="AD641">
        <v>34</v>
      </c>
      <c r="AE641">
        <v>61</v>
      </c>
      <c r="AF641">
        <v>0</v>
      </c>
      <c r="AG641">
        <v>31</v>
      </c>
      <c r="AH641">
        <v>29</v>
      </c>
      <c r="AI641">
        <v>7</v>
      </c>
      <c r="AJ641">
        <v>5</v>
      </c>
      <c r="AK641">
        <v>0</v>
      </c>
      <c r="AL641">
        <v>24</v>
      </c>
      <c r="AM641">
        <v>36</v>
      </c>
      <c r="AN641">
        <v>5</v>
      </c>
      <c r="AO641">
        <v>0</v>
      </c>
      <c r="AP641">
        <v>0</v>
      </c>
      <c r="AQ641">
        <v>81</v>
      </c>
      <c r="AR641">
        <v>12</v>
      </c>
      <c r="AS641">
        <v>0</v>
      </c>
      <c r="AT641">
        <v>0</v>
      </c>
      <c r="AU641">
        <v>0</v>
      </c>
      <c r="AV641">
        <v>288</v>
      </c>
      <c r="AW641">
        <v>73</v>
      </c>
      <c r="AX641">
        <v>6</v>
      </c>
      <c r="AY641">
        <v>0</v>
      </c>
      <c r="AZ641">
        <v>0</v>
      </c>
      <c r="BA641">
        <v>42</v>
      </c>
      <c r="BB641">
        <v>6</v>
      </c>
      <c r="BC641">
        <v>20</v>
      </c>
      <c r="BD641">
        <v>0</v>
      </c>
      <c r="BE641">
        <v>7</v>
      </c>
      <c r="BF641">
        <v>18</v>
      </c>
      <c r="BG641">
        <v>0</v>
      </c>
      <c r="BH641">
        <v>57</v>
      </c>
      <c r="BI641">
        <v>8</v>
      </c>
      <c r="BJ641">
        <v>18</v>
      </c>
      <c r="BK641">
        <v>8</v>
      </c>
      <c r="BL641">
        <v>0</v>
      </c>
      <c r="BM641">
        <v>94</v>
      </c>
      <c r="BN641">
        <v>41</v>
      </c>
      <c r="BO641">
        <v>0</v>
      </c>
      <c r="BP641">
        <v>0</v>
      </c>
      <c r="BQ641">
        <v>0</v>
      </c>
      <c r="BR641">
        <v>363</v>
      </c>
      <c r="BS641">
        <v>23</v>
      </c>
      <c r="BT641">
        <v>15</v>
      </c>
      <c r="BU641">
        <v>0</v>
      </c>
      <c r="BV641">
        <v>0</v>
      </c>
    </row>
    <row r="642" spans="1:74" x14ac:dyDescent="0.3">
      <c r="A642" t="s">
        <v>4240</v>
      </c>
      <c r="B642">
        <v>1980</v>
      </c>
      <c r="C642" t="s">
        <v>189</v>
      </c>
      <c r="D642" t="s">
        <v>1114</v>
      </c>
      <c r="E642" t="str">
        <f t="shared" si="9"/>
        <v>City of Seaside</v>
      </c>
      <c r="F642">
        <v>2655</v>
      </c>
      <c r="G642" t="s">
        <v>4241</v>
      </c>
      <c r="H642">
        <v>36567</v>
      </c>
      <c r="I642">
        <v>36567</v>
      </c>
      <c r="J642">
        <v>0</v>
      </c>
      <c r="K642">
        <v>0</v>
      </c>
      <c r="L642">
        <v>9875</v>
      </c>
      <c r="M642">
        <v>4185</v>
      </c>
      <c r="N642">
        <v>5690</v>
      </c>
      <c r="O642">
        <v>68300</v>
      </c>
      <c r="P642">
        <v>8031</v>
      </c>
      <c r="Q642">
        <v>1617</v>
      </c>
      <c r="R642">
        <v>457</v>
      </c>
      <c r="S642">
        <v>210</v>
      </c>
      <c r="T642" t="s">
        <v>1114</v>
      </c>
      <c r="U642">
        <v>1</v>
      </c>
      <c r="V642">
        <v>261</v>
      </c>
      <c r="W642">
        <v>0</v>
      </c>
      <c r="X642">
        <v>0</v>
      </c>
      <c r="Y642">
        <v>37</v>
      </c>
      <c r="Z642">
        <v>637</v>
      </c>
      <c r="AA642">
        <v>140</v>
      </c>
      <c r="AB642">
        <v>40</v>
      </c>
      <c r="AC642">
        <v>132</v>
      </c>
      <c r="AD642">
        <v>457</v>
      </c>
      <c r="AE642">
        <v>724</v>
      </c>
      <c r="AF642">
        <v>48</v>
      </c>
      <c r="AG642">
        <v>232</v>
      </c>
      <c r="AH642">
        <v>376</v>
      </c>
      <c r="AI642">
        <v>424</v>
      </c>
      <c r="AJ642">
        <v>163</v>
      </c>
      <c r="AK642">
        <v>105</v>
      </c>
      <c r="AL642">
        <v>443</v>
      </c>
      <c r="AM642">
        <v>230</v>
      </c>
      <c r="AN642">
        <v>145</v>
      </c>
      <c r="AO642">
        <v>21</v>
      </c>
      <c r="AP642">
        <v>62</v>
      </c>
      <c r="AQ642">
        <v>712</v>
      </c>
      <c r="AR642">
        <v>104</v>
      </c>
      <c r="AS642">
        <v>51</v>
      </c>
      <c r="AT642">
        <v>0</v>
      </c>
      <c r="AU642">
        <v>133</v>
      </c>
      <c r="AV642">
        <v>357</v>
      </c>
      <c r="AW642">
        <v>87</v>
      </c>
      <c r="AX642">
        <v>46</v>
      </c>
      <c r="AY642">
        <v>5</v>
      </c>
      <c r="AZ642">
        <v>18</v>
      </c>
      <c r="BA642">
        <v>134</v>
      </c>
      <c r="BB642">
        <v>44</v>
      </c>
      <c r="BC642">
        <v>110</v>
      </c>
      <c r="BD642">
        <v>23</v>
      </c>
      <c r="BE642">
        <v>62</v>
      </c>
      <c r="BF642">
        <v>101</v>
      </c>
      <c r="BG642">
        <v>0</v>
      </c>
      <c r="BH642">
        <v>223</v>
      </c>
      <c r="BI642">
        <v>98</v>
      </c>
      <c r="BJ642">
        <v>51</v>
      </c>
      <c r="BK642">
        <v>158</v>
      </c>
      <c r="BL642">
        <v>0</v>
      </c>
      <c r="BM642">
        <v>289</v>
      </c>
      <c r="BN642">
        <v>80</v>
      </c>
      <c r="BO642">
        <v>137</v>
      </c>
      <c r="BP642">
        <v>145</v>
      </c>
      <c r="BQ642">
        <v>0</v>
      </c>
      <c r="BR642">
        <v>1308</v>
      </c>
      <c r="BS642">
        <v>208</v>
      </c>
      <c r="BT642">
        <v>279</v>
      </c>
      <c r="BU642">
        <v>70</v>
      </c>
      <c r="BV642">
        <v>0</v>
      </c>
    </row>
    <row r="643" spans="1:74" x14ac:dyDescent="0.3">
      <c r="A643" t="s">
        <v>4242</v>
      </c>
      <c r="B643">
        <v>1980</v>
      </c>
      <c r="C643" t="s">
        <v>189</v>
      </c>
      <c r="D643" t="s">
        <v>1116</v>
      </c>
      <c r="E643" t="str">
        <f t="shared" si="9"/>
        <v>City of Sebastopol</v>
      </c>
      <c r="F643">
        <v>2665</v>
      </c>
      <c r="G643" t="s">
        <v>4243</v>
      </c>
      <c r="H643">
        <v>5595</v>
      </c>
      <c r="I643">
        <v>0</v>
      </c>
      <c r="J643">
        <v>5595</v>
      </c>
      <c r="K643">
        <v>0</v>
      </c>
      <c r="L643">
        <v>2358</v>
      </c>
      <c r="M643">
        <v>1313</v>
      </c>
      <c r="N643">
        <v>1045</v>
      </c>
      <c r="O643">
        <v>83700</v>
      </c>
      <c r="P643">
        <v>1876</v>
      </c>
      <c r="Q643">
        <v>232</v>
      </c>
      <c r="R643">
        <v>280</v>
      </c>
      <c r="S643">
        <v>78</v>
      </c>
      <c r="T643" t="s">
        <v>1116</v>
      </c>
      <c r="U643">
        <v>1</v>
      </c>
      <c r="V643">
        <v>274</v>
      </c>
      <c r="W643">
        <v>0</v>
      </c>
      <c r="X643">
        <v>0</v>
      </c>
      <c r="Y643">
        <v>51</v>
      </c>
      <c r="Z643">
        <v>138</v>
      </c>
      <c r="AA643">
        <v>23</v>
      </c>
      <c r="AB643">
        <v>19</v>
      </c>
      <c r="AC643">
        <v>12</v>
      </c>
      <c r="AD643">
        <v>106</v>
      </c>
      <c r="AE643">
        <v>148</v>
      </c>
      <c r="AF643">
        <v>13</v>
      </c>
      <c r="AG643">
        <v>29</v>
      </c>
      <c r="AH643">
        <v>38</v>
      </c>
      <c r="AI643">
        <v>95</v>
      </c>
      <c r="AJ643">
        <v>48</v>
      </c>
      <c r="AK643">
        <v>13</v>
      </c>
      <c r="AL643">
        <v>46</v>
      </c>
      <c r="AM643">
        <v>24</v>
      </c>
      <c r="AN643">
        <v>26</v>
      </c>
      <c r="AO643">
        <v>0</v>
      </c>
      <c r="AP643">
        <v>0</v>
      </c>
      <c r="AQ643">
        <v>150</v>
      </c>
      <c r="AR643">
        <v>21</v>
      </c>
      <c r="AS643">
        <v>12</v>
      </c>
      <c r="AT643">
        <v>0</v>
      </c>
      <c r="AU643">
        <v>12</v>
      </c>
      <c r="AV643">
        <v>449</v>
      </c>
      <c r="AW643">
        <v>81</v>
      </c>
      <c r="AX643">
        <v>32</v>
      </c>
      <c r="AY643">
        <v>13</v>
      </c>
      <c r="AZ643">
        <v>6</v>
      </c>
      <c r="BA643">
        <v>32</v>
      </c>
      <c r="BB643">
        <v>7</v>
      </c>
      <c r="BC643">
        <v>99</v>
      </c>
      <c r="BD643">
        <v>12</v>
      </c>
      <c r="BE643">
        <v>25</v>
      </c>
      <c r="BF643">
        <v>22</v>
      </c>
      <c r="BG643">
        <v>0</v>
      </c>
      <c r="BH643">
        <v>66</v>
      </c>
      <c r="BI643">
        <v>21</v>
      </c>
      <c r="BJ643">
        <v>6</v>
      </c>
      <c r="BK643">
        <v>31</v>
      </c>
      <c r="BL643">
        <v>0</v>
      </c>
      <c r="BM643">
        <v>103</v>
      </c>
      <c r="BN643">
        <v>14</v>
      </c>
      <c r="BO643">
        <v>34</v>
      </c>
      <c r="BP643">
        <v>40</v>
      </c>
      <c r="BQ643">
        <v>0</v>
      </c>
      <c r="BR643">
        <v>313</v>
      </c>
      <c r="BS643">
        <v>89</v>
      </c>
      <c r="BT643">
        <v>101</v>
      </c>
      <c r="BU643">
        <v>61</v>
      </c>
      <c r="BV643">
        <v>0</v>
      </c>
    </row>
    <row r="644" spans="1:74" x14ac:dyDescent="0.3">
      <c r="A644" t="s">
        <v>4244</v>
      </c>
      <c r="B644">
        <v>1980</v>
      </c>
      <c r="C644" t="s">
        <v>189</v>
      </c>
      <c r="D644" t="s">
        <v>4245</v>
      </c>
      <c r="E644" t="str">
        <f t="shared" si="9"/>
        <v>City of Sedco Hills</v>
      </c>
      <c r="F644">
        <v>2667</v>
      </c>
      <c r="G644" t="s">
        <v>4246</v>
      </c>
      <c r="H644">
        <v>2678</v>
      </c>
      <c r="I644">
        <v>0</v>
      </c>
      <c r="J644">
        <v>2678</v>
      </c>
      <c r="K644">
        <v>0</v>
      </c>
      <c r="L644">
        <v>1044</v>
      </c>
      <c r="M644">
        <v>853</v>
      </c>
      <c r="N644">
        <v>191</v>
      </c>
      <c r="O644">
        <v>57000</v>
      </c>
      <c r="P644">
        <v>675</v>
      </c>
      <c r="Q644">
        <v>39</v>
      </c>
      <c r="R644">
        <v>0</v>
      </c>
      <c r="S644">
        <v>527</v>
      </c>
      <c r="T644" t="s">
        <v>4245</v>
      </c>
      <c r="U644">
        <v>1</v>
      </c>
      <c r="V644">
        <v>274</v>
      </c>
      <c r="W644">
        <v>8</v>
      </c>
      <c r="X644">
        <v>0</v>
      </c>
      <c r="Y644">
        <v>0</v>
      </c>
      <c r="Z644">
        <v>22</v>
      </c>
      <c r="AA644">
        <v>0</v>
      </c>
      <c r="AB644">
        <v>0</v>
      </c>
      <c r="AC644">
        <v>0</v>
      </c>
      <c r="AD644">
        <v>0</v>
      </c>
      <c r="AE644">
        <v>27</v>
      </c>
      <c r="AF644">
        <v>0</v>
      </c>
      <c r="AG644">
        <v>14</v>
      </c>
      <c r="AH644">
        <v>6</v>
      </c>
      <c r="AI644">
        <v>23</v>
      </c>
      <c r="AJ644">
        <v>20</v>
      </c>
      <c r="AK644">
        <v>6</v>
      </c>
      <c r="AL644">
        <v>15</v>
      </c>
      <c r="AM644">
        <v>0</v>
      </c>
      <c r="AN644">
        <v>12</v>
      </c>
      <c r="AO644">
        <v>3</v>
      </c>
      <c r="AP644">
        <v>0</v>
      </c>
      <c r="AQ644">
        <v>20</v>
      </c>
      <c r="AR644">
        <v>4</v>
      </c>
      <c r="AS644">
        <v>0</v>
      </c>
      <c r="AT644">
        <v>0</v>
      </c>
      <c r="AU644">
        <v>5</v>
      </c>
      <c r="AV644">
        <v>377</v>
      </c>
      <c r="AW644">
        <v>91</v>
      </c>
      <c r="AX644">
        <v>0</v>
      </c>
      <c r="AY644">
        <v>8</v>
      </c>
      <c r="AZ644">
        <v>16</v>
      </c>
      <c r="BA644">
        <v>10</v>
      </c>
      <c r="BB644">
        <v>0</v>
      </c>
      <c r="BC644">
        <v>55</v>
      </c>
      <c r="BD644">
        <v>0</v>
      </c>
      <c r="BE644">
        <v>0</v>
      </c>
      <c r="BF644">
        <v>30</v>
      </c>
      <c r="BG644">
        <v>0</v>
      </c>
      <c r="BH644">
        <v>17</v>
      </c>
      <c r="BI644">
        <v>15</v>
      </c>
      <c r="BJ644">
        <v>12</v>
      </c>
      <c r="BK644">
        <v>12</v>
      </c>
      <c r="BL644">
        <v>0</v>
      </c>
      <c r="BM644">
        <v>60</v>
      </c>
      <c r="BN644">
        <v>6</v>
      </c>
      <c r="BO644">
        <v>8</v>
      </c>
      <c r="BP644">
        <v>22</v>
      </c>
      <c r="BQ644">
        <v>0</v>
      </c>
      <c r="BR644">
        <v>121</v>
      </c>
      <c r="BS644">
        <v>12</v>
      </c>
      <c r="BT644">
        <v>8</v>
      </c>
      <c r="BU644">
        <v>11</v>
      </c>
      <c r="BV644">
        <v>0</v>
      </c>
    </row>
    <row r="645" spans="1:74" x14ac:dyDescent="0.3">
      <c r="A645" t="s">
        <v>4247</v>
      </c>
      <c r="B645">
        <v>1980</v>
      </c>
      <c r="C645" t="s">
        <v>189</v>
      </c>
      <c r="D645" t="s">
        <v>4248</v>
      </c>
      <c r="E645" t="str">
        <f t="shared" ref="E645:E708" si="10">_xlfn.CONCAT("City of ",D645)</f>
        <v>City of Seeley</v>
      </c>
      <c r="F645">
        <v>2668</v>
      </c>
      <c r="G645" t="s">
        <v>4249</v>
      </c>
      <c r="H645">
        <v>1058</v>
      </c>
      <c r="I645">
        <v>0</v>
      </c>
      <c r="J645">
        <v>0</v>
      </c>
      <c r="K645">
        <v>1058</v>
      </c>
      <c r="L645">
        <v>303</v>
      </c>
      <c r="M645">
        <v>201</v>
      </c>
      <c r="N645">
        <v>102</v>
      </c>
      <c r="O645">
        <v>35000</v>
      </c>
      <c r="P645">
        <v>242</v>
      </c>
      <c r="Q645">
        <v>37</v>
      </c>
      <c r="R645">
        <v>2</v>
      </c>
      <c r="S645">
        <v>63</v>
      </c>
      <c r="T645" t="s">
        <v>4248</v>
      </c>
      <c r="U645">
        <v>1</v>
      </c>
      <c r="V645">
        <v>197</v>
      </c>
      <c r="W645">
        <v>0</v>
      </c>
      <c r="X645">
        <v>0</v>
      </c>
      <c r="Y645">
        <v>6</v>
      </c>
      <c r="Z645">
        <v>9</v>
      </c>
      <c r="AA645">
        <v>0</v>
      </c>
      <c r="AB645">
        <v>7</v>
      </c>
      <c r="AC645">
        <v>8</v>
      </c>
      <c r="AD645">
        <v>9</v>
      </c>
      <c r="AE645">
        <v>0</v>
      </c>
      <c r="AF645">
        <v>0</v>
      </c>
      <c r="AG645">
        <v>0</v>
      </c>
      <c r="AH645">
        <v>19</v>
      </c>
      <c r="AI645">
        <v>3</v>
      </c>
      <c r="AJ645">
        <v>5</v>
      </c>
      <c r="AK645">
        <v>0</v>
      </c>
      <c r="AL645">
        <v>0</v>
      </c>
      <c r="AM645">
        <v>0</v>
      </c>
      <c r="AN645">
        <v>0</v>
      </c>
      <c r="AO645">
        <v>0</v>
      </c>
      <c r="AP645">
        <v>0</v>
      </c>
      <c r="AQ645">
        <v>31</v>
      </c>
      <c r="AR645">
        <v>0</v>
      </c>
      <c r="AS645">
        <v>0</v>
      </c>
      <c r="AT645">
        <v>0</v>
      </c>
      <c r="AU645">
        <v>0</v>
      </c>
      <c r="AV645">
        <v>430</v>
      </c>
      <c r="AW645">
        <v>86</v>
      </c>
      <c r="AX645">
        <v>4</v>
      </c>
      <c r="AY645">
        <v>0</v>
      </c>
      <c r="AZ645">
        <v>11</v>
      </c>
      <c r="BA645">
        <v>10</v>
      </c>
      <c r="BB645">
        <v>0</v>
      </c>
      <c r="BC645">
        <v>10</v>
      </c>
      <c r="BD645">
        <v>9</v>
      </c>
      <c r="BE645">
        <v>0</v>
      </c>
      <c r="BF645">
        <v>10</v>
      </c>
      <c r="BG645">
        <v>0</v>
      </c>
      <c r="BH645">
        <v>20</v>
      </c>
      <c r="BI645">
        <v>0</v>
      </c>
      <c r="BJ645">
        <v>0</v>
      </c>
      <c r="BK645">
        <v>0</v>
      </c>
      <c r="BL645">
        <v>0</v>
      </c>
      <c r="BM645">
        <v>3</v>
      </c>
      <c r="BN645">
        <v>5</v>
      </c>
      <c r="BO645">
        <v>5</v>
      </c>
      <c r="BP645">
        <v>0</v>
      </c>
      <c r="BQ645">
        <v>0</v>
      </c>
      <c r="BR645">
        <v>42</v>
      </c>
      <c r="BS645">
        <v>5</v>
      </c>
      <c r="BT645">
        <v>0</v>
      </c>
      <c r="BU645">
        <v>0</v>
      </c>
      <c r="BV645">
        <v>0</v>
      </c>
    </row>
    <row r="646" spans="1:74" x14ac:dyDescent="0.3">
      <c r="A646" t="s">
        <v>4250</v>
      </c>
      <c r="B646">
        <v>1980</v>
      </c>
      <c r="C646" t="s">
        <v>189</v>
      </c>
      <c r="D646" t="s">
        <v>1118</v>
      </c>
      <c r="E646" t="str">
        <f t="shared" si="10"/>
        <v>City of Selma</v>
      </c>
      <c r="F646">
        <v>2670</v>
      </c>
      <c r="G646" t="s">
        <v>4251</v>
      </c>
      <c r="H646">
        <v>10942</v>
      </c>
      <c r="I646">
        <v>0</v>
      </c>
      <c r="J646">
        <v>10942</v>
      </c>
      <c r="K646">
        <v>0</v>
      </c>
      <c r="L646">
        <v>3517</v>
      </c>
      <c r="M646">
        <v>2220</v>
      </c>
      <c r="N646">
        <v>1297</v>
      </c>
      <c r="O646">
        <v>50900</v>
      </c>
      <c r="P646">
        <v>2858</v>
      </c>
      <c r="Q646">
        <v>363</v>
      </c>
      <c r="R646">
        <v>234</v>
      </c>
      <c r="S646">
        <v>174</v>
      </c>
      <c r="T646" t="s">
        <v>1118</v>
      </c>
      <c r="U646">
        <v>1</v>
      </c>
      <c r="V646">
        <v>204</v>
      </c>
      <c r="W646">
        <v>16</v>
      </c>
      <c r="X646">
        <v>9</v>
      </c>
      <c r="Y646">
        <v>18</v>
      </c>
      <c r="Z646">
        <v>217</v>
      </c>
      <c r="AA646">
        <v>32</v>
      </c>
      <c r="AB646">
        <v>58</v>
      </c>
      <c r="AC646">
        <v>32</v>
      </c>
      <c r="AD646">
        <v>126</v>
      </c>
      <c r="AE646">
        <v>149</v>
      </c>
      <c r="AF646">
        <v>7</v>
      </c>
      <c r="AG646">
        <v>92</v>
      </c>
      <c r="AH646">
        <v>66</v>
      </c>
      <c r="AI646">
        <v>55</v>
      </c>
      <c r="AJ646">
        <v>0</v>
      </c>
      <c r="AK646">
        <v>13</v>
      </c>
      <c r="AL646">
        <v>165</v>
      </c>
      <c r="AM646">
        <v>25</v>
      </c>
      <c r="AN646">
        <v>4</v>
      </c>
      <c r="AO646">
        <v>3</v>
      </c>
      <c r="AP646">
        <v>18</v>
      </c>
      <c r="AQ646">
        <v>139</v>
      </c>
      <c r="AR646">
        <v>0</v>
      </c>
      <c r="AS646">
        <v>4</v>
      </c>
      <c r="AT646">
        <v>0</v>
      </c>
      <c r="AU646">
        <v>14</v>
      </c>
      <c r="AV646">
        <v>299</v>
      </c>
      <c r="AW646">
        <v>99</v>
      </c>
      <c r="AX646">
        <v>17</v>
      </c>
      <c r="AY646">
        <v>17</v>
      </c>
      <c r="AZ646">
        <v>14</v>
      </c>
      <c r="BA646">
        <v>72</v>
      </c>
      <c r="BB646">
        <v>13</v>
      </c>
      <c r="BC646">
        <v>143</v>
      </c>
      <c r="BD646">
        <v>21</v>
      </c>
      <c r="BE646">
        <v>18</v>
      </c>
      <c r="BF646">
        <v>58</v>
      </c>
      <c r="BG646">
        <v>0</v>
      </c>
      <c r="BH646">
        <v>157</v>
      </c>
      <c r="BI646">
        <v>58</v>
      </c>
      <c r="BJ646">
        <v>26</v>
      </c>
      <c r="BK646">
        <v>29</v>
      </c>
      <c r="BL646">
        <v>0</v>
      </c>
      <c r="BM646">
        <v>236</v>
      </c>
      <c r="BN646">
        <v>12</v>
      </c>
      <c r="BO646">
        <v>50</v>
      </c>
      <c r="BP646">
        <v>19</v>
      </c>
      <c r="BQ646">
        <v>0</v>
      </c>
      <c r="BR646">
        <v>696</v>
      </c>
      <c r="BS646">
        <v>64</v>
      </c>
      <c r="BT646">
        <v>77</v>
      </c>
      <c r="BU646">
        <v>19</v>
      </c>
      <c r="BV646">
        <v>0</v>
      </c>
    </row>
    <row r="647" spans="1:74" x14ac:dyDescent="0.3">
      <c r="A647" t="s">
        <v>4252</v>
      </c>
      <c r="B647">
        <v>1980</v>
      </c>
      <c r="C647" t="s">
        <v>189</v>
      </c>
      <c r="D647" t="s">
        <v>1120</v>
      </c>
      <c r="E647" t="str">
        <f t="shared" si="10"/>
        <v>City of Shafter</v>
      </c>
      <c r="F647">
        <v>2675</v>
      </c>
      <c r="G647" t="s">
        <v>4253</v>
      </c>
      <c r="H647">
        <v>7010</v>
      </c>
      <c r="I647">
        <v>0</v>
      </c>
      <c r="J647">
        <v>7010</v>
      </c>
      <c r="K647">
        <v>0</v>
      </c>
      <c r="L647">
        <v>2284</v>
      </c>
      <c r="M647">
        <v>1394</v>
      </c>
      <c r="N647">
        <v>890</v>
      </c>
      <c r="O647">
        <v>48200</v>
      </c>
      <c r="P647">
        <v>1916</v>
      </c>
      <c r="Q647">
        <v>271</v>
      </c>
      <c r="R647">
        <v>105</v>
      </c>
      <c r="S647">
        <v>134</v>
      </c>
      <c r="T647" t="s">
        <v>1120</v>
      </c>
      <c r="U647">
        <v>1</v>
      </c>
      <c r="V647">
        <v>188</v>
      </c>
      <c r="W647">
        <v>0</v>
      </c>
      <c r="X647">
        <v>23</v>
      </c>
      <c r="Y647">
        <v>36</v>
      </c>
      <c r="Z647">
        <v>108</v>
      </c>
      <c r="AA647">
        <v>24</v>
      </c>
      <c r="AB647">
        <v>18</v>
      </c>
      <c r="AC647">
        <v>62</v>
      </c>
      <c r="AD647">
        <v>137</v>
      </c>
      <c r="AE647">
        <v>50</v>
      </c>
      <c r="AF647">
        <v>0</v>
      </c>
      <c r="AG647">
        <v>123</v>
      </c>
      <c r="AH647">
        <v>54</v>
      </c>
      <c r="AI647">
        <v>17</v>
      </c>
      <c r="AJ647">
        <v>7</v>
      </c>
      <c r="AK647">
        <v>0</v>
      </c>
      <c r="AL647">
        <v>80</v>
      </c>
      <c r="AM647">
        <v>23</v>
      </c>
      <c r="AN647">
        <v>19</v>
      </c>
      <c r="AO647">
        <v>0</v>
      </c>
      <c r="AP647">
        <v>0</v>
      </c>
      <c r="AQ647">
        <v>60</v>
      </c>
      <c r="AR647">
        <v>0</v>
      </c>
      <c r="AS647">
        <v>0</v>
      </c>
      <c r="AT647">
        <v>0</v>
      </c>
      <c r="AU647">
        <v>8</v>
      </c>
      <c r="AV647">
        <v>263</v>
      </c>
      <c r="AW647">
        <v>78</v>
      </c>
      <c r="AX647">
        <v>60</v>
      </c>
      <c r="AY647">
        <v>11</v>
      </c>
      <c r="AZ647">
        <v>6</v>
      </c>
      <c r="BA647">
        <v>18</v>
      </c>
      <c r="BB647">
        <v>0</v>
      </c>
      <c r="BC647">
        <v>108</v>
      </c>
      <c r="BD647">
        <v>5</v>
      </c>
      <c r="BE647">
        <v>24</v>
      </c>
      <c r="BF647">
        <v>19</v>
      </c>
      <c r="BG647">
        <v>0</v>
      </c>
      <c r="BH647">
        <v>138</v>
      </c>
      <c r="BI647">
        <v>6</v>
      </c>
      <c r="BJ647">
        <v>13</v>
      </c>
      <c r="BK647">
        <v>17</v>
      </c>
      <c r="BL647">
        <v>0</v>
      </c>
      <c r="BM647">
        <v>170</v>
      </c>
      <c r="BN647">
        <v>30</v>
      </c>
      <c r="BO647">
        <v>44</v>
      </c>
      <c r="BP647">
        <v>11</v>
      </c>
      <c r="BQ647">
        <v>0</v>
      </c>
      <c r="BR647">
        <v>498</v>
      </c>
      <c r="BS647">
        <v>43</v>
      </c>
      <c r="BT647">
        <v>3</v>
      </c>
      <c r="BU647">
        <v>7</v>
      </c>
      <c r="BV647">
        <v>0</v>
      </c>
    </row>
    <row r="648" spans="1:74" x14ac:dyDescent="0.3">
      <c r="A648" t="s">
        <v>4254</v>
      </c>
      <c r="B648">
        <v>1980</v>
      </c>
      <c r="C648" t="s">
        <v>189</v>
      </c>
      <c r="D648" t="s">
        <v>4255</v>
      </c>
      <c r="E648" t="str">
        <f t="shared" si="10"/>
        <v>City of Shingle Springs</v>
      </c>
      <c r="F648">
        <v>2679</v>
      </c>
      <c r="G648" t="s">
        <v>4256</v>
      </c>
      <c r="H648">
        <v>1268</v>
      </c>
      <c r="I648">
        <v>0</v>
      </c>
      <c r="J648">
        <v>0</v>
      </c>
      <c r="K648">
        <v>1268</v>
      </c>
      <c r="L648">
        <v>402</v>
      </c>
      <c r="M648">
        <v>350</v>
      </c>
      <c r="N648">
        <v>52</v>
      </c>
      <c r="O648">
        <v>76200</v>
      </c>
      <c r="P648">
        <v>393</v>
      </c>
      <c r="Q648">
        <v>15</v>
      </c>
      <c r="R648">
        <v>0</v>
      </c>
      <c r="S648">
        <v>19</v>
      </c>
      <c r="T648" t="s">
        <v>4255</v>
      </c>
      <c r="U648">
        <v>1</v>
      </c>
      <c r="V648">
        <v>302</v>
      </c>
      <c r="W648">
        <v>0</v>
      </c>
      <c r="X648">
        <v>0</v>
      </c>
      <c r="Y648">
        <v>0</v>
      </c>
      <c r="Z648">
        <v>10</v>
      </c>
      <c r="AA648">
        <v>0</v>
      </c>
      <c r="AB648">
        <v>0</v>
      </c>
      <c r="AC648">
        <v>0</v>
      </c>
      <c r="AD648">
        <v>0</v>
      </c>
      <c r="AE648">
        <v>23</v>
      </c>
      <c r="AF648">
        <v>0</v>
      </c>
      <c r="AG648">
        <v>0</v>
      </c>
      <c r="AH648">
        <v>0</v>
      </c>
      <c r="AI648">
        <v>5</v>
      </c>
      <c r="AJ648">
        <v>0</v>
      </c>
      <c r="AK648">
        <v>0</v>
      </c>
      <c r="AL648">
        <v>8</v>
      </c>
      <c r="AM648">
        <v>0</v>
      </c>
      <c r="AN648">
        <v>0</v>
      </c>
      <c r="AO648">
        <v>0</v>
      </c>
      <c r="AP648">
        <v>0</v>
      </c>
      <c r="AQ648">
        <v>9</v>
      </c>
      <c r="AR648">
        <v>0</v>
      </c>
      <c r="AS648">
        <v>0</v>
      </c>
      <c r="AT648">
        <v>0</v>
      </c>
      <c r="AU648">
        <v>0</v>
      </c>
      <c r="AV648">
        <v>453</v>
      </c>
      <c r="AW648">
        <v>106</v>
      </c>
      <c r="AX648">
        <v>0</v>
      </c>
      <c r="AY648">
        <v>0</v>
      </c>
      <c r="AZ648">
        <v>0</v>
      </c>
      <c r="BA648">
        <v>19</v>
      </c>
      <c r="BB648">
        <v>0</v>
      </c>
      <c r="BC648">
        <v>22</v>
      </c>
      <c r="BD648">
        <v>0</v>
      </c>
      <c r="BE648">
        <v>0</v>
      </c>
      <c r="BF648">
        <v>0</v>
      </c>
      <c r="BG648">
        <v>0</v>
      </c>
      <c r="BH648">
        <v>10</v>
      </c>
      <c r="BI648">
        <v>0</v>
      </c>
      <c r="BJ648">
        <v>0</v>
      </c>
      <c r="BK648">
        <v>17</v>
      </c>
      <c r="BL648">
        <v>0</v>
      </c>
      <c r="BM648">
        <v>14</v>
      </c>
      <c r="BN648">
        <v>9</v>
      </c>
      <c r="BO648">
        <v>19</v>
      </c>
      <c r="BP648">
        <v>0</v>
      </c>
      <c r="BQ648">
        <v>0</v>
      </c>
      <c r="BR648">
        <v>120</v>
      </c>
      <c r="BS648">
        <v>31</v>
      </c>
      <c r="BT648">
        <v>29</v>
      </c>
      <c r="BU648">
        <v>0</v>
      </c>
      <c r="BV648">
        <v>0</v>
      </c>
    </row>
    <row r="649" spans="1:74" x14ac:dyDescent="0.3">
      <c r="A649" t="s">
        <v>4257</v>
      </c>
      <c r="B649">
        <v>1980</v>
      </c>
      <c r="C649" t="s">
        <v>189</v>
      </c>
      <c r="D649" t="s">
        <v>4258</v>
      </c>
      <c r="E649" t="str">
        <f t="shared" si="10"/>
        <v>City of Short Acres</v>
      </c>
      <c r="F649">
        <v>2685</v>
      </c>
      <c r="G649" t="s">
        <v>4259</v>
      </c>
      <c r="H649">
        <v>1266</v>
      </c>
      <c r="I649">
        <v>0</v>
      </c>
      <c r="J649">
        <v>0</v>
      </c>
      <c r="K649">
        <v>1266</v>
      </c>
      <c r="L649">
        <v>490</v>
      </c>
      <c r="M649">
        <v>405</v>
      </c>
      <c r="N649">
        <v>85</v>
      </c>
      <c r="O649">
        <v>61700</v>
      </c>
      <c r="P649">
        <v>484</v>
      </c>
      <c r="Q649">
        <v>22</v>
      </c>
      <c r="R649">
        <v>0</v>
      </c>
      <c r="S649">
        <v>0</v>
      </c>
      <c r="T649" t="s">
        <v>4258</v>
      </c>
      <c r="U649">
        <v>1</v>
      </c>
      <c r="V649">
        <v>235</v>
      </c>
      <c r="W649">
        <v>0</v>
      </c>
      <c r="X649">
        <v>0</v>
      </c>
      <c r="Y649">
        <v>0</v>
      </c>
      <c r="Z649">
        <v>16</v>
      </c>
      <c r="AA649">
        <v>0</v>
      </c>
      <c r="AB649">
        <v>0</v>
      </c>
      <c r="AC649">
        <v>0</v>
      </c>
      <c r="AD649">
        <v>0</v>
      </c>
      <c r="AE649">
        <v>11</v>
      </c>
      <c r="AF649">
        <v>0</v>
      </c>
      <c r="AG649">
        <v>0</v>
      </c>
      <c r="AH649">
        <v>0</v>
      </c>
      <c r="AI649">
        <v>0</v>
      </c>
      <c r="AJ649">
        <v>7</v>
      </c>
      <c r="AK649">
        <v>0</v>
      </c>
      <c r="AL649">
        <v>8</v>
      </c>
      <c r="AM649">
        <v>0</v>
      </c>
      <c r="AN649">
        <v>7</v>
      </c>
      <c r="AO649">
        <v>0</v>
      </c>
      <c r="AP649">
        <v>0</v>
      </c>
      <c r="AQ649">
        <v>42</v>
      </c>
      <c r="AR649">
        <v>0</v>
      </c>
      <c r="AS649">
        <v>0</v>
      </c>
      <c r="AT649">
        <v>0</v>
      </c>
      <c r="AU649">
        <v>0</v>
      </c>
      <c r="AV649">
        <v>349</v>
      </c>
      <c r="AW649">
        <v>124</v>
      </c>
      <c r="AX649">
        <v>6</v>
      </c>
      <c r="AY649">
        <v>0</v>
      </c>
      <c r="AZ649">
        <v>0</v>
      </c>
      <c r="BA649">
        <v>23</v>
      </c>
      <c r="BB649">
        <v>4</v>
      </c>
      <c r="BC649">
        <v>23</v>
      </c>
      <c r="BD649">
        <v>19</v>
      </c>
      <c r="BE649">
        <v>6</v>
      </c>
      <c r="BF649">
        <v>5</v>
      </c>
      <c r="BG649">
        <v>0</v>
      </c>
      <c r="BH649">
        <v>22</v>
      </c>
      <c r="BI649">
        <v>0</v>
      </c>
      <c r="BJ649">
        <v>9</v>
      </c>
      <c r="BK649">
        <v>0</v>
      </c>
      <c r="BL649">
        <v>0</v>
      </c>
      <c r="BM649">
        <v>48</v>
      </c>
      <c r="BN649">
        <v>13</v>
      </c>
      <c r="BO649">
        <v>7</v>
      </c>
      <c r="BP649">
        <v>0</v>
      </c>
      <c r="BQ649">
        <v>0</v>
      </c>
      <c r="BR649">
        <v>143</v>
      </c>
      <c r="BS649">
        <v>7</v>
      </c>
      <c r="BT649">
        <v>37</v>
      </c>
      <c r="BU649">
        <v>0</v>
      </c>
      <c r="BV649">
        <v>0</v>
      </c>
    </row>
    <row r="650" spans="1:74" x14ac:dyDescent="0.3">
      <c r="A650" t="s">
        <v>4260</v>
      </c>
      <c r="B650">
        <v>1980</v>
      </c>
      <c r="C650" t="s">
        <v>189</v>
      </c>
      <c r="D650" t="s">
        <v>1124</v>
      </c>
      <c r="E650" t="str">
        <f t="shared" si="10"/>
        <v>City of Sierra Madre</v>
      </c>
      <c r="F650">
        <v>2690</v>
      </c>
      <c r="G650" t="s">
        <v>4261</v>
      </c>
      <c r="H650">
        <v>10837</v>
      </c>
      <c r="I650">
        <v>10837</v>
      </c>
      <c r="J650">
        <v>0</v>
      </c>
      <c r="K650">
        <v>0</v>
      </c>
      <c r="L650">
        <v>4563</v>
      </c>
      <c r="M650">
        <v>2745</v>
      </c>
      <c r="N650">
        <v>1818</v>
      </c>
      <c r="O650">
        <v>111700</v>
      </c>
      <c r="P650">
        <v>3696</v>
      </c>
      <c r="Q650">
        <v>674</v>
      </c>
      <c r="R650">
        <v>419</v>
      </c>
      <c r="S650">
        <v>2</v>
      </c>
      <c r="T650" t="s">
        <v>1124</v>
      </c>
      <c r="U650">
        <v>1</v>
      </c>
      <c r="V650">
        <v>303</v>
      </c>
      <c r="W650">
        <v>3</v>
      </c>
      <c r="X650">
        <v>0</v>
      </c>
      <c r="Y650">
        <v>0</v>
      </c>
      <c r="Z650">
        <v>237</v>
      </c>
      <c r="AA650">
        <v>35</v>
      </c>
      <c r="AB650">
        <v>11</v>
      </c>
      <c r="AC650">
        <v>19</v>
      </c>
      <c r="AD650">
        <v>83</v>
      </c>
      <c r="AE650">
        <v>188</v>
      </c>
      <c r="AF650">
        <v>12</v>
      </c>
      <c r="AG650">
        <v>28</v>
      </c>
      <c r="AH650">
        <v>52</v>
      </c>
      <c r="AI650">
        <v>111</v>
      </c>
      <c r="AJ650">
        <v>114</v>
      </c>
      <c r="AK650">
        <v>5</v>
      </c>
      <c r="AL650">
        <v>94</v>
      </c>
      <c r="AM650">
        <v>137</v>
      </c>
      <c r="AN650">
        <v>56</v>
      </c>
      <c r="AO650">
        <v>15</v>
      </c>
      <c r="AP650">
        <v>27</v>
      </c>
      <c r="AQ650">
        <v>409</v>
      </c>
      <c r="AR650">
        <v>106</v>
      </c>
      <c r="AS650">
        <v>52</v>
      </c>
      <c r="AT650">
        <v>0</v>
      </c>
      <c r="AU650">
        <v>18</v>
      </c>
      <c r="AV650">
        <v>505</v>
      </c>
      <c r="AW650">
        <v>104</v>
      </c>
      <c r="AX650">
        <v>38</v>
      </c>
      <c r="AY650">
        <v>20</v>
      </c>
      <c r="AZ650">
        <v>6</v>
      </c>
      <c r="BA650">
        <v>57</v>
      </c>
      <c r="BB650">
        <v>0</v>
      </c>
      <c r="BC650">
        <v>144</v>
      </c>
      <c r="BD650">
        <v>7</v>
      </c>
      <c r="BE650">
        <v>26</v>
      </c>
      <c r="BF650">
        <v>31</v>
      </c>
      <c r="BG650">
        <v>0</v>
      </c>
      <c r="BH650">
        <v>104</v>
      </c>
      <c r="BI650">
        <v>6</v>
      </c>
      <c r="BJ650">
        <v>6</v>
      </c>
      <c r="BK650">
        <v>42</v>
      </c>
      <c r="BL650">
        <v>0</v>
      </c>
      <c r="BM650">
        <v>79</v>
      </c>
      <c r="BN650">
        <v>24</v>
      </c>
      <c r="BO650">
        <v>32</v>
      </c>
      <c r="BP650">
        <v>45</v>
      </c>
      <c r="BQ650">
        <v>0</v>
      </c>
      <c r="BR650">
        <v>1258</v>
      </c>
      <c r="BS650">
        <v>213</v>
      </c>
      <c r="BT650">
        <v>173</v>
      </c>
      <c r="BU650">
        <v>81</v>
      </c>
      <c r="BV650">
        <v>0</v>
      </c>
    </row>
    <row r="651" spans="1:74" x14ac:dyDescent="0.3">
      <c r="A651" t="s">
        <v>4262</v>
      </c>
      <c r="B651">
        <v>1980</v>
      </c>
      <c r="C651" t="s">
        <v>189</v>
      </c>
      <c r="D651" t="s">
        <v>1126</v>
      </c>
      <c r="E651" t="str">
        <f t="shared" si="10"/>
        <v>City of Signal Hill</v>
      </c>
      <c r="F651">
        <v>2693</v>
      </c>
      <c r="G651" t="s">
        <v>4263</v>
      </c>
      <c r="H651">
        <v>5734</v>
      </c>
      <c r="I651">
        <v>5734</v>
      </c>
      <c r="J651">
        <v>0</v>
      </c>
      <c r="K651">
        <v>0</v>
      </c>
      <c r="L651">
        <v>2476</v>
      </c>
      <c r="M651">
        <v>676</v>
      </c>
      <c r="N651">
        <v>1800</v>
      </c>
      <c r="O651">
        <v>75500</v>
      </c>
      <c r="P651">
        <v>1461</v>
      </c>
      <c r="Q651">
        <v>878</v>
      </c>
      <c r="R651">
        <v>369</v>
      </c>
      <c r="S651">
        <v>0</v>
      </c>
      <c r="T651" t="s">
        <v>1126</v>
      </c>
      <c r="U651">
        <v>1</v>
      </c>
      <c r="V651">
        <v>288</v>
      </c>
      <c r="W651">
        <v>0</v>
      </c>
      <c r="X651">
        <v>0</v>
      </c>
      <c r="Y651">
        <v>16</v>
      </c>
      <c r="Z651">
        <v>185</v>
      </c>
      <c r="AA651">
        <v>37</v>
      </c>
      <c r="AB651">
        <v>10</v>
      </c>
      <c r="AC651">
        <v>28</v>
      </c>
      <c r="AD651">
        <v>60</v>
      </c>
      <c r="AE651">
        <v>210</v>
      </c>
      <c r="AF651">
        <v>0</v>
      </c>
      <c r="AG651">
        <v>81</v>
      </c>
      <c r="AH651">
        <v>113</v>
      </c>
      <c r="AI651">
        <v>73</v>
      </c>
      <c r="AJ651">
        <v>84</v>
      </c>
      <c r="AK651">
        <v>0</v>
      </c>
      <c r="AL651">
        <v>163</v>
      </c>
      <c r="AM651">
        <v>94</v>
      </c>
      <c r="AN651">
        <v>69</v>
      </c>
      <c r="AO651">
        <v>23</v>
      </c>
      <c r="AP651">
        <v>0</v>
      </c>
      <c r="AQ651">
        <v>465</v>
      </c>
      <c r="AR651">
        <v>27</v>
      </c>
      <c r="AS651">
        <v>28</v>
      </c>
      <c r="AT651">
        <v>0</v>
      </c>
      <c r="AU651">
        <v>0</v>
      </c>
      <c r="AV651">
        <v>330</v>
      </c>
      <c r="AW651">
        <v>93</v>
      </c>
      <c r="AX651">
        <v>26</v>
      </c>
      <c r="AY651">
        <v>6</v>
      </c>
      <c r="AZ651">
        <v>6</v>
      </c>
      <c r="BA651">
        <v>16</v>
      </c>
      <c r="BB651">
        <v>0</v>
      </c>
      <c r="BC651">
        <v>47</v>
      </c>
      <c r="BD651">
        <v>6</v>
      </c>
      <c r="BE651">
        <v>0</v>
      </c>
      <c r="BF651">
        <v>26</v>
      </c>
      <c r="BG651">
        <v>0</v>
      </c>
      <c r="BH651">
        <v>25</v>
      </c>
      <c r="BI651">
        <v>15</v>
      </c>
      <c r="BJ651">
        <v>15</v>
      </c>
      <c r="BK651">
        <v>0</v>
      </c>
      <c r="BL651">
        <v>0</v>
      </c>
      <c r="BM651">
        <v>32</v>
      </c>
      <c r="BN651">
        <v>0</v>
      </c>
      <c r="BO651">
        <v>8</v>
      </c>
      <c r="BP651">
        <v>14</v>
      </c>
      <c r="BQ651">
        <v>0</v>
      </c>
      <c r="BR651">
        <v>168</v>
      </c>
      <c r="BS651">
        <v>25</v>
      </c>
      <c r="BT651">
        <v>0</v>
      </c>
      <c r="BU651">
        <v>0</v>
      </c>
      <c r="BV651">
        <v>0</v>
      </c>
    </row>
    <row r="652" spans="1:74" x14ac:dyDescent="0.3">
      <c r="A652" t="s">
        <v>4264</v>
      </c>
      <c r="B652">
        <v>1980</v>
      </c>
      <c r="C652" t="s">
        <v>189</v>
      </c>
      <c r="D652" t="s">
        <v>1128</v>
      </c>
      <c r="E652" t="str">
        <f t="shared" si="10"/>
        <v>City of Simi Valley</v>
      </c>
      <c r="F652">
        <v>2702</v>
      </c>
      <c r="G652" t="s">
        <v>4265</v>
      </c>
      <c r="H652">
        <v>77500</v>
      </c>
      <c r="I652">
        <v>77500</v>
      </c>
      <c r="J652">
        <v>0</v>
      </c>
      <c r="K652">
        <v>0</v>
      </c>
      <c r="L652">
        <v>22036</v>
      </c>
      <c r="M652">
        <v>18296</v>
      </c>
      <c r="N652">
        <v>3740</v>
      </c>
      <c r="O652">
        <v>94700</v>
      </c>
      <c r="P652">
        <v>20695</v>
      </c>
      <c r="Q652">
        <v>909</v>
      </c>
      <c r="R652">
        <v>268</v>
      </c>
      <c r="S652">
        <v>766</v>
      </c>
      <c r="T652" t="s">
        <v>1128</v>
      </c>
      <c r="U652">
        <v>1</v>
      </c>
      <c r="V652">
        <v>500</v>
      </c>
      <c r="W652">
        <v>0</v>
      </c>
      <c r="X652">
        <v>27</v>
      </c>
      <c r="Y652">
        <v>8</v>
      </c>
      <c r="Z652">
        <v>224</v>
      </c>
      <c r="AA652">
        <v>93</v>
      </c>
      <c r="AB652">
        <v>16</v>
      </c>
      <c r="AC652">
        <v>10</v>
      </c>
      <c r="AD652">
        <v>17</v>
      </c>
      <c r="AE652">
        <v>419</v>
      </c>
      <c r="AF652">
        <v>0</v>
      </c>
      <c r="AG652">
        <v>23</v>
      </c>
      <c r="AH652">
        <v>21</v>
      </c>
      <c r="AI652">
        <v>136</v>
      </c>
      <c r="AJ652">
        <v>388</v>
      </c>
      <c r="AK652">
        <v>7</v>
      </c>
      <c r="AL652">
        <v>88</v>
      </c>
      <c r="AM652">
        <v>84</v>
      </c>
      <c r="AN652">
        <v>251</v>
      </c>
      <c r="AO652">
        <v>190</v>
      </c>
      <c r="AP652">
        <v>4</v>
      </c>
      <c r="AQ652">
        <v>698</v>
      </c>
      <c r="AR652">
        <v>360</v>
      </c>
      <c r="AS652">
        <v>476</v>
      </c>
      <c r="AT652">
        <v>46</v>
      </c>
      <c r="AU652">
        <v>9</v>
      </c>
      <c r="AV652">
        <v>516</v>
      </c>
      <c r="AW652">
        <v>129</v>
      </c>
      <c r="AX652">
        <v>4</v>
      </c>
      <c r="AY652">
        <v>0</v>
      </c>
      <c r="AZ652">
        <v>6</v>
      </c>
      <c r="BA652">
        <v>335</v>
      </c>
      <c r="BB652">
        <v>73</v>
      </c>
      <c r="BC652">
        <v>62</v>
      </c>
      <c r="BD652">
        <v>37</v>
      </c>
      <c r="BE652">
        <v>75</v>
      </c>
      <c r="BF652">
        <v>434</v>
      </c>
      <c r="BG652">
        <v>0</v>
      </c>
      <c r="BH652">
        <v>194</v>
      </c>
      <c r="BI652">
        <v>183</v>
      </c>
      <c r="BJ652">
        <v>246</v>
      </c>
      <c r="BK652">
        <v>566</v>
      </c>
      <c r="BL652">
        <v>0</v>
      </c>
      <c r="BM652">
        <v>373</v>
      </c>
      <c r="BN652">
        <v>217</v>
      </c>
      <c r="BO652">
        <v>317</v>
      </c>
      <c r="BP652">
        <v>493</v>
      </c>
      <c r="BQ652">
        <v>0</v>
      </c>
      <c r="BR652">
        <v>6388</v>
      </c>
      <c r="BS652">
        <v>2045</v>
      </c>
      <c r="BT652">
        <v>2922</v>
      </c>
      <c r="BU652">
        <v>1356</v>
      </c>
      <c r="BV652">
        <v>0</v>
      </c>
    </row>
    <row r="653" spans="1:74" x14ac:dyDescent="0.3">
      <c r="A653" t="s">
        <v>4266</v>
      </c>
      <c r="B653">
        <v>1980</v>
      </c>
      <c r="C653" t="s">
        <v>189</v>
      </c>
      <c r="D653" t="s">
        <v>1130</v>
      </c>
      <c r="E653" t="str">
        <f t="shared" si="10"/>
        <v>City of Solana Beach</v>
      </c>
      <c r="F653">
        <v>2704</v>
      </c>
      <c r="G653" t="s">
        <v>4267</v>
      </c>
      <c r="H653">
        <v>13047</v>
      </c>
      <c r="I653">
        <v>13047</v>
      </c>
      <c r="J653">
        <v>0</v>
      </c>
      <c r="K653">
        <v>0</v>
      </c>
      <c r="L653">
        <v>5066</v>
      </c>
      <c r="M653">
        <v>3050</v>
      </c>
      <c r="N653">
        <v>2016</v>
      </c>
      <c r="O653">
        <v>193900</v>
      </c>
      <c r="P653">
        <v>4286</v>
      </c>
      <c r="Q653">
        <v>341</v>
      </c>
      <c r="R653">
        <v>1047</v>
      </c>
      <c r="S653">
        <v>90</v>
      </c>
      <c r="T653" t="s">
        <v>1130</v>
      </c>
      <c r="U653">
        <v>1</v>
      </c>
      <c r="V653">
        <v>415</v>
      </c>
      <c r="W653">
        <v>0</v>
      </c>
      <c r="X653">
        <v>0</v>
      </c>
      <c r="Y653">
        <v>14</v>
      </c>
      <c r="Z653">
        <v>230</v>
      </c>
      <c r="AA653">
        <v>84</v>
      </c>
      <c r="AB653">
        <v>9</v>
      </c>
      <c r="AC653">
        <v>0</v>
      </c>
      <c r="AD653">
        <v>29</v>
      </c>
      <c r="AE653">
        <v>307</v>
      </c>
      <c r="AF653">
        <v>9</v>
      </c>
      <c r="AG653">
        <v>18</v>
      </c>
      <c r="AH653">
        <v>18</v>
      </c>
      <c r="AI653">
        <v>77</v>
      </c>
      <c r="AJ653">
        <v>202</v>
      </c>
      <c r="AK653">
        <v>2</v>
      </c>
      <c r="AL653">
        <v>30</v>
      </c>
      <c r="AM653">
        <v>36</v>
      </c>
      <c r="AN653">
        <v>115</v>
      </c>
      <c r="AO653">
        <v>55</v>
      </c>
      <c r="AP653">
        <v>0</v>
      </c>
      <c r="AQ653">
        <v>427</v>
      </c>
      <c r="AR653">
        <v>177</v>
      </c>
      <c r="AS653">
        <v>94</v>
      </c>
      <c r="AT653">
        <v>18</v>
      </c>
      <c r="AU653">
        <v>9</v>
      </c>
      <c r="AV653">
        <v>635</v>
      </c>
      <c r="AW653">
        <v>140</v>
      </c>
      <c r="AX653">
        <v>7</v>
      </c>
      <c r="AY653">
        <v>0</v>
      </c>
      <c r="AZ653">
        <v>0</v>
      </c>
      <c r="BA653">
        <v>34</v>
      </c>
      <c r="BB653">
        <v>24</v>
      </c>
      <c r="BC653">
        <v>41</v>
      </c>
      <c r="BD653">
        <v>0</v>
      </c>
      <c r="BE653">
        <v>18</v>
      </c>
      <c r="BF653">
        <v>36</v>
      </c>
      <c r="BG653">
        <v>0</v>
      </c>
      <c r="BH653">
        <v>48</v>
      </c>
      <c r="BI653">
        <v>12</v>
      </c>
      <c r="BJ653">
        <v>16</v>
      </c>
      <c r="BK653">
        <v>93</v>
      </c>
      <c r="BL653">
        <v>0</v>
      </c>
      <c r="BM653">
        <v>69</v>
      </c>
      <c r="BN653">
        <v>21</v>
      </c>
      <c r="BO653">
        <v>8</v>
      </c>
      <c r="BP653">
        <v>58</v>
      </c>
      <c r="BQ653">
        <v>0</v>
      </c>
      <c r="BR653">
        <v>958</v>
      </c>
      <c r="BS653">
        <v>222</v>
      </c>
      <c r="BT653">
        <v>253</v>
      </c>
      <c r="BU653">
        <v>209</v>
      </c>
      <c r="BV653">
        <v>0</v>
      </c>
    </row>
    <row r="654" spans="1:74" x14ac:dyDescent="0.3">
      <c r="A654" t="s">
        <v>4268</v>
      </c>
      <c r="B654">
        <v>1980</v>
      </c>
      <c r="C654" t="s">
        <v>189</v>
      </c>
      <c r="D654" t="s">
        <v>1132</v>
      </c>
      <c r="E654" t="str">
        <f t="shared" si="10"/>
        <v>City of Soledad</v>
      </c>
      <c r="F654">
        <v>2705</v>
      </c>
      <c r="G654" t="s">
        <v>4269</v>
      </c>
      <c r="H654">
        <v>5928</v>
      </c>
      <c r="I654">
        <v>0</v>
      </c>
      <c r="J654">
        <v>5928</v>
      </c>
      <c r="K654">
        <v>0</v>
      </c>
      <c r="L654">
        <v>1424</v>
      </c>
      <c r="M654">
        <v>779</v>
      </c>
      <c r="N654">
        <v>645</v>
      </c>
      <c r="O654">
        <v>57200</v>
      </c>
      <c r="P654">
        <v>1063</v>
      </c>
      <c r="Q654">
        <v>169</v>
      </c>
      <c r="R654">
        <v>91</v>
      </c>
      <c r="S654">
        <v>123</v>
      </c>
      <c r="T654" t="s">
        <v>1132</v>
      </c>
      <c r="U654">
        <v>1</v>
      </c>
      <c r="V654">
        <v>217</v>
      </c>
      <c r="W654">
        <v>0</v>
      </c>
      <c r="X654">
        <v>11</v>
      </c>
      <c r="Y654">
        <v>8</v>
      </c>
      <c r="Z654">
        <v>70</v>
      </c>
      <c r="AA654">
        <v>8</v>
      </c>
      <c r="AB654">
        <v>0</v>
      </c>
      <c r="AC654">
        <v>9</v>
      </c>
      <c r="AD654">
        <v>52</v>
      </c>
      <c r="AE654">
        <v>60</v>
      </c>
      <c r="AF654">
        <v>0</v>
      </c>
      <c r="AG654">
        <v>85</v>
      </c>
      <c r="AH654">
        <v>82</v>
      </c>
      <c r="AI654">
        <v>20</v>
      </c>
      <c r="AJ654">
        <v>5</v>
      </c>
      <c r="AK654">
        <v>4</v>
      </c>
      <c r="AL654">
        <v>120</v>
      </c>
      <c r="AM654">
        <v>11</v>
      </c>
      <c r="AN654">
        <v>5</v>
      </c>
      <c r="AO654">
        <v>0</v>
      </c>
      <c r="AP654">
        <v>5</v>
      </c>
      <c r="AQ654">
        <v>84</v>
      </c>
      <c r="AR654">
        <v>0</v>
      </c>
      <c r="AS654">
        <v>0</v>
      </c>
      <c r="AT654">
        <v>0</v>
      </c>
      <c r="AU654">
        <v>6</v>
      </c>
      <c r="AV654">
        <v>248</v>
      </c>
      <c r="AW654">
        <v>71</v>
      </c>
      <c r="AX654">
        <v>20</v>
      </c>
      <c r="AY654">
        <v>0</v>
      </c>
      <c r="AZ654">
        <v>0</v>
      </c>
      <c r="BA654">
        <v>7</v>
      </c>
      <c r="BB654">
        <v>0</v>
      </c>
      <c r="BC654">
        <v>41</v>
      </c>
      <c r="BD654">
        <v>0</v>
      </c>
      <c r="BE654">
        <v>27</v>
      </c>
      <c r="BF654">
        <v>12</v>
      </c>
      <c r="BG654">
        <v>0</v>
      </c>
      <c r="BH654">
        <v>34</v>
      </c>
      <c r="BI654">
        <v>6</v>
      </c>
      <c r="BJ654">
        <v>2</v>
      </c>
      <c r="BK654">
        <v>13</v>
      </c>
      <c r="BL654">
        <v>0</v>
      </c>
      <c r="BM654">
        <v>65</v>
      </c>
      <c r="BN654">
        <v>6</v>
      </c>
      <c r="BO654">
        <v>21</v>
      </c>
      <c r="BP654">
        <v>0</v>
      </c>
      <c r="BQ654">
        <v>0</v>
      </c>
      <c r="BR654">
        <v>221</v>
      </c>
      <c r="BS654">
        <v>17</v>
      </c>
      <c r="BT654">
        <v>12</v>
      </c>
      <c r="BU654">
        <v>0</v>
      </c>
      <c r="BV654">
        <v>0</v>
      </c>
    </row>
    <row r="655" spans="1:74" x14ac:dyDescent="0.3">
      <c r="A655" t="s">
        <v>4270</v>
      </c>
      <c r="B655">
        <v>1980</v>
      </c>
      <c r="C655" t="s">
        <v>189</v>
      </c>
      <c r="D655" t="s">
        <v>1134</v>
      </c>
      <c r="E655" t="str">
        <f t="shared" si="10"/>
        <v>City of Solvang</v>
      </c>
      <c r="F655">
        <v>2710</v>
      </c>
      <c r="G655" t="s">
        <v>4271</v>
      </c>
      <c r="H655">
        <v>3091</v>
      </c>
      <c r="I655">
        <v>0</v>
      </c>
      <c r="J655">
        <v>3091</v>
      </c>
      <c r="K655">
        <v>0</v>
      </c>
      <c r="L655">
        <v>1319</v>
      </c>
      <c r="M655">
        <v>759</v>
      </c>
      <c r="N655">
        <v>560</v>
      </c>
      <c r="O655">
        <v>106800</v>
      </c>
      <c r="P655">
        <v>950</v>
      </c>
      <c r="Q655">
        <v>180</v>
      </c>
      <c r="R655">
        <v>189</v>
      </c>
      <c r="S655">
        <v>121</v>
      </c>
      <c r="T655" t="s">
        <v>1134</v>
      </c>
      <c r="U655">
        <v>1</v>
      </c>
      <c r="V655">
        <v>284</v>
      </c>
      <c r="W655">
        <v>0</v>
      </c>
      <c r="X655">
        <v>0</v>
      </c>
      <c r="Y655">
        <v>0</v>
      </c>
      <c r="Z655">
        <v>51</v>
      </c>
      <c r="AA655">
        <v>5</v>
      </c>
      <c r="AB655">
        <v>0</v>
      </c>
      <c r="AC655">
        <v>0</v>
      </c>
      <c r="AD655">
        <v>38</v>
      </c>
      <c r="AE655">
        <v>97</v>
      </c>
      <c r="AF655">
        <v>4</v>
      </c>
      <c r="AG655">
        <v>0</v>
      </c>
      <c r="AH655">
        <v>37</v>
      </c>
      <c r="AI655">
        <v>65</v>
      </c>
      <c r="AJ655">
        <v>30</v>
      </c>
      <c r="AK655">
        <v>0</v>
      </c>
      <c r="AL655">
        <v>67</v>
      </c>
      <c r="AM655">
        <v>25</v>
      </c>
      <c r="AN655">
        <v>0</v>
      </c>
      <c r="AO655">
        <v>0</v>
      </c>
      <c r="AP655">
        <v>10</v>
      </c>
      <c r="AQ655">
        <v>59</v>
      </c>
      <c r="AR655">
        <v>18</v>
      </c>
      <c r="AS655">
        <v>33</v>
      </c>
      <c r="AT655">
        <v>0</v>
      </c>
      <c r="AU655">
        <v>22</v>
      </c>
      <c r="AV655">
        <v>460</v>
      </c>
      <c r="AW655">
        <v>99</v>
      </c>
      <c r="AX655">
        <v>17</v>
      </c>
      <c r="AY655">
        <v>7</v>
      </c>
      <c r="AZ655">
        <v>20</v>
      </c>
      <c r="BA655">
        <v>0</v>
      </c>
      <c r="BB655">
        <v>0</v>
      </c>
      <c r="BC655">
        <v>27</v>
      </c>
      <c r="BD655">
        <v>25</v>
      </c>
      <c r="BE655">
        <v>0</v>
      </c>
      <c r="BF655">
        <v>23</v>
      </c>
      <c r="BG655">
        <v>0</v>
      </c>
      <c r="BH655">
        <v>73</v>
      </c>
      <c r="BI655">
        <v>0</v>
      </c>
      <c r="BJ655">
        <v>14</v>
      </c>
      <c r="BK655">
        <v>6</v>
      </c>
      <c r="BL655">
        <v>0</v>
      </c>
      <c r="BM655">
        <v>31</v>
      </c>
      <c r="BN655">
        <v>0</v>
      </c>
      <c r="BO655">
        <v>6</v>
      </c>
      <c r="BP655">
        <v>15</v>
      </c>
      <c r="BQ655">
        <v>0</v>
      </c>
      <c r="BR655">
        <v>209</v>
      </c>
      <c r="BS655">
        <v>40</v>
      </c>
      <c r="BT655">
        <v>41</v>
      </c>
      <c r="BU655">
        <v>28</v>
      </c>
      <c r="BV655">
        <v>0</v>
      </c>
    </row>
    <row r="656" spans="1:74" x14ac:dyDescent="0.3">
      <c r="A656" t="s">
        <v>4272</v>
      </c>
      <c r="B656">
        <v>1980</v>
      </c>
      <c r="C656" t="s">
        <v>189</v>
      </c>
      <c r="D656" t="s">
        <v>1136</v>
      </c>
      <c r="E656" t="str">
        <f t="shared" si="10"/>
        <v>City of Sonoma</v>
      </c>
      <c r="F656">
        <v>2715</v>
      </c>
      <c r="G656" t="s">
        <v>4273</v>
      </c>
      <c r="H656">
        <v>6054</v>
      </c>
      <c r="I656">
        <v>0</v>
      </c>
      <c r="J656">
        <v>6054</v>
      </c>
      <c r="K656">
        <v>0</v>
      </c>
      <c r="L656">
        <v>2752</v>
      </c>
      <c r="M656">
        <v>1783</v>
      </c>
      <c r="N656">
        <v>969</v>
      </c>
      <c r="O656">
        <v>88100</v>
      </c>
      <c r="P656">
        <v>2181</v>
      </c>
      <c r="Q656">
        <v>238</v>
      </c>
      <c r="R656">
        <v>167</v>
      </c>
      <c r="S656">
        <v>293</v>
      </c>
      <c r="T656" t="s">
        <v>1136</v>
      </c>
      <c r="U656">
        <v>1</v>
      </c>
      <c r="V656">
        <v>313</v>
      </c>
      <c r="W656">
        <v>0</v>
      </c>
      <c r="X656">
        <v>0</v>
      </c>
      <c r="Y656">
        <v>0</v>
      </c>
      <c r="Z656">
        <v>189</v>
      </c>
      <c r="AA656">
        <v>37</v>
      </c>
      <c r="AB656">
        <v>10</v>
      </c>
      <c r="AC656">
        <v>6</v>
      </c>
      <c r="AD656">
        <v>49</v>
      </c>
      <c r="AE656">
        <v>92</v>
      </c>
      <c r="AF656">
        <v>7</v>
      </c>
      <c r="AG656">
        <v>19</v>
      </c>
      <c r="AH656">
        <v>15</v>
      </c>
      <c r="AI656">
        <v>77</v>
      </c>
      <c r="AJ656">
        <v>39</v>
      </c>
      <c r="AK656">
        <v>0</v>
      </c>
      <c r="AL656">
        <v>35</v>
      </c>
      <c r="AM656">
        <v>47</v>
      </c>
      <c r="AN656">
        <v>92</v>
      </c>
      <c r="AO656">
        <v>0</v>
      </c>
      <c r="AP656">
        <v>7</v>
      </c>
      <c r="AQ656">
        <v>160</v>
      </c>
      <c r="AR656">
        <v>29</v>
      </c>
      <c r="AS656">
        <v>23</v>
      </c>
      <c r="AT656">
        <v>0</v>
      </c>
      <c r="AU656">
        <v>19</v>
      </c>
      <c r="AV656">
        <v>381</v>
      </c>
      <c r="AW656">
        <v>108</v>
      </c>
      <c r="AX656">
        <v>7</v>
      </c>
      <c r="AY656">
        <v>7</v>
      </c>
      <c r="AZ656">
        <v>56</v>
      </c>
      <c r="BA656">
        <v>55</v>
      </c>
      <c r="BB656">
        <v>31</v>
      </c>
      <c r="BC656">
        <v>48</v>
      </c>
      <c r="BD656">
        <v>13</v>
      </c>
      <c r="BE656">
        <v>25</v>
      </c>
      <c r="BF656">
        <v>44</v>
      </c>
      <c r="BG656">
        <v>0</v>
      </c>
      <c r="BH656">
        <v>151</v>
      </c>
      <c r="BI656">
        <v>0</v>
      </c>
      <c r="BJ656">
        <v>0</v>
      </c>
      <c r="BK656">
        <v>12</v>
      </c>
      <c r="BL656">
        <v>0</v>
      </c>
      <c r="BM656">
        <v>109</v>
      </c>
      <c r="BN656">
        <v>0</v>
      </c>
      <c r="BO656">
        <v>18</v>
      </c>
      <c r="BP656">
        <v>5</v>
      </c>
      <c r="BQ656">
        <v>0</v>
      </c>
      <c r="BR656">
        <v>494</v>
      </c>
      <c r="BS656">
        <v>65</v>
      </c>
      <c r="BT656">
        <v>75</v>
      </c>
      <c r="BU656">
        <v>39</v>
      </c>
      <c r="BV656">
        <v>0</v>
      </c>
    </row>
    <row r="657" spans="1:74" x14ac:dyDescent="0.3">
      <c r="A657" t="s">
        <v>4274</v>
      </c>
      <c r="B657">
        <v>1980</v>
      </c>
      <c r="C657" t="s">
        <v>189</v>
      </c>
      <c r="D657" t="s">
        <v>1138</v>
      </c>
      <c r="E657" t="str">
        <f t="shared" si="10"/>
        <v>City of Sonora</v>
      </c>
      <c r="F657">
        <v>2720</v>
      </c>
      <c r="G657" t="s">
        <v>4275</v>
      </c>
      <c r="H657">
        <v>3247</v>
      </c>
      <c r="I657">
        <v>0</v>
      </c>
      <c r="J657">
        <v>3247</v>
      </c>
      <c r="K657">
        <v>0</v>
      </c>
      <c r="L657">
        <v>1490</v>
      </c>
      <c r="M657">
        <v>777</v>
      </c>
      <c r="N657">
        <v>713</v>
      </c>
      <c r="O657">
        <v>62500</v>
      </c>
      <c r="P657">
        <v>1041</v>
      </c>
      <c r="Q657">
        <v>385</v>
      </c>
      <c r="R657">
        <v>133</v>
      </c>
      <c r="S657">
        <v>107</v>
      </c>
      <c r="T657" t="s">
        <v>1138</v>
      </c>
      <c r="U657">
        <v>1</v>
      </c>
      <c r="V657">
        <v>236</v>
      </c>
      <c r="W657">
        <v>0</v>
      </c>
      <c r="X657">
        <v>5</v>
      </c>
      <c r="Y657">
        <v>25</v>
      </c>
      <c r="Z657">
        <v>121</v>
      </c>
      <c r="AA657">
        <v>35</v>
      </c>
      <c r="AB657">
        <v>20</v>
      </c>
      <c r="AC657">
        <v>25</v>
      </c>
      <c r="AD657">
        <v>73</v>
      </c>
      <c r="AE657">
        <v>84</v>
      </c>
      <c r="AF657">
        <v>6</v>
      </c>
      <c r="AG657">
        <v>24</v>
      </c>
      <c r="AH657">
        <v>35</v>
      </c>
      <c r="AI657">
        <v>70</v>
      </c>
      <c r="AJ657">
        <v>36</v>
      </c>
      <c r="AK657">
        <v>10</v>
      </c>
      <c r="AL657">
        <v>22</v>
      </c>
      <c r="AM657">
        <v>5</v>
      </c>
      <c r="AN657">
        <v>5</v>
      </c>
      <c r="AO657">
        <v>0</v>
      </c>
      <c r="AP657">
        <v>0</v>
      </c>
      <c r="AQ657">
        <v>75</v>
      </c>
      <c r="AR657">
        <v>15</v>
      </c>
      <c r="AS657">
        <v>0</v>
      </c>
      <c r="AT657">
        <v>0</v>
      </c>
      <c r="AU657">
        <v>5</v>
      </c>
      <c r="AV657">
        <v>367</v>
      </c>
      <c r="AW657">
        <v>125</v>
      </c>
      <c r="AX657">
        <v>0</v>
      </c>
      <c r="AY657">
        <v>12</v>
      </c>
      <c r="AZ657">
        <v>12</v>
      </c>
      <c r="BA657">
        <v>24</v>
      </c>
      <c r="BB657">
        <v>5</v>
      </c>
      <c r="BC657">
        <v>36</v>
      </c>
      <c r="BD657">
        <v>5</v>
      </c>
      <c r="BE657">
        <v>11</v>
      </c>
      <c r="BF657">
        <v>13</v>
      </c>
      <c r="BG657">
        <v>0</v>
      </c>
      <c r="BH657">
        <v>89</v>
      </c>
      <c r="BI657">
        <v>6</v>
      </c>
      <c r="BJ657">
        <v>5</v>
      </c>
      <c r="BK657">
        <v>29</v>
      </c>
      <c r="BL657">
        <v>0</v>
      </c>
      <c r="BM657">
        <v>38</v>
      </c>
      <c r="BN657">
        <v>0</v>
      </c>
      <c r="BO657">
        <v>6</v>
      </c>
      <c r="BP657">
        <v>0</v>
      </c>
      <c r="BQ657">
        <v>0</v>
      </c>
      <c r="BR657">
        <v>221</v>
      </c>
      <c r="BS657">
        <v>13</v>
      </c>
      <c r="BT657">
        <v>15</v>
      </c>
      <c r="BU657">
        <v>0</v>
      </c>
      <c r="BV657">
        <v>0</v>
      </c>
    </row>
    <row r="658" spans="1:74" x14ac:dyDescent="0.3">
      <c r="A658" t="s">
        <v>4276</v>
      </c>
      <c r="B658">
        <v>1980</v>
      </c>
      <c r="C658" t="s">
        <v>189</v>
      </c>
      <c r="D658" t="s">
        <v>4277</v>
      </c>
      <c r="E658" t="str">
        <f t="shared" si="10"/>
        <v>City of Soquel</v>
      </c>
      <c r="F658">
        <v>2722</v>
      </c>
      <c r="G658" t="s">
        <v>4278</v>
      </c>
      <c r="H658">
        <v>6212</v>
      </c>
      <c r="I658">
        <v>6212</v>
      </c>
      <c r="J658">
        <v>0</v>
      </c>
      <c r="K658">
        <v>0</v>
      </c>
      <c r="L658">
        <v>2580</v>
      </c>
      <c r="M658">
        <v>1800</v>
      </c>
      <c r="N658">
        <v>780</v>
      </c>
      <c r="O658">
        <v>99700</v>
      </c>
      <c r="P658">
        <v>1877</v>
      </c>
      <c r="Q658">
        <v>275</v>
      </c>
      <c r="R658">
        <v>52</v>
      </c>
      <c r="S658">
        <v>632</v>
      </c>
      <c r="T658" t="s">
        <v>4277</v>
      </c>
      <c r="U658">
        <v>1</v>
      </c>
      <c r="V658">
        <v>330</v>
      </c>
      <c r="W658">
        <v>0</v>
      </c>
      <c r="X658">
        <v>9</v>
      </c>
      <c r="Y658">
        <v>9</v>
      </c>
      <c r="Z658">
        <v>104</v>
      </c>
      <c r="AA658">
        <v>38</v>
      </c>
      <c r="AB658">
        <v>18</v>
      </c>
      <c r="AC658">
        <v>28</v>
      </c>
      <c r="AD658">
        <v>18</v>
      </c>
      <c r="AE658">
        <v>101</v>
      </c>
      <c r="AF658">
        <v>0</v>
      </c>
      <c r="AG658">
        <v>25</v>
      </c>
      <c r="AH658">
        <v>21</v>
      </c>
      <c r="AI658">
        <v>27</v>
      </c>
      <c r="AJ658">
        <v>37</v>
      </c>
      <c r="AK658">
        <v>0</v>
      </c>
      <c r="AL658">
        <v>27</v>
      </c>
      <c r="AM658">
        <v>10</v>
      </c>
      <c r="AN658">
        <v>54</v>
      </c>
      <c r="AO658">
        <v>28</v>
      </c>
      <c r="AP658">
        <v>0</v>
      </c>
      <c r="AQ658">
        <v>126</v>
      </c>
      <c r="AR658">
        <v>44</v>
      </c>
      <c r="AS658">
        <v>42</v>
      </c>
      <c r="AT658">
        <v>0</v>
      </c>
      <c r="AU658">
        <v>0</v>
      </c>
      <c r="AV658">
        <v>486</v>
      </c>
      <c r="AW658">
        <v>89</v>
      </c>
      <c r="AX658">
        <v>6</v>
      </c>
      <c r="AY658">
        <v>5</v>
      </c>
      <c r="AZ658">
        <v>6</v>
      </c>
      <c r="BA658">
        <v>62</v>
      </c>
      <c r="BB658">
        <v>5</v>
      </c>
      <c r="BC658">
        <v>55</v>
      </c>
      <c r="BD658">
        <v>0</v>
      </c>
      <c r="BE658">
        <v>15</v>
      </c>
      <c r="BF658">
        <v>70</v>
      </c>
      <c r="BG658">
        <v>0</v>
      </c>
      <c r="BH658">
        <v>91</v>
      </c>
      <c r="BI658">
        <v>8</v>
      </c>
      <c r="BJ658">
        <v>12</v>
      </c>
      <c r="BK658">
        <v>26</v>
      </c>
      <c r="BL658">
        <v>0</v>
      </c>
      <c r="BM658">
        <v>67</v>
      </c>
      <c r="BN658">
        <v>14</v>
      </c>
      <c r="BO658">
        <v>15</v>
      </c>
      <c r="BP658">
        <v>31</v>
      </c>
      <c r="BQ658">
        <v>0</v>
      </c>
      <c r="BR658">
        <v>379</v>
      </c>
      <c r="BS658">
        <v>86</v>
      </c>
      <c r="BT658">
        <v>115</v>
      </c>
      <c r="BU658">
        <v>62</v>
      </c>
      <c r="BV658">
        <v>0</v>
      </c>
    </row>
    <row r="659" spans="1:74" x14ac:dyDescent="0.3">
      <c r="A659" t="s">
        <v>4279</v>
      </c>
      <c r="B659">
        <v>1980</v>
      </c>
      <c r="C659" t="s">
        <v>189</v>
      </c>
      <c r="D659" t="s">
        <v>1140</v>
      </c>
      <c r="E659" t="str">
        <f t="shared" si="10"/>
        <v>City of South El Monte</v>
      </c>
      <c r="F659">
        <v>2725</v>
      </c>
      <c r="G659" t="s">
        <v>4280</v>
      </c>
      <c r="H659">
        <v>16623</v>
      </c>
      <c r="I659">
        <v>16623</v>
      </c>
      <c r="J659">
        <v>0</v>
      </c>
      <c r="K659">
        <v>0</v>
      </c>
      <c r="L659">
        <v>4400</v>
      </c>
      <c r="M659">
        <v>2399</v>
      </c>
      <c r="N659">
        <v>2001</v>
      </c>
      <c r="O659">
        <v>61400</v>
      </c>
      <c r="P659">
        <v>3373</v>
      </c>
      <c r="Q659">
        <v>524</v>
      </c>
      <c r="R659">
        <v>172</v>
      </c>
      <c r="S659">
        <v>464</v>
      </c>
      <c r="T659" t="s">
        <v>1140</v>
      </c>
      <c r="U659">
        <v>1</v>
      </c>
      <c r="V659">
        <v>250</v>
      </c>
      <c r="W659">
        <v>0</v>
      </c>
      <c r="X659">
        <v>13</v>
      </c>
      <c r="Y659">
        <v>24</v>
      </c>
      <c r="Z659">
        <v>285</v>
      </c>
      <c r="AA659">
        <v>82</v>
      </c>
      <c r="AB659">
        <v>35</v>
      </c>
      <c r="AC659">
        <v>38</v>
      </c>
      <c r="AD659">
        <v>121</v>
      </c>
      <c r="AE659">
        <v>283</v>
      </c>
      <c r="AF659">
        <v>25</v>
      </c>
      <c r="AG659">
        <v>173</v>
      </c>
      <c r="AH659">
        <v>115</v>
      </c>
      <c r="AI659">
        <v>168</v>
      </c>
      <c r="AJ659">
        <v>32</v>
      </c>
      <c r="AK659">
        <v>4</v>
      </c>
      <c r="AL659">
        <v>164</v>
      </c>
      <c r="AM659">
        <v>46</v>
      </c>
      <c r="AN659">
        <v>50</v>
      </c>
      <c r="AO659">
        <v>9</v>
      </c>
      <c r="AP659">
        <v>21</v>
      </c>
      <c r="AQ659">
        <v>256</v>
      </c>
      <c r="AR659">
        <v>11</v>
      </c>
      <c r="AS659">
        <v>6</v>
      </c>
      <c r="AT659">
        <v>0</v>
      </c>
      <c r="AU659">
        <v>0</v>
      </c>
      <c r="AV659">
        <v>244</v>
      </c>
      <c r="AW659">
        <v>77</v>
      </c>
      <c r="AX659">
        <v>26</v>
      </c>
      <c r="AY659">
        <v>5</v>
      </c>
      <c r="AZ659">
        <v>25</v>
      </c>
      <c r="BA659">
        <v>64</v>
      </c>
      <c r="BB659">
        <v>13</v>
      </c>
      <c r="BC659">
        <v>103</v>
      </c>
      <c r="BD659">
        <v>29</v>
      </c>
      <c r="BE659">
        <v>40</v>
      </c>
      <c r="BF659">
        <v>42</v>
      </c>
      <c r="BG659">
        <v>0</v>
      </c>
      <c r="BH659">
        <v>144</v>
      </c>
      <c r="BI659">
        <v>17</v>
      </c>
      <c r="BJ659">
        <v>56</v>
      </c>
      <c r="BK659">
        <v>66</v>
      </c>
      <c r="BL659">
        <v>0</v>
      </c>
      <c r="BM659">
        <v>188</v>
      </c>
      <c r="BN659">
        <v>16</v>
      </c>
      <c r="BO659">
        <v>41</v>
      </c>
      <c r="BP659">
        <v>21</v>
      </c>
      <c r="BQ659">
        <v>0</v>
      </c>
      <c r="BR659">
        <v>884</v>
      </c>
      <c r="BS659">
        <v>40</v>
      </c>
      <c r="BT659">
        <v>55</v>
      </c>
      <c r="BU659">
        <v>23</v>
      </c>
      <c r="BV659">
        <v>0</v>
      </c>
    </row>
    <row r="660" spans="1:74" x14ac:dyDescent="0.3">
      <c r="A660" t="s">
        <v>4281</v>
      </c>
      <c r="B660">
        <v>1980</v>
      </c>
      <c r="C660" t="s">
        <v>189</v>
      </c>
      <c r="D660" t="s">
        <v>1142</v>
      </c>
      <c r="E660" t="str">
        <f t="shared" si="10"/>
        <v>City of South Gate</v>
      </c>
      <c r="F660">
        <v>2730</v>
      </c>
      <c r="G660" t="s">
        <v>4282</v>
      </c>
      <c r="H660">
        <v>66784</v>
      </c>
      <c r="I660">
        <v>66784</v>
      </c>
      <c r="J660">
        <v>0</v>
      </c>
      <c r="K660">
        <v>0</v>
      </c>
      <c r="L660">
        <v>22883</v>
      </c>
      <c r="M660">
        <v>11657</v>
      </c>
      <c r="N660">
        <v>11226</v>
      </c>
      <c r="O660">
        <v>64200</v>
      </c>
      <c r="P660">
        <v>15478</v>
      </c>
      <c r="Q660">
        <v>6792</v>
      </c>
      <c r="R660">
        <v>1062</v>
      </c>
      <c r="S660">
        <v>250</v>
      </c>
      <c r="T660" t="s">
        <v>1142</v>
      </c>
      <c r="U660">
        <v>1</v>
      </c>
      <c r="V660">
        <v>230</v>
      </c>
      <c r="W660">
        <v>10</v>
      </c>
      <c r="X660">
        <v>24</v>
      </c>
      <c r="Y660">
        <v>120</v>
      </c>
      <c r="Z660">
        <v>1821</v>
      </c>
      <c r="AA660">
        <v>407</v>
      </c>
      <c r="AB660">
        <v>152</v>
      </c>
      <c r="AC660">
        <v>301</v>
      </c>
      <c r="AD660">
        <v>922</v>
      </c>
      <c r="AE660">
        <v>1350</v>
      </c>
      <c r="AF660">
        <v>25</v>
      </c>
      <c r="AG660">
        <v>766</v>
      </c>
      <c r="AH660">
        <v>620</v>
      </c>
      <c r="AI660">
        <v>743</v>
      </c>
      <c r="AJ660">
        <v>222</v>
      </c>
      <c r="AK660">
        <v>26</v>
      </c>
      <c r="AL660">
        <v>985</v>
      </c>
      <c r="AM660">
        <v>318</v>
      </c>
      <c r="AN660">
        <v>170</v>
      </c>
      <c r="AO660">
        <v>44</v>
      </c>
      <c r="AP660">
        <v>19</v>
      </c>
      <c r="AQ660">
        <v>1909</v>
      </c>
      <c r="AR660">
        <v>139</v>
      </c>
      <c r="AS660">
        <v>34</v>
      </c>
      <c r="AT660">
        <v>0</v>
      </c>
      <c r="AU660">
        <v>9</v>
      </c>
      <c r="AV660">
        <v>329</v>
      </c>
      <c r="AW660">
        <v>80</v>
      </c>
      <c r="AX660">
        <v>211</v>
      </c>
      <c r="AY660">
        <v>127</v>
      </c>
      <c r="AZ660">
        <v>98</v>
      </c>
      <c r="BA660">
        <v>396</v>
      </c>
      <c r="BB660">
        <v>67</v>
      </c>
      <c r="BC660">
        <v>711</v>
      </c>
      <c r="BD660">
        <v>59</v>
      </c>
      <c r="BE660">
        <v>138</v>
      </c>
      <c r="BF660">
        <v>294</v>
      </c>
      <c r="BG660">
        <v>0</v>
      </c>
      <c r="BH660">
        <v>826</v>
      </c>
      <c r="BI660">
        <v>90</v>
      </c>
      <c r="BJ660">
        <v>196</v>
      </c>
      <c r="BK660">
        <v>241</v>
      </c>
      <c r="BL660">
        <v>0</v>
      </c>
      <c r="BM660">
        <v>787</v>
      </c>
      <c r="BN660">
        <v>134</v>
      </c>
      <c r="BO660">
        <v>249</v>
      </c>
      <c r="BP660">
        <v>225</v>
      </c>
      <c r="BQ660">
        <v>0</v>
      </c>
      <c r="BR660">
        <v>3621</v>
      </c>
      <c r="BS660">
        <v>456</v>
      </c>
      <c r="BT660">
        <v>447</v>
      </c>
      <c r="BU660">
        <v>161</v>
      </c>
      <c r="BV660">
        <v>0</v>
      </c>
    </row>
    <row r="661" spans="1:74" x14ac:dyDescent="0.3">
      <c r="A661" t="s">
        <v>4283</v>
      </c>
      <c r="B661">
        <v>1980</v>
      </c>
      <c r="C661" t="s">
        <v>189</v>
      </c>
      <c r="D661" t="s">
        <v>4284</v>
      </c>
      <c r="E661" t="str">
        <f t="shared" si="10"/>
        <v>City of South Laguna</v>
      </c>
      <c r="F661">
        <v>2735</v>
      </c>
      <c r="G661" t="s">
        <v>4285</v>
      </c>
      <c r="H661">
        <v>6013</v>
      </c>
      <c r="I661">
        <v>6013</v>
      </c>
      <c r="J661">
        <v>0</v>
      </c>
      <c r="K661">
        <v>0</v>
      </c>
      <c r="L661">
        <v>2661</v>
      </c>
      <c r="M661">
        <v>2053</v>
      </c>
      <c r="N661">
        <v>608</v>
      </c>
      <c r="O661">
        <v>200100</v>
      </c>
      <c r="P661">
        <v>2360</v>
      </c>
      <c r="Q661">
        <v>250</v>
      </c>
      <c r="R661">
        <v>166</v>
      </c>
      <c r="S661">
        <v>238</v>
      </c>
      <c r="T661" t="s">
        <v>4284</v>
      </c>
      <c r="U661">
        <v>1</v>
      </c>
      <c r="V661">
        <v>439</v>
      </c>
      <c r="W661">
        <v>0</v>
      </c>
      <c r="X661">
        <v>0</v>
      </c>
      <c r="Y661">
        <v>0</v>
      </c>
      <c r="Z661">
        <v>27</v>
      </c>
      <c r="AA661">
        <v>6</v>
      </c>
      <c r="AB661">
        <v>0</v>
      </c>
      <c r="AC661">
        <v>0</v>
      </c>
      <c r="AD661">
        <v>9</v>
      </c>
      <c r="AE661">
        <v>69</v>
      </c>
      <c r="AF661">
        <v>8</v>
      </c>
      <c r="AG661">
        <v>8</v>
      </c>
      <c r="AH661">
        <v>7</v>
      </c>
      <c r="AI661">
        <v>9</v>
      </c>
      <c r="AJ661">
        <v>118</v>
      </c>
      <c r="AK661">
        <v>25</v>
      </c>
      <c r="AL661">
        <v>23</v>
      </c>
      <c r="AM661">
        <v>18</v>
      </c>
      <c r="AN661">
        <v>36</v>
      </c>
      <c r="AO661">
        <v>17</v>
      </c>
      <c r="AP661">
        <v>0</v>
      </c>
      <c r="AQ661">
        <v>107</v>
      </c>
      <c r="AR661">
        <v>61</v>
      </c>
      <c r="AS661">
        <v>39</v>
      </c>
      <c r="AT661">
        <v>0</v>
      </c>
      <c r="AU661">
        <v>0</v>
      </c>
      <c r="AV661">
        <v>751</v>
      </c>
      <c r="AW661">
        <v>173</v>
      </c>
      <c r="AX661">
        <v>0</v>
      </c>
      <c r="AY661">
        <v>0</v>
      </c>
      <c r="AZ661">
        <v>14</v>
      </c>
      <c r="BA661">
        <v>41</v>
      </c>
      <c r="BB661">
        <v>20</v>
      </c>
      <c r="BC661">
        <v>45</v>
      </c>
      <c r="BD661">
        <v>0</v>
      </c>
      <c r="BE661">
        <v>7</v>
      </c>
      <c r="BF661">
        <v>56</v>
      </c>
      <c r="BG661">
        <v>0</v>
      </c>
      <c r="BH661">
        <v>34</v>
      </c>
      <c r="BI661">
        <v>0</v>
      </c>
      <c r="BJ661">
        <v>18</v>
      </c>
      <c r="BK661">
        <v>27</v>
      </c>
      <c r="BL661">
        <v>0</v>
      </c>
      <c r="BM661">
        <v>12</v>
      </c>
      <c r="BN661">
        <v>8</v>
      </c>
      <c r="BO661">
        <v>20</v>
      </c>
      <c r="BP661">
        <v>20</v>
      </c>
      <c r="BQ661">
        <v>0</v>
      </c>
      <c r="BR661">
        <v>735</v>
      </c>
      <c r="BS661">
        <v>99</v>
      </c>
      <c r="BT661">
        <v>116</v>
      </c>
      <c r="BU661">
        <v>217</v>
      </c>
      <c r="BV661">
        <v>0</v>
      </c>
    </row>
    <row r="662" spans="1:74" x14ac:dyDescent="0.3">
      <c r="A662" t="s">
        <v>4286</v>
      </c>
      <c r="B662">
        <v>1980</v>
      </c>
      <c r="C662" t="s">
        <v>189</v>
      </c>
      <c r="D662" t="s">
        <v>1144</v>
      </c>
      <c r="E662" t="str">
        <f t="shared" si="10"/>
        <v>City of South Lake Tahoe</v>
      </c>
      <c r="F662">
        <v>2737</v>
      </c>
      <c r="G662" t="s">
        <v>4287</v>
      </c>
      <c r="H662">
        <v>20681</v>
      </c>
      <c r="I662">
        <v>0</v>
      </c>
      <c r="J662">
        <v>20681</v>
      </c>
      <c r="K662">
        <v>0</v>
      </c>
      <c r="L662">
        <v>9004</v>
      </c>
      <c r="M662">
        <v>3398</v>
      </c>
      <c r="N662">
        <v>5606</v>
      </c>
      <c r="O662">
        <v>90800</v>
      </c>
      <c r="P662">
        <v>6934</v>
      </c>
      <c r="Q662">
        <v>2518</v>
      </c>
      <c r="R662">
        <v>1811</v>
      </c>
      <c r="S662">
        <v>629</v>
      </c>
      <c r="T662" t="s">
        <v>1144</v>
      </c>
      <c r="U662">
        <v>1</v>
      </c>
      <c r="V662">
        <v>349</v>
      </c>
      <c r="W662">
        <v>7</v>
      </c>
      <c r="X662">
        <v>0</v>
      </c>
      <c r="Y662">
        <v>0</v>
      </c>
      <c r="Z662">
        <v>530</v>
      </c>
      <c r="AA662">
        <v>134</v>
      </c>
      <c r="AB662">
        <v>0</v>
      </c>
      <c r="AC662">
        <v>23</v>
      </c>
      <c r="AD662">
        <v>219</v>
      </c>
      <c r="AE662">
        <v>1065</v>
      </c>
      <c r="AF662">
        <v>42</v>
      </c>
      <c r="AG662">
        <v>82</v>
      </c>
      <c r="AH662">
        <v>134</v>
      </c>
      <c r="AI662">
        <v>414</v>
      </c>
      <c r="AJ662">
        <v>642</v>
      </c>
      <c r="AK662">
        <v>15</v>
      </c>
      <c r="AL662">
        <v>195</v>
      </c>
      <c r="AM662">
        <v>215</v>
      </c>
      <c r="AN662">
        <v>401</v>
      </c>
      <c r="AO662">
        <v>154</v>
      </c>
      <c r="AP662">
        <v>17</v>
      </c>
      <c r="AQ662">
        <v>651</v>
      </c>
      <c r="AR662">
        <v>322</v>
      </c>
      <c r="AS662">
        <v>245</v>
      </c>
      <c r="AT662">
        <v>36</v>
      </c>
      <c r="AU662">
        <v>0</v>
      </c>
      <c r="AV662">
        <v>518</v>
      </c>
      <c r="AW662">
        <v>145</v>
      </c>
      <c r="AX662">
        <v>8</v>
      </c>
      <c r="AY662">
        <v>0</v>
      </c>
      <c r="AZ662">
        <v>0</v>
      </c>
      <c r="BA662">
        <v>116</v>
      </c>
      <c r="BB662">
        <v>50</v>
      </c>
      <c r="BC662">
        <v>8</v>
      </c>
      <c r="BD662">
        <v>23</v>
      </c>
      <c r="BE662">
        <v>35</v>
      </c>
      <c r="BF662">
        <v>144</v>
      </c>
      <c r="BG662">
        <v>0</v>
      </c>
      <c r="BH662">
        <v>99</v>
      </c>
      <c r="BI662">
        <v>9</v>
      </c>
      <c r="BJ662">
        <v>59</v>
      </c>
      <c r="BK662">
        <v>228</v>
      </c>
      <c r="BL662">
        <v>0</v>
      </c>
      <c r="BM662">
        <v>91</v>
      </c>
      <c r="BN662">
        <v>18</v>
      </c>
      <c r="BO662">
        <v>120</v>
      </c>
      <c r="BP662">
        <v>137</v>
      </c>
      <c r="BQ662">
        <v>0</v>
      </c>
      <c r="BR662">
        <v>824</v>
      </c>
      <c r="BS662">
        <v>198</v>
      </c>
      <c r="BT662">
        <v>264</v>
      </c>
      <c r="BU662">
        <v>123</v>
      </c>
      <c r="BV662">
        <v>0</v>
      </c>
    </row>
    <row r="663" spans="1:74" x14ac:dyDescent="0.3">
      <c r="A663" t="s">
        <v>4288</v>
      </c>
      <c r="B663">
        <v>1980</v>
      </c>
      <c r="C663" t="s">
        <v>189</v>
      </c>
      <c r="D663" t="s">
        <v>4289</v>
      </c>
      <c r="E663" t="str">
        <f t="shared" si="10"/>
        <v>City of South Modesto</v>
      </c>
      <c r="F663">
        <v>2740</v>
      </c>
      <c r="G663" t="s">
        <v>4290</v>
      </c>
      <c r="H663">
        <v>12492</v>
      </c>
      <c r="I663">
        <v>12492</v>
      </c>
      <c r="J663">
        <v>0</v>
      </c>
      <c r="K663">
        <v>0</v>
      </c>
      <c r="L663">
        <v>4141</v>
      </c>
      <c r="M663">
        <v>2674</v>
      </c>
      <c r="N663">
        <v>1467</v>
      </c>
      <c r="O663">
        <v>33900</v>
      </c>
      <c r="P663">
        <v>3518</v>
      </c>
      <c r="Q663">
        <v>297</v>
      </c>
      <c r="R663">
        <v>133</v>
      </c>
      <c r="S663">
        <v>448</v>
      </c>
      <c r="T663" t="s">
        <v>4289</v>
      </c>
      <c r="U663">
        <v>1</v>
      </c>
      <c r="V663">
        <v>207</v>
      </c>
      <c r="W663">
        <v>8</v>
      </c>
      <c r="X663">
        <v>10</v>
      </c>
      <c r="Y663">
        <v>60</v>
      </c>
      <c r="Z663">
        <v>342</v>
      </c>
      <c r="AA663">
        <v>53</v>
      </c>
      <c r="AB663">
        <v>29</v>
      </c>
      <c r="AC663">
        <v>65</v>
      </c>
      <c r="AD663">
        <v>113</v>
      </c>
      <c r="AE663">
        <v>145</v>
      </c>
      <c r="AF663">
        <v>0</v>
      </c>
      <c r="AG663">
        <v>62</v>
      </c>
      <c r="AH663">
        <v>83</v>
      </c>
      <c r="AI663">
        <v>93</v>
      </c>
      <c r="AJ663">
        <v>21</v>
      </c>
      <c r="AK663">
        <v>0</v>
      </c>
      <c r="AL663">
        <v>139</v>
      </c>
      <c r="AM663">
        <v>21</v>
      </c>
      <c r="AN663">
        <v>18</v>
      </c>
      <c r="AO663">
        <v>0</v>
      </c>
      <c r="AP663">
        <v>9</v>
      </c>
      <c r="AQ663">
        <v>116</v>
      </c>
      <c r="AR663">
        <v>21</v>
      </c>
      <c r="AS663">
        <v>0</v>
      </c>
      <c r="AT663">
        <v>0</v>
      </c>
      <c r="AU663">
        <v>11</v>
      </c>
      <c r="AV663">
        <v>231</v>
      </c>
      <c r="AW663">
        <v>65</v>
      </c>
      <c r="AX663">
        <v>141</v>
      </c>
      <c r="AY663">
        <v>34</v>
      </c>
      <c r="AZ663">
        <v>18</v>
      </c>
      <c r="BA663">
        <v>177</v>
      </c>
      <c r="BB663">
        <v>33</v>
      </c>
      <c r="BC663">
        <v>315</v>
      </c>
      <c r="BD663">
        <v>49</v>
      </c>
      <c r="BE663">
        <v>77</v>
      </c>
      <c r="BF663">
        <v>64</v>
      </c>
      <c r="BG663">
        <v>0</v>
      </c>
      <c r="BH663">
        <v>224</v>
      </c>
      <c r="BI663">
        <v>60</v>
      </c>
      <c r="BJ663">
        <v>54</v>
      </c>
      <c r="BK663">
        <v>34</v>
      </c>
      <c r="BL663">
        <v>0</v>
      </c>
      <c r="BM663">
        <v>152</v>
      </c>
      <c r="BN663">
        <v>39</v>
      </c>
      <c r="BO663">
        <v>36</v>
      </c>
      <c r="BP663">
        <v>8</v>
      </c>
      <c r="BQ663">
        <v>0</v>
      </c>
      <c r="BR663">
        <v>551</v>
      </c>
      <c r="BS663">
        <v>9</v>
      </c>
      <c r="BT663">
        <v>45</v>
      </c>
      <c r="BU663">
        <v>17</v>
      </c>
      <c r="BV663">
        <v>0</v>
      </c>
    </row>
    <row r="664" spans="1:74" x14ac:dyDescent="0.3">
      <c r="A664" t="s">
        <v>4291</v>
      </c>
      <c r="B664">
        <v>1980</v>
      </c>
      <c r="C664" t="s">
        <v>189</v>
      </c>
      <c r="D664" t="s">
        <v>4292</v>
      </c>
      <c r="E664" t="str">
        <f t="shared" si="10"/>
        <v>City of South Oroville</v>
      </c>
      <c r="F664">
        <v>2745</v>
      </c>
      <c r="G664" t="s">
        <v>4293</v>
      </c>
      <c r="H664">
        <v>7246</v>
      </c>
      <c r="I664">
        <v>0</v>
      </c>
      <c r="J664">
        <v>7246</v>
      </c>
      <c r="K664">
        <v>0</v>
      </c>
      <c r="L664">
        <v>2669</v>
      </c>
      <c r="M664">
        <v>1908</v>
      </c>
      <c r="N664">
        <v>761</v>
      </c>
      <c r="O664">
        <v>40100</v>
      </c>
      <c r="P664">
        <v>2457</v>
      </c>
      <c r="Q664">
        <v>166</v>
      </c>
      <c r="R664">
        <v>0</v>
      </c>
      <c r="S664">
        <v>232</v>
      </c>
      <c r="T664" t="s">
        <v>4292</v>
      </c>
      <c r="U664">
        <v>1</v>
      </c>
      <c r="V664">
        <v>199</v>
      </c>
      <c r="W664">
        <v>6</v>
      </c>
      <c r="X664">
        <v>14</v>
      </c>
      <c r="Y664">
        <v>41</v>
      </c>
      <c r="Z664">
        <v>138</v>
      </c>
      <c r="AA664">
        <v>27</v>
      </c>
      <c r="AB664">
        <v>41</v>
      </c>
      <c r="AC664">
        <v>41</v>
      </c>
      <c r="AD664">
        <v>82</v>
      </c>
      <c r="AE664">
        <v>83</v>
      </c>
      <c r="AF664">
        <v>6</v>
      </c>
      <c r="AG664">
        <v>31</v>
      </c>
      <c r="AH664">
        <v>21</v>
      </c>
      <c r="AI664">
        <v>22</v>
      </c>
      <c r="AJ664">
        <v>0</v>
      </c>
      <c r="AK664">
        <v>12</v>
      </c>
      <c r="AL664">
        <v>56</v>
      </c>
      <c r="AM664">
        <v>27</v>
      </c>
      <c r="AN664">
        <v>10</v>
      </c>
      <c r="AO664">
        <v>5</v>
      </c>
      <c r="AP664">
        <v>0</v>
      </c>
      <c r="AQ664">
        <v>74</v>
      </c>
      <c r="AR664">
        <v>5</v>
      </c>
      <c r="AS664">
        <v>0</v>
      </c>
      <c r="AT664">
        <v>0</v>
      </c>
      <c r="AU664">
        <v>12</v>
      </c>
      <c r="AV664">
        <v>247</v>
      </c>
      <c r="AW664">
        <v>81</v>
      </c>
      <c r="AX664">
        <v>93</v>
      </c>
      <c r="AY664">
        <v>32</v>
      </c>
      <c r="AZ664">
        <v>37</v>
      </c>
      <c r="BA664">
        <v>111</v>
      </c>
      <c r="BB664">
        <v>12</v>
      </c>
      <c r="BC664">
        <v>154</v>
      </c>
      <c r="BD664">
        <v>19</v>
      </c>
      <c r="BE664">
        <v>36</v>
      </c>
      <c r="BF664">
        <v>68</v>
      </c>
      <c r="BG664">
        <v>0</v>
      </c>
      <c r="BH664">
        <v>188</v>
      </c>
      <c r="BI664">
        <v>69</v>
      </c>
      <c r="BJ664">
        <v>49</v>
      </c>
      <c r="BK664">
        <v>41</v>
      </c>
      <c r="BL664">
        <v>0</v>
      </c>
      <c r="BM664">
        <v>90</v>
      </c>
      <c r="BN664">
        <v>56</v>
      </c>
      <c r="BO664">
        <v>42</v>
      </c>
      <c r="BP664">
        <v>6</v>
      </c>
      <c r="BQ664">
        <v>0</v>
      </c>
      <c r="BR664">
        <v>402</v>
      </c>
      <c r="BS664">
        <v>48</v>
      </c>
      <c r="BT664">
        <v>14</v>
      </c>
      <c r="BU664">
        <v>0</v>
      </c>
      <c r="BV664">
        <v>0</v>
      </c>
    </row>
    <row r="665" spans="1:74" x14ac:dyDescent="0.3">
      <c r="A665" t="s">
        <v>4294</v>
      </c>
      <c r="B665">
        <v>1980</v>
      </c>
      <c r="C665" t="s">
        <v>189</v>
      </c>
      <c r="D665" t="s">
        <v>1146</v>
      </c>
      <c r="E665" t="str">
        <f t="shared" si="10"/>
        <v>City of South Pasadena</v>
      </c>
      <c r="F665">
        <v>2755</v>
      </c>
      <c r="G665" t="s">
        <v>4295</v>
      </c>
      <c r="H665">
        <v>22681</v>
      </c>
      <c r="I665">
        <v>22681</v>
      </c>
      <c r="J665">
        <v>0</v>
      </c>
      <c r="K665">
        <v>0</v>
      </c>
      <c r="L665">
        <v>9984</v>
      </c>
      <c r="M665">
        <v>4434</v>
      </c>
      <c r="N665">
        <v>5550</v>
      </c>
      <c r="O665">
        <v>127500</v>
      </c>
      <c r="P665">
        <v>6559</v>
      </c>
      <c r="Q665">
        <v>1726</v>
      </c>
      <c r="R665">
        <v>2066</v>
      </c>
      <c r="S665">
        <v>8</v>
      </c>
      <c r="T665" t="s">
        <v>1146</v>
      </c>
      <c r="U665">
        <v>1</v>
      </c>
      <c r="V665">
        <v>303</v>
      </c>
      <c r="W665">
        <v>4</v>
      </c>
      <c r="X665">
        <v>4</v>
      </c>
      <c r="Y665">
        <v>22</v>
      </c>
      <c r="Z665">
        <v>511</v>
      </c>
      <c r="AA665">
        <v>131</v>
      </c>
      <c r="AB665">
        <v>34</v>
      </c>
      <c r="AC665">
        <v>56</v>
      </c>
      <c r="AD665">
        <v>213</v>
      </c>
      <c r="AE665">
        <v>720</v>
      </c>
      <c r="AF665">
        <v>14</v>
      </c>
      <c r="AG665">
        <v>92</v>
      </c>
      <c r="AH665">
        <v>258</v>
      </c>
      <c r="AI665">
        <v>496</v>
      </c>
      <c r="AJ665">
        <v>203</v>
      </c>
      <c r="AK665">
        <v>15</v>
      </c>
      <c r="AL665">
        <v>329</v>
      </c>
      <c r="AM665">
        <v>196</v>
      </c>
      <c r="AN665">
        <v>221</v>
      </c>
      <c r="AO665">
        <v>84</v>
      </c>
      <c r="AP665">
        <v>0</v>
      </c>
      <c r="AQ665">
        <v>1514</v>
      </c>
      <c r="AR665">
        <v>265</v>
      </c>
      <c r="AS665">
        <v>76</v>
      </c>
      <c r="AT665">
        <v>9</v>
      </c>
      <c r="AU665">
        <v>24</v>
      </c>
      <c r="AV665">
        <v>497</v>
      </c>
      <c r="AW665">
        <v>118</v>
      </c>
      <c r="AX665">
        <v>5</v>
      </c>
      <c r="AY665">
        <v>7</v>
      </c>
      <c r="AZ665">
        <v>27</v>
      </c>
      <c r="BA665">
        <v>78</v>
      </c>
      <c r="BB665">
        <v>14</v>
      </c>
      <c r="BC665">
        <v>113</v>
      </c>
      <c r="BD665">
        <v>20</v>
      </c>
      <c r="BE665">
        <v>48</v>
      </c>
      <c r="BF665">
        <v>97</v>
      </c>
      <c r="BG665">
        <v>0</v>
      </c>
      <c r="BH665">
        <v>131</v>
      </c>
      <c r="BI665">
        <v>40</v>
      </c>
      <c r="BJ665">
        <v>51</v>
      </c>
      <c r="BK665">
        <v>49</v>
      </c>
      <c r="BL665">
        <v>0</v>
      </c>
      <c r="BM665">
        <v>168</v>
      </c>
      <c r="BN665">
        <v>55</v>
      </c>
      <c r="BO665">
        <v>64</v>
      </c>
      <c r="BP665">
        <v>58</v>
      </c>
      <c r="BQ665">
        <v>0</v>
      </c>
      <c r="BR665">
        <v>1885</v>
      </c>
      <c r="BS665">
        <v>251</v>
      </c>
      <c r="BT665">
        <v>312</v>
      </c>
      <c r="BU665">
        <v>207</v>
      </c>
      <c r="BV665">
        <v>0</v>
      </c>
    </row>
    <row r="666" spans="1:74" x14ac:dyDescent="0.3">
      <c r="A666" t="s">
        <v>4296</v>
      </c>
      <c r="B666">
        <v>1980</v>
      </c>
      <c r="C666" t="s">
        <v>189</v>
      </c>
      <c r="D666" t="s">
        <v>1148</v>
      </c>
      <c r="E666" t="str">
        <f t="shared" si="10"/>
        <v>City of South San Francisco</v>
      </c>
      <c r="F666">
        <v>2765</v>
      </c>
      <c r="G666" t="s">
        <v>4297</v>
      </c>
      <c r="H666">
        <v>49393</v>
      </c>
      <c r="I666">
        <v>49393</v>
      </c>
      <c r="J666">
        <v>0</v>
      </c>
      <c r="K666">
        <v>0</v>
      </c>
      <c r="L666">
        <v>17534</v>
      </c>
      <c r="M666">
        <v>10963</v>
      </c>
      <c r="N666">
        <v>6571</v>
      </c>
      <c r="O666">
        <v>98200</v>
      </c>
      <c r="P666">
        <v>13613</v>
      </c>
      <c r="Q666">
        <v>2523</v>
      </c>
      <c r="R666">
        <v>1522</v>
      </c>
      <c r="S666">
        <v>337</v>
      </c>
      <c r="T666" t="s">
        <v>1148</v>
      </c>
      <c r="U666">
        <v>1</v>
      </c>
      <c r="V666">
        <v>321</v>
      </c>
      <c r="W666">
        <v>7</v>
      </c>
      <c r="X666">
        <v>40</v>
      </c>
      <c r="Y666">
        <v>87</v>
      </c>
      <c r="Z666">
        <v>525</v>
      </c>
      <c r="AA666">
        <v>103</v>
      </c>
      <c r="AB666">
        <v>68</v>
      </c>
      <c r="AC666">
        <v>121</v>
      </c>
      <c r="AD666">
        <v>171</v>
      </c>
      <c r="AE666">
        <v>654</v>
      </c>
      <c r="AF666">
        <v>20</v>
      </c>
      <c r="AG666">
        <v>97</v>
      </c>
      <c r="AH666">
        <v>187</v>
      </c>
      <c r="AI666">
        <v>468</v>
      </c>
      <c r="AJ666">
        <v>399</v>
      </c>
      <c r="AK666">
        <v>35</v>
      </c>
      <c r="AL666">
        <v>399</v>
      </c>
      <c r="AM666">
        <v>319</v>
      </c>
      <c r="AN666">
        <v>171</v>
      </c>
      <c r="AO666">
        <v>149</v>
      </c>
      <c r="AP666">
        <v>0</v>
      </c>
      <c r="AQ666">
        <v>1809</v>
      </c>
      <c r="AR666">
        <v>438</v>
      </c>
      <c r="AS666">
        <v>179</v>
      </c>
      <c r="AT666">
        <v>23</v>
      </c>
      <c r="AU666">
        <v>18</v>
      </c>
      <c r="AV666">
        <v>339</v>
      </c>
      <c r="AW666">
        <v>100</v>
      </c>
      <c r="AX666">
        <v>18</v>
      </c>
      <c r="AY666">
        <v>43</v>
      </c>
      <c r="AZ666">
        <v>34</v>
      </c>
      <c r="BA666">
        <v>247</v>
      </c>
      <c r="BB666">
        <v>66</v>
      </c>
      <c r="BC666">
        <v>176</v>
      </c>
      <c r="BD666">
        <v>78</v>
      </c>
      <c r="BE666">
        <v>72</v>
      </c>
      <c r="BF666">
        <v>189</v>
      </c>
      <c r="BG666">
        <v>0</v>
      </c>
      <c r="BH666">
        <v>424</v>
      </c>
      <c r="BI666">
        <v>116</v>
      </c>
      <c r="BJ666">
        <v>80</v>
      </c>
      <c r="BK666">
        <v>148</v>
      </c>
      <c r="BL666">
        <v>0</v>
      </c>
      <c r="BM666">
        <v>659</v>
      </c>
      <c r="BN666">
        <v>94</v>
      </c>
      <c r="BO666">
        <v>142</v>
      </c>
      <c r="BP666">
        <v>198</v>
      </c>
      <c r="BQ666">
        <v>0</v>
      </c>
      <c r="BR666">
        <v>4787</v>
      </c>
      <c r="BS666">
        <v>492</v>
      </c>
      <c r="BT666">
        <v>816</v>
      </c>
      <c r="BU666">
        <v>291</v>
      </c>
      <c r="BV666">
        <v>0</v>
      </c>
    </row>
    <row r="667" spans="1:74" x14ac:dyDescent="0.3">
      <c r="A667" t="s">
        <v>4298</v>
      </c>
      <c r="B667">
        <v>1980</v>
      </c>
      <c r="C667" t="s">
        <v>189</v>
      </c>
      <c r="D667" t="s">
        <v>4299</v>
      </c>
      <c r="E667" t="str">
        <f t="shared" si="10"/>
        <v>City of South San Gabriel</v>
      </c>
      <c r="F667">
        <v>2770</v>
      </c>
      <c r="G667" t="s">
        <v>4300</v>
      </c>
      <c r="H667">
        <v>5421</v>
      </c>
      <c r="I667">
        <v>5421</v>
      </c>
      <c r="J667">
        <v>0</v>
      </c>
      <c r="K667">
        <v>0</v>
      </c>
      <c r="L667">
        <v>1438</v>
      </c>
      <c r="M667">
        <v>991</v>
      </c>
      <c r="N667">
        <v>447</v>
      </c>
      <c r="O667">
        <v>68000</v>
      </c>
      <c r="P667">
        <v>1307</v>
      </c>
      <c r="Q667">
        <v>143</v>
      </c>
      <c r="R667">
        <v>30</v>
      </c>
      <c r="S667">
        <v>14</v>
      </c>
      <c r="T667" t="s">
        <v>4299</v>
      </c>
      <c r="U667">
        <v>1</v>
      </c>
      <c r="V667">
        <v>254</v>
      </c>
      <c r="W667">
        <v>15</v>
      </c>
      <c r="X667">
        <v>0</v>
      </c>
      <c r="Y667">
        <v>0</v>
      </c>
      <c r="Z667">
        <v>53</v>
      </c>
      <c r="AA667">
        <v>32</v>
      </c>
      <c r="AB667">
        <v>13</v>
      </c>
      <c r="AC667">
        <v>7</v>
      </c>
      <c r="AD667">
        <v>9</v>
      </c>
      <c r="AE667">
        <v>50</v>
      </c>
      <c r="AF667">
        <v>0</v>
      </c>
      <c r="AG667">
        <v>26</v>
      </c>
      <c r="AH667">
        <v>30</v>
      </c>
      <c r="AI667">
        <v>9</v>
      </c>
      <c r="AJ667">
        <v>5</v>
      </c>
      <c r="AK667">
        <v>10</v>
      </c>
      <c r="AL667">
        <v>25</v>
      </c>
      <c r="AM667">
        <v>7</v>
      </c>
      <c r="AN667">
        <v>6</v>
      </c>
      <c r="AO667">
        <v>0</v>
      </c>
      <c r="AP667">
        <v>0</v>
      </c>
      <c r="AQ667">
        <v>122</v>
      </c>
      <c r="AR667">
        <v>18</v>
      </c>
      <c r="AS667">
        <v>0</v>
      </c>
      <c r="AT667">
        <v>0</v>
      </c>
      <c r="AU667">
        <v>0</v>
      </c>
      <c r="AV667">
        <v>295</v>
      </c>
      <c r="AW667">
        <v>77</v>
      </c>
      <c r="AX667">
        <v>0</v>
      </c>
      <c r="AY667">
        <v>5</v>
      </c>
      <c r="AZ667">
        <v>0</v>
      </c>
      <c r="BA667">
        <v>31</v>
      </c>
      <c r="BB667">
        <v>21</v>
      </c>
      <c r="BC667">
        <v>49</v>
      </c>
      <c r="BD667">
        <v>0</v>
      </c>
      <c r="BE667">
        <v>8</v>
      </c>
      <c r="BF667">
        <v>24</v>
      </c>
      <c r="BG667">
        <v>0</v>
      </c>
      <c r="BH667">
        <v>82</v>
      </c>
      <c r="BI667">
        <v>8</v>
      </c>
      <c r="BJ667">
        <v>6</v>
      </c>
      <c r="BK667">
        <v>17</v>
      </c>
      <c r="BL667">
        <v>0</v>
      </c>
      <c r="BM667">
        <v>102</v>
      </c>
      <c r="BN667">
        <v>7</v>
      </c>
      <c r="BO667">
        <v>47</v>
      </c>
      <c r="BP667">
        <v>9</v>
      </c>
      <c r="BQ667">
        <v>0</v>
      </c>
      <c r="BR667">
        <v>437</v>
      </c>
      <c r="BS667">
        <v>22</v>
      </c>
      <c r="BT667">
        <v>7</v>
      </c>
      <c r="BU667">
        <v>11</v>
      </c>
      <c r="BV667">
        <v>0</v>
      </c>
    </row>
    <row r="668" spans="1:74" x14ac:dyDescent="0.3">
      <c r="A668" t="s">
        <v>4301</v>
      </c>
      <c r="B668">
        <v>1980</v>
      </c>
      <c r="C668" t="s">
        <v>189</v>
      </c>
      <c r="D668" t="s">
        <v>4302</v>
      </c>
      <c r="E668" t="str">
        <f t="shared" si="10"/>
        <v>City of South San Jose Hills</v>
      </c>
      <c r="F668">
        <v>2772</v>
      </c>
      <c r="G668" t="s">
        <v>4303</v>
      </c>
      <c r="H668">
        <v>16049</v>
      </c>
      <c r="I668">
        <v>16049</v>
      </c>
      <c r="J668">
        <v>0</v>
      </c>
      <c r="K668">
        <v>0</v>
      </c>
      <c r="L668">
        <v>3800</v>
      </c>
      <c r="M668">
        <v>3357</v>
      </c>
      <c r="N668">
        <v>443</v>
      </c>
      <c r="O668">
        <v>62700</v>
      </c>
      <c r="P668">
        <v>3099</v>
      </c>
      <c r="Q668">
        <v>158</v>
      </c>
      <c r="R668">
        <v>1</v>
      </c>
      <c r="S668">
        <v>611</v>
      </c>
      <c r="T668" t="s">
        <v>4302</v>
      </c>
      <c r="U668">
        <v>1</v>
      </c>
      <c r="V668">
        <v>384</v>
      </c>
      <c r="W668">
        <v>0</v>
      </c>
      <c r="X668">
        <v>0</v>
      </c>
      <c r="Y668">
        <v>4</v>
      </c>
      <c r="Z668">
        <v>43</v>
      </c>
      <c r="AA668">
        <v>27</v>
      </c>
      <c r="AB668">
        <v>0</v>
      </c>
      <c r="AC668">
        <v>0</v>
      </c>
      <c r="AD668">
        <v>4</v>
      </c>
      <c r="AE668">
        <v>63</v>
      </c>
      <c r="AF668">
        <v>0</v>
      </c>
      <c r="AG668">
        <v>9</v>
      </c>
      <c r="AH668">
        <v>0</v>
      </c>
      <c r="AI668">
        <v>32</v>
      </c>
      <c r="AJ668">
        <v>56</v>
      </c>
      <c r="AK668">
        <v>5</v>
      </c>
      <c r="AL668">
        <v>30</v>
      </c>
      <c r="AM668">
        <v>12</v>
      </c>
      <c r="AN668">
        <v>34</v>
      </c>
      <c r="AO668">
        <v>18</v>
      </c>
      <c r="AP668">
        <v>0</v>
      </c>
      <c r="AQ668">
        <v>63</v>
      </c>
      <c r="AR668">
        <v>9</v>
      </c>
      <c r="AS668">
        <v>9</v>
      </c>
      <c r="AT668">
        <v>0</v>
      </c>
      <c r="AU668">
        <v>2</v>
      </c>
      <c r="AV668">
        <v>298</v>
      </c>
      <c r="AW668">
        <v>82</v>
      </c>
      <c r="AX668">
        <v>8</v>
      </c>
      <c r="AY668">
        <v>0</v>
      </c>
      <c r="AZ668">
        <v>0</v>
      </c>
      <c r="BA668">
        <v>128</v>
      </c>
      <c r="BB668">
        <v>11</v>
      </c>
      <c r="BC668">
        <v>6</v>
      </c>
      <c r="BD668">
        <v>31</v>
      </c>
      <c r="BE668">
        <v>61</v>
      </c>
      <c r="BF668">
        <v>104</v>
      </c>
      <c r="BG668">
        <v>0</v>
      </c>
      <c r="BH668">
        <v>116</v>
      </c>
      <c r="BI668">
        <v>56</v>
      </c>
      <c r="BJ668">
        <v>81</v>
      </c>
      <c r="BK668">
        <v>71</v>
      </c>
      <c r="BL668">
        <v>0</v>
      </c>
      <c r="BM668">
        <v>243</v>
      </c>
      <c r="BN668">
        <v>76</v>
      </c>
      <c r="BO668">
        <v>77</v>
      </c>
      <c r="BP668">
        <v>74</v>
      </c>
      <c r="BQ668">
        <v>0</v>
      </c>
      <c r="BR668">
        <v>926</v>
      </c>
      <c r="BS668">
        <v>153</v>
      </c>
      <c r="BT668">
        <v>200</v>
      </c>
      <c r="BU668">
        <v>44</v>
      </c>
      <c r="BV668">
        <v>0</v>
      </c>
    </row>
    <row r="669" spans="1:74" x14ac:dyDescent="0.3">
      <c r="A669" t="s">
        <v>4304</v>
      </c>
      <c r="B669">
        <v>1980</v>
      </c>
      <c r="C669" t="s">
        <v>189</v>
      </c>
      <c r="D669" t="s">
        <v>4305</v>
      </c>
      <c r="E669" t="str">
        <f t="shared" si="10"/>
        <v>City of South Taft</v>
      </c>
      <c r="F669">
        <v>2775</v>
      </c>
      <c r="G669" t="s">
        <v>4306</v>
      </c>
      <c r="H669">
        <v>2073</v>
      </c>
      <c r="I669">
        <v>0</v>
      </c>
      <c r="J669">
        <v>0</v>
      </c>
      <c r="K669">
        <v>2073</v>
      </c>
      <c r="L669">
        <v>772</v>
      </c>
      <c r="M669">
        <v>515</v>
      </c>
      <c r="N669">
        <v>257</v>
      </c>
      <c r="O669">
        <v>17200</v>
      </c>
      <c r="P669">
        <v>769</v>
      </c>
      <c r="Q669">
        <v>37</v>
      </c>
      <c r="R669">
        <v>0</v>
      </c>
      <c r="S669">
        <v>7</v>
      </c>
      <c r="T669" t="s">
        <v>4305</v>
      </c>
      <c r="U669">
        <v>1</v>
      </c>
      <c r="V669">
        <v>221</v>
      </c>
      <c r="W669">
        <v>0</v>
      </c>
      <c r="X669">
        <v>0</v>
      </c>
      <c r="Y669">
        <v>0</v>
      </c>
      <c r="Z669">
        <v>0</v>
      </c>
      <c r="AA669">
        <v>4</v>
      </c>
      <c r="AB669">
        <v>0</v>
      </c>
      <c r="AC669">
        <v>0</v>
      </c>
      <c r="AD669">
        <v>15</v>
      </c>
      <c r="AE669">
        <v>13</v>
      </c>
      <c r="AF669">
        <v>0</v>
      </c>
      <c r="AG669">
        <v>28</v>
      </c>
      <c r="AH669">
        <v>0</v>
      </c>
      <c r="AI669">
        <v>16</v>
      </c>
      <c r="AJ669">
        <v>3</v>
      </c>
      <c r="AK669">
        <v>7</v>
      </c>
      <c r="AL669">
        <v>51</v>
      </c>
      <c r="AM669">
        <v>10</v>
      </c>
      <c r="AN669">
        <v>0</v>
      </c>
      <c r="AO669">
        <v>0</v>
      </c>
      <c r="AP669">
        <v>0</v>
      </c>
      <c r="AQ669">
        <v>67</v>
      </c>
      <c r="AR669">
        <v>4</v>
      </c>
      <c r="AS669">
        <v>0</v>
      </c>
      <c r="AT669">
        <v>0</v>
      </c>
      <c r="AU669">
        <v>0</v>
      </c>
      <c r="AV669">
        <v>178</v>
      </c>
      <c r="AW669">
        <v>63</v>
      </c>
      <c r="AX669">
        <v>29</v>
      </c>
      <c r="AY669">
        <v>0</v>
      </c>
      <c r="AZ669">
        <v>8</v>
      </c>
      <c r="BA669">
        <v>31</v>
      </c>
      <c r="BB669">
        <v>0</v>
      </c>
      <c r="BC669">
        <v>138</v>
      </c>
      <c r="BD669">
        <v>0</v>
      </c>
      <c r="BE669">
        <v>5</v>
      </c>
      <c r="BF669">
        <v>11</v>
      </c>
      <c r="BG669">
        <v>0</v>
      </c>
      <c r="BH669">
        <v>32</v>
      </c>
      <c r="BI669">
        <v>0</v>
      </c>
      <c r="BJ669">
        <v>6</v>
      </c>
      <c r="BK669">
        <v>0</v>
      </c>
      <c r="BL669">
        <v>0</v>
      </c>
      <c r="BM669">
        <v>115</v>
      </c>
      <c r="BN669">
        <v>0</v>
      </c>
      <c r="BO669">
        <v>0</v>
      </c>
      <c r="BP669">
        <v>0</v>
      </c>
      <c r="BQ669">
        <v>0</v>
      </c>
      <c r="BR669">
        <v>152</v>
      </c>
      <c r="BS669">
        <v>0</v>
      </c>
      <c r="BT669">
        <v>0</v>
      </c>
      <c r="BU669">
        <v>0</v>
      </c>
      <c r="BV669">
        <v>0</v>
      </c>
    </row>
    <row r="670" spans="1:74" x14ac:dyDescent="0.3">
      <c r="A670" t="s">
        <v>4307</v>
      </c>
      <c r="B670">
        <v>1980</v>
      </c>
      <c r="C670" t="s">
        <v>189</v>
      </c>
      <c r="D670" t="s">
        <v>4308</v>
      </c>
      <c r="E670" t="str">
        <f t="shared" si="10"/>
        <v>City of South Turlock</v>
      </c>
      <c r="F670">
        <v>2780</v>
      </c>
      <c r="G670" t="s">
        <v>4309</v>
      </c>
      <c r="H670">
        <v>1700</v>
      </c>
      <c r="I670">
        <v>0</v>
      </c>
      <c r="J670">
        <v>0</v>
      </c>
      <c r="K670">
        <v>1700</v>
      </c>
      <c r="L670">
        <v>571</v>
      </c>
      <c r="M670">
        <v>372</v>
      </c>
      <c r="N670">
        <v>199</v>
      </c>
      <c r="O670">
        <v>53200</v>
      </c>
      <c r="P670">
        <v>493</v>
      </c>
      <c r="Q670">
        <v>47</v>
      </c>
      <c r="R670">
        <v>30</v>
      </c>
      <c r="S670">
        <v>43</v>
      </c>
      <c r="T670" t="s">
        <v>4308</v>
      </c>
      <c r="U670">
        <v>1</v>
      </c>
      <c r="V670">
        <v>204</v>
      </c>
      <c r="W670">
        <v>0</v>
      </c>
      <c r="X670">
        <v>0</v>
      </c>
      <c r="Y670">
        <v>6</v>
      </c>
      <c r="Z670">
        <v>37</v>
      </c>
      <c r="AA670">
        <v>10</v>
      </c>
      <c r="AB670">
        <v>11</v>
      </c>
      <c r="AC670">
        <v>8</v>
      </c>
      <c r="AD670">
        <v>11</v>
      </c>
      <c r="AE670">
        <v>6</v>
      </c>
      <c r="AF670">
        <v>0</v>
      </c>
      <c r="AG670">
        <v>0</v>
      </c>
      <c r="AH670">
        <v>24</v>
      </c>
      <c r="AI670">
        <v>23</v>
      </c>
      <c r="AJ670">
        <v>4</v>
      </c>
      <c r="AK670">
        <v>0</v>
      </c>
      <c r="AL670">
        <v>48</v>
      </c>
      <c r="AM670">
        <v>0</v>
      </c>
      <c r="AN670">
        <v>3</v>
      </c>
      <c r="AO670">
        <v>0</v>
      </c>
      <c r="AP670">
        <v>0</v>
      </c>
      <c r="AQ670">
        <v>14</v>
      </c>
      <c r="AR670">
        <v>4</v>
      </c>
      <c r="AS670">
        <v>0</v>
      </c>
      <c r="AT670">
        <v>0</v>
      </c>
      <c r="AU670">
        <v>0</v>
      </c>
      <c r="AV670">
        <v>229</v>
      </c>
      <c r="AW670">
        <v>68</v>
      </c>
      <c r="AX670">
        <v>23</v>
      </c>
      <c r="AY670">
        <v>8</v>
      </c>
      <c r="AZ670">
        <v>6</v>
      </c>
      <c r="BA670">
        <v>6</v>
      </c>
      <c r="BB670">
        <v>5</v>
      </c>
      <c r="BC670">
        <v>6</v>
      </c>
      <c r="BD670">
        <v>0</v>
      </c>
      <c r="BE670">
        <v>0</v>
      </c>
      <c r="BF670">
        <v>6</v>
      </c>
      <c r="BG670">
        <v>0</v>
      </c>
      <c r="BH670">
        <v>40</v>
      </c>
      <c r="BI670">
        <v>0</v>
      </c>
      <c r="BJ670">
        <v>5</v>
      </c>
      <c r="BK670">
        <v>5</v>
      </c>
      <c r="BL670">
        <v>0</v>
      </c>
      <c r="BM670">
        <v>20</v>
      </c>
      <c r="BN670">
        <v>0</v>
      </c>
      <c r="BO670">
        <v>7</v>
      </c>
      <c r="BP670">
        <v>0</v>
      </c>
      <c r="BQ670">
        <v>0</v>
      </c>
      <c r="BR670">
        <v>90</v>
      </c>
      <c r="BS670">
        <v>18</v>
      </c>
      <c r="BT670">
        <v>8</v>
      </c>
      <c r="BU670">
        <v>0</v>
      </c>
      <c r="BV670">
        <v>0</v>
      </c>
    </row>
    <row r="671" spans="1:74" x14ac:dyDescent="0.3">
      <c r="A671" t="s">
        <v>4310</v>
      </c>
      <c r="B671">
        <v>1980</v>
      </c>
      <c r="C671" t="s">
        <v>189</v>
      </c>
      <c r="D671" t="s">
        <v>4311</v>
      </c>
      <c r="E671" t="str">
        <f t="shared" si="10"/>
        <v>City of South Whittier</v>
      </c>
      <c r="F671">
        <v>2782</v>
      </c>
      <c r="G671" t="s">
        <v>4312</v>
      </c>
      <c r="H671">
        <v>43815</v>
      </c>
      <c r="I671">
        <v>43815</v>
      </c>
      <c r="J671">
        <v>0</v>
      </c>
      <c r="K671">
        <v>0</v>
      </c>
      <c r="L671">
        <v>13488</v>
      </c>
      <c r="M671">
        <v>8985</v>
      </c>
      <c r="N671">
        <v>4503</v>
      </c>
      <c r="O671">
        <v>69900</v>
      </c>
      <c r="P671">
        <v>11552</v>
      </c>
      <c r="Q671">
        <v>903</v>
      </c>
      <c r="R671">
        <v>1207</v>
      </c>
      <c r="S671">
        <v>93</v>
      </c>
      <c r="T671" t="s">
        <v>4311</v>
      </c>
      <c r="U671">
        <v>1</v>
      </c>
      <c r="V671">
        <v>311</v>
      </c>
      <c r="W671">
        <v>0</v>
      </c>
      <c r="X671">
        <v>5</v>
      </c>
      <c r="Y671">
        <v>18</v>
      </c>
      <c r="Z671">
        <v>395</v>
      </c>
      <c r="AA671">
        <v>33</v>
      </c>
      <c r="AB671">
        <v>9</v>
      </c>
      <c r="AC671">
        <v>5</v>
      </c>
      <c r="AD671">
        <v>93</v>
      </c>
      <c r="AE671">
        <v>575</v>
      </c>
      <c r="AF671">
        <v>17</v>
      </c>
      <c r="AG671">
        <v>91</v>
      </c>
      <c r="AH671">
        <v>137</v>
      </c>
      <c r="AI671">
        <v>453</v>
      </c>
      <c r="AJ671">
        <v>312</v>
      </c>
      <c r="AK671">
        <v>12</v>
      </c>
      <c r="AL671">
        <v>397</v>
      </c>
      <c r="AM671">
        <v>233</v>
      </c>
      <c r="AN671">
        <v>203</v>
      </c>
      <c r="AO671">
        <v>62</v>
      </c>
      <c r="AP671">
        <v>8</v>
      </c>
      <c r="AQ671">
        <v>1044</v>
      </c>
      <c r="AR671">
        <v>207</v>
      </c>
      <c r="AS671">
        <v>83</v>
      </c>
      <c r="AT671">
        <v>17</v>
      </c>
      <c r="AU671">
        <v>17</v>
      </c>
      <c r="AV671">
        <v>319</v>
      </c>
      <c r="AW671">
        <v>100</v>
      </c>
      <c r="AX671">
        <v>18</v>
      </c>
      <c r="AY671">
        <v>24</v>
      </c>
      <c r="AZ671">
        <v>51</v>
      </c>
      <c r="BA671">
        <v>316</v>
      </c>
      <c r="BB671">
        <v>65</v>
      </c>
      <c r="BC671">
        <v>173</v>
      </c>
      <c r="BD671">
        <v>79</v>
      </c>
      <c r="BE671">
        <v>74</v>
      </c>
      <c r="BF671">
        <v>278</v>
      </c>
      <c r="BG671">
        <v>0</v>
      </c>
      <c r="BH671">
        <v>436</v>
      </c>
      <c r="BI671">
        <v>152</v>
      </c>
      <c r="BJ671">
        <v>188</v>
      </c>
      <c r="BK671">
        <v>287</v>
      </c>
      <c r="BL671">
        <v>0</v>
      </c>
      <c r="BM671">
        <v>448</v>
      </c>
      <c r="BN671">
        <v>104</v>
      </c>
      <c r="BO671">
        <v>160</v>
      </c>
      <c r="BP671">
        <v>201</v>
      </c>
      <c r="BQ671">
        <v>0</v>
      </c>
      <c r="BR671">
        <v>4115</v>
      </c>
      <c r="BS671">
        <v>635</v>
      </c>
      <c r="BT671">
        <v>515</v>
      </c>
      <c r="BU671">
        <v>119</v>
      </c>
      <c r="BV671">
        <v>0</v>
      </c>
    </row>
    <row r="672" spans="1:74" x14ac:dyDescent="0.3">
      <c r="A672" t="s">
        <v>4313</v>
      </c>
      <c r="B672">
        <v>1980</v>
      </c>
      <c r="C672" t="s">
        <v>189</v>
      </c>
      <c r="D672" t="s">
        <v>4314</v>
      </c>
      <c r="E672" t="str">
        <f t="shared" si="10"/>
        <v>City of South Yuba City</v>
      </c>
      <c r="F672">
        <v>2785</v>
      </c>
      <c r="G672" t="s">
        <v>4315</v>
      </c>
      <c r="H672">
        <v>7530</v>
      </c>
      <c r="I672">
        <v>7530</v>
      </c>
      <c r="J672">
        <v>0</v>
      </c>
      <c r="K672">
        <v>0</v>
      </c>
      <c r="L672">
        <v>2436</v>
      </c>
      <c r="M672">
        <v>2058</v>
      </c>
      <c r="N672">
        <v>378</v>
      </c>
      <c r="O672">
        <v>69500</v>
      </c>
      <c r="P672">
        <v>2347</v>
      </c>
      <c r="Q672">
        <v>109</v>
      </c>
      <c r="R672">
        <v>97</v>
      </c>
      <c r="S672">
        <v>8</v>
      </c>
      <c r="T672" t="s">
        <v>4314</v>
      </c>
      <c r="U672">
        <v>1</v>
      </c>
      <c r="V672">
        <v>253</v>
      </c>
      <c r="W672">
        <v>0</v>
      </c>
      <c r="X672">
        <v>0</v>
      </c>
      <c r="Y672">
        <v>0</v>
      </c>
      <c r="Z672">
        <v>78</v>
      </c>
      <c r="AA672">
        <v>12</v>
      </c>
      <c r="AB672">
        <v>3</v>
      </c>
      <c r="AC672">
        <v>3</v>
      </c>
      <c r="AD672">
        <v>14</v>
      </c>
      <c r="AE672">
        <v>37</v>
      </c>
      <c r="AF672">
        <v>4</v>
      </c>
      <c r="AG672">
        <v>22</v>
      </c>
      <c r="AH672">
        <v>0</v>
      </c>
      <c r="AI672">
        <v>10</v>
      </c>
      <c r="AJ672">
        <v>12</v>
      </c>
      <c r="AK672">
        <v>0</v>
      </c>
      <c r="AL672">
        <v>42</v>
      </c>
      <c r="AM672">
        <v>16</v>
      </c>
      <c r="AN672">
        <v>0</v>
      </c>
      <c r="AO672">
        <v>6</v>
      </c>
      <c r="AP672">
        <v>0</v>
      </c>
      <c r="AQ672">
        <v>95</v>
      </c>
      <c r="AR672">
        <v>4</v>
      </c>
      <c r="AS672">
        <v>7</v>
      </c>
      <c r="AT672">
        <v>0</v>
      </c>
      <c r="AU672">
        <v>3</v>
      </c>
      <c r="AV672">
        <v>417</v>
      </c>
      <c r="AW672">
        <v>120</v>
      </c>
      <c r="AX672">
        <v>7</v>
      </c>
      <c r="AY672">
        <v>4</v>
      </c>
      <c r="AZ672">
        <v>6</v>
      </c>
      <c r="BA672">
        <v>40</v>
      </c>
      <c r="BB672">
        <v>34</v>
      </c>
      <c r="BC672">
        <v>42</v>
      </c>
      <c r="BD672">
        <v>0</v>
      </c>
      <c r="BE672">
        <v>25</v>
      </c>
      <c r="BF672">
        <v>47</v>
      </c>
      <c r="BG672">
        <v>0</v>
      </c>
      <c r="BH672">
        <v>104</v>
      </c>
      <c r="BI672">
        <v>20</v>
      </c>
      <c r="BJ672">
        <v>15</v>
      </c>
      <c r="BK672">
        <v>59</v>
      </c>
      <c r="BL672">
        <v>0</v>
      </c>
      <c r="BM672">
        <v>89</v>
      </c>
      <c r="BN672">
        <v>10</v>
      </c>
      <c r="BO672">
        <v>42</v>
      </c>
      <c r="BP672">
        <v>8</v>
      </c>
      <c r="BQ672">
        <v>0</v>
      </c>
      <c r="BR672">
        <v>977</v>
      </c>
      <c r="BS672">
        <v>138</v>
      </c>
      <c r="BT672">
        <v>173</v>
      </c>
      <c r="BU672">
        <v>25</v>
      </c>
      <c r="BV672">
        <v>0</v>
      </c>
    </row>
    <row r="673" spans="1:74" x14ac:dyDescent="0.3">
      <c r="A673" t="s">
        <v>4316</v>
      </c>
      <c r="B673">
        <v>1980</v>
      </c>
      <c r="C673" t="s">
        <v>189</v>
      </c>
      <c r="D673" t="s">
        <v>4317</v>
      </c>
      <c r="E673" t="str">
        <f t="shared" si="10"/>
        <v>City of Spring Valley</v>
      </c>
      <c r="F673">
        <v>2795</v>
      </c>
      <c r="G673" t="s">
        <v>4318</v>
      </c>
      <c r="H673">
        <v>40191</v>
      </c>
      <c r="I673">
        <v>40191</v>
      </c>
      <c r="J673">
        <v>0</v>
      </c>
      <c r="K673">
        <v>0</v>
      </c>
      <c r="L673">
        <v>13248</v>
      </c>
      <c r="M673">
        <v>9798</v>
      </c>
      <c r="N673">
        <v>3450</v>
      </c>
      <c r="O673">
        <v>81600</v>
      </c>
      <c r="P673">
        <v>10930</v>
      </c>
      <c r="Q673">
        <v>787</v>
      </c>
      <c r="R673">
        <v>880</v>
      </c>
      <c r="S673">
        <v>1287</v>
      </c>
      <c r="T673" t="s">
        <v>4317</v>
      </c>
      <c r="U673">
        <v>1</v>
      </c>
      <c r="V673">
        <v>326</v>
      </c>
      <c r="W673">
        <v>5</v>
      </c>
      <c r="X673">
        <v>0</v>
      </c>
      <c r="Y673">
        <v>0</v>
      </c>
      <c r="Z673">
        <v>340</v>
      </c>
      <c r="AA673">
        <v>82</v>
      </c>
      <c r="AB673">
        <v>12</v>
      </c>
      <c r="AC673">
        <v>29</v>
      </c>
      <c r="AD673">
        <v>108</v>
      </c>
      <c r="AE673">
        <v>537</v>
      </c>
      <c r="AF673">
        <v>25</v>
      </c>
      <c r="AG673">
        <v>43</v>
      </c>
      <c r="AH673">
        <v>128</v>
      </c>
      <c r="AI673">
        <v>327</v>
      </c>
      <c r="AJ673">
        <v>240</v>
      </c>
      <c r="AK673">
        <v>4</v>
      </c>
      <c r="AL673">
        <v>108</v>
      </c>
      <c r="AM673">
        <v>164</v>
      </c>
      <c r="AN673">
        <v>179</v>
      </c>
      <c r="AO673">
        <v>51</v>
      </c>
      <c r="AP673">
        <v>8</v>
      </c>
      <c r="AQ673">
        <v>684</v>
      </c>
      <c r="AR673">
        <v>188</v>
      </c>
      <c r="AS673">
        <v>132</v>
      </c>
      <c r="AT673">
        <v>11</v>
      </c>
      <c r="AU673">
        <v>10</v>
      </c>
      <c r="AV673">
        <v>460</v>
      </c>
      <c r="AW673">
        <v>102</v>
      </c>
      <c r="AX673">
        <v>33</v>
      </c>
      <c r="AY673">
        <v>3</v>
      </c>
      <c r="AZ673">
        <v>41</v>
      </c>
      <c r="BA673">
        <v>203</v>
      </c>
      <c r="BB673">
        <v>52</v>
      </c>
      <c r="BC673">
        <v>114</v>
      </c>
      <c r="BD673">
        <v>48</v>
      </c>
      <c r="BE673">
        <v>57</v>
      </c>
      <c r="BF673">
        <v>226</v>
      </c>
      <c r="BG673">
        <v>0</v>
      </c>
      <c r="BH673">
        <v>258</v>
      </c>
      <c r="BI673">
        <v>69</v>
      </c>
      <c r="BJ673">
        <v>99</v>
      </c>
      <c r="BK673">
        <v>301</v>
      </c>
      <c r="BL673">
        <v>0</v>
      </c>
      <c r="BM673">
        <v>421</v>
      </c>
      <c r="BN673">
        <v>89</v>
      </c>
      <c r="BO673">
        <v>210</v>
      </c>
      <c r="BP673">
        <v>398</v>
      </c>
      <c r="BQ673">
        <v>0</v>
      </c>
      <c r="BR673">
        <v>3049</v>
      </c>
      <c r="BS673">
        <v>647</v>
      </c>
      <c r="BT673">
        <v>1020</v>
      </c>
      <c r="BU673">
        <v>373</v>
      </c>
      <c r="BV673">
        <v>0</v>
      </c>
    </row>
    <row r="674" spans="1:74" x14ac:dyDescent="0.3">
      <c r="A674" t="s">
        <v>4319</v>
      </c>
      <c r="B674">
        <v>1980</v>
      </c>
      <c r="C674" t="s">
        <v>189</v>
      </c>
      <c r="D674" t="s">
        <v>4320</v>
      </c>
      <c r="E674" t="str">
        <f t="shared" si="10"/>
        <v>City of Stanford</v>
      </c>
      <c r="F674">
        <v>2798</v>
      </c>
      <c r="G674" t="s">
        <v>4321</v>
      </c>
      <c r="H674">
        <v>11045</v>
      </c>
      <c r="I674">
        <v>11045</v>
      </c>
      <c r="J674">
        <v>0</v>
      </c>
      <c r="K674">
        <v>0</v>
      </c>
      <c r="L674">
        <v>1823</v>
      </c>
      <c r="M674">
        <v>624</v>
      </c>
      <c r="N674">
        <v>1199</v>
      </c>
      <c r="O674">
        <v>200100</v>
      </c>
      <c r="P674">
        <v>1203</v>
      </c>
      <c r="Q674">
        <v>425</v>
      </c>
      <c r="R674">
        <v>240</v>
      </c>
      <c r="S674">
        <v>0</v>
      </c>
      <c r="T674" t="s">
        <v>4320</v>
      </c>
      <c r="U674">
        <v>1</v>
      </c>
      <c r="V674">
        <v>258</v>
      </c>
      <c r="W674">
        <v>0</v>
      </c>
      <c r="X674">
        <v>0</v>
      </c>
      <c r="Y674">
        <v>0</v>
      </c>
      <c r="Z674">
        <v>214</v>
      </c>
      <c r="AA674">
        <v>39</v>
      </c>
      <c r="AB674">
        <v>0</v>
      </c>
      <c r="AC674">
        <v>0</v>
      </c>
      <c r="AD674">
        <v>45</v>
      </c>
      <c r="AE674">
        <v>205</v>
      </c>
      <c r="AF674">
        <v>0</v>
      </c>
      <c r="AG674">
        <v>33</v>
      </c>
      <c r="AH674">
        <v>107</v>
      </c>
      <c r="AI674">
        <v>93</v>
      </c>
      <c r="AJ674">
        <v>0</v>
      </c>
      <c r="AK674">
        <v>0</v>
      </c>
      <c r="AL674">
        <v>126</v>
      </c>
      <c r="AM674">
        <v>17</v>
      </c>
      <c r="AN674">
        <v>10</v>
      </c>
      <c r="AO674">
        <v>0</v>
      </c>
      <c r="AP674">
        <v>0</v>
      </c>
      <c r="AQ674">
        <v>215</v>
      </c>
      <c r="AR674">
        <v>11</v>
      </c>
      <c r="AS674">
        <v>27</v>
      </c>
      <c r="AT674">
        <v>0</v>
      </c>
      <c r="AU674">
        <v>6</v>
      </c>
      <c r="AV674">
        <v>544</v>
      </c>
      <c r="AW674">
        <v>169</v>
      </c>
      <c r="AX674">
        <v>0</v>
      </c>
      <c r="AY674">
        <v>0</v>
      </c>
      <c r="AZ674">
        <v>0</v>
      </c>
      <c r="BA674">
        <v>0</v>
      </c>
      <c r="BB674">
        <v>0</v>
      </c>
      <c r="BC674">
        <v>0</v>
      </c>
      <c r="BD674">
        <v>0</v>
      </c>
      <c r="BE674">
        <v>6</v>
      </c>
      <c r="BF674">
        <v>0</v>
      </c>
      <c r="BG674">
        <v>0</v>
      </c>
      <c r="BH674">
        <v>0</v>
      </c>
      <c r="BI674">
        <v>0</v>
      </c>
      <c r="BJ674">
        <v>0</v>
      </c>
      <c r="BK674">
        <v>0</v>
      </c>
      <c r="BL674">
        <v>0</v>
      </c>
      <c r="BM674">
        <v>15</v>
      </c>
      <c r="BN674">
        <v>0</v>
      </c>
      <c r="BO674">
        <v>0</v>
      </c>
      <c r="BP674">
        <v>0</v>
      </c>
      <c r="BQ674">
        <v>0</v>
      </c>
      <c r="BR674">
        <v>387</v>
      </c>
      <c r="BS674">
        <v>52</v>
      </c>
      <c r="BT674">
        <v>34</v>
      </c>
      <c r="BU674">
        <v>14</v>
      </c>
      <c r="BV674">
        <v>0</v>
      </c>
    </row>
    <row r="675" spans="1:74" x14ac:dyDescent="0.3">
      <c r="A675" t="s">
        <v>4322</v>
      </c>
      <c r="B675">
        <v>1980</v>
      </c>
      <c r="C675" t="s">
        <v>189</v>
      </c>
      <c r="D675" t="s">
        <v>1152</v>
      </c>
      <c r="E675" t="str">
        <f t="shared" si="10"/>
        <v>City of Stanton</v>
      </c>
      <c r="F675">
        <v>2800</v>
      </c>
      <c r="G675" t="s">
        <v>4323</v>
      </c>
      <c r="H675">
        <v>23723</v>
      </c>
      <c r="I675">
        <v>23723</v>
      </c>
      <c r="J675">
        <v>0</v>
      </c>
      <c r="K675">
        <v>0</v>
      </c>
      <c r="L675">
        <v>8536</v>
      </c>
      <c r="M675">
        <v>4109</v>
      </c>
      <c r="N675">
        <v>4427</v>
      </c>
      <c r="O675">
        <v>81300</v>
      </c>
      <c r="P675">
        <v>4616</v>
      </c>
      <c r="Q675">
        <v>1062</v>
      </c>
      <c r="R675">
        <v>2249</v>
      </c>
      <c r="S675">
        <v>1041</v>
      </c>
      <c r="T675" t="s">
        <v>1152</v>
      </c>
      <c r="U675">
        <v>1</v>
      </c>
      <c r="V675">
        <v>334</v>
      </c>
      <c r="W675">
        <v>5</v>
      </c>
      <c r="X675">
        <v>0</v>
      </c>
      <c r="Y675">
        <v>8</v>
      </c>
      <c r="Z675">
        <v>464</v>
      </c>
      <c r="AA675">
        <v>86</v>
      </c>
      <c r="AB675">
        <v>16</v>
      </c>
      <c r="AC675">
        <v>8</v>
      </c>
      <c r="AD675">
        <v>77</v>
      </c>
      <c r="AE675">
        <v>693</v>
      </c>
      <c r="AF675">
        <v>0</v>
      </c>
      <c r="AG675">
        <v>60</v>
      </c>
      <c r="AH675">
        <v>74</v>
      </c>
      <c r="AI675">
        <v>491</v>
      </c>
      <c r="AJ675">
        <v>380</v>
      </c>
      <c r="AK675">
        <v>6</v>
      </c>
      <c r="AL675">
        <v>184</v>
      </c>
      <c r="AM675">
        <v>271</v>
      </c>
      <c r="AN675">
        <v>332</v>
      </c>
      <c r="AO675">
        <v>48</v>
      </c>
      <c r="AP675">
        <v>9</v>
      </c>
      <c r="AQ675">
        <v>860</v>
      </c>
      <c r="AR675">
        <v>195</v>
      </c>
      <c r="AS675">
        <v>75</v>
      </c>
      <c r="AT675">
        <v>0</v>
      </c>
      <c r="AU675">
        <v>13</v>
      </c>
      <c r="AV675">
        <v>383</v>
      </c>
      <c r="AW675">
        <v>95</v>
      </c>
      <c r="AX675">
        <v>11</v>
      </c>
      <c r="AY675">
        <v>0</v>
      </c>
      <c r="AZ675">
        <v>6</v>
      </c>
      <c r="BA675">
        <v>77</v>
      </c>
      <c r="BB675">
        <v>18</v>
      </c>
      <c r="BC675">
        <v>41</v>
      </c>
      <c r="BD675">
        <v>22</v>
      </c>
      <c r="BE675">
        <v>58</v>
      </c>
      <c r="BF675">
        <v>74</v>
      </c>
      <c r="BG675">
        <v>0</v>
      </c>
      <c r="BH675">
        <v>99</v>
      </c>
      <c r="BI675">
        <v>21</v>
      </c>
      <c r="BJ675">
        <v>26</v>
      </c>
      <c r="BK675">
        <v>60</v>
      </c>
      <c r="BL675">
        <v>0</v>
      </c>
      <c r="BM675">
        <v>148</v>
      </c>
      <c r="BN675">
        <v>39</v>
      </c>
      <c r="BO675">
        <v>12</v>
      </c>
      <c r="BP675">
        <v>82</v>
      </c>
      <c r="BQ675">
        <v>0</v>
      </c>
      <c r="BR675">
        <v>953</v>
      </c>
      <c r="BS675">
        <v>209</v>
      </c>
      <c r="BT675">
        <v>219</v>
      </c>
      <c r="BU675">
        <v>68</v>
      </c>
      <c r="BV675">
        <v>0</v>
      </c>
    </row>
    <row r="676" spans="1:74" x14ac:dyDescent="0.3">
      <c r="A676" t="s">
        <v>4324</v>
      </c>
      <c r="B676">
        <v>1980</v>
      </c>
      <c r="C676" t="s">
        <v>189</v>
      </c>
      <c r="D676" t="s">
        <v>1154</v>
      </c>
      <c r="E676" t="str">
        <f t="shared" si="10"/>
        <v>City of Stockton</v>
      </c>
      <c r="F676">
        <v>2805</v>
      </c>
      <c r="G676" t="s">
        <v>4325</v>
      </c>
      <c r="H676">
        <v>149779</v>
      </c>
      <c r="I676">
        <v>149779</v>
      </c>
      <c r="J676">
        <v>0</v>
      </c>
      <c r="K676">
        <v>0</v>
      </c>
      <c r="L676">
        <v>55335</v>
      </c>
      <c r="M676">
        <v>28986</v>
      </c>
      <c r="N676">
        <v>26349</v>
      </c>
      <c r="O676">
        <v>55500</v>
      </c>
      <c r="P676">
        <v>44200</v>
      </c>
      <c r="Q676">
        <v>6080</v>
      </c>
      <c r="R676">
        <v>10302</v>
      </c>
      <c r="S676">
        <v>678</v>
      </c>
      <c r="T676" t="s">
        <v>1154</v>
      </c>
      <c r="U676">
        <v>1</v>
      </c>
      <c r="V676">
        <v>220</v>
      </c>
      <c r="W676">
        <v>161</v>
      </c>
      <c r="X676">
        <v>378</v>
      </c>
      <c r="Y676">
        <v>900</v>
      </c>
      <c r="Z676">
        <v>4642</v>
      </c>
      <c r="AA676">
        <v>946</v>
      </c>
      <c r="AB676">
        <v>750</v>
      </c>
      <c r="AC676">
        <v>864</v>
      </c>
      <c r="AD676">
        <v>2094</v>
      </c>
      <c r="AE676">
        <v>3149</v>
      </c>
      <c r="AF676">
        <v>105</v>
      </c>
      <c r="AG676">
        <v>1426</v>
      </c>
      <c r="AH676">
        <v>1044</v>
      </c>
      <c r="AI676">
        <v>1502</v>
      </c>
      <c r="AJ676">
        <v>482</v>
      </c>
      <c r="AK676">
        <v>98</v>
      </c>
      <c r="AL676">
        <v>1989</v>
      </c>
      <c r="AM676">
        <v>766</v>
      </c>
      <c r="AN676">
        <v>419</v>
      </c>
      <c r="AO676">
        <v>37</v>
      </c>
      <c r="AP676">
        <v>72</v>
      </c>
      <c r="AQ676">
        <v>3693</v>
      </c>
      <c r="AR676">
        <v>260</v>
      </c>
      <c r="AS676">
        <v>85</v>
      </c>
      <c r="AT676">
        <v>6</v>
      </c>
      <c r="AU676">
        <v>71</v>
      </c>
      <c r="AV676">
        <v>350</v>
      </c>
      <c r="AW676">
        <v>89</v>
      </c>
      <c r="AX676">
        <v>337</v>
      </c>
      <c r="AY676">
        <v>120</v>
      </c>
      <c r="AZ676">
        <v>243</v>
      </c>
      <c r="BA676">
        <v>769</v>
      </c>
      <c r="BB676">
        <v>206</v>
      </c>
      <c r="BC676">
        <v>1500</v>
      </c>
      <c r="BD676">
        <v>244</v>
      </c>
      <c r="BE676">
        <v>458</v>
      </c>
      <c r="BF676">
        <v>864</v>
      </c>
      <c r="BG676">
        <v>0</v>
      </c>
      <c r="BH676">
        <v>1719</v>
      </c>
      <c r="BI676">
        <v>285</v>
      </c>
      <c r="BJ676">
        <v>519</v>
      </c>
      <c r="BK676">
        <v>640</v>
      </c>
      <c r="BL676">
        <v>0</v>
      </c>
      <c r="BM676">
        <v>2138</v>
      </c>
      <c r="BN676">
        <v>500</v>
      </c>
      <c r="BO676">
        <v>596</v>
      </c>
      <c r="BP676">
        <v>432</v>
      </c>
      <c r="BQ676">
        <v>0</v>
      </c>
      <c r="BR676">
        <v>10375</v>
      </c>
      <c r="BS676">
        <v>1760</v>
      </c>
      <c r="BT676">
        <v>1403</v>
      </c>
      <c r="BU676">
        <v>458</v>
      </c>
      <c r="BV676">
        <v>0</v>
      </c>
    </row>
    <row r="677" spans="1:74" x14ac:dyDescent="0.3">
      <c r="A677" t="s">
        <v>4326</v>
      </c>
      <c r="B677">
        <v>1980</v>
      </c>
      <c r="C677" t="s">
        <v>189</v>
      </c>
      <c r="D677" t="s">
        <v>4327</v>
      </c>
      <c r="E677" t="str">
        <f t="shared" si="10"/>
        <v>City of Strathmore</v>
      </c>
      <c r="F677">
        <v>2815</v>
      </c>
      <c r="G677" t="s">
        <v>4328</v>
      </c>
      <c r="H677">
        <v>1955</v>
      </c>
      <c r="I677">
        <v>0</v>
      </c>
      <c r="J677">
        <v>0</v>
      </c>
      <c r="K677">
        <v>1955</v>
      </c>
      <c r="L677">
        <v>656</v>
      </c>
      <c r="M677">
        <v>451</v>
      </c>
      <c r="N677">
        <v>205</v>
      </c>
      <c r="O677">
        <v>34900</v>
      </c>
      <c r="P677">
        <v>515</v>
      </c>
      <c r="Q677">
        <v>90</v>
      </c>
      <c r="R677">
        <v>28</v>
      </c>
      <c r="S677">
        <v>92</v>
      </c>
      <c r="T677" t="s">
        <v>4327</v>
      </c>
      <c r="U677">
        <v>1</v>
      </c>
      <c r="V677">
        <v>189</v>
      </c>
      <c r="W677">
        <v>0</v>
      </c>
      <c r="X677">
        <v>0</v>
      </c>
      <c r="Y677">
        <v>10</v>
      </c>
      <c r="Z677">
        <v>25</v>
      </c>
      <c r="AA677">
        <v>15</v>
      </c>
      <c r="AB677">
        <v>20</v>
      </c>
      <c r="AC677">
        <v>13</v>
      </c>
      <c r="AD677">
        <v>21</v>
      </c>
      <c r="AE677">
        <v>9</v>
      </c>
      <c r="AF677">
        <v>4</v>
      </c>
      <c r="AG677">
        <v>16</v>
      </c>
      <c r="AH677">
        <v>10</v>
      </c>
      <c r="AI677">
        <v>13</v>
      </c>
      <c r="AJ677">
        <v>9</v>
      </c>
      <c r="AK677">
        <v>0</v>
      </c>
      <c r="AL677">
        <v>22</v>
      </c>
      <c r="AM677">
        <v>17</v>
      </c>
      <c r="AN677">
        <v>0</v>
      </c>
      <c r="AO677">
        <v>0</v>
      </c>
      <c r="AP677">
        <v>10</v>
      </c>
      <c r="AQ677">
        <v>8</v>
      </c>
      <c r="AR677">
        <v>0</v>
      </c>
      <c r="AS677">
        <v>0</v>
      </c>
      <c r="AT677">
        <v>0</v>
      </c>
      <c r="AU677">
        <v>0</v>
      </c>
      <c r="AV677">
        <v>292</v>
      </c>
      <c r="AW677">
        <v>78</v>
      </c>
      <c r="AX677">
        <v>0</v>
      </c>
      <c r="AY677">
        <v>0</v>
      </c>
      <c r="AZ677">
        <v>6</v>
      </c>
      <c r="BA677">
        <v>20</v>
      </c>
      <c r="BB677">
        <v>33</v>
      </c>
      <c r="BC677">
        <v>12</v>
      </c>
      <c r="BD677">
        <v>0</v>
      </c>
      <c r="BE677">
        <v>13</v>
      </c>
      <c r="BF677">
        <v>22</v>
      </c>
      <c r="BG677">
        <v>0</v>
      </c>
      <c r="BH677">
        <v>30</v>
      </c>
      <c r="BI677">
        <v>0</v>
      </c>
      <c r="BJ677">
        <v>0</v>
      </c>
      <c r="BK677">
        <v>23</v>
      </c>
      <c r="BL677">
        <v>0</v>
      </c>
      <c r="BM677">
        <v>36</v>
      </c>
      <c r="BN677">
        <v>9</v>
      </c>
      <c r="BO677">
        <v>14</v>
      </c>
      <c r="BP677">
        <v>7</v>
      </c>
      <c r="BQ677">
        <v>0</v>
      </c>
      <c r="BR677">
        <v>104</v>
      </c>
      <c r="BS677">
        <v>7</v>
      </c>
      <c r="BT677">
        <v>8</v>
      </c>
      <c r="BU677">
        <v>0</v>
      </c>
      <c r="BV677">
        <v>0</v>
      </c>
    </row>
    <row r="678" spans="1:74" x14ac:dyDescent="0.3">
      <c r="A678" t="s">
        <v>4329</v>
      </c>
      <c r="B678">
        <v>1980</v>
      </c>
      <c r="C678" t="s">
        <v>189</v>
      </c>
      <c r="D678" t="s">
        <v>4330</v>
      </c>
      <c r="E678" t="str">
        <f t="shared" si="10"/>
        <v>City of Suisun City</v>
      </c>
      <c r="F678">
        <v>2820</v>
      </c>
      <c r="G678" t="s">
        <v>4331</v>
      </c>
      <c r="H678">
        <v>11087</v>
      </c>
      <c r="I678">
        <v>11087</v>
      </c>
      <c r="J678">
        <v>0</v>
      </c>
      <c r="K678">
        <v>0</v>
      </c>
      <c r="L678">
        <v>3434</v>
      </c>
      <c r="M678">
        <v>2268</v>
      </c>
      <c r="N678">
        <v>1166</v>
      </c>
      <c r="O678">
        <v>67200</v>
      </c>
      <c r="P678">
        <v>2921</v>
      </c>
      <c r="Q678">
        <v>534</v>
      </c>
      <c r="R678">
        <v>138</v>
      </c>
      <c r="S678">
        <v>59</v>
      </c>
      <c r="T678" t="s">
        <v>4330</v>
      </c>
      <c r="U678">
        <v>1</v>
      </c>
      <c r="V678">
        <v>251</v>
      </c>
      <c r="W678">
        <v>0</v>
      </c>
      <c r="X678">
        <v>11</v>
      </c>
      <c r="Y678">
        <v>21</v>
      </c>
      <c r="Z678">
        <v>198</v>
      </c>
      <c r="AA678">
        <v>31</v>
      </c>
      <c r="AB678">
        <v>31</v>
      </c>
      <c r="AC678">
        <v>20</v>
      </c>
      <c r="AD678">
        <v>46</v>
      </c>
      <c r="AE678">
        <v>172</v>
      </c>
      <c r="AF678">
        <v>0</v>
      </c>
      <c r="AG678">
        <v>40</v>
      </c>
      <c r="AH678">
        <v>66</v>
      </c>
      <c r="AI678">
        <v>51</v>
      </c>
      <c r="AJ678">
        <v>42</v>
      </c>
      <c r="AK678">
        <v>0</v>
      </c>
      <c r="AL678">
        <v>31</v>
      </c>
      <c r="AM678">
        <v>14</v>
      </c>
      <c r="AN678">
        <v>57</v>
      </c>
      <c r="AO678">
        <v>6</v>
      </c>
      <c r="AP678">
        <v>0</v>
      </c>
      <c r="AQ678">
        <v>174</v>
      </c>
      <c r="AR678">
        <v>80</v>
      </c>
      <c r="AS678">
        <v>31</v>
      </c>
      <c r="AT678">
        <v>0</v>
      </c>
      <c r="AU678">
        <v>0</v>
      </c>
      <c r="AV678">
        <v>527</v>
      </c>
      <c r="AW678">
        <v>122</v>
      </c>
      <c r="AX678">
        <v>6</v>
      </c>
      <c r="AY678">
        <v>0</v>
      </c>
      <c r="AZ678">
        <v>0</v>
      </c>
      <c r="BA678">
        <v>46</v>
      </c>
      <c r="BB678">
        <v>7</v>
      </c>
      <c r="BC678">
        <v>10</v>
      </c>
      <c r="BD678">
        <v>7</v>
      </c>
      <c r="BE678">
        <v>0</v>
      </c>
      <c r="BF678">
        <v>33</v>
      </c>
      <c r="BG678">
        <v>0</v>
      </c>
      <c r="BH678">
        <v>6</v>
      </c>
      <c r="BI678">
        <v>0</v>
      </c>
      <c r="BJ678">
        <v>30</v>
      </c>
      <c r="BK678">
        <v>74</v>
      </c>
      <c r="BL678">
        <v>0</v>
      </c>
      <c r="BM678">
        <v>48</v>
      </c>
      <c r="BN678">
        <v>40</v>
      </c>
      <c r="BO678">
        <v>117</v>
      </c>
      <c r="BP678">
        <v>115</v>
      </c>
      <c r="BQ678">
        <v>0</v>
      </c>
      <c r="BR678">
        <v>595</v>
      </c>
      <c r="BS678">
        <v>443</v>
      </c>
      <c r="BT678">
        <v>404</v>
      </c>
      <c r="BU678">
        <v>81</v>
      </c>
      <c r="BV678">
        <v>0</v>
      </c>
    </row>
    <row r="679" spans="1:74" x14ac:dyDescent="0.3">
      <c r="A679" t="s">
        <v>4332</v>
      </c>
      <c r="B679">
        <v>1980</v>
      </c>
      <c r="C679" t="s">
        <v>189</v>
      </c>
      <c r="D679" t="s">
        <v>4333</v>
      </c>
      <c r="E679" t="str">
        <f t="shared" si="10"/>
        <v>City of Summit City</v>
      </c>
      <c r="F679">
        <v>2822</v>
      </c>
      <c r="G679" t="s">
        <v>4334</v>
      </c>
      <c r="H679">
        <v>1136</v>
      </c>
      <c r="I679">
        <v>1136</v>
      </c>
      <c r="J679">
        <v>0</v>
      </c>
      <c r="K679">
        <v>0</v>
      </c>
      <c r="L679">
        <v>446</v>
      </c>
      <c r="M679">
        <v>348</v>
      </c>
      <c r="N679">
        <v>98</v>
      </c>
      <c r="O679">
        <v>58700</v>
      </c>
      <c r="P679">
        <v>333</v>
      </c>
      <c r="Q679">
        <v>13</v>
      </c>
      <c r="R679">
        <v>12</v>
      </c>
      <c r="S679">
        <v>113</v>
      </c>
      <c r="T679" t="s">
        <v>4333</v>
      </c>
      <c r="U679">
        <v>1</v>
      </c>
      <c r="V679">
        <v>178</v>
      </c>
      <c r="W679">
        <v>0</v>
      </c>
      <c r="X679">
        <v>0</v>
      </c>
      <c r="Y679">
        <v>0</v>
      </c>
      <c r="Z679">
        <v>18</v>
      </c>
      <c r="AA679">
        <v>7</v>
      </c>
      <c r="AB679">
        <v>0</v>
      </c>
      <c r="AC679">
        <v>12</v>
      </c>
      <c r="AD679">
        <v>6</v>
      </c>
      <c r="AE679">
        <v>0</v>
      </c>
      <c r="AF679">
        <v>0</v>
      </c>
      <c r="AG679">
        <v>17</v>
      </c>
      <c r="AH679">
        <v>7</v>
      </c>
      <c r="AI679">
        <v>6</v>
      </c>
      <c r="AJ679">
        <v>0</v>
      </c>
      <c r="AK679">
        <v>4</v>
      </c>
      <c r="AL679">
        <v>7</v>
      </c>
      <c r="AM679">
        <v>0</v>
      </c>
      <c r="AN679">
        <v>0</v>
      </c>
      <c r="AO679">
        <v>0</v>
      </c>
      <c r="AP679">
        <v>0</v>
      </c>
      <c r="AQ679">
        <v>8</v>
      </c>
      <c r="AR679">
        <v>0</v>
      </c>
      <c r="AS679">
        <v>0</v>
      </c>
      <c r="AT679">
        <v>0</v>
      </c>
      <c r="AU679">
        <v>0</v>
      </c>
      <c r="AV679">
        <v>365</v>
      </c>
      <c r="AW679">
        <v>84</v>
      </c>
      <c r="AX679">
        <v>5</v>
      </c>
      <c r="AY679">
        <v>0</v>
      </c>
      <c r="AZ679">
        <v>0</v>
      </c>
      <c r="BA679">
        <v>0</v>
      </c>
      <c r="BB679">
        <v>6</v>
      </c>
      <c r="BC679">
        <v>38</v>
      </c>
      <c r="BD679">
        <v>0</v>
      </c>
      <c r="BE679">
        <v>11</v>
      </c>
      <c r="BF679">
        <v>11</v>
      </c>
      <c r="BG679">
        <v>0</v>
      </c>
      <c r="BH679">
        <v>7</v>
      </c>
      <c r="BI679">
        <v>0</v>
      </c>
      <c r="BJ679">
        <v>0</v>
      </c>
      <c r="BK679">
        <v>0</v>
      </c>
      <c r="BL679">
        <v>0</v>
      </c>
      <c r="BM679">
        <v>11</v>
      </c>
      <c r="BN679">
        <v>0</v>
      </c>
      <c r="BO679">
        <v>10</v>
      </c>
      <c r="BP679">
        <v>0</v>
      </c>
      <c r="BQ679">
        <v>0</v>
      </c>
      <c r="BR679">
        <v>84</v>
      </c>
      <c r="BS679">
        <v>38</v>
      </c>
      <c r="BT679">
        <v>8</v>
      </c>
      <c r="BU679">
        <v>7</v>
      </c>
      <c r="BV679">
        <v>0</v>
      </c>
    </row>
    <row r="680" spans="1:74" x14ac:dyDescent="0.3">
      <c r="A680" t="s">
        <v>4335</v>
      </c>
      <c r="B680">
        <v>1980</v>
      </c>
      <c r="C680" t="s">
        <v>189</v>
      </c>
      <c r="D680" t="s">
        <v>4336</v>
      </c>
      <c r="E680" t="str">
        <f t="shared" si="10"/>
        <v>City of Sun City</v>
      </c>
      <c r="F680">
        <v>2823</v>
      </c>
      <c r="G680" t="s">
        <v>4337</v>
      </c>
      <c r="H680">
        <v>8460</v>
      </c>
      <c r="I680">
        <v>0</v>
      </c>
      <c r="J680">
        <v>8460</v>
      </c>
      <c r="K680">
        <v>0</v>
      </c>
      <c r="L680">
        <v>5002</v>
      </c>
      <c r="M680">
        <v>4544</v>
      </c>
      <c r="N680">
        <v>458</v>
      </c>
      <c r="O680">
        <v>58600</v>
      </c>
      <c r="P680">
        <v>4663</v>
      </c>
      <c r="Q680">
        <v>69</v>
      </c>
      <c r="R680">
        <v>138</v>
      </c>
      <c r="S680">
        <v>479</v>
      </c>
      <c r="T680" t="s">
        <v>4336</v>
      </c>
      <c r="U680">
        <v>1</v>
      </c>
      <c r="V680">
        <v>411</v>
      </c>
      <c r="W680">
        <v>0</v>
      </c>
      <c r="X680">
        <v>0</v>
      </c>
      <c r="Y680">
        <v>0</v>
      </c>
      <c r="Z680">
        <v>80</v>
      </c>
      <c r="AA680">
        <v>40</v>
      </c>
      <c r="AB680">
        <v>0</v>
      </c>
      <c r="AC680">
        <v>0</v>
      </c>
      <c r="AD680">
        <v>11</v>
      </c>
      <c r="AE680">
        <v>114</v>
      </c>
      <c r="AF680">
        <v>7</v>
      </c>
      <c r="AG680">
        <v>14</v>
      </c>
      <c r="AH680">
        <v>4</v>
      </c>
      <c r="AI680">
        <v>11</v>
      </c>
      <c r="AJ680">
        <v>46</v>
      </c>
      <c r="AK680">
        <v>0</v>
      </c>
      <c r="AL680">
        <v>7</v>
      </c>
      <c r="AM680">
        <v>0</v>
      </c>
      <c r="AN680">
        <v>6</v>
      </c>
      <c r="AO680">
        <v>28</v>
      </c>
      <c r="AP680">
        <v>7</v>
      </c>
      <c r="AQ680">
        <v>41</v>
      </c>
      <c r="AR680">
        <v>14</v>
      </c>
      <c r="AS680">
        <v>7</v>
      </c>
      <c r="AT680">
        <v>0</v>
      </c>
      <c r="AU680">
        <v>0</v>
      </c>
      <c r="AV680">
        <v>242</v>
      </c>
      <c r="AW680">
        <v>97</v>
      </c>
      <c r="AX680">
        <v>31</v>
      </c>
      <c r="AY680">
        <v>18</v>
      </c>
      <c r="AZ680">
        <v>38</v>
      </c>
      <c r="BA680">
        <v>183</v>
      </c>
      <c r="BB680">
        <v>13</v>
      </c>
      <c r="BC680">
        <v>401</v>
      </c>
      <c r="BD680">
        <v>77</v>
      </c>
      <c r="BE680">
        <v>85</v>
      </c>
      <c r="BF680">
        <v>107</v>
      </c>
      <c r="BG680">
        <v>0</v>
      </c>
      <c r="BH680">
        <v>788</v>
      </c>
      <c r="BI680">
        <v>51</v>
      </c>
      <c r="BJ680">
        <v>70</v>
      </c>
      <c r="BK680">
        <v>89</v>
      </c>
      <c r="BL680">
        <v>0</v>
      </c>
      <c r="BM680">
        <v>550</v>
      </c>
      <c r="BN680">
        <v>58</v>
      </c>
      <c r="BO680">
        <v>53</v>
      </c>
      <c r="BP680">
        <v>12</v>
      </c>
      <c r="BQ680">
        <v>0</v>
      </c>
      <c r="BR680">
        <v>681</v>
      </c>
      <c r="BS680">
        <v>35</v>
      </c>
      <c r="BT680">
        <v>18</v>
      </c>
      <c r="BU680">
        <v>0</v>
      </c>
      <c r="BV680">
        <v>0</v>
      </c>
    </row>
    <row r="681" spans="1:74" x14ac:dyDescent="0.3">
      <c r="A681" t="s">
        <v>4338</v>
      </c>
      <c r="B681">
        <v>1980</v>
      </c>
      <c r="C681" t="s">
        <v>189</v>
      </c>
      <c r="D681" t="s">
        <v>4339</v>
      </c>
      <c r="E681" t="str">
        <f t="shared" si="10"/>
        <v>City of Sunnymead</v>
      </c>
      <c r="F681">
        <v>2830</v>
      </c>
      <c r="G681" t="s">
        <v>4340</v>
      </c>
      <c r="H681">
        <v>11554</v>
      </c>
      <c r="I681">
        <v>0</v>
      </c>
      <c r="J681">
        <v>11554</v>
      </c>
      <c r="K681">
        <v>0</v>
      </c>
      <c r="L681">
        <v>3713</v>
      </c>
      <c r="M681">
        <v>2283</v>
      </c>
      <c r="N681">
        <v>1430</v>
      </c>
      <c r="O681">
        <v>63300</v>
      </c>
      <c r="P681">
        <v>3760</v>
      </c>
      <c r="Q681">
        <v>424</v>
      </c>
      <c r="R681">
        <v>126</v>
      </c>
      <c r="S681">
        <v>6</v>
      </c>
      <c r="T681" t="s">
        <v>4339</v>
      </c>
      <c r="U681">
        <v>1</v>
      </c>
      <c r="V681">
        <v>275</v>
      </c>
      <c r="W681">
        <v>0</v>
      </c>
      <c r="X681">
        <v>0</v>
      </c>
      <c r="Y681">
        <v>0</v>
      </c>
      <c r="Z681">
        <v>161</v>
      </c>
      <c r="AA681">
        <v>50</v>
      </c>
      <c r="AB681">
        <v>0</v>
      </c>
      <c r="AC681">
        <v>30</v>
      </c>
      <c r="AD681">
        <v>63</v>
      </c>
      <c r="AE681">
        <v>230</v>
      </c>
      <c r="AF681">
        <v>0</v>
      </c>
      <c r="AG681">
        <v>64</v>
      </c>
      <c r="AH681">
        <v>85</v>
      </c>
      <c r="AI681">
        <v>183</v>
      </c>
      <c r="AJ681">
        <v>102</v>
      </c>
      <c r="AK681">
        <v>6</v>
      </c>
      <c r="AL681">
        <v>115</v>
      </c>
      <c r="AM681">
        <v>32</v>
      </c>
      <c r="AN681">
        <v>69</v>
      </c>
      <c r="AO681">
        <v>5</v>
      </c>
      <c r="AP681">
        <v>0</v>
      </c>
      <c r="AQ681">
        <v>192</v>
      </c>
      <c r="AR681">
        <v>21</v>
      </c>
      <c r="AS681">
        <v>16</v>
      </c>
      <c r="AT681">
        <v>0</v>
      </c>
      <c r="AU681">
        <v>0</v>
      </c>
      <c r="AV681">
        <v>449</v>
      </c>
      <c r="AW681">
        <v>91</v>
      </c>
      <c r="AX681">
        <v>14</v>
      </c>
      <c r="AY681">
        <v>16</v>
      </c>
      <c r="AZ681">
        <v>0</v>
      </c>
      <c r="BA681">
        <v>33</v>
      </c>
      <c r="BB681">
        <v>15</v>
      </c>
      <c r="BC681">
        <v>39</v>
      </c>
      <c r="BD681">
        <v>5</v>
      </c>
      <c r="BE681">
        <v>21</v>
      </c>
      <c r="BF681">
        <v>52</v>
      </c>
      <c r="BG681">
        <v>0</v>
      </c>
      <c r="BH681">
        <v>69</v>
      </c>
      <c r="BI681">
        <v>28</v>
      </c>
      <c r="BJ681">
        <v>52</v>
      </c>
      <c r="BK681">
        <v>89</v>
      </c>
      <c r="BL681">
        <v>0</v>
      </c>
      <c r="BM681">
        <v>87</v>
      </c>
      <c r="BN681">
        <v>36</v>
      </c>
      <c r="BO681">
        <v>107</v>
      </c>
      <c r="BP681">
        <v>102</v>
      </c>
      <c r="BQ681">
        <v>0</v>
      </c>
      <c r="BR681">
        <v>735</v>
      </c>
      <c r="BS681">
        <v>194</v>
      </c>
      <c r="BT681">
        <v>279</v>
      </c>
      <c r="BU681">
        <v>114</v>
      </c>
      <c r="BV681">
        <v>0</v>
      </c>
    </row>
    <row r="682" spans="1:74" x14ac:dyDescent="0.3">
      <c r="A682" t="s">
        <v>4341</v>
      </c>
      <c r="B682">
        <v>1980</v>
      </c>
      <c r="C682" t="s">
        <v>189</v>
      </c>
      <c r="D682" t="s">
        <v>4342</v>
      </c>
      <c r="E682" t="str">
        <f t="shared" si="10"/>
        <v>City of Sunnyside-Tahoe City</v>
      </c>
      <c r="F682">
        <v>2833</v>
      </c>
      <c r="G682" t="s">
        <v>4343</v>
      </c>
      <c r="H682">
        <v>1836</v>
      </c>
      <c r="I682">
        <v>0</v>
      </c>
      <c r="J682">
        <v>0</v>
      </c>
      <c r="K682">
        <v>1836</v>
      </c>
      <c r="L682">
        <v>756</v>
      </c>
      <c r="M682">
        <v>348</v>
      </c>
      <c r="N682">
        <v>408</v>
      </c>
      <c r="O682">
        <v>117800</v>
      </c>
      <c r="P682">
        <v>601</v>
      </c>
      <c r="Q682">
        <v>232</v>
      </c>
      <c r="R682">
        <v>34</v>
      </c>
      <c r="S682">
        <v>55</v>
      </c>
      <c r="T682" t="s">
        <v>4342</v>
      </c>
      <c r="U682">
        <v>1</v>
      </c>
      <c r="V682">
        <v>443</v>
      </c>
      <c r="W682">
        <v>0</v>
      </c>
      <c r="X682">
        <v>0</v>
      </c>
      <c r="Y682">
        <v>0</v>
      </c>
      <c r="Z682">
        <v>14</v>
      </c>
      <c r="AA682">
        <v>36</v>
      </c>
      <c r="AB682">
        <v>0</v>
      </c>
      <c r="AC682">
        <v>0</v>
      </c>
      <c r="AD682">
        <v>6</v>
      </c>
      <c r="AE682">
        <v>50</v>
      </c>
      <c r="AF682">
        <v>0</v>
      </c>
      <c r="AG682">
        <v>11</v>
      </c>
      <c r="AH682">
        <v>13</v>
      </c>
      <c r="AI682">
        <v>34</v>
      </c>
      <c r="AJ682">
        <v>59</v>
      </c>
      <c r="AK682">
        <v>0</v>
      </c>
      <c r="AL682">
        <v>0</v>
      </c>
      <c r="AM682">
        <v>16</v>
      </c>
      <c r="AN682">
        <v>14</v>
      </c>
      <c r="AO682">
        <v>39</v>
      </c>
      <c r="AP682">
        <v>7</v>
      </c>
      <c r="AQ682">
        <v>65</v>
      </c>
      <c r="AR682">
        <v>9</v>
      </c>
      <c r="AS682">
        <v>33</v>
      </c>
      <c r="AT682">
        <v>0</v>
      </c>
      <c r="AU682">
        <v>7</v>
      </c>
      <c r="AV682">
        <v>539</v>
      </c>
      <c r="AW682">
        <v>138</v>
      </c>
      <c r="AX682">
        <v>0</v>
      </c>
      <c r="AY682">
        <v>0</v>
      </c>
      <c r="AZ682">
        <v>0</v>
      </c>
      <c r="BA682">
        <v>32</v>
      </c>
      <c r="BB682">
        <v>0</v>
      </c>
      <c r="BC682">
        <v>0</v>
      </c>
      <c r="BD682">
        <v>0</v>
      </c>
      <c r="BE682">
        <v>0</v>
      </c>
      <c r="BF682">
        <v>15</v>
      </c>
      <c r="BG682">
        <v>0</v>
      </c>
      <c r="BH682">
        <v>7</v>
      </c>
      <c r="BI682">
        <v>0</v>
      </c>
      <c r="BJ682">
        <v>0</v>
      </c>
      <c r="BK682">
        <v>26</v>
      </c>
      <c r="BL682">
        <v>0</v>
      </c>
      <c r="BM682">
        <v>7</v>
      </c>
      <c r="BN682">
        <v>0</v>
      </c>
      <c r="BO682">
        <v>0</v>
      </c>
      <c r="BP682">
        <v>18</v>
      </c>
      <c r="BQ682">
        <v>0</v>
      </c>
      <c r="BR682">
        <v>51</v>
      </c>
      <c r="BS682">
        <v>24</v>
      </c>
      <c r="BT682">
        <v>35</v>
      </c>
      <c r="BU682">
        <v>26</v>
      </c>
      <c r="BV682">
        <v>0</v>
      </c>
    </row>
    <row r="683" spans="1:74" x14ac:dyDescent="0.3">
      <c r="A683" t="s">
        <v>4344</v>
      </c>
      <c r="B683">
        <v>1980</v>
      </c>
      <c r="C683" t="s">
        <v>189</v>
      </c>
      <c r="D683" t="s">
        <v>1156</v>
      </c>
      <c r="E683" t="str">
        <f t="shared" si="10"/>
        <v>City of Sunnyvale</v>
      </c>
      <c r="F683">
        <v>2835</v>
      </c>
      <c r="G683" t="s">
        <v>4345</v>
      </c>
      <c r="H683">
        <v>106618</v>
      </c>
      <c r="I683">
        <v>106618</v>
      </c>
      <c r="J683">
        <v>0</v>
      </c>
      <c r="K683">
        <v>0</v>
      </c>
      <c r="L683">
        <v>42932</v>
      </c>
      <c r="M683">
        <v>21881</v>
      </c>
      <c r="N683">
        <v>21051</v>
      </c>
      <c r="O683">
        <v>119800</v>
      </c>
      <c r="P683">
        <v>26515</v>
      </c>
      <c r="Q683">
        <v>5445</v>
      </c>
      <c r="R683">
        <v>8497</v>
      </c>
      <c r="S683">
        <v>3549</v>
      </c>
      <c r="T683" t="s">
        <v>1156</v>
      </c>
      <c r="U683">
        <v>1</v>
      </c>
      <c r="V683">
        <v>336</v>
      </c>
      <c r="W683">
        <v>0</v>
      </c>
      <c r="X683">
        <v>29</v>
      </c>
      <c r="Y683">
        <v>16</v>
      </c>
      <c r="Z683">
        <v>1325</v>
      </c>
      <c r="AA683">
        <v>213</v>
      </c>
      <c r="AB683">
        <v>55</v>
      </c>
      <c r="AC683">
        <v>58</v>
      </c>
      <c r="AD683">
        <v>322</v>
      </c>
      <c r="AE683">
        <v>2051</v>
      </c>
      <c r="AF683">
        <v>20</v>
      </c>
      <c r="AG683">
        <v>225</v>
      </c>
      <c r="AH683">
        <v>616</v>
      </c>
      <c r="AI683">
        <v>1666</v>
      </c>
      <c r="AJ683">
        <v>1299</v>
      </c>
      <c r="AK683">
        <v>51</v>
      </c>
      <c r="AL683">
        <v>956</v>
      </c>
      <c r="AM683">
        <v>1328</v>
      </c>
      <c r="AN683">
        <v>1160</v>
      </c>
      <c r="AO683">
        <v>288</v>
      </c>
      <c r="AP683">
        <v>0</v>
      </c>
      <c r="AQ683">
        <v>6802</v>
      </c>
      <c r="AR683">
        <v>1488</v>
      </c>
      <c r="AS683">
        <v>752</v>
      </c>
      <c r="AT683">
        <v>44</v>
      </c>
      <c r="AU683">
        <v>64</v>
      </c>
      <c r="AV683">
        <v>385</v>
      </c>
      <c r="AW683">
        <v>99</v>
      </c>
      <c r="AX683">
        <v>26</v>
      </c>
      <c r="AY683">
        <v>31</v>
      </c>
      <c r="AZ683">
        <v>61</v>
      </c>
      <c r="BA683">
        <v>181</v>
      </c>
      <c r="BB683">
        <v>83</v>
      </c>
      <c r="BC683">
        <v>210</v>
      </c>
      <c r="BD683">
        <v>71</v>
      </c>
      <c r="BE683">
        <v>85</v>
      </c>
      <c r="BF683">
        <v>328</v>
      </c>
      <c r="BG683">
        <v>0</v>
      </c>
      <c r="BH683">
        <v>430</v>
      </c>
      <c r="BI683">
        <v>123</v>
      </c>
      <c r="BJ683">
        <v>162</v>
      </c>
      <c r="BK683">
        <v>237</v>
      </c>
      <c r="BL683">
        <v>0</v>
      </c>
      <c r="BM683">
        <v>864</v>
      </c>
      <c r="BN683">
        <v>153</v>
      </c>
      <c r="BO683">
        <v>174</v>
      </c>
      <c r="BP683">
        <v>209</v>
      </c>
      <c r="BQ683">
        <v>0</v>
      </c>
      <c r="BR683">
        <v>8996</v>
      </c>
      <c r="BS683">
        <v>1344</v>
      </c>
      <c r="BT683">
        <v>1640</v>
      </c>
      <c r="BU683">
        <v>583</v>
      </c>
      <c r="BV683">
        <v>0</v>
      </c>
    </row>
    <row r="684" spans="1:74" x14ac:dyDescent="0.3">
      <c r="A684" t="s">
        <v>4346</v>
      </c>
      <c r="B684">
        <v>1980</v>
      </c>
      <c r="C684" t="s">
        <v>189</v>
      </c>
      <c r="D684" t="s">
        <v>1158</v>
      </c>
      <c r="E684" t="str">
        <f t="shared" si="10"/>
        <v>City of Susanville</v>
      </c>
      <c r="F684">
        <v>2845</v>
      </c>
      <c r="G684" t="s">
        <v>4347</v>
      </c>
      <c r="H684">
        <v>6520</v>
      </c>
      <c r="I684">
        <v>0</v>
      </c>
      <c r="J684">
        <v>6520</v>
      </c>
      <c r="K684">
        <v>0</v>
      </c>
      <c r="L684">
        <v>2618</v>
      </c>
      <c r="M684">
        <v>1582</v>
      </c>
      <c r="N684">
        <v>1036</v>
      </c>
      <c r="O684">
        <v>51900</v>
      </c>
      <c r="P684">
        <v>2023</v>
      </c>
      <c r="Q684">
        <v>316</v>
      </c>
      <c r="R684">
        <v>349</v>
      </c>
      <c r="S684">
        <v>153</v>
      </c>
      <c r="T684" t="s">
        <v>1158</v>
      </c>
      <c r="U684">
        <v>1</v>
      </c>
      <c r="V684">
        <v>232</v>
      </c>
      <c r="W684">
        <v>0</v>
      </c>
      <c r="X684">
        <v>0</v>
      </c>
      <c r="Y684">
        <v>0</v>
      </c>
      <c r="Z684">
        <v>216</v>
      </c>
      <c r="AA684">
        <v>14</v>
      </c>
      <c r="AB684">
        <v>14</v>
      </c>
      <c r="AC684">
        <v>28</v>
      </c>
      <c r="AD684">
        <v>79</v>
      </c>
      <c r="AE684">
        <v>156</v>
      </c>
      <c r="AF684">
        <v>14</v>
      </c>
      <c r="AG684">
        <v>67</v>
      </c>
      <c r="AH684">
        <v>8</v>
      </c>
      <c r="AI684">
        <v>71</v>
      </c>
      <c r="AJ684">
        <v>25</v>
      </c>
      <c r="AK684">
        <v>14</v>
      </c>
      <c r="AL684">
        <v>86</v>
      </c>
      <c r="AM684">
        <v>36</v>
      </c>
      <c r="AN684">
        <v>4</v>
      </c>
      <c r="AO684">
        <v>0</v>
      </c>
      <c r="AP684">
        <v>0</v>
      </c>
      <c r="AQ684">
        <v>179</v>
      </c>
      <c r="AR684">
        <v>16</v>
      </c>
      <c r="AS684">
        <v>9</v>
      </c>
      <c r="AT684">
        <v>0</v>
      </c>
      <c r="AU684">
        <v>0</v>
      </c>
      <c r="AV684">
        <v>330</v>
      </c>
      <c r="AW684">
        <v>104</v>
      </c>
      <c r="AX684">
        <v>6</v>
      </c>
      <c r="AY684">
        <v>10</v>
      </c>
      <c r="AZ684">
        <v>12</v>
      </c>
      <c r="BA684">
        <v>76</v>
      </c>
      <c r="BB684">
        <v>0</v>
      </c>
      <c r="BC684">
        <v>154</v>
      </c>
      <c r="BD684">
        <v>29</v>
      </c>
      <c r="BE684">
        <v>12</v>
      </c>
      <c r="BF684">
        <v>23</v>
      </c>
      <c r="BG684">
        <v>0</v>
      </c>
      <c r="BH684">
        <v>103</v>
      </c>
      <c r="BI684">
        <v>0</v>
      </c>
      <c r="BJ684">
        <v>44</v>
      </c>
      <c r="BK684">
        <v>23</v>
      </c>
      <c r="BL684">
        <v>0</v>
      </c>
      <c r="BM684">
        <v>138</v>
      </c>
      <c r="BN684">
        <v>40</v>
      </c>
      <c r="BO684">
        <v>33</v>
      </c>
      <c r="BP684">
        <v>20</v>
      </c>
      <c r="BQ684">
        <v>0</v>
      </c>
      <c r="BR684">
        <v>517</v>
      </c>
      <c r="BS684">
        <v>53</v>
      </c>
      <c r="BT684">
        <v>42</v>
      </c>
      <c r="BU684">
        <v>8</v>
      </c>
      <c r="BV684">
        <v>0</v>
      </c>
    </row>
    <row r="685" spans="1:74" x14ac:dyDescent="0.3">
      <c r="A685" t="s">
        <v>4348</v>
      </c>
      <c r="B685">
        <v>1980</v>
      </c>
      <c r="C685" t="s">
        <v>189</v>
      </c>
      <c r="D685" t="s">
        <v>1303</v>
      </c>
      <c r="E685" t="str">
        <f t="shared" si="10"/>
        <v>City of Sutter</v>
      </c>
      <c r="F685">
        <v>2850</v>
      </c>
      <c r="G685" t="s">
        <v>4349</v>
      </c>
      <c r="H685">
        <v>2225</v>
      </c>
      <c r="I685">
        <v>0</v>
      </c>
      <c r="J685">
        <v>0</v>
      </c>
      <c r="K685">
        <v>2225</v>
      </c>
      <c r="L685">
        <v>733</v>
      </c>
      <c r="M685">
        <v>538</v>
      </c>
      <c r="N685">
        <v>195</v>
      </c>
      <c r="O685">
        <v>49100</v>
      </c>
      <c r="P685">
        <v>716</v>
      </c>
      <c r="Q685">
        <v>29</v>
      </c>
      <c r="R685">
        <v>1</v>
      </c>
      <c r="S685">
        <v>13</v>
      </c>
      <c r="T685" t="s">
        <v>1303</v>
      </c>
      <c r="U685">
        <v>1</v>
      </c>
      <c r="V685">
        <v>216</v>
      </c>
      <c r="W685">
        <v>8</v>
      </c>
      <c r="X685">
        <v>0</v>
      </c>
      <c r="Y685">
        <v>0</v>
      </c>
      <c r="Z685">
        <v>34</v>
      </c>
      <c r="AA685">
        <v>0</v>
      </c>
      <c r="AB685">
        <v>7</v>
      </c>
      <c r="AC685">
        <v>6</v>
      </c>
      <c r="AD685">
        <v>8</v>
      </c>
      <c r="AE685">
        <v>30</v>
      </c>
      <c r="AF685">
        <v>0</v>
      </c>
      <c r="AG685">
        <v>8</v>
      </c>
      <c r="AH685">
        <v>0</v>
      </c>
      <c r="AI685">
        <v>20</v>
      </c>
      <c r="AJ685">
        <v>0</v>
      </c>
      <c r="AK685">
        <v>8</v>
      </c>
      <c r="AL685">
        <v>19</v>
      </c>
      <c r="AM685">
        <v>0</v>
      </c>
      <c r="AN685">
        <v>0</v>
      </c>
      <c r="AO685">
        <v>0</v>
      </c>
      <c r="AP685">
        <v>0</v>
      </c>
      <c r="AQ685">
        <v>18</v>
      </c>
      <c r="AR685">
        <v>0</v>
      </c>
      <c r="AS685">
        <v>0</v>
      </c>
      <c r="AT685">
        <v>0</v>
      </c>
      <c r="AU685">
        <v>7</v>
      </c>
      <c r="AV685">
        <v>351</v>
      </c>
      <c r="AW685">
        <v>66</v>
      </c>
      <c r="AX685">
        <v>5</v>
      </c>
      <c r="AY685">
        <v>0</v>
      </c>
      <c r="AZ685">
        <v>7</v>
      </c>
      <c r="BA685">
        <v>10</v>
      </c>
      <c r="BB685">
        <v>13</v>
      </c>
      <c r="BC685">
        <v>25</v>
      </c>
      <c r="BD685">
        <v>16</v>
      </c>
      <c r="BE685">
        <v>7</v>
      </c>
      <c r="BF685">
        <v>24</v>
      </c>
      <c r="BG685">
        <v>0</v>
      </c>
      <c r="BH685">
        <v>50</v>
      </c>
      <c r="BI685">
        <v>5</v>
      </c>
      <c r="BJ685">
        <v>0</v>
      </c>
      <c r="BK685">
        <v>18</v>
      </c>
      <c r="BL685">
        <v>0</v>
      </c>
      <c r="BM685">
        <v>59</v>
      </c>
      <c r="BN685">
        <v>7</v>
      </c>
      <c r="BO685">
        <v>6</v>
      </c>
      <c r="BP685">
        <v>0</v>
      </c>
      <c r="BQ685">
        <v>0</v>
      </c>
      <c r="BR685">
        <v>130</v>
      </c>
      <c r="BS685">
        <v>39</v>
      </c>
      <c r="BT685">
        <v>25</v>
      </c>
      <c r="BU685">
        <v>7</v>
      </c>
      <c r="BV685">
        <v>0</v>
      </c>
    </row>
    <row r="686" spans="1:74" x14ac:dyDescent="0.3">
      <c r="A686" t="s">
        <v>4350</v>
      </c>
      <c r="B686">
        <v>1980</v>
      </c>
      <c r="C686" t="s">
        <v>189</v>
      </c>
      <c r="D686" t="s">
        <v>1160</v>
      </c>
      <c r="E686" t="str">
        <f t="shared" si="10"/>
        <v>City of Sutter Creek</v>
      </c>
      <c r="F686">
        <v>2855</v>
      </c>
      <c r="G686" t="s">
        <v>4351</v>
      </c>
      <c r="H686">
        <v>1705</v>
      </c>
      <c r="I686">
        <v>0</v>
      </c>
      <c r="J686">
        <v>0</v>
      </c>
      <c r="K686">
        <v>1705</v>
      </c>
      <c r="L686">
        <v>727</v>
      </c>
      <c r="M686">
        <v>470</v>
      </c>
      <c r="N686">
        <v>257</v>
      </c>
      <c r="O686">
        <v>68000</v>
      </c>
      <c r="P686">
        <v>622</v>
      </c>
      <c r="Q686">
        <v>105</v>
      </c>
      <c r="R686">
        <v>32</v>
      </c>
      <c r="S686">
        <v>45</v>
      </c>
      <c r="T686" t="s">
        <v>1160</v>
      </c>
      <c r="U686">
        <v>1</v>
      </c>
      <c r="V686">
        <v>245</v>
      </c>
      <c r="W686">
        <v>4</v>
      </c>
      <c r="X686">
        <v>0</v>
      </c>
      <c r="Y686">
        <v>7</v>
      </c>
      <c r="Z686">
        <v>38</v>
      </c>
      <c r="AA686">
        <v>6</v>
      </c>
      <c r="AB686">
        <v>4</v>
      </c>
      <c r="AC686">
        <v>0</v>
      </c>
      <c r="AD686">
        <v>15</v>
      </c>
      <c r="AE686">
        <v>40</v>
      </c>
      <c r="AF686">
        <v>8</v>
      </c>
      <c r="AG686">
        <v>11</v>
      </c>
      <c r="AH686">
        <v>2</v>
      </c>
      <c r="AI686">
        <v>18</v>
      </c>
      <c r="AJ686">
        <v>7</v>
      </c>
      <c r="AK686">
        <v>0</v>
      </c>
      <c r="AL686">
        <v>24</v>
      </c>
      <c r="AM686">
        <v>2</v>
      </c>
      <c r="AN686">
        <v>6</v>
      </c>
      <c r="AO686">
        <v>0</v>
      </c>
      <c r="AP686">
        <v>2</v>
      </c>
      <c r="AQ686">
        <v>58</v>
      </c>
      <c r="AR686">
        <v>0</v>
      </c>
      <c r="AS686">
        <v>0</v>
      </c>
      <c r="AT686">
        <v>0</v>
      </c>
      <c r="AU686">
        <v>2</v>
      </c>
      <c r="AV686">
        <v>286</v>
      </c>
      <c r="AW686">
        <v>101</v>
      </c>
      <c r="AX686">
        <v>0</v>
      </c>
      <c r="AY686">
        <v>11</v>
      </c>
      <c r="AZ686">
        <v>25</v>
      </c>
      <c r="BA686">
        <v>17</v>
      </c>
      <c r="BB686">
        <v>12</v>
      </c>
      <c r="BC686">
        <v>28</v>
      </c>
      <c r="BD686">
        <v>12</v>
      </c>
      <c r="BE686">
        <v>2</v>
      </c>
      <c r="BF686">
        <v>5</v>
      </c>
      <c r="BG686">
        <v>0</v>
      </c>
      <c r="BH686">
        <v>43</v>
      </c>
      <c r="BI686">
        <v>2</v>
      </c>
      <c r="BJ686">
        <v>3</v>
      </c>
      <c r="BK686">
        <v>6</v>
      </c>
      <c r="BL686">
        <v>0</v>
      </c>
      <c r="BM686">
        <v>50</v>
      </c>
      <c r="BN686">
        <v>10</v>
      </c>
      <c r="BO686">
        <v>3</v>
      </c>
      <c r="BP686">
        <v>2</v>
      </c>
      <c r="BQ686">
        <v>0</v>
      </c>
      <c r="BR686">
        <v>149</v>
      </c>
      <c r="BS686">
        <v>12</v>
      </c>
      <c r="BT686">
        <v>11</v>
      </c>
      <c r="BU686">
        <v>2</v>
      </c>
      <c r="BV686">
        <v>0</v>
      </c>
    </row>
    <row r="687" spans="1:74" x14ac:dyDescent="0.3">
      <c r="A687" t="s">
        <v>4352</v>
      </c>
      <c r="B687">
        <v>1980</v>
      </c>
      <c r="C687" t="s">
        <v>189</v>
      </c>
      <c r="D687" t="s">
        <v>1162</v>
      </c>
      <c r="E687" t="str">
        <f t="shared" si="10"/>
        <v>City of Taft</v>
      </c>
      <c r="F687">
        <v>2860</v>
      </c>
      <c r="G687" t="s">
        <v>4353</v>
      </c>
      <c r="H687">
        <v>5316</v>
      </c>
      <c r="I687">
        <v>0</v>
      </c>
      <c r="J687">
        <v>5316</v>
      </c>
      <c r="K687">
        <v>0</v>
      </c>
      <c r="L687">
        <v>2096</v>
      </c>
      <c r="M687">
        <v>1342</v>
      </c>
      <c r="N687">
        <v>754</v>
      </c>
      <c r="O687">
        <v>53500</v>
      </c>
      <c r="P687">
        <v>1781</v>
      </c>
      <c r="Q687">
        <v>264</v>
      </c>
      <c r="R687">
        <v>263</v>
      </c>
      <c r="S687">
        <v>77</v>
      </c>
      <c r="T687" t="s">
        <v>1162</v>
      </c>
      <c r="U687">
        <v>1</v>
      </c>
      <c r="V687">
        <v>206</v>
      </c>
      <c r="W687">
        <v>0</v>
      </c>
      <c r="X687">
        <v>0</v>
      </c>
      <c r="Y687">
        <v>21</v>
      </c>
      <c r="Z687">
        <v>79</v>
      </c>
      <c r="AA687">
        <v>17</v>
      </c>
      <c r="AB687">
        <v>47</v>
      </c>
      <c r="AC687">
        <v>6</v>
      </c>
      <c r="AD687">
        <v>69</v>
      </c>
      <c r="AE687">
        <v>104</v>
      </c>
      <c r="AF687">
        <v>0</v>
      </c>
      <c r="AG687">
        <v>57</v>
      </c>
      <c r="AH687">
        <v>44</v>
      </c>
      <c r="AI687">
        <v>10</v>
      </c>
      <c r="AJ687">
        <v>0</v>
      </c>
      <c r="AK687">
        <v>7</v>
      </c>
      <c r="AL687">
        <v>48</v>
      </c>
      <c r="AM687">
        <v>20</v>
      </c>
      <c r="AN687">
        <v>0</v>
      </c>
      <c r="AO687">
        <v>0</v>
      </c>
      <c r="AP687">
        <v>0</v>
      </c>
      <c r="AQ687">
        <v>168</v>
      </c>
      <c r="AR687">
        <v>24</v>
      </c>
      <c r="AS687">
        <v>11</v>
      </c>
      <c r="AT687">
        <v>0</v>
      </c>
      <c r="AU687">
        <v>16</v>
      </c>
      <c r="AV687">
        <v>264</v>
      </c>
      <c r="AW687">
        <v>82</v>
      </c>
      <c r="AX687">
        <v>28</v>
      </c>
      <c r="AY687">
        <v>9</v>
      </c>
      <c r="AZ687">
        <v>6</v>
      </c>
      <c r="BA687">
        <v>34</v>
      </c>
      <c r="BB687">
        <v>8</v>
      </c>
      <c r="BC687">
        <v>104</v>
      </c>
      <c r="BD687">
        <v>19</v>
      </c>
      <c r="BE687">
        <v>7</v>
      </c>
      <c r="BF687">
        <v>12</v>
      </c>
      <c r="BG687">
        <v>0</v>
      </c>
      <c r="BH687">
        <v>55</v>
      </c>
      <c r="BI687">
        <v>5</v>
      </c>
      <c r="BJ687">
        <v>14</v>
      </c>
      <c r="BK687">
        <v>0</v>
      </c>
      <c r="BL687">
        <v>0</v>
      </c>
      <c r="BM687">
        <v>111</v>
      </c>
      <c r="BN687">
        <v>12</v>
      </c>
      <c r="BO687">
        <v>6</v>
      </c>
      <c r="BP687">
        <v>8</v>
      </c>
      <c r="BQ687">
        <v>0</v>
      </c>
      <c r="BR687">
        <v>627</v>
      </c>
      <c r="BS687">
        <v>34</v>
      </c>
      <c r="BT687">
        <v>38</v>
      </c>
      <c r="BU687">
        <v>8</v>
      </c>
      <c r="BV687">
        <v>0</v>
      </c>
    </row>
    <row r="688" spans="1:74" x14ac:dyDescent="0.3">
      <c r="A688" t="s">
        <v>4354</v>
      </c>
      <c r="B688">
        <v>1980</v>
      </c>
      <c r="C688" t="s">
        <v>189</v>
      </c>
      <c r="D688" t="s">
        <v>4355</v>
      </c>
      <c r="E688" t="str">
        <f t="shared" si="10"/>
        <v>City of Taft Heights</v>
      </c>
      <c r="F688">
        <v>2865</v>
      </c>
      <c r="G688" t="s">
        <v>4356</v>
      </c>
      <c r="H688">
        <v>2111</v>
      </c>
      <c r="I688">
        <v>0</v>
      </c>
      <c r="J688">
        <v>0</v>
      </c>
      <c r="K688">
        <v>2111</v>
      </c>
      <c r="L688">
        <v>801</v>
      </c>
      <c r="M688">
        <v>569</v>
      </c>
      <c r="N688">
        <v>232</v>
      </c>
      <c r="O688">
        <v>42000</v>
      </c>
      <c r="P688">
        <v>775</v>
      </c>
      <c r="Q688">
        <v>70</v>
      </c>
      <c r="R688">
        <v>0</v>
      </c>
      <c r="S688">
        <v>3</v>
      </c>
      <c r="T688" t="s">
        <v>4355</v>
      </c>
      <c r="U688">
        <v>1</v>
      </c>
      <c r="V688">
        <v>216</v>
      </c>
      <c r="W688">
        <v>0</v>
      </c>
      <c r="X688">
        <v>0</v>
      </c>
      <c r="Y688">
        <v>9</v>
      </c>
      <c r="Z688">
        <v>21</v>
      </c>
      <c r="AA688">
        <v>0</v>
      </c>
      <c r="AB688">
        <v>9</v>
      </c>
      <c r="AC688">
        <v>13</v>
      </c>
      <c r="AD688">
        <v>5</v>
      </c>
      <c r="AE688">
        <v>26</v>
      </c>
      <c r="AF688">
        <v>0</v>
      </c>
      <c r="AG688">
        <v>16</v>
      </c>
      <c r="AH688">
        <v>3</v>
      </c>
      <c r="AI688">
        <v>3</v>
      </c>
      <c r="AJ688">
        <v>4</v>
      </c>
      <c r="AK688">
        <v>0</v>
      </c>
      <c r="AL688">
        <v>21</v>
      </c>
      <c r="AM688">
        <v>10</v>
      </c>
      <c r="AN688">
        <v>0</v>
      </c>
      <c r="AO688">
        <v>3</v>
      </c>
      <c r="AP688">
        <v>0</v>
      </c>
      <c r="AQ688">
        <v>66</v>
      </c>
      <c r="AR688">
        <v>2</v>
      </c>
      <c r="AS688">
        <v>0</v>
      </c>
      <c r="AT688">
        <v>0</v>
      </c>
      <c r="AU688">
        <v>0</v>
      </c>
      <c r="AV688">
        <v>295</v>
      </c>
      <c r="AW688">
        <v>86</v>
      </c>
      <c r="AX688">
        <v>8</v>
      </c>
      <c r="AY688">
        <v>11</v>
      </c>
      <c r="AZ688">
        <v>0</v>
      </c>
      <c r="BA688">
        <v>15</v>
      </c>
      <c r="BB688">
        <v>0</v>
      </c>
      <c r="BC688">
        <v>41</v>
      </c>
      <c r="BD688">
        <v>6</v>
      </c>
      <c r="BE688">
        <v>6</v>
      </c>
      <c r="BF688">
        <v>13</v>
      </c>
      <c r="BG688">
        <v>0</v>
      </c>
      <c r="BH688">
        <v>37</v>
      </c>
      <c r="BI688">
        <v>9</v>
      </c>
      <c r="BJ688">
        <v>0</v>
      </c>
      <c r="BK688">
        <v>5</v>
      </c>
      <c r="BL688">
        <v>0</v>
      </c>
      <c r="BM688">
        <v>19</v>
      </c>
      <c r="BN688">
        <v>19</v>
      </c>
      <c r="BO688">
        <v>31</v>
      </c>
      <c r="BP688">
        <v>0</v>
      </c>
      <c r="BQ688">
        <v>0</v>
      </c>
      <c r="BR688">
        <v>221</v>
      </c>
      <c r="BS688">
        <v>19</v>
      </c>
      <c r="BT688">
        <v>19</v>
      </c>
      <c r="BU688">
        <v>0</v>
      </c>
      <c r="BV688">
        <v>0</v>
      </c>
    </row>
    <row r="689" spans="1:74" x14ac:dyDescent="0.3">
      <c r="A689" t="s">
        <v>4357</v>
      </c>
      <c r="B689">
        <v>1980</v>
      </c>
      <c r="C689" t="s">
        <v>189</v>
      </c>
      <c r="D689" t="s">
        <v>4358</v>
      </c>
      <c r="E689" t="str">
        <f t="shared" si="10"/>
        <v>City of Talmage</v>
      </c>
      <c r="F689">
        <v>2867</v>
      </c>
      <c r="G689" t="s">
        <v>4359</v>
      </c>
      <c r="H689">
        <v>1514</v>
      </c>
      <c r="I689">
        <v>0</v>
      </c>
      <c r="J689">
        <v>0</v>
      </c>
      <c r="K689">
        <v>1514</v>
      </c>
      <c r="L689">
        <v>574</v>
      </c>
      <c r="M689">
        <v>409</v>
      </c>
      <c r="N689">
        <v>165</v>
      </c>
      <c r="O689">
        <v>82500</v>
      </c>
      <c r="P689">
        <v>490</v>
      </c>
      <c r="Q689">
        <v>41</v>
      </c>
      <c r="R689">
        <v>19</v>
      </c>
      <c r="S689">
        <v>42</v>
      </c>
      <c r="T689" t="s">
        <v>4358</v>
      </c>
      <c r="U689">
        <v>1</v>
      </c>
      <c r="V689">
        <v>264</v>
      </c>
      <c r="W689">
        <v>0</v>
      </c>
      <c r="X689">
        <v>0</v>
      </c>
      <c r="Y689">
        <v>9</v>
      </c>
      <c r="Z689">
        <v>8</v>
      </c>
      <c r="AA689">
        <v>0</v>
      </c>
      <c r="AB689">
        <v>0</v>
      </c>
      <c r="AC689">
        <v>14</v>
      </c>
      <c r="AD689">
        <v>0</v>
      </c>
      <c r="AE689">
        <v>26</v>
      </c>
      <c r="AF689">
        <v>15</v>
      </c>
      <c r="AG689">
        <v>21</v>
      </c>
      <c r="AH689">
        <v>0</v>
      </c>
      <c r="AI689">
        <v>29</v>
      </c>
      <c r="AJ689">
        <v>0</v>
      </c>
      <c r="AK689">
        <v>0</v>
      </c>
      <c r="AL689">
        <v>0</v>
      </c>
      <c r="AM689">
        <v>22</v>
      </c>
      <c r="AN689">
        <v>0</v>
      </c>
      <c r="AO689">
        <v>0</v>
      </c>
      <c r="AP689">
        <v>0</v>
      </c>
      <c r="AQ689">
        <v>5</v>
      </c>
      <c r="AR689">
        <v>0</v>
      </c>
      <c r="AS689">
        <v>15</v>
      </c>
      <c r="AT689">
        <v>0</v>
      </c>
      <c r="AU689">
        <v>0</v>
      </c>
      <c r="AV689">
        <v>500</v>
      </c>
      <c r="AW689">
        <v>113</v>
      </c>
      <c r="AX689">
        <v>5</v>
      </c>
      <c r="AY689">
        <v>15</v>
      </c>
      <c r="AZ689">
        <v>0</v>
      </c>
      <c r="BA689">
        <v>25</v>
      </c>
      <c r="BB689">
        <v>0</v>
      </c>
      <c r="BC689">
        <v>0</v>
      </c>
      <c r="BD689">
        <v>0</v>
      </c>
      <c r="BE689">
        <v>0</v>
      </c>
      <c r="BF689">
        <v>34</v>
      </c>
      <c r="BG689">
        <v>0</v>
      </c>
      <c r="BH689">
        <v>24</v>
      </c>
      <c r="BI689">
        <v>7</v>
      </c>
      <c r="BJ689">
        <v>7</v>
      </c>
      <c r="BK689">
        <v>7</v>
      </c>
      <c r="BL689">
        <v>0</v>
      </c>
      <c r="BM689">
        <v>28</v>
      </c>
      <c r="BN689">
        <v>0</v>
      </c>
      <c r="BO689">
        <v>0</v>
      </c>
      <c r="BP689">
        <v>9</v>
      </c>
      <c r="BQ689">
        <v>0</v>
      </c>
      <c r="BR689">
        <v>115</v>
      </c>
      <c r="BS689">
        <v>40</v>
      </c>
      <c r="BT689">
        <v>25</v>
      </c>
      <c r="BU689">
        <v>3</v>
      </c>
      <c r="BV689">
        <v>0</v>
      </c>
    </row>
    <row r="690" spans="1:74" x14ac:dyDescent="0.3">
      <c r="A690" t="s">
        <v>4360</v>
      </c>
      <c r="B690">
        <v>1980</v>
      </c>
      <c r="C690" t="s">
        <v>189</v>
      </c>
      <c r="D690" t="s">
        <v>4361</v>
      </c>
      <c r="E690" t="str">
        <f t="shared" si="10"/>
        <v>City of Tamalpais-Homestead Valley</v>
      </c>
      <c r="F690">
        <v>2869</v>
      </c>
      <c r="G690" t="s">
        <v>4362</v>
      </c>
      <c r="H690">
        <v>8511</v>
      </c>
      <c r="I690">
        <v>8511</v>
      </c>
      <c r="J690">
        <v>0</v>
      </c>
      <c r="K690">
        <v>0</v>
      </c>
      <c r="L690">
        <v>3569</v>
      </c>
      <c r="M690">
        <v>2495</v>
      </c>
      <c r="N690">
        <v>1074</v>
      </c>
      <c r="O690">
        <v>165200</v>
      </c>
      <c r="P690">
        <v>3147</v>
      </c>
      <c r="Q690">
        <v>458</v>
      </c>
      <c r="R690">
        <v>97</v>
      </c>
      <c r="S690">
        <v>1</v>
      </c>
      <c r="T690" t="s">
        <v>4361</v>
      </c>
      <c r="U690">
        <v>1</v>
      </c>
      <c r="V690">
        <v>469</v>
      </c>
      <c r="W690">
        <v>0</v>
      </c>
      <c r="X690">
        <v>8</v>
      </c>
      <c r="Y690">
        <v>0</v>
      </c>
      <c r="Z690">
        <v>70</v>
      </c>
      <c r="AA690">
        <v>15</v>
      </c>
      <c r="AB690">
        <v>0</v>
      </c>
      <c r="AC690">
        <v>0</v>
      </c>
      <c r="AD690">
        <v>14</v>
      </c>
      <c r="AE690">
        <v>90</v>
      </c>
      <c r="AF690">
        <v>0</v>
      </c>
      <c r="AG690">
        <v>6</v>
      </c>
      <c r="AH690">
        <v>12</v>
      </c>
      <c r="AI690">
        <v>58</v>
      </c>
      <c r="AJ690">
        <v>137</v>
      </c>
      <c r="AK690">
        <v>0</v>
      </c>
      <c r="AL690">
        <v>23</v>
      </c>
      <c r="AM690">
        <v>30</v>
      </c>
      <c r="AN690">
        <v>74</v>
      </c>
      <c r="AO690">
        <v>39</v>
      </c>
      <c r="AP690">
        <v>4</v>
      </c>
      <c r="AQ690">
        <v>251</v>
      </c>
      <c r="AR690">
        <v>131</v>
      </c>
      <c r="AS690">
        <v>64</v>
      </c>
      <c r="AT690">
        <v>14</v>
      </c>
      <c r="AU690">
        <v>6</v>
      </c>
      <c r="AV690">
        <v>504</v>
      </c>
      <c r="AW690">
        <v>142</v>
      </c>
      <c r="AX690">
        <v>0</v>
      </c>
      <c r="AY690">
        <v>0</v>
      </c>
      <c r="AZ690">
        <v>7</v>
      </c>
      <c r="BA690">
        <v>25</v>
      </c>
      <c r="BB690">
        <v>12</v>
      </c>
      <c r="BC690">
        <v>21</v>
      </c>
      <c r="BD690">
        <v>0</v>
      </c>
      <c r="BE690">
        <v>21</v>
      </c>
      <c r="BF690">
        <v>42</v>
      </c>
      <c r="BG690">
        <v>0</v>
      </c>
      <c r="BH690">
        <v>37</v>
      </c>
      <c r="BI690">
        <v>12</v>
      </c>
      <c r="BJ690">
        <v>7</v>
      </c>
      <c r="BK690">
        <v>62</v>
      </c>
      <c r="BL690">
        <v>0</v>
      </c>
      <c r="BM690">
        <v>91</v>
      </c>
      <c r="BN690">
        <v>28</v>
      </c>
      <c r="BO690">
        <v>24</v>
      </c>
      <c r="BP690">
        <v>31</v>
      </c>
      <c r="BQ690">
        <v>0</v>
      </c>
      <c r="BR690">
        <v>1178</v>
      </c>
      <c r="BS690">
        <v>197</v>
      </c>
      <c r="BT690">
        <v>250</v>
      </c>
      <c r="BU690">
        <v>147</v>
      </c>
      <c r="BV690">
        <v>0</v>
      </c>
    </row>
    <row r="691" spans="1:74" x14ac:dyDescent="0.3">
      <c r="A691" t="s">
        <v>4363</v>
      </c>
      <c r="B691">
        <v>1980</v>
      </c>
      <c r="C691" t="s">
        <v>189</v>
      </c>
      <c r="D691" t="s">
        <v>4364</v>
      </c>
      <c r="E691" t="str">
        <f t="shared" si="10"/>
        <v>City of Tara Hills-Montalvin Manor</v>
      </c>
      <c r="F691">
        <v>2871</v>
      </c>
      <c r="G691" t="s">
        <v>4365</v>
      </c>
      <c r="H691">
        <v>9471</v>
      </c>
      <c r="I691">
        <v>9471</v>
      </c>
      <c r="J691">
        <v>0</v>
      </c>
      <c r="K691">
        <v>0</v>
      </c>
      <c r="L691">
        <v>2930</v>
      </c>
      <c r="M691">
        <v>2472</v>
      </c>
      <c r="N691">
        <v>458</v>
      </c>
      <c r="O691">
        <v>70500</v>
      </c>
      <c r="P691">
        <v>2699</v>
      </c>
      <c r="Q691">
        <v>49</v>
      </c>
      <c r="R691">
        <v>3</v>
      </c>
      <c r="S691">
        <v>219</v>
      </c>
      <c r="T691" t="s">
        <v>4364</v>
      </c>
      <c r="U691">
        <v>1</v>
      </c>
      <c r="V691">
        <v>409</v>
      </c>
      <c r="W691">
        <v>0</v>
      </c>
      <c r="X691">
        <v>0</v>
      </c>
      <c r="Y691">
        <v>0</v>
      </c>
      <c r="Z691">
        <v>30</v>
      </c>
      <c r="AA691">
        <v>0</v>
      </c>
      <c r="AB691">
        <v>0</v>
      </c>
      <c r="AC691">
        <v>0</v>
      </c>
      <c r="AD691">
        <v>0</v>
      </c>
      <c r="AE691">
        <v>85</v>
      </c>
      <c r="AF691">
        <v>0</v>
      </c>
      <c r="AG691">
        <v>0</v>
      </c>
      <c r="AH691">
        <v>0</v>
      </c>
      <c r="AI691">
        <v>21</v>
      </c>
      <c r="AJ691">
        <v>34</v>
      </c>
      <c r="AK691">
        <v>0</v>
      </c>
      <c r="AL691">
        <v>26</v>
      </c>
      <c r="AM691">
        <v>5</v>
      </c>
      <c r="AN691">
        <v>41</v>
      </c>
      <c r="AO691">
        <v>15</v>
      </c>
      <c r="AP691">
        <v>0</v>
      </c>
      <c r="AQ691">
        <v>112</v>
      </c>
      <c r="AR691">
        <v>46</v>
      </c>
      <c r="AS691">
        <v>43</v>
      </c>
      <c r="AT691">
        <v>0</v>
      </c>
      <c r="AU691">
        <v>0</v>
      </c>
      <c r="AV691">
        <v>302</v>
      </c>
      <c r="AW691">
        <v>94</v>
      </c>
      <c r="AX691">
        <v>4</v>
      </c>
      <c r="AY691">
        <v>0</v>
      </c>
      <c r="AZ691">
        <v>0</v>
      </c>
      <c r="BA691">
        <v>37</v>
      </c>
      <c r="BB691">
        <v>0</v>
      </c>
      <c r="BC691">
        <v>11</v>
      </c>
      <c r="BD691">
        <v>17</v>
      </c>
      <c r="BE691">
        <v>54</v>
      </c>
      <c r="BF691">
        <v>81</v>
      </c>
      <c r="BG691">
        <v>0</v>
      </c>
      <c r="BH691">
        <v>62</v>
      </c>
      <c r="BI691">
        <v>22</v>
      </c>
      <c r="BJ691">
        <v>22</v>
      </c>
      <c r="BK691">
        <v>21</v>
      </c>
      <c r="BL691">
        <v>0</v>
      </c>
      <c r="BM691">
        <v>148</v>
      </c>
      <c r="BN691">
        <v>23</v>
      </c>
      <c r="BO691">
        <v>19</v>
      </c>
      <c r="BP691">
        <v>66</v>
      </c>
      <c r="BQ691">
        <v>0</v>
      </c>
      <c r="BR691">
        <v>1119</v>
      </c>
      <c r="BS691">
        <v>207</v>
      </c>
      <c r="BT691">
        <v>185</v>
      </c>
      <c r="BU691">
        <v>33</v>
      </c>
      <c r="BV691">
        <v>0</v>
      </c>
    </row>
    <row r="692" spans="1:74" x14ac:dyDescent="0.3">
      <c r="A692" t="s">
        <v>4366</v>
      </c>
      <c r="B692">
        <v>1980</v>
      </c>
      <c r="C692" t="s">
        <v>189</v>
      </c>
      <c r="D692" t="s">
        <v>1164</v>
      </c>
      <c r="E692" t="str">
        <f t="shared" si="10"/>
        <v>City of Tehachapi</v>
      </c>
      <c r="F692">
        <v>2873</v>
      </c>
      <c r="G692" t="s">
        <v>4367</v>
      </c>
      <c r="H692">
        <v>4126</v>
      </c>
      <c r="I692">
        <v>0</v>
      </c>
      <c r="J692">
        <v>4126</v>
      </c>
      <c r="K692">
        <v>0</v>
      </c>
      <c r="L692">
        <v>1534</v>
      </c>
      <c r="M692">
        <v>1038</v>
      </c>
      <c r="N692">
        <v>496</v>
      </c>
      <c r="O692">
        <v>53400</v>
      </c>
      <c r="P692">
        <v>1332</v>
      </c>
      <c r="Q692">
        <v>133</v>
      </c>
      <c r="R692">
        <v>20</v>
      </c>
      <c r="S692">
        <v>113</v>
      </c>
      <c r="T692" t="s">
        <v>1164</v>
      </c>
      <c r="U692">
        <v>1</v>
      </c>
      <c r="V692">
        <v>234</v>
      </c>
      <c r="W692">
        <v>0</v>
      </c>
      <c r="X692">
        <v>0</v>
      </c>
      <c r="Y692">
        <v>0</v>
      </c>
      <c r="Z692">
        <v>86</v>
      </c>
      <c r="AA692">
        <v>24</v>
      </c>
      <c r="AB692">
        <v>17</v>
      </c>
      <c r="AC692">
        <v>5</v>
      </c>
      <c r="AD692">
        <v>32</v>
      </c>
      <c r="AE692">
        <v>49</v>
      </c>
      <c r="AF692">
        <v>0</v>
      </c>
      <c r="AG692">
        <v>53</v>
      </c>
      <c r="AH692">
        <v>18</v>
      </c>
      <c r="AI692">
        <v>26</v>
      </c>
      <c r="AJ692">
        <v>5</v>
      </c>
      <c r="AK692">
        <v>0</v>
      </c>
      <c r="AL692">
        <v>38</v>
      </c>
      <c r="AM692">
        <v>30</v>
      </c>
      <c r="AN692">
        <v>4</v>
      </c>
      <c r="AO692">
        <v>6</v>
      </c>
      <c r="AP692">
        <v>0</v>
      </c>
      <c r="AQ692">
        <v>93</v>
      </c>
      <c r="AR692">
        <v>5</v>
      </c>
      <c r="AS692">
        <v>0</v>
      </c>
      <c r="AT692">
        <v>0</v>
      </c>
      <c r="AU692">
        <v>0</v>
      </c>
      <c r="AV692">
        <v>263</v>
      </c>
      <c r="AW692">
        <v>86</v>
      </c>
      <c r="AX692">
        <v>0</v>
      </c>
      <c r="AY692">
        <v>20</v>
      </c>
      <c r="AZ692">
        <v>28</v>
      </c>
      <c r="BA692">
        <v>6</v>
      </c>
      <c r="BB692">
        <v>6</v>
      </c>
      <c r="BC692">
        <v>48</v>
      </c>
      <c r="BD692">
        <v>21</v>
      </c>
      <c r="BE692">
        <v>4</v>
      </c>
      <c r="BF692">
        <v>22</v>
      </c>
      <c r="BG692">
        <v>0</v>
      </c>
      <c r="BH692">
        <v>57</v>
      </c>
      <c r="BI692">
        <v>25</v>
      </c>
      <c r="BJ692">
        <v>13</v>
      </c>
      <c r="BK692">
        <v>32</v>
      </c>
      <c r="BL692">
        <v>0</v>
      </c>
      <c r="BM692">
        <v>66</v>
      </c>
      <c r="BN692">
        <v>26</v>
      </c>
      <c r="BO692">
        <v>7</v>
      </c>
      <c r="BP692">
        <v>5</v>
      </c>
      <c r="BQ692">
        <v>0</v>
      </c>
      <c r="BR692">
        <v>430</v>
      </c>
      <c r="BS692">
        <v>27</v>
      </c>
      <c r="BT692">
        <v>35</v>
      </c>
      <c r="BU692">
        <v>0</v>
      </c>
      <c r="BV692">
        <v>0</v>
      </c>
    </row>
    <row r="693" spans="1:74" x14ac:dyDescent="0.3">
      <c r="A693" t="s">
        <v>4368</v>
      </c>
      <c r="B693">
        <v>1980</v>
      </c>
      <c r="C693" t="s">
        <v>189</v>
      </c>
      <c r="D693" t="s">
        <v>1166</v>
      </c>
      <c r="E693" t="str">
        <f t="shared" si="10"/>
        <v>City of Tehama</v>
      </c>
      <c r="F693">
        <v>2875</v>
      </c>
      <c r="G693" t="s">
        <v>4369</v>
      </c>
      <c r="H693">
        <v>365</v>
      </c>
      <c r="I693">
        <v>0</v>
      </c>
      <c r="J693">
        <v>0</v>
      </c>
      <c r="K693">
        <v>365</v>
      </c>
      <c r="L693">
        <v>148</v>
      </c>
      <c r="M693">
        <v>117</v>
      </c>
      <c r="N693">
        <v>31</v>
      </c>
      <c r="O693">
        <v>42200</v>
      </c>
      <c r="P693">
        <v>143</v>
      </c>
      <c r="Q693">
        <v>7</v>
      </c>
      <c r="R693">
        <v>0</v>
      </c>
      <c r="S693">
        <v>15</v>
      </c>
      <c r="T693" t="s">
        <v>1166</v>
      </c>
      <c r="U693">
        <v>1</v>
      </c>
      <c r="V693">
        <v>193</v>
      </c>
      <c r="W693">
        <v>0</v>
      </c>
      <c r="X693">
        <v>0</v>
      </c>
      <c r="Y693">
        <v>3</v>
      </c>
      <c r="Z693">
        <v>15</v>
      </c>
      <c r="AA693">
        <v>0</v>
      </c>
      <c r="AB693">
        <v>0</v>
      </c>
      <c r="AC693">
        <v>2</v>
      </c>
      <c r="AD693">
        <v>0</v>
      </c>
      <c r="AE693">
        <v>3</v>
      </c>
      <c r="AF693">
        <v>0</v>
      </c>
      <c r="AG693">
        <v>2</v>
      </c>
      <c r="AH693">
        <v>2</v>
      </c>
      <c r="AI693">
        <v>0</v>
      </c>
      <c r="AJ693">
        <v>0</v>
      </c>
      <c r="AK693">
        <v>0</v>
      </c>
      <c r="AL693">
        <v>0</v>
      </c>
      <c r="AM693">
        <v>2</v>
      </c>
      <c r="AN693">
        <v>0</v>
      </c>
      <c r="AO693">
        <v>0</v>
      </c>
      <c r="AP693">
        <v>0</v>
      </c>
      <c r="AQ693">
        <v>6</v>
      </c>
      <c r="AR693">
        <v>0</v>
      </c>
      <c r="AS693">
        <v>0</v>
      </c>
      <c r="AT693">
        <v>0</v>
      </c>
      <c r="AU693">
        <v>0</v>
      </c>
      <c r="AV693">
        <v>294</v>
      </c>
      <c r="AW693">
        <v>93</v>
      </c>
      <c r="AX693">
        <v>5</v>
      </c>
      <c r="AY693">
        <v>2</v>
      </c>
      <c r="AZ693">
        <v>2</v>
      </c>
      <c r="BA693">
        <v>5</v>
      </c>
      <c r="BB693">
        <v>0</v>
      </c>
      <c r="BC693">
        <v>18</v>
      </c>
      <c r="BD693">
        <v>0</v>
      </c>
      <c r="BE693">
        <v>2</v>
      </c>
      <c r="BF693">
        <v>8</v>
      </c>
      <c r="BG693">
        <v>0</v>
      </c>
      <c r="BH693">
        <v>16</v>
      </c>
      <c r="BI693">
        <v>0</v>
      </c>
      <c r="BJ693">
        <v>0</v>
      </c>
      <c r="BK693">
        <v>2</v>
      </c>
      <c r="BL693">
        <v>0</v>
      </c>
      <c r="BM693">
        <v>10</v>
      </c>
      <c r="BN693">
        <v>2</v>
      </c>
      <c r="BO693">
        <v>5</v>
      </c>
      <c r="BP693">
        <v>0</v>
      </c>
      <c r="BQ693">
        <v>0</v>
      </c>
      <c r="BR693">
        <v>12</v>
      </c>
      <c r="BS693">
        <v>3</v>
      </c>
      <c r="BT693">
        <v>4</v>
      </c>
      <c r="BU693">
        <v>0</v>
      </c>
      <c r="BV693">
        <v>0</v>
      </c>
    </row>
    <row r="694" spans="1:74" x14ac:dyDescent="0.3">
      <c r="A694" t="s">
        <v>4370</v>
      </c>
      <c r="B694">
        <v>1980</v>
      </c>
      <c r="C694" t="s">
        <v>189</v>
      </c>
      <c r="D694" t="s">
        <v>1168</v>
      </c>
      <c r="E694" t="str">
        <f t="shared" si="10"/>
        <v>City of Temecula</v>
      </c>
      <c r="F694">
        <v>2878</v>
      </c>
      <c r="G694" t="s">
        <v>4371</v>
      </c>
      <c r="H694">
        <v>1783</v>
      </c>
      <c r="I694">
        <v>0</v>
      </c>
      <c r="J694">
        <v>0</v>
      </c>
      <c r="K694">
        <v>1783</v>
      </c>
      <c r="L694">
        <v>617</v>
      </c>
      <c r="M694">
        <v>358</v>
      </c>
      <c r="N694">
        <v>259</v>
      </c>
      <c r="O694">
        <v>84900</v>
      </c>
      <c r="P694">
        <v>483</v>
      </c>
      <c r="Q694">
        <v>15</v>
      </c>
      <c r="R694">
        <v>175</v>
      </c>
      <c r="S694">
        <v>7</v>
      </c>
      <c r="T694" t="s">
        <v>1168</v>
      </c>
      <c r="U694">
        <v>1</v>
      </c>
      <c r="V694">
        <v>275</v>
      </c>
      <c r="W694">
        <v>0</v>
      </c>
      <c r="X694">
        <v>8</v>
      </c>
      <c r="Y694">
        <v>0</v>
      </c>
      <c r="Z694">
        <v>32</v>
      </c>
      <c r="AA694">
        <v>15</v>
      </c>
      <c r="AB694">
        <v>0</v>
      </c>
      <c r="AC694">
        <v>0</v>
      </c>
      <c r="AD694">
        <v>17</v>
      </c>
      <c r="AE694">
        <v>47</v>
      </c>
      <c r="AF694">
        <v>0</v>
      </c>
      <c r="AG694">
        <v>10</v>
      </c>
      <c r="AH694">
        <v>13</v>
      </c>
      <c r="AI694">
        <v>14</v>
      </c>
      <c r="AJ694">
        <v>10</v>
      </c>
      <c r="AK694">
        <v>0</v>
      </c>
      <c r="AL694">
        <v>9</v>
      </c>
      <c r="AM694">
        <v>13</v>
      </c>
      <c r="AN694">
        <v>0</v>
      </c>
      <c r="AO694">
        <v>0</v>
      </c>
      <c r="AP694">
        <v>0</v>
      </c>
      <c r="AQ694">
        <v>50</v>
      </c>
      <c r="AR694">
        <v>0</v>
      </c>
      <c r="AS694">
        <v>5</v>
      </c>
      <c r="AT694">
        <v>0</v>
      </c>
      <c r="AU694">
        <v>5</v>
      </c>
      <c r="AV694">
        <v>553</v>
      </c>
      <c r="AW694">
        <v>112</v>
      </c>
      <c r="AX694">
        <v>0</v>
      </c>
      <c r="AY694">
        <v>0</v>
      </c>
      <c r="AZ694">
        <v>0</v>
      </c>
      <c r="BA694">
        <v>13</v>
      </c>
      <c r="BB694">
        <v>0</v>
      </c>
      <c r="BC694">
        <v>10</v>
      </c>
      <c r="BD694">
        <v>0</v>
      </c>
      <c r="BE694">
        <v>0</v>
      </c>
      <c r="BF694">
        <v>30</v>
      </c>
      <c r="BG694">
        <v>0</v>
      </c>
      <c r="BH694">
        <v>8</v>
      </c>
      <c r="BI694">
        <v>0</v>
      </c>
      <c r="BJ694">
        <v>19</v>
      </c>
      <c r="BK694">
        <v>11</v>
      </c>
      <c r="BL694">
        <v>0</v>
      </c>
      <c r="BM694">
        <v>7</v>
      </c>
      <c r="BN694">
        <v>5</v>
      </c>
      <c r="BO694">
        <v>6</v>
      </c>
      <c r="BP694">
        <v>13</v>
      </c>
      <c r="BQ694">
        <v>0</v>
      </c>
      <c r="BR694">
        <v>117</v>
      </c>
      <c r="BS694">
        <v>37</v>
      </c>
      <c r="BT694">
        <v>49</v>
      </c>
      <c r="BU694">
        <v>26</v>
      </c>
      <c r="BV694">
        <v>0</v>
      </c>
    </row>
    <row r="695" spans="1:74" x14ac:dyDescent="0.3">
      <c r="A695" t="s">
        <v>4372</v>
      </c>
      <c r="B695">
        <v>1980</v>
      </c>
      <c r="C695" t="s">
        <v>189</v>
      </c>
      <c r="D695" t="s">
        <v>1170</v>
      </c>
      <c r="E695" t="str">
        <f t="shared" si="10"/>
        <v>City of Temple City</v>
      </c>
      <c r="F695">
        <v>2880</v>
      </c>
      <c r="G695" t="s">
        <v>4373</v>
      </c>
      <c r="H695">
        <v>28972</v>
      </c>
      <c r="I695">
        <v>28972</v>
      </c>
      <c r="J695">
        <v>0</v>
      </c>
      <c r="K695">
        <v>0</v>
      </c>
      <c r="L695">
        <v>10689</v>
      </c>
      <c r="M695">
        <v>7263</v>
      </c>
      <c r="N695">
        <v>3426</v>
      </c>
      <c r="O695">
        <v>87000</v>
      </c>
      <c r="P695">
        <v>9848</v>
      </c>
      <c r="Q695">
        <v>684</v>
      </c>
      <c r="R695">
        <v>499</v>
      </c>
      <c r="S695">
        <v>1</v>
      </c>
      <c r="T695" t="s">
        <v>1170</v>
      </c>
      <c r="U695">
        <v>1</v>
      </c>
      <c r="V695">
        <v>313</v>
      </c>
      <c r="W695">
        <v>0</v>
      </c>
      <c r="X695">
        <v>0</v>
      </c>
      <c r="Y695">
        <v>15</v>
      </c>
      <c r="Z695">
        <v>334</v>
      </c>
      <c r="AA695">
        <v>82</v>
      </c>
      <c r="AB695">
        <v>28</v>
      </c>
      <c r="AC695">
        <v>36</v>
      </c>
      <c r="AD695">
        <v>133</v>
      </c>
      <c r="AE695">
        <v>442</v>
      </c>
      <c r="AF695">
        <v>31</v>
      </c>
      <c r="AG695">
        <v>83</v>
      </c>
      <c r="AH695">
        <v>142</v>
      </c>
      <c r="AI695">
        <v>187</v>
      </c>
      <c r="AJ695">
        <v>196</v>
      </c>
      <c r="AK695">
        <v>25</v>
      </c>
      <c r="AL695">
        <v>196</v>
      </c>
      <c r="AM695">
        <v>159</v>
      </c>
      <c r="AN695">
        <v>244</v>
      </c>
      <c r="AO695">
        <v>56</v>
      </c>
      <c r="AP695">
        <v>0</v>
      </c>
      <c r="AQ695">
        <v>668</v>
      </c>
      <c r="AR695">
        <v>147</v>
      </c>
      <c r="AS695">
        <v>72</v>
      </c>
      <c r="AT695">
        <v>5</v>
      </c>
      <c r="AU695">
        <v>38</v>
      </c>
      <c r="AV695">
        <v>351</v>
      </c>
      <c r="AW695">
        <v>95</v>
      </c>
      <c r="AX695">
        <v>31</v>
      </c>
      <c r="AY695">
        <v>55</v>
      </c>
      <c r="AZ695">
        <v>74</v>
      </c>
      <c r="BA695">
        <v>160</v>
      </c>
      <c r="BB695">
        <v>33</v>
      </c>
      <c r="BC695">
        <v>343</v>
      </c>
      <c r="BD695">
        <v>56</v>
      </c>
      <c r="BE695">
        <v>90</v>
      </c>
      <c r="BF695">
        <v>165</v>
      </c>
      <c r="BG695">
        <v>0</v>
      </c>
      <c r="BH695">
        <v>377</v>
      </c>
      <c r="BI695">
        <v>62</v>
      </c>
      <c r="BJ695">
        <v>61</v>
      </c>
      <c r="BK695">
        <v>113</v>
      </c>
      <c r="BL695">
        <v>0</v>
      </c>
      <c r="BM695">
        <v>610</v>
      </c>
      <c r="BN695">
        <v>56</v>
      </c>
      <c r="BO695">
        <v>86</v>
      </c>
      <c r="BP695">
        <v>80</v>
      </c>
      <c r="BQ695">
        <v>0</v>
      </c>
      <c r="BR695">
        <v>3157</v>
      </c>
      <c r="BS695">
        <v>395</v>
      </c>
      <c r="BT695">
        <v>446</v>
      </c>
      <c r="BU695">
        <v>135</v>
      </c>
      <c r="BV695">
        <v>0</v>
      </c>
    </row>
    <row r="696" spans="1:74" x14ac:dyDescent="0.3">
      <c r="A696" t="s">
        <v>4374</v>
      </c>
      <c r="B696">
        <v>1980</v>
      </c>
      <c r="C696" t="s">
        <v>189</v>
      </c>
      <c r="D696" t="s">
        <v>4375</v>
      </c>
      <c r="E696" t="str">
        <f t="shared" si="10"/>
        <v>City of Terra Bella</v>
      </c>
      <c r="F696">
        <v>2885</v>
      </c>
      <c r="G696" t="s">
        <v>4376</v>
      </c>
      <c r="H696">
        <v>1807</v>
      </c>
      <c r="I696">
        <v>0</v>
      </c>
      <c r="J696">
        <v>0</v>
      </c>
      <c r="K696">
        <v>1807</v>
      </c>
      <c r="L696">
        <v>487</v>
      </c>
      <c r="M696">
        <v>326</v>
      </c>
      <c r="N696">
        <v>161</v>
      </c>
      <c r="O696">
        <v>36000</v>
      </c>
      <c r="P696">
        <v>379</v>
      </c>
      <c r="Q696">
        <v>78</v>
      </c>
      <c r="R696">
        <v>10</v>
      </c>
      <c r="S696">
        <v>51</v>
      </c>
      <c r="T696" t="s">
        <v>4375</v>
      </c>
      <c r="U696">
        <v>1</v>
      </c>
      <c r="V696">
        <v>187</v>
      </c>
      <c r="W696">
        <v>0</v>
      </c>
      <c r="X696">
        <v>0</v>
      </c>
      <c r="Y696">
        <v>0</v>
      </c>
      <c r="Z696">
        <v>16</v>
      </c>
      <c r="AA696">
        <v>0</v>
      </c>
      <c r="AB696">
        <v>13</v>
      </c>
      <c r="AC696">
        <v>10</v>
      </c>
      <c r="AD696">
        <v>24</v>
      </c>
      <c r="AE696">
        <v>23</v>
      </c>
      <c r="AF696">
        <v>0</v>
      </c>
      <c r="AG696">
        <v>32</v>
      </c>
      <c r="AH696">
        <v>0</v>
      </c>
      <c r="AI696">
        <v>0</v>
      </c>
      <c r="AJ696">
        <v>0</v>
      </c>
      <c r="AK696">
        <v>0</v>
      </c>
      <c r="AL696">
        <v>0</v>
      </c>
      <c r="AM696">
        <v>0</v>
      </c>
      <c r="AN696">
        <v>0</v>
      </c>
      <c r="AO696">
        <v>0</v>
      </c>
      <c r="AP696">
        <v>5</v>
      </c>
      <c r="AQ696">
        <v>31</v>
      </c>
      <c r="AR696">
        <v>0</v>
      </c>
      <c r="AS696">
        <v>0</v>
      </c>
      <c r="AT696">
        <v>0</v>
      </c>
      <c r="AU696">
        <v>0</v>
      </c>
      <c r="AV696">
        <v>237</v>
      </c>
      <c r="AW696">
        <v>88</v>
      </c>
      <c r="AX696">
        <v>13</v>
      </c>
      <c r="AY696">
        <v>0</v>
      </c>
      <c r="AZ696">
        <v>5</v>
      </c>
      <c r="BA696">
        <v>5</v>
      </c>
      <c r="BB696">
        <v>4</v>
      </c>
      <c r="BC696">
        <v>25</v>
      </c>
      <c r="BD696">
        <v>0</v>
      </c>
      <c r="BE696">
        <v>15</v>
      </c>
      <c r="BF696">
        <v>10</v>
      </c>
      <c r="BG696">
        <v>0</v>
      </c>
      <c r="BH696">
        <v>28</v>
      </c>
      <c r="BI696">
        <v>5</v>
      </c>
      <c r="BJ696">
        <v>13</v>
      </c>
      <c r="BK696">
        <v>5</v>
      </c>
      <c r="BL696">
        <v>0</v>
      </c>
      <c r="BM696">
        <v>22</v>
      </c>
      <c r="BN696">
        <v>9</v>
      </c>
      <c r="BO696">
        <v>0</v>
      </c>
      <c r="BP696">
        <v>0</v>
      </c>
      <c r="BQ696">
        <v>0</v>
      </c>
      <c r="BR696">
        <v>78</v>
      </c>
      <c r="BS696">
        <v>0</v>
      </c>
      <c r="BT696">
        <v>4</v>
      </c>
      <c r="BU696">
        <v>0</v>
      </c>
      <c r="BV696">
        <v>0</v>
      </c>
    </row>
    <row r="697" spans="1:74" x14ac:dyDescent="0.3">
      <c r="A697" t="s">
        <v>4377</v>
      </c>
      <c r="B697">
        <v>1980</v>
      </c>
      <c r="C697" t="s">
        <v>189</v>
      </c>
      <c r="D697" t="s">
        <v>4378</v>
      </c>
      <c r="E697" t="str">
        <f t="shared" si="10"/>
        <v>City of Thermalito</v>
      </c>
      <c r="F697">
        <v>2892</v>
      </c>
      <c r="G697" t="s">
        <v>4379</v>
      </c>
      <c r="H697">
        <v>4961</v>
      </c>
      <c r="I697">
        <v>0</v>
      </c>
      <c r="J697">
        <v>4961</v>
      </c>
      <c r="K697">
        <v>0</v>
      </c>
      <c r="L697">
        <v>1720</v>
      </c>
      <c r="M697">
        <v>1304</v>
      </c>
      <c r="N697">
        <v>416</v>
      </c>
      <c r="O697">
        <v>43400</v>
      </c>
      <c r="P697">
        <v>1427</v>
      </c>
      <c r="Q697">
        <v>122</v>
      </c>
      <c r="R697">
        <v>3</v>
      </c>
      <c r="S697">
        <v>253</v>
      </c>
      <c r="T697" t="s">
        <v>4378</v>
      </c>
      <c r="U697">
        <v>1</v>
      </c>
      <c r="V697">
        <v>233</v>
      </c>
      <c r="W697">
        <v>0</v>
      </c>
      <c r="X697">
        <v>0</v>
      </c>
      <c r="Y697">
        <v>10</v>
      </c>
      <c r="Z697">
        <v>52</v>
      </c>
      <c r="AA697">
        <v>14</v>
      </c>
      <c r="AB697">
        <v>0</v>
      </c>
      <c r="AC697">
        <v>19</v>
      </c>
      <c r="AD697">
        <v>38</v>
      </c>
      <c r="AE697">
        <v>59</v>
      </c>
      <c r="AF697">
        <v>0</v>
      </c>
      <c r="AG697">
        <v>20</v>
      </c>
      <c r="AH697">
        <v>15</v>
      </c>
      <c r="AI697">
        <v>59</v>
      </c>
      <c r="AJ697">
        <v>7</v>
      </c>
      <c r="AK697">
        <v>4</v>
      </c>
      <c r="AL697">
        <v>39</v>
      </c>
      <c r="AM697">
        <v>0</v>
      </c>
      <c r="AN697">
        <v>8</v>
      </c>
      <c r="AO697">
        <v>0</v>
      </c>
      <c r="AP697">
        <v>0</v>
      </c>
      <c r="AQ697">
        <v>53</v>
      </c>
      <c r="AR697">
        <v>7</v>
      </c>
      <c r="AS697">
        <v>0</v>
      </c>
      <c r="AT697">
        <v>0</v>
      </c>
      <c r="AU697">
        <v>0</v>
      </c>
      <c r="AV697">
        <v>301</v>
      </c>
      <c r="AW697">
        <v>80</v>
      </c>
      <c r="AX697">
        <v>5</v>
      </c>
      <c r="AY697">
        <v>20</v>
      </c>
      <c r="AZ697">
        <v>14</v>
      </c>
      <c r="BA697">
        <v>59</v>
      </c>
      <c r="BB697">
        <v>11</v>
      </c>
      <c r="BC697">
        <v>128</v>
      </c>
      <c r="BD697">
        <v>6</v>
      </c>
      <c r="BE697">
        <v>31</v>
      </c>
      <c r="BF697">
        <v>31</v>
      </c>
      <c r="BG697">
        <v>0</v>
      </c>
      <c r="BH697">
        <v>73</v>
      </c>
      <c r="BI697">
        <v>39</v>
      </c>
      <c r="BJ697">
        <v>34</v>
      </c>
      <c r="BK697">
        <v>17</v>
      </c>
      <c r="BL697">
        <v>0</v>
      </c>
      <c r="BM697">
        <v>96</v>
      </c>
      <c r="BN697">
        <v>34</v>
      </c>
      <c r="BO697">
        <v>62</v>
      </c>
      <c r="BP697">
        <v>15</v>
      </c>
      <c r="BQ697">
        <v>0</v>
      </c>
      <c r="BR697">
        <v>299</v>
      </c>
      <c r="BS697">
        <v>12</v>
      </c>
      <c r="BT697">
        <v>11</v>
      </c>
      <c r="BU697">
        <v>0</v>
      </c>
      <c r="BV697">
        <v>0</v>
      </c>
    </row>
    <row r="698" spans="1:74" x14ac:dyDescent="0.3">
      <c r="A698" t="s">
        <v>4380</v>
      </c>
      <c r="B698">
        <v>1980</v>
      </c>
      <c r="C698" t="s">
        <v>189</v>
      </c>
      <c r="D698" t="s">
        <v>1172</v>
      </c>
      <c r="E698" t="str">
        <f t="shared" si="10"/>
        <v>City of Thousand Oaks</v>
      </c>
      <c r="F698">
        <v>2897</v>
      </c>
      <c r="G698" t="s">
        <v>4381</v>
      </c>
      <c r="H698">
        <v>77072</v>
      </c>
      <c r="I698">
        <v>77072</v>
      </c>
      <c r="J698">
        <v>0</v>
      </c>
      <c r="K698">
        <v>0</v>
      </c>
      <c r="L698">
        <v>25639</v>
      </c>
      <c r="M698">
        <v>18378</v>
      </c>
      <c r="N698">
        <v>7261</v>
      </c>
      <c r="O698">
        <v>125700</v>
      </c>
      <c r="P698">
        <v>23588</v>
      </c>
      <c r="Q698">
        <v>1097</v>
      </c>
      <c r="R698">
        <v>2213</v>
      </c>
      <c r="S698">
        <v>566</v>
      </c>
      <c r="T698" t="s">
        <v>1172</v>
      </c>
      <c r="U698">
        <v>1</v>
      </c>
      <c r="V698">
        <v>416</v>
      </c>
      <c r="W698">
        <v>15</v>
      </c>
      <c r="X698">
        <v>19</v>
      </c>
      <c r="Y698">
        <v>27</v>
      </c>
      <c r="Z698">
        <v>432</v>
      </c>
      <c r="AA698">
        <v>97</v>
      </c>
      <c r="AB698">
        <v>25</v>
      </c>
      <c r="AC698">
        <v>32</v>
      </c>
      <c r="AD698">
        <v>65</v>
      </c>
      <c r="AE698">
        <v>852</v>
      </c>
      <c r="AF698">
        <v>33</v>
      </c>
      <c r="AG698">
        <v>52</v>
      </c>
      <c r="AH698">
        <v>57</v>
      </c>
      <c r="AI698">
        <v>463</v>
      </c>
      <c r="AJ698">
        <v>783</v>
      </c>
      <c r="AK698">
        <v>7</v>
      </c>
      <c r="AL698">
        <v>68</v>
      </c>
      <c r="AM698">
        <v>313</v>
      </c>
      <c r="AN698">
        <v>533</v>
      </c>
      <c r="AO698">
        <v>390</v>
      </c>
      <c r="AP698">
        <v>12</v>
      </c>
      <c r="AQ698">
        <v>1467</v>
      </c>
      <c r="AR698">
        <v>710</v>
      </c>
      <c r="AS698">
        <v>558</v>
      </c>
      <c r="AT698">
        <v>42</v>
      </c>
      <c r="AU698">
        <v>53</v>
      </c>
      <c r="AV698">
        <v>600</v>
      </c>
      <c r="AW698">
        <v>131</v>
      </c>
      <c r="AX698">
        <v>8</v>
      </c>
      <c r="AY698">
        <v>0</v>
      </c>
      <c r="AZ698">
        <v>25</v>
      </c>
      <c r="BA698">
        <v>257</v>
      </c>
      <c r="BB698">
        <v>57</v>
      </c>
      <c r="BC698">
        <v>44</v>
      </c>
      <c r="BD698">
        <v>16</v>
      </c>
      <c r="BE698">
        <v>55</v>
      </c>
      <c r="BF698">
        <v>396</v>
      </c>
      <c r="BG698">
        <v>0</v>
      </c>
      <c r="BH698">
        <v>185</v>
      </c>
      <c r="BI698">
        <v>59</v>
      </c>
      <c r="BJ698">
        <v>160</v>
      </c>
      <c r="BK698">
        <v>472</v>
      </c>
      <c r="BL698">
        <v>0</v>
      </c>
      <c r="BM698">
        <v>305</v>
      </c>
      <c r="BN698">
        <v>141</v>
      </c>
      <c r="BO698">
        <v>206</v>
      </c>
      <c r="BP698">
        <v>419</v>
      </c>
      <c r="BQ698">
        <v>0</v>
      </c>
      <c r="BR698">
        <v>5946</v>
      </c>
      <c r="BS698">
        <v>1858</v>
      </c>
      <c r="BT698">
        <v>2634</v>
      </c>
      <c r="BU698">
        <v>1523</v>
      </c>
      <c r="BV698">
        <v>0</v>
      </c>
    </row>
    <row r="699" spans="1:74" x14ac:dyDescent="0.3">
      <c r="A699" t="s">
        <v>4382</v>
      </c>
      <c r="B699">
        <v>1980</v>
      </c>
      <c r="C699" t="s">
        <v>189</v>
      </c>
      <c r="D699" t="s">
        <v>4383</v>
      </c>
      <c r="E699" t="str">
        <f t="shared" si="10"/>
        <v>City of Thousand Palms</v>
      </c>
      <c r="F699">
        <v>2899</v>
      </c>
      <c r="G699" t="s">
        <v>4384</v>
      </c>
      <c r="H699">
        <v>1718</v>
      </c>
      <c r="I699">
        <v>0</v>
      </c>
      <c r="J699">
        <v>0</v>
      </c>
      <c r="K699">
        <v>1718</v>
      </c>
      <c r="L699">
        <v>811</v>
      </c>
      <c r="M699">
        <v>706</v>
      </c>
      <c r="N699">
        <v>105</v>
      </c>
      <c r="O699">
        <v>46100</v>
      </c>
      <c r="P699">
        <v>588</v>
      </c>
      <c r="Q699">
        <v>21</v>
      </c>
      <c r="R699">
        <v>0</v>
      </c>
      <c r="S699">
        <v>798</v>
      </c>
      <c r="T699" t="s">
        <v>4383</v>
      </c>
      <c r="U699">
        <v>1</v>
      </c>
      <c r="V699">
        <v>278</v>
      </c>
      <c r="W699">
        <v>0</v>
      </c>
      <c r="X699">
        <v>0</v>
      </c>
      <c r="Y699">
        <v>0</v>
      </c>
      <c r="Z699">
        <v>6</v>
      </c>
      <c r="AA699">
        <v>0</v>
      </c>
      <c r="AB699">
        <v>0</v>
      </c>
      <c r="AC699">
        <v>0</v>
      </c>
      <c r="AD699">
        <v>0</v>
      </c>
      <c r="AE699">
        <v>11</v>
      </c>
      <c r="AF699">
        <v>7</v>
      </c>
      <c r="AG699">
        <v>0</v>
      </c>
      <c r="AH699">
        <v>0</v>
      </c>
      <c r="AI699">
        <v>0</v>
      </c>
      <c r="AJ699">
        <v>0</v>
      </c>
      <c r="AK699">
        <v>0</v>
      </c>
      <c r="AL699">
        <v>14</v>
      </c>
      <c r="AM699">
        <v>7</v>
      </c>
      <c r="AN699">
        <v>5</v>
      </c>
      <c r="AO699">
        <v>0</v>
      </c>
      <c r="AP699">
        <v>0</v>
      </c>
      <c r="AQ699">
        <v>35</v>
      </c>
      <c r="AR699">
        <v>0</v>
      </c>
      <c r="AS699">
        <v>0</v>
      </c>
      <c r="AT699">
        <v>0</v>
      </c>
      <c r="AU699">
        <v>0</v>
      </c>
      <c r="AV699">
        <v>300</v>
      </c>
      <c r="AW699">
        <v>67</v>
      </c>
      <c r="AX699">
        <v>19</v>
      </c>
      <c r="AY699">
        <v>0</v>
      </c>
      <c r="AZ699">
        <v>0</v>
      </c>
      <c r="BA699">
        <v>13</v>
      </c>
      <c r="BB699">
        <v>0</v>
      </c>
      <c r="BC699">
        <v>33</v>
      </c>
      <c r="BD699">
        <v>7</v>
      </c>
      <c r="BE699">
        <v>0</v>
      </c>
      <c r="BF699">
        <v>22</v>
      </c>
      <c r="BG699">
        <v>0</v>
      </c>
      <c r="BH699">
        <v>51</v>
      </c>
      <c r="BI699">
        <v>11</v>
      </c>
      <c r="BJ699">
        <v>11</v>
      </c>
      <c r="BK699">
        <v>7</v>
      </c>
      <c r="BL699">
        <v>0</v>
      </c>
      <c r="BM699">
        <v>20</v>
      </c>
      <c r="BN699">
        <v>0</v>
      </c>
      <c r="BO699">
        <v>13</v>
      </c>
      <c r="BP699">
        <v>0</v>
      </c>
      <c r="BQ699">
        <v>0</v>
      </c>
      <c r="BR699">
        <v>64</v>
      </c>
      <c r="BS699">
        <v>0</v>
      </c>
      <c r="BT699">
        <v>0</v>
      </c>
      <c r="BU699">
        <v>0</v>
      </c>
      <c r="BV699">
        <v>0</v>
      </c>
    </row>
    <row r="700" spans="1:74" x14ac:dyDescent="0.3">
      <c r="A700" t="s">
        <v>4385</v>
      </c>
      <c r="B700">
        <v>1980</v>
      </c>
      <c r="C700" t="s">
        <v>189</v>
      </c>
      <c r="D700" t="s">
        <v>1174</v>
      </c>
      <c r="E700" t="str">
        <f t="shared" si="10"/>
        <v>City of Tiburon</v>
      </c>
      <c r="F700">
        <v>2903</v>
      </c>
      <c r="G700" t="s">
        <v>4386</v>
      </c>
      <c r="H700">
        <v>6685</v>
      </c>
      <c r="I700">
        <v>6685</v>
      </c>
      <c r="J700">
        <v>0</v>
      </c>
      <c r="K700">
        <v>0</v>
      </c>
      <c r="L700">
        <v>2628</v>
      </c>
      <c r="M700">
        <v>1756</v>
      </c>
      <c r="N700">
        <v>872</v>
      </c>
      <c r="O700">
        <v>200100</v>
      </c>
      <c r="P700">
        <v>2173</v>
      </c>
      <c r="Q700">
        <v>338</v>
      </c>
      <c r="R700">
        <v>190</v>
      </c>
      <c r="S700">
        <v>1</v>
      </c>
      <c r="T700" t="s">
        <v>1174</v>
      </c>
      <c r="U700">
        <v>1</v>
      </c>
      <c r="V700">
        <v>501</v>
      </c>
      <c r="W700">
        <v>0</v>
      </c>
      <c r="X700">
        <v>5</v>
      </c>
      <c r="Y700">
        <v>0</v>
      </c>
      <c r="Z700">
        <v>53</v>
      </c>
      <c r="AA700">
        <v>22</v>
      </c>
      <c r="AB700">
        <v>6</v>
      </c>
      <c r="AC700">
        <v>0</v>
      </c>
      <c r="AD700">
        <v>0</v>
      </c>
      <c r="AE700">
        <v>54</v>
      </c>
      <c r="AF700">
        <v>0</v>
      </c>
      <c r="AG700">
        <v>0</v>
      </c>
      <c r="AH700">
        <v>12</v>
      </c>
      <c r="AI700">
        <v>12</v>
      </c>
      <c r="AJ700">
        <v>77</v>
      </c>
      <c r="AK700">
        <v>0</v>
      </c>
      <c r="AL700">
        <v>19</v>
      </c>
      <c r="AM700">
        <v>14</v>
      </c>
      <c r="AN700">
        <v>32</v>
      </c>
      <c r="AO700">
        <v>21</v>
      </c>
      <c r="AP700">
        <v>8</v>
      </c>
      <c r="AQ700">
        <v>282</v>
      </c>
      <c r="AR700">
        <v>119</v>
      </c>
      <c r="AS700">
        <v>89</v>
      </c>
      <c r="AT700">
        <v>8</v>
      </c>
      <c r="AU700">
        <v>7</v>
      </c>
      <c r="AV700">
        <v>692</v>
      </c>
      <c r="AW700">
        <v>165</v>
      </c>
      <c r="AX700">
        <v>0</v>
      </c>
      <c r="AY700">
        <v>7</v>
      </c>
      <c r="AZ700">
        <v>7</v>
      </c>
      <c r="BA700">
        <v>22</v>
      </c>
      <c r="BB700">
        <v>13</v>
      </c>
      <c r="BC700">
        <v>6</v>
      </c>
      <c r="BD700">
        <v>9</v>
      </c>
      <c r="BE700">
        <v>0</v>
      </c>
      <c r="BF700">
        <v>31</v>
      </c>
      <c r="BG700">
        <v>0</v>
      </c>
      <c r="BH700">
        <v>42</v>
      </c>
      <c r="BI700">
        <v>0</v>
      </c>
      <c r="BJ700">
        <v>13</v>
      </c>
      <c r="BK700">
        <v>33</v>
      </c>
      <c r="BL700">
        <v>0</v>
      </c>
      <c r="BM700">
        <v>76</v>
      </c>
      <c r="BN700">
        <v>7</v>
      </c>
      <c r="BO700">
        <v>19</v>
      </c>
      <c r="BP700">
        <v>12</v>
      </c>
      <c r="BQ700">
        <v>0</v>
      </c>
      <c r="BR700">
        <v>730</v>
      </c>
      <c r="BS700">
        <v>94</v>
      </c>
      <c r="BT700">
        <v>139</v>
      </c>
      <c r="BU700">
        <v>145</v>
      </c>
      <c r="BV700">
        <v>0</v>
      </c>
    </row>
    <row r="701" spans="1:74" x14ac:dyDescent="0.3">
      <c r="A701" t="s">
        <v>4387</v>
      </c>
      <c r="B701">
        <v>1980</v>
      </c>
      <c r="C701" t="s">
        <v>189</v>
      </c>
      <c r="D701" t="s">
        <v>4388</v>
      </c>
      <c r="E701" t="str">
        <f t="shared" si="10"/>
        <v>City of Tierra Buena</v>
      </c>
      <c r="F701">
        <v>2906</v>
      </c>
      <c r="G701" t="s">
        <v>4389</v>
      </c>
      <c r="H701">
        <v>2374</v>
      </c>
      <c r="I701">
        <v>2374</v>
      </c>
      <c r="J701">
        <v>0</v>
      </c>
      <c r="K701">
        <v>0</v>
      </c>
      <c r="L701">
        <v>777</v>
      </c>
      <c r="M701">
        <v>594</v>
      </c>
      <c r="N701">
        <v>183</v>
      </c>
      <c r="O701">
        <v>62600</v>
      </c>
      <c r="P701">
        <v>694</v>
      </c>
      <c r="Q701">
        <v>70</v>
      </c>
      <c r="R701">
        <v>7</v>
      </c>
      <c r="S701">
        <v>44</v>
      </c>
      <c r="T701" t="s">
        <v>4388</v>
      </c>
      <c r="U701">
        <v>1</v>
      </c>
      <c r="V701">
        <v>206</v>
      </c>
      <c r="W701">
        <v>0</v>
      </c>
      <c r="X701">
        <v>0</v>
      </c>
      <c r="Y701">
        <v>0</v>
      </c>
      <c r="Z701">
        <v>7</v>
      </c>
      <c r="AA701">
        <v>0</v>
      </c>
      <c r="AB701">
        <v>9</v>
      </c>
      <c r="AC701">
        <v>7</v>
      </c>
      <c r="AD701">
        <v>15</v>
      </c>
      <c r="AE701">
        <v>9</v>
      </c>
      <c r="AF701">
        <v>8</v>
      </c>
      <c r="AG701">
        <v>26</v>
      </c>
      <c r="AH701">
        <v>0</v>
      </c>
      <c r="AI701">
        <v>5</v>
      </c>
      <c r="AJ701">
        <v>0</v>
      </c>
      <c r="AK701">
        <v>0</v>
      </c>
      <c r="AL701">
        <v>17</v>
      </c>
      <c r="AM701">
        <v>17</v>
      </c>
      <c r="AN701">
        <v>0</v>
      </c>
      <c r="AO701">
        <v>0</v>
      </c>
      <c r="AP701">
        <v>6</v>
      </c>
      <c r="AQ701">
        <v>23</v>
      </c>
      <c r="AR701">
        <v>0</v>
      </c>
      <c r="AS701">
        <v>0</v>
      </c>
      <c r="AT701">
        <v>0</v>
      </c>
      <c r="AU701">
        <v>0</v>
      </c>
      <c r="AV701">
        <v>345</v>
      </c>
      <c r="AW701">
        <v>91</v>
      </c>
      <c r="AX701">
        <v>0</v>
      </c>
      <c r="AY701">
        <v>0</v>
      </c>
      <c r="AZ701">
        <v>12</v>
      </c>
      <c r="BA701">
        <v>30</v>
      </c>
      <c r="BB701">
        <v>11</v>
      </c>
      <c r="BC701">
        <v>42</v>
      </c>
      <c r="BD701">
        <v>0</v>
      </c>
      <c r="BE701">
        <v>7</v>
      </c>
      <c r="BF701">
        <v>13</v>
      </c>
      <c r="BG701">
        <v>0</v>
      </c>
      <c r="BH701">
        <v>14</v>
      </c>
      <c r="BI701">
        <v>7</v>
      </c>
      <c r="BJ701">
        <v>9</v>
      </c>
      <c r="BK701">
        <v>29</v>
      </c>
      <c r="BL701">
        <v>0</v>
      </c>
      <c r="BM701">
        <v>44</v>
      </c>
      <c r="BN701">
        <v>6</v>
      </c>
      <c r="BO701">
        <v>25</v>
      </c>
      <c r="BP701">
        <v>0</v>
      </c>
      <c r="BQ701">
        <v>0</v>
      </c>
      <c r="BR701">
        <v>247</v>
      </c>
      <c r="BS701">
        <v>28</v>
      </c>
      <c r="BT701">
        <v>11</v>
      </c>
      <c r="BU701">
        <v>8</v>
      </c>
      <c r="BV701">
        <v>0</v>
      </c>
    </row>
    <row r="702" spans="1:74" x14ac:dyDescent="0.3">
      <c r="A702" t="s">
        <v>4390</v>
      </c>
      <c r="B702">
        <v>1980</v>
      </c>
      <c r="C702" t="s">
        <v>189</v>
      </c>
      <c r="D702" t="s">
        <v>4391</v>
      </c>
      <c r="E702" t="str">
        <f t="shared" si="10"/>
        <v>City of Tipton</v>
      </c>
      <c r="F702">
        <v>2908</v>
      </c>
      <c r="G702" t="s">
        <v>4392</v>
      </c>
      <c r="H702">
        <v>1185</v>
      </c>
      <c r="I702">
        <v>0</v>
      </c>
      <c r="J702">
        <v>0</v>
      </c>
      <c r="K702">
        <v>1185</v>
      </c>
      <c r="L702">
        <v>372</v>
      </c>
      <c r="M702">
        <v>260</v>
      </c>
      <c r="N702">
        <v>112</v>
      </c>
      <c r="O702">
        <v>34000</v>
      </c>
      <c r="P702">
        <v>375</v>
      </c>
      <c r="Q702">
        <v>28</v>
      </c>
      <c r="R702">
        <v>0</v>
      </c>
      <c r="S702">
        <v>11</v>
      </c>
      <c r="T702" t="s">
        <v>4391</v>
      </c>
      <c r="U702">
        <v>1</v>
      </c>
      <c r="V702">
        <v>137</v>
      </c>
      <c r="W702">
        <v>0</v>
      </c>
      <c r="X702">
        <v>0</v>
      </c>
      <c r="Y702">
        <v>16</v>
      </c>
      <c r="Z702">
        <v>31</v>
      </c>
      <c r="AA702">
        <v>4</v>
      </c>
      <c r="AB702">
        <v>0</v>
      </c>
      <c r="AC702">
        <v>0</v>
      </c>
      <c r="AD702">
        <v>0</v>
      </c>
      <c r="AE702">
        <v>5</v>
      </c>
      <c r="AF702">
        <v>16</v>
      </c>
      <c r="AG702">
        <v>15</v>
      </c>
      <c r="AH702">
        <v>13</v>
      </c>
      <c r="AI702">
        <v>0</v>
      </c>
      <c r="AJ702">
        <v>0</v>
      </c>
      <c r="AK702">
        <v>0</v>
      </c>
      <c r="AL702">
        <v>0</v>
      </c>
      <c r="AM702">
        <v>0</v>
      </c>
      <c r="AN702">
        <v>0</v>
      </c>
      <c r="AO702">
        <v>0</v>
      </c>
      <c r="AP702">
        <v>0</v>
      </c>
      <c r="AQ702">
        <v>0</v>
      </c>
      <c r="AR702">
        <v>0</v>
      </c>
      <c r="AS702">
        <v>0</v>
      </c>
      <c r="AT702">
        <v>0</v>
      </c>
      <c r="AU702">
        <v>15</v>
      </c>
      <c r="AV702">
        <v>228</v>
      </c>
      <c r="AW702">
        <v>79</v>
      </c>
      <c r="AX702">
        <v>0</v>
      </c>
      <c r="AY702">
        <v>0</v>
      </c>
      <c r="AZ702">
        <v>8</v>
      </c>
      <c r="BA702">
        <v>0</v>
      </c>
      <c r="BB702">
        <v>0</v>
      </c>
      <c r="BC702">
        <v>20</v>
      </c>
      <c r="BD702">
        <v>14</v>
      </c>
      <c r="BE702">
        <v>8</v>
      </c>
      <c r="BF702">
        <v>28</v>
      </c>
      <c r="BG702">
        <v>0</v>
      </c>
      <c r="BH702">
        <v>38</v>
      </c>
      <c r="BI702">
        <v>19</v>
      </c>
      <c r="BJ702">
        <v>9</v>
      </c>
      <c r="BK702">
        <v>0</v>
      </c>
      <c r="BL702">
        <v>0</v>
      </c>
      <c r="BM702">
        <v>23</v>
      </c>
      <c r="BN702">
        <v>27</v>
      </c>
      <c r="BO702">
        <v>0</v>
      </c>
      <c r="BP702">
        <v>0</v>
      </c>
      <c r="BQ702">
        <v>0</v>
      </c>
      <c r="BR702">
        <v>33</v>
      </c>
      <c r="BS702">
        <v>0</v>
      </c>
      <c r="BT702">
        <v>0</v>
      </c>
      <c r="BU702">
        <v>0</v>
      </c>
      <c r="BV702">
        <v>0</v>
      </c>
    </row>
    <row r="703" spans="1:74" x14ac:dyDescent="0.3">
      <c r="A703" t="s">
        <v>4393</v>
      </c>
      <c r="B703">
        <v>1980</v>
      </c>
      <c r="C703" t="s">
        <v>189</v>
      </c>
      <c r="D703" t="s">
        <v>1176</v>
      </c>
      <c r="E703" t="str">
        <f t="shared" si="10"/>
        <v>City of Torrance</v>
      </c>
      <c r="F703">
        <v>2910</v>
      </c>
      <c r="G703" t="s">
        <v>4394</v>
      </c>
      <c r="H703">
        <v>129881</v>
      </c>
      <c r="I703">
        <v>129881</v>
      </c>
      <c r="J703">
        <v>0</v>
      </c>
      <c r="K703">
        <v>0</v>
      </c>
      <c r="L703">
        <v>49613</v>
      </c>
      <c r="M703">
        <v>27650</v>
      </c>
      <c r="N703">
        <v>21963</v>
      </c>
      <c r="O703">
        <v>123100</v>
      </c>
      <c r="P703">
        <v>32595</v>
      </c>
      <c r="Q703">
        <v>4906</v>
      </c>
      <c r="R703">
        <v>12385</v>
      </c>
      <c r="S703">
        <v>1096</v>
      </c>
      <c r="T703" t="s">
        <v>1176</v>
      </c>
      <c r="U703">
        <v>1</v>
      </c>
      <c r="V703">
        <v>359</v>
      </c>
      <c r="W703">
        <v>47</v>
      </c>
      <c r="X703">
        <v>19</v>
      </c>
      <c r="Y703">
        <v>63</v>
      </c>
      <c r="Z703">
        <v>1703</v>
      </c>
      <c r="AA703">
        <v>411</v>
      </c>
      <c r="AB703">
        <v>27</v>
      </c>
      <c r="AC703">
        <v>125</v>
      </c>
      <c r="AD703">
        <v>367</v>
      </c>
      <c r="AE703">
        <v>2469</v>
      </c>
      <c r="AF703">
        <v>20</v>
      </c>
      <c r="AG703">
        <v>297</v>
      </c>
      <c r="AH703">
        <v>454</v>
      </c>
      <c r="AI703">
        <v>1557</v>
      </c>
      <c r="AJ703">
        <v>1442</v>
      </c>
      <c r="AK703">
        <v>11</v>
      </c>
      <c r="AL703">
        <v>851</v>
      </c>
      <c r="AM703">
        <v>1202</v>
      </c>
      <c r="AN703">
        <v>1392</v>
      </c>
      <c r="AO703">
        <v>371</v>
      </c>
      <c r="AP703">
        <v>23</v>
      </c>
      <c r="AQ703">
        <v>6073</v>
      </c>
      <c r="AR703">
        <v>1782</v>
      </c>
      <c r="AS703">
        <v>946</v>
      </c>
      <c r="AT703">
        <v>102</v>
      </c>
      <c r="AU703">
        <v>66</v>
      </c>
      <c r="AV703">
        <v>408</v>
      </c>
      <c r="AW703">
        <v>107</v>
      </c>
      <c r="AX703">
        <v>7</v>
      </c>
      <c r="AY703">
        <v>43</v>
      </c>
      <c r="AZ703">
        <v>62</v>
      </c>
      <c r="BA703">
        <v>445</v>
      </c>
      <c r="BB703">
        <v>103</v>
      </c>
      <c r="BC703">
        <v>470</v>
      </c>
      <c r="BD703">
        <v>73</v>
      </c>
      <c r="BE703">
        <v>199</v>
      </c>
      <c r="BF703">
        <v>428</v>
      </c>
      <c r="BG703">
        <v>0</v>
      </c>
      <c r="BH703">
        <v>728</v>
      </c>
      <c r="BI703">
        <v>155</v>
      </c>
      <c r="BJ703">
        <v>179</v>
      </c>
      <c r="BK703">
        <v>394</v>
      </c>
      <c r="BL703">
        <v>0</v>
      </c>
      <c r="BM703">
        <v>908</v>
      </c>
      <c r="BN703">
        <v>173</v>
      </c>
      <c r="BO703">
        <v>216</v>
      </c>
      <c r="BP703">
        <v>416</v>
      </c>
      <c r="BQ703">
        <v>0</v>
      </c>
      <c r="BR703">
        <v>13261</v>
      </c>
      <c r="BS703">
        <v>1935</v>
      </c>
      <c r="BT703">
        <v>2324</v>
      </c>
      <c r="BU703">
        <v>1099</v>
      </c>
      <c r="BV703">
        <v>0</v>
      </c>
    </row>
    <row r="704" spans="1:74" x14ac:dyDescent="0.3">
      <c r="A704" t="s">
        <v>4395</v>
      </c>
      <c r="B704">
        <v>1980</v>
      </c>
      <c r="C704" t="s">
        <v>189</v>
      </c>
      <c r="D704" t="s">
        <v>1178</v>
      </c>
      <c r="E704" t="str">
        <f t="shared" si="10"/>
        <v>City of Tracy</v>
      </c>
      <c r="F704">
        <v>2915</v>
      </c>
      <c r="G704" t="s">
        <v>4396</v>
      </c>
      <c r="H704">
        <v>18428</v>
      </c>
      <c r="I704">
        <v>0</v>
      </c>
      <c r="J704">
        <v>18428</v>
      </c>
      <c r="K704">
        <v>0</v>
      </c>
      <c r="L704">
        <v>6632</v>
      </c>
      <c r="M704">
        <v>3941</v>
      </c>
      <c r="N704">
        <v>2691</v>
      </c>
      <c r="O704">
        <v>60800</v>
      </c>
      <c r="P704">
        <v>5625</v>
      </c>
      <c r="Q704">
        <v>679</v>
      </c>
      <c r="R704">
        <v>556</v>
      </c>
      <c r="S704">
        <v>284</v>
      </c>
      <c r="T704" t="s">
        <v>1178</v>
      </c>
      <c r="U704">
        <v>1</v>
      </c>
      <c r="V704">
        <v>225</v>
      </c>
      <c r="W704">
        <v>0</v>
      </c>
      <c r="X704">
        <v>49</v>
      </c>
      <c r="Y704">
        <v>119</v>
      </c>
      <c r="Z704">
        <v>398</v>
      </c>
      <c r="AA704">
        <v>134</v>
      </c>
      <c r="AB704">
        <v>79</v>
      </c>
      <c r="AC704">
        <v>78</v>
      </c>
      <c r="AD704">
        <v>132</v>
      </c>
      <c r="AE704">
        <v>217</v>
      </c>
      <c r="AF704">
        <v>10</v>
      </c>
      <c r="AG704">
        <v>219</v>
      </c>
      <c r="AH704">
        <v>183</v>
      </c>
      <c r="AI704">
        <v>172</v>
      </c>
      <c r="AJ704">
        <v>77</v>
      </c>
      <c r="AK704">
        <v>9</v>
      </c>
      <c r="AL704">
        <v>207</v>
      </c>
      <c r="AM704">
        <v>37</v>
      </c>
      <c r="AN704">
        <v>37</v>
      </c>
      <c r="AO704">
        <v>13</v>
      </c>
      <c r="AP704">
        <v>7</v>
      </c>
      <c r="AQ704">
        <v>370</v>
      </c>
      <c r="AR704">
        <v>73</v>
      </c>
      <c r="AS704">
        <v>0</v>
      </c>
      <c r="AT704">
        <v>0</v>
      </c>
      <c r="AU704">
        <v>4</v>
      </c>
      <c r="AV704">
        <v>377</v>
      </c>
      <c r="AW704">
        <v>93</v>
      </c>
      <c r="AX704">
        <v>54</v>
      </c>
      <c r="AY704">
        <v>12</v>
      </c>
      <c r="AZ704">
        <v>37</v>
      </c>
      <c r="BA704">
        <v>146</v>
      </c>
      <c r="BB704">
        <v>15</v>
      </c>
      <c r="BC704">
        <v>180</v>
      </c>
      <c r="BD704">
        <v>74</v>
      </c>
      <c r="BE704">
        <v>8</v>
      </c>
      <c r="BF704">
        <v>73</v>
      </c>
      <c r="BG704">
        <v>0</v>
      </c>
      <c r="BH704">
        <v>228</v>
      </c>
      <c r="BI704">
        <v>41</v>
      </c>
      <c r="BJ704">
        <v>38</v>
      </c>
      <c r="BK704">
        <v>107</v>
      </c>
      <c r="BL704">
        <v>0</v>
      </c>
      <c r="BM704">
        <v>292</v>
      </c>
      <c r="BN704">
        <v>39</v>
      </c>
      <c r="BO704">
        <v>80</v>
      </c>
      <c r="BP704">
        <v>54</v>
      </c>
      <c r="BQ704">
        <v>0</v>
      </c>
      <c r="BR704">
        <v>1389</v>
      </c>
      <c r="BS704">
        <v>281</v>
      </c>
      <c r="BT704">
        <v>242</v>
      </c>
      <c r="BU704">
        <v>47</v>
      </c>
      <c r="BV704">
        <v>0</v>
      </c>
    </row>
    <row r="705" spans="1:74" x14ac:dyDescent="0.3">
      <c r="A705" t="s">
        <v>4397</v>
      </c>
      <c r="B705">
        <v>1980</v>
      </c>
      <c r="C705" t="s">
        <v>189</v>
      </c>
      <c r="D705" t="s">
        <v>1180</v>
      </c>
      <c r="E705" t="str">
        <f t="shared" si="10"/>
        <v>City of Trinidad</v>
      </c>
      <c r="F705">
        <v>2925</v>
      </c>
      <c r="G705" t="s">
        <v>4398</v>
      </c>
      <c r="H705">
        <v>379</v>
      </c>
      <c r="I705">
        <v>0</v>
      </c>
      <c r="J705">
        <v>0</v>
      </c>
      <c r="K705">
        <v>379</v>
      </c>
      <c r="L705">
        <v>171</v>
      </c>
      <c r="M705">
        <v>106</v>
      </c>
      <c r="N705">
        <v>65</v>
      </c>
      <c r="O705">
        <v>73500</v>
      </c>
      <c r="P705">
        <v>146</v>
      </c>
      <c r="Q705">
        <v>35</v>
      </c>
      <c r="R705">
        <v>0</v>
      </c>
      <c r="S705">
        <v>16</v>
      </c>
      <c r="T705" t="s">
        <v>1180</v>
      </c>
      <c r="U705">
        <v>1</v>
      </c>
      <c r="V705">
        <v>317</v>
      </c>
      <c r="W705">
        <v>0</v>
      </c>
      <c r="X705">
        <v>0</v>
      </c>
      <c r="Y705">
        <v>0</v>
      </c>
      <c r="Z705">
        <v>11</v>
      </c>
      <c r="AA705">
        <v>3</v>
      </c>
      <c r="AB705">
        <v>0</v>
      </c>
      <c r="AC705">
        <v>3</v>
      </c>
      <c r="AD705">
        <v>2</v>
      </c>
      <c r="AE705">
        <v>9</v>
      </c>
      <c r="AF705">
        <v>2</v>
      </c>
      <c r="AG705">
        <v>0</v>
      </c>
      <c r="AH705">
        <v>2</v>
      </c>
      <c r="AI705">
        <v>0</v>
      </c>
      <c r="AJ705">
        <v>6</v>
      </c>
      <c r="AK705">
        <v>0</v>
      </c>
      <c r="AL705">
        <v>4</v>
      </c>
      <c r="AM705">
        <v>9</v>
      </c>
      <c r="AN705">
        <v>2</v>
      </c>
      <c r="AO705">
        <v>0</v>
      </c>
      <c r="AP705">
        <v>0</v>
      </c>
      <c r="AQ705">
        <v>9</v>
      </c>
      <c r="AR705">
        <v>0</v>
      </c>
      <c r="AS705">
        <v>4</v>
      </c>
      <c r="AT705">
        <v>0</v>
      </c>
      <c r="AU705">
        <v>0</v>
      </c>
      <c r="AV705">
        <v>425</v>
      </c>
      <c r="AW705">
        <v>114</v>
      </c>
      <c r="AX705">
        <v>0</v>
      </c>
      <c r="AY705">
        <v>0</v>
      </c>
      <c r="AZ705">
        <v>2</v>
      </c>
      <c r="BA705">
        <v>11</v>
      </c>
      <c r="BB705">
        <v>0</v>
      </c>
      <c r="BC705">
        <v>3</v>
      </c>
      <c r="BD705">
        <v>4</v>
      </c>
      <c r="BE705">
        <v>0</v>
      </c>
      <c r="BF705">
        <v>3</v>
      </c>
      <c r="BG705">
        <v>0</v>
      </c>
      <c r="BH705">
        <v>10</v>
      </c>
      <c r="BI705">
        <v>2</v>
      </c>
      <c r="BJ705">
        <v>0</v>
      </c>
      <c r="BK705">
        <v>0</v>
      </c>
      <c r="BL705">
        <v>0</v>
      </c>
      <c r="BM705">
        <v>9</v>
      </c>
      <c r="BN705">
        <v>0</v>
      </c>
      <c r="BO705">
        <v>0</v>
      </c>
      <c r="BP705">
        <v>0</v>
      </c>
      <c r="BQ705">
        <v>0</v>
      </c>
      <c r="BR705">
        <v>24</v>
      </c>
      <c r="BS705">
        <v>2</v>
      </c>
      <c r="BT705">
        <v>0</v>
      </c>
      <c r="BU705">
        <v>0</v>
      </c>
      <c r="BV705">
        <v>0</v>
      </c>
    </row>
    <row r="706" spans="1:74" x14ac:dyDescent="0.3">
      <c r="A706" t="s">
        <v>4399</v>
      </c>
      <c r="B706">
        <v>1980</v>
      </c>
      <c r="C706" t="s">
        <v>189</v>
      </c>
      <c r="D706" t="s">
        <v>1182</v>
      </c>
      <c r="E706" t="str">
        <f t="shared" si="10"/>
        <v>City of Truckee</v>
      </c>
      <c r="F706">
        <v>2940</v>
      </c>
      <c r="G706" t="s">
        <v>4400</v>
      </c>
      <c r="H706">
        <v>2389</v>
      </c>
      <c r="I706">
        <v>0</v>
      </c>
      <c r="J706">
        <v>0</v>
      </c>
      <c r="K706">
        <v>2389</v>
      </c>
      <c r="L706">
        <v>881</v>
      </c>
      <c r="M706">
        <v>560</v>
      </c>
      <c r="N706">
        <v>321</v>
      </c>
      <c r="O706">
        <v>88800</v>
      </c>
      <c r="P706">
        <v>772</v>
      </c>
      <c r="Q706">
        <v>157</v>
      </c>
      <c r="R706">
        <v>35</v>
      </c>
      <c r="S706">
        <v>127</v>
      </c>
      <c r="T706" t="s">
        <v>1182</v>
      </c>
      <c r="U706">
        <v>1</v>
      </c>
      <c r="V706">
        <v>420</v>
      </c>
      <c r="W706">
        <v>0</v>
      </c>
      <c r="X706">
        <v>0</v>
      </c>
      <c r="Y706">
        <v>0</v>
      </c>
      <c r="Z706">
        <v>35</v>
      </c>
      <c r="AA706">
        <v>5</v>
      </c>
      <c r="AB706">
        <v>6</v>
      </c>
      <c r="AC706">
        <v>0</v>
      </c>
      <c r="AD706">
        <v>0</v>
      </c>
      <c r="AE706">
        <v>38</v>
      </c>
      <c r="AF706">
        <v>0</v>
      </c>
      <c r="AG706">
        <v>10</v>
      </c>
      <c r="AH706">
        <v>11</v>
      </c>
      <c r="AI706">
        <v>0</v>
      </c>
      <c r="AJ706">
        <v>27</v>
      </c>
      <c r="AK706">
        <v>0</v>
      </c>
      <c r="AL706">
        <v>12</v>
      </c>
      <c r="AM706">
        <v>0</v>
      </c>
      <c r="AN706">
        <v>30</v>
      </c>
      <c r="AO706">
        <v>11</v>
      </c>
      <c r="AP706">
        <v>0</v>
      </c>
      <c r="AQ706">
        <v>64</v>
      </c>
      <c r="AR706">
        <v>16</v>
      </c>
      <c r="AS706">
        <v>13</v>
      </c>
      <c r="AT706">
        <v>0</v>
      </c>
      <c r="AU706">
        <v>0</v>
      </c>
      <c r="AV706">
        <v>541</v>
      </c>
      <c r="AW706">
        <v>145</v>
      </c>
      <c r="AX706">
        <v>0</v>
      </c>
      <c r="AY706">
        <v>0</v>
      </c>
      <c r="AZ706">
        <v>0</v>
      </c>
      <c r="BA706">
        <v>19</v>
      </c>
      <c r="BB706">
        <v>0</v>
      </c>
      <c r="BC706">
        <v>8</v>
      </c>
      <c r="BD706">
        <v>0</v>
      </c>
      <c r="BE706">
        <v>13</v>
      </c>
      <c r="BF706">
        <v>10</v>
      </c>
      <c r="BG706">
        <v>0</v>
      </c>
      <c r="BH706">
        <v>19</v>
      </c>
      <c r="BI706">
        <v>0</v>
      </c>
      <c r="BJ706">
        <v>0</v>
      </c>
      <c r="BK706">
        <v>0</v>
      </c>
      <c r="BL706">
        <v>0</v>
      </c>
      <c r="BM706">
        <v>38</v>
      </c>
      <c r="BN706">
        <v>0</v>
      </c>
      <c r="BO706">
        <v>40</v>
      </c>
      <c r="BP706">
        <v>41</v>
      </c>
      <c r="BQ706">
        <v>0</v>
      </c>
      <c r="BR706">
        <v>149</v>
      </c>
      <c r="BS706">
        <v>69</v>
      </c>
      <c r="BT706">
        <v>35</v>
      </c>
      <c r="BU706">
        <v>32</v>
      </c>
      <c r="BV706">
        <v>0</v>
      </c>
    </row>
    <row r="707" spans="1:74" x14ac:dyDescent="0.3">
      <c r="A707" t="s">
        <v>4401</v>
      </c>
      <c r="B707">
        <v>1980</v>
      </c>
      <c r="C707" t="s">
        <v>189</v>
      </c>
      <c r="D707" t="s">
        <v>1184</v>
      </c>
      <c r="E707" t="str">
        <f t="shared" si="10"/>
        <v>City of Tulare</v>
      </c>
      <c r="F707">
        <v>2945</v>
      </c>
      <c r="G707" t="s">
        <v>4402</v>
      </c>
      <c r="H707">
        <v>22526</v>
      </c>
      <c r="I707">
        <v>0</v>
      </c>
      <c r="J707">
        <v>22526</v>
      </c>
      <c r="K707">
        <v>0</v>
      </c>
      <c r="L707">
        <v>7774</v>
      </c>
      <c r="M707">
        <v>4735</v>
      </c>
      <c r="N707">
        <v>3039</v>
      </c>
      <c r="O707">
        <v>45300</v>
      </c>
      <c r="P707">
        <v>6734</v>
      </c>
      <c r="Q707">
        <v>806</v>
      </c>
      <c r="R707">
        <v>331</v>
      </c>
      <c r="S707">
        <v>312</v>
      </c>
      <c r="T707" t="s">
        <v>1184</v>
      </c>
      <c r="U707">
        <v>1</v>
      </c>
      <c r="V707">
        <v>234</v>
      </c>
      <c r="W707">
        <v>27</v>
      </c>
      <c r="X707">
        <v>26</v>
      </c>
      <c r="Y707">
        <v>131</v>
      </c>
      <c r="Z707">
        <v>501</v>
      </c>
      <c r="AA707">
        <v>70</v>
      </c>
      <c r="AB707">
        <v>61</v>
      </c>
      <c r="AC707">
        <v>58</v>
      </c>
      <c r="AD707">
        <v>296</v>
      </c>
      <c r="AE707">
        <v>501</v>
      </c>
      <c r="AF707">
        <v>5</v>
      </c>
      <c r="AG707">
        <v>137</v>
      </c>
      <c r="AH707">
        <v>176</v>
      </c>
      <c r="AI707">
        <v>213</v>
      </c>
      <c r="AJ707">
        <v>64</v>
      </c>
      <c r="AK707">
        <v>30</v>
      </c>
      <c r="AL707">
        <v>156</v>
      </c>
      <c r="AM707">
        <v>99</v>
      </c>
      <c r="AN707">
        <v>58</v>
      </c>
      <c r="AO707">
        <v>0</v>
      </c>
      <c r="AP707">
        <v>10</v>
      </c>
      <c r="AQ707">
        <v>325</v>
      </c>
      <c r="AR707">
        <v>40</v>
      </c>
      <c r="AS707">
        <v>0</v>
      </c>
      <c r="AT707">
        <v>0</v>
      </c>
      <c r="AU707">
        <v>15</v>
      </c>
      <c r="AV707">
        <v>308</v>
      </c>
      <c r="AW707">
        <v>94</v>
      </c>
      <c r="AX707">
        <v>18</v>
      </c>
      <c r="AY707">
        <v>31</v>
      </c>
      <c r="AZ707">
        <v>35</v>
      </c>
      <c r="BA707">
        <v>190</v>
      </c>
      <c r="BB707">
        <v>45</v>
      </c>
      <c r="BC707">
        <v>336</v>
      </c>
      <c r="BD707">
        <v>70</v>
      </c>
      <c r="BE707">
        <v>52</v>
      </c>
      <c r="BF707">
        <v>184</v>
      </c>
      <c r="BG707">
        <v>0</v>
      </c>
      <c r="BH707">
        <v>406</v>
      </c>
      <c r="BI707">
        <v>70</v>
      </c>
      <c r="BJ707">
        <v>106</v>
      </c>
      <c r="BK707">
        <v>94</v>
      </c>
      <c r="BL707">
        <v>0</v>
      </c>
      <c r="BM707">
        <v>397</v>
      </c>
      <c r="BN707">
        <v>125</v>
      </c>
      <c r="BO707">
        <v>92</v>
      </c>
      <c r="BP707">
        <v>84</v>
      </c>
      <c r="BQ707">
        <v>0</v>
      </c>
      <c r="BR707">
        <v>1494</v>
      </c>
      <c r="BS707">
        <v>179</v>
      </c>
      <c r="BT707">
        <v>137</v>
      </c>
      <c r="BU707">
        <v>57</v>
      </c>
      <c r="BV707">
        <v>0</v>
      </c>
    </row>
    <row r="708" spans="1:74" x14ac:dyDescent="0.3">
      <c r="A708" t="s">
        <v>4403</v>
      </c>
      <c r="B708">
        <v>1980</v>
      </c>
      <c r="C708" t="s">
        <v>189</v>
      </c>
      <c r="D708" t="s">
        <v>4404</v>
      </c>
      <c r="E708" t="str">
        <f t="shared" si="10"/>
        <v>City of Tulare East</v>
      </c>
      <c r="F708">
        <v>2947</v>
      </c>
      <c r="G708" t="s">
        <v>4405</v>
      </c>
      <c r="H708">
        <v>2168</v>
      </c>
      <c r="I708">
        <v>0</v>
      </c>
      <c r="J708">
        <v>0</v>
      </c>
      <c r="K708">
        <v>2168</v>
      </c>
      <c r="L708">
        <v>628</v>
      </c>
      <c r="M708">
        <v>504</v>
      </c>
      <c r="N708">
        <v>124</v>
      </c>
      <c r="O708">
        <v>47200</v>
      </c>
      <c r="P708">
        <v>592</v>
      </c>
      <c r="Q708">
        <v>37</v>
      </c>
      <c r="R708">
        <v>3</v>
      </c>
      <c r="S708">
        <v>5</v>
      </c>
      <c r="T708" t="s">
        <v>4404</v>
      </c>
      <c r="U708">
        <v>1</v>
      </c>
      <c r="V708">
        <v>357</v>
      </c>
      <c r="W708">
        <v>0</v>
      </c>
      <c r="X708">
        <v>9</v>
      </c>
      <c r="Y708">
        <v>0</v>
      </c>
      <c r="Z708">
        <v>9</v>
      </c>
      <c r="AA708">
        <v>0</v>
      </c>
      <c r="AB708">
        <v>0</v>
      </c>
      <c r="AC708">
        <v>8</v>
      </c>
      <c r="AD708">
        <v>0</v>
      </c>
      <c r="AE708">
        <v>34</v>
      </c>
      <c r="AF708">
        <v>0</v>
      </c>
      <c r="AG708">
        <v>0</v>
      </c>
      <c r="AH708">
        <v>0</v>
      </c>
      <c r="AI708">
        <v>0</v>
      </c>
      <c r="AJ708">
        <v>5</v>
      </c>
      <c r="AK708">
        <v>0</v>
      </c>
      <c r="AL708">
        <v>0</v>
      </c>
      <c r="AM708">
        <v>0</v>
      </c>
      <c r="AN708">
        <v>9</v>
      </c>
      <c r="AO708">
        <v>0</v>
      </c>
      <c r="AP708">
        <v>0</v>
      </c>
      <c r="AQ708">
        <v>20</v>
      </c>
      <c r="AR708">
        <v>8</v>
      </c>
      <c r="AS708">
        <v>0</v>
      </c>
      <c r="AT708">
        <v>0</v>
      </c>
      <c r="AU708">
        <v>6</v>
      </c>
      <c r="AV708">
        <v>249</v>
      </c>
      <c r="AW708">
        <v>78</v>
      </c>
      <c r="AX708">
        <v>0</v>
      </c>
      <c r="AY708">
        <v>12</v>
      </c>
      <c r="AZ708">
        <v>6</v>
      </c>
      <c r="BA708">
        <v>22</v>
      </c>
      <c r="BB708">
        <v>0</v>
      </c>
      <c r="BC708">
        <v>14</v>
      </c>
      <c r="BD708">
        <v>6</v>
      </c>
      <c r="BE708">
        <v>6</v>
      </c>
      <c r="BF708">
        <v>14</v>
      </c>
      <c r="BG708">
        <v>0</v>
      </c>
      <c r="BH708">
        <v>34</v>
      </c>
      <c r="BI708">
        <v>4</v>
      </c>
      <c r="BJ708">
        <v>9</v>
      </c>
      <c r="BK708">
        <v>7</v>
      </c>
      <c r="BL708">
        <v>0</v>
      </c>
      <c r="BM708">
        <v>86</v>
      </c>
      <c r="BN708">
        <v>20</v>
      </c>
      <c r="BO708">
        <v>20</v>
      </c>
      <c r="BP708">
        <v>0</v>
      </c>
      <c r="BQ708">
        <v>0</v>
      </c>
      <c r="BR708">
        <v>179</v>
      </c>
      <c r="BS708">
        <v>6</v>
      </c>
      <c r="BT708">
        <v>27</v>
      </c>
      <c r="BU708">
        <v>0</v>
      </c>
      <c r="BV708">
        <v>0</v>
      </c>
    </row>
    <row r="709" spans="1:74" x14ac:dyDescent="0.3">
      <c r="A709" t="s">
        <v>4406</v>
      </c>
      <c r="B709">
        <v>1980</v>
      </c>
      <c r="C709" t="s">
        <v>189</v>
      </c>
      <c r="D709" t="s">
        <v>4407</v>
      </c>
      <c r="E709" t="str">
        <f t="shared" ref="E709:E772" si="11">_xlfn.CONCAT("City of ",D709)</f>
        <v>City of Tulare Northwest</v>
      </c>
      <c r="F709">
        <v>2948</v>
      </c>
      <c r="G709" t="s">
        <v>4408</v>
      </c>
      <c r="H709">
        <v>1936</v>
      </c>
      <c r="I709">
        <v>0</v>
      </c>
      <c r="J709">
        <v>0</v>
      </c>
      <c r="K709">
        <v>1936</v>
      </c>
      <c r="L709">
        <v>637</v>
      </c>
      <c r="M709">
        <v>476</v>
      </c>
      <c r="N709">
        <v>161</v>
      </c>
      <c r="O709">
        <v>54000</v>
      </c>
      <c r="P709">
        <v>602</v>
      </c>
      <c r="Q709">
        <v>25</v>
      </c>
      <c r="R709">
        <v>15</v>
      </c>
      <c r="S709">
        <v>14</v>
      </c>
      <c r="T709" t="s">
        <v>4407</v>
      </c>
      <c r="U709">
        <v>1</v>
      </c>
      <c r="V709">
        <v>270</v>
      </c>
      <c r="W709">
        <v>0</v>
      </c>
      <c r="X709">
        <v>0</v>
      </c>
      <c r="Y709">
        <v>0</v>
      </c>
      <c r="Z709">
        <v>28</v>
      </c>
      <c r="AA709">
        <v>0</v>
      </c>
      <c r="AB709">
        <v>5</v>
      </c>
      <c r="AC709">
        <v>9</v>
      </c>
      <c r="AD709">
        <v>0</v>
      </c>
      <c r="AE709">
        <v>20</v>
      </c>
      <c r="AF709">
        <v>0</v>
      </c>
      <c r="AG709">
        <v>11</v>
      </c>
      <c r="AH709">
        <v>7</v>
      </c>
      <c r="AI709">
        <v>0</v>
      </c>
      <c r="AJ709">
        <v>0</v>
      </c>
      <c r="AK709">
        <v>0</v>
      </c>
      <c r="AL709">
        <v>0</v>
      </c>
      <c r="AM709">
        <v>0</v>
      </c>
      <c r="AN709">
        <v>18</v>
      </c>
      <c r="AO709">
        <v>0</v>
      </c>
      <c r="AP709">
        <v>0</v>
      </c>
      <c r="AQ709">
        <v>28</v>
      </c>
      <c r="AR709">
        <v>0</v>
      </c>
      <c r="AS709">
        <v>0</v>
      </c>
      <c r="AT709">
        <v>0</v>
      </c>
      <c r="AU709">
        <v>0</v>
      </c>
      <c r="AV709">
        <v>298</v>
      </c>
      <c r="AW709">
        <v>134</v>
      </c>
      <c r="AX709">
        <v>0</v>
      </c>
      <c r="AY709">
        <v>0</v>
      </c>
      <c r="AZ709">
        <v>8</v>
      </c>
      <c r="BA709">
        <v>0</v>
      </c>
      <c r="BB709">
        <v>0</v>
      </c>
      <c r="BC709">
        <v>9</v>
      </c>
      <c r="BD709">
        <v>0</v>
      </c>
      <c r="BE709">
        <v>13</v>
      </c>
      <c r="BF709">
        <v>5</v>
      </c>
      <c r="BG709">
        <v>0</v>
      </c>
      <c r="BH709">
        <v>28</v>
      </c>
      <c r="BI709">
        <v>6</v>
      </c>
      <c r="BJ709">
        <v>12</v>
      </c>
      <c r="BK709">
        <v>6</v>
      </c>
      <c r="BL709">
        <v>0</v>
      </c>
      <c r="BM709">
        <v>37</v>
      </c>
      <c r="BN709">
        <v>7</v>
      </c>
      <c r="BO709">
        <v>0</v>
      </c>
      <c r="BP709">
        <v>0</v>
      </c>
      <c r="BQ709">
        <v>0</v>
      </c>
      <c r="BR709">
        <v>211</v>
      </c>
      <c r="BS709">
        <v>39</v>
      </c>
      <c r="BT709">
        <v>12</v>
      </c>
      <c r="BU709">
        <v>6</v>
      </c>
      <c r="BV709">
        <v>0</v>
      </c>
    </row>
    <row r="710" spans="1:74" x14ac:dyDescent="0.3">
      <c r="A710" t="s">
        <v>4409</v>
      </c>
      <c r="B710">
        <v>1980</v>
      </c>
      <c r="C710" t="s">
        <v>189</v>
      </c>
      <c r="D710" t="s">
        <v>1186</v>
      </c>
      <c r="E710" t="str">
        <f t="shared" si="11"/>
        <v>City of Tulelake</v>
      </c>
      <c r="F710">
        <v>2950</v>
      </c>
      <c r="G710" t="s">
        <v>4410</v>
      </c>
      <c r="H710">
        <v>783</v>
      </c>
      <c r="I710">
        <v>0</v>
      </c>
      <c r="J710">
        <v>0</v>
      </c>
      <c r="K710">
        <v>783</v>
      </c>
      <c r="L710">
        <v>345</v>
      </c>
      <c r="M710">
        <v>220</v>
      </c>
      <c r="N710">
        <v>125</v>
      </c>
      <c r="O710">
        <v>28500</v>
      </c>
      <c r="P710">
        <v>303</v>
      </c>
      <c r="Q710">
        <v>37</v>
      </c>
      <c r="R710">
        <v>14</v>
      </c>
      <c r="S710">
        <v>32</v>
      </c>
      <c r="T710" t="s">
        <v>1186</v>
      </c>
      <c r="U710">
        <v>1</v>
      </c>
      <c r="V710">
        <v>154</v>
      </c>
      <c r="W710">
        <v>6</v>
      </c>
      <c r="X710">
        <v>6</v>
      </c>
      <c r="Y710">
        <v>3</v>
      </c>
      <c r="Z710">
        <v>32</v>
      </c>
      <c r="AA710">
        <v>4</v>
      </c>
      <c r="AB710">
        <v>13</v>
      </c>
      <c r="AC710">
        <v>2</v>
      </c>
      <c r="AD710">
        <v>2</v>
      </c>
      <c r="AE710">
        <v>6</v>
      </c>
      <c r="AF710">
        <v>0</v>
      </c>
      <c r="AG710">
        <v>20</v>
      </c>
      <c r="AH710">
        <v>2</v>
      </c>
      <c r="AI710">
        <v>5</v>
      </c>
      <c r="AJ710">
        <v>2</v>
      </c>
      <c r="AK710">
        <v>2</v>
      </c>
      <c r="AL710">
        <v>10</v>
      </c>
      <c r="AM710">
        <v>0</v>
      </c>
      <c r="AN710">
        <v>0</v>
      </c>
      <c r="AO710">
        <v>0</v>
      </c>
      <c r="AP710">
        <v>0</v>
      </c>
      <c r="AQ710">
        <v>7</v>
      </c>
      <c r="AR710">
        <v>0</v>
      </c>
      <c r="AS710">
        <v>0</v>
      </c>
      <c r="AT710">
        <v>0</v>
      </c>
      <c r="AU710">
        <v>2</v>
      </c>
      <c r="AV710">
        <v>226</v>
      </c>
      <c r="AW710">
        <v>91</v>
      </c>
      <c r="AX710">
        <v>9</v>
      </c>
      <c r="AY710">
        <v>9</v>
      </c>
      <c r="AZ710">
        <v>0</v>
      </c>
      <c r="BA710">
        <v>12</v>
      </c>
      <c r="BB710">
        <v>12</v>
      </c>
      <c r="BC710">
        <v>18</v>
      </c>
      <c r="BD710">
        <v>6</v>
      </c>
      <c r="BE710">
        <v>4</v>
      </c>
      <c r="BF710">
        <v>3</v>
      </c>
      <c r="BG710">
        <v>0</v>
      </c>
      <c r="BH710">
        <v>21</v>
      </c>
      <c r="BI710">
        <v>5</v>
      </c>
      <c r="BJ710">
        <v>2</v>
      </c>
      <c r="BK710">
        <v>2</v>
      </c>
      <c r="BL710">
        <v>0</v>
      </c>
      <c r="BM710">
        <v>33</v>
      </c>
      <c r="BN710">
        <v>0</v>
      </c>
      <c r="BO710">
        <v>5</v>
      </c>
      <c r="BP710">
        <v>0</v>
      </c>
      <c r="BQ710">
        <v>0</v>
      </c>
      <c r="BR710">
        <v>39</v>
      </c>
      <c r="BS710">
        <v>5</v>
      </c>
      <c r="BT710">
        <v>0</v>
      </c>
      <c r="BU710">
        <v>0</v>
      </c>
      <c r="BV710">
        <v>0</v>
      </c>
    </row>
    <row r="711" spans="1:74" x14ac:dyDescent="0.3">
      <c r="A711" t="s">
        <v>4411</v>
      </c>
      <c r="B711">
        <v>1980</v>
      </c>
      <c r="C711" t="s">
        <v>189</v>
      </c>
      <c r="D711" t="s">
        <v>4412</v>
      </c>
      <c r="E711" t="str">
        <f t="shared" si="11"/>
        <v>City of Tuolumne City</v>
      </c>
      <c r="F711">
        <v>2955</v>
      </c>
      <c r="G711" t="s">
        <v>4413</v>
      </c>
      <c r="H711">
        <v>1708</v>
      </c>
      <c r="I711">
        <v>0</v>
      </c>
      <c r="J711">
        <v>0</v>
      </c>
      <c r="K711">
        <v>1708</v>
      </c>
      <c r="L711">
        <v>685</v>
      </c>
      <c r="M711">
        <v>393</v>
      </c>
      <c r="N711">
        <v>292</v>
      </c>
      <c r="O711">
        <v>43000</v>
      </c>
      <c r="P711">
        <v>589</v>
      </c>
      <c r="Q711">
        <v>91</v>
      </c>
      <c r="R711">
        <v>30</v>
      </c>
      <c r="S711">
        <v>59</v>
      </c>
      <c r="T711" t="s">
        <v>4412</v>
      </c>
      <c r="U711">
        <v>1</v>
      </c>
      <c r="V711">
        <v>199</v>
      </c>
      <c r="W711">
        <v>5</v>
      </c>
      <c r="X711">
        <v>7</v>
      </c>
      <c r="Y711">
        <v>8</v>
      </c>
      <c r="Z711">
        <v>55</v>
      </c>
      <c r="AA711">
        <v>10</v>
      </c>
      <c r="AB711">
        <v>13</v>
      </c>
      <c r="AC711">
        <v>16</v>
      </c>
      <c r="AD711">
        <v>16</v>
      </c>
      <c r="AE711">
        <v>8</v>
      </c>
      <c r="AF711">
        <v>5</v>
      </c>
      <c r="AG711">
        <v>0</v>
      </c>
      <c r="AH711">
        <v>10</v>
      </c>
      <c r="AI711">
        <v>20</v>
      </c>
      <c r="AJ711">
        <v>11</v>
      </c>
      <c r="AK711">
        <v>0</v>
      </c>
      <c r="AL711">
        <v>22</v>
      </c>
      <c r="AM711">
        <v>6</v>
      </c>
      <c r="AN711">
        <v>0</v>
      </c>
      <c r="AO711">
        <v>0</v>
      </c>
      <c r="AP711">
        <v>0</v>
      </c>
      <c r="AQ711">
        <v>40</v>
      </c>
      <c r="AR711">
        <v>0</v>
      </c>
      <c r="AS711">
        <v>0</v>
      </c>
      <c r="AT711">
        <v>0</v>
      </c>
      <c r="AU711">
        <v>7</v>
      </c>
      <c r="AV711">
        <v>266</v>
      </c>
      <c r="AW711">
        <v>94</v>
      </c>
      <c r="AX711">
        <v>19</v>
      </c>
      <c r="AY711">
        <v>0</v>
      </c>
      <c r="AZ711">
        <v>7</v>
      </c>
      <c r="BA711">
        <v>56</v>
      </c>
      <c r="BB711">
        <v>13</v>
      </c>
      <c r="BC711">
        <v>41</v>
      </c>
      <c r="BD711">
        <v>0</v>
      </c>
      <c r="BE711">
        <v>7</v>
      </c>
      <c r="BF711">
        <v>10</v>
      </c>
      <c r="BG711">
        <v>0</v>
      </c>
      <c r="BH711">
        <v>26</v>
      </c>
      <c r="BI711">
        <v>17</v>
      </c>
      <c r="BJ711">
        <v>0</v>
      </c>
      <c r="BK711">
        <v>14</v>
      </c>
      <c r="BL711">
        <v>0</v>
      </c>
      <c r="BM711">
        <v>24</v>
      </c>
      <c r="BN711">
        <v>9</v>
      </c>
      <c r="BO711">
        <v>0</v>
      </c>
      <c r="BP711">
        <v>0</v>
      </c>
      <c r="BQ711">
        <v>0</v>
      </c>
      <c r="BR711">
        <v>90</v>
      </c>
      <c r="BS711">
        <v>8</v>
      </c>
      <c r="BT711">
        <v>0</v>
      </c>
      <c r="BU711">
        <v>0</v>
      </c>
      <c r="BV711">
        <v>0</v>
      </c>
    </row>
    <row r="712" spans="1:74" x14ac:dyDescent="0.3">
      <c r="A712" t="s">
        <v>4414</v>
      </c>
      <c r="B712">
        <v>1980</v>
      </c>
      <c r="C712" t="s">
        <v>189</v>
      </c>
      <c r="D712" t="s">
        <v>1188</v>
      </c>
      <c r="E712" t="str">
        <f t="shared" si="11"/>
        <v>City of Turlock</v>
      </c>
      <c r="F712">
        <v>2960</v>
      </c>
      <c r="G712" t="s">
        <v>4415</v>
      </c>
      <c r="H712">
        <v>26287</v>
      </c>
      <c r="I712">
        <v>0</v>
      </c>
      <c r="J712">
        <v>26287</v>
      </c>
      <c r="K712">
        <v>0</v>
      </c>
      <c r="L712">
        <v>9931</v>
      </c>
      <c r="M712">
        <v>5394</v>
      </c>
      <c r="N712">
        <v>4537</v>
      </c>
      <c r="O712">
        <v>62000</v>
      </c>
      <c r="P712">
        <v>8253</v>
      </c>
      <c r="Q712">
        <v>855</v>
      </c>
      <c r="R712">
        <v>1492</v>
      </c>
      <c r="S712">
        <v>317</v>
      </c>
      <c r="T712" t="s">
        <v>1188</v>
      </c>
      <c r="U712">
        <v>1</v>
      </c>
      <c r="V712">
        <v>236</v>
      </c>
      <c r="W712">
        <v>13</v>
      </c>
      <c r="X712">
        <v>35</v>
      </c>
      <c r="Y712">
        <v>52</v>
      </c>
      <c r="Z712">
        <v>821</v>
      </c>
      <c r="AA712">
        <v>91</v>
      </c>
      <c r="AB712">
        <v>78</v>
      </c>
      <c r="AC712">
        <v>125</v>
      </c>
      <c r="AD712">
        <v>296</v>
      </c>
      <c r="AE712">
        <v>608</v>
      </c>
      <c r="AF712">
        <v>9</v>
      </c>
      <c r="AG712">
        <v>263</v>
      </c>
      <c r="AH712">
        <v>303</v>
      </c>
      <c r="AI712">
        <v>285</v>
      </c>
      <c r="AJ712">
        <v>105</v>
      </c>
      <c r="AK712">
        <v>17</v>
      </c>
      <c r="AL712">
        <v>363</v>
      </c>
      <c r="AM712">
        <v>143</v>
      </c>
      <c r="AN712">
        <v>92</v>
      </c>
      <c r="AO712">
        <v>8</v>
      </c>
      <c r="AP712">
        <v>8</v>
      </c>
      <c r="AQ712">
        <v>676</v>
      </c>
      <c r="AR712">
        <v>44</v>
      </c>
      <c r="AS712">
        <v>5</v>
      </c>
      <c r="AT712">
        <v>0</v>
      </c>
      <c r="AU712">
        <v>12</v>
      </c>
      <c r="AV712">
        <v>354</v>
      </c>
      <c r="AW712">
        <v>85</v>
      </c>
      <c r="AX712">
        <v>81</v>
      </c>
      <c r="AY712">
        <v>80</v>
      </c>
      <c r="AZ712">
        <v>36</v>
      </c>
      <c r="BA712">
        <v>175</v>
      </c>
      <c r="BB712">
        <v>58</v>
      </c>
      <c r="BC712">
        <v>304</v>
      </c>
      <c r="BD712">
        <v>59</v>
      </c>
      <c r="BE712">
        <v>51</v>
      </c>
      <c r="BF712">
        <v>161</v>
      </c>
      <c r="BG712">
        <v>0</v>
      </c>
      <c r="BH712">
        <v>245</v>
      </c>
      <c r="BI712">
        <v>66</v>
      </c>
      <c r="BJ712">
        <v>80</v>
      </c>
      <c r="BK712">
        <v>169</v>
      </c>
      <c r="BL712">
        <v>0</v>
      </c>
      <c r="BM712">
        <v>351</v>
      </c>
      <c r="BN712">
        <v>65</v>
      </c>
      <c r="BO712">
        <v>111</v>
      </c>
      <c r="BP712">
        <v>63</v>
      </c>
      <c r="BQ712">
        <v>0</v>
      </c>
      <c r="BR712">
        <v>1854</v>
      </c>
      <c r="BS712">
        <v>359</v>
      </c>
      <c r="BT712">
        <v>312</v>
      </c>
      <c r="BU712">
        <v>24</v>
      </c>
      <c r="BV712">
        <v>0</v>
      </c>
    </row>
    <row r="713" spans="1:74" x14ac:dyDescent="0.3">
      <c r="A713" t="s">
        <v>4416</v>
      </c>
      <c r="B713">
        <v>1980</v>
      </c>
      <c r="C713" t="s">
        <v>189</v>
      </c>
      <c r="D713" t="s">
        <v>1190</v>
      </c>
      <c r="E713" t="str">
        <f t="shared" si="11"/>
        <v>City of Tustin</v>
      </c>
      <c r="F713">
        <v>2965</v>
      </c>
      <c r="G713" t="s">
        <v>4417</v>
      </c>
      <c r="H713">
        <v>32317</v>
      </c>
      <c r="I713">
        <v>32317</v>
      </c>
      <c r="J713">
        <v>0</v>
      </c>
      <c r="K713">
        <v>0</v>
      </c>
      <c r="L713">
        <v>12740</v>
      </c>
      <c r="M713">
        <v>5186</v>
      </c>
      <c r="N713">
        <v>7554</v>
      </c>
      <c r="O713">
        <v>119800</v>
      </c>
      <c r="P713">
        <v>7111</v>
      </c>
      <c r="Q713">
        <v>1552</v>
      </c>
      <c r="R713">
        <v>3953</v>
      </c>
      <c r="S713">
        <v>550</v>
      </c>
      <c r="T713" t="s">
        <v>1190</v>
      </c>
      <c r="U713">
        <v>1</v>
      </c>
      <c r="V713">
        <v>345</v>
      </c>
      <c r="W713">
        <v>0</v>
      </c>
      <c r="X713">
        <v>0</v>
      </c>
      <c r="Y713">
        <v>17</v>
      </c>
      <c r="Z713">
        <v>504</v>
      </c>
      <c r="AA713">
        <v>123</v>
      </c>
      <c r="AB713">
        <v>0</v>
      </c>
      <c r="AC713">
        <v>6</v>
      </c>
      <c r="AD713">
        <v>91</v>
      </c>
      <c r="AE713">
        <v>1057</v>
      </c>
      <c r="AF713">
        <v>14</v>
      </c>
      <c r="AG713">
        <v>38</v>
      </c>
      <c r="AH713">
        <v>170</v>
      </c>
      <c r="AI713">
        <v>849</v>
      </c>
      <c r="AJ713">
        <v>686</v>
      </c>
      <c r="AK713">
        <v>20</v>
      </c>
      <c r="AL713">
        <v>229</v>
      </c>
      <c r="AM713">
        <v>629</v>
      </c>
      <c r="AN713">
        <v>447</v>
      </c>
      <c r="AO713">
        <v>76</v>
      </c>
      <c r="AP713">
        <v>17</v>
      </c>
      <c r="AQ713">
        <v>1835</v>
      </c>
      <c r="AR713">
        <v>476</v>
      </c>
      <c r="AS713">
        <v>211</v>
      </c>
      <c r="AT713">
        <v>11</v>
      </c>
      <c r="AU713">
        <v>13</v>
      </c>
      <c r="AV713">
        <v>497</v>
      </c>
      <c r="AW713">
        <v>101</v>
      </c>
      <c r="AX713">
        <v>31</v>
      </c>
      <c r="AY713">
        <v>0</v>
      </c>
      <c r="AZ713">
        <v>0</v>
      </c>
      <c r="BA713">
        <v>69</v>
      </c>
      <c r="BB713">
        <v>30</v>
      </c>
      <c r="BC713">
        <v>30</v>
      </c>
      <c r="BD713">
        <v>6</v>
      </c>
      <c r="BE713">
        <v>19</v>
      </c>
      <c r="BF713">
        <v>81</v>
      </c>
      <c r="BG713">
        <v>0</v>
      </c>
      <c r="BH713">
        <v>86</v>
      </c>
      <c r="BI713">
        <v>5</v>
      </c>
      <c r="BJ713">
        <v>29</v>
      </c>
      <c r="BK713">
        <v>95</v>
      </c>
      <c r="BL713">
        <v>0</v>
      </c>
      <c r="BM713">
        <v>60</v>
      </c>
      <c r="BN713">
        <v>34</v>
      </c>
      <c r="BO713">
        <v>70</v>
      </c>
      <c r="BP713">
        <v>80</v>
      </c>
      <c r="BQ713">
        <v>0</v>
      </c>
      <c r="BR713">
        <v>1680</v>
      </c>
      <c r="BS713">
        <v>397</v>
      </c>
      <c r="BT713">
        <v>444</v>
      </c>
      <c r="BU713">
        <v>233</v>
      </c>
      <c r="BV713">
        <v>0</v>
      </c>
    </row>
    <row r="714" spans="1:74" x14ac:dyDescent="0.3">
      <c r="A714" t="s">
        <v>4418</v>
      </c>
      <c r="B714">
        <v>1980</v>
      </c>
      <c r="C714" t="s">
        <v>189</v>
      </c>
      <c r="D714" t="s">
        <v>4419</v>
      </c>
      <c r="E714" t="str">
        <f t="shared" si="11"/>
        <v>City of Tustin Foothills</v>
      </c>
      <c r="F714">
        <v>2967</v>
      </c>
      <c r="G714" t="s">
        <v>4420</v>
      </c>
      <c r="H714">
        <v>26174</v>
      </c>
      <c r="I714">
        <v>26174</v>
      </c>
      <c r="J714">
        <v>0</v>
      </c>
      <c r="K714">
        <v>0</v>
      </c>
      <c r="L714">
        <v>8039</v>
      </c>
      <c r="M714">
        <v>7341</v>
      </c>
      <c r="N714">
        <v>698</v>
      </c>
      <c r="O714">
        <v>158900</v>
      </c>
      <c r="P714">
        <v>7914</v>
      </c>
      <c r="Q714">
        <v>194</v>
      </c>
      <c r="R714">
        <v>96</v>
      </c>
      <c r="S714">
        <v>3</v>
      </c>
      <c r="T714" t="s">
        <v>4419</v>
      </c>
      <c r="U714">
        <v>1</v>
      </c>
      <c r="V714">
        <v>452</v>
      </c>
      <c r="W714">
        <v>6</v>
      </c>
      <c r="X714">
        <v>0</v>
      </c>
      <c r="Y714">
        <v>0</v>
      </c>
      <c r="Z714">
        <v>36</v>
      </c>
      <c r="AA714">
        <v>24</v>
      </c>
      <c r="AB714">
        <v>0</v>
      </c>
      <c r="AC714">
        <v>0</v>
      </c>
      <c r="AD714">
        <v>5</v>
      </c>
      <c r="AE714">
        <v>63</v>
      </c>
      <c r="AF714">
        <v>0</v>
      </c>
      <c r="AG714">
        <v>0</v>
      </c>
      <c r="AH714">
        <v>7</v>
      </c>
      <c r="AI714">
        <v>47</v>
      </c>
      <c r="AJ714">
        <v>83</v>
      </c>
      <c r="AK714">
        <v>12</v>
      </c>
      <c r="AL714">
        <v>0</v>
      </c>
      <c r="AM714">
        <v>6</v>
      </c>
      <c r="AN714">
        <v>46</v>
      </c>
      <c r="AO714">
        <v>23</v>
      </c>
      <c r="AP714">
        <v>7</v>
      </c>
      <c r="AQ714">
        <v>159</v>
      </c>
      <c r="AR714">
        <v>85</v>
      </c>
      <c r="AS714">
        <v>36</v>
      </c>
      <c r="AT714">
        <v>0</v>
      </c>
      <c r="AU714">
        <v>11</v>
      </c>
      <c r="AV714">
        <v>593</v>
      </c>
      <c r="AW714">
        <v>137</v>
      </c>
      <c r="AX714">
        <v>0</v>
      </c>
      <c r="AY714">
        <v>5</v>
      </c>
      <c r="AZ714">
        <v>6</v>
      </c>
      <c r="BA714">
        <v>104</v>
      </c>
      <c r="BB714">
        <v>24</v>
      </c>
      <c r="BC714">
        <v>21</v>
      </c>
      <c r="BD714">
        <v>5</v>
      </c>
      <c r="BE714">
        <v>22</v>
      </c>
      <c r="BF714">
        <v>136</v>
      </c>
      <c r="BG714">
        <v>0</v>
      </c>
      <c r="BH714">
        <v>97</v>
      </c>
      <c r="BI714">
        <v>14</v>
      </c>
      <c r="BJ714">
        <v>53</v>
      </c>
      <c r="BK714">
        <v>106</v>
      </c>
      <c r="BL714">
        <v>0</v>
      </c>
      <c r="BM714">
        <v>113</v>
      </c>
      <c r="BN714">
        <v>47</v>
      </c>
      <c r="BO714">
        <v>75</v>
      </c>
      <c r="BP714">
        <v>74</v>
      </c>
      <c r="BQ714">
        <v>0</v>
      </c>
      <c r="BR714">
        <v>4008</v>
      </c>
      <c r="BS714">
        <v>631</v>
      </c>
      <c r="BT714">
        <v>774</v>
      </c>
      <c r="BU714">
        <v>512</v>
      </c>
      <c r="BV714">
        <v>0</v>
      </c>
    </row>
    <row r="715" spans="1:74" x14ac:dyDescent="0.3">
      <c r="A715" t="s">
        <v>4421</v>
      </c>
      <c r="B715">
        <v>1980</v>
      </c>
      <c r="C715" t="s">
        <v>189</v>
      </c>
      <c r="D715" t="s">
        <v>4422</v>
      </c>
      <c r="E715" t="str">
        <f t="shared" si="11"/>
        <v>City of Twain Harte</v>
      </c>
      <c r="F715">
        <v>2970</v>
      </c>
      <c r="G715" t="s">
        <v>4423</v>
      </c>
      <c r="H715">
        <v>1369</v>
      </c>
      <c r="I715">
        <v>0</v>
      </c>
      <c r="J715">
        <v>0</v>
      </c>
      <c r="K715">
        <v>1369</v>
      </c>
      <c r="L715">
        <v>550</v>
      </c>
      <c r="M715">
        <v>323</v>
      </c>
      <c r="N715">
        <v>227</v>
      </c>
      <c r="O715">
        <v>64400</v>
      </c>
      <c r="P715">
        <v>1109</v>
      </c>
      <c r="Q715">
        <v>76</v>
      </c>
      <c r="R715">
        <v>11</v>
      </c>
      <c r="S715">
        <v>6</v>
      </c>
      <c r="T715" t="s">
        <v>4422</v>
      </c>
      <c r="U715">
        <v>1</v>
      </c>
      <c r="V715">
        <v>302</v>
      </c>
      <c r="W715">
        <v>0</v>
      </c>
      <c r="X715">
        <v>0</v>
      </c>
      <c r="Y715">
        <v>0</v>
      </c>
      <c r="Z715">
        <v>35</v>
      </c>
      <c r="AA715">
        <v>0</v>
      </c>
      <c r="AB715">
        <v>0</v>
      </c>
      <c r="AC715">
        <v>0</v>
      </c>
      <c r="AD715">
        <v>13</v>
      </c>
      <c r="AE715">
        <v>33</v>
      </c>
      <c r="AF715">
        <v>13</v>
      </c>
      <c r="AG715">
        <v>15</v>
      </c>
      <c r="AH715">
        <v>6</v>
      </c>
      <c r="AI715">
        <v>16</v>
      </c>
      <c r="AJ715">
        <v>6</v>
      </c>
      <c r="AK715">
        <v>0</v>
      </c>
      <c r="AL715">
        <v>12</v>
      </c>
      <c r="AM715">
        <v>11</v>
      </c>
      <c r="AN715">
        <v>16</v>
      </c>
      <c r="AO715">
        <v>0</v>
      </c>
      <c r="AP715">
        <v>8</v>
      </c>
      <c r="AQ715">
        <v>28</v>
      </c>
      <c r="AR715">
        <v>0</v>
      </c>
      <c r="AS715">
        <v>0</v>
      </c>
      <c r="AT715">
        <v>0</v>
      </c>
      <c r="AU715">
        <v>0</v>
      </c>
      <c r="AV715">
        <v>393</v>
      </c>
      <c r="AW715">
        <v>133</v>
      </c>
      <c r="AX715">
        <v>0</v>
      </c>
      <c r="AY715">
        <v>0</v>
      </c>
      <c r="AZ715">
        <v>0</v>
      </c>
      <c r="BA715">
        <v>13</v>
      </c>
      <c r="BB715">
        <v>0</v>
      </c>
      <c r="BC715">
        <v>7</v>
      </c>
      <c r="BD715">
        <v>10</v>
      </c>
      <c r="BE715">
        <v>7</v>
      </c>
      <c r="BF715">
        <v>24</v>
      </c>
      <c r="BG715">
        <v>0</v>
      </c>
      <c r="BH715">
        <v>29</v>
      </c>
      <c r="BI715">
        <v>7</v>
      </c>
      <c r="BJ715">
        <v>13</v>
      </c>
      <c r="BK715">
        <v>17</v>
      </c>
      <c r="BL715">
        <v>0</v>
      </c>
      <c r="BM715">
        <v>28</v>
      </c>
      <c r="BN715">
        <v>7</v>
      </c>
      <c r="BO715">
        <v>6</v>
      </c>
      <c r="BP715">
        <v>14</v>
      </c>
      <c r="BQ715">
        <v>0</v>
      </c>
      <c r="BR715">
        <v>99</v>
      </c>
      <c r="BS715">
        <v>6</v>
      </c>
      <c r="BT715">
        <v>37</v>
      </c>
      <c r="BU715">
        <v>0</v>
      </c>
      <c r="BV715">
        <v>0</v>
      </c>
    </row>
    <row r="716" spans="1:74" x14ac:dyDescent="0.3">
      <c r="A716" t="s">
        <v>4424</v>
      </c>
      <c r="B716">
        <v>1980</v>
      </c>
      <c r="C716" t="s">
        <v>189</v>
      </c>
      <c r="D716" t="s">
        <v>1192</v>
      </c>
      <c r="E716" t="str">
        <f t="shared" si="11"/>
        <v>City of Twentynine Palms</v>
      </c>
      <c r="F716">
        <v>2971</v>
      </c>
      <c r="G716" t="s">
        <v>4425</v>
      </c>
      <c r="H716">
        <v>7465</v>
      </c>
      <c r="I716">
        <v>0</v>
      </c>
      <c r="J716">
        <v>7465</v>
      </c>
      <c r="K716">
        <v>0</v>
      </c>
      <c r="L716">
        <v>2909</v>
      </c>
      <c r="M716">
        <v>1733</v>
      </c>
      <c r="N716">
        <v>1176</v>
      </c>
      <c r="O716">
        <v>41900</v>
      </c>
      <c r="P716">
        <v>2639</v>
      </c>
      <c r="Q716">
        <v>431</v>
      </c>
      <c r="R716">
        <v>56</v>
      </c>
      <c r="S716">
        <v>211</v>
      </c>
      <c r="T716" t="s">
        <v>1192</v>
      </c>
      <c r="U716">
        <v>1</v>
      </c>
      <c r="V716">
        <v>235</v>
      </c>
      <c r="W716">
        <v>10</v>
      </c>
      <c r="X716">
        <v>0</v>
      </c>
      <c r="Y716">
        <v>12</v>
      </c>
      <c r="Z716">
        <v>190</v>
      </c>
      <c r="AA716">
        <v>31</v>
      </c>
      <c r="AB716">
        <v>0</v>
      </c>
      <c r="AC716">
        <v>30</v>
      </c>
      <c r="AD716">
        <v>100</v>
      </c>
      <c r="AE716">
        <v>306</v>
      </c>
      <c r="AF716">
        <v>18</v>
      </c>
      <c r="AG716">
        <v>84</v>
      </c>
      <c r="AH716">
        <v>57</v>
      </c>
      <c r="AI716">
        <v>83</v>
      </c>
      <c r="AJ716">
        <v>35</v>
      </c>
      <c r="AK716">
        <v>0</v>
      </c>
      <c r="AL716">
        <v>68</v>
      </c>
      <c r="AM716">
        <v>12</v>
      </c>
      <c r="AN716">
        <v>16</v>
      </c>
      <c r="AO716">
        <v>0</v>
      </c>
      <c r="AP716">
        <v>0</v>
      </c>
      <c r="AQ716">
        <v>87</v>
      </c>
      <c r="AR716">
        <v>7</v>
      </c>
      <c r="AS716">
        <v>7</v>
      </c>
      <c r="AT716">
        <v>0</v>
      </c>
      <c r="AU716">
        <v>8</v>
      </c>
      <c r="AV716">
        <v>313</v>
      </c>
      <c r="AW716">
        <v>72</v>
      </c>
      <c r="AX716">
        <v>36</v>
      </c>
      <c r="AY716">
        <v>14</v>
      </c>
      <c r="AZ716">
        <v>12</v>
      </c>
      <c r="BA716">
        <v>63</v>
      </c>
      <c r="BB716">
        <v>6</v>
      </c>
      <c r="BC716">
        <v>98</v>
      </c>
      <c r="BD716">
        <v>38</v>
      </c>
      <c r="BE716">
        <v>61</v>
      </c>
      <c r="BF716">
        <v>91</v>
      </c>
      <c r="BG716">
        <v>0</v>
      </c>
      <c r="BH716">
        <v>144</v>
      </c>
      <c r="BI716">
        <v>42</v>
      </c>
      <c r="BJ716">
        <v>20</v>
      </c>
      <c r="BK716">
        <v>102</v>
      </c>
      <c r="BL716">
        <v>0</v>
      </c>
      <c r="BM716">
        <v>85</v>
      </c>
      <c r="BN716">
        <v>34</v>
      </c>
      <c r="BO716">
        <v>86</v>
      </c>
      <c r="BP716">
        <v>13</v>
      </c>
      <c r="BQ716">
        <v>0</v>
      </c>
      <c r="BR716">
        <v>408</v>
      </c>
      <c r="BS716">
        <v>65</v>
      </c>
      <c r="BT716">
        <v>67</v>
      </c>
      <c r="BU716">
        <v>19</v>
      </c>
      <c r="BV716">
        <v>0</v>
      </c>
    </row>
    <row r="717" spans="1:74" x14ac:dyDescent="0.3">
      <c r="A717" t="s">
        <v>4426</v>
      </c>
      <c r="B717">
        <v>1980</v>
      </c>
      <c r="C717" t="s">
        <v>189</v>
      </c>
      <c r="D717" t="s">
        <v>4427</v>
      </c>
      <c r="E717" t="str">
        <f t="shared" si="11"/>
        <v>City of Twentynine Palms Base</v>
      </c>
      <c r="F717">
        <v>2972</v>
      </c>
      <c r="G717" t="s">
        <v>4428</v>
      </c>
      <c r="H717">
        <v>7079</v>
      </c>
      <c r="I717">
        <v>0</v>
      </c>
      <c r="J717">
        <v>7079</v>
      </c>
      <c r="K717">
        <v>0</v>
      </c>
      <c r="L717">
        <v>744</v>
      </c>
      <c r="M717">
        <v>4</v>
      </c>
      <c r="N717">
        <v>740</v>
      </c>
      <c r="O717">
        <v>0</v>
      </c>
      <c r="P717">
        <v>684</v>
      </c>
      <c r="Q717">
        <v>94</v>
      </c>
      <c r="R717">
        <v>2</v>
      </c>
      <c r="S717">
        <v>4</v>
      </c>
      <c r="T717" t="s">
        <v>4427</v>
      </c>
      <c r="U717">
        <v>1</v>
      </c>
      <c r="V717">
        <v>223</v>
      </c>
      <c r="W717">
        <v>0</v>
      </c>
      <c r="X717">
        <v>0</v>
      </c>
      <c r="Y717">
        <v>0</v>
      </c>
      <c r="Z717">
        <v>0</v>
      </c>
      <c r="AA717">
        <v>13</v>
      </c>
      <c r="AB717">
        <v>0</v>
      </c>
      <c r="AC717">
        <v>10</v>
      </c>
      <c r="AD717">
        <v>205</v>
      </c>
      <c r="AE717">
        <v>20</v>
      </c>
      <c r="AF717">
        <v>8</v>
      </c>
      <c r="AG717">
        <v>33</v>
      </c>
      <c r="AH717">
        <v>96</v>
      </c>
      <c r="AI717">
        <v>73</v>
      </c>
      <c r="AJ717">
        <v>7</v>
      </c>
      <c r="AK717">
        <v>35</v>
      </c>
      <c r="AL717">
        <v>58</v>
      </c>
      <c r="AM717">
        <v>0</v>
      </c>
      <c r="AN717">
        <v>0</v>
      </c>
      <c r="AO717">
        <v>0</v>
      </c>
      <c r="AP717">
        <v>18</v>
      </c>
      <c r="AQ717">
        <v>75</v>
      </c>
      <c r="AR717">
        <v>0</v>
      </c>
      <c r="AS717">
        <v>0</v>
      </c>
      <c r="AT717">
        <v>0</v>
      </c>
      <c r="AU717">
        <v>9</v>
      </c>
      <c r="AV717">
        <v>0</v>
      </c>
      <c r="AW717">
        <v>0</v>
      </c>
      <c r="AX717">
        <v>0</v>
      </c>
      <c r="AY717">
        <v>0</v>
      </c>
      <c r="AZ717">
        <v>0</v>
      </c>
      <c r="BA717">
        <v>0</v>
      </c>
      <c r="BB717">
        <v>0</v>
      </c>
      <c r="BC717">
        <v>0</v>
      </c>
      <c r="BD717">
        <v>0</v>
      </c>
      <c r="BE717">
        <v>0</v>
      </c>
      <c r="BF717">
        <v>0</v>
      </c>
      <c r="BG717">
        <v>0</v>
      </c>
      <c r="BH717">
        <v>0</v>
      </c>
      <c r="BI717">
        <v>0</v>
      </c>
      <c r="BJ717">
        <v>0</v>
      </c>
      <c r="BK717">
        <v>0</v>
      </c>
      <c r="BL717">
        <v>0</v>
      </c>
      <c r="BM717">
        <v>0</v>
      </c>
      <c r="BN717">
        <v>0</v>
      </c>
      <c r="BO717">
        <v>0</v>
      </c>
      <c r="BP717">
        <v>0</v>
      </c>
      <c r="BQ717">
        <v>0</v>
      </c>
      <c r="BR717">
        <v>0</v>
      </c>
      <c r="BS717">
        <v>0</v>
      </c>
      <c r="BT717">
        <v>0</v>
      </c>
      <c r="BU717">
        <v>0</v>
      </c>
      <c r="BV717">
        <v>0</v>
      </c>
    </row>
    <row r="718" spans="1:74" x14ac:dyDescent="0.3">
      <c r="A718" t="s">
        <v>4429</v>
      </c>
      <c r="B718">
        <v>1980</v>
      </c>
      <c r="C718" t="s">
        <v>189</v>
      </c>
      <c r="D718" t="s">
        <v>4430</v>
      </c>
      <c r="E718" t="str">
        <f t="shared" si="11"/>
        <v>City of Twin Lakes</v>
      </c>
      <c r="F718">
        <v>2975</v>
      </c>
      <c r="G718" t="s">
        <v>4431</v>
      </c>
      <c r="H718">
        <v>4502</v>
      </c>
      <c r="I718">
        <v>4502</v>
      </c>
      <c r="J718">
        <v>0</v>
      </c>
      <c r="K718">
        <v>0</v>
      </c>
      <c r="L718">
        <v>2190</v>
      </c>
      <c r="M718">
        <v>729</v>
      </c>
      <c r="N718">
        <v>1461</v>
      </c>
      <c r="O718">
        <v>94100</v>
      </c>
      <c r="P718">
        <v>1182</v>
      </c>
      <c r="Q718">
        <v>480</v>
      </c>
      <c r="R718">
        <v>518</v>
      </c>
      <c r="S718">
        <v>252</v>
      </c>
      <c r="T718" t="s">
        <v>4430</v>
      </c>
      <c r="U718">
        <v>1</v>
      </c>
      <c r="V718">
        <v>311</v>
      </c>
      <c r="W718">
        <v>0</v>
      </c>
      <c r="X718">
        <v>0</v>
      </c>
      <c r="Y718">
        <v>8</v>
      </c>
      <c r="Z718">
        <v>204</v>
      </c>
      <c r="AA718">
        <v>13</v>
      </c>
      <c r="AB718">
        <v>12</v>
      </c>
      <c r="AC718">
        <v>25</v>
      </c>
      <c r="AD718">
        <v>48</v>
      </c>
      <c r="AE718">
        <v>245</v>
      </c>
      <c r="AF718">
        <v>0</v>
      </c>
      <c r="AG718">
        <v>34</v>
      </c>
      <c r="AH718">
        <v>79</v>
      </c>
      <c r="AI718">
        <v>93</v>
      </c>
      <c r="AJ718">
        <v>109</v>
      </c>
      <c r="AK718">
        <v>0</v>
      </c>
      <c r="AL718">
        <v>69</v>
      </c>
      <c r="AM718">
        <v>42</v>
      </c>
      <c r="AN718">
        <v>67</v>
      </c>
      <c r="AO718">
        <v>44</v>
      </c>
      <c r="AP718">
        <v>5</v>
      </c>
      <c r="AQ718">
        <v>274</v>
      </c>
      <c r="AR718">
        <v>38</v>
      </c>
      <c r="AS718">
        <v>17</v>
      </c>
      <c r="AT718">
        <v>15</v>
      </c>
      <c r="AU718">
        <v>6</v>
      </c>
      <c r="AV718">
        <v>462</v>
      </c>
      <c r="AW718">
        <v>107</v>
      </c>
      <c r="AX718">
        <v>12</v>
      </c>
      <c r="AY718">
        <v>0</v>
      </c>
      <c r="AZ718">
        <v>7</v>
      </c>
      <c r="BA718">
        <v>26</v>
      </c>
      <c r="BB718">
        <v>0</v>
      </c>
      <c r="BC718">
        <v>20</v>
      </c>
      <c r="BD718">
        <v>18</v>
      </c>
      <c r="BE718">
        <v>0</v>
      </c>
      <c r="BF718">
        <v>14</v>
      </c>
      <c r="BG718">
        <v>0</v>
      </c>
      <c r="BH718">
        <v>38</v>
      </c>
      <c r="BI718">
        <v>7</v>
      </c>
      <c r="BJ718">
        <v>5</v>
      </c>
      <c r="BK718">
        <v>0</v>
      </c>
      <c r="BL718">
        <v>0</v>
      </c>
      <c r="BM718">
        <v>54</v>
      </c>
      <c r="BN718">
        <v>15</v>
      </c>
      <c r="BO718">
        <v>0</v>
      </c>
      <c r="BP718">
        <v>11</v>
      </c>
      <c r="BQ718">
        <v>0</v>
      </c>
      <c r="BR718">
        <v>115</v>
      </c>
      <c r="BS718">
        <v>22</v>
      </c>
      <c r="BT718">
        <v>11</v>
      </c>
      <c r="BU718">
        <v>43</v>
      </c>
      <c r="BV718">
        <v>0</v>
      </c>
    </row>
    <row r="719" spans="1:74" x14ac:dyDescent="0.3">
      <c r="A719" t="s">
        <v>4432</v>
      </c>
      <c r="B719">
        <v>1980</v>
      </c>
      <c r="C719" t="s">
        <v>189</v>
      </c>
      <c r="D719" t="s">
        <v>1194</v>
      </c>
      <c r="E719" t="str">
        <f t="shared" si="11"/>
        <v>City of Ukiah</v>
      </c>
      <c r="F719">
        <v>2980</v>
      </c>
      <c r="G719" t="s">
        <v>4433</v>
      </c>
      <c r="H719">
        <v>12035</v>
      </c>
      <c r="I719">
        <v>0</v>
      </c>
      <c r="J719">
        <v>12035</v>
      </c>
      <c r="K719">
        <v>0</v>
      </c>
      <c r="L719">
        <v>4668</v>
      </c>
      <c r="M719">
        <v>2527</v>
      </c>
      <c r="N719">
        <v>2141</v>
      </c>
      <c r="O719">
        <v>67300</v>
      </c>
      <c r="P719">
        <v>3215</v>
      </c>
      <c r="Q719">
        <v>755</v>
      </c>
      <c r="R719">
        <v>511</v>
      </c>
      <c r="S719">
        <v>390</v>
      </c>
      <c r="T719" t="s">
        <v>1194</v>
      </c>
      <c r="U719">
        <v>1</v>
      </c>
      <c r="V719">
        <v>273</v>
      </c>
      <c r="W719">
        <v>26</v>
      </c>
      <c r="X719">
        <v>31</v>
      </c>
      <c r="Y719">
        <v>93</v>
      </c>
      <c r="Z719">
        <v>285</v>
      </c>
      <c r="AA719">
        <v>38</v>
      </c>
      <c r="AB719">
        <v>42</v>
      </c>
      <c r="AC719">
        <v>25</v>
      </c>
      <c r="AD719">
        <v>111</v>
      </c>
      <c r="AE719">
        <v>259</v>
      </c>
      <c r="AF719">
        <v>24</v>
      </c>
      <c r="AG719">
        <v>42</v>
      </c>
      <c r="AH719">
        <v>99</v>
      </c>
      <c r="AI719">
        <v>148</v>
      </c>
      <c r="AJ719">
        <v>112</v>
      </c>
      <c r="AK719">
        <v>25</v>
      </c>
      <c r="AL719">
        <v>102</v>
      </c>
      <c r="AM719">
        <v>88</v>
      </c>
      <c r="AN719">
        <v>52</v>
      </c>
      <c r="AO719">
        <v>22</v>
      </c>
      <c r="AP719">
        <v>0</v>
      </c>
      <c r="AQ719">
        <v>415</v>
      </c>
      <c r="AR719">
        <v>52</v>
      </c>
      <c r="AS719">
        <v>19</v>
      </c>
      <c r="AT719">
        <v>0</v>
      </c>
      <c r="AU719">
        <v>16</v>
      </c>
      <c r="AV719">
        <v>396</v>
      </c>
      <c r="AW719">
        <v>97</v>
      </c>
      <c r="AX719">
        <v>24</v>
      </c>
      <c r="AY719">
        <v>36</v>
      </c>
      <c r="AZ719">
        <v>38</v>
      </c>
      <c r="BA719">
        <v>62</v>
      </c>
      <c r="BB719">
        <v>25</v>
      </c>
      <c r="BC719">
        <v>140</v>
      </c>
      <c r="BD719">
        <v>40</v>
      </c>
      <c r="BE719">
        <v>69</v>
      </c>
      <c r="BF719">
        <v>82</v>
      </c>
      <c r="BG719">
        <v>0</v>
      </c>
      <c r="BH719">
        <v>124</v>
      </c>
      <c r="BI719">
        <v>5</v>
      </c>
      <c r="BJ719">
        <v>40</v>
      </c>
      <c r="BK719">
        <v>43</v>
      </c>
      <c r="BL719">
        <v>0</v>
      </c>
      <c r="BM719">
        <v>192</v>
      </c>
      <c r="BN719">
        <v>20</v>
      </c>
      <c r="BO719">
        <v>57</v>
      </c>
      <c r="BP719">
        <v>45</v>
      </c>
      <c r="BQ719">
        <v>0</v>
      </c>
      <c r="BR719">
        <v>759</v>
      </c>
      <c r="BS719">
        <v>127</v>
      </c>
      <c r="BT719">
        <v>120</v>
      </c>
      <c r="BU719">
        <v>6</v>
      </c>
      <c r="BV719">
        <v>0</v>
      </c>
    </row>
    <row r="720" spans="1:74" x14ac:dyDescent="0.3">
      <c r="A720" t="s">
        <v>4434</v>
      </c>
      <c r="B720">
        <v>1980</v>
      </c>
      <c r="C720" t="s">
        <v>189</v>
      </c>
      <c r="D720" t="s">
        <v>1198</v>
      </c>
      <c r="E720" t="str">
        <f t="shared" si="11"/>
        <v>City of Union City</v>
      </c>
      <c r="F720">
        <v>2985</v>
      </c>
      <c r="G720" t="s">
        <v>4435</v>
      </c>
      <c r="H720">
        <v>39406</v>
      </c>
      <c r="I720">
        <v>39403</v>
      </c>
      <c r="J720">
        <v>0</v>
      </c>
      <c r="K720">
        <v>3</v>
      </c>
      <c r="L720">
        <v>11925</v>
      </c>
      <c r="M720">
        <v>8381</v>
      </c>
      <c r="N720">
        <v>3544</v>
      </c>
      <c r="O720">
        <v>88900</v>
      </c>
      <c r="P720">
        <v>9317</v>
      </c>
      <c r="Q720">
        <v>1559</v>
      </c>
      <c r="R720">
        <v>696</v>
      </c>
      <c r="S720">
        <v>761</v>
      </c>
      <c r="T720" t="s">
        <v>1198</v>
      </c>
      <c r="U720">
        <v>1</v>
      </c>
      <c r="V720">
        <v>351</v>
      </c>
      <c r="W720">
        <v>11</v>
      </c>
      <c r="X720">
        <v>40</v>
      </c>
      <c r="Y720">
        <v>20</v>
      </c>
      <c r="Z720">
        <v>248</v>
      </c>
      <c r="AA720">
        <v>75</v>
      </c>
      <c r="AB720">
        <v>33</v>
      </c>
      <c r="AC720">
        <v>22</v>
      </c>
      <c r="AD720">
        <v>52</v>
      </c>
      <c r="AE720">
        <v>356</v>
      </c>
      <c r="AF720">
        <v>12</v>
      </c>
      <c r="AG720">
        <v>38</v>
      </c>
      <c r="AH720">
        <v>131</v>
      </c>
      <c r="AI720">
        <v>196</v>
      </c>
      <c r="AJ720">
        <v>218</v>
      </c>
      <c r="AK720">
        <v>3</v>
      </c>
      <c r="AL720">
        <v>178</v>
      </c>
      <c r="AM720">
        <v>145</v>
      </c>
      <c r="AN720">
        <v>210</v>
      </c>
      <c r="AO720">
        <v>81</v>
      </c>
      <c r="AP720">
        <v>26</v>
      </c>
      <c r="AQ720">
        <v>920</v>
      </c>
      <c r="AR720">
        <v>207</v>
      </c>
      <c r="AS720">
        <v>189</v>
      </c>
      <c r="AT720">
        <v>0</v>
      </c>
      <c r="AU720">
        <v>26</v>
      </c>
      <c r="AV720">
        <v>499</v>
      </c>
      <c r="AW720">
        <v>105</v>
      </c>
      <c r="AX720">
        <v>18</v>
      </c>
      <c r="AY720">
        <v>8</v>
      </c>
      <c r="AZ720">
        <v>6</v>
      </c>
      <c r="BA720">
        <v>159</v>
      </c>
      <c r="BB720">
        <v>49</v>
      </c>
      <c r="BC720">
        <v>70</v>
      </c>
      <c r="BD720">
        <v>12</v>
      </c>
      <c r="BE720">
        <v>24</v>
      </c>
      <c r="BF720">
        <v>104</v>
      </c>
      <c r="BG720">
        <v>0</v>
      </c>
      <c r="BH720">
        <v>101</v>
      </c>
      <c r="BI720">
        <v>50</v>
      </c>
      <c r="BJ720">
        <v>45</v>
      </c>
      <c r="BK720">
        <v>151</v>
      </c>
      <c r="BL720">
        <v>0</v>
      </c>
      <c r="BM720">
        <v>224</v>
      </c>
      <c r="BN720">
        <v>58</v>
      </c>
      <c r="BO720">
        <v>131</v>
      </c>
      <c r="BP720">
        <v>183</v>
      </c>
      <c r="BQ720">
        <v>0</v>
      </c>
      <c r="BR720">
        <v>2544</v>
      </c>
      <c r="BS720">
        <v>884</v>
      </c>
      <c r="BT720">
        <v>993</v>
      </c>
      <c r="BU720">
        <v>300</v>
      </c>
      <c r="BV720">
        <v>0</v>
      </c>
    </row>
    <row r="721" spans="1:74" x14ac:dyDescent="0.3">
      <c r="A721" t="s">
        <v>4436</v>
      </c>
      <c r="B721">
        <v>1980</v>
      </c>
      <c r="C721" t="s">
        <v>189</v>
      </c>
      <c r="D721" t="s">
        <v>1200</v>
      </c>
      <c r="E721" t="str">
        <f t="shared" si="11"/>
        <v>City of Upland</v>
      </c>
      <c r="F721">
        <v>2990</v>
      </c>
      <c r="G721" t="s">
        <v>4437</v>
      </c>
      <c r="H721">
        <v>47647</v>
      </c>
      <c r="I721">
        <v>47647</v>
      </c>
      <c r="J721">
        <v>0</v>
      </c>
      <c r="K721">
        <v>0</v>
      </c>
      <c r="L721">
        <v>17561</v>
      </c>
      <c r="M721">
        <v>10940</v>
      </c>
      <c r="N721">
        <v>6621</v>
      </c>
      <c r="O721">
        <v>89400</v>
      </c>
      <c r="P721">
        <v>13205</v>
      </c>
      <c r="Q721">
        <v>2491</v>
      </c>
      <c r="R721">
        <v>2321</v>
      </c>
      <c r="S721">
        <v>571</v>
      </c>
      <c r="T721" t="s">
        <v>1200</v>
      </c>
      <c r="U721">
        <v>1</v>
      </c>
      <c r="V721">
        <v>307</v>
      </c>
      <c r="W721">
        <v>7</v>
      </c>
      <c r="X721">
        <v>8</v>
      </c>
      <c r="Y721">
        <v>84</v>
      </c>
      <c r="Z721">
        <v>814</v>
      </c>
      <c r="AA721">
        <v>95</v>
      </c>
      <c r="AB721">
        <v>68</v>
      </c>
      <c r="AC721">
        <v>32</v>
      </c>
      <c r="AD721">
        <v>237</v>
      </c>
      <c r="AE721">
        <v>857</v>
      </c>
      <c r="AF721">
        <v>26</v>
      </c>
      <c r="AG721">
        <v>111</v>
      </c>
      <c r="AH721">
        <v>184</v>
      </c>
      <c r="AI721">
        <v>747</v>
      </c>
      <c r="AJ721">
        <v>255</v>
      </c>
      <c r="AK721">
        <v>19</v>
      </c>
      <c r="AL721">
        <v>431</v>
      </c>
      <c r="AM721">
        <v>457</v>
      </c>
      <c r="AN721">
        <v>290</v>
      </c>
      <c r="AO721">
        <v>21</v>
      </c>
      <c r="AP721">
        <v>34</v>
      </c>
      <c r="AQ721">
        <v>1466</v>
      </c>
      <c r="AR721">
        <v>166</v>
      </c>
      <c r="AS721">
        <v>84</v>
      </c>
      <c r="AT721">
        <v>4</v>
      </c>
      <c r="AU721">
        <v>62</v>
      </c>
      <c r="AV721">
        <v>501</v>
      </c>
      <c r="AW721">
        <v>93</v>
      </c>
      <c r="AX721">
        <v>71</v>
      </c>
      <c r="AY721">
        <v>90</v>
      </c>
      <c r="AZ721">
        <v>34</v>
      </c>
      <c r="BA721">
        <v>172</v>
      </c>
      <c r="BB721">
        <v>33</v>
      </c>
      <c r="BC721">
        <v>242</v>
      </c>
      <c r="BD721">
        <v>51</v>
      </c>
      <c r="BE721">
        <v>47</v>
      </c>
      <c r="BF721">
        <v>199</v>
      </c>
      <c r="BG721">
        <v>0</v>
      </c>
      <c r="BH721">
        <v>240</v>
      </c>
      <c r="BI721">
        <v>51</v>
      </c>
      <c r="BJ721">
        <v>54</v>
      </c>
      <c r="BK721">
        <v>204</v>
      </c>
      <c r="BL721">
        <v>0</v>
      </c>
      <c r="BM721">
        <v>356</v>
      </c>
      <c r="BN721">
        <v>73</v>
      </c>
      <c r="BO721">
        <v>127</v>
      </c>
      <c r="BP721">
        <v>259</v>
      </c>
      <c r="BQ721">
        <v>0</v>
      </c>
      <c r="BR721">
        <v>4313</v>
      </c>
      <c r="BS721">
        <v>773</v>
      </c>
      <c r="BT721">
        <v>1138</v>
      </c>
      <c r="BU721">
        <v>449</v>
      </c>
      <c r="BV721">
        <v>0</v>
      </c>
    </row>
    <row r="722" spans="1:74" x14ac:dyDescent="0.3">
      <c r="A722" t="s">
        <v>4438</v>
      </c>
      <c r="B722">
        <v>1980</v>
      </c>
      <c r="C722" t="s">
        <v>189</v>
      </c>
      <c r="D722" t="s">
        <v>1202</v>
      </c>
      <c r="E722" t="str">
        <f t="shared" si="11"/>
        <v>City of Vacaville</v>
      </c>
      <c r="F722">
        <v>2995</v>
      </c>
      <c r="G722" t="s">
        <v>4439</v>
      </c>
      <c r="H722">
        <v>43367</v>
      </c>
      <c r="I722">
        <v>0</v>
      </c>
      <c r="J722">
        <v>43367</v>
      </c>
      <c r="K722">
        <v>0</v>
      </c>
      <c r="L722">
        <v>14530</v>
      </c>
      <c r="M722">
        <v>9852</v>
      </c>
      <c r="N722">
        <v>4678</v>
      </c>
      <c r="O722">
        <v>70300</v>
      </c>
      <c r="P722">
        <v>12213</v>
      </c>
      <c r="Q722">
        <v>1449</v>
      </c>
      <c r="R722">
        <v>807</v>
      </c>
      <c r="S722">
        <v>881</v>
      </c>
      <c r="T722" t="s">
        <v>1202</v>
      </c>
      <c r="U722">
        <v>1</v>
      </c>
      <c r="V722">
        <v>278</v>
      </c>
      <c r="W722">
        <v>6</v>
      </c>
      <c r="X722">
        <v>12</v>
      </c>
      <c r="Y722">
        <v>7</v>
      </c>
      <c r="Z722">
        <v>719</v>
      </c>
      <c r="AA722">
        <v>63</v>
      </c>
      <c r="AB722">
        <v>51</v>
      </c>
      <c r="AC722">
        <v>40</v>
      </c>
      <c r="AD722">
        <v>306</v>
      </c>
      <c r="AE722">
        <v>480</v>
      </c>
      <c r="AF722">
        <v>18</v>
      </c>
      <c r="AG722">
        <v>155</v>
      </c>
      <c r="AH722">
        <v>208</v>
      </c>
      <c r="AI722">
        <v>339</v>
      </c>
      <c r="AJ722">
        <v>171</v>
      </c>
      <c r="AK722">
        <v>11</v>
      </c>
      <c r="AL722">
        <v>303</v>
      </c>
      <c r="AM722">
        <v>230</v>
      </c>
      <c r="AN722">
        <v>222</v>
      </c>
      <c r="AO722">
        <v>20</v>
      </c>
      <c r="AP722">
        <v>0</v>
      </c>
      <c r="AQ722">
        <v>918</v>
      </c>
      <c r="AR722">
        <v>269</v>
      </c>
      <c r="AS722">
        <v>30</v>
      </c>
      <c r="AT722">
        <v>0</v>
      </c>
      <c r="AU722">
        <v>0</v>
      </c>
      <c r="AV722">
        <v>454</v>
      </c>
      <c r="AW722">
        <v>100</v>
      </c>
      <c r="AX722">
        <v>27</v>
      </c>
      <c r="AY722">
        <v>32</v>
      </c>
      <c r="AZ722">
        <v>61</v>
      </c>
      <c r="BA722">
        <v>134</v>
      </c>
      <c r="BB722">
        <v>63</v>
      </c>
      <c r="BC722">
        <v>153</v>
      </c>
      <c r="BD722">
        <v>40</v>
      </c>
      <c r="BE722">
        <v>84</v>
      </c>
      <c r="BF722">
        <v>191</v>
      </c>
      <c r="BG722">
        <v>0</v>
      </c>
      <c r="BH722">
        <v>326</v>
      </c>
      <c r="BI722">
        <v>71</v>
      </c>
      <c r="BJ722">
        <v>97</v>
      </c>
      <c r="BK722">
        <v>263</v>
      </c>
      <c r="BL722">
        <v>0</v>
      </c>
      <c r="BM722">
        <v>386</v>
      </c>
      <c r="BN722">
        <v>119</v>
      </c>
      <c r="BO722">
        <v>213</v>
      </c>
      <c r="BP722">
        <v>256</v>
      </c>
      <c r="BQ722">
        <v>0</v>
      </c>
      <c r="BR722">
        <v>3419</v>
      </c>
      <c r="BS722">
        <v>1052</v>
      </c>
      <c r="BT722">
        <v>1092</v>
      </c>
      <c r="BU722">
        <v>284</v>
      </c>
      <c r="BV722">
        <v>0</v>
      </c>
    </row>
    <row r="723" spans="1:74" x14ac:dyDescent="0.3">
      <c r="A723" t="s">
        <v>4440</v>
      </c>
      <c r="B723">
        <v>1980</v>
      </c>
      <c r="C723" t="s">
        <v>189</v>
      </c>
      <c r="D723" t="s">
        <v>4441</v>
      </c>
      <c r="E723" t="str">
        <f t="shared" si="11"/>
        <v>City of Valencia</v>
      </c>
      <c r="F723">
        <v>2997</v>
      </c>
      <c r="G723" t="s">
        <v>4442</v>
      </c>
      <c r="H723">
        <v>12163</v>
      </c>
      <c r="I723">
        <v>12163</v>
      </c>
      <c r="J723">
        <v>0</v>
      </c>
      <c r="K723">
        <v>0</v>
      </c>
      <c r="L723">
        <v>3748</v>
      </c>
      <c r="M723">
        <v>3083</v>
      </c>
      <c r="N723">
        <v>665</v>
      </c>
      <c r="O723">
        <v>128500</v>
      </c>
      <c r="P723">
        <v>3553</v>
      </c>
      <c r="Q723">
        <v>132</v>
      </c>
      <c r="R723">
        <v>387</v>
      </c>
      <c r="S723">
        <v>0</v>
      </c>
      <c r="T723" t="s">
        <v>4441</v>
      </c>
      <c r="U723">
        <v>1</v>
      </c>
      <c r="V723">
        <v>481</v>
      </c>
      <c r="W723">
        <v>6</v>
      </c>
      <c r="X723">
        <v>6</v>
      </c>
      <c r="Y723">
        <v>12</v>
      </c>
      <c r="Z723">
        <v>35</v>
      </c>
      <c r="AA723">
        <v>8</v>
      </c>
      <c r="AB723">
        <v>18</v>
      </c>
      <c r="AC723">
        <v>17</v>
      </c>
      <c r="AD723">
        <v>6</v>
      </c>
      <c r="AE723">
        <v>42</v>
      </c>
      <c r="AF723">
        <v>0</v>
      </c>
      <c r="AG723">
        <v>0</v>
      </c>
      <c r="AH723">
        <v>0</v>
      </c>
      <c r="AI723">
        <v>12</v>
      </c>
      <c r="AJ723">
        <v>71</v>
      </c>
      <c r="AK723">
        <v>0</v>
      </c>
      <c r="AL723">
        <v>0</v>
      </c>
      <c r="AM723">
        <v>32</v>
      </c>
      <c r="AN723">
        <v>33</v>
      </c>
      <c r="AO723">
        <v>27</v>
      </c>
      <c r="AP723">
        <v>0</v>
      </c>
      <c r="AQ723">
        <v>172</v>
      </c>
      <c r="AR723">
        <v>78</v>
      </c>
      <c r="AS723">
        <v>63</v>
      </c>
      <c r="AT723">
        <v>21</v>
      </c>
      <c r="AU723">
        <v>0</v>
      </c>
      <c r="AV723">
        <v>630</v>
      </c>
      <c r="AW723">
        <v>152</v>
      </c>
      <c r="AX723">
        <v>0</v>
      </c>
      <c r="AY723">
        <v>0</v>
      </c>
      <c r="AZ723">
        <v>0</v>
      </c>
      <c r="BA723">
        <v>37</v>
      </c>
      <c r="BB723">
        <v>0</v>
      </c>
      <c r="BC723">
        <v>0</v>
      </c>
      <c r="BD723">
        <v>0</v>
      </c>
      <c r="BE723">
        <v>0</v>
      </c>
      <c r="BF723">
        <v>31</v>
      </c>
      <c r="BG723">
        <v>0</v>
      </c>
      <c r="BH723">
        <v>23</v>
      </c>
      <c r="BI723">
        <v>0</v>
      </c>
      <c r="BJ723">
        <v>11</v>
      </c>
      <c r="BK723">
        <v>27</v>
      </c>
      <c r="BL723">
        <v>0</v>
      </c>
      <c r="BM723">
        <v>13</v>
      </c>
      <c r="BN723">
        <v>6</v>
      </c>
      <c r="BO723">
        <v>23</v>
      </c>
      <c r="BP723">
        <v>78</v>
      </c>
      <c r="BQ723">
        <v>0</v>
      </c>
      <c r="BR723">
        <v>1159</v>
      </c>
      <c r="BS723">
        <v>407</v>
      </c>
      <c r="BT723">
        <v>558</v>
      </c>
      <c r="BU723">
        <v>245</v>
      </c>
      <c r="BV723">
        <v>0</v>
      </c>
    </row>
    <row r="724" spans="1:74" x14ac:dyDescent="0.3">
      <c r="A724" t="s">
        <v>4443</v>
      </c>
      <c r="B724">
        <v>1980</v>
      </c>
      <c r="C724" t="s">
        <v>189</v>
      </c>
      <c r="D724" t="s">
        <v>4444</v>
      </c>
      <c r="E724" t="str">
        <f t="shared" si="11"/>
        <v>City of Valinda</v>
      </c>
      <c r="F724">
        <v>2998</v>
      </c>
      <c r="G724" t="s">
        <v>4445</v>
      </c>
      <c r="H724">
        <v>18700</v>
      </c>
      <c r="I724">
        <v>18700</v>
      </c>
      <c r="J724">
        <v>0</v>
      </c>
      <c r="K724">
        <v>0</v>
      </c>
      <c r="L724">
        <v>5023</v>
      </c>
      <c r="M724">
        <v>4169</v>
      </c>
      <c r="N724">
        <v>854</v>
      </c>
      <c r="O724">
        <v>67800</v>
      </c>
      <c r="P724">
        <v>4839</v>
      </c>
      <c r="Q724">
        <v>197</v>
      </c>
      <c r="R724">
        <v>101</v>
      </c>
      <c r="S724">
        <v>5</v>
      </c>
      <c r="T724" t="s">
        <v>4444</v>
      </c>
      <c r="U724">
        <v>1</v>
      </c>
      <c r="V724">
        <v>373</v>
      </c>
      <c r="W724">
        <v>8</v>
      </c>
      <c r="X724">
        <v>0</v>
      </c>
      <c r="Y724">
        <v>8</v>
      </c>
      <c r="Z724">
        <v>97</v>
      </c>
      <c r="AA724">
        <v>14</v>
      </c>
      <c r="AB724">
        <v>12</v>
      </c>
      <c r="AC724">
        <v>0</v>
      </c>
      <c r="AD724">
        <v>23</v>
      </c>
      <c r="AE724">
        <v>139</v>
      </c>
      <c r="AF724">
        <v>3</v>
      </c>
      <c r="AG724">
        <v>0</v>
      </c>
      <c r="AH724">
        <v>11</v>
      </c>
      <c r="AI724">
        <v>24</v>
      </c>
      <c r="AJ724">
        <v>63</v>
      </c>
      <c r="AK724">
        <v>0</v>
      </c>
      <c r="AL724">
        <v>8</v>
      </c>
      <c r="AM724">
        <v>34</v>
      </c>
      <c r="AN724">
        <v>35</v>
      </c>
      <c r="AO724">
        <v>36</v>
      </c>
      <c r="AP724">
        <v>2</v>
      </c>
      <c r="AQ724">
        <v>215</v>
      </c>
      <c r="AR724">
        <v>55</v>
      </c>
      <c r="AS724">
        <v>36</v>
      </c>
      <c r="AT724">
        <v>0</v>
      </c>
      <c r="AU724">
        <v>16</v>
      </c>
      <c r="AV724">
        <v>353</v>
      </c>
      <c r="AW724">
        <v>97</v>
      </c>
      <c r="AX724">
        <v>11</v>
      </c>
      <c r="AY724">
        <v>4</v>
      </c>
      <c r="AZ724">
        <v>7</v>
      </c>
      <c r="BA724">
        <v>97</v>
      </c>
      <c r="BB724">
        <v>23</v>
      </c>
      <c r="BC724">
        <v>41</v>
      </c>
      <c r="BD724">
        <v>26</v>
      </c>
      <c r="BE724">
        <v>68</v>
      </c>
      <c r="BF724">
        <v>147</v>
      </c>
      <c r="BG724">
        <v>0</v>
      </c>
      <c r="BH724">
        <v>116</v>
      </c>
      <c r="BI724">
        <v>52</v>
      </c>
      <c r="BJ724">
        <v>77</v>
      </c>
      <c r="BK724">
        <v>113</v>
      </c>
      <c r="BL724">
        <v>0</v>
      </c>
      <c r="BM724">
        <v>243</v>
      </c>
      <c r="BN724">
        <v>66</v>
      </c>
      <c r="BO724">
        <v>98</v>
      </c>
      <c r="BP724">
        <v>138</v>
      </c>
      <c r="BQ724">
        <v>0</v>
      </c>
      <c r="BR724">
        <v>1716</v>
      </c>
      <c r="BS724">
        <v>368</v>
      </c>
      <c r="BT724">
        <v>294</v>
      </c>
      <c r="BU724">
        <v>116</v>
      </c>
      <c r="BV724">
        <v>0</v>
      </c>
    </row>
    <row r="725" spans="1:74" x14ac:dyDescent="0.3">
      <c r="A725" t="s">
        <v>4446</v>
      </c>
      <c r="B725">
        <v>1980</v>
      </c>
      <c r="C725" t="s">
        <v>189</v>
      </c>
      <c r="D725" t="s">
        <v>1204</v>
      </c>
      <c r="E725" t="str">
        <f t="shared" si="11"/>
        <v>City of Vallejo</v>
      </c>
      <c r="F725">
        <v>3000</v>
      </c>
      <c r="G725" t="s">
        <v>4447</v>
      </c>
      <c r="H725">
        <v>80303</v>
      </c>
      <c r="I725">
        <v>80303</v>
      </c>
      <c r="J725">
        <v>0</v>
      </c>
      <c r="K725">
        <v>0</v>
      </c>
      <c r="L725">
        <v>29010</v>
      </c>
      <c r="M725">
        <v>18261</v>
      </c>
      <c r="N725">
        <v>10749</v>
      </c>
      <c r="O725">
        <v>62200</v>
      </c>
      <c r="P725">
        <v>24449</v>
      </c>
      <c r="Q725">
        <v>3273</v>
      </c>
      <c r="R725">
        <v>1639</v>
      </c>
      <c r="S725">
        <v>957</v>
      </c>
      <c r="T725" t="s">
        <v>1204</v>
      </c>
      <c r="U725">
        <v>1</v>
      </c>
      <c r="V725">
        <v>236</v>
      </c>
      <c r="W725">
        <v>24</v>
      </c>
      <c r="X725">
        <v>109</v>
      </c>
      <c r="Y725">
        <v>179</v>
      </c>
      <c r="Z725">
        <v>1571</v>
      </c>
      <c r="AA725">
        <v>289</v>
      </c>
      <c r="AB725">
        <v>237</v>
      </c>
      <c r="AC725">
        <v>327</v>
      </c>
      <c r="AD725">
        <v>677</v>
      </c>
      <c r="AE725">
        <v>1038</v>
      </c>
      <c r="AF725">
        <v>38</v>
      </c>
      <c r="AG725">
        <v>769</v>
      </c>
      <c r="AH725">
        <v>542</v>
      </c>
      <c r="AI725">
        <v>671</v>
      </c>
      <c r="AJ725">
        <v>255</v>
      </c>
      <c r="AK725">
        <v>47</v>
      </c>
      <c r="AL725">
        <v>831</v>
      </c>
      <c r="AM725">
        <v>315</v>
      </c>
      <c r="AN725">
        <v>239</v>
      </c>
      <c r="AO725">
        <v>22</v>
      </c>
      <c r="AP725">
        <v>53</v>
      </c>
      <c r="AQ725">
        <v>1959</v>
      </c>
      <c r="AR725">
        <v>199</v>
      </c>
      <c r="AS725">
        <v>79</v>
      </c>
      <c r="AT725">
        <v>4</v>
      </c>
      <c r="AU725">
        <v>72</v>
      </c>
      <c r="AV725">
        <v>359</v>
      </c>
      <c r="AW725">
        <v>92</v>
      </c>
      <c r="AX725">
        <v>104</v>
      </c>
      <c r="AY725">
        <v>92</v>
      </c>
      <c r="AZ725">
        <v>128</v>
      </c>
      <c r="BA725">
        <v>633</v>
      </c>
      <c r="BB725">
        <v>198</v>
      </c>
      <c r="BC725">
        <v>638</v>
      </c>
      <c r="BD725">
        <v>171</v>
      </c>
      <c r="BE725">
        <v>247</v>
      </c>
      <c r="BF725">
        <v>415</v>
      </c>
      <c r="BG725">
        <v>0</v>
      </c>
      <c r="BH725">
        <v>977</v>
      </c>
      <c r="BI725">
        <v>173</v>
      </c>
      <c r="BJ725">
        <v>255</v>
      </c>
      <c r="BK725">
        <v>376</v>
      </c>
      <c r="BL725">
        <v>0</v>
      </c>
      <c r="BM725">
        <v>1265</v>
      </c>
      <c r="BN725">
        <v>198</v>
      </c>
      <c r="BO725">
        <v>459</v>
      </c>
      <c r="BP725">
        <v>350</v>
      </c>
      <c r="BQ725">
        <v>0</v>
      </c>
      <c r="BR725">
        <v>6452</v>
      </c>
      <c r="BS725">
        <v>1262</v>
      </c>
      <c r="BT725">
        <v>1091</v>
      </c>
      <c r="BU725">
        <v>276</v>
      </c>
      <c r="BV725">
        <v>0</v>
      </c>
    </row>
    <row r="726" spans="1:74" x14ac:dyDescent="0.3">
      <c r="A726" t="s">
        <v>4448</v>
      </c>
      <c r="B726">
        <v>1980</v>
      </c>
      <c r="C726" t="s">
        <v>189</v>
      </c>
      <c r="D726" t="s">
        <v>4449</v>
      </c>
      <c r="E726" t="str">
        <f t="shared" si="11"/>
        <v>City of Valle Vista</v>
      </c>
      <c r="F726">
        <v>3001</v>
      </c>
      <c r="G726" t="s">
        <v>4450</v>
      </c>
      <c r="H726">
        <v>5474</v>
      </c>
      <c r="I726">
        <v>5474</v>
      </c>
      <c r="J726">
        <v>0</v>
      </c>
      <c r="K726">
        <v>0</v>
      </c>
      <c r="L726">
        <v>2794</v>
      </c>
      <c r="M726">
        <v>2290</v>
      </c>
      <c r="N726">
        <v>504</v>
      </c>
      <c r="O726">
        <v>59500</v>
      </c>
      <c r="P726">
        <v>1193</v>
      </c>
      <c r="Q726">
        <v>70</v>
      </c>
      <c r="R726">
        <v>141</v>
      </c>
      <c r="S726">
        <v>1598</v>
      </c>
      <c r="T726" t="s">
        <v>4449</v>
      </c>
      <c r="U726">
        <v>1</v>
      </c>
      <c r="V726">
        <v>269</v>
      </c>
      <c r="W726">
        <v>0</v>
      </c>
      <c r="X726">
        <v>0</v>
      </c>
      <c r="Y726">
        <v>0</v>
      </c>
      <c r="Z726">
        <v>66</v>
      </c>
      <c r="AA726">
        <v>12</v>
      </c>
      <c r="AB726">
        <v>13</v>
      </c>
      <c r="AC726">
        <v>15</v>
      </c>
      <c r="AD726">
        <v>47</v>
      </c>
      <c r="AE726">
        <v>50</v>
      </c>
      <c r="AF726">
        <v>13</v>
      </c>
      <c r="AG726">
        <v>42</v>
      </c>
      <c r="AH726">
        <v>0</v>
      </c>
      <c r="AI726">
        <v>32</v>
      </c>
      <c r="AJ726">
        <v>12</v>
      </c>
      <c r="AK726">
        <v>6</v>
      </c>
      <c r="AL726">
        <v>21</v>
      </c>
      <c r="AM726">
        <v>42</v>
      </c>
      <c r="AN726">
        <v>25</v>
      </c>
      <c r="AO726">
        <v>0</v>
      </c>
      <c r="AP726">
        <v>10</v>
      </c>
      <c r="AQ726">
        <v>44</v>
      </c>
      <c r="AR726">
        <v>21</v>
      </c>
      <c r="AS726">
        <v>0</v>
      </c>
      <c r="AT726">
        <v>0</v>
      </c>
      <c r="AU726">
        <v>3</v>
      </c>
      <c r="AV726">
        <v>350</v>
      </c>
      <c r="AW726">
        <v>80</v>
      </c>
      <c r="AX726">
        <v>0</v>
      </c>
      <c r="AY726">
        <v>12</v>
      </c>
      <c r="AZ726">
        <v>10</v>
      </c>
      <c r="BA726">
        <v>49</v>
      </c>
      <c r="BB726">
        <v>8</v>
      </c>
      <c r="BC726">
        <v>106</v>
      </c>
      <c r="BD726">
        <v>8</v>
      </c>
      <c r="BE726">
        <v>28</v>
      </c>
      <c r="BF726">
        <v>53</v>
      </c>
      <c r="BG726">
        <v>0</v>
      </c>
      <c r="BH726">
        <v>107</v>
      </c>
      <c r="BI726">
        <v>0</v>
      </c>
      <c r="BJ726">
        <v>13</v>
      </c>
      <c r="BK726">
        <v>35</v>
      </c>
      <c r="BL726">
        <v>0</v>
      </c>
      <c r="BM726">
        <v>52</v>
      </c>
      <c r="BN726">
        <v>9</v>
      </c>
      <c r="BO726">
        <v>26</v>
      </c>
      <c r="BP726">
        <v>16</v>
      </c>
      <c r="BQ726">
        <v>0</v>
      </c>
      <c r="BR726">
        <v>257</v>
      </c>
      <c r="BS726">
        <v>16</v>
      </c>
      <c r="BT726">
        <v>21</v>
      </c>
      <c r="BU726">
        <v>10</v>
      </c>
      <c r="BV726">
        <v>0</v>
      </c>
    </row>
    <row r="727" spans="1:74" x14ac:dyDescent="0.3">
      <c r="A727" t="s">
        <v>4451</v>
      </c>
      <c r="B727">
        <v>1980</v>
      </c>
      <c r="C727" t="s">
        <v>189</v>
      </c>
      <c r="D727" t="s">
        <v>4452</v>
      </c>
      <c r="E727" t="str">
        <f t="shared" si="11"/>
        <v>City of Valley Center</v>
      </c>
      <c r="F727">
        <v>3002</v>
      </c>
      <c r="G727" t="s">
        <v>4453</v>
      </c>
      <c r="H727">
        <v>1242</v>
      </c>
      <c r="I727">
        <v>0</v>
      </c>
      <c r="J727">
        <v>0</v>
      </c>
      <c r="K727">
        <v>1242</v>
      </c>
      <c r="L727">
        <v>396</v>
      </c>
      <c r="M727">
        <v>320</v>
      </c>
      <c r="N727">
        <v>76</v>
      </c>
      <c r="O727">
        <v>130300</v>
      </c>
      <c r="P727">
        <v>372</v>
      </c>
      <c r="Q727">
        <v>23</v>
      </c>
      <c r="R727">
        <v>0</v>
      </c>
      <c r="S727">
        <v>33</v>
      </c>
      <c r="T727" t="s">
        <v>4452</v>
      </c>
      <c r="U727">
        <v>1</v>
      </c>
      <c r="V727">
        <v>247</v>
      </c>
      <c r="W727">
        <v>0</v>
      </c>
      <c r="X727">
        <v>0</v>
      </c>
      <c r="Y727">
        <v>0</v>
      </c>
      <c r="Z727">
        <v>3</v>
      </c>
      <c r="AA727">
        <v>0</v>
      </c>
      <c r="AB727">
        <v>0</v>
      </c>
      <c r="AC727">
        <v>0</v>
      </c>
      <c r="AD727">
        <v>0</v>
      </c>
      <c r="AE727">
        <v>0</v>
      </c>
      <c r="AF727">
        <v>16</v>
      </c>
      <c r="AG727">
        <v>0</v>
      </c>
      <c r="AH727">
        <v>10</v>
      </c>
      <c r="AI727">
        <v>0</v>
      </c>
      <c r="AJ727">
        <v>6</v>
      </c>
      <c r="AK727">
        <v>0</v>
      </c>
      <c r="AL727">
        <v>0</v>
      </c>
      <c r="AM727">
        <v>0</v>
      </c>
      <c r="AN727">
        <v>5</v>
      </c>
      <c r="AO727">
        <v>6</v>
      </c>
      <c r="AP727">
        <v>0</v>
      </c>
      <c r="AQ727">
        <v>15</v>
      </c>
      <c r="AR727">
        <v>0</v>
      </c>
      <c r="AS727">
        <v>0</v>
      </c>
      <c r="AT727">
        <v>0</v>
      </c>
      <c r="AU727">
        <v>0</v>
      </c>
      <c r="AV727">
        <v>580</v>
      </c>
      <c r="AW727">
        <v>123</v>
      </c>
      <c r="AX727">
        <v>0</v>
      </c>
      <c r="AY727">
        <v>0</v>
      </c>
      <c r="AZ727">
        <v>0</v>
      </c>
      <c r="BA727">
        <v>0</v>
      </c>
      <c r="BB727">
        <v>0</v>
      </c>
      <c r="BC727">
        <v>0</v>
      </c>
      <c r="BD727">
        <v>0</v>
      </c>
      <c r="BE727">
        <v>0</v>
      </c>
      <c r="BF727">
        <v>21</v>
      </c>
      <c r="BG727">
        <v>0</v>
      </c>
      <c r="BH727">
        <v>7</v>
      </c>
      <c r="BI727">
        <v>0</v>
      </c>
      <c r="BJ727">
        <v>7</v>
      </c>
      <c r="BK727">
        <v>13</v>
      </c>
      <c r="BL727">
        <v>0</v>
      </c>
      <c r="BM727">
        <v>8</v>
      </c>
      <c r="BN727">
        <v>9</v>
      </c>
      <c r="BO727">
        <v>9</v>
      </c>
      <c r="BP727">
        <v>11</v>
      </c>
      <c r="BQ727">
        <v>0</v>
      </c>
      <c r="BR727">
        <v>56</v>
      </c>
      <c r="BS727">
        <v>40</v>
      </c>
      <c r="BT727">
        <v>62</v>
      </c>
      <c r="BU727">
        <v>18</v>
      </c>
      <c r="BV727">
        <v>0</v>
      </c>
    </row>
    <row r="728" spans="1:74" x14ac:dyDescent="0.3">
      <c r="A728" t="s">
        <v>4454</v>
      </c>
      <c r="B728">
        <v>1980</v>
      </c>
      <c r="C728" t="s">
        <v>189</v>
      </c>
      <c r="D728" t="s">
        <v>4455</v>
      </c>
      <c r="E728" t="str">
        <f t="shared" si="11"/>
        <v>City of Vandenberg AFB</v>
      </c>
      <c r="F728">
        <v>3003</v>
      </c>
      <c r="G728" t="s">
        <v>4456</v>
      </c>
      <c r="H728">
        <v>8136</v>
      </c>
      <c r="I728">
        <v>0</v>
      </c>
      <c r="J728">
        <v>8136</v>
      </c>
      <c r="K728">
        <v>0</v>
      </c>
      <c r="L728">
        <v>2113</v>
      </c>
      <c r="M728">
        <v>150</v>
      </c>
      <c r="N728">
        <v>1963</v>
      </c>
      <c r="O728">
        <v>48800</v>
      </c>
      <c r="P728">
        <v>2108</v>
      </c>
      <c r="Q728">
        <v>42</v>
      </c>
      <c r="R728">
        <v>2</v>
      </c>
      <c r="S728">
        <v>128</v>
      </c>
      <c r="T728" t="s">
        <v>4455</v>
      </c>
      <c r="U728">
        <v>1</v>
      </c>
      <c r="V728">
        <v>227</v>
      </c>
      <c r="W728">
        <v>0</v>
      </c>
      <c r="X728">
        <v>0</v>
      </c>
      <c r="Y728">
        <v>0</v>
      </c>
      <c r="Z728">
        <v>38</v>
      </c>
      <c r="AA728">
        <v>19</v>
      </c>
      <c r="AB728">
        <v>4</v>
      </c>
      <c r="AC728">
        <v>53</v>
      </c>
      <c r="AD728">
        <v>149</v>
      </c>
      <c r="AE728">
        <v>21</v>
      </c>
      <c r="AF728">
        <v>203</v>
      </c>
      <c r="AG728">
        <v>90</v>
      </c>
      <c r="AH728">
        <v>188</v>
      </c>
      <c r="AI728">
        <v>58</v>
      </c>
      <c r="AJ728">
        <v>0</v>
      </c>
      <c r="AK728">
        <v>232</v>
      </c>
      <c r="AL728">
        <v>176</v>
      </c>
      <c r="AM728">
        <v>73</v>
      </c>
      <c r="AN728">
        <v>0</v>
      </c>
      <c r="AO728">
        <v>0</v>
      </c>
      <c r="AP728">
        <v>74</v>
      </c>
      <c r="AQ728">
        <v>246</v>
      </c>
      <c r="AR728">
        <v>0</v>
      </c>
      <c r="AS728">
        <v>0</v>
      </c>
      <c r="AT728">
        <v>0</v>
      </c>
      <c r="AU728">
        <v>152</v>
      </c>
      <c r="AV728">
        <v>267</v>
      </c>
      <c r="AW728">
        <v>49</v>
      </c>
      <c r="AX728">
        <v>0</v>
      </c>
      <c r="AY728">
        <v>0</v>
      </c>
      <c r="AZ728">
        <v>0</v>
      </c>
      <c r="BA728">
        <v>0</v>
      </c>
      <c r="BB728">
        <v>0</v>
      </c>
      <c r="BC728">
        <v>14</v>
      </c>
      <c r="BD728">
        <v>0</v>
      </c>
      <c r="BE728">
        <v>0</v>
      </c>
      <c r="BF728">
        <v>2</v>
      </c>
      <c r="BG728">
        <v>0</v>
      </c>
      <c r="BH728">
        <v>0</v>
      </c>
      <c r="BI728">
        <v>0</v>
      </c>
      <c r="BJ728">
        <v>3</v>
      </c>
      <c r="BK728">
        <v>0</v>
      </c>
      <c r="BL728">
        <v>0</v>
      </c>
      <c r="BM728">
        <v>0</v>
      </c>
      <c r="BN728">
        <v>0</v>
      </c>
      <c r="BO728">
        <v>0</v>
      </c>
      <c r="BP728">
        <v>0</v>
      </c>
      <c r="BQ728">
        <v>0</v>
      </c>
      <c r="BR728">
        <v>3</v>
      </c>
      <c r="BS728">
        <v>0</v>
      </c>
      <c r="BT728">
        <v>0</v>
      </c>
      <c r="BU728">
        <v>0</v>
      </c>
      <c r="BV728">
        <v>0</v>
      </c>
    </row>
    <row r="729" spans="1:74" x14ac:dyDescent="0.3">
      <c r="A729" t="s">
        <v>4457</v>
      </c>
      <c r="B729">
        <v>1980</v>
      </c>
      <c r="C729" t="s">
        <v>189</v>
      </c>
      <c r="D729" t="s">
        <v>4458</v>
      </c>
      <c r="E729" t="str">
        <f t="shared" si="11"/>
        <v>City of Vandenberg Village</v>
      </c>
      <c r="F729">
        <v>3004</v>
      </c>
      <c r="G729" t="s">
        <v>4459</v>
      </c>
      <c r="H729">
        <v>5839</v>
      </c>
      <c r="I729">
        <v>0</v>
      </c>
      <c r="J729">
        <v>5839</v>
      </c>
      <c r="K729">
        <v>0</v>
      </c>
      <c r="L729">
        <v>1989</v>
      </c>
      <c r="M729">
        <v>1657</v>
      </c>
      <c r="N729">
        <v>332</v>
      </c>
      <c r="O729">
        <v>80200</v>
      </c>
      <c r="P729">
        <v>1923</v>
      </c>
      <c r="Q729">
        <v>58</v>
      </c>
      <c r="R729">
        <v>85</v>
      </c>
      <c r="S729">
        <v>0</v>
      </c>
      <c r="T729" t="s">
        <v>4458</v>
      </c>
      <c r="U729">
        <v>1</v>
      </c>
      <c r="V729">
        <v>349</v>
      </c>
      <c r="W729">
        <v>0</v>
      </c>
      <c r="X729">
        <v>0</v>
      </c>
      <c r="Y729">
        <v>0</v>
      </c>
      <c r="Z729">
        <v>17</v>
      </c>
      <c r="AA729">
        <v>0</v>
      </c>
      <c r="AB729">
        <v>0</v>
      </c>
      <c r="AC729">
        <v>0</v>
      </c>
      <c r="AD729">
        <v>0</v>
      </c>
      <c r="AE729">
        <v>57</v>
      </c>
      <c r="AF729">
        <v>0</v>
      </c>
      <c r="AG729">
        <v>0</v>
      </c>
      <c r="AH729">
        <v>23</v>
      </c>
      <c r="AI729">
        <v>21</v>
      </c>
      <c r="AJ729">
        <v>14</v>
      </c>
      <c r="AK729">
        <v>0</v>
      </c>
      <c r="AL729">
        <v>12</v>
      </c>
      <c r="AM729">
        <v>11</v>
      </c>
      <c r="AN729">
        <v>21</v>
      </c>
      <c r="AO729">
        <v>9</v>
      </c>
      <c r="AP729">
        <v>0</v>
      </c>
      <c r="AQ729">
        <v>106</v>
      </c>
      <c r="AR729">
        <v>16</v>
      </c>
      <c r="AS729">
        <v>8</v>
      </c>
      <c r="AT729">
        <v>0</v>
      </c>
      <c r="AU729">
        <v>5</v>
      </c>
      <c r="AV729">
        <v>359</v>
      </c>
      <c r="AW729">
        <v>153</v>
      </c>
      <c r="AX729">
        <v>0</v>
      </c>
      <c r="AY729">
        <v>0</v>
      </c>
      <c r="AZ729">
        <v>0</v>
      </c>
      <c r="BA729">
        <v>35</v>
      </c>
      <c r="BB729">
        <v>7</v>
      </c>
      <c r="BC729">
        <v>6</v>
      </c>
      <c r="BD729">
        <v>18</v>
      </c>
      <c r="BE729">
        <v>29</v>
      </c>
      <c r="BF729">
        <v>20</v>
      </c>
      <c r="BG729">
        <v>0</v>
      </c>
      <c r="BH729">
        <v>24</v>
      </c>
      <c r="BI729">
        <v>26</v>
      </c>
      <c r="BJ729">
        <v>6</v>
      </c>
      <c r="BK729">
        <v>15</v>
      </c>
      <c r="BL729">
        <v>0</v>
      </c>
      <c r="BM729">
        <v>45</v>
      </c>
      <c r="BN729">
        <v>0</v>
      </c>
      <c r="BO729">
        <v>43</v>
      </c>
      <c r="BP729">
        <v>24</v>
      </c>
      <c r="BQ729">
        <v>0</v>
      </c>
      <c r="BR729">
        <v>936</v>
      </c>
      <c r="BS729">
        <v>125</v>
      </c>
      <c r="BT729">
        <v>84</v>
      </c>
      <c r="BU729">
        <v>45</v>
      </c>
      <c r="BV729">
        <v>0</v>
      </c>
    </row>
    <row r="730" spans="1:74" x14ac:dyDescent="0.3">
      <c r="A730" t="s">
        <v>4460</v>
      </c>
      <c r="B730">
        <v>1980</v>
      </c>
      <c r="C730" t="s">
        <v>189</v>
      </c>
      <c r="D730" t="s">
        <v>1208</v>
      </c>
      <c r="E730" t="str">
        <f t="shared" si="11"/>
        <v>City of Vernon</v>
      </c>
      <c r="F730">
        <v>3005</v>
      </c>
      <c r="G730" t="s">
        <v>4461</v>
      </c>
      <c r="H730">
        <v>90</v>
      </c>
      <c r="I730">
        <v>90</v>
      </c>
      <c r="J730">
        <v>0</v>
      </c>
      <c r="K730">
        <v>0</v>
      </c>
      <c r="L730">
        <v>31</v>
      </c>
      <c r="M730">
        <v>4</v>
      </c>
      <c r="N730">
        <v>27</v>
      </c>
      <c r="O730">
        <v>0</v>
      </c>
      <c r="P730">
        <v>35</v>
      </c>
      <c r="Q730">
        <v>2</v>
      </c>
      <c r="R730">
        <v>0</v>
      </c>
      <c r="S730">
        <v>0</v>
      </c>
      <c r="T730" t="s">
        <v>1208</v>
      </c>
      <c r="U730">
        <v>1</v>
      </c>
      <c r="V730">
        <v>98</v>
      </c>
      <c r="W730">
        <v>0</v>
      </c>
      <c r="X730">
        <v>0</v>
      </c>
      <c r="Y730">
        <v>0</v>
      </c>
      <c r="Z730">
        <v>0</v>
      </c>
      <c r="AA730">
        <v>0</v>
      </c>
      <c r="AB730">
        <v>0</v>
      </c>
      <c r="AC730">
        <v>0</v>
      </c>
      <c r="AD730">
        <v>0</v>
      </c>
      <c r="AE730">
        <v>0</v>
      </c>
      <c r="AF730">
        <v>0</v>
      </c>
      <c r="AG730">
        <v>2</v>
      </c>
      <c r="AH730">
        <v>0</v>
      </c>
      <c r="AI730">
        <v>0</v>
      </c>
      <c r="AJ730">
        <v>0</v>
      </c>
      <c r="AK730">
        <v>0</v>
      </c>
      <c r="AL730">
        <v>5</v>
      </c>
      <c r="AM730">
        <v>0</v>
      </c>
      <c r="AN730">
        <v>0</v>
      </c>
      <c r="AO730">
        <v>0</v>
      </c>
      <c r="AP730">
        <v>0</v>
      </c>
      <c r="AQ730">
        <v>8</v>
      </c>
      <c r="AR730">
        <v>0</v>
      </c>
      <c r="AS730">
        <v>0</v>
      </c>
      <c r="AT730">
        <v>0</v>
      </c>
      <c r="AU730">
        <v>0</v>
      </c>
      <c r="AV730">
        <v>0</v>
      </c>
      <c r="AW730">
        <v>0</v>
      </c>
      <c r="AX730">
        <v>0</v>
      </c>
      <c r="AY730">
        <v>0</v>
      </c>
      <c r="AZ730">
        <v>0</v>
      </c>
      <c r="BA730">
        <v>0</v>
      </c>
      <c r="BB730">
        <v>0</v>
      </c>
      <c r="BC730">
        <v>0</v>
      </c>
      <c r="BD730">
        <v>0</v>
      </c>
      <c r="BE730">
        <v>0</v>
      </c>
      <c r="BF730">
        <v>0</v>
      </c>
      <c r="BG730">
        <v>0</v>
      </c>
      <c r="BH730">
        <v>0</v>
      </c>
      <c r="BI730">
        <v>0</v>
      </c>
      <c r="BJ730">
        <v>0</v>
      </c>
      <c r="BK730">
        <v>0</v>
      </c>
      <c r="BL730">
        <v>0</v>
      </c>
      <c r="BM730">
        <v>0</v>
      </c>
      <c r="BN730">
        <v>0</v>
      </c>
      <c r="BO730">
        <v>0</v>
      </c>
      <c r="BP730">
        <v>0</v>
      </c>
      <c r="BQ730">
        <v>0</v>
      </c>
      <c r="BR730">
        <v>0</v>
      </c>
      <c r="BS730">
        <v>0</v>
      </c>
      <c r="BT730">
        <v>0</v>
      </c>
      <c r="BU730">
        <v>0</v>
      </c>
      <c r="BV730">
        <v>0</v>
      </c>
    </row>
    <row r="731" spans="1:74" x14ac:dyDescent="0.3">
      <c r="A731" t="s">
        <v>4462</v>
      </c>
      <c r="B731">
        <v>1980</v>
      </c>
      <c r="C731" t="s">
        <v>189</v>
      </c>
      <c r="D731" t="s">
        <v>1210</v>
      </c>
      <c r="E731" t="str">
        <f t="shared" si="11"/>
        <v>City of Victorville</v>
      </c>
      <c r="F731">
        <v>3007</v>
      </c>
      <c r="G731" t="s">
        <v>4463</v>
      </c>
      <c r="H731">
        <v>14220</v>
      </c>
      <c r="I731">
        <v>0</v>
      </c>
      <c r="J731">
        <v>14220</v>
      </c>
      <c r="K731">
        <v>0</v>
      </c>
      <c r="L731">
        <v>5338</v>
      </c>
      <c r="M731">
        <v>3318</v>
      </c>
      <c r="N731">
        <v>2020</v>
      </c>
      <c r="O731">
        <v>54800</v>
      </c>
      <c r="P731">
        <v>4155</v>
      </c>
      <c r="Q731">
        <v>616</v>
      </c>
      <c r="R731">
        <v>367</v>
      </c>
      <c r="S731">
        <v>966</v>
      </c>
      <c r="T731" t="s">
        <v>1210</v>
      </c>
      <c r="U731">
        <v>1</v>
      </c>
      <c r="V731">
        <v>256</v>
      </c>
      <c r="W731">
        <v>0</v>
      </c>
      <c r="X731">
        <v>0</v>
      </c>
      <c r="Y731">
        <v>14</v>
      </c>
      <c r="Z731">
        <v>332</v>
      </c>
      <c r="AA731">
        <v>38</v>
      </c>
      <c r="AB731">
        <v>31</v>
      </c>
      <c r="AC731">
        <v>76</v>
      </c>
      <c r="AD731">
        <v>154</v>
      </c>
      <c r="AE731">
        <v>358</v>
      </c>
      <c r="AF731">
        <v>10</v>
      </c>
      <c r="AG731">
        <v>72</v>
      </c>
      <c r="AH731">
        <v>83</v>
      </c>
      <c r="AI731">
        <v>127</v>
      </c>
      <c r="AJ731">
        <v>85</v>
      </c>
      <c r="AK731">
        <v>5</v>
      </c>
      <c r="AL731">
        <v>135</v>
      </c>
      <c r="AM731">
        <v>24</v>
      </c>
      <c r="AN731">
        <v>72</v>
      </c>
      <c r="AO731">
        <v>0</v>
      </c>
      <c r="AP731">
        <v>6</v>
      </c>
      <c r="AQ731">
        <v>255</v>
      </c>
      <c r="AR731">
        <v>29</v>
      </c>
      <c r="AS731">
        <v>15</v>
      </c>
      <c r="AT731">
        <v>6</v>
      </c>
      <c r="AU731">
        <v>22</v>
      </c>
      <c r="AV731">
        <v>346</v>
      </c>
      <c r="AW731">
        <v>87</v>
      </c>
      <c r="AX731">
        <v>21</v>
      </c>
      <c r="AY731">
        <v>0</v>
      </c>
      <c r="AZ731">
        <v>29</v>
      </c>
      <c r="BA731">
        <v>47</v>
      </c>
      <c r="BB731">
        <v>10</v>
      </c>
      <c r="BC731">
        <v>84</v>
      </c>
      <c r="BD731">
        <v>21</v>
      </c>
      <c r="BE731">
        <v>16</v>
      </c>
      <c r="BF731">
        <v>134</v>
      </c>
      <c r="BG731">
        <v>0</v>
      </c>
      <c r="BH731">
        <v>179</v>
      </c>
      <c r="BI731">
        <v>7</v>
      </c>
      <c r="BJ731">
        <v>50</v>
      </c>
      <c r="BK731">
        <v>119</v>
      </c>
      <c r="BL731">
        <v>0</v>
      </c>
      <c r="BM731">
        <v>149</v>
      </c>
      <c r="BN731">
        <v>49</v>
      </c>
      <c r="BO731">
        <v>83</v>
      </c>
      <c r="BP731">
        <v>87</v>
      </c>
      <c r="BQ731">
        <v>0</v>
      </c>
      <c r="BR731">
        <v>990</v>
      </c>
      <c r="BS731">
        <v>144</v>
      </c>
      <c r="BT731">
        <v>139</v>
      </c>
      <c r="BU731">
        <v>32</v>
      </c>
      <c r="BV731">
        <v>0</v>
      </c>
    </row>
    <row r="732" spans="1:74" x14ac:dyDescent="0.3">
      <c r="A732" t="s">
        <v>4464</v>
      </c>
      <c r="B732">
        <v>1980</v>
      </c>
      <c r="C732" t="s">
        <v>189</v>
      </c>
      <c r="D732" t="s">
        <v>4465</v>
      </c>
      <c r="E732" t="str">
        <f t="shared" si="11"/>
        <v>City of View Park-Windsor Hills</v>
      </c>
      <c r="F732">
        <v>3008</v>
      </c>
      <c r="G732" t="s">
        <v>4466</v>
      </c>
      <c r="H732">
        <v>12101</v>
      </c>
      <c r="I732">
        <v>12101</v>
      </c>
      <c r="J732">
        <v>0</v>
      </c>
      <c r="K732">
        <v>0</v>
      </c>
      <c r="L732">
        <v>4582</v>
      </c>
      <c r="M732">
        <v>3552</v>
      </c>
      <c r="N732">
        <v>1030</v>
      </c>
      <c r="O732">
        <v>113400</v>
      </c>
      <c r="P732">
        <v>4109</v>
      </c>
      <c r="Q732">
        <v>330</v>
      </c>
      <c r="R732">
        <v>239</v>
      </c>
      <c r="S732">
        <v>2</v>
      </c>
      <c r="T732" t="s">
        <v>4465</v>
      </c>
      <c r="U732">
        <v>1</v>
      </c>
      <c r="V732">
        <v>269</v>
      </c>
      <c r="W732">
        <v>0</v>
      </c>
      <c r="X732">
        <v>0</v>
      </c>
      <c r="Y732">
        <v>10</v>
      </c>
      <c r="Z732">
        <v>99</v>
      </c>
      <c r="AA732">
        <v>35</v>
      </c>
      <c r="AB732">
        <v>4</v>
      </c>
      <c r="AC732">
        <v>13</v>
      </c>
      <c r="AD732">
        <v>53</v>
      </c>
      <c r="AE732">
        <v>119</v>
      </c>
      <c r="AF732">
        <v>4</v>
      </c>
      <c r="AG732">
        <v>44</v>
      </c>
      <c r="AH732">
        <v>75</v>
      </c>
      <c r="AI732">
        <v>122</v>
      </c>
      <c r="AJ732">
        <v>39</v>
      </c>
      <c r="AK732">
        <v>9</v>
      </c>
      <c r="AL732">
        <v>82</v>
      </c>
      <c r="AM732">
        <v>66</v>
      </c>
      <c r="AN732">
        <v>4</v>
      </c>
      <c r="AO732">
        <v>9</v>
      </c>
      <c r="AP732">
        <v>0</v>
      </c>
      <c r="AQ732">
        <v>196</v>
      </c>
      <c r="AR732">
        <v>10</v>
      </c>
      <c r="AS732">
        <v>17</v>
      </c>
      <c r="AT732">
        <v>5</v>
      </c>
      <c r="AU732">
        <v>10</v>
      </c>
      <c r="AV732">
        <v>432</v>
      </c>
      <c r="AW732">
        <v>117</v>
      </c>
      <c r="AX732">
        <v>0</v>
      </c>
      <c r="AY732">
        <v>5</v>
      </c>
      <c r="AZ732">
        <v>19</v>
      </c>
      <c r="BA732">
        <v>113</v>
      </c>
      <c r="BB732">
        <v>27</v>
      </c>
      <c r="BC732">
        <v>40</v>
      </c>
      <c r="BD732">
        <v>22</v>
      </c>
      <c r="BE732">
        <v>16</v>
      </c>
      <c r="BF732">
        <v>156</v>
      </c>
      <c r="BG732">
        <v>0</v>
      </c>
      <c r="BH732">
        <v>52</v>
      </c>
      <c r="BI732">
        <v>22</v>
      </c>
      <c r="BJ732">
        <v>82</v>
      </c>
      <c r="BK732">
        <v>75</v>
      </c>
      <c r="BL732">
        <v>0</v>
      </c>
      <c r="BM732">
        <v>89</v>
      </c>
      <c r="BN732">
        <v>69</v>
      </c>
      <c r="BO732">
        <v>64</v>
      </c>
      <c r="BP732">
        <v>86</v>
      </c>
      <c r="BQ732">
        <v>0</v>
      </c>
      <c r="BR732">
        <v>1772</v>
      </c>
      <c r="BS732">
        <v>246</v>
      </c>
      <c r="BT732">
        <v>208</v>
      </c>
      <c r="BU732">
        <v>127</v>
      </c>
      <c r="BV732">
        <v>0</v>
      </c>
    </row>
    <row r="733" spans="1:74" x14ac:dyDescent="0.3">
      <c r="A733" t="s">
        <v>4467</v>
      </c>
      <c r="B733">
        <v>1980</v>
      </c>
      <c r="C733" t="s">
        <v>189</v>
      </c>
      <c r="D733" t="s">
        <v>1212</v>
      </c>
      <c r="E733" t="str">
        <f t="shared" si="11"/>
        <v>City of Villa Park</v>
      </c>
      <c r="F733">
        <v>3009</v>
      </c>
      <c r="G733" t="s">
        <v>4468</v>
      </c>
      <c r="H733">
        <v>7137</v>
      </c>
      <c r="I733">
        <v>7137</v>
      </c>
      <c r="J733">
        <v>0</v>
      </c>
      <c r="K733">
        <v>0</v>
      </c>
      <c r="L733">
        <v>1831</v>
      </c>
      <c r="M733">
        <v>1794</v>
      </c>
      <c r="N733">
        <v>37</v>
      </c>
      <c r="O733">
        <v>200100</v>
      </c>
      <c r="P733">
        <v>1843</v>
      </c>
      <c r="Q733">
        <v>17</v>
      </c>
      <c r="R733">
        <v>0</v>
      </c>
      <c r="S733">
        <v>0</v>
      </c>
      <c r="T733" t="s">
        <v>1212</v>
      </c>
      <c r="U733">
        <v>1</v>
      </c>
      <c r="V733">
        <v>501</v>
      </c>
      <c r="W733">
        <v>0</v>
      </c>
      <c r="X733">
        <v>0</v>
      </c>
      <c r="Y733">
        <v>0</v>
      </c>
      <c r="Z733">
        <v>0</v>
      </c>
      <c r="AA733">
        <v>0</v>
      </c>
      <c r="AB733">
        <v>0</v>
      </c>
      <c r="AC733">
        <v>0</v>
      </c>
      <c r="AD733">
        <v>0</v>
      </c>
      <c r="AE733">
        <v>6</v>
      </c>
      <c r="AF733">
        <v>0</v>
      </c>
      <c r="AG733">
        <v>0</v>
      </c>
      <c r="AH733">
        <v>0</v>
      </c>
      <c r="AI733">
        <v>0</v>
      </c>
      <c r="AJ733">
        <v>0</v>
      </c>
      <c r="AK733">
        <v>0</v>
      </c>
      <c r="AL733">
        <v>0</v>
      </c>
      <c r="AM733">
        <v>0</v>
      </c>
      <c r="AN733">
        <v>0</v>
      </c>
      <c r="AO733">
        <v>0</v>
      </c>
      <c r="AP733">
        <v>0</v>
      </c>
      <c r="AQ733">
        <v>15</v>
      </c>
      <c r="AR733">
        <v>0</v>
      </c>
      <c r="AS733">
        <v>5</v>
      </c>
      <c r="AT733">
        <v>0</v>
      </c>
      <c r="AU733">
        <v>5</v>
      </c>
      <c r="AV733">
        <v>751</v>
      </c>
      <c r="AW733">
        <v>176</v>
      </c>
      <c r="AX733">
        <v>0</v>
      </c>
      <c r="AY733">
        <v>0</v>
      </c>
      <c r="AZ733">
        <v>0</v>
      </c>
      <c r="BA733">
        <v>19</v>
      </c>
      <c r="BB733">
        <v>0</v>
      </c>
      <c r="BC733">
        <v>0</v>
      </c>
      <c r="BD733">
        <v>0</v>
      </c>
      <c r="BE733">
        <v>0</v>
      </c>
      <c r="BF733">
        <v>23</v>
      </c>
      <c r="BG733">
        <v>0</v>
      </c>
      <c r="BH733">
        <v>0</v>
      </c>
      <c r="BI733">
        <v>0</v>
      </c>
      <c r="BJ733">
        <v>18</v>
      </c>
      <c r="BK733">
        <v>31</v>
      </c>
      <c r="BL733">
        <v>0</v>
      </c>
      <c r="BM733">
        <v>0</v>
      </c>
      <c r="BN733">
        <v>0</v>
      </c>
      <c r="BO733">
        <v>0</v>
      </c>
      <c r="BP733">
        <v>30</v>
      </c>
      <c r="BQ733">
        <v>0</v>
      </c>
      <c r="BR733">
        <v>814</v>
      </c>
      <c r="BS733">
        <v>178</v>
      </c>
      <c r="BT733">
        <v>333</v>
      </c>
      <c r="BU733">
        <v>235</v>
      </c>
      <c r="BV733">
        <v>0</v>
      </c>
    </row>
    <row r="734" spans="1:74" x14ac:dyDescent="0.3">
      <c r="A734" t="s">
        <v>4469</v>
      </c>
      <c r="B734">
        <v>1980</v>
      </c>
      <c r="C734" t="s">
        <v>189</v>
      </c>
      <c r="D734" t="s">
        <v>4470</v>
      </c>
      <c r="E734" t="str">
        <f t="shared" si="11"/>
        <v>City of Vine Hill-Pacheco</v>
      </c>
      <c r="F734">
        <v>3013</v>
      </c>
      <c r="G734" t="s">
        <v>4471</v>
      </c>
      <c r="H734">
        <v>6129</v>
      </c>
      <c r="I734">
        <v>6129</v>
      </c>
      <c r="J734">
        <v>0</v>
      </c>
      <c r="K734">
        <v>0</v>
      </c>
      <c r="L734">
        <v>2093</v>
      </c>
      <c r="M734">
        <v>1490</v>
      </c>
      <c r="N734">
        <v>603</v>
      </c>
      <c r="O734">
        <v>73900</v>
      </c>
      <c r="P734">
        <v>1918</v>
      </c>
      <c r="Q734">
        <v>158</v>
      </c>
      <c r="R734">
        <v>79</v>
      </c>
      <c r="S734">
        <v>24</v>
      </c>
      <c r="T734" t="s">
        <v>4470</v>
      </c>
      <c r="U734">
        <v>1</v>
      </c>
      <c r="V734">
        <v>294</v>
      </c>
      <c r="W734">
        <v>0</v>
      </c>
      <c r="X734">
        <v>0</v>
      </c>
      <c r="Y734">
        <v>6</v>
      </c>
      <c r="Z734">
        <v>49</v>
      </c>
      <c r="AA734">
        <v>27</v>
      </c>
      <c r="AB734">
        <v>5</v>
      </c>
      <c r="AC734">
        <v>0</v>
      </c>
      <c r="AD734">
        <v>40</v>
      </c>
      <c r="AE734">
        <v>85</v>
      </c>
      <c r="AF734">
        <v>0</v>
      </c>
      <c r="AG734">
        <v>19</v>
      </c>
      <c r="AH734">
        <v>31</v>
      </c>
      <c r="AI734">
        <v>55</v>
      </c>
      <c r="AJ734">
        <v>26</v>
      </c>
      <c r="AK734">
        <v>7</v>
      </c>
      <c r="AL734">
        <v>10</v>
      </c>
      <c r="AM734">
        <v>29</v>
      </c>
      <c r="AN734">
        <v>17</v>
      </c>
      <c r="AO734">
        <v>0</v>
      </c>
      <c r="AP734">
        <v>0</v>
      </c>
      <c r="AQ734">
        <v>156</v>
      </c>
      <c r="AR734">
        <v>16</v>
      </c>
      <c r="AS734">
        <v>13</v>
      </c>
      <c r="AT734">
        <v>0</v>
      </c>
      <c r="AU734">
        <v>0</v>
      </c>
      <c r="AV734">
        <v>448</v>
      </c>
      <c r="AW734">
        <v>95</v>
      </c>
      <c r="AX734">
        <v>0</v>
      </c>
      <c r="AY734">
        <v>0</v>
      </c>
      <c r="AZ734">
        <v>32</v>
      </c>
      <c r="BA734">
        <v>30</v>
      </c>
      <c r="BB734">
        <v>0</v>
      </c>
      <c r="BC734">
        <v>26</v>
      </c>
      <c r="BD734">
        <v>9</v>
      </c>
      <c r="BE734">
        <v>16</v>
      </c>
      <c r="BF734">
        <v>64</v>
      </c>
      <c r="BG734">
        <v>0</v>
      </c>
      <c r="BH734">
        <v>54</v>
      </c>
      <c r="BI734">
        <v>7</v>
      </c>
      <c r="BJ734">
        <v>29</v>
      </c>
      <c r="BK734">
        <v>83</v>
      </c>
      <c r="BL734">
        <v>0</v>
      </c>
      <c r="BM734">
        <v>9</v>
      </c>
      <c r="BN734">
        <v>0</v>
      </c>
      <c r="BO734">
        <v>47</v>
      </c>
      <c r="BP734">
        <v>30</v>
      </c>
      <c r="BQ734">
        <v>0</v>
      </c>
      <c r="BR734">
        <v>557</v>
      </c>
      <c r="BS734">
        <v>101</v>
      </c>
      <c r="BT734">
        <v>176</v>
      </c>
      <c r="BU734">
        <v>70</v>
      </c>
      <c r="BV734">
        <v>0</v>
      </c>
    </row>
    <row r="735" spans="1:74" x14ac:dyDescent="0.3">
      <c r="A735" t="s">
        <v>4472</v>
      </c>
      <c r="B735">
        <v>1980</v>
      </c>
      <c r="C735" t="s">
        <v>189</v>
      </c>
      <c r="D735" t="s">
        <v>1214</v>
      </c>
      <c r="E735" t="str">
        <f t="shared" si="11"/>
        <v>City of Visalia</v>
      </c>
      <c r="F735">
        <v>3015</v>
      </c>
      <c r="G735" t="s">
        <v>4473</v>
      </c>
      <c r="H735">
        <v>49729</v>
      </c>
      <c r="I735">
        <v>49729</v>
      </c>
      <c r="J735">
        <v>0</v>
      </c>
      <c r="K735">
        <v>0</v>
      </c>
      <c r="L735">
        <v>18190</v>
      </c>
      <c r="M735">
        <v>11190</v>
      </c>
      <c r="N735">
        <v>7000</v>
      </c>
      <c r="O735">
        <v>64000</v>
      </c>
      <c r="P735">
        <v>15273</v>
      </c>
      <c r="Q735">
        <v>1854</v>
      </c>
      <c r="R735">
        <v>1257</v>
      </c>
      <c r="S735">
        <v>1094</v>
      </c>
      <c r="T735" t="s">
        <v>1214</v>
      </c>
      <c r="U735">
        <v>1</v>
      </c>
      <c r="V735">
        <v>266</v>
      </c>
      <c r="W735">
        <v>6</v>
      </c>
      <c r="X735">
        <v>23</v>
      </c>
      <c r="Y735">
        <v>106</v>
      </c>
      <c r="Z735">
        <v>1111</v>
      </c>
      <c r="AA735">
        <v>124</v>
      </c>
      <c r="AB735">
        <v>85</v>
      </c>
      <c r="AC735">
        <v>150</v>
      </c>
      <c r="AD735">
        <v>486</v>
      </c>
      <c r="AE735">
        <v>1120</v>
      </c>
      <c r="AF735">
        <v>37</v>
      </c>
      <c r="AG735">
        <v>239</v>
      </c>
      <c r="AH735">
        <v>358</v>
      </c>
      <c r="AI735">
        <v>668</v>
      </c>
      <c r="AJ735">
        <v>198</v>
      </c>
      <c r="AK735">
        <v>4</v>
      </c>
      <c r="AL735">
        <v>408</v>
      </c>
      <c r="AM735">
        <v>243</v>
      </c>
      <c r="AN735">
        <v>222</v>
      </c>
      <c r="AO735">
        <v>36</v>
      </c>
      <c r="AP735">
        <v>0</v>
      </c>
      <c r="AQ735">
        <v>1011</v>
      </c>
      <c r="AR735">
        <v>207</v>
      </c>
      <c r="AS735">
        <v>41</v>
      </c>
      <c r="AT735">
        <v>0</v>
      </c>
      <c r="AU735">
        <v>23</v>
      </c>
      <c r="AV735">
        <v>387</v>
      </c>
      <c r="AW735">
        <v>93</v>
      </c>
      <c r="AX735">
        <v>124</v>
      </c>
      <c r="AY735">
        <v>33</v>
      </c>
      <c r="AZ735">
        <v>87</v>
      </c>
      <c r="BA735">
        <v>279</v>
      </c>
      <c r="BB735">
        <v>38</v>
      </c>
      <c r="BC735">
        <v>332</v>
      </c>
      <c r="BD735">
        <v>58</v>
      </c>
      <c r="BE735">
        <v>135</v>
      </c>
      <c r="BF735">
        <v>269</v>
      </c>
      <c r="BG735">
        <v>0</v>
      </c>
      <c r="BH735">
        <v>672</v>
      </c>
      <c r="BI735">
        <v>112</v>
      </c>
      <c r="BJ735">
        <v>171</v>
      </c>
      <c r="BK735">
        <v>280</v>
      </c>
      <c r="BL735">
        <v>0</v>
      </c>
      <c r="BM735">
        <v>657</v>
      </c>
      <c r="BN735">
        <v>203</v>
      </c>
      <c r="BO735">
        <v>338</v>
      </c>
      <c r="BP735">
        <v>209</v>
      </c>
      <c r="BQ735">
        <v>0</v>
      </c>
      <c r="BR735">
        <v>3867</v>
      </c>
      <c r="BS735">
        <v>734</v>
      </c>
      <c r="BT735">
        <v>756</v>
      </c>
      <c r="BU735">
        <v>132</v>
      </c>
      <c r="BV735">
        <v>0</v>
      </c>
    </row>
    <row r="736" spans="1:74" x14ac:dyDescent="0.3">
      <c r="A736" t="s">
        <v>4474</v>
      </c>
      <c r="B736">
        <v>1980</v>
      </c>
      <c r="C736" t="s">
        <v>189</v>
      </c>
      <c r="D736" t="s">
        <v>1216</v>
      </c>
      <c r="E736" t="str">
        <f t="shared" si="11"/>
        <v>City of Vista</v>
      </c>
      <c r="F736">
        <v>3017</v>
      </c>
      <c r="G736" t="s">
        <v>4475</v>
      </c>
      <c r="H736">
        <v>35834</v>
      </c>
      <c r="I736">
        <v>35834</v>
      </c>
      <c r="J736">
        <v>0</v>
      </c>
      <c r="K736">
        <v>0</v>
      </c>
      <c r="L736">
        <v>13690</v>
      </c>
      <c r="M736">
        <v>8021</v>
      </c>
      <c r="N736">
        <v>5669</v>
      </c>
      <c r="O736">
        <v>82600</v>
      </c>
      <c r="P736">
        <v>10116</v>
      </c>
      <c r="Q736">
        <v>1232</v>
      </c>
      <c r="R736">
        <v>2100</v>
      </c>
      <c r="S736">
        <v>1486</v>
      </c>
      <c r="T736" t="s">
        <v>1216</v>
      </c>
      <c r="U736">
        <v>1</v>
      </c>
      <c r="V736">
        <v>298</v>
      </c>
      <c r="W736">
        <v>8</v>
      </c>
      <c r="X736">
        <v>16</v>
      </c>
      <c r="Y736">
        <v>12</v>
      </c>
      <c r="Z736">
        <v>702</v>
      </c>
      <c r="AA736">
        <v>116</v>
      </c>
      <c r="AB736">
        <v>8</v>
      </c>
      <c r="AC736">
        <v>43</v>
      </c>
      <c r="AD736">
        <v>267</v>
      </c>
      <c r="AE736">
        <v>1144</v>
      </c>
      <c r="AF736">
        <v>18</v>
      </c>
      <c r="AG736">
        <v>139</v>
      </c>
      <c r="AH736">
        <v>213</v>
      </c>
      <c r="AI736">
        <v>553</v>
      </c>
      <c r="AJ736">
        <v>333</v>
      </c>
      <c r="AK736">
        <v>13</v>
      </c>
      <c r="AL736">
        <v>355</v>
      </c>
      <c r="AM736">
        <v>341</v>
      </c>
      <c r="AN736">
        <v>260</v>
      </c>
      <c r="AO736">
        <v>28</v>
      </c>
      <c r="AP736">
        <v>14</v>
      </c>
      <c r="AQ736">
        <v>792</v>
      </c>
      <c r="AR736">
        <v>142</v>
      </c>
      <c r="AS736">
        <v>72</v>
      </c>
      <c r="AT736">
        <v>0</v>
      </c>
      <c r="AU736">
        <v>23</v>
      </c>
      <c r="AV736">
        <v>428</v>
      </c>
      <c r="AW736">
        <v>99</v>
      </c>
      <c r="AX736">
        <v>24</v>
      </c>
      <c r="AY736">
        <v>33</v>
      </c>
      <c r="AZ736">
        <v>47</v>
      </c>
      <c r="BA736">
        <v>219</v>
      </c>
      <c r="BB736">
        <v>47</v>
      </c>
      <c r="BC736">
        <v>311</v>
      </c>
      <c r="BD736">
        <v>155</v>
      </c>
      <c r="BE736">
        <v>92</v>
      </c>
      <c r="BF736">
        <v>266</v>
      </c>
      <c r="BG736">
        <v>0</v>
      </c>
      <c r="BH736">
        <v>355</v>
      </c>
      <c r="BI736">
        <v>31</v>
      </c>
      <c r="BJ736">
        <v>145</v>
      </c>
      <c r="BK736">
        <v>182</v>
      </c>
      <c r="BL736">
        <v>0</v>
      </c>
      <c r="BM736">
        <v>353</v>
      </c>
      <c r="BN736">
        <v>62</v>
      </c>
      <c r="BO736">
        <v>173</v>
      </c>
      <c r="BP736">
        <v>231</v>
      </c>
      <c r="BQ736">
        <v>0</v>
      </c>
      <c r="BR736">
        <v>2026</v>
      </c>
      <c r="BS736">
        <v>417</v>
      </c>
      <c r="BT736">
        <v>559</v>
      </c>
      <c r="BU736">
        <v>300</v>
      </c>
      <c r="BV736">
        <v>0</v>
      </c>
    </row>
    <row r="737" spans="1:74" x14ac:dyDescent="0.3">
      <c r="A737" t="s">
        <v>4476</v>
      </c>
      <c r="B737">
        <v>1980</v>
      </c>
      <c r="C737" t="s">
        <v>189</v>
      </c>
      <c r="D737" t="s">
        <v>1218</v>
      </c>
      <c r="E737" t="str">
        <f t="shared" si="11"/>
        <v>City of Walnut</v>
      </c>
      <c r="F737">
        <v>3025</v>
      </c>
      <c r="G737" t="s">
        <v>4477</v>
      </c>
      <c r="H737">
        <v>12478</v>
      </c>
      <c r="I737">
        <v>12478</v>
      </c>
      <c r="J737">
        <v>0</v>
      </c>
      <c r="K737">
        <v>0</v>
      </c>
      <c r="L737">
        <v>3384</v>
      </c>
      <c r="M737">
        <v>3012</v>
      </c>
      <c r="N737">
        <v>372</v>
      </c>
      <c r="O737">
        <v>103600</v>
      </c>
      <c r="P737">
        <v>3211</v>
      </c>
      <c r="Q737">
        <v>89</v>
      </c>
      <c r="R737">
        <v>141</v>
      </c>
      <c r="S737">
        <v>2</v>
      </c>
      <c r="T737" t="s">
        <v>1218</v>
      </c>
      <c r="U737">
        <v>1</v>
      </c>
      <c r="V737">
        <v>348</v>
      </c>
      <c r="W737">
        <v>0</v>
      </c>
      <c r="X737">
        <v>0</v>
      </c>
      <c r="Y737">
        <v>0</v>
      </c>
      <c r="Z737">
        <v>23</v>
      </c>
      <c r="AA737">
        <v>13</v>
      </c>
      <c r="AB737">
        <v>0</v>
      </c>
      <c r="AC737">
        <v>0</v>
      </c>
      <c r="AD737">
        <v>7</v>
      </c>
      <c r="AE737">
        <v>33</v>
      </c>
      <c r="AF737">
        <v>0</v>
      </c>
      <c r="AG737">
        <v>0</v>
      </c>
      <c r="AH737">
        <v>0</v>
      </c>
      <c r="AI737">
        <v>50</v>
      </c>
      <c r="AJ737">
        <v>19</v>
      </c>
      <c r="AK737">
        <v>0</v>
      </c>
      <c r="AL737">
        <v>0</v>
      </c>
      <c r="AM737">
        <v>10</v>
      </c>
      <c r="AN737">
        <v>45</v>
      </c>
      <c r="AO737">
        <v>4</v>
      </c>
      <c r="AP737">
        <v>0</v>
      </c>
      <c r="AQ737">
        <v>84</v>
      </c>
      <c r="AR737">
        <v>24</v>
      </c>
      <c r="AS737">
        <v>29</v>
      </c>
      <c r="AT737">
        <v>5</v>
      </c>
      <c r="AU737">
        <v>0</v>
      </c>
      <c r="AV737">
        <v>558</v>
      </c>
      <c r="AW737">
        <v>124</v>
      </c>
      <c r="AX737">
        <v>0</v>
      </c>
      <c r="AY737">
        <v>0</v>
      </c>
      <c r="AZ737">
        <v>6</v>
      </c>
      <c r="BA737">
        <v>60</v>
      </c>
      <c r="BB737">
        <v>31</v>
      </c>
      <c r="BC737">
        <v>0</v>
      </c>
      <c r="BD737">
        <v>0</v>
      </c>
      <c r="BE737">
        <v>0</v>
      </c>
      <c r="BF737">
        <v>37</v>
      </c>
      <c r="BG737">
        <v>0</v>
      </c>
      <c r="BH737">
        <v>12</v>
      </c>
      <c r="BI737">
        <v>23</v>
      </c>
      <c r="BJ737">
        <v>21</v>
      </c>
      <c r="BK737">
        <v>95</v>
      </c>
      <c r="BL737">
        <v>0</v>
      </c>
      <c r="BM737">
        <v>74</v>
      </c>
      <c r="BN737">
        <v>18</v>
      </c>
      <c r="BO737">
        <v>19</v>
      </c>
      <c r="BP737">
        <v>73</v>
      </c>
      <c r="BQ737">
        <v>0</v>
      </c>
      <c r="BR737">
        <v>1236</v>
      </c>
      <c r="BS737">
        <v>394</v>
      </c>
      <c r="BT737">
        <v>542</v>
      </c>
      <c r="BU737">
        <v>171</v>
      </c>
      <c r="BV737">
        <v>0</v>
      </c>
    </row>
    <row r="738" spans="1:74" x14ac:dyDescent="0.3">
      <c r="A738" t="s">
        <v>4478</v>
      </c>
      <c r="B738">
        <v>1980</v>
      </c>
      <c r="C738" t="s">
        <v>189</v>
      </c>
      <c r="D738" t="s">
        <v>1220</v>
      </c>
      <c r="E738" t="str">
        <f t="shared" si="11"/>
        <v>City of Walnut Creek</v>
      </c>
      <c r="F738">
        <v>3030</v>
      </c>
      <c r="G738" t="s">
        <v>4479</v>
      </c>
      <c r="H738">
        <v>53643</v>
      </c>
      <c r="I738">
        <v>53643</v>
      </c>
      <c r="J738">
        <v>0</v>
      </c>
      <c r="K738">
        <v>0</v>
      </c>
      <c r="L738">
        <v>23387</v>
      </c>
      <c r="M738">
        <v>15539</v>
      </c>
      <c r="N738">
        <v>7848</v>
      </c>
      <c r="O738">
        <v>135300</v>
      </c>
      <c r="P738">
        <v>15367</v>
      </c>
      <c r="Q738">
        <v>4488</v>
      </c>
      <c r="R738">
        <v>4528</v>
      </c>
      <c r="S738">
        <v>17</v>
      </c>
      <c r="T738" t="s">
        <v>1220</v>
      </c>
      <c r="U738">
        <v>1</v>
      </c>
      <c r="V738">
        <v>337</v>
      </c>
      <c r="W738">
        <v>0</v>
      </c>
      <c r="X738">
        <v>19</v>
      </c>
      <c r="Y738">
        <v>11</v>
      </c>
      <c r="Z738">
        <v>645</v>
      </c>
      <c r="AA738">
        <v>132</v>
      </c>
      <c r="AB738">
        <v>15</v>
      </c>
      <c r="AC738">
        <v>48</v>
      </c>
      <c r="AD738">
        <v>97</v>
      </c>
      <c r="AE738">
        <v>1130</v>
      </c>
      <c r="AF738">
        <v>22</v>
      </c>
      <c r="AG738">
        <v>32</v>
      </c>
      <c r="AH738">
        <v>154</v>
      </c>
      <c r="AI738">
        <v>778</v>
      </c>
      <c r="AJ738">
        <v>467</v>
      </c>
      <c r="AK738">
        <v>21</v>
      </c>
      <c r="AL738">
        <v>266</v>
      </c>
      <c r="AM738">
        <v>420</v>
      </c>
      <c r="AN738">
        <v>390</v>
      </c>
      <c r="AO738">
        <v>83</v>
      </c>
      <c r="AP738">
        <v>9</v>
      </c>
      <c r="AQ738">
        <v>2208</v>
      </c>
      <c r="AR738">
        <v>465</v>
      </c>
      <c r="AS738">
        <v>296</v>
      </c>
      <c r="AT738">
        <v>20</v>
      </c>
      <c r="AU738">
        <v>34</v>
      </c>
      <c r="AV738">
        <v>554</v>
      </c>
      <c r="AW738">
        <v>142</v>
      </c>
      <c r="AX738">
        <v>0</v>
      </c>
      <c r="AY738">
        <v>6</v>
      </c>
      <c r="AZ738">
        <v>21</v>
      </c>
      <c r="BA738">
        <v>124</v>
      </c>
      <c r="BB738">
        <v>21</v>
      </c>
      <c r="BC738">
        <v>56</v>
      </c>
      <c r="BD738">
        <v>37</v>
      </c>
      <c r="BE738">
        <v>33</v>
      </c>
      <c r="BF738">
        <v>168</v>
      </c>
      <c r="BG738">
        <v>0</v>
      </c>
      <c r="BH738">
        <v>174</v>
      </c>
      <c r="BI738">
        <v>24</v>
      </c>
      <c r="BJ738">
        <v>141</v>
      </c>
      <c r="BK738">
        <v>152</v>
      </c>
      <c r="BL738">
        <v>0</v>
      </c>
      <c r="BM738">
        <v>261</v>
      </c>
      <c r="BN738">
        <v>50</v>
      </c>
      <c r="BO738">
        <v>101</v>
      </c>
      <c r="BP738">
        <v>144</v>
      </c>
      <c r="BQ738">
        <v>0</v>
      </c>
      <c r="BR738">
        <v>4613</v>
      </c>
      <c r="BS738">
        <v>883</v>
      </c>
      <c r="BT738">
        <v>1148</v>
      </c>
      <c r="BU738">
        <v>505</v>
      </c>
      <c r="BV738">
        <v>0</v>
      </c>
    </row>
    <row r="739" spans="1:74" x14ac:dyDescent="0.3">
      <c r="A739" t="s">
        <v>4480</v>
      </c>
      <c r="B739">
        <v>1980</v>
      </c>
      <c r="C739" t="s">
        <v>189</v>
      </c>
      <c r="D739" t="s">
        <v>4481</v>
      </c>
      <c r="E739" t="str">
        <f t="shared" si="11"/>
        <v>City of Walnut Creek West</v>
      </c>
      <c r="F739">
        <v>3032</v>
      </c>
      <c r="G739" t="s">
        <v>4482</v>
      </c>
      <c r="H739">
        <v>5893</v>
      </c>
      <c r="I739">
        <v>5893</v>
      </c>
      <c r="J739">
        <v>0</v>
      </c>
      <c r="K739">
        <v>0</v>
      </c>
      <c r="L739">
        <v>2442</v>
      </c>
      <c r="M739">
        <v>1668</v>
      </c>
      <c r="N739">
        <v>774</v>
      </c>
      <c r="O739">
        <v>112300</v>
      </c>
      <c r="P739">
        <v>2104</v>
      </c>
      <c r="Q739">
        <v>89</v>
      </c>
      <c r="R739">
        <v>295</v>
      </c>
      <c r="S739">
        <v>0</v>
      </c>
      <c r="T739" t="s">
        <v>4481</v>
      </c>
      <c r="U739">
        <v>1</v>
      </c>
      <c r="V739">
        <v>321</v>
      </c>
      <c r="W739">
        <v>0</v>
      </c>
      <c r="X739">
        <v>0</v>
      </c>
      <c r="Y739">
        <v>0</v>
      </c>
      <c r="Z739">
        <v>77</v>
      </c>
      <c r="AA739">
        <v>13</v>
      </c>
      <c r="AB739">
        <v>0</v>
      </c>
      <c r="AC739">
        <v>0</v>
      </c>
      <c r="AD739">
        <v>28</v>
      </c>
      <c r="AE739">
        <v>74</v>
      </c>
      <c r="AF739">
        <v>0</v>
      </c>
      <c r="AG739">
        <v>8</v>
      </c>
      <c r="AH739">
        <v>26</v>
      </c>
      <c r="AI739">
        <v>55</v>
      </c>
      <c r="AJ739">
        <v>33</v>
      </c>
      <c r="AK739">
        <v>0</v>
      </c>
      <c r="AL739">
        <v>30</v>
      </c>
      <c r="AM739">
        <v>69</v>
      </c>
      <c r="AN739">
        <v>38</v>
      </c>
      <c r="AO739">
        <v>8</v>
      </c>
      <c r="AP739">
        <v>6</v>
      </c>
      <c r="AQ739">
        <v>199</v>
      </c>
      <c r="AR739">
        <v>51</v>
      </c>
      <c r="AS739">
        <v>42</v>
      </c>
      <c r="AT739">
        <v>0</v>
      </c>
      <c r="AU739">
        <v>0</v>
      </c>
      <c r="AV739">
        <v>469</v>
      </c>
      <c r="AW739">
        <v>122</v>
      </c>
      <c r="AX739">
        <v>0</v>
      </c>
      <c r="AY739">
        <v>0</v>
      </c>
      <c r="AZ739">
        <v>7</v>
      </c>
      <c r="BA739">
        <v>31</v>
      </c>
      <c r="BB739">
        <v>9</v>
      </c>
      <c r="BC739">
        <v>38</v>
      </c>
      <c r="BD739">
        <v>12</v>
      </c>
      <c r="BE739">
        <v>0</v>
      </c>
      <c r="BF739">
        <v>39</v>
      </c>
      <c r="BG739">
        <v>0</v>
      </c>
      <c r="BH739">
        <v>65</v>
      </c>
      <c r="BI739">
        <v>6</v>
      </c>
      <c r="BJ739">
        <v>6</v>
      </c>
      <c r="BK739">
        <v>31</v>
      </c>
      <c r="BL739">
        <v>0</v>
      </c>
      <c r="BM739">
        <v>121</v>
      </c>
      <c r="BN739">
        <v>17</v>
      </c>
      <c r="BO739">
        <v>19</v>
      </c>
      <c r="BP739">
        <v>35</v>
      </c>
      <c r="BQ739">
        <v>0</v>
      </c>
      <c r="BR739">
        <v>734</v>
      </c>
      <c r="BS739">
        <v>132</v>
      </c>
      <c r="BT739">
        <v>111</v>
      </c>
      <c r="BU739">
        <v>99</v>
      </c>
      <c r="BV739">
        <v>0</v>
      </c>
    </row>
    <row r="740" spans="1:74" x14ac:dyDescent="0.3">
      <c r="A740" t="s">
        <v>4483</v>
      </c>
      <c r="B740">
        <v>1980</v>
      </c>
      <c r="C740" t="s">
        <v>189</v>
      </c>
      <c r="D740" t="s">
        <v>4484</v>
      </c>
      <c r="E740" t="str">
        <f t="shared" si="11"/>
        <v>City of Walnut Park</v>
      </c>
      <c r="F740">
        <v>3040</v>
      </c>
      <c r="G740" t="s">
        <v>4485</v>
      </c>
      <c r="H740">
        <v>11811</v>
      </c>
      <c r="I740">
        <v>11811</v>
      </c>
      <c r="J740">
        <v>0</v>
      </c>
      <c r="K740">
        <v>0</v>
      </c>
      <c r="L740">
        <v>3647</v>
      </c>
      <c r="M740">
        <v>2177</v>
      </c>
      <c r="N740">
        <v>1470</v>
      </c>
      <c r="O740">
        <v>63400</v>
      </c>
      <c r="P740">
        <v>3013</v>
      </c>
      <c r="Q740">
        <v>704</v>
      </c>
      <c r="R740">
        <v>67</v>
      </c>
      <c r="S740">
        <v>0</v>
      </c>
      <c r="T740" t="s">
        <v>4484</v>
      </c>
      <c r="U740">
        <v>1</v>
      </c>
      <c r="V740">
        <v>199</v>
      </c>
      <c r="W740">
        <v>0</v>
      </c>
      <c r="X740">
        <v>8</v>
      </c>
      <c r="Y740">
        <v>10</v>
      </c>
      <c r="Z740">
        <v>229</v>
      </c>
      <c r="AA740">
        <v>75</v>
      </c>
      <c r="AB740">
        <v>43</v>
      </c>
      <c r="AC740">
        <v>61</v>
      </c>
      <c r="AD740">
        <v>91</v>
      </c>
      <c r="AE740">
        <v>141</v>
      </c>
      <c r="AF740">
        <v>0</v>
      </c>
      <c r="AG740">
        <v>110</v>
      </c>
      <c r="AH740">
        <v>101</v>
      </c>
      <c r="AI740">
        <v>59</v>
      </c>
      <c r="AJ740">
        <v>28</v>
      </c>
      <c r="AK740">
        <v>0</v>
      </c>
      <c r="AL740">
        <v>156</v>
      </c>
      <c r="AM740">
        <v>22</v>
      </c>
      <c r="AN740">
        <v>14</v>
      </c>
      <c r="AO740">
        <v>0</v>
      </c>
      <c r="AP740">
        <v>0</v>
      </c>
      <c r="AQ740">
        <v>219</v>
      </c>
      <c r="AR740">
        <v>7</v>
      </c>
      <c r="AS740">
        <v>14</v>
      </c>
      <c r="AT740">
        <v>0</v>
      </c>
      <c r="AU740">
        <v>10</v>
      </c>
      <c r="AV740">
        <v>287</v>
      </c>
      <c r="AW740">
        <v>76</v>
      </c>
      <c r="AX740">
        <v>38</v>
      </c>
      <c r="AY740">
        <v>14</v>
      </c>
      <c r="AZ740">
        <v>29</v>
      </c>
      <c r="BA740">
        <v>67</v>
      </c>
      <c r="BB740">
        <v>51</v>
      </c>
      <c r="BC740">
        <v>110</v>
      </c>
      <c r="BD740">
        <v>28</v>
      </c>
      <c r="BE740">
        <v>80</v>
      </c>
      <c r="BF740">
        <v>49</v>
      </c>
      <c r="BG740">
        <v>0</v>
      </c>
      <c r="BH740">
        <v>98</v>
      </c>
      <c r="BI740">
        <v>68</v>
      </c>
      <c r="BJ740">
        <v>31</v>
      </c>
      <c r="BK740">
        <v>63</v>
      </c>
      <c r="BL740">
        <v>0</v>
      </c>
      <c r="BM740">
        <v>244</v>
      </c>
      <c r="BN740">
        <v>41</v>
      </c>
      <c r="BO740">
        <v>20</v>
      </c>
      <c r="BP740">
        <v>43</v>
      </c>
      <c r="BQ740">
        <v>0</v>
      </c>
      <c r="BR740">
        <v>624</v>
      </c>
      <c r="BS740">
        <v>55</v>
      </c>
      <c r="BT740">
        <v>69</v>
      </c>
      <c r="BU740">
        <v>36</v>
      </c>
      <c r="BV740">
        <v>0</v>
      </c>
    </row>
    <row r="741" spans="1:74" x14ac:dyDescent="0.3">
      <c r="A741" t="s">
        <v>4486</v>
      </c>
      <c r="B741">
        <v>1980</v>
      </c>
      <c r="C741" t="s">
        <v>189</v>
      </c>
      <c r="D741" t="s">
        <v>1222</v>
      </c>
      <c r="E741" t="str">
        <f t="shared" si="11"/>
        <v>City of Wasco</v>
      </c>
      <c r="F741">
        <v>3045</v>
      </c>
      <c r="G741" t="s">
        <v>4487</v>
      </c>
      <c r="H741">
        <v>9613</v>
      </c>
      <c r="I741">
        <v>0</v>
      </c>
      <c r="J741">
        <v>9613</v>
      </c>
      <c r="K741">
        <v>0</v>
      </c>
      <c r="L741">
        <v>3001</v>
      </c>
      <c r="M741">
        <v>1746</v>
      </c>
      <c r="N741">
        <v>1255</v>
      </c>
      <c r="O741">
        <v>44200</v>
      </c>
      <c r="P741">
        <v>2552</v>
      </c>
      <c r="Q741">
        <v>410</v>
      </c>
      <c r="R741">
        <v>109</v>
      </c>
      <c r="S741">
        <v>93</v>
      </c>
      <c r="T741" t="s">
        <v>1222</v>
      </c>
      <c r="U741">
        <v>1</v>
      </c>
      <c r="V741">
        <v>175</v>
      </c>
      <c r="W741">
        <v>0</v>
      </c>
      <c r="X741">
        <v>0</v>
      </c>
      <c r="Y741">
        <v>35</v>
      </c>
      <c r="Z741">
        <v>224</v>
      </c>
      <c r="AA741">
        <v>46</v>
      </c>
      <c r="AB741">
        <v>68</v>
      </c>
      <c r="AC741">
        <v>6</v>
      </c>
      <c r="AD741">
        <v>87</v>
      </c>
      <c r="AE741">
        <v>39</v>
      </c>
      <c r="AF741">
        <v>6</v>
      </c>
      <c r="AG741">
        <v>238</v>
      </c>
      <c r="AH741">
        <v>79</v>
      </c>
      <c r="AI741">
        <v>89</v>
      </c>
      <c r="AJ741">
        <v>16</v>
      </c>
      <c r="AK741">
        <v>5</v>
      </c>
      <c r="AL741">
        <v>105</v>
      </c>
      <c r="AM741">
        <v>3</v>
      </c>
      <c r="AN741">
        <v>4</v>
      </c>
      <c r="AO741">
        <v>0</v>
      </c>
      <c r="AP741">
        <v>0</v>
      </c>
      <c r="AQ741">
        <v>115</v>
      </c>
      <c r="AR741">
        <v>4</v>
      </c>
      <c r="AS741">
        <v>0</v>
      </c>
      <c r="AT741">
        <v>0</v>
      </c>
      <c r="AU741">
        <v>5</v>
      </c>
      <c r="AV741">
        <v>249</v>
      </c>
      <c r="AW741">
        <v>86</v>
      </c>
      <c r="AX741">
        <v>20</v>
      </c>
      <c r="AY741">
        <v>8</v>
      </c>
      <c r="AZ741">
        <v>26</v>
      </c>
      <c r="BA741">
        <v>73</v>
      </c>
      <c r="BB741">
        <v>0</v>
      </c>
      <c r="BC741">
        <v>226</v>
      </c>
      <c r="BD741">
        <v>23</v>
      </c>
      <c r="BE741">
        <v>10</v>
      </c>
      <c r="BF741">
        <v>0</v>
      </c>
      <c r="BG741">
        <v>0</v>
      </c>
      <c r="BH741">
        <v>187</v>
      </c>
      <c r="BI741">
        <v>26</v>
      </c>
      <c r="BJ741">
        <v>45</v>
      </c>
      <c r="BK741">
        <v>36</v>
      </c>
      <c r="BL741">
        <v>0</v>
      </c>
      <c r="BM741">
        <v>171</v>
      </c>
      <c r="BN741">
        <v>34</v>
      </c>
      <c r="BO741">
        <v>27</v>
      </c>
      <c r="BP741">
        <v>12</v>
      </c>
      <c r="BQ741">
        <v>0</v>
      </c>
      <c r="BR741">
        <v>555</v>
      </c>
      <c r="BS741">
        <v>44</v>
      </c>
      <c r="BT741">
        <v>21</v>
      </c>
      <c r="BU741">
        <v>6</v>
      </c>
      <c r="BV741">
        <v>0</v>
      </c>
    </row>
    <row r="742" spans="1:74" x14ac:dyDescent="0.3">
      <c r="A742" t="s">
        <v>4488</v>
      </c>
      <c r="B742">
        <v>1980</v>
      </c>
      <c r="C742" t="s">
        <v>189</v>
      </c>
      <c r="D742" t="s">
        <v>1224</v>
      </c>
      <c r="E742" t="str">
        <f t="shared" si="11"/>
        <v>City of Waterford</v>
      </c>
      <c r="F742">
        <v>3050</v>
      </c>
      <c r="G742" t="s">
        <v>4489</v>
      </c>
      <c r="H742">
        <v>2683</v>
      </c>
      <c r="I742">
        <v>0</v>
      </c>
      <c r="J742">
        <v>2683</v>
      </c>
      <c r="K742">
        <v>0</v>
      </c>
      <c r="L742">
        <v>935</v>
      </c>
      <c r="M742">
        <v>675</v>
      </c>
      <c r="N742">
        <v>260</v>
      </c>
      <c r="O742">
        <v>44700</v>
      </c>
      <c r="P742">
        <v>863</v>
      </c>
      <c r="Q742">
        <v>93</v>
      </c>
      <c r="R742">
        <v>0</v>
      </c>
      <c r="S742">
        <v>37</v>
      </c>
      <c r="T742" t="s">
        <v>1224</v>
      </c>
      <c r="U742">
        <v>1</v>
      </c>
      <c r="V742">
        <v>237</v>
      </c>
      <c r="W742">
        <v>0</v>
      </c>
      <c r="X742">
        <v>4</v>
      </c>
      <c r="Y742">
        <v>6</v>
      </c>
      <c r="Z742">
        <v>37</v>
      </c>
      <c r="AA742">
        <v>5</v>
      </c>
      <c r="AB742">
        <v>9</v>
      </c>
      <c r="AC742">
        <v>5</v>
      </c>
      <c r="AD742">
        <v>17</v>
      </c>
      <c r="AE742">
        <v>44</v>
      </c>
      <c r="AF742">
        <v>3</v>
      </c>
      <c r="AG742">
        <v>19</v>
      </c>
      <c r="AH742">
        <v>13</v>
      </c>
      <c r="AI742">
        <v>11</v>
      </c>
      <c r="AJ742">
        <v>8</v>
      </c>
      <c r="AK742">
        <v>7</v>
      </c>
      <c r="AL742">
        <v>7</v>
      </c>
      <c r="AM742">
        <v>9</v>
      </c>
      <c r="AN742">
        <v>3</v>
      </c>
      <c r="AO742">
        <v>0</v>
      </c>
      <c r="AP742">
        <v>6</v>
      </c>
      <c r="AQ742">
        <v>36</v>
      </c>
      <c r="AR742">
        <v>4</v>
      </c>
      <c r="AS742">
        <v>0</v>
      </c>
      <c r="AT742">
        <v>0</v>
      </c>
      <c r="AU742">
        <v>4</v>
      </c>
      <c r="AV742">
        <v>272</v>
      </c>
      <c r="AW742">
        <v>73</v>
      </c>
      <c r="AX742">
        <v>27</v>
      </c>
      <c r="AY742">
        <v>10</v>
      </c>
      <c r="AZ742">
        <v>7</v>
      </c>
      <c r="BA742">
        <v>41</v>
      </c>
      <c r="BB742">
        <v>6</v>
      </c>
      <c r="BC742">
        <v>70</v>
      </c>
      <c r="BD742">
        <v>4</v>
      </c>
      <c r="BE742">
        <v>23</v>
      </c>
      <c r="BF742">
        <v>42</v>
      </c>
      <c r="BG742">
        <v>0</v>
      </c>
      <c r="BH742">
        <v>93</v>
      </c>
      <c r="BI742">
        <v>14</v>
      </c>
      <c r="BJ742">
        <v>21</v>
      </c>
      <c r="BK742">
        <v>10</v>
      </c>
      <c r="BL742">
        <v>0</v>
      </c>
      <c r="BM742">
        <v>59</v>
      </c>
      <c r="BN742">
        <v>6</v>
      </c>
      <c r="BO742">
        <v>30</v>
      </c>
      <c r="BP742">
        <v>7</v>
      </c>
      <c r="BQ742">
        <v>0</v>
      </c>
      <c r="BR742">
        <v>109</v>
      </c>
      <c r="BS742">
        <v>12</v>
      </c>
      <c r="BT742">
        <v>10</v>
      </c>
      <c r="BU742">
        <v>5</v>
      </c>
      <c r="BV742">
        <v>0</v>
      </c>
    </row>
    <row r="743" spans="1:74" x14ac:dyDescent="0.3">
      <c r="A743" t="s">
        <v>4490</v>
      </c>
      <c r="B743">
        <v>1980</v>
      </c>
      <c r="C743" t="s">
        <v>189</v>
      </c>
      <c r="D743" t="s">
        <v>1226</v>
      </c>
      <c r="E743" t="str">
        <f t="shared" si="11"/>
        <v>City of Watsonville</v>
      </c>
      <c r="F743">
        <v>3055</v>
      </c>
      <c r="G743" t="s">
        <v>4491</v>
      </c>
      <c r="H743">
        <v>23543</v>
      </c>
      <c r="I743">
        <v>0</v>
      </c>
      <c r="J743">
        <v>23543</v>
      </c>
      <c r="K743">
        <v>0</v>
      </c>
      <c r="L743">
        <v>8172</v>
      </c>
      <c r="M743">
        <v>4085</v>
      </c>
      <c r="N743">
        <v>4087</v>
      </c>
      <c r="O743">
        <v>71000</v>
      </c>
      <c r="P743">
        <v>5332</v>
      </c>
      <c r="Q743">
        <v>1799</v>
      </c>
      <c r="R743">
        <v>864</v>
      </c>
      <c r="S743">
        <v>656</v>
      </c>
      <c r="T743" t="s">
        <v>1226</v>
      </c>
      <c r="U743">
        <v>1</v>
      </c>
      <c r="V743">
        <v>260</v>
      </c>
      <c r="W743">
        <v>32</v>
      </c>
      <c r="X743">
        <v>41</v>
      </c>
      <c r="Y743">
        <v>68</v>
      </c>
      <c r="Z743">
        <v>480</v>
      </c>
      <c r="AA743">
        <v>40</v>
      </c>
      <c r="AB743">
        <v>100</v>
      </c>
      <c r="AC743">
        <v>95</v>
      </c>
      <c r="AD743">
        <v>260</v>
      </c>
      <c r="AE743">
        <v>516</v>
      </c>
      <c r="AF743">
        <v>30</v>
      </c>
      <c r="AG743">
        <v>257</v>
      </c>
      <c r="AH743">
        <v>172</v>
      </c>
      <c r="AI743">
        <v>339</v>
      </c>
      <c r="AJ743">
        <v>151</v>
      </c>
      <c r="AK743">
        <v>9</v>
      </c>
      <c r="AL743">
        <v>263</v>
      </c>
      <c r="AM743">
        <v>190</v>
      </c>
      <c r="AN743">
        <v>84</v>
      </c>
      <c r="AO743">
        <v>0</v>
      </c>
      <c r="AP743">
        <v>12</v>
      </c>
      <c r="AQ743">
        <v>699</v>
      </c>
      <c r="AR743">
        <v>145</v>
      </c>
      <c r="AS743">
        <v>12</v>
      </c>
      <c r="AT743">
        <v>0</v>
      </c>
      <c r="AU743">
        <v>10</v>
      </c>
      <c r="AV743">
        <v>344</v>
      </c>
      <c r="AW743">
        <v>85</v>
      </c>
      <c r="AX743">
        <v>53</v>
      </c>
      <c r="AY743">
        <v>22</v>
      </c>
      <c r="AZ743">
        <v>41</v>
      </c>
      <c r="BA743">
        <v>95</v>
      </c>
      <c r="BB743">
        <v>44</v>
      </c>
      <c r="BC743">
        <v>223</v>
      </c>
      <c r="BD743">
        <v>34</v>
      </c>
      <c r="BE743">
        <v>52</v>
      </c>
      <c r="BF743">
        <v>66</v>
      </c>
      <c r="BG743">
        <v>0</v>
      </c>
      <c r="BH743">
        <v>329</v>
      </c>
      <c r="BI743">
        <v>20</v>
      </c>
      <c r="BJ743">
        <v>28</v>
      </c>
      <c r="BK743">
        <v>94</v>
      </c>
      <c r="BL743">
        <v>0</v>
      </c>
      <c r="BM743">
        <v>291</v>
      </c>
      <c r="BN743">
        <v>46</v>
      </c>
      <c r="BO743">
        <v>65</v>
      </c>
      <c r="BP743">
        <v>58</v>
      </c>
      <c r="BQ743">
        <v>0</v>
      </c>
      <c r="BR743">
        <v>1158</v>
      </c>
      <c r="BS743">
        <v>146</v>
      </c>
      <c r="BT743">
        <v>180</v>
      </c>
      <c r="BU743">
        <v>54</v>
      </c>
      <c r="BV743">
        <v>0</v>
      </c>
    </row>
    <row r="744" spans="1:74" x14ac:dyDescent="0.3">
      <c r="A744" t="s">
        <v>4492</v>
      </c>
      <c r="B744">
        <v>1980</v>
      </c>
      <c r="C744" t="s">
        <v>189</v>
      </c>
      <c r="D744" t="s">
        <v>4493</v>
      </c>
      <c r="E744" t="str">
        <f t="shared" si="11"/>
        <v>City of Weaverville</v>
      </c>
      <c r="F744">
        <v>3060</v>
      </c>
      <c r="G744" t="s">
        <v>4494</v>
      </c>
      <c r="H744">
        <v>2787</v>
      </c>
      <c r="I744">
        <v>0</v>
      </c>
      <c r="J744">
        <v>2787</v>
      </c>
      <c r="K744">
        <v>0</v>
      </c>
      <c r="L744">
        <v>1077</v>
      </c>
      <c r="M744">
        <v>727</v>
      </c>
      <c r="N744">
        <v>350</v>
      </c>
      <c r="O744">
        <v>60700</v>
      </c>
      <c r="P744">
        <v>810</v>
      </c>
      <c r="Q744">
        <v>129</v>
      </c>
      <c r="R744">
        <v>53</v>
      </c>
      <c r="S744">
        <v>168</v>
      </c>
      <c r="T744" t="s">
        <v>4493</v>
      </c>
      <c r="U744">
        <v>1</v>
      </c>
      <c r="V744">
        <v>243</v>
      </c>
      <c r="W744">
        <v>0</v>
      </c>
      <c r="X744">
        <v>0</v>
      </c>
      <c r="Y744">
        <v>0</v>
      </c>
      <c r="Z744">
        <v>65</v>
      </c>
      <c r="AA744">
        <v>0</v>
      </c>
      <c r="AB744">
        <v>0</v>
      </c>
      <c r="AC744">
        <v>6</v>
      </c>
      <c r="AD744">
        <v>26</v>
      </c>
      <c r="AE744">
        <v>26</v>
      </c>
      <c r="AF744">
        <v>0</v>
      </c>
      <c r="AG744">
        <v>25</v>
      </c>
      <c r="AH744">
        <v>21</v>
      </c>
      <c r="AI744">
        <v>3</v>
      </c>
      <c r="AJ744">
        <v>0</v>
      </c>
      <c r="AK744">
        <v>0</v>
      </c>
      <c r="AL744">
        <v>23</v>
      </c>
      <c r="AM744">
        <v>11</v>
      </c>
      <c r="AN744">
        <v>8</v>
      </c>
      <c r="AO744">
        <v>0</v>
      </c>
      <c r="AP744">
        <v>0</v>
      </c>
      <c r="AQ744">
        <v>71</v>
      </c>
      <c r="AR744">
        <v>11</v>
      </c>
      <c r="AS744">
        <v>0</v>
      </c>
      <c r="AT744">
        <v>0</v>
      </c>
      <c r="AU744">
        <v>8</v>
      </c>
      <c r="AV744">
        <v>348</v>
      </c>
      <c r="AW744">
        <v>92</v>
      </c>
      <c r="AX744">
        <v>13</v>
      </c>
      <c r="AY744">
        <v>11</v>
      </c>
      <c r="AZ744">
        <v>9</v>
      </c>
      <c r="BA744">
        <v>19</v>
      </c>
      <c r="BB744">
        <v>0</v>
      </c>
      <c r="BC744">
        <v>61</v>
      </c>
      <c r="BD744">
        <v>0</v>
      </c>
      <c r="BE744">
        <v>10</v>
      </c>
      <c r="BF744">
        <v>24</v>
      </c>
      <c r="BG744">
        <v>0</v>
      </c>
      <c r="BH744">
        <v>33</v>
      </c>
      <c r="BI744">
        <v>5</v>
      </c>
      <c r="BJ744">
        <v>0</v>
      </c>
      <c r="BK744">
        <v>6</v>
      </c>
      <c r="BL744">
        <v>0</v>
      </c>
      <c r="BM744">
        <v>69</v>
      </c>
      <c r="BN744">
        <v>14</v>
      </c>
      <c r="BO744">
        <v>12</v>
      </c>
      <c r="BP744">
        <v>21</v>
      </c>
      <c r="BQ744">
        <v>0</v>
      </c>
      <c r="BR744">
        <v>189</v>
      </c>
      <c r="BS744">
        <v>26</v>
      </c>
      <c r="BT744">
        <v>4</v>
      </c>
      <c r="BU744">
        <v>11</v>
      </c>
      <c r="BV744">
        <v>0</v>
      </c>
    </row>
    <row r="745" spans="1:74" x14ac:dyDescent="0.3">
      <c r="A745" t="s">
        <v>4495</v>
      </c>
      <c r="B745">
        <v>1980</v>
      </c>
      <c r="C745" t="s">
        <v>189</v>
      </c>
      <c r="D745" t="s">
        <v>1228</v>
      </c>
      <c r="E745" t="str">
        <f t="shared" si="11"/>
        <v>City of Weed</v>
      </c>
      <c r="F745">
        <v>3063</v>
      </c>
      <c r="G745" t="s">
        <v>4496</v>
      </c>
      <c r="H745">
        <v>2879</v>
      </c>
      <c r="I745">
        <v>0</v>
      </c>
      <c r="J745">
        <v>2879</v>
      </c>
      <c r="K745">
        <v>0</v>
      </c>
      <c r="L745">
        <v>1056</v>
      </c>
      <c r="M745">
        <v>694</v>
      </c>
      <c r="N745">
        <v>362</v>
      </c>
      <c r="O745">
        <v>42700</v>
      </c>
      <c r="P745">
        <v>873</v>
      </c>
      <c r="Q745">
        <v>130</v>
      </c>
      <c r="R745">
        <v>85</v>
      </c>
      <c r="S745">
        <v>51</v>
      </c>
      <c r="T745" t="s">
        <v>1228</v>
      </c>
      <c r="U745">
        <v>1</v>
      </c>
      <c r="V745">
        <v>184</v>
      </c>
      <c r="W745">
        <v>0</v>
      </c>
      <c r="X745">
        <v>10</v>
      </c>
      <c r="Y745">
        <v>9</v>
      </c>
      <c r="Z745">
        <v>108</v>
      </c>
      <c r="AA745">
        <v>15</v>
      </c>
      <c r="AB745">
        <v>10</v>
      </c>
      <c r="AC745">
        <v>7</v>
      </c>
      <c r="AD745">
        <v>31</v>
      </c>
      <c r="AE745">
        <v>23</v>
      </c>
      <c r="AF745">
        <v>3</v>
      </c>
      <c r="AG745">
        <v>22</v>
      </c>
      <c r="AH745">
        <v>18</v>
      </c>
      <c r="AI745">
        <v>17</v>
      </c>
      <c r="AJ745">
        <v>0</v>
      </c>
      <c r="AK745">
        <v>0</v>
      </c>
      <c r="AL745">
        <v>42</v>
      </c>
      <c r="AM745">
        <v>0</v>
      </c>
      <c r="AN745">
        <v>3</v>
      </c>
      <c r="AO745">
        <v>0</v>
      </c>
      <c r="AP745">
        <v>4</v>
      </c>
      <c r="AQ745">
        <v>31</v>
      </c>
      <c r="AR745">
        <v>3</v>
      </c>
      <c r="AS745">
        <v>2</v>
      </c>
      <c r="AT745">
        <v>0</v>
      </c>
      <c r="AU745">
        <v>0</v>
      </c>
      <c r="AV745">
        <v>261</v>
      </c>
      <c r="AW745">
        <v>98</v>
      </c>
      <c r="AX745">
        <v>13</v>
      </c>
      <c r="AY745">
        <v>15</v>
      </c>
      <c r="AZ745">
        <v>4</v>
      </c>
      <c r="BA745">
        <v>15</v>
      </c>
      <c r="BB745">
        <v>0</v>
      </c>
      <c r="BC745">
        <v>82</v>
      </c>
      <c r="BD745">
        <v>33</v>
      </c>
      <c r="BE745">
        <v>10</v>
      </c>
      <c r="BF745">
        <v>5</v>
      </c>
      <c r="BG745">
        <v>0</v>
      </c>
      <c r="BH745">
        <v>44</v>
      </c>
      <c r="BI745">
        <v>22</v>
      </c>
      <c r="BJ745">
        <v>22</v>
      </c>
      <c r="BK745">
        <v>0</v>
      </c>
      <c r="BL745">
        <v>0</v>
      </c>
      <c r="BM745">
        <v>92</v>
      </c>
      <c r="BN745">
        <v>7</v>
      </c>
      <c r="BO745">
        <v>13</v>
      </c>
      <c r="BP745">
        <v>4</v>
      </c>
      <c r="BQ745">
        <v>0</v>
      </c>
      <c r="BR745">
        <v>223</v>
      </c>
      <c r="BS745">
        <v>0</v>
      </c>
      <c r="BT745">
        <v>0</v>
      </c>
      <c r="BU745">
        <v>5</v>
      </c>
      <c r="BV745">
        <v>0</v>
      </c>
    </row>
    <row r="746" spans="1:74" x14ac:dyDescent="0.3">
      <c r="A746" t="s">
        <v>4497</v>
      </c>
      <c r="B746">
        <v>1980</v>
      </c>
      <c r="C746" t="s">
        <v>189</v>
      </c>
      <c r="D746" t="s">
        <v>4498</v>
      </c>
      <c r="E746" t="str">
        <f t="shared" si="11"/>
        <v>City of Weed Patch</v>
      </c>
      <c r="F746">
        <v>3064</v>
      </c>
      <c r="G746" t="s">
        <v>4499</v>
      </c>
      <c r="H746">
        <v>1553</v>
      </c>
      <c r="I746">
        <v>0</v>
      </c>
      <c r="J746">
        <v>0</v>
      </c>
      <c r="K746">
        <v>1553</v>
      </c>
      <c r="L746">
        <v>394</v>
      </c>
      <c r="M746">
        <v>186</v>
      </c>
      <c r="N746">
        <v>208</v>
      </c>
      <c r="O746">
        <v>24800</v>
      </c>
      <c r="P746">
        <v>250</v>
      </c>
      <c r="Q746">
        <v>88</v>
      </c>
      <c r="R746">
        <v>3</v>
      </c>
      <c r="S746">
        <v>80</v>
      </c>
      <c r="T746" t="s">
        <v>4498</v>
      </c>
      <c r="U746">
        <v>1</v>
      </c>
      <c r="V746">
        <v>191</v>
      </c>
      <c r="W746">
        <v>0</v>
      </c>
      <c r="X746">
        <v>0</v>
      </c>
      <c r="Y746">
        <v>6</v>
      </c>
      <c r="Z746">
        <v>35</v>
      </c>
      <c r="AA746">
        <v>6</v>
      </c>
      <c r="AB746">
        <v>16</v>
      </c>
      <c r="AC746">
        <v>6</v>
      </c>
      <c r="AD746">
        <v>32</v>
      </c>
      <c r="AE746">
        <v>46</v>
      </c>
      <c r="AF746">
        <v>0</v>
      </c>
      <c r="AG746">
        <v>12</v>
      </c>
      <c r="AH746">
        <v>6</v>
      </c>
      <c r="AI746">
        <v>18</v>
      </c>
      <c r="AJ746">
        <v>0</v>
      </c>
      <c r="AK746">
        <v>0</v>
      </c>
      <c r="AL746">
        <v>34</v>
      </c>
      <c r="AM746">
        <v>6</v>
      </c>
      <c r="AN746">
        <v>0</v>
      </c>
      <c r="AO746">
        <v>0</v>
      </c>
      <c r="AP746">
        <v>0</v>
      </c>
      <c r="AQ746">
        <v>16</v>
      </c>
      <c r="AR746">
        <v>0</v>
      </c>
      <c r="AS746">
        <v>0</v>
      </c>
      <c r="AT746">
        <v>0</v>
      </c>
      <c r="AU746">
        <v>0</v>
      </c>
      <c r="AV746">
        <v>182</v>
      </c>
      <c r="AW746">
        <v>60</v>
      </c>
      <c r="AX746">
        <v>15</v>
      </c>
      <c r="AY746">
        <v>0</v>
      </c>
      <c r="AZ746">
        <v>13</v>
      </c>
      <c r="BA746">
        <v>5</v>
      </c>
      <c r="BB746">
        <v>0</v>
      </c>
      <c r="BC746">
        <v>9</v>
      </c>
      <c r="BD746">
        <v>0</v>
      </c>
      <c r="BE746">
        <v>4</v>
      </c>
      <c r="BF746">
        <v>0</v>
      </c>
      <c r="BG746">
        <v>0</v>
      </c>
      <c r="BH746">
        <v>18</v>
      </c>
      <c r="BI746">
        <v>0</v>
      </c>
      <c r="BJ746">
        <v>0</v>
      </c>
      <c r="BK746">
        <v>0</v>
      </c>
      <c r="BL746">
        <v>0</v>
      </c>
      <c r="BM746">
        <v>5</v>
      </c>
      <c r="BN746">
        <v>0</v>
      </c>
      <c r="BO746">
        <v>0</v>
      </c>
      <c r="BP746">
        <v>0</v>
      </c>
      <c r="BQ746">
        <v>0</v>
      </c>
      <c r="BR746">
        <v>12</v>
      </c>
      <c r="BS746">
        <v>0</v>
      </c>
      <c r="BT746">
        <v>0</v>
      </c>
      <c r="BU746">
        <v>0</v>
      </c>
      <c r="BV746">
        <v>0</v>
      </c>
    </row>
    <row r="747" spans="1:74" x14ac:dyDescent="0.3">
      <c r="A747" t="s">
        <v>4500</v>
      </c>
      <c r="B747">
        <v>1980</v>
      </c>
      <c r="C747" t="s">
        <v>189</v>
      </c>
      <c r="D747" t="s">
        <v>4501</v>
      </c>
      <c r="E747" t="str">
        <f t="shared" si="11"/>
        <v>City of West Athens</v>
      </c>
      <c r="F747">
        <v>3066</v>
      </c>
      <c r="G747" t="s">
        <v>4502</v>
      </c>
      <c r="H747">
        <v>8531</v>
      </c>
      <c r="I747">
        <v>8531</v>
      </c>
      <c r="J747">
        <v>0</v>
      </c>
      <c r="K747">
        <v>0</v>
      </c>
      <c r="L747">
        <v>2475</v>
      </c>
      <c r="M747">
        <v>1359</v>
      </c>
      <c r="N747">
        <v>1116</v>
      </c>
      <c r="O747">
        <v>68400</v>
      </c>
      <c r="P747">
        <v>1831</v>
      </c>
      <c r="Q747">
        <v>329</v>
      </c>
      <c r="R747">
        <v>367</v>
      </c>
      <c r="S747">
        <v>29</v>
      </c>
      <c r="T747" t="s">
        <v>4501</v>
      </c>
      <c r="U747">
        <v>1</v>
      </c>
      <c r="V747">
        <v>236</v>
      </c>
      <c r="W747">
        <v>0</v>
      </c>
      <c r="X747">
        <v>0</v>
      </c>
      <c r="Y747">
        <v>0</v>
      </c>
      <c r="Z747">
        <v>150</v>
      </c>
      <c r="AA747">
        <v>24</v>
      </c>
      <c r="AB747">
        <v>0</v>
      </c>
      <c r="AC747">
        <v>43</v>
      </c>
      <c r="AD747">
        <v>117</v>
      </c>
      <c r="AE747">
        <v>113</v>
      </c>
      <c r="AF747">
        <v>0</v>
      </c>
      <c r="AG747">
        <v>83</v>
      </c>
      <c r="AH747">
        <v>57</v>
      </c>
      <c r="AI747">
        <v>55</v>
      </c>
      <c r="AJ747">
        <v>38</v>
      </c>
      <c r="AK747">
        <v>0</v>
      </c>
      <c r="AL747">
        <v>137</v>
      </c>
      <c r="AM747">
        <v>5</v>
      </c>
      <c r="AN747">
        <v>28</v>
      </c>
      <c r="AO747">
        <v>15</v>
      </c>
      <c r="AP747">
        <v>7</v>
      </c>
      <c r="AQ747">
        <v>215</v>
      </c>
      <c r="AR747">
        <v>12</v>
      </c>
      <c r="AS747">
        <v>0</v>
      </c>
      <c r="AT747">
        <v>0</v>
      </c>
      <c r="AU747">
        <v>0</v>
      </c>
      <c r="AV747">
        <v>317</v>
      </c>
      <c r="AW747">
        <v>78</v>
      </c>
      <c r="AX747">
        <v>0</v>
      </c>
      <c r="AY747">
        <v>0</v>
      </c>
      <c r="AZ747">
        <v>0</v>
      </c>
      <c r="BA747">
        <v>59</v>
      </c>
      <c r="BB747">
        <v>7</v>
      </c>
      <c r="BC747">
        <v>23</v>
      </c>
      <c r="BD747">
        <v>7</v>
      </c>
      <c r="BE747">
        <v>15</v>
      </c>
      <c r="BF747">
        <v>54</v>
      </c>
      <c r="BG747">
        <v>0</v>
      </c>
      <c r="BH747">
        <v>11</v>
      </c>
      <c r="BI747">
        <v>38</v>
      </c>
      <c r="BJ747">
        <v>27</v>
      </c>
      <c r="BK747">
        <v>65</v>
      </c>
      <c r="BL747">
        <v>0</v>
      </c>
      <c r="BM747">
        <v>95</v>
      </c>
      <c r="BN747">
        <v>66</v>
      </c>
      <c r="BO747">
        <v>36</v>
      </c>
      <c r="BP747">
        <v>42</v>
      </c>
      <c r="BQ747">
        <v>0</v>
      </c>
      <c r="BR747">
        <v>570</v>
      </c>
      <c r="BS747">
        <v>54</v>
      </c>
      <c r="BT747">
        <v>39</v>
      </c>
      <c r="BU747">
        <v>20</v>
      </c>
      <c r="BV747">
        <v>0</v>
      </c>
    </row>
    <row r="748" spans="1:74" x14ac:dyDescent="0.3">
      <c r="A748" t="s">
        <v>4503</v>
      </c>
      <c r="B748">
        <v>1980</v>
      </c>
      <c r="C748" t="s">
        <v>189</v>
      </c>
      <c r="D748" t="s">
        <v>4504</v>
      </c>
      <c r="E748" t="str">
        <f t="shared" si="11"/>
        <v>City of West Carson</v>
      </c>
      <c r="F748">
        <v>3067</v>
      </c>
      <c r="G748" t="s">
        <v>4505</v>
      </c>
      <c r="H748">
        <v>17997</v>
      </c>
      <c r="I748">
        <v>17997</v>
      </c>
      <c r="J748">
        <v>0</v>
      </c>
      <c r="K748">
        <v>0</v>
      </c>
      <c r="L748">
        <v>5798</v>
      </c>
      <c r="M748">
        <v>4198</v>
      </c>
      <c r="N748">
        <v>1600</v>
      </c>
      <c r="O748">
        <v>95100</v>
      </c>
      <c r="P748">
        <v>4247</v>
      </c>
      <c r="Q748">
        <v>614</v>
      </c>
      <c r="R748">
        <v>430</v>
      </c>
      <c r="S748">
        <v>909</v>
      </c>
      <c r="T748" t="s">
        <v>4504</v>
      </c>
      <c r="U748">
        <v>1</v>
      </c>
      <c r="V748">
        <v>344</v>
      </c>
      <c r="W748">
        <v>0</v>
      </c>
      <c r="X748">
        <v>0</v>
      </c>
      <c r="Y748">
        <v>0</v>
      </c>
      <c r="Z748">
        <v>180</v>
      </c>
      <c r="AA748">
        <v>24</v>
      </c>
      <c r="AB748">
        <v>23</v>
      </c>
      <c r="AC748">
        <v>15</v>
      </c>
      <c r="AD748">
        <v>22</v>
      </c>
      <c r="AE748">
        <v>135</v>
      </c>
      <c r="AF748">
        <v>0</v>
      </c>
      <c r="AG748">
        <v>26</v>
      </c>
      <c r="AH748">
        <v>69</v>
      </c>
      <c r="AI748">
        <v>84</v>
      </c>
      <c r="AJ748">
        <v>126</v>
      </c>
      <c r="AK748">
        <v>6</v>
      </c>
      <c r="AL748">
        <v>19</v>
      </c>
      <c r="AM748">
        <v>63</v>
      </c>
      <c r="AN748">
        <v>79</v>
      </c>
      <c r="AO748">
        <v>56</v>
      </c>
      <c r="AP748">
        <v>14</v>
      </c>
      <c r="AQ748">
        <v>397</v>
      </c>
      <c r="AR748">
        <v>92</v>
      </c>
      <c r="AS748">
        <v>65</v>
      </c>
      <c r="AT748">
        <v>0</v>
      </c>
      <c r="AU748">
        <v>49</v>
      </c>
      <c r="AV748">
        <v>409</v>
      </c>
      <c r="AW748">
        <v>86</v>
      </c>
      <c r="AX748">
        <v>26</v>
      </c>
      <c r="AY748">
        <v>0</v>
      </c>
      <c r="AZ748">
        <v>0</v>
      </c>
      <c r="BA748">
        <v>75</v>
      </c>
      <c r="BB748">
        <v>14</v>
      </c>
      <c r="BC748">
        <v>43</v>
      </c>
      <c r="BD748">
        <v>7</v>
      </c>
      <c r="BE748">
        <v>29</v>
      </c>
      <c r="BF748">
        <v>60</v>
      </c>
      <c r="BG748">
        <v>0</v>
      </c>
      <c r="BH748">
        <v>99</v>
      </c>
      <c r="BI748">
        <v>21</v>
      </c>
      <c r="BJ748">
        <v>16</v>
      </c>
      <c r="BK748">
        <v>77</v>
      </c>
      <c r="BL748">
        <v>0</v>
      </c>
      <c r="BM748">
        <v>134</v>
      </c>
      <c r="BN748">
        <v>13</v>
      </c>
      <c r="BO748">
        <v>41</v>
      </c>
      <c r="BP748">
        <v>87</v>
      </c>
      <c r="BQ748">
        <v>0</v>
      </c>
      <c r="BR748">
        <v>1533</v>
      </c>
      <c r="BS748">
        <v>294</v>
      </c>
      <c r="BT748">
        <v>247</v>
      </c>
      <c r="BU748">
        <v>124</v>
      </c>
      <c r="BV748">
        <v>0</v>
      </c>
    </row>
    <row r="749" spans="1:74" x14ac:dyDescent="0.3">
      <c r="A749" t="s">
        <v>4506</v>
      </c>
      <c r="B749">
        <v>1980</v>
      </c>
      <c r="C749" t="s">
        <v>189</v>
      </c>
      <c r="D749" t="s">
        <v>4507</v>
      </c>
      <c r="E749" t="str">
        <f t="shared" si="11"/>
        <v>City of West Compton</v>
      </c>
      <c r="F749">
        <v>3068</v>
      </c>
      <c r="G749" t="s">
        <v>4508</v>
      </c>
      <c r="H749">
        <v>5907</v>
      </c>
      <c r="I749">
        <v>5907</v>
      </c>
      <c r="J749">
        <v>0</v>
      </c>
      <c r="K749">
        <v>0</v>
      </c>
      <c r="L749">
        <v>1616</v>
      </c>
      <c r="M749">
        <v>1218</v>
      </c>
      <c r="N749">
        <v>398</v>
      </c>
      <c r="O749">
        <v>47800</v>
      </c>
      <c r="P749">
        <v>1373</v>
      </c>
      <c r="Q749">
        <v>87</v>
      </c>
      <c r="R749">
        <v>75</v>
      </c>
      <c r="S749">
        <v>109</v>
      </c>
      <c r="T749" t="s">
        <v>4507</v>
      </c>
      <c r="U749">
        <v>1</v>
      </c>
      <c r="V749">
        <v>215</v>
      </c>
      <c r="W749">
        <v>0</v>
      </c>
      <c r="X749">
        <v>0</v>
      </c>
      <c r="Y749">
        <v>0</v>
      </c>
      <c r="Z749">
        <v>67</v>
      </c>
      <c r="AA749">
        <v>11</v>
      </c>
      <c r="AB749">
        <v>15</v>
      </c>
      <c r="AC749">
        <v>5</v>
      </c>
      <c r="AD749">
        <v>23</v>
      </c>
      <c r="AE749">
        <v>40</v>
      </c>
      <c r="AF749">
        <v>0</v>
      </c>
      <c r="AG749">
        <v>26</v>
      </c>
      <c r="AH749">
        <v>11</v>
      </c>
      <c r="AI749">
        <v>6</v>
      </c>
      <c r="AJ749">
        <v>29</v>
      </c>
      <c r="AK749">
        <v>0</v>
      </c>
      <c r="AL749">
        <v>46</v>
      </c>
      <c r="AM749">
        <v>13</v>
      </c>
      <c r="AN749">
        <v>8</v>
      </c>
      <c r="AO749">
        <v>0</v>
      </c>
      <c r="AP749">
        <v>0</v>
      </c>
      <c r="AQ749">
        <v>81</v>
      </c>
      <c r="AR749">
        <v>0</v>
      </c>
      <c r="AS749">
        <v>0</v>
      </c>
      <c r="AT749">
        <v>0</v>
      </c>
      <c r="AU749">
        <v>0</v>
      </c>
      <c r="AV749">
        <v>245</v>
      </c>
      <c r="AW749">
        <v>93</v>
      </c>
      <c r="AX749">
        <v>6</v>
      </c>
      <c r="AY749">
        <v>0</v>
      </c>
      <c r="AZ749">
        <v>0</v>
      </c>
      <c r="BA749">
        <v>80</v>
      </c>
      <c r="BB749">
        <v>13</v>
      </c>
      <c r="BC749">
        <v>21</v>
      </c>
      <c r="BD749">
        <v>0</v>
      </c>
      <c r="BE749">
        <v>23</v>
      </c>
      <c r="BF749">
        <v>45</v>
      </c>
      <c r="BG749">
        <v>0</v>
      </c>
      <c r="BH749">
        <v>85</v>
      </c>
      <c r="BI749">
        <v>21</v>
      </c>
      <c r="BJ749">
        <v>51</v>
      </c>
      <c r="BK749">
        <v>19</v>
      </c>
      <c r="BL749">
        <v>0</v>
      </c>
      <c r="BM749">
        <v>95</v>
      </c>
      <c r="BN749">
        <v>31</v>
      </c>
      <c r="BO749">
        <v>13</v>
      </c>
      <c r="BP749">
        <v>0</v>
      </c>
      <c r="BQ749">
        <v>0</v>
      </c>
      <c r="BR749">
        <v>477</v>
      </c>
      <c r="BS749">
        <v>22</v>
      </c>
      <c r="BT749">
        <v>20</v>
      </c>
      <c r="BU749">
        <v>6</v>
      </c>
      <c r="BV749">
        <v>0</v>
      </c>
    </row>
    <row r="750" spans="1:74" x14ac:dyDescent="0.3">
      <c r="A750" t="s">
        <v>4509</v>
      </c>
      <c r="B750">
        <v>1980</v>
      </c>
      <c r="C750" t="s">
        <v>189</v>
      </c>
      <c r="D750" t="s">
        <v>1230</v>
      </c>
      <c r="E750" t="str">
        <f t="shared" si="11"/>
        <v>City of West Covina</v>
      </c>
      <c r="F750">
        <v>3070</v>
      </c>
      <c r="G750" t="s">
        <v>4510</v>
      </c>
      <c r="H750">
        <v>80291</v>
      </c>
      <c r="I750">
        <v>80291</v>
      </c>
      <c r="J750">
        <v>0</v>
      </c>
      <c r="K750">
        <v>0</v>
      </c>
      <c r="L750">
        <v>26389</v>
      </c>
      <c r="M750">
        <v>18674</v>
      </c>
      <c r="N750">
        <v>7715</v>
      </c>
      <c r="O750">
        <v>84000</v>
      </c>
      <c r="P750">
        <v>21483</v>
      </c>
      <c r="Q750">
        <v>2021</v>
      </c>
      <c r="R750">
        <v>3701</v>
      </c>
      <c r="S750">
        <v>167</v>
      </c>
      <c r="T750" t="s">
        <v>1230</v>
      </c>
      <c r="U750">
        <v>1</v>
      </c>
      <c r="V750">
        <v>362</v>
      </c>
      <c r="W750">
        <v>0</v>
      </c>
      <c r="X750">
        <v>0</v>
      </c>
      <c r="Y750">
        <v>17</v>
      </c>
      <c r="Z750">
        <v>631</v>
      </c>
      <c r="AA750">
        <v>176</v>
      </c>
      <c r="AB750">
        <v>0</v>
      </c>
      <c r="AC750">
        <v>18</v>
      </c>
      <c r="AD750">
        <v>100</v>
      </c>
      <c r="AE750">
        <v>1017</v>
      </c>
      <c r="AF750">
        <v>12</v>
      </c>
      <c r="AG750">
        <v>78</v>
      </c>
      <c r="AH750">
        <v>203</v>
      </c>
      <c r="AI750">
        <v>567</v>
      </c>
      <c r="AJ750">
        <v>659</v>
      </c>
      <c r="AK750">
        <v>30</v>
      </c>
      <c r="AL750">
        <v>265</v>
      </c>
      <c r="AM750">
        <v>346</v>
      </c>
      <c r="AN750">
        <v>555</v>
      </c>
      <c r="AO750">
        <v>131</v>
      </c>
      <c r="AP750">
        <v>24</v>
      </c>
      <c r="AQ750">
        <v>1893</v>
      </c>
      <c r="AR750">
        <v>566</v>
      </c>
      <c r="AS750">
        <v>290</v>
      </c>
      <c r="AT750">
        <v>24</v>
      </c>
      <c r="AU750">
        <v>30</v>
      </c>
      <c r="AV750">
        <v>425</v>
      </c>
      <c r="AW750">
        <v>117</v>
      </c>
      <c r="AX750">
        <v>6</v>
      </c>
      <c r="AY750">
        <v>9</v>
      </c>
      <c r="AZ750">
        <v>47</v>
      </c>
      <c r="BA750">
        <v>330</v>
      </c>
      <c r="BB750">
        <v>100</v>
      </c>
      <c r="BC750">
        <v>265</v>
      </c>
      <c r="BD750">
        <v>121</v>
      </c>
      <c r="BE750">
        <v>90</v>
      </c>
      <c r="BF750">
        <v>421</v>
      </c>
      <c r="BG750">
        <v>0</v>
      </c>
      <c r="BH750">
        <v>369</v>
      </c>
      <c r="BI750">
        <v>207</v>
      </c>
      <c r="BJ750">
        <v>187</v>
      </c>
      <c r="BK750">
        <v>384</v>
      </c>
      <c r="BL750">
        <v>0</v>
      </c>
      <c r="BM750">
        <v>876</v>
      </c>
      <c r="BN750">
        <v>237</v>
      </c>
      <c r="BO750">
        <v>260</v>
      </c>
      <c r="BP750">
        <v>374</v>
      </c>
      <c r="BQ750">
        <v>0</v>
      </c>
      <c r="BR750">
        <v>8084</v>
      </c>
      <c r="BS750">
        <v>1695</v>
      </c>
      <c r="BT750">
        <v>1855</v>
      </c>
      <c r="BU750">
        <v>573</v>
      </c>
      <c r="BV750">
        <v>0</v>
      </c>
    </row>
    <row r="751" spans="1:74" x14ac:dyDescent="0.3">
      <c r="A751" t="s">
        <v>4511</v>
      </c>
      <c r="B751">
        <v>1980</v>
      </c>
      <c r="C751" t="s">
        <v>189</v>
      </c>
      <c r="D751" t="s">
        <v>4512</v>
      </c>
      <c r="E751" t="str">
        <f t="shared" si="11"/>
        <v>City of West Hollywood</v>
      </c>
      <c r="F751">
        <v>3080</v>
      </c>
      <c r="G751" t="s">
        <v>4513</v>
      </c>
      <c r="H751">
        <v>35703</v>
      </c>
      <c r="I751">
        <v>35703</v>
      </c>
      <c r="J751">
        <v>0</v>
      </c>
      <c r="K751">
        <v>0</v>
      </c>
      <c r="L751">
        <v>22152</v>
      </c>
      <c r="M751">
        <v>2684</v>
      </c>
      <c r="N751">
        <v>19468</v>
      </c>
      <c r="O751">
        <v>128000</v>
      </c>
      <c r="P751">
        <v>6812</v>
      </c>
      <c r="Q751">
        <v>4452</v>
      </c>
      <c r="R751">
        <v>13022</v>
      </c>
      <c r="S751">
        <v>25</v>
      </c>
      <c r="T751" t="s">
        <v>4512</v>
      </c>
      <c r="U751">
        <v>1</v>
      </c>
      <c r="V751">
        <v>326</v>
      </c>
      <c r="W751">
        <v>28</v>
      </c>
      <c r="X751">
        <v>110</v>
      </c>
      <c r="Y751">
        <v>46</v>
      </c>
      <c r="Z751">
        <v>2639</v>
      </c>
      <c r="AA751">
        <v>529</v>
      </c>
      <c r="AB751">
        <v>79</v>
      </c>
      <c r="AC751">
        <v>168</v>
      </c>
      <c r="AD751">
        <v>604</v>
      </c>
      <c r="AE751">
        <v>3124</v>
      </c>
      <c r="AF751">
        <v>51</v>
      </c>
      <c r="AG751">
        <v>287</v>
      </c>
      <c r="AH751">
        <v>650</v>
      </c>
      <c r="AI751">
        <v>1491</v>
      </c>
      <c r="AJ751">
        <v>1313</v>
      </c>
      <c r="AK751">
        <v>37</v>
      </c>
      <c r="AL751">
        <v>768</v>
      </c>
      <c r="AM751">
        <v>662</v>
      </c>
      <c r="AN751">
        <v>977</v>
      </c>
      <c r="AO751">
        <v>284</v>
      </c>
      <c r="AP751">
        <v>26</v>
      </c>
      <c r="AQ751">
        <v>3863</v>
      </c>
      <c r="AR751">
        <v>1087</v>
      </c>
      <c r="AS751">
        <v>521</v>
      </c>
      <c r="AT751">
        <v>20</v>
      </c>
      <c r="AU751">
        <v>35</v>
      </c>
      <c r="AV751">
        <v>395</v>
      </c>
      <c r="AW751">
        <v>99</v>
      </c>
      <c r="AX751">
        <v>13</v>
      </c>
      <c r="AY751">
        <v>20</v>
      </c>
      <c r="AZ751">
        <v>0</v>
      </c>
      <c r="BA751">
        <v>27</v>
      </c>
      <c r="BB751">
        <v>7</v>
      </c>
      <c r="BC751">
        <v>107</v>
      </c>
      <c r="BD751">
        <v>47</v>
      </c>
      <c r="BE751">
        <v>21</v>
      </c>
      <c r="BF751">
        <v>60</v>
      </c>
      <c r="BG751">
        <v>0</v>
      </c>
      <c r="BH751">
        <v>61</v>
      </c>
      <c r="BI751">
        <v>12</v>
      </c>
      <c r="BJ751">
        <v>13</v>
      </c>
      <c r="BK751">
        <v>58</v>
      </c>
      <c r="BL751">
        <v>0</v>
      </c>
      <c r="BM751">
        <v>108</v>
      </c>
      <c r="BN751">
        <v>8</v>
      </c>
      <c r="BO751">
        <v>0</v>
      </c>
      <c r="BP751">
        <v>15</v>
      </c>
      <c r="BQ751">
        <v>0</v>
      </c>
      <c r="BR751">
        <v>419</v>
      </c>
      <c r="BS751">
        <v>55</v>
      </c>
      <c r="BT751">
        <v>34</v>
      </c>
      <c r="BU751">
        <v>22</v>
      </c>
      <c r="BV751">
        <v>0</v>
      </c>
    </row>
    <row r="752" spans="1:74" x14ac:dyDescent="0.3">
      <c r="A752" t="s">
        <v>4514</v>
      </c>
      <c r="B752">
        <v>1980</v>
      </c>
      <c r="C752" t="s">
        <v>189</v>
      </c>
      <c r="D752" t="s">
        <v>1234</v>
      </c>
      <c r="E752" t="str">
        <f t="shared" si="11"/>
        <v>City of Westminster</v>
      </c>
      <c r="F752">
        <v>3085</v>
      </c>
      <c r="G752" t="s">
        <v>4515</v>
      </c>
      <c r="H752">
        <v>71133</v>
      </c>
      <c r="I752">
        <v>71133</v>
      </c>
      <c r="J752">
        <v>0</v>
      </c>
      <c r="K752">
        <v>0</v>
      </c>
      <c r="L752">
        <v>23837</v>
      </c>
      <c r="M752">
        <v>15878</v>
      </c>
      <c r="N752">
        <v>7959</v>
      </c>
      <c r="O752">
        <v>95300</v>
      </c>
      <c r="P752">
        <v>17417</v>
      </c>
      <c r="Q752">
        <v>1959</v>
      </c>
      <c r="R752">
        <v>2790</v>
      </c>
      <c r="S752">
        <v>2373</v>
      </c>
      <c r="T752" t="s">
        <v>1234</v>
      </c>
      <c r="U752">
        <v>1</v>
      </c>
      <c r="V752">
        <v>359</v>
      </c>
      <c r="W752">
        <v>16</v>
      </c>
      <c r="X752">
        <v>5</v>
      </c>
      <c r="Y752">
        <v>13</v>
      </c>
      <c r="Z752">
        <v>763</v>
      </c>
      <c r="AA752">
        <v>160</v>
      </c>
      <c r="AB752">
        <v>11</v>
      </c>
      <c r="AC752">
        <v>49</v>
      </c>
      <c r="AD752">
        <v>152</v>
      </c>
      <c r="AE752">
        <v>1104</v>
      </c>
      <c r="AF752">
        <v>0</v>
      </c>
      <c r="AG752">
        <v>47</v>
      </c>
      <c r="AH752">
        <v>175</v>
      </c>
      <c r="AI752">
        <v>530</v>
      </c>
      <c r="AJ752">
        <v>788</v>
      </c>
      <c r="AK752">
        <v>18</v>
      </c>
      <c r="AL752">
        <v>280</v>
      </c>
      <c r="AM752">
        <v>358</v>
      </c>
      <c r="AN752">
        <v>498</v>
      </c>
      <c r="AO752">
        <v>141</v>
      </c>
      <c r="AP752">
        <v>12</v>
      </c>
      <c r="AQ752">
        <v>1645</v>
      </c>
      <c r="AR752">
        <v>658</v>
      </c>
      <c r="AS752">
        <v>376</v>
      </c>
      <c r="AT752">
        <v>20</v>
      </c>
      <c r="AU752">
        <v>41</v>
      </c>
      <c r="AV752">
        <v>439</v>
      </c>
      <c r="AW752">
        <v>97</v>
      </c>
      <c r="AX752">
        <v>15</v>
      </c>
      <c r="AY752">
        <v>27</v>
      </c>
      <c r="AZ752">
        <v>15</v>
      </c>
      <c r="BA752">
        <v>234</v>
      </c>
      <c r="BB752">
        <v>79</v>
      </c>
      <c r="BC752">
        <v>88</v>
      </c>
      <c r="BD752">
        <v>33</v>
      </c>
      <c r="BE752">
        <v>122</v>
      </c>
      <c r="BF752">
        <v>283</v>
      </c>
      <c r="BG752">
        <v>0</v>
      </c>
      <c r="BH752">
        <v>313</v>
      </c>
      <c r="BI752">
        <v>118</v>
      </c>
      <c r="BJ752">
        <v>179</v>
      </c>
      <c r="BK752">
        <v>242</v>
      </c>
      <c r="BL752">
        <v>0</v>
      </c>
      <c r="BM752">
        <v>602</v>
      </c>
      <c r="BN752">
        <v>127</v>
      </c>
      <c r="BO752">
        <v>143</v>
      </c>
      <c r="BP752">
        <v>204</v>
      </c>
      <c r="BQ752">
        <v>0</v>
      </c>
      <c r="BR752">
        <v>5890</v>
      </c>
      <c r="BS752">
        <v>1345</v>
      </c>
      <c r="BT752">
        <v>1428</v>
      </c>
      <c r="BU752">
        <v>620</v>
      </c>
      <c r="BV752">
        <v>0</v>
      </c>
    </row>
    <row r="753" spans="1:74" x14ac:dyDescent="0.3">
      <c r="A753" t="s">
        <v>4516</v>
      </c>
      <c r="B753">
        <v>1980</v>
      </c>
      <c r="C753" t="s">
        <v>189</v>
      </c>
      <c r="D753" t="s">
        <v>4517</v>
      </c>
      <c r="E753" t="str">
        <f t="shared" si="11"/>
        <v>City of Westmont</v>
      </c>
      <c r="F753">
        <v>3091</v>
      </c>
      <c r="G753" t="s">
        <v>4518</v>
      </c>
      <c r="H753">
        <v>27916</v>
      </c>
      <c r="I753">
        <v>27916</v>
      </c>
      <c r="J753">
        <v>0</v>
      </c>
      <c r="K753">
        <v>0</v>
      </c>
      <c r="L753">
        <v>9165</v>
      </c>
      <c r="M753">
        <v>3218</v>
      </c>
      <c r="N753">
        <v>5947</v>
      </c>
      <c r="O753">
        <v>56400</v>
      </c>
      <c r="P753">
        <v>5858</v>
      </c>
      <c r="Q753">
        <v>2712</v>
      </c>
      <c r="R753">
        <v>959</v>
      </c>
      <c r="S753">
        <v>28</v>
      </c>
      <c r="T753" t="s">
        <v>4517</v>
      </c>
      <c r="U753">
        <v>1</v>
      </c>
      <c r="V753">
        <v>228</v>
      </c>
      <c r="W753">
        <v>9</v>
      </c>
      <c r="X753">
        <v>38</v>
      </c>
      <c r="Y753">
        <v>50</v>
      </c>
      <c r="Z753">
        <v>1404</v>
      </c>
      <c r="AA753">
        <v>185</v>
      </c>
      <c r="AB753">
        <v>60</v>
      </c>
      <c r="AC753">
        <v>156</v>
      </c>
      <c r="AD753">
        <v>470</v>
      </c>
      <c r="AE753">
        <v>966</v>
      </c>
      <c r="AF753">
        <v>28</v>
      </c>
      <c r="AG753">
        <v>285</v>
      </c>
      <c r="AH753">
        <v>293</v>
      </c>
      <c r="AI753">
        <v>294</v>
      </c>
      <c r="AJ753">
        <v>100</v>
      </c>
      <c r="AK753">
        <v>0</v>
      </c>
      <c r="AL753">
        <v>492</v>
      </c>
      <c r="AM753">
        <v>106</v>
      </c>
      <c r="AN753">
        <v>46</v>
      </c>
      <c r="AO753">
        <v>8</v>
      </c>
      <c r="AP753">
        <v>12</v>
      </c>
      <c r="AQ753">
        <v>788</v>
      </c>
      <c r="AR753">
        <v>40</v>
      </c>
      <c r="AS753">
        <v>6</v>
      </c>
      <c r="AT753">
        <v>0</v>
      </c>
      <c r="AU753">
        <v>0</v>
      </c>
      <c r="AV753">
        <v>301</v>
      </c>
      <c r="AW753">
        <v>86</v>
      </c>
      <c r="AX753">
        <v>19</v>
      </c>
      <c r="AY753">
        <v>12</v>
      </c>
      <c r="AZ753">
        <v>7</v>
      </c>
      <c r="BA753">
        <v>167</v>
      </c>
      <c r="BB753">
        <v>26</v>
      </c>
      <c r="BC753">
        <v>88</v>
      </c>
      <c r="BD753">
        <v>0</v>
      </c>
      <c r="BE753">
        <v>40</v>
      </c>
      <c r="BF753">
        <v>217</v>
      </c>
      <c r="BG753">
        <v>0</v>
      </c>
      <c r="BH753">
        <v>109</v>
      </c>
      <c r="BI753">
        <v>64</v>
      </c>
      <c r="BJ753">
        <v>142</v>
      </c>
      <c r="BK753">
        <v>96</v>
      </c>
      <c r="BL753">
        <v>0</v>
      </c>
      <c r="BM753">
        <v>207</v>
      </c>
      <c r="BN753">
        <v>63</v>
      </c>
      <c r="BO753">
        <v>113</v>
      </c>
      <c r="BP753">
        <v>68</v>
      </c>
      <c r="BQ753">
        <v>0</v>
      </c>
      <c r="BR753">
        <v>1054</v>
      </c>
      <c r="BS753">
        <v>99</v>
      </c>
      <c r="BT753">
        <v>91</v>
      </c>
      <c r="BU753">
        <v>23</v>
      </c>
      <c r="BV753">
        <v>0</v>
      </c>
    </row>
    <row r="754" spans="1:74" x14ac:dyDescent="0.3">
      <c r="A754" t="s">
        <v>4519</v>
      </c>
      <c r="B754">
        <v>1980</v>
      </c>
      <c r="C754" t="s">
        <v>189</v>
      </c>
      <c r="D754" t="s">
        <v>1236</v>
      </c>
      <c r="E754" t="str">
        <f t="shared" si="11"/>
        <v>City of Westmorland</v>
      </c>
      <c r="F754">
        <v>3092</v>
      </c>
      <c r="G754" t="s">
        <v>4520</v>
      </c>
      <c r="H754">
        <v>1590</v>
      </c>
      <c r="I754">
        <v>0</v>
      </c>
      <c r="J754">
        <v>0</v>
      </c>
      <c r="K754">
        <v>1590</v>
      </c>
      <c r="L754">
        <v>461</v>
      </c>
      <c r="M754">
        <v>245</v>
      </c>
      <c r="N754">
        <v>216</v>
      </c>
      <c r="O754">
        <v>35300</v>
      </c>
      <c r="P754">
        <v>407</v>
      </c>
      <c r="Q754">
        <v>60</v>
      </c>
      <c r="R754">
        <v>26</v>
      </c>
      <c r="S754">
        <v>16</v>
      </c>
      <c r="T754" t="s">
        <v>1236</v>
      </c>
      <c r="U754">
        <v>1</v>
      </c>
      <c r="V754">
        <v>166</v>
      </c>
      <c r="W754">
        <v>0</v>
      </c>
      <c r="X754">
        <v>3</v>
      </c>
      <c r="Y754">
        <v>14</v>
      </c>
      <c r="Z754">
        <v>16</v>
      </c>
      <c r="AA754">
        <v>9</v>
      </c>
      <c r="AB754">
        <v>13</v>
      </c>
      <c r="AC754">
        <v>15</v>
      </c>
      <c r="AD754">
        <v>16</v>
      </c>
      <c r="AE754">
        <v>5</v>
      </c>
      <c r="AF754">
        <v>7</v>
      </c>
      <c r="AG754">
        <v>35</v>
      </c>
      <c r="AH754">
        <v>10</v>
      </c>
      <c r="AI754">
        <v>9</v>
      </c>
      <c r="AJ754">
        <v>0</v>
      </c>
      <c r="AK754">
        <v>5</v>
      </c>
      <c r="AL754">
        <v>38</v>
      </c>
      <c r="AM754">
        <v>7</v>
      </c>
      <c r="AN754">
        <v>0</v>
      </c>
      <c r="AO754">
        <v>0</v>
      </c>
      <c r="AP754">
        <v>0</v>
      </c>
      <c r="AQ754">
        <v>5</v>
      </c>
      <c r="AR754">
        <v>0</v>
      </c>
      <c r="AS754">
        <v>7</v>
      </c>
      <c r="AT754">
        <v>0</v>
      </c>
      <c r="AU754">
        <v>0</v>
      </c>
      <c r="AV754">
        <v>302</v>
      </c>
      <c r="AW754">
        <v>96</v>
      </c>
      <c r="AX754">
        <v>2</v>
      </c>
      <c r="AY754">
        <v>6</v>
      </c>
      <c r="AZ754">
        <v>4</v>
      </c>
      <c r="BA754">
        <v>9</v>
      </c>
      <c r="BB754">
        <v>2</v>
      </c>
      <c r="BC754">
        <v>21</v>
      </c>
      <c r="BD754">
        <v>3</v>
      </c>
      <c r="BE754">
        <v>0</v>
      </c>
      <c r="BF754">
        <v>2</v>
      </c>
      <c r="BG754">
        <v>0</v>
      </c>
      <c r="BH754">
        <v>42</v>
      </c>
      <c r="BI754">
        <v>0</v>
      </c>
      <c r="BJ754">
        <v>7</v>
      </c>
      <c r="BK754">
        <v>4</v>
      </c>
      <c r="BL754">
        <v>0</v>
      </c>
      <c r="BM754">
        <v>31</v>
      </c>
      <c r="BN754">
        <v>3</v>
      </c>
      <c r="BO754">
        <v>0</v>
      </c>
      <c r="BP754">
        <v>2</v>
      </c>
      <c r="BQ754">
        <v>0</v>
      </c>
      <c r="BR754">
        <v>77</v>
      </c>
      <c r="BS754">
        <v>1</v>
      </c>
      <c r="BT754">
        <v>2</v>
      </c>
      <c r="BU754">
        <v>2</v>
      </c>
      <c r="BV754">
        <v>0</v>
      </c>
    </row>
    <row r="755" spans="1:74" x14ac:dyDescent="0.3">
      <c r="A755" t="s">
        <v>4521</v>
      </c>
      <c r="B755">
        <v>1980</v>
      </c>
      <c r="C755" t="s">
        <v>189</v>
      </c>
      <c r="D755" t="s">
        <v>4522</v>
      </c>
      <c r="E755" t="str">
        <f t="shared" si="11"/>
        <v>City of West Parlier</v>
      </c>
      <c r="F755">
        <v>3093</v>
      </c>
      <c r="G755" t="s">
        <v>4523</v>
      </c>
      <c r="H755">
        <v>2811</v>
      </c>
      <c r="I755">
        <v>0</v>
      </c>
      <c r="J755">
        <v>2811</v>
      </c>
      <c r="K755">
        <v>0</v>
      </c>
      <c r="L755">
        <v>625</v>
      </c>
      <c r="M755">
        <v>274</v>
      </c>
      <c r="N755">
        <v>351</v>
      </c>
      <c r="O755">
        <v>29500</v>
      </c>
      <c r="P755">
        <v>356</v>
      </c>
      <c r="Q755">
        <v>189</v>
      </c>
      <c r="R755">
        <v>85</v>
      </c>
      <c r="S755">
        <v>4</v>
      </c>
      <c r="T755" t="s">
        <v>4522</v>
      </c>
      <c r="U755">
        <v>1</v>
      </c>
      <c r="V755">
        <v>129</v>
      </c>
      <c r="W755">
        <v>0</v>
      </c>
      <c r="X755">
        <v>0</v>
      </c>
      <c r="Y755">
        <v>4</v>
      </c>
      <c r="Z755">
        <v>28</v>
      </c>
      <c r="AA755">
        <v>52</v>
      </c>
      <c r="AB755">
        <v>109</v>
      </c>
      <c r="AC755">
        <v>0</v>
      </c>
      <c r="AD755">
        <v>26</v>
      </c>
      <c r="AE755">
        <v>0</v>
      </c>
      <c r="AF755">
        <v>0</v>
      </c>
      <c r="AG755">
        <v>48</v>
      </c>
      <c r="AH755">
        <v>9</v>
      </c>
      <c r="AI755">
        <v>17</v>
      </c>
      <c r="AJ755">
        <v>0</v>
      </c>
      <c r="AK755">
        <v>0</v>
      </c>
      <c r="AL755">
        <v>13</v>
      </c>
      <c r="AM755">
        <v>0</v>
      </c>
      <c r="AN755">
        <v>0</v>
      </c>
      <c r="AO755">
        <v>0</v>
      </c>
      <c r="AP755">
        <v>0</v>
      </c>
      <c r="AQ755">
        <v>22</v>
      </c>
      <c r="AR755">
        <v>0</v>
      </c>
      <c r="AS755">
        <v>0</v>
      </c>
      <c r="AT755">
        <v>0</v>
      </c>
      <c r="AU755">
        <v>0</v>
      </c>
      <c r="AV755">
        <v>200</v>
      </c>
      <c r="AW755">
        <v>85</v>
      </c>
      <c r="AX755">
        <v>0</v>
      </c>
      <c r="AY755">
        <v>0</v>
      </c>
      <c r="AZ755">
        <v>7</v>
      </c>
      <c r="BA755">
        <v>0</v>
      </c>
      <c r="BB755">
        <v>0</v>
      </c>
      <c r="BC755">
        <v>53</v>
      </c>
      <c r="BD755">
        <v>2</v>
      </c>
      <c r="BE755">
        <v>12</v>
      </c>
      <c r="BF755">
        <v>12</v>
      </c>
      <c r="BG755">
        <v>0</v>
      </c>
      <c r="BH755">
        <v>37</v>
      </c>
      <c r="BI755">
        <v>0</v>
      </c>
      <c r="BJ755">
        <v>0</v>
      </c>
      <c r="BK755">
        <v>5</v>
      </c>
      <c r="BL755">
        <v>0</v>
      </c>
      <c r="BM755">
        <v>48</v>
      </c>
      <c r="BN755">
        <v>10</v>
      </c>
      <c r="BO755">
        <v>0</v>
      </c>
      <c r="BP755">
        <v>0</v>
      </c>
      <c r="BQ755">
        <v>0</v>
      </c>
      <c r="BR755">
        <v>25</v>
      </c>
      <c r="BS755">
        <v>0</v>
      </c>
      <c r="BT755">
        <v>0</v>
      </c>
      <c r="BU755">
        <v>0</v>
      </c>
      <c r="BV755">
        <v>0</v>
      </c>
    </row>
    <row r="756" spans="1:74" x14ac:dyDescent="0.3">
      <c r="A756" t="s">
        <v>4524</v>
      </c>
      <c r="B756">
        <v>1980</v>
      </c>
      <c r="C756" t="s">
        <v>189</v>
      </c>
      <c r="D756" t="s">
        <v>4525</v>
      </c>
      <c r="E756" t="str">
        <f t="shared" si="11"/>
        <v>City of West Pittsburg</v>
      </c>
      <c r="F756">
        <v>3094</v>
      </c>
      <c r="G756" t="s">
        <v>4526</v>
      </c>
      <c r="H756">
        <v>8773</v>
      </c>
      <c r="I756">
        <v>8773</v>
      </c>
      <c r="J756">
        <v>0</v>
      </c>
      <c r="K756">
        <v>0</v>
      </c>
      <c r="L756">
        <v>3292</v>
      </c>
      <c r="M756">
        <v>2338</v>
      </c>
      <c r="N756">
        <v>954</v>
      </c>
      <c r="O756">
        <v>54100</v>
      </c>
      <c r="P756">
        <v>2542</v>
      </c>
      <c r="Q756">
        <v>265</v>
      </c>
      <c r="R756">
        <v>48</v>
      </c>
      <c r="S756">
        <v>608</v>
      </c>
      <c r="T756" t="s">
        <v>4525</v>
      </c>
      <c r="U756">
        <v>1</v>
      </c>
      <c r="V756">
        <v>204</v>
      </c>
      <c r="W756">
        <v>8</v>
      </c>
      <c r="X756">
        <v>45</v>
      </c>
      <c r="Y756">
        <v>49</v>
      </c>
      <c r="Z756">
        <v>234</v>
      </c>
      <c r="AA756">
        <v>19</v>
      </c>
      <c r="AB756">
        <v>33</v>
      </c>
      <c r="AC756">
        <v>33</v>
      </c>
      <c r="AD756">
        <v>57</v>
      </c>
      <c r="AE756">
        <v>96</v>
      </c>
      <c r="AF756">
        <v>0</v>
      </c>
      <c r="AG756">
        <v>61</v>
      </c>
      <c r="AH756">
        <v>36</v>
      </c>
      <c r="AI756">
        <v>14</v>
      </c>
      <c r="AJ756">
        <v>23</v>
      </c>
      <c r="AK756">
        <v>0</v>
      </c>
      <c r="AL756">
        <v>61</v>
      </c>
      <c r="AM756">
        <v>22</v>
      </c>
      <c r="AN756">
        <v>18</v>
      </c>
      <c r="AO756">
        <v>0</v>
      </c>
      <c r="AP756">
        <v>0</v>
      </c>
      <c r="AQ756">
        <v>116</v>
      </c>
      <c r="AR756">
        <v>12</v>
      </c>
      <c r="AS756">
        <v>0</v>
      </c>
      <c r="AT756">
        <v>0</v>
      </c>
      <c r="AU756">
        <v>0</v>
      </c>
      <c r="AV756">
        <v>271</v>
      </c>
      <c r="AW756">
        <v>92</v>
      </c>
      <c r="AX756">
        <v>22</v>
      </c>
      <c r="AY756">
        <v>22</v>
      </c>
      <c r="AZ756">
        <v>19</v>
      </c>
      <c r="BA756">
        <v>65</v>
      </c>
      <c r="BB756">
        <v>0</v>
      </c>
      <c r="BC756">
        <v>160</v>
      </c>
      <c r="BD756">
        <v>43</v>
      </c>
      <c r="BE756">
        <v>44</v>
      </c>
      <c r="BF756">
        <v>45</v>
      </c>
      <c r="BG756">
        <v>0</v>
      </c>
      <c r="BH756">
        <v>116</v>
      </c>
      <c r="BI756">
        <v>35</v>
      </c>
      <c r="BJ756">
        <v>22</v>
      </c>
      <c r="BK756">
        <v>23</v>
      </c>
      <c r="BL756">
        <v>0</v>
      </c>
      <c r="BM756">
        <v>188</v>
      </c>
      <c r="BN756">
        <v>65</v>
      </c>
      <c r="BO756">
        <v>70</v>
      </c>
      <c r="BP756">
        <v>43</v>
      </c>
      <c r="BQ756">
        <v>0</v>
      </c>
      <c r="BR756">
        <v>527</v>
      </c>
      <c r="BS756">
        <v>74</v>
      </c>
      <c r="BT756">
        <v>52</v>
      </c>
      <c r="BU756">
        <v>41</v>
      </c>
      <c r="BV756">
        <v>0</v>
      </c>
    </row>
    <row r="757" spans="1:74" x14ac:dyDescent="0.3">
      <c r="A757" t="s">
        <v>4527</v>
      </c>
      <c r="B757">
        <v>1980</v>
      </c>
      <c r="C757" t="s">
        <v>189</v>
      </c>
      <c r="D757" t="s">
        <v>4528</v>
      </c>
      <c r="E757" t="str">
        <f t="shared" si="11"/>
        <v>City of West Puente Valley</v>
      </c>
      <c r="F757">
        <v>3097</v>
      </c>
      <c r="G757" t="s">
        <v>4529</v>
      </c>
      <c r="H757">
        <v>20445</v>
      </c>
      <c r="I757">
        <v>20445</v>
      </c>
      <c r="J757">
        <v>0</v>
      </c>
      <c r="K757">
        <v>0</v>
      </c>
      <c r="L757">
        <v>4817</v>
      </c>
      <c r="M757">
        <v>4232</v>
      </c>
      <c r="N757">
        <v>585</v>
      </c>
      <c r="O757">
        <v>63800</v>
      </c>
      <c r="P757">
        <v>4570</v>
      </c>
      <c r="Q757">
        <v>175</v>
      </c>
      <c r="R757">
        <v>123</v>
      </c>
      <c r="S757">
        <v>3</v>
      </c>
      <c r="T757" t="s">
        <v>4528</v>
      </c>
      <c r="U757">
        <v>1</v>
      </c>
      <c r="V757">
        <v>380</v>
      </c>
      <c r="W757">
        <v>0</v>
      </c>
      <c r="X757">
        <v>28</v>
      </c>
      <c r="Y757">
        <v>33</v>
      </c>
      <c r="Z757">
        <v>25</v>
      </c>
      <c r="AA757">
        <v>0</v>
      </c>
      <c r="AB757">
        <v>0</v>
      </c>
      <c r="AC757">
        <v>0</v>
      </c>
      <c r="AD757">
        <v>0</v>
      </c>
      <c r="AE757">
        <v>87</v>
      </c>
      <c r="AF757">
        <v>0</v>
      </c>
      <c r="AG757">
        <v>6</v>
      </c>
      <c r="AH757">
        <v>0</v>
      </c>
      <c r="AI757">
        <v>16</v>
      </c>
      <c r="AJ757">
        <v>34</v>
      </c>
      <c r="AK757">
        <v>26</v>
      </c>
      <c r="AL757">
        <v>22</v>
      </c>
      <c r="AM757">
        <v>38</v>
      </c>
      <c r="AN757">
        <v>58</v>
      </c>
      <c r="AO757">
        <v>21</v>
      </c>
      <c r="AP757">
        <v>9</v>
      </c>
      <c r="AQ757">
        <v>116</v>
      </c>
      <c r="AR757">
        <v>28</v>
      </c>
      <c r="AS757">
        <v>20</v>
      </c>
      <c r="AT757">
        <v>0</v>
      </c>
      <c r="AU757">
        <v>14</v>
      </c>
      <c r="AV757">
        <v>272</v>
      </c>
      <c r="AW757">
        <v>97</v>
      </c>
      <c r="AX757">
        <v>0</v>
      </c>
      <c r="AY757">
        <v>0</v>
      </c>
      <c r="AZ757">
        <v>0</v>
      </c>
      <c r="BA757">
        <v>76</v>
      </c>
      <c r="BB757">
        <v>19</v>
      </c>
      <c r="BC757">
        <v>90</v>
      </c>
      <c r="BD757">
        <v>27</v>
      </c>
      <c r="BE757">
        <v>87</v>
      </c>
      <c r="BF757">
        <v>158</v>
      </c>
      <c r="BG757">
        <v>0</v>
      </c>
      <c r="BH757">
        <v>144</v>
      </c>
      <c r="BI757">
        <v>48</v>
      </c>
      <c r="BJ757">
        <v>71</v>
      </c>
      <c r="BK757">
        <v>130</v>
      </c>
      <c r="BL757">
        <v>0</v>
      </c>
      <c r="BM757">
        <v>355</v>
      </c>
      <c r="BN757">
        <v>55</v>
      </c>
      <c r="BO757">
        <v>150</v>
      </c>
      <c r="BP757">
        <v>45</v>
      </c>
      <c r="BQ757">
        <v>0</v>
      </c>
      <c r="BR757">
        <v>1926</v>
      </c>
      <c r="BS757">
        <v>222</v>
      </c>
      <c r="BT757">
        <v>230</v>
      </c>
      <c r="BU757">
        <v>50</v>
      </c>
      <c r="BV757">
        <v>0</v>
      </c>
    </row>
    <row r="758" spans="1:74" x14ac:dyDescent="0.3">
      <c r="A758" t="s">
        <v>4530</v>
      </c>
      <c r="B758">
        <v>1980</v>
      </c>
      <c r="C758" t="s">
        <v>189</v>
      </c>
      <c r="D758" t="s">
        <v>1232</v>
      </c>
      <c r="E758" t="str">
        <f t="shared" si="11"/>
        <v>City of West Sacramento</v>
      </c>
      <c r="F758">
        <v>3098</v>
      </c>
      <c r="G758" t="s">
        <v>4531</v>
      </c>
      <c r="H758">
        <v>10875</v>
      </c>
      <c r="I758">
        <v>10875</v>
      </c>
      <c r="J758">
        <v>0</v>
      </c>
      <c r="K758">
        <v>0</v>
      </c>
      <c r="L758">
        <v>4863</v>
      </c>
      <c r="M758">
        <v>2815</v>
      </c>
      <c r="N758">
        <v>2048</v>
      </c>
      <c r="O758">
        <v>49300</v>
      </c>
      <c r="P758">
        <v>3116</v>
      </c>
      <c r="Q758">
        <v>525</v>
      </c>
      <c r="R758">
        <v>757</v>
      </c>
      <c r="S758">
        <v>762</v>
      </c>
      <c r="T758" t="s">
        <v>1232</v>
      </c>
      <c r="U758">
        <v>1</v>
      </c>
      <c r="V758">
        <v>199</v>
      </c>
      <c r="W758">
        <v>0</v>
      </c>
      <c r="X758">
        <v>14</v>
      </c>
      <c r="Y758">
        <v>38</v>
      </c>
      <c r="Z758">
        <v>393</v>
      </c>
      <c r="AA758">
        <v>11</v>
      </c>
      <c r="AB758">
        <v>23</v>
      </c>
      <c r="AC758">
        <v>75</v>
      </c>
      <c r="AD758">
        <v>216</v>
      </c>
      <c r="AE758">
        <v>217</v>
      </c>
      <c r="AF758">
        <v>40</v>
      </c>
      <c r="AG758">
        <v>206</v>
      </c>
      <c r="AH758">
        <v>171</v>
      </c>
      <c r="AI758">
        <v>102</v>
      </c>
      <c r="AJ758">
        <v>17</v>
      </c>
      <c r="AK758">
        <v>10</v>
      </c>
      <c r="AL758">
        <v>144</v>
      </c>
      <c r="AM758">
        <v>50</v>
      </c>
      <c r="AN758">
        <v>11</v>
      </c>
      <c r="AO758">
        <v>0</v>
      </c>
      <c r="AP758">
        <v>0</v>
      </c>
      <c r="AQ758">
        <v>254</v>
      </c>
      <c r="AR758">
        <v>23</v>
      </c>
      <c r="AS758">
        <v>5</v>
      </c>
      <c r="AT758">
        <v>0</v>
      </c>
      <c r="AU758">
        <v>0</v>
      </c>
      <c r="AV758">
        <v>233</v>
      </c>
      <c r="AW758">
        <v>85</v>
      </c>
      <c r="AX758">
        <v>16</v>
      </c>
      <c r="AY758">
        <v>29</v>
      </c>
      <c r="AZ758">
        <v>18</v>
      </c>
      <c r="BA758">
        <v>67</v>
      </c>
      <c r="BB758">
        <v>9</v>
      </c>
      <c r="BC758">
        <v>176</v>
      </c>
      <c r="BD758">
        <v>25</v>
      </c>
      <c r="BE758">
        <v>32</v>
      </c>
      <c r="BF758">
        <v>17</v>
      </c>
      <c r="BG758">
        <v>0</v>
      </c>
      <c r="BH758">
        <v>211</v>
      </c>
      <c r="BI758">
        <v>22</v>
      </c>
      <c r="BJ758">
        <v>46</v>
      </c>
      <c r="BK758">
        <v>10</v>
      </c>
      <c r="BL758">
        <v>0</v>
      </c>
      <c r="BM758">
        <v>171</v>
      </c>
      <c r="BN758">
        <v>30</v>
      </c>
      <c r="BO758">
        <v>29</v>
      </c>
      <c r="BP758">
        <v>5</v>
      </c>
      <c r="BQ758">
        <v>0</v>
      </c>
      <c r="BR758">
        <v>999</v>
      </c>
      <c r="BS758">
        <v>45</v>
      </c>
      <c r="BT758">
        <v>33</v>
      </c>
      <c r="BU758">
        <v>9</v>
      </c>
      <c r="BV758">
        <v>0</v>
      </c>
    </row>
    <row r="759" spans="1:74" x14ac:dyDescent="0.3">
      <c r="A759" t="s">
        <v>4532</v>
      </c>
      <c r="B759">
        <v>1980</v>
      </c>
      <c r="C759" t="s">
        <v>189</v>
      </c>
      <c r="D759" t="s">
        <v>4533</v>
      </c>
      <c r="E759" t="str">
        <f t="shared" si="11"/>
        <v>City of West Whittier-Los Nietos</v>
      </c>
      <c r="F759">
        <v>3099</v>
      </c>
      <c r="G759" t="s">
        <v>4534</v>
      </c>
      <c r="H759">
        <v>21001</v>
      </c>
      <c r="I759">
        <v>21001</v>
      </c>
      <c r="J759">
        <v>0</v>
      </c>
      <c r="K759">
        <v>0</v>
      </c>
      <c r="L759">
        <v>6442</v>
      </c>
      <c r="M759">
        <v>4976</v>
      </c>
      <c r="N759">
        <v>1466</v>
      </c>
      <c r="O759">
        <v>66600</v>
      </c>
      <c r="P759">
        <v>5663</v>
      </c>
      <c r="Q759">
        <v>288</v>
      </c>
      <c r="R759">
        <v>358</v>
      </c>
      <c r="S759">
        <v>276</v>
      </c>
      <c r="T759" t="s">
        <v>4533</v>
      </c>
      <c r="U759">
        <v>1</v>
      </c>
      <c r="V759">
        <v>278</v>
      </c>
      <c r="W759">
        <v>0</v>
      </c>
      <c r="X759">
        <v>5</v>
      </c>
      <c r="Y759">
        <v>5</v>
      </c>
      <c r="Z759">
        <v>186</v>
      </c>
      <c r="AA759">
        <v>57</v>
      </c>
      <c r="AB759">
        <v>4</v>
      </c>
      <c r="AC759">
        <v>7</v>
      </c>
      <c r="AD759">
        <v>41</v>
      </c>
      <c r="AE759">
        <v>183</v>
      </c>
      <c r="AF759">
        <v>0</v>
      </c>
      <c r="AG759">
        <v>31</v>
      </c>
      <c r="AH759">
        <v>103</v>
      </c>
      <c r="AI759">
        <v>109</v>
      </c>
      <c r="AJ759">
        <v>101</v>
      </c>
      <c r="AK759">
        <v>5</v>
      </c>
      <c r="AL759">
        <v>117</v>
      </c>
      <c r="AM759">
        <v>12</v>
      </c>
      <c r="AN759">
        <v>42</v>
      </c>
      <c r="AO759">
        <v>30</v>
      </c>
      <c r="AP759">
        <v>16</v>
      </c>
      <c r="AQ759">
        <v>312</v>
      </c>
      <c r="AR759">
        <v>77</v>
      </c>
      <c r="AS759">
        <v>13</v>
      </c>
      <c r="AT759">
        <v>0</v>
      </c>
      <c r="AU759">
        <v>7</v>
      </c>
      <c r="AV759">
        <v>313</v>
      </c>
      <c r="AW759">
        <v>87</v>
      </c>
      <c r="AX759">
        <v>23</v>
      </c>
      <c r="AY759">
        <v>30</v>
      </c>
      <c r="AZ759">
        <v>52</v>
      </c>
      <c r="BA759">
        <v>172</v>
      </c>
      <c r="BB759">
        <v>52</v>
      </c>
      <c r="BC759">
        <v>232</v>
      </c>
      <c r="BD759">
        <v>58</v>
      </c>
      <c r="BE759">
        <v>86</v>
      </c>
      <c r="BF759">
        <v>126</v>
      </c>
      <c r="BG759">
        <v>0</v>
      </c>
      <c r="BH759">
        <v>273</v>
      </c>
      <c r="BI759">
        <v>49</v>
      </c>
      <c r="BJ759">
        <v>35</v>
      </c>
      <c r="BK759">
        <v>70</v>
      </c>
      <c r="BL759">
        <v>0</v>
      </c>
      <c r="BM759">
        <v>367</v>
      </c>
      <c r="BN759">
        <v>52</v>
      </c>
      <c r="BO759">
        <v>92</v>
      </c>
      <c r="BP759">
        <v>112</v>
      </c>
      <c r="BQ759">
        <v>0</v>
      </c>
      <c r="BR759">
        <v>1916</v>
      </c>
      <c r="BS759">
        <v>216</v>
      </c>
      <c r="BT759">
        <v>281</v>
      </c>
      <c r="BU759">
        <v>76</v>
      </c>
      <c r="BV759">
        <v>0</v>
      </c>
    </row>
    <row r="760" spans="1:74" x14ac:dyDescent="0.3">
      <c r="A760" t="s">
        <v>4535</v>
      </c>
      <c r="B760">
        <v>1980</v>
      </c>
      <c r="C760" t="s">
        <v>189</v>
      </c>
      <c r="D760" t="s">
        <v>4536</v>
      </c>
      <c r="E760" t="str">
        <f t="shared" si="11"/>
        <v>City of Westwood</v>
      </c>
      <c r="F760">
        <v>3100</v>
      </c>
      <c r="G760" t="s">
        <v>4537</v>
      </c>
      <c r="H760">
        <v>2081</v>
      </c>
      <c r="I760">
        <v>0</v>
      </c>
      <c r="J760">
        <v>0</v>
      </c>
      <c r="K760">
        <v>2081</v>
      </c>
      <c r="L760">
        <v>779</v>
      </c>
      <c r="M760">
        <v>533</v>
      </c>
      <c r="N760">
        <v>246</v>
      </c>
      <c r="O760">
        <v>38300</v>
      </c>
      <c r="P760">
        <v>743</v>
      </c>
      <c r="Q760">
        <v>101</v>
      </c>
      <c r="R760">
        <v>0</v>
      </c>
      <c r="S760">
        <v>27</v>
      </c>
      <c r="T760" t="s">
        <v>4536</v>
      </c>
      <c r="U760">
        <v>1</v>
      </c>
      <c r="V760">
        <v>232</v>
      </c>
      <c r="W760">
        <v>0</v>
      </c>
      <c r="X760">
        <v>0</v>
      </c>
      <c r="Y760">
        <v>7</v>
      </c>
      <c r="Z760">
        <v>49</v>
      </c>
      <c r="AA760">
        <v>13</v>
      </c>
      <c r="AB760">
        <v>0</v>
      </c>
      <c r="AC760">
        <v>15</v>
      </c>
      <c r="AD760">
        <v>18</v>
      </c>
      <c r="AE760">
        <v>40</v>
      </c>
      <c r="AF760">
        <v>0</v>
      </c>
      <c r="AG760">
        <v>21</v>
      </c>
      <c r="AH760">
        <v>22</v>
      </c>
      <c r="AI760">
        <v>19</v>
      </c>
      <c r="AJ760">
        <v>0</v>
      </c>
      <c r="AK760">
        <v>0</v>
      </c>
      <c r="AL760">
        <v>19</v>
      </c>
      <c r="AM760">
        <v>0</v>
      </c>
      <c r="AN760">
        <v>4</v>
      </c>
      <c r="AO760">
        <v>0</v>
      </c>
      <c r="AP760">
        <v>0</v>
      </c>
      <c r="AQ760">
        <v>21</v>
      </c>
      <c r="AR760">
        <v>0</v>
      </c>
      <c r="AS760">
        <v>0</v>
      </c>
      <c r="AT760">
        <v>0</v>
      </c>
      <c r="AU760">
        <v>0</v>
      </c>
      <c r="AV760">
        <v>302</v>
      </c>
      <c r="AW760">
        <v>110</v>
      </c>
      <c r="AX760">
        <v>0</v>
      </c>
      <c r="AY760">
        <v>0</v>
      </c>
      <c r="AZ760">
        <v>20</v>
      </c>
      <c r="BA760">
        <v>27</v>
      </c>
      <c r="BB760">
        <v>6</v>
      </c>
      <c r="BC760">
        <v>41</v>
      </c>
      <c r="BD760">
        <v>13</v>
      </c>
      <c r="BE760">
        <v>20</v>
      </c>
      <c r="BF760">
        <v>30</v>
      </c>
      <c r="BG760">
        <v>0</v>
      </c>
      <c r="BH760">
        <v>53</v>
      </c>
      <c r="BI760">
        <v>10</v>
      </c>
      <c r="BJ760">
        <v>23</v>
      </c>
      <c r="BK760">
        <v>19</v>
      </c>
      <c r="BL760">
        <v>0</v>
      </c>
      <c r="BM760">
        <v>61</v>
      </c>
      <c r="BN760">
        <v>18</v>
      </c>
      <c r="BO760">
        <v>0</v>
      </c>
      <c r="BP760">
        <v>0</v>
      </c>
      <c r="BQ760">
        <v>0</v>
      </c>
      <c r="BR760">
        <v>100</v>
      </c>
      <c r="BS760">
        <v>13</v>
      </c>
      <c r="BT760">
        <v>12</v>
      </c>
      <c r="BU760">
        <v>6</v>
      </c>
      <c r="BV760">
        <v>0</v>
      </c>
    </row>
    <row r="761" spans="1:74" x14ac:dyDescent="0.3">
      <c r="A761" t="s">
        <v>4538</v>
      </c>
      <c r="B761">
        <v>1980</v>
      </c>
      <c r="C761" t="s">
        <v>189</v>
      </c>
      <c r="D761" t="s">
        <v>1238</v>
      </c>
      <c r="E761" t="str">
        <f t="shared" si="11"/>
        <v>City of Wheatland</v>
      </c>
      <c r="F761">
        <v>3105</v>
      </c>
      <c r="G761" t="s">
        <v>4539</v>
      </c>
      <c r="H761">
        <v>1474</v>
      </c>
      <c r="I761">
        <v>0</v>
      </c>
      <c r="J761">
        <v>0</v>
      </c>
      <c r="K761">
        <v>1474</v>
      </c>
      <c r="L761">
        <v>530</v>
      </c>
      <c r="M761">
        <v>313</v>
      </c>
      <c r="N761">
        <v>217</v>
      </c>
      <c r="O761">
        <v>42800</v>
      </c>
      <c r="P761">
        <v>405</v>
      </c>
      <c r="Q761">
        <v>153</v>
      </c>
      <c r="R761">
        <v>3</v>
      </c>
      <c r="S761">
        <v>4</v>
      </c>
      <c r="T761" t="s">
        <v>1238</v>
      </c>
      <c r="U761">
        <v>1</v>
      </c>
      <c r="V761">
        <v>217</v>
      </c>
      <c r="W761">
        <v>0</v>
      </c>
      <c r="X761">
        <v>0</v>
      </c>
      <c r="Y761">
        <v>3</v>
      </c>
      <c r="Z761">
        <v>32</v>
      </c>
      <c r="AA761">
        <v>5</v>
      </c>
      <c r="AB761">
        <v>5</v>
      </c>
      <c r="AC761">
        <v>13</v>
      </c>
      <c r="AD761">
        <v>24</v>
      </c>
      <c r="AE761">
        <v>37</v>
      </c>
      <c r="AF761">
        <v>0</v>
      </c>
      <c r="AG761">
        <v>11</v>
      </c>
      <c r="AH761">
        <v>10</v>
      </c>
      <c r="AI761">
        <v>14</v>
      </c>
      <c r="AJ761">
        <v>2</v>
      </c>
      <c r="AK761">
        <v>0</v>
      </c>
      <c r="AL761">
        <v>31</v>
      </c>
      <c r="AM761">
        <v>0</v>
      </c>
      <c r="AN761">
        <v>5</v>
      </c>
      <c r="AO761">
        <v>0</v>
      </c>
      <c r="AP761">
        <v>0</v>
      </c>
      <c r="AQ761">
        <v>14</v>
      </c>
      <c r="AR761">
        <v>0</v>
      </c>
      <c r="AS761">
        <v>0</v>
      </c>
      <c r="AT761">
        <v>0</v>
      </c>
      <c r="AU761">
        <v>5</v>
      </c>
      <c r="AV761">
        <v>257</v>
      </c>
      <c r="AW761">
        <v>76</v>
      </c>
      <c r="AX761">
        <v>6</v>
      </c>
      <c r="AY761">
        <v>4</v>
      </c>
      <c r="AZ761">
        <v>5</v>
      </c>
      <c r="BA761">
        <v>13</v>
      </c>
      <c r="BB761">
        <v>3</v>
      </c>
      <c r="BC761">
        <v>17</v>
      </c>
      <c r="BD761">
        <v>7</v>
      </c>
      <c r="BE761">
        <v>5</v>
      </c>
      <c r="BF761">
        <v>15</v>
      </c>
      <c r="BG761">
        <v>0</v>
      </c>
      <c r="BH761">
        <v>28</v>
      </c>
      <c r="BI761">
        <v>8</v>
      </c>
      <c r="BJ761">
        <v>9</v>
      </c>
      <c r="BK761">
        <v>0</v>
      </c>
      <c r="BL761">
        <v>0</v>
      </c>
      <c r="BM761">
        <v>35</v>
      </c>
      <c r="BN761">
        <v>11</v>
      </c>
      <c r="BO761">
        <v>4</v>
      </c>
      <c r="BP761">
        <v>2</v>
      </c>
      <c r="BQ761">
        <v>0</v>
      </c>
      <c r="BR761">
        <v>112</v>
      </c>
      <c r="BS761">
        <v>5</v>
      </c>
      <c r="BT761">
        <v>3</v>
      </c>
      <c r="BU761">
        <v>0</v>
      </c>
      <c r="BV761">
        <v>0</v>
      </c>
    </row>
    <row r="762" spans="1:74" x14ac:dyDescent="0.3">
      <c r="A762" t="s">
        <v>4540</v>
      </c>
      <c r="B762">
        <v>1980</v>
      </c>
      <c r="C762" t="s">
        <v>189</v>
      </c>
      <c r="D762" t="s">
        <v>1240</v>
      </c>
      <c r="E762" t="str">
        <f t="shared" si="11"/>
        <v>City of Whittier</v>
      </c>
      <c r="F762">
        <v>3110</v>
      </c>
      <c r="G762" t="s">
        <v>4541</v>
      </c>
      <c r="H762">
        <v>69717</v>
      </c>
      <c r="I762">
        <v>69717</v>
      </c>
      <c r="J762">
        <v>0</v>
      </c>
      <c r="K762">
        <v>0</v>
      </c>
      <c r="L762">
        <v>26971</v>
      </c>
      <c r="M762">
        <v>16064</v>
      </c>
      <c r="N762">
        <v>10907</v>
      </c>
      <c r="O762">
        <v>86200</v>
      </c>
      <c r="P762">
        <v>20813</v>
      </c>
      <c r="Q762">
        <v>3926</v>
      </c>
      <c r="R762">
        <v>2867</v>
      </c>
      <c r="S762">
        <v>183</v>
      </c>
      <c r="T762" t="s">
        <v>1240</v>
      </c>
      <c r="U762">
        <v>1</v>
      </c>
      <c r="V762">
        <v>279</v>
      </c>
      <c r="W762">
        <v>10</v>
      </c>
      <c r="X762">
        <v>34</v>
      </c>
      <c r="Y762">
        <v>50</v>
      </c>
      <c r="Z762">
        <v>1429</v>
      </c>
      <c r="AA762">
        <v>239</v>
      </c>
      <c r="AB762">
        <v>53</v>
      </c>
      <c r="AC762">
        <v>53</v>
      </c>
      <c r="AD762">
        <v>684</v>
      </c>
      <c r="AE762">
        <v>1519</v>
      </c>
      <c r="AF762">
        <v>29</v>
      </c>
      <c r="AG762">
        <v>310</v>
      </c>
      <c r="AH762">
        <v>578</v>
      </c>
      <c r="AI762">
        <v>844</v>
      </c>
      <c r="AJ762">
        <v>422</v>
      </c>
      <c r="AK762">
        <v>39</v>
      </c>
      <c r="AL762">
        <v>752</v>
      </c>
      <c r="AM762">
        <v>493</v>
      </c>
      <c r="AN762">
        <v>416</v>
      </c>
      <c r="AO762">
        <v>82</v>
      </c>
      <c r="AP762">
        <v>13</v>
      </c>
      <c r="AQ762">
        <v>2174</v>
      </c>
      <c r="AR762">
        <v>377</v>
      </c>
      <c r="AS762">
        <v>149</v>
      </c>
      <c r="AT762">
        <v>6</v>
      </c>
      <c r="AU762">
        <v>26</v>
      </c>
      <c r="AV762">
        <v>382</v>
      </c>
      <c r="AW762">
        <v>100</v>
      </c>
      <c r="AX762">
        <v>117</v>
      </c>
      <c r="AY762">
        <v>75</v>
      </c>
      <c r="AZ762">
        <v>104</v>
      </c>
      <c r="BA762">
        <v>356</v>
      </c>
      <c r="BB762">
        <v>106</v>
      </c>
      <c r="BC762">
        <v>588</v>
      </c>
      <c r="BD762">
        <v>67</v>
      </c>
      <c r="BE762">
        <v>163</v>
      </c>
      <c r="BF762">
        <v>339</v>
      </c>
      <c r="BG762">
        <v>0</v>
      </c>
      <c r="BH762">
        <v>718</v>
      </c>
      <c r="BI762">
        <v>132</v>
      </c>
      <c r="BJ762">
        <v>161</v>
      </c>
      <c r="BK762">
        <v>246</v>
      </c>
      <c r="BL762">
        <v>0</v>
      </c>
      <c r="BM762">
        <v>900</v>
      </c>
      <c r="BN762">
        <v>184</v>
      </c>
      <c r="BO762">
        <v>235</v>
      </c>
      <c r="BP762">
        <v>296</v>
      </c>
      <c r="BQ762">
        <v>0</v>
      </c>
      <c r="BR762">
        <v>7543</v>
      </c>
      <c r="BS762">
        <v>853</v>
      </c>
      <c r="BT762">
        <v>907</v>
      </c>
      <c r="BU762">
        <v>439</v>
      </c>
      <c r="BV762">
        <v>0</v>
      </c>
    </row>
    <row r="763" spans="1:74" x14ac:dyDescent="0.3">
      <c r="A763" t="s">
        <v>4542</v>
      </c>
      <c r="B763">
        <v>1980</v>
      </c>
      <c r="C763" t="s">
        <v>189</v>
      </c>
      <c r="D763" t="s">
        <v>1244</v>
      </c>
      <c r="E763" t="str">
        <f t="shared" si="11"/>
        <v>City of Williams</v>
      </c>
      <c r="F763">
        <v>3115</v>
      </c>
      <c r="G763" t="s">
        <v>4543</v>
      </c>
      <c r="H763">
        <v>1655</v>
      </c>
      <c r="I763">
        <v>0</v>
      </c>
      <c r="J763">
        <v>0</v>
      </c>
      <c r="K763">
        <v>1655</v>
      </c>
      <c r="L763">
        <v>600</v>
      </c>
      <c r="M763">
        <v>380</v>
      </c>
      <c r="N763">
        <v>220</v>
      </c>
      <c r="O763">
        <v>45700</v>
      </c>
      <c r="P763">
        <v>500</v>
      </c>
      <c r="Q763">
        <v>74</v>
      </c>
      <c r="R763">
        <v>22</v>
      </c>
      <c r="S763">
        <v>28</v>
      </c>
      <c r="T763" t="s">
        <v>1244</v>
      </c>
      <c r="U763">
        <v>1</v>
      </c>
      <c r="V763">
        <v>195</v>
      </c>
      <c r="W763">
        <v>0</v>
      </c>
      <c r="X763">
        <v>0</v>
      </c>
      <c r="Y763">
        <v>3</v>
      </c>
      <c r="Z763">
        <v>45</v>
      </c>
      <c r="AA763">
        <v>2</v>
      </c>
      <c r="AB763">
        <v>18</v>
      </c>
      <c r="AC763">
        <v>2</v>
      </c>
      <c r="AD763">
        <v>10</v>
      </c>
      <c r="AE763">
        <v>13</v>
      </c>
      <c r="AF763">
        <v>1</v>
      </c>
      <c r="AG763">
        <v>9</v>
      </c>
      <c r="AH763">
        <v>18</v>
      </c>
      <c r="AI763">
        <v>7</v>
      </c>
      <c r="AJ763">
        <v>4</v>
      </c>
      <c r="AK763">
        <v>5</v>
      </c>
      <c r="AL763">
        <v>15</v>
      </c>
      <c r="AM763">
        <v>0</v>
      </c>
      <c r="AN763">
        <v>4</v>
      </c>
      <c r="AO763">
        <v>0</v>
      </c>
      <c r="AP763">
        <v>1</v>
      </c>
      <c r="AQ763">
        <v>58</v>
      </c>
      <c r="AR763">
        <v>1</v>
      </c>
      <c r="AS763">
        <v>0</v>
      </c>
      <c r="AT763">
        <v>0</v>
      </c>
      <c r="AU763">
        <v>1</v>
      </c>
      <c r="AV763">
        <v>248</v>
      </c>
      <c r="AW763">
        <v>84</v>
      </c>
      <c r="AX763">
        <v>10</v>
      </c>
      <c r="AY763">
        <v>4</v>
      </c>
      <c r="AZ763">
        <v>2</v>
      </c>
      <c r="BA763">
        <v>12</v>
      </c>
      <c r="BB763">
        <v>1</v>
      </c>
      <c r="BC763">
        <v>50</v>
      </c>
      <c r="BD763">
        <v>6</v>
      </c>
      <c r="BE763">
        <v>14</v>
      </c>
      <c r="BF763">
        <v>3</v>
      </c>
      <c r="BG763">
        <v>0</v>
      </c>
      <c r="BH763">
        <v>35</v>
      </c>
      <c r="BI763">
        <v>6</v>
      </c>
      <c r="BJ763">
        <v>7</v>
      </c>
      <c r="BK763">
        <v>8</v>
      </c>
      <c r="BL763">
        <v>0</v>
      </c>
      <c r="BM763">
        <v>44</v>
      </c>
      <c r="BN763">
        <v>3</v>
      </c>
      <c r="BO763">
        <v>2</v>
      </c>
      <c r="BP763">
        <v>5</v>
      </c>
      <c r="BQ763">
        <v>0</v>
      </c>
      <c r="BR763">
        <v>107</v>
      </c>
      <c r="BS763">
        <v>14</v>
      </c>
      <c r="BT763">
        <v>0</v>
      </c>
      <c r="BU763">
        <v>2</v>
      </c>
      <c r="BV763">
        <v>0</v>
      </c>
    </row>
    <row r="764" spans="1:74" x14ac:dyDescent="0.3">
      <c r="A764" t="s">
        <v>4544</v>
      </c>
      <c r="B764">
        <v>1980</v>
      </c>
      <c r="C764" t="s">
        <v>189</v>
      </c>
      <c r="D764" t="s">
        <v>1246</v>
      </c>
      <c r="E764" t="str">
        <f t="shared" si="11"/>
        <v>City of Willits</v>
      </c>
      <c r="F764">
        <v>3120</v>
      </c>
      <c r="G764" t="s">
        <v>4545</v>
      </c>
      <c r="H764">
        <v>4008</v>
      </c>
      <c r="I764">
        <v>0</v>
      </c>
      <c r="J764">
        <v>4008</v>
      </c>
      <c r="K764">
        <v>0</v>
      </c>
      <c r="L764">
        <v>1485</v>
      </c>
      <c r="M764">
        <v>875</v>
      </c>
      <c r="N764">
        <v>610</v>
      </c>
      <c r="O764">
        <v>58100</v>
      </c>
      <c r="P764">
        <v>1216</v>
      </c>
      <c r="Q764">
        <v>131</v>
      </c>
      <c r="R764">
        <v>98</v>
      </c>
      <c r="S764">
        <v>150</v>
      </c>
      <c r="T764" t="s">
        <v>1246</v>
      </c>
      <c r="U764">
        <v>1</v>
      </c>
      <c r="V764">
        <v>259</v>
      </c>
      <c r="W764">
        <v>14</v>
      </c>
      <c r="X764">
        <v>0</v>
      </c>
      <c r="Y764">
        <v>11</v>
      </c>
      <c r="Z764">
        <v>98</v>
      </c>
      <c r="AA764">
        <v>20</v>
      </c>
      <c r="AB764">
        <v>23</v>
      </c>
      <c r="AC764">
        <v>0</v>
      </c>
      <c r="AD764">
        <v>53</v>
      </c>
      <c r="AE764">
        <v>111</v>
      </c>
      <c r="AF764">
        <v>5</v>
      </c>
      <c r="AG764">
        <v>21</v>
      </c>
      <c r="AH764">
        <v>21</v>
      </c>
      <c r="AI764">
        <v>31</v>
      </c>
      <c r="AJ764">
        <v>23</v>
      </c>
      <c r="AK764">
        <v>0</v>
      </c>
      <c r="AL764">
        <v>41</v>
      </c>
      <c r="AM764">
        <v>30</v>
      </c>
      <c r="AN764">
        <v>0</v>
      </c>
      <c r="AO764">
        <v>8</v>
      </c>
      <c r="AP764">
        <v>6</v>
      </c>
      <c r="AQ764">
        <v>73</v>
      </c>
      <c r="AR764">
        <v>10</v>
      </c>
      <c r="AS764">
        <v>8</v>
      </c>
      <c r="AT764">
        <v>0</v>
      </c>
      <c r="AU764">
        <v>0</v>
      </c>
      <c r="AV764">
        <v>360</v>
      </c>
      <c r="AW764">
        <v>104</v>
      </c>
      <c r="AX764">
        <v>18</v>
      </c>
      <c r="AY764">
        <v>8</v>
      </c>
      <c r="AZ764">
        <v>0</v>
      </c>
      <c r="BA764">
        <v>44</v>
      </c>
      <c r="BB764">
        <v>0</v>
      </c>
      <c r="BC764">
        <v>28</v>
      </c>
      <c r="BD764">
        <v>15</v>
      </c>
      <c r="BE764">
        <v>0</v>
      </c>
      <c r="BF764">
        <v>35</v>
      </c>
      <c r="BG764">
        <v>0</v>
      </c>
      <c r="BH764">
        <v>79</v>
      </c>
      <c r="BI764">
        <v>6</v>
      </c>
      <c r="BJ764">
        <v>0</v>
      </c>
      <c r="BK764">
        <v>8</v>
      </c>
      <c r="BL764">
        <v>0</v>
      </c>
      <c r="BM764">
        <v>72</v>
      </c>
      <c r="BN764">
        <v>12</v>
      </c>
      <c r="BO764">
        <v>37</v>
      </c>
      <c r="BP764">
        <v>23</v>
      </c>
      <c r="BQ764">
        <v>0</v>
      </c>
      <c r="BR764">
        <v>241</v>
      </c>
      <c r="BS764">
        <v>27</v>
      </c>
      <c r="BT764">
        <v>33</v>
      </c>
      <c r="BU764">
        <v>5</v>
      </c>
      <c r="BV764">
        <v>0</v>
      </c>
    </row>
    <row r="765" spans="1:74" x14ac:dyDescent="0.3">
      <c r="A765" t="s">
        <v>4546</v>
      </c>
      <c r="B765">
        <v>1980</v>
      </c>
      <c r="C765" t="s">
        <v>189</v>
      </c>
      <c r="D765" t="s">
        <v>4547</v>
      </c>
      <c r="E765" t="str">
        <f t="shared" si="11"/>
        <v>City of Willowbrook</v>
      </c>
      <c r="F765">
        <v>3121</v>
      </c>
      <c r="G765" t="s">
        <v>4548</v>
      </c>
      <c r="H765">
        <v>30845</v>
      </c>
      <c r="I765">
        <v>30845</v>
      </c>
      <c r="J765">
        <v>0</v>
      </c>
      <c r="K765">
        <v>0</v>
      </c>
      <c r="L765">
        <v>8247</v>
      </c>
      <c r="M765">
        <v>4746</v>
      </c>
      <c r="N765">
        <v>3501</v>
      </c>
      <c r="O765">
        <v>42000</v>
      </c>
      <c r="P765">
        <v>7076</v>
      </c>
      <c r="Q765">
        <v>1090</v>
      </c>
      <c r="R765">
        <v>317</v>
      </c>
      <c r="S765">
        <v>37</v>
      </c>
      <c r="T765" t="s">
        <v>4547</v>
      </c>
      <c r="U765">
        <v>1</v>
      </c>
      <c r="V765">
        <v>209</v>
      </c>
      <c r="W765">
        <v>0</v>
      </c>
      <c r="X765">
        <v>44</v>
      </c>
      <c r="Y765">
        <v>85</v>
      </c>
      <c r="Z765">
        <v>757</v>
      </c>
      <c r="AA765">
        <v>100</v>
      </c>
      <c r="AB765">
        <v>75</v>
      </c>
      <c r="AC765">
        <v>107</v>
      </c>
      <c r="AD765">
        <v>331</v>
      </c>
      <c r="AE765">
        <v>517</v>
      </c>
      <c r="AF765">
        <v>20</v>
      </c>
      <c r="AG765">
        <v>242</v>
      </c>
      <c r="AH765">
        <v>149</v>
      </c>
      <c r="AI765">
        <v>126</v>
      </c>
      <c r="AJ765">
        <v>49</v>
      </c>
      <c r="AK765">
        <v>0</v>
      </c>
      <c r="AL765">
        <v>266</v>
      </c>
      <c r="AM765">
        <v>30</v>
      </c>
      <c r="AN765">
        <v>31</v>
      </c>
      <c r="AO765">
        <v>7</v>
      </c>
      <c r="AP765">
        <v>15</v>
      </c>
      <c r="AQ765">
        <v>373</v>
      </c>
      <c r="AR765">
        <v>16</v>
      </c>
      <c r="AS765">
        <v>8</v>
      </c>
      <c r="AT765">
        <v>0</v>
      </c>
      <c r="AU765">
        <v>24</v>
      </c>
      <c r="AV765">
        <v>239</v>
      </c>
      <c r="AW765">
        <v>90</v>
      </c>
      <c r="AX765">
        <v>75</v>
      </c>
      <c r="AY765">
        <v>24</v>
      </c>
      <c r="AZ765">
        <v>54</v>
      </c>
      <c r="BA765">
        <v>401</v>
      </c>
      <c r="BB765">
        <v>81</v>
      </c>
      <c r="BC765">
        <v>364</v>
      </c>
      <c r="BD765">
        <v>70</v>
      </c>
      <c r="BE765">
        <v>116</v>
      </c>
      <c r="BF765">
        <v>154</v>
      </c>
      <c r="BG765">
        <v>0</v>
      </c>
      <c r="BH765">
        <v>449</v>
      </c>
      <c r="BI765">
        <v>110</v>
      </c>
      <c r="BJ765">
        <v>133</v>
      </c>
      <c r="BK765">
        <v>95</v>
      </c>
      <c r="BL765">
        <v>0</v>
      </c>
      <c r="BM765">
        <v>549</v>
      </c>
      <c r="BN765">
        <v>63</v>
      </c>
      <c r="BO765">
        <v>32</v>
      </c>
      <c r="BP765">
        <v>20</v>
      </c>
      <c r="BQ765">
        <v>0</v>
      </c>
      <c r="BR765">
        <v>1329</v>
      </c>
      <c r="BS765">
        <v>42</v>
      </c>
      <c r="BT765">
        <v>37</v>
      </c>
      <c r="BU765">
        <v>9</v>
      </c>
      <c r="BV765">
        <v>0</v>
      </c>
    </row>
    <row r="766" spans="1:74" x14ac:dyDescent="0.3">
      <c r="A766" t="s">
        <v>4549</v>
      </c>
      <c r="B766">
        <v>1980</v>
      </c>
      <c r="C766" t="s">
        <v>189</v>
      </c>
      <c r="D766" t="s">
        <v>1248</v>
      </c>
      <c r="E766" t="str">
        <f t="shared" si="11"/>
        <v>City of Willows</v>
      </c>
      <c r="F766">
        <v>3125</v>
      </c>
      <c r="G766" t="s">
        <v>4550</v>
      </c>
      <c r="H766">
        <v>4777</v>
      </c>
      <c r="I766">
        <v>0</v>
      </c>
      <c r="J766">
        <v>4777</v>
      </c>
      <c r="K766">
        <v>0</v>
      </c>
      <c r="L766">
        <v>1834</v>
      </c>
      <c r="M766">
        <v>1149</v>
      </c>
      <c r="N766">
        <v>685</v>
      </c>
      <c r="O766">
        <v>48000</v>
      </c>
      <c r="P766">
        <v>1612</v>
      </c>
      <c r="Q766">
        <v>206</v>
      </c>
      <c r="R766">
        <v>95</v>
      </c>
      <c r="S766">
        <v>38</v>
      </c>
      <c r="T766" t="s">
        <v>1248</v>
      </c>
      <c r="U766">
        <v>1</v>
      </c>
      <c r="V766">
        <v>221</v>
      </c>
      <c r="W766">
        <v>0</v>
      </c>
      <c r="X766">
        <v>0</v>
      </c>
      <c r="Y766">
        <v>13</v>
      </c>
      <c r="Z766">
        <v>112</v>
      </c>
      <c r="AA766">
        <v>5</v>
      </c>
      <c r="AB766">
        <v>35</v>
      </c>
      <c r="AC766">
        <v>16</v>
      </c>
      <c r="AD766">
        <v>72</v>
      </c>
      <c r="AE766">
        <v>64</v>
      </c>
      <c r="AF766">
        <v>5</v>
      </c>
      <c r="AG766">
        <v>16</v>
      </c>
      <c r="AH766">
        <v>57</v>
      </c>
      <c r="AI766">
        <v>49</v>
      </c>
      <c r="AJ766">
        <v>0</v>
      </c>
      <c r="AK766">
        <v>0</v>
      </c>
      <c r="AL766">
        <v>87</v>
      </c>
      <c r="AM766">
        <v>22</v>
      </c>
      <c r="AN766">
        <v>0</v>
      </c>
      <c r="AO766">
        <v>0</v>
      </c>
      <c r="AP766">
        <v>0</v>
      </c>
      <c r="AQ766">
        <v>83</v>
      </c>
      <c r="AR766">
        <v>26</v>
      </c>
      <c r="AS766">
        <v>0</v>
      </c>
      <c r="AT766">
        <v>0</v>
      </c>
      <c r="AU766">
        <v>5</v>
      </c>
      <c r="AV766">
        <v>239</v>
      </c>
      <c r="AW766">
        <v>98</v>
      </c>
      <c r="AX766">
        <v>38</v>
      </c>
      <c r="AY766">
        <v>8</v>
      </c>
      <c r="AZ766">
        <v>19</v>
      </c>
      <c r="BA766">
        <v>50</v>
      </c>
      <c r="BB766">
        <v>5</v>
      </c>
      <c r="BC766">
        <v>61</v>
      </c>
      <c r="BD766">
        <v>14</v>
      </c>
      <c r="BE766">
        <v>12</v>
      </c>
      <c r="BF766">
        <v>35</v>
      </c>
      <c r="BG766">
        <v>0</v>
      </c>
      <c r="BH766">
        <v>103</v>
      </c>
      <c r="BI766">
        <v>7</v>
      </c>
      <c r="BJ766">
        <v>33</v>
      </c>
      <c r="BK766">
        <v>0</v>
      </c>
      <c r="BL766">
        <v>0</v>
      </c>
      <c r="BM766">
        <v>143</v>
      </c>
      <c r="BN766">
        <v>16</v>
      </c>
      <c r="BO766">
        <v>20</v>
      </c>
      <c r="BP766">
        <v>8</v>
      </c>
      <c r="BQ766">
        <v>0</v>
      </c>
      <c r="BR766">
        <v>432</v>
      </c>
      <c r="BS766">
        <v>23</v>
      </c>
      <c r="BT766">
        <v>27</v>
      </c>
      <c r="BU766">
        <v>5</v>
      </c>
      <c r="BV766">
        <v>0</v>
      </c>
    </row>
    <row r="767" spans="1:74" x14ac:dyDescent="0.3">
      <c r="A767" t="s">
        <v>4551</v>
      </c>
      <c r="B767">
        <v>1980</v>
      </c>
      <c r="C767" t="s">
        <v>189</v>
      </c>
      <c r="D767" t="s">
        <v>1252</v>
      </c>
      <c r="E767" t="str">
        <f t="shared" si="11"/>
        <v>City of Winters</v>
      </c>
      <c r="F767">
        <v>3135</v>
      </c>
      <c r="G767" t="s">
        <v>4552</v>
      </c>
      <c r="H767">
        <v>2652</v>
      </c>
      <c r="I767">
        <v>0</v>
      </c>
      <c r="J767">
        <v>2652</v>
      </c>
      <c r="K767">
        <v>0</v>
      </c>
      <c r="L767">
        <v>929</v>
      </c>
      <c r="M767">
        <v>661</v>
      </c>
      <c r="N767">
        <v>268</v>
      </c>
      <c r="O767">
        <v>56400</v>
      </c>
      <c r="P767">
        <v>793</v>
      </c>
      <c r="Q767">
        <v>86</v>
      </c>
      <c r="R767">
        <v>15</v>
      </c>
      <c r="S767">
        <v>85</v>
      </c>
      <c r="T767" t="s">
        <v>1252</v>
      </c>
      <c r="U767">
        <v>1</v>
      </c>
      <c r="V767">
        <v>198</v>
      </c>
      <c r="W767">
        <v>0</v>
      </c>
      <c r="X767">
        <v>0</v>
      </c>
      <c r="Y767">
        <v>8</v>
      </c>
      <c r="Z767">
        <v>30</v>
      </c>
      <c r="AA767">
        <v>0</v>
      </c>
      <c r="AB767">
        <v>0</v>
      </c>
      <c r="AC767">
        <v>17</v>
      </c>
      <c r="AD767">
        <v>11</v>
      </c>
      <c r="AE767">
        <v>39</v>
      </c>
      <c r="AF767">
        <v>0</v>
      </c>
      <c r="AG767">
        <v>54</v>
      </c>
      <c r="AH767">
        <v>26</v>
      </c>
      <c r="AI767">
        <v>22</v>
      </c>
      <c r="AJ767">
        <v>8</v>
      </c>
      <c r="AK767">
        <v>3</v>
      </c>
      <c r="AL767">
        <v>16</v>
      </c>
      <c r="AM767">
        <v>0</v>
      </c>
      <c r="AN767">
        <v>0</v>
      </c>
      <c r="AO767">
        <v>0</v>
      </c>
      <c r="AP767">
        <v>0</v>
      </c>
      <c r="AQ767">
        <v>26</v>
      </c>
      <c r="AR767">
        <v>0</v>
      </c>
      <c r="AS767">
        <v>3</v>
      </c>
      <c r="AT767">
        <v>0</v>
      </c>
      <c r="AU767">
        <v>0</v>
      </c>
      <c r="AV767">
        <v>343</v>
      </c>
      <c r="AW767">
        <v>107</v>
      </c>
      <c r="AX767">
        <v>0</v>
      </c>
      <c r="AY767">
        <v>0</v>
      </c>
      <c r="AZ767">
        <v>13</v>
      </c>
      <c r="BA767">
        <v>29</v>
      </c>
      <c r="BB767">
        <v>0</v>
      </c>
      <c r="BC767">
        <v>47</v>
      </c>
      <c r="BD767">
        <v>8</v>
      </c>
      <c r="BE767">
        <v>14</v>
      </c>
      <c r="BF767">
        <v>7</v>
      </c>
      <c r="BG767">
        <v>0</v>
      </c>
      <c r="BH767">
        <v>20</v>
      </c>
      <c r="BI767">
        <v>9</v>
      </c>
      <c r="BJ767">
        <v>18</v>
      </c>
      <c r="BK767">
        <v>0</v>
      </c>
      <c r="BL767">
        <v>0</v>
      </c>
      <c r="BM767">
        <v>74</v>
      </c>
      <c r="BN767">
        <v>0</v>
      </c>
      <c r="BO767">
        <v>56</v>
      </c>
      <c r="BP767">
        <v>8</v>
      </c>
      <c r="BQ767">
        <v>0</v>
      </c>
      <c r="BR767">
        <v>221</v>
      </c>
      <c r="BS767">
        <v>11</v>
      </c>
      <c r="BT767">
        <v>18</v>
      </c>
      <c r="BU767">
        <v>0</v>
      </c>
      <c r="BV767">
        <v>0</v>
      </c>
    </row>
    <row r="768" spans="1:74" x14ac:dyDescent="0.3">
      <c r="A768" t="s">
        <v>4553</v>
      </c>
      <c r="B768">
        <v>1980</v>
      </c>
      <c r="C768" t="s">
        <v>189</v>
      </c>
      <c r="D768" t="s">
        <v>4554</v>
      </c>
      <c r="E768" t="str">
        <f t="shared" si="11"/>
        <v>City of Winton</v>
      </c>
      <c r="F768">
        <v>3137</v>
      </c>
      <c r="G768" t="s">
        <v>4555</v>
      </c>
      <c r="H768">
        <v>4995</v>
      </c>
      <c r="I768">
        <v>0</v>
      </c>
      <c r="J768">
        <v>4995</v>
      </c>
      <c r="K768">
        <v>0</v>
      </c>
      <c r="L768">
        <v>1625</v>
      </c>
      <c r="M768">
        <v>933</v>
      </c>
      <c r="N768">
        <v>692</v>
      </c>
      <c r="O768">
        <v>45000</v>
      </c>
      <c r="P768">
        <v>1462</v>
      </c>
      <c r="Q768">
        <v>135</v>
      </c>
      <c r="R768">
        <v>50</v>
      </c>
      <c r="S768">
        <v>67</v>
      </c>
      <c r="T768" t="s">
        <v>4554</v>
      </c>
      <c r="U768">
        <v>1</v>
      </c>
      <c r="V768">
        <v>234</v>
      </c>
      <c r="W768">
        <v>0</v>
      </c>
      <c r="X768">
        <v>0</v>
      </c>
      <c r="Y768">
        <v>13</v>
      </c>
      <c r="Z768">
        <v>112</v>
      </c>
      <c r="AA768">
        <v>13</v>
      </c>
      <c r="AB768">
        <v>13</v>
      </c>
      <c r="AC768">
        <v>13</v>
      </c>
      <c r="AD768">
        <v>44</v>
      </c>
      <c r="AE768">
        <v>124</v>
      </c>
      <c r="AF768">
        <v>0</v>
      </c>
      <c r="AG768">
        <v>53</v>
      </c>
      <c r="AH768">
        <v>42</v>
      </c>
      <c r="AI768">
        <v>81</v>
      </c>
      <c r="AJ768">
        <v>9</v>
      </c>
      <c r="AK768">
        <v>0</v>
      </c>
      <c r="AL768">
        <v>43</v>
      </c>
      <c r="AM768">
        <v>42</v>
      </c>
      <c r="AN768">
        <v>8</v>
      </c>
      <c r="AO768">
        <v>0</v>
      </c>
      <c r="AP768">
        <v>0</v>
      </c>
      <c r="AQ768">
        <v>70</v>
      </c>
      <c r="AR768">
        <v>0</v>
      </c>
      <c r="AS768">
        <v>0</v>
      </c>
      <c r="AT768">
        <v>0</v>
      </c>
      <c r="AU768">
        <v>6</v>
      </c>
      <c r="AV768">
        <v>286</v>
      </c>
      <c r="AW768">
        <v>83</v>
      </c>
      <c r="AX768">
        <v>21</v>
      </c>
      <c r="AY768">
        <v>7</v>
      </c>
      <c r="AZ768">
        <v>0</v>
      </c>
      <c r="BA768">
        <v>23</v>
      </c>
      <c r="BB768">
        <v>5</v>
      </c>
      <c r="BC768">
        <v>57</v>
      </c>
      <c r="BD768">
        <v>18</v>
      </c>
      <c r="BE768">
        <v>30</v>
      </c>
      <c r="BF768">
        <v>33</v>
      </c>
      <c r="BG768">
        <v>0</v>
      </c>
      <c r="BH768">
        <v>83</v>
      </c>
      <c r="BI768">
        <v>18</v>
      </c>
      <c r="BJ768">
        <v>40</v>
      </c>
      <c r="BK768">
        <v>31</v>
      </c>
      <c r="BL768">
        <v>0</v>
      </c>
      <c r="BM768">
        <v>95</v>
      </c>
      <c r="BN768">
        <v>17</v>
      </c>
      <c r="BO768">
        <v>43</v>
      </c>
      <c r="BP768">
        <v>0</v>
      </c>
      <c r="BQ768">
        <v>0</v>
      </c>
      <c r="BR768">
        <v>188</v>
      </c>
      <c r="BS768">
        <v>40</v>
      </c>
      <c r="BT768">
        <v>54</v>
      </c>
      <c r="BU768">
        <v>8</v>
      </c>
      <c r="BV768">
        <v>0</v>
      </c>
    </row>
    <row r="769" spans="1:74" x14ac:dyDescent="0.3">
      <c r="A769" t="s">
        <v>4556</v>
      </c>
      <c r="B769">
        <v>1980</v>
      </c>
      <c r="C769" t="s">
        <v>189</v>
      </c>
      <c r="D769" t="s">
        <v>4557</v>
      </c>
      <c r="E769" t="str">
        <f t="shared" si="11"/>
        <v>City of Wofford Heights</v>
      </c>
      <c r="F769">
        <v>3138</v>
      </c>
      <c r="G769" t="s">
        <v>4558</v>
      </c>
      <c r="H769">
        <v>2112</v>
      </c>
      <c r="I769">
        <v>0</v>
      </c>
      <c r="J769">
        <v>0</v>
      </c>
      <c r="K769">
        <v>2112</v>
      </c>
      <c r="L769">
        <v>1035</v>
      </c>
      <c r="M769">
        <v>839</v>
      </c>
      <c r="N769">
        <v>196</v>
      </c>
      <c r="O769">
        <v>51300</v>
      </c>
      <c r="P769">
        <v>843</v>
      </c>
      <c r="Q769">
        <v>62</v>
      </c>
      <c r="R769">
        <v>12</v>
      </c>
      <c r="S769">
        <v>694</v>
      </c>
      <c r="T769" t="s">
        <v>4557</v>
      </c>
      <c r="U769">
        <v>1</v>
      </c>
      <c r="V769">
        <v>217</v>
      </c>
      <c r="W769">
        <v>0</v>
      </c>
      <c r="X769">
        <v>0</v>
      </c>
      <c r="Y769">
        <v>0</v>
      </c>
      <c r="Z769">
        <v>14</v>
      </c>
      <c r="AA769">
        <v>36</v>
      </c>
      <c r="AB769">
        <v>6</v>
      </c>
      <c r="AC769">
        <v>14</v>
      </c>
      <c r="AD769">
        <v>21</v>
      </c>
      <c r="AE769">
        <v>32</v>
      </c>
      <c r="AF769">
        <v>11</v>
      </c>
      <c r="AG769">
        <v>13</v>
      </c>
      <c r="AH769">
        <v>7</v>
      </c>
      <c r="AI769">
        <v>20</v>
      </c>
      <c r="AJ769">
        <v>11</v>
      </c>
      <c r="AK769">
        <v>0</v>
      </c>
      <c r="AL769">
        <v>8</v>
      </c>
      <c r="AM769">
        <v>0</v>
      </c>
      <c r="AN769">
        <v>6</v>
      </c>
      <c r="AO769">
        <v>0</v>
      </c>
      <c r="AP769">
        <v>0</v>
      </c>
      <c r="AQ769">
        <v>5</v>
      </c>
      <c r="AR769">
        <v>5</v>
      </c>
      <c r="AS769">
        <v>0</v>
      </c>
      <c r="AT769">
        <v>0</v>
      </c>
      <c r="AU769">
        <v>0</v>
      </c>
      <c r="AV769">
        <v>429</v>
      </c>
      <c r="AW769">
        <v>114</v>
      </c>
      <c r="AX769">
        <v>0</v>
      </c>
      <c r="AY769">
        <v>7</v>
      </c>
      <c r="AZ769">
        <v>0</v>
      </c>
      <c r="BA769">
        <v>13</v>
      </c>
      <c r="BB769">
        <v>0</v>
      </c>
      <c r="BC769">
        <v>81</v>
      </c>
      <c r="BD769">
        <v>19</v>
      </c>
      <c r="BE769">
        <v>25</v>
      </c>
      <c r="BF769">
        <v>24</v>
      </c>
      <c r="BG769">
        <v>0</v>
      </c>
      <c r="BH769">
        <v>80</v>
      </c>
      <c r="BI769">
        <v>0</v>
      </c>
      <c r="BJ769">
        <v>7</v>
      </c>
      <c r="BK769">
        <v>14</v>
      </c>
      <c r="BL769">
        <v>0</v>
      </c>
      <c r="BM769">
        <v>23</v>
      </c>
      <c r="BN769">
        <v>0</v>
      </c>
      <c r="BO769">
        <v>13</v>
      </c>
      <c r="BP769">
        <v>0</v>
      </c>
      <c r="BQ769">
        <v>0</v>
      </c>
      <c r="BR769">
        <v>40</v>
      </c>
      <c r="BS769">
        <v>5</v>
      </c>
      <c r="BT769">
        <v>6</v>
      </c>
      <c r="BU769">
        <v>9</v>
      </c>
      <c r="BV769">
        <v>0</v>
      </c>
    </row>
    <row r="770" spans="1:74" x14ac:dyDescent="0.3">
      <c r="A770" t="s">
        <v>4559</v>
      </c>
      <c r="B770">
        <v>1980</v>
      </c>
      <c r="C770" t="s">
        <v>189</v>
      </c>
      <c r="D770" t="s">
        <v>4560</v>
      </c>
      <c r="E770" t="str">
        <f t="shared" si="11"/>
        <v>City of Woodacre</v>
      </c>
      <c r="F770">
        <v>3139</v>
      </c>
      <c r="G770" t="s">
        <v>4561</v>
      </c>
      <c r="H770">
        <v>1300</v>
      </c>
      <c r="I770">
        <v>0</v>
      </c>
      <c r="J770">
        <v>0</v>
      </c>
      <c r="K770">
        <v>1300</v>
      </c>
      <c r="L770">
        <v>496</v>
      </c>
      <c r="M770">
        <v>382</v>
      </c>
      <c r="N770">
        <v>114</v>
      </c>
      <c r="O770">
        <v>128400</v>
      </c>
      <c r="P770">
        <v>471</v>
      </c>
      <c r="Q770">
        <v>50</v>
      </c>
      <c r="R770">
        <v>0</v>
      </c>
      <c r="S770">
        <v>0</v>
      </c>
      <c r="T770" t="s">
        <v>4560</v>
      </c>
      <c r="U770">
        <v>1</v>
      </c>
      <c r="V770">
        <v>397</v>
      </c>
      <c r="W770">
        <v>0</v>
      </c>
      <c r="X770">
        <v>0</v>
      </c>
      <c r="Y770">
        <v>0</v>
      </c>
      <c r="Z770">
        <v>24</v>
      </c>
      <c r="AA770">
        <v>0</v>
      </c>
      <c r="AB770">
        <v>0</v>
      </c>
      <c r="AC770">
        <v>4</v>
      </c>
      <c r="AD770">
        <v>0</v>
      </c>
      <c r="AE770">
        <v>8</v>
      </c>
      <c r="AF770">
        <v>12</v>
      </c>
      <c r="AG770">
        <v>0</v>
      </c>
      <c r="AH770">
        <v>0</v>
      </c>
      <c r="AI770">
        <v>0</v>
      </c>
      <c r="AJ770">
        <v>9</v>
      </c>
      <c r="AK770">
        <v>0</v>
      </c>
      <c r="AL770">
        <v>0</v>
      </c>
      <c r="AM770">
        <v>0</v>
      </c>
      <c r="AN770">
        <v>0</v>
      </c>
      <c r="AO770">
        <v>0</v>
      </c>
      <c r="AP770">
        <v>0</v>
      </c>
      <c r="AQ770">
        <v>8</v>
      </c>
      <c r="AR770">
        <v>0</v>
      </c>
      <c r="AS770">
        <v>0</v>
      </c>
      <c r="AT770">
        <v>0</v>
      </c>
      <c r="AU770">
        <v>0</v>
      </c>
      <c r="AV770">
        <v>590</v>
      </c>
      <c r="AW770">
        <v>115</v>
      </c>
      <c r="AX770">
        <v>0</v>
      </c>
      <c r="AY770">
        <v>0</v>
      </c>
      <c r="AZ770">
        <v>11</v>
      </c>
      <c r="BA770">
        <v>0</v>
      </c>
      <c r="BB770">
        <v>0</v>
      </c>
      <c r="BC770">
        <v>8</v>
      </c>
      <c r="BD770">
        <v>0</v>
      </c>
      <c r="BE770">
        <v>9</v>
      </c>
      <c r="BF770">
        <v>31</v>
      </c>
      <c r="BG770">
        <v>0</v>
      </c>
      <c r="BH770">
        <v>17</v>
      </c>
      <c r="BI770">
        <v>0</v>
      </c>
      <c r="BJ770">
        <v>9</v>
      </c>
      <c r="BK770">
        <v>0</v>
      </c>
      <c r="BL770">
        <v>0</v>
      </c>
      <c r="BM770">
        <v>28</v>
      </c>
      <c r="BN770">
        <v>0</v>
      </c>
      <c r="BO770">
        <v>8</v>
      </c>
      <c r="BP770">
        <v>22</v>
      </c>
      <c r="BQ770">
        <v>0</v>
      </c>
      <c r="BR770">
        <v>108</v>
      </c>
      <c r="BS770">
        <v>14</v>
      </c>
      <c r="BT770">
        <v>30</v>
      </c>
      <c r="BU770">
        <v>52</v>
      </c>
      <c r="BV770">
        <v>0</v>
      </c>
    </row>
    <row r="771" spans="1:74" x14ac:dyDescent="0.3">
      <c r="A771" t="s">
        <v>4562</v>
      </c>
      <c r="B771">
        <v>1980</v>
      </c>
      <c r="C771" t="s">
        <v>189</v>
      </c>
      <c r="D771" t="s">
        <v>4563</v>
      </c>
      <c r="E771" t="str">
        <f t="shared" si="11"/>
        <v>City of Woodbridge</v>
      </c>
      <c r="F771">
        <v>3140</v>
      </c>
      <c r="G771" t="s">
        <v>4564</v>
      </c>
      <c r="H771">
        <v>1672</v>
      </c>
      <c r="I771">
        <v>0</v>
      </c>
      <c r="J771">
        <v>0</v>
      </c>
      <c r="K771">
        <v>1672</v>
      </c>
      <c r="L771">
        <v>555</v>
      </c>
      <c r="M771">
        <v>337</v>
      </c>
      <c r="N771">
        <v>218</v>
      </c>
      <c r="O771">
        <v>44900</v>
      </c>
      <c r="P771">
        <v>417</v>
      </c>
      <c r="Q771">
        <v>32</v>
      </c>
      <c r="R771">
        <v>12</v>
      </c>
      <c r="S771">
        <v>113</v>
      </c>
      <c r="T771" t="s">
        <v>4563</v>
      </c>
      <c r="U771">
        <v>1</v>
      </c>
      <c r="V771">
        <v>172</v>
      </c>
      <c r="W771">
        <v>0</v>
      </c>
      <c r="X771">
        <v>9</v>
      </c>
      <c r="Y771">
        <v>6</v>
      </c>
      <c r="Z771">
        <v>44</v>
      </c>
      <c r="AA771">
        <v>0</v>
      </c>
      <c r="AB771">
        <v>11</v>
      </c>
      <c r="AC771">
        <v>9</v>
      </c>
      <c r="AD771">
        <v>17</v>
      </c>
      <c r="AE771">
        <v>11</v>
      </c>
      <c r="AF771">
        <v>0</v>
      </c>
      <c r="AG771">
        <v>21</v>
      </c>
      <c r="AH771">
        <v>5</v>
      </c>
      <c r="AI771">
        <v>0</v>
      </c>
      <c r="AJ771">
        <v>17</v>
      </c>
      <c r="AK771">
        <v>6</v>
      </c>
      <c r="AL771">
        <v>25</v>
      </c>
      <c r="AM771">
        <v>0</v>
      </c>
      <c r="AN771">
        <v>0</v>
      </c>
      <c r="AO771">
        <v>0</v>
      </c>
      <c r="AP771">
        <v>0</v>
      </c>
      <c r="AQ771">
        <v>54</v>
      </c>
      <c r="AR771">
        <v>0</v>
      </c>
      <c r="AS771">
        <v>0</v>
      </c>
      <c r="AT771">
        <v>0</v>
      </c>
      <c r="AU771">
        <v>0</v>
      </c>
      <c r="AV771">
        <v>230</v>
      </c>
      <c r="AW771">
        <v>94</v>
      </c>
      <c r="AX771">
        <v>0</v>
      </c>
      <c r="AY771">
        <v>6</v>
      </c>
      <c r="AZ771">
        <v>0</v>
      </c>
      <c r="BA771">
        <v>20</v>
      </c>
      <c r="BB771">
        <v>22</v>
      </c>
      <c r="BC771">
        <v>13</v>
      </c>
      <c r="BD771">
        <v>10</v>
      </c>
      <c r="BE771">
        <v>18</v>
      </c>
      <c r="BF771">
        <v>6</v>
      </c>
      <c r="BG771">
        <v>0</v>
      </c>
      <c r="BH771">
        <v>17</v>
      </c>
      <c r="BI771">
        <v>0</v>
      </c>
      <c r="BJ771">
        <v>0</v>
      </c>
      <c r="BK771">
        <v>6</v>
      </c>
      <c r="BL771">
        <v>0</v>
      </c>
      <c r="BM771">
        <v>16</v>
      </c>
      <c r="BN771">
        <v>7</v>
      </c>
      <c r="BO771">
        <v>0</v>
      </c>
      <c r="BP771">
        <v>0</v>
      </c>
      <c r="BQ771">
        <v>0</v>
      </c>
      <c r="BR771">
        <v>70</v>
      </c>
      <c r="BS771">
        <v>16</v>
      </c>
      <c r="BT771">
        <v>9</v>
      </c>
      <c r="BU771">
        <v>0</v>
      </c>
      <c r="BV771">
        <v>0</v>
      </c>
    </row>
    <row r="772" spans="1:74" x14ac:dyDescent="0.3">
      <c r="A772" t="s">
        <v>4565</v>
      </c>
      <c r="B772">
        <v>1980</v>
      </c>
      <c r="C772" t="s">
        <v>189</v>
      </c>
      <c r="D772" t="s">
        <v>1254</v>
      </c>
      <c r="E772" t="str">
        <f t="shared" si="11"/>
        <v>City of Woodlake</v>
      </c>
      <c r="F772">
        <v>3145</v>
      </c>
      <c r="G772" t="s">
        <v>4566</v>
      </c>
      <c r="H772">
        <v>4343</v>
      </c>
      <c r="I772">
        <v>0</v>
      </c>
      <c r="J772">
        <v>4343</v>
      </c>
      <c r="K772">
        <v>0</v>
      </c>
      <c r="L772">
        <v>1279</v>
      </c>
      <c r="M772">
        <v>778</v>
      </c>
      <c r="N772">
        <v>501</v>
      </c>
      <c r="O772">
        <v>35900</v>
      </c>
      <c r="P772">
        <v>1114</v>
      </c>
      <c r="Q772">
        <v>120</v>
      </c>
      <c r="R772">
        <v>40</v>
      </c>
      <c r="S772">
        <v>42</v>
      </c>
      <c r="T772" t="s">
        <v>1254</v>
      </c>
      <c r="U772">
        <v>1</v>
      </c>
      <c r="V772">
        <v>170</v>
      </c>
      <c r="W772">
        <v>7</v>
      </c>
      <c r="X772">
        <v>5</v>
      </c>
      <c r="Y772">
        <v>25</v>
      </c>
      <c r="Z772">
        <v>67</v>
      </c>
      <c r="AA772">
        <v>5</v>
      </c>
      <c r="AB772">
        <v>29</v>
      </c>
      <c r="AC772">
        <v>44</v>
      </c>
      <c r="AD772">
        <v>35</v>
      </c>
      <c r="AE772">
        <v>65</v>
      </c>
      <c r="AF772">
        <v>14</v>
      </c>
      <c r="AG772">
        <v>69</v>
      </c>
      <c r="AH772">
        <v>13</v>
      </c>
      <c r="AI772">
        <v>14</v>
      </c>
      <c r="AJ772">
        <v>0</v>
      </c>
      <c r="AK772">
        <v>0</v>
      </c>
      <c r="AL772">
        <v>44</v>
      </c>
      <c r="AM772">
        <v>17</v>
      </c>
      <c r="AN772">
        <v>0</v>
      </c>
      <c r="AO772">
        <v>0</v>
      </c>
      <c r="AP772">
        <v>7</v>
      </c>
      <c r="AQ772">
        <v>27</v>
      </c>
      <c r="AR772">
        <v>0</v>
      </c>
      <c r="AS772">
        <v>0</v>
      </c>
      <c r="AT772">
        <v>0</v>
      </c>
      <c r="AU772">
        <v>0</v>
      </c>
      <c r="AV772">
        <v>253</v>
      </c>
      <c r="AW772">
        <v>89</v>
      </c>
      <c r="AX772">
        <v>14</v>
      </c>
      <c r="AY772">
        <v>17</v>
      </c>
      <c r="AZ772">
        <v>13</v>
      </c>
      <c r="BA772">
        <v>34</v>
      </c>
      <c r="BB772">
        <v>18</v>
      </c>
      <c r="BC772">
        <v>112</v>
      </c>
      <c r="BD772">
        <v>17</v>
      </c>
      <c r="BE772">
        <v>29</v>
      </c>
      <c r="BF772">
        <v>20</v>
      </c>
      <c r="BG772">
        <v>0</v>
      </c>
      <c r="BH772">
        <v>64</v>
      </c>
      <c r="BI772">
        <v>20</v>
      </c>
      <c r="BJ772">
        <v>19</v>
      </c>
      <c r="BK772">
        <v>7</v>
      </c>
      <c r="BL772">
        <v>0</v>
      </c>
      <c r="BM772">
        <v>86</v>
      </c>
      <c r="BN772">
        <v>42</v>
      </c>
      <c r="BO772">
        <v>14</v>
      </c>
      <c r="BP772">
        <v>0</v>
      </c>
      <c r="BQ772">
        <v>0</v>
      </c>
      <c r="BR772">
        <v>118</v>
      </c>
      <c r="BS772">
        <v>18</v>
      </c>
      <c r="BT772">
        <v>18</v>
      </c>
      <c r="BU772">
        <v>0</v>
      </c>
      <c r="BV772">
        <v>0</v>
      </c>
    </row>
    <row r="773" spans="1:74" x14ac:dyDescent="0.3">
      <c r="A773" t="s">
        <v>4567</v>
      </c>
      <c r="B773">
        <v>1980</v>
      </c>
      <c r="C773" t="s">
        <v>189</v>
      </c>
      <c r="D773" t="s">
        <v>1256</v>
      </c>
      <c r="E773" t="str">
        <f t="shared" ref="E773:E784" si="12">_xlfn.CONCAT("City of ",D773)</f>
        <v>City of Woodland</v>
      </c>
      <c r="F773">
        <v>3150</v>
      </c>
      <c r="G773" t="s">
        <v>4568</v>
      </c>
      <c r="H773">
        <v>30235</v>
      </c>
      <c r="I773">
        <v>0</v>
      </c>
      <c r="J773">
        <v>30235</v>
      </c>
      <c r="K773">
        <v>0</v>
      </c>
      <c r="L773">
        <v>10740</v>
      </c>
      <c r="M773">
        <v>6608</v>
      </c>
      <c r="N773">
        <v>4132</v>
      </c>
      <c r="O773">
        <v>66200</v>
      </c>
      <c r="P773">
        <v>8394</v>
      </c>
      <c r="Q773">
        <v>883</v>
      </c>
      <c r="R773">
        <v>1397</v>
      </c>
      <c r="S773">
        <v>565</v>
      </c>
      <c r="T773" t="s">
        <v>1256</v>
      </c>
      <c r="U773">
        <v>1</v>
      </c>
      <c r="V773">
        <v>234</v>
      </c>
      <c r="W773">
        <v>6</v>
      </c>
      <c r="X773">
        <v>60</v>
      </c>
      <c r="Y773">
        <v>116</v>
      </c>
      <c r="Z773">
        <v>497</v>
      </c>
      <c r="AA773">
        <v>70</v>
      </c>
      <c r="AB773">
        <v>119</v>
      </c>
      <c r="AC773">
        <v>101</v>
      </c>
      <c r="AD773">
        <v>262</v>
      </c>
      <c r="AE773">
        <v>485</v>
      </c>
      <c r="AF773">
        <v>32</v>
      </c>
      <c r="AG773">
        <v>253</v>
      </c>
      <c r="AH773">
        <v>170</v>
      </c>
      <c r="AI773">
        <v>271</v>
      </c>
      <c r="AJ773">
        <v>85</v>
      </c>
      <c r="AK773">
        <v>18</v>
      </c>
      <c r="AL773">
        <v>435</v>
      </c>
      <c r="AM773">
        <v>143</v>
      </c>
      <c r="AN773">
        <v>128</v>
      </c>
      <c r="AO773">
        <v>12</v>
      </c>
      <c r="AP773">
        <v>10</v>
      </c>
      <c r="AQ773">
        <v>633</v>
      </c>
      <c r="AR773">
        <v>107</v>
      </c>
      <c r="AS773">
        <v>57</v>
      </c>
      <c r="AT773">
        <v>8</v>
      </c>
      <c r="AU773">
        <v>27</v>
      </c>
      <c r="AV773">
        <v>352</v>
      </c>
      <c r="AW773">
        <v>95</v>
      </c>
      <c r="AX773">
        <v>56</v>
      </c>
      <c r="AY773">
        <v>20</v>
      </c>
      <c r="AZ773">
        <v>84</v>
      </c>
      <c r="BA773">
        <v>150</v>
      </c>
      <c r="BB773">
        <v>35</v>
      </c>
      <c r="BC773">
        <v>201</v>
      </c>
      <c r="BD773">
        <v>49</v>
      </c>
      <c r="BE773">
        <v>48</v>
      </c>
      <c r="BF773">
        <v>115</v>
      </c>
      <c r="BG773">
        <v>0</v>
      </c>
      <c r="BH773">
        <v>240</v>
      </c>
      <c r="BI773">
        <v>34</v>
      </c>
      <c r="BJ773">
        <v>108</v>
      </c>
      <c r="BK773">
        <v>168</v>
      </c>
      <c r="BL773">
        <v>0</v>
      </c>
      <c r="BM773">
        <v>423</v>
      </c>
      <c r="BN773">
        <v>96</v>
      </c>
      <c r="BO773">
        <v>113</v>
      </c>
      <c r="BP773">
        <v>101</v>
      </c>
      <c r="BQ773">
        <v>0</v>
      </c>
      <c r="BR773">
        <v>2754</v>
      </c>
      <c r="BS773">
        <v>465</v>
      </c>
      <c r="BT773">
        <v>258</v>
      </c>
      <c r="BU773">
        <v>73</v>
      </c>
      <c r="BV773">
        <v>0</v>
      </c>
    </row>
    <row r="774" spans="1:74" x14ac:dyDescent="0.3">
      <c r="A774" t="s">
        <v>4569</v>
      </c>
      <c r="B774">
        <v>1980</v>
      </c>
      <c r="C774" t="s">
        <v>189</v>
      </c>
      <c r="D774" t="s">
        <v>1258</v>
      </c>
      <c r="E774" t="str">
        <f t="shared" si="12"/>
        <v>City of Woodside</v>
      </c>
      <c r="F774">
        <v>3155</v>
      </c>
      <c r="G774" t="s">
        <v>4570</v>
      </c>
      <c r="H774">
        <v>5291</v>
      </c>
      <c r="I774">
        <v>5291</v>
      </c>
      <c r="J774">
        <v>0</v>
      </c>
      <c r="K774">
        <v>0</v>
      </c>
      <c r="L774">
        <v>1853</v>
      </c>
      <c r="M774">
        <v>1611</v>
      </c>
      <c r="N774">
        <v>242</v>
      </c>
      <c r="O774">
        <v>200100</v>
      </c>
      <c r="P774">
        <v>1613</v>
      </c>
      <c r="Q774">
        <v>289</v>
      </c>
      <c r="R774">
        <v>2</v>
      </c>
      <c r="S774">
        <v>1</v>
      </c>
      <c r="T774" t="s">
        <v>1258</v>
      </c>
      <c r="U774">
        <v>1</v>
      </c>
      <c r="V774">
        <v>501</v>
      </c>
      <c r="W774">
        <v>0</v>
      </c>
      <c r="X774">
        <v>0</v>
      </c>
      <c r="Y774">
        <v>0</v>
      </c>
      <c r="Z774">
        <v>0</v>
      </c>
      <c r="AA774">
        <v>18</v>
      </c>
      <c r="AB774">
        <v>0</v>
      </c>
      <c r="AC774">
        <v>0</v>
      </c>
      <c r="AD774">
        <v>0</v>
      </c>
      <c r="AE774">
        <v>10</v>
      </c>
      <c r="AF774">
        <v>0</v>
      </c>
      <c r="AG774">
        <v>0</v>
      </c>
      <c r="AH774">
        <v>14</v>
      </c>
      <c r="AI774">
        <v>0</v>
      </c>
      <c r="AJ774">
        <v>7</v>
      </c>
      <c r="AK774">
        <v>0</v>
      </c>
      <c r="AL774">
        <v>0</v>
      </c>
      <c r="AM774">
        <v>13</v>
      </c>
      <c r="AN774">
        <v>0</v>
      </c>
      <c r="AO774">
        <v>20</v>
      </c>
      <c r="AP774">
        <v>11</v>
      </c>
      <c r="AQ774">
        <v>41</v>
      </c>
      <c r="AR774">
        <v>16</v>
      </c>
      <c r="AS774">
        <v>24</v>
      </c>
      <c r="AT774">
        <v>13</v>
      </c>
      <c r="AU774">
        <v>10</v>
      </c>
      <c r="AV774">
        <v>751</v>
      </c>
      <c r="AW774">
        <v>225</v>
      </c>
      <c r="AX774">
        <v>0</v>
      </c>
      <c r="AY774">
        <v>0</v>
      </c>
      <c r="AZ774">
        <v>0</v>
      </c>
      <c r="BA774">
        <v>22</v>
      </c>
      <c r="BB774">
        <v>25</v>
      </c>
      <c r="BC774">
        <v>20</v>
      </c>
      <c r="BD774">
        <v>0</v>
      </c>
      <c r="BE774">
        <v>0</v>
      </c>
      <c r="BF774">
        <v>22</v>
      </c>
      <c r="BG774">
        <v>0</v>
      </c>
      <c r="BH774">
        <v>24</v>
      </c>
      <c r="BI774">
        <v>16</v>
      </c>
      <c r="BJ774">
        <v>0</v>
      </c>
      <c r="BK774">
        <v>7</v>
      </c>
      <c r="BL774">
        <v>0</v>
      </c>
      <c r="BM774">
        <v>37</v>
      </c>
      <c r="BN774">
        <v>0</v>
      </c>
      <c r="BO774">
        <v>6</v>
      </c>
      <c r="BP774">
        <v>0</v>
      </c>
      <c r="BQ774">
        <v>0</v>
      </c>
      <c r="BR774">
        <v>684</v>
      </c>
      <c r="BS774">
        <v>173</v>
      </c>
      <c r="BT774">
        <v>123</v>
      </c>
      <c r="BU774">
        <v>159</v>
      </c>
      <c r="BV774">
        <v>0</v>
      </c>
    </row>
    <row r="775" spans="1:74" x14ac:dyDescent="0.3">
      <c r="A775" t="s">
        <v>4571</v>
      </c>
      <c r="B775">
        <v>1980</v>
      </c>
      <c r="C775" t="s">
        <v>189</v>
      </c>
      <c r="D775" t="s">
        <v>4572</v>
      </c>
      <c r="E775" t="str">
        <f t="shared" si="12"/>
        <v>City of Woodville</v>
      </c>
      <c r="F775">
        <v>3160</v>
      </c>
      <c r="G775" t="s">
        <v>4573</v>
      </c>
      <c r="H775">
        <v>1507</v>
      </c>
      <c r="I775">
        <v>0</v>
      </c>
      <c r="J775">
        <v>0</v>
      </c>
      <c r="K775">
        <v>1507</v>
      </c>
      <c r="L775">
        <v>400</v>
      </c>
      <c r="M775">
        <v>255</v>
      </c>
      <c r="N775">
        <v>145</v>
      </c>
      <c r="O775">
        <v>29900</v>
      </c>
      <c r="P775">
        <v>373</v>
      </c>
      <c r="Q775">
        <v>15</v>
      </c>
      <c r="R775">
        <v>0</v>
      </c>
      <c r="S775">
        <v>25</v>
      </c>
      <c r="T775" t="s">
        <v>4572</v>
      </c>
      <c r="U775">
        <v>1</v>
      </c>
      <c r="V775">
        <v>184</v>
      </c>
      <c r="W775">
        <v>0</v>
      </c>
      <c r="X775">
        <v>0</v>
      </c>
      <c r="Y775">
        <v>0</v>
      </c>
      <c r="Z775">
        <v>34</v>
      </c>
      <c r="AA775">
        <v>15</v>
      </c>
      <c r="AB775">
        <v>9</v>
      </c>
      <c r="AC775">
        <v>8</v>
      </c>
      <c r="AD775">
        <v>14</v>
      </c>
      <c r="AE775">
        <v>0</v>
      </c>
      <c r="AF775">
        <v>0</v>
      </c>
      <c r="AG775">
        <v>13</v>
      </c>
      <c r="AH775">
        <v>0</v>
      </c>
      <c r="AI775">
        <v>0</v>
      </c>
      <c r="AJ775">
        <v>7</v>
      </c>
      <c r="AK775">
        <v>0</v>
      </c>
      <c r="AL775">
        <v>11</v>
      </c>
      <c r="AM775">
        <v>0</v>
      </c>
      <c r="AN775">
        <v>0</v>
      </c>
      <c r="AO775">
        <v>0</v>
      </c>
      <c r="AP775">
        <v>0</v>
      </c>
      <c r="AQ775">
        <v>13</v>
      </c>
      <c r="AR775">
        <v>0</v>
      </c>
      <c r="AS775">
        <v>0</v>
      </c>
      <c r="AT775">
        <v>0</v>
      </c>
      <c r="AU775">
        <v>0</v>
      </c>
      <c r="AV775">
        <v>199</v>
      </c>
      <c r="AW775">
        <v>77</v>
      </c>
      <c r="AX775">
        <v>8</v>
      </c>
      <c r="AY775">
        <v>0</v>
      </c>
      <c r="AZ775">
        <v>0</v>
      </c>
      <c r="BA775">
        <v>0</v>
      </c>
      <c r="BB775">
        <v>0</v>
      </c>
      <c r="BC775">
        <v>21</v>
      </c>
      <c r="BD775">
        <v>15</v>
      </c>
      <c r="BE775">
        <v>16</v>
      </c>
      <c r="BF775">
        <v>0</v>
      </c>
      <c r="BG775">
        <v>0</v>
      </c>
      <c r="BH775">
        <v>57</v>
      </c>
      <c r="BI775">
        <v>13</v>
      </c>
      <c r="BJ775">
        <v>14</v>
      </c>
      <c r="BK775">
        <v>0</v>
      </c>
      <c r="BL775">
        <v>0</v>
      </c>
      <c r="BM775">
        <v>31</v>
      </c>
      <c r="BN775">
        <v>9</v>
      </c>
      <c r="BO775">
        <v>0</v>
      </c>
      <c r="BP775">
        <v>0</v>
      </c>
      <c r="BQ775">
        <v>0</v>
      </c>
      <c r="BR775">
        <v>26</v>
      </c>
      <c r="BS775">
        <v>0</v>
      </c>
      <c r="BT775">
        <v>0</v>
      </c>
      <c r="BU775">
        <v>0</v>
      </c>
      <c r="BV775">
        <v>0</v>
      </c>
    </row>
    <row r="776" spans="1:74" x14ac:dyDescent="0.3">
      <c r="A776" t="s">
        <v>4574</v>
      </c>
      <c r="B776">
        <v>1980</v>
      </c>
      <c r="C776" t="s">
        <v>189</v>
      </c>
      <c r="D776" t="s">
        <v>4575</v>
      </c>
      <c r="E776" t="str">
        <f t="shared" si="12"/>
        <v>City of Wrightwood</v>
      </c>
      <c r="F776">
        <v>3163</v>
      </c>
      <c r="G776" t="s">
        <v>4576</v>
      </c>
      <c r="H776">
        <v>2511</v>
      </c>
      <c r="I776">
        <v>0</v>
      </c>
      <c r="J776">
        <v>2511</v>
      </c>
      <c r="K776">
        <v>0</v>
      </c>
      <c r="L776">
        <v>917</v>
      </c>
      <c r="M776">
        <v>717</v>
      </c>
      <c r="N776">
        <v>200</v>
      </c>
      <c r="O776">
        <v>85400</v>
      </c>
      <c r="P776">
        <v>1844</v>
      </c>
      <c r="Q776">
        <v>53</v>
      </c>
      <c r="R776">
        <v>5</v>
      </c>
      <c r="S776">
        <v>20</v>
      </c>
      <c r="T776" t="s">
        <v>4575</v>
      </c>
      <c r="U776">
        <v>1</v>
      </c>
      <c r="V776">
        <v>326</v>
      </c>
      <c r="W776">
        <v>0</v>
      </c>
      <c r="X776">
        <v>0</v>
      </c>
      <c r="Y776">
        <v>0</v>
      </c>
      <c r="Z776">
        <v>20</v>
      </c>
      <c r="AA776">
        <v>12</v>
      </c>
      <c r="AB776">
        <v>0</v>
      </c>
      <c r="AC776">
        <v>0</v>
      </c>
      <c r="AD776">
        <v>7</v>
      </c>
      <c r="AE776">
        <v>28</v>
      </c>
      <c r="AF776">
        <v>0</v>
      </c>
      <c r="AG776">
        <v>0</v>
      </c>
      <c r="AH776">
        <v>0</v>
      </c>
      <c r="AI776">
        <v>18</v>
      </c>
      <c r="AJ776">
        <v>15</v>
      </c>
      <c r="AK776">
        <v>0</v>
      </c>
      <c r="AL776">
        <v>21</v>
      </c>
      <c r="AM776">
        <v>13</v>
      </c>
      <c r="AN776">
        <v>11</v>
      </c>
      <c r="AO776">
        <v>6</v>
      </c>
      <c r="AP776">
        <v>0</v>
      </c>
      <c r="AQ776">
        <v>58</v>
      </c>
      <c r="AR776">
        <v>0</v>
      </c>
      <c r="AS776">
        <v>9</v>
      </c>
      <c r="AT776">
        <v>0</v>
      </c>
      <c r="AU776">
        <v>8</v>
      </c>
      <c r="AV776">
        <v>434</v>
      </c>
      <c r="AW776">
        <v>114</v>
      </c>
      <c r="AX776">
        <v>7</v>
      </c>
      <c r="AY776">
        <v>0</v>
      </c>
      <c r="AZ776">
        <v>0</v>
      </c>
      <c r="BA776">
        <v>14</v>
      </c>
      <c r="BB776">
        <v>0</v>
      </c>
      <c r="BC776">
        <v>33</v>
      </c>
      <c r="BD776">
        <v>15</v>
      </c>
      <c r="BE776">
        <v>8</v>
      </c>
      <c r="BF776">
        <v>41</v>
      </c>
      <c r="BG776">
        <v>0</v>
      </c>
      <c r="BH776">
        <v>22</v>
      </c>
      <c r="BI776">
        <v>9</v>
      </c>
      <c r="BJ776">
        <v>34</v>
      </c>
      <c r="BK776">
        <v>40</v>
      </c>
      <c r="BL776">
        <v>0</v>
      </c>
      <c r="BM776">
        <v>22</v>
      </c>
      <c r="BN776">
        <v>17</v>
      </c>
      <c r="BO776">
        <v>9</v>
      </c>
      <c r="BP776">
        <v>15</v>
      </c>
      <c r="BQ776">
        <v>0</v>
      </c>
      <c r="BR776">
        <v>291</v>
      </c>
      <c r="BS776">
        <v>30</v>
      </c>
      <c r="BT776">
        <v>35</v>
      </c>
      <c r="BU776">
        <v>35</v>
      </c>
      <c r="BV776">
        <v>0</v>
      </c>
    </row>
    <row r="777" spans="1:74" x14ac:dyDescent="0.3">
      <c r="A777" t="s">
        <v>4577</v>
      </c>
      <c r="B777">
        <v>1980</v>
      </c>
      <c r="C777" t="s">
        <v>189</v>
      </c>
      <c r="D777" t="s">
        <v>4578</v>
      </c>
      <c r="E777" t="str">
        <f t="shared" si="12"/>
        <v>City of Yermo</v>
      </c>
      <c r="F777">
        <v>3167</v>
      </c>
      <c r="G777" t="s">
        <v>4579</v>
      </c>
      <c r="H777">
        <v>1092</v>
      </c>
      <c r="I777">
        <v>0</v>
      </c>
      <c r="J777">
        <v>0</v>
      </c>
      <c r="K777">
        <v>1092</v>
      </c>
      <c r="L777">
        <v>423</v>
      </c>
      <c r="M777">
        <v>262</v>
      </c>
      <c r="N777">
        <v>161</v>
      </c>
      <c r="O777">
        <v>39900</v>
      </c>
      <c r="P777">
        <v>387</v>
      </c>
      <c r="Q777">
        <v>86</v>
      </c>
      <c r="R777">
        <v>25</v>
      </c>
      <c r="S777">
        <v>15</v>
      </c>
      <c r="T777" t="s">
        <v>4578</v>
      </c>
      <c r="U777">
        <v>1</v>
      </c>
      <c r="V777">
        <v>209</v>
      </c>
      <c r="W777">
        <v>0</v>
      </c>
      <c r="X777">
        <v>0</v>
      </c>
      <c r="Y777">
        <v>0</v>
      </c>
      <c r="Z777">
        <v>7</v>
      </c>
      <c r="AA777">
        <v>6</v>
      </c>
      <c r="AB777">
        <v>12</v>
      </c>
      <c r="AC777">
        <v>0</v>
      </c>
      <c r="AD777">
        <v>0</v>
      </c>
      <c r="AE777">
        <v>24</v>
      </c>
      <c r="AF777">
        <v>0</v>
      </c>
      <c r="AG777">
        <v>13</v>
      </c>
      <c r="AH777">
        <v>10</v>
      </c>
      <c r="AI777">
        <v>9</v>
      </c>
      <c r="AJ777">
        <v>0</v>
      </c>
      <c r="AK777">
        <v>0</v>
      </c>
      <c r="AL777">
        <v>6</v>
      </c>
      <c r="AM777">
        <v>0</v>
      </c>
      <c r="AN777">
        <v>0</v>
      </c>
      <c r="AO777">
        <v>0</v>
      </c>
      <c r="AP777">
        <v>0</v>
      </c>
      <c r="AQ777">
        <v>32</v>
      </c>
      <c r="AR777">
        <v>0</v>
      </c>
      <c r="AS777">
        <v>0</v>
      </c>
      <c r="AT777">
        <v>0</v>
      </c>
      <c r="AU777">
        <v>6</v>
      </c>
      <c r="AV777">
        <v>232</v>
      </c>
      <c r="AW777">
        <v>88</v>
      </c>
      <c r="AX777">
        <v>11</v>
      </c>
      <c r="AY777">
        <v>0</v>
      </c>
      <c r="AZ777">
        <v>0</v>
      </c>
      <c r="BA777">
        <v>11</v>
      </c>
      <c r="BB777">
        <v>8</v>
      </c>
      <c r="BC777">
        <v>12</v>
      </c>
      <c r="BD777">
        <v>0</v>
      </c>
      <c r="BE777">
        <v>0</v>
      </c>
      <c r="BF777">
        <v>18</v>
      </c>
      <c r="BG777">
        <v>0</v>
      </c>
      <c r="BH777">
        <v>38</v>
      </c>
      <c r="BI777">
        <v>11</v>
      </c>
      <c r="BJ777">
        <v>21</v>
      </c>
      <c r="BK777">
        <v>0</v>
      </c>
      <c r="BL777">
        <v>0</v>
      </c>
      <c r="BM777">
        <v>19</v>
      </c>
      <c r="BN777">
        <v>9</v>
      </c>
      <c r="BO777">
        <v>10</v>
      </c>
      <c r="BP777">
        <v>0</v>
      </c>
      <c r="BQ777">
        <v>0</v>
      </c>
      <c r="BR777">
        <v>88</v>
      </c>
      <c r="BS777">
        <v>0</v>
      </c>
      <c r="BT777">
        <v>0</v>
      </c>
      <c r="BU777">
        <v>0</v>
      </c>
      <c r="BV777">
        <v>0</v>
      </c>
    </row>
    <row r="778" spans="1:74" x14ac:dyDescent="0.3">
      <c r="A778" t="s">
        <v>4580</v>
      </c>
      <c r="B778">
        <v>1980</v>
      </c>
      <c r="C778" t="s">
        <v>189</v>
      </c>
      <c r="D778" t="s">
        <v>1260</v>
      </c>
      <c r="E778" t="str">
        <f t="shared" si="12"/>
        <v>City of Yorba Linda</v>
      </c>
      <c r="F778">
        <v>3169</v>
      </c>
      <c r="G778" t="s">
        <v>4581</v>
      </c>
      <c r="H778">
        <v>28254</v>
      </c>
      <c r="I778">
        <v>28254</v>
      </c>
      <c r="J778">
        <v>0</v>
      </c>
      <c r="K778">
        <v>0</v>
      </c>
      <c r="L778">
        <v>8659</v>
      </c>
      <c r="M778">
        <v>7370</v>
      </c>
      <c r="N778">
        <v>1289</v>
      </c>
      <c r="O778">
        <v>126600</v>
      </c>
      <c r="P778">
        <v>8411</v>
      </c>
      <c r="Q778">
        <v>186</v>
      </c>
      <c r="R778">
        <v>229</v>
      </c>
      <c r="S778">
        <v>230</v>
      </c>
      <c r="T778" t="s">
        <v>1260</v>
      </c>
      <c r="U778">
        <v>1</v>
      </c>
      <c r="V778">
        <v>442</v>
      </c>
      <c r="W778">
        <v>0</v>
      </c>
      <c r="X778">
        <v>0</v>
      </c>
      <c r="Y778">
        <v>0</v>
      </c>
      <c r="Z778">
        <v>30</v>
      </c>
      <c r="AA778">
        <v>30</v>
      </c>
      <c r="AB778">
        <v>0</v>
      </c>
      <c r="AC778">
        <v>8</v>
      </c>
      <c r="AD778">
        <v>6</v>
      </c>
      <c r="AE778">
        <v>181</v>
      </c>
      <c r="AF778">
        <v>7</v>
      </c>
      <c r="AG778">
        <v>17</v>
      </c>
      <c r="AH778">
        <v>10</v>
      </c>
      <c r="AI778">
        <v>59</v>
      </c>
      <c r="AJ778">
        <v>140</v>
      </c>
      <c r="AK778">
        <v>7</v>
      </c>
      <c r="AL778">
        <v>26</v>
      </c>
      <c r="AM778">
        <v>53</v>
      </c>
      <c r="AN778">
        <v>65</v>
      </c>
      <c r="AO778">
        <v>51</v>
      </c>
      <c r="AP778">
        <v>4</v>
      </c>
      <c r="AQ778">
        <v>297</v>
      </c>
      <c r="AR778">
        <v>167</v>
      </c>
      <c r="AS778">
        <v>96</v>
      </c>
      <c r="AT778">
        <v>9</v>
      </c>
      <c r="AU778">
        <v>3</v>
      </c>
      <c r="AV778">
        <v>576</v>
      </c>
      <c r="AW778">
        <v>119</v>
      </c>
      <c r="AX778">
        <v>4</v>
      </c>
      <c r="AY778">
        <v>5</v>
      </c>
      <c r="AZ778">
        <v>9</v>
      </c>
      <c r="BA778">
        <v>57</v>
      </c>
      <c r="BB778">
        <v>11</v>
      </c>
      <c r="BC778">
        <v>23</v>
      </c>
      <c r="BD778">
        <v>11</v>
      </c>
      <c r="BE778">
        <v>14</v>
      </c>
      <c r="BF778">
        <v>81</v>
      </c>
      <c r="BG778">
        <v>0</v>
      </c>
      <c r="BH778">
        <v>50</v>
      </c>
      <c r="BI778">
        <v>11</v>
      </c>
      <c r="BJ778">
        <v>46</v>
      </c>
      <c r="BK778">
        <v>108</v>
      </c>
      <c r="BL778">
        <v>0</v>
      </c>
      <c r="BM778">
        <v>124</v>
      </c>
      <c r="BN778">
        <v>6</v>
      </c>
      <c r="BO778">
        <v>77</v>
      </c>
      <c r="BP778">
        <v>172</v>
      </c>
      <c r="BQ778">
        <v>0</v>
      </c>
      <c r="BR778">
        <v>2759</v>
      </c>
      <c r="BS778">
        <v>701</v>
      </c>
      <c r="BT778">
        <v>1069</v>
      </c>
      <c r="BU778">
        <v>625</v>
      </c>
      <c r="BV778">
        <v>0</v>
      </c>
    </row>
    <row r="779" spans="1:74" x14ac:dyDescent="0.3">
      <c r="A779" t="s">
        <v>4582</v>
      </c>
      <c r="B779">
        <v>1980</v>
      </c>
      <c r="C779" t="s">
        <v>189</v>
      </c>
      <c r="D779" t="s">
        <v>4583</v>
      </c>
      <c r="E779" t="str">
        <f t="shared" si="12"/>
        <v>City of Yosemite Valley</v>
      </c>
      <c r="F779">
        <v>3176</v>
      </c>
      <c r="G779" t="s">
        <v>4584</v>
      </c>
      <c r="H779">
        <v>1073</v>
      </c>
      <c r="I779">
        <v>0</v>
      </c>
      <c r="J779">
        <v>0</v>
      </c>
      <c r="K779">
        <v>1073</v>
      </c>
      <c r="L779">
        <v>173</v>
      </c>
      <c r="M779">
        <v>2</v>
      </c>
      <c r="N779">
        <v>171</v>
      </c>
      <c r="O779">
        <v>0</v>
      </c>
      <c r="P779">
        <v>141</v>
      </c>
      <c r="Q779">
        <v>36</v>
      </c>
      <c r="R779">
        <v>7</v>
      </c>
      <c r="S779">
        <v>1</v>
      </c>
      <c r="T779" t="s">
        <v>4583</v>
      </c>
      <c r="U779">
        <v>1</v>
      </c>
      <c r="V779">
        <v>152</v>
      </c>
      <c r="W779">
        <v>0</v>
      </c>
      <c r="X779">
        <v>0</v>
      </c>
      <c r="Y779">
        <v>0</v>
      </c>
      <c r="Z779">
        <v>0</v>
      </c>
      <c r="AA779">
        <v>0</v>
      </c>
      <c r="AB779">
        <v>15</v>
      </c>
      <c r="AC779">
        <v>0</v>
      </c>
      <c r="AD779">
        <v>0</v>
      </c>
      <c r="AE779">
        <v>0</v>
      </c>
      <c r="AF779">
        <v>0</v>
      </c>
      <c r="AG779">
        <v>22</v>
      </c>
      <c r="AH779">
        <v>0</v>
      </c>
      <c r="AI779">
        <v>0</v>
      </c>
      <c r="AJ779">
        <v>0</v>
      </c>
      <c r="AK779">
        <v>0</v>
      </c>
      <c r="AL779">
        <v>22</v>
      </c>
      <c r="AM779">
        <v>0</v>
      </c>
      <c r="AN779">
        <v>0</v>
      </c>
      <c r="AO779">
        <v>0</v>
      </c>
      <c r="AP779">
        <v>0</v>
      </c>
      <c r="AQ779">
        <v>124</v>
      </c>
      <c r="AR779">
        <v>0</v>
      </c>
      <c r="AS779">
        <v>0</v>
      </c>
      <c r="AT779">
        <v>0</v>
      </c>
      <c r="AU779">
        <v>8</v>
      </c>
      <c r="AV779">
        <v>0</v>
      </c>
      <c r="AW779">
        <v>0</v>
      </c>
      <c r="AX779">
        <v>0</v>
      </c>
      <c r="AY779">
        <v>0</v>
      </c>
      <c r="AZ779">
        <v>0</v>
      </c>
      <c r="BA779">
        <v>0</v>
      </c>
      <c r="BB779">
        <v>0</v>
      </c>
      <c r="BC779">
        <v>0</v>
      </c>
      <c r="BD779">
        <v>0</v>
      </c>
      <c r="BE779">
        <v>0</v>
      </c>
      <c r="BF779">
        <v>0</v>
      </c>
      <c r="BG779">
        <v>0</v>
      </c>
      <c r="BH779">
        <v>0</v>
      </c>
      <c r="BI779">
        <v>0</v>
      </c>
      <c r="BJ779">
        <v>0</v>
      </c>
      <c r="BK779">
        <v>0</v>
      </c>
      <c r="BL779">
        <v>0</v>
      </c>
      <c r="BM779">
        <v>0</v>
      </c>
      <c r="BN779">
        <v>0</v>
      </c>
      <c r="BO779">
        <v>0</v>
      </c>
      <c r="BP779">
        <v>0</v>
      </c>
      <c r="BQ779">
        <v>0</v>
      </c>
      <c r="BR779">
        <v>0</v>
      </c>
      <c r="BS779">
        <v>0</v>
      </c>
      <c r="BT779">
        <v>0</v>
      </c>
      <c r="BU779">
        <v>0</v>
      </c>
      <c r="BV779">
        <v>0</v>
      </c>
    </row>
    <row r="780" spans="1:74" x14ac:dyDescent="0.3">
      <c r="A780" t="s">
        <v>4585</v>
      </c>
      <c r="B780">
        <v>1980</v>
      </c>
      <c r="C780" t="s">
        <v>189</v>
      </c>
      <c r="D780" t="s">
        <v>1262</v>
      </c>
      <c r="E780" t="str">
        <f t="shared" si="12"/>
        <v>City of Yountville</v>
      </c>
      <c r="F780">
        <v>3177</v>
      </c>
      <c r="G780" t="s">
        <v>4586</v>
      </c>
      <c r="H780">
        <v>2893</v>
      </c>
      <c r="I780">
        <v>0</v>
      </c>
      <c r="J780">
        <v>2893</v>
      </c>
      <c r="K780">
        <v>0</v>
      </c>
      <c r="L780">
        <v>771</v>
      </c>
      <c r="M780">
        <v>499</v>
      </c>
      <c r="N780">
        <v>272</v>
      </c>
      <c r="O780">
        <v>65900</v>
      </c>
      <c r="P780">
        <v>488</v>
      </c>
      <c r="Q780">
        <v>48</v>
      </c>
      <c r="R780">
        <v>7</v>
      </c>
      <c r="S780">
        <v>252</v>
      </c>
      <c r="T780" t="s">
        <v>1262</v>
      </c>
      <c r="U780">
        <v>1</v>
      </c>
      <c r="V780">
        <v>254</v>
      </c>
      <c r="W780">
        <v>0</v>
      </c>
      <c r="X780">
        <v>0</v>
      </c>
      <c r="Y780">
        <v>0</v>
      </c>
      <c r="Z780">
        <v>27</v>
      </c>
      <c r="AA780">
        <v>0</v>
      </c>
      <c r="AB780">
        <v>7</v>
      </c>
      <c r="AC780">
        <v>7</v>
      </c>
      <c r="AD780">
        <v>29</v>
      </c>
      <c r="AE780">
        <v>26</v>
      </c>
      <c r="AF780">
        <v>0</v>
      </c>
      <c r="AG780">
        <v>14</v>
      </c>
      <c r="AH780">
        <v>13</v>
      </c>
      <c r="AI780">
        <v>24</v>
      </c>
      <c r="AJ780">
        <v>9</v>
      </c>
      <c r="AK780">
        <v>0</v>
      </c>
      <c r="AL780">
        <v>19</v>
      </c>
      <c r="AM780">
        <v>0</v>
      </c>
      <c r="AN780">
        <v>6</v>
      </c>
      <c r="AO780">
        <v>6</v>
      </c>
      <c r="AP780">
        <v>0</v>
      </c>
      <c r="AQ780">
        <v>61</v>
      </c>
      <c r="AR780">
        <v>18</v>
      </c>
      <c r="AS780">
        <v>0</v>
      </c>
      <c r="AT780">
        <v>0</v>
      </c>
      <c r="AU780">
        <v>0</v>
      </c>
      <c r="AV780">
        <v>326</v>
      </c>
      <c r="AW780">
        <v>88</v>
      </c>
      <c r="AX780">
        <v>0</v>
      </c>
      <c r="AY780">
        <v>9</v>
      </c>
      <c r="AZ780">
        <v>0</v>
      </c>
      <c r="BA780">
        <v>11</v>
      </c>
      <c r="BB780">
        <v>0</v>
      </c>
      <c r="BC780">
        <v>10</v>
      </c>
      <c r="BD780">
        <v>0</v>
      </c>
      <c r="BE780">
        <v>8</v>
      </c>
      <c r="BF780">
        <v>0</v>
      </c>
      <c r="BG780">
        <v>0</v>
      </c>
      <c r="BH780">
        <v>43</v>
      </c>
      <c r="BI780">
        <v>0</v>
      </c>
      <c r="BJ780">
        <v>0</v>
      </c>
      <c r="BK780">
        <v>0</v>
      </c>
      <c r="BL780">
        <v>0</v>
      </c>
      <c r="BM780">
        <v>18</v>
      </c>
      <c r="BN780">
        <v>13</v>
      </c>
      <c r="BO780">
        <v>0</v>
      </c>
      <c r="BP780">
        <v>8</v>
      </c>
      <c r="BQ780">
        <v>0</v>
      </c>
      <c r="BR780">
        <v>61</v>
      </c>
      <c r="BS780">
        <v>10</v>
      </c>
      <c r="BT780">
        <v>29</v>
      </c>
      <c r="BU780">
        <v>0</v>
      </c>
      <c r="BV780">
        <v>0</v>
      </c>
    </row>
    <row r="781" spans="1:74" x14ac:dyDescent="0.3">
      <c r="A781" t="s">
        <v>4587</v>
      </c>
      <c r="B781">
        <v>1980</v>
      </c>
      <c r="C781" t="s">
        <v>189</v>
      </c>
      <c r="D781" t="s">
        <v>1264</v>
      </c>
      <c r="E781" t="str">
        <f t="shared" si="12"/>
        <v>City of Yreka</v>
      </c>
      <c r="F781">
        <v>3180</v>
      </c>
      <c r="G781" t="s">
        <v>4588</v>
      </c>
      <c r="H781">
        <v>5916</v>
      </c>
      <c r="I781">
        <v>0</v>
      </c>
      <c r="J781">
        <v>5916</v>
      </c>
      <c r="K781">
        <v>0</v>
      </c>
      <c r="L781">
        <v>2378</v>
      </c>
      <c r="M781">
        <v>1492</v>
      </c>
      <c r="N781">
        <v>886</v>
      </c>
      <c r="O781">
        <v>58400</v>
      </c>
      <c r="P781">
        <v>1781</v>
      </c>
      <c r="Q781">
        <v>319</v>
      </c>
      <c r="R781">
        <v>241</v>
      </c>
      <c r="S781">
        <v>191</v>
      </c>
      <c r="T781" t="s">
        <v>1264</v>
      </c>
      <c r="U781">
        <v>1</v>
      </c>
      <c r="V781">
        <v>227</v>
      </c>
      <c r="W781">
        <v>0</v>
      </c>
      <c r="X781">
        <v>17</v>
      </c>
      <c r="Y781">
        <v>39</v>
      </c>
      <c r="Z781">
        <v>175</v>
      </c>
      <c r="AA781">
        <v>26</v>
      </c>
      <c r="AB781">
        <v>37</v>
      </c>
      <c r="AC781">
        <v>28</v>
      </c>
      <c r="AD781">
        <v>64</v>
      </c>
      <c r="AE781">
        <v>109</v>
      </c>
      <c r="AF781">
        <v>9</v>
      </c>
      <c r="AG781">
        <v>32</v>
      </c>
      <c r="AH781">
        <v>51</v>
      </c>
      <c r="AI781">
        <v>32</v>
      </c>
      <c r="AJ781">
        <v>0</v>
      </c>
      <c r="AK781">
        <v>9</v>
      </c>
      <c r="AL781">
        <v>51</v>
      </c>
      <c r="AM781">
        <v>26</v>
      </c>
      <c r="AN781">
        <v>16</v>
      </c>
      <c r="AO781">
        <v>0</v>
      </c>
      <c r="AP781">
        <v>0</v>
      </c>
      <c r="AQ781">
        <v>111</v>
      </c>
      <c r="AR781">
        <v>38</v>
      </c>
      <c r="AS781">
        <v>0</v>
      </c>
      <c r="AT781">
        <v>0</v>
      </c>
      <c r="AU781">
        <v>7</v>
      </c>
      <c r="AV781">
        <v>307</v>
      </c>
      <c r="AW781">
        <v>100</v>
      </c>
      <c r="AX781">
        <v>13</v>
      </c>
      <c r="AY781">
        <v>11</v>
      </c>
      <c r="AZ781">
        <v>19</v>
      </c>
      <c r="BA781">
        <v>37</v>
      </c>
      <c r="BB781">
        <v>14</v>
      </c>
      <c r="BC781">
        <v>54</v>
      </c>
      <c r="BD781">
        <v>20</v>
      </c>
      <c r="BE781">
        <v>14</v>
      </c>
      <c r="BF781">
        <v>12</v>
      </c>
      <c r="BG781">
        <v>0</v>
      </c>
      <c r="BH781">
        <v>111</v>
      </c>
      <c r="BI781">
        <v>33</v>
      </c>
      <c r="BJ781">
        <v>31</v>
      </c>
      <c r="BK781">
        <v>41</v>
      </c>
      <c r="BL781">
        <v>0</v>
      </c>
      <c r="BM781">
        <v>113</v>
      </c>
      <c r="BN781">
        <v>15</v>
      </c>
      <c r="BO781">
        <v>20</v>
      </c>
      <c r="BP781">
        <v>13</v>
      </c>
      <c r="BQ781">
        <v>0</v>
      </c>
      <c r="BR781">
        <v>587</v>
      </c>
      <c r="BS781">
        <v>38</v>
      </c>
      <c r="BT781">
        <v>43</v>
      </c>
      <c r="BU781">
        <v>9</v>
      </c>
      <c r="BV781">
        <v>0</v>
      </c>
    </row>
    <row r="782" spans="1:74" x14ac:dyDescent="0.3">
      <c r="A782" t="s">
        <v>4589</v>
      </c>
      <c r="B782">
        <v>1980</v>
      </c>
      <c r="C782" t="s">
        <v>189</v>
      </c>
      <c r="D782" t="s">
        <v>1266</v>
      </c>
      <c r="E782" t="str">
        <f t="shared" si="12"/>
        <v>City of Yuba City</v>
      </c>
      <c r="F782">
        <v>3185</v>
      </c>
      <c r="G782" t="s">
        <v>4590</v>
      </c>
      <c r="H782">
        <v>18736</v>
      </c>
      <c r="I782">
        <v>18736</v>
      </c>
      <c r="J782">
        <v>0</v>
      </c>
      <c r="K782">
        <v>0</v>
      </c>
      <c r="L782">
        <v>7799</v>
      </c>
      <c r="M782">
        <v>3501</v>
      </c>
      <c r="N782">
        <v>4298</v>
      </c>
      <c r="O782">
        <v>52700</v>
      </c>
      <c r="P782">
        <v>5151</v>
      </c>
      <c r="Q782">
        <v>962</v>
      </c>
      <c r="R782">
        <v>2046</v>
      </c>
      <c r="S782">
        <v>318</v>
      </c>
      <c r="T782" t="s">
        <v>1266</v>
      </c>
      <c r="U782">
        <v>1</v>
      </c>
      <c r="V782">
        <v>217</v>
      </c>
      <c r="W782">
        <v>8</v>
      </c>
      <c r="X782">
        <v>64</v>
      </c>
      <c r="Y782">
        <v>85</v>
      </c>
      <c r="Z782">
        <v>607</v>
      </c>
      <c r="AA782">
        <v>64</v>
      </c>
      <c r="AB782">
        <v>91</v>
      </c>
      <c r="AC782">
        <v>189</v>
      </c>
      <c r="AD782">
        <v>469</v>
      </c>
      <c r="AE782">
        <v>502</v>
      </c>
      <c r="AF782">
        <v>4</v>
      </c>
      <c r="AG782">
        <v>278</v>
      </c>
      <c r="AH782">
        <v>257</v>
      </c>
      <c r="AI782">
        <v>330</v>
      </c>
      <c r="AJ782">
        <v>85</v>
      </c>
      <c r="AK782">
        <v>7</v>
      </c>
      <c r="AL782">
        <v>425</v>
      </c>
      <c r="AM782">
        <v>75</v>
      </c>
      <c r="AN782">
        <v>104</v>
      </c>
      <c r="AO782">
        <v>3</v>
      </c>
      <c r="AP782">
        <v>4</v>
      </c>
      <c r="AQ782">
        <v>542</v>
      </c>
      <c r="AR782">
        <v>35</v>
      </c>
      <c r="AS782">
        <v>19</v>
      </c>
      <c r="AT782">
        <v>0</v>
      </c>
      <c r="AU782">
        <v>7</v>
      </c>
      <c r="AV782">
        <v>354</v>
      </c>
      <c r="AW782">
        <v>89</v>
      </c>
      <c r="AX782">
        <v>48</v>
      </c>
      <c r="AY782">
        <v>27</v>
      </c>
      <c r="AZ782">
        <v>51</v>
      </c>
      <c r="BA782">
        <v>65</v>
      </c>
      <c r="BB782">
        <v>30</v>
      </c>
      <c r="BC782">
        <v>197</v>
      </c>
      <c r="BD782">
        <v>24</v>
      </c>
      <c r="BE782">
        <v>34</v>
      </c>
      <c r="BF782">
        <v>64</v>
      </c>
      <c r="BG782">
        <v>0</v>
      </c>
      <c r="BH782">
        <v>194</v>
      </c>
      <c r="BI782">
        <v>20</v>
      </c>
      <c r="BJ782">
        <v>30</v>
      </c>
      <c r="BK782">
        <v>90</v>
      </c>
      <c r="BL782">
        <v>0</v>
      </c>
      <c r="BM782">
        <v>282</v>
      </c>
      <c r="BN782">
        <v>39</v>
      </c>
      <c r="BO782">
        <v>98</v>
      </c>
      <c r="BP782">
        <v>18</v>
      </c>
      <c r="BQ782">
        <v>0</v>
      </c>
      <c r="BR782">
        <v>1162</v>
      </c>
      <c r="BS782">
        <v>186</v>
      </c>
      <c r="BT782">
        <v>130</v>
      </c>
      <c r="BU782">
        <v>73</v>
      </c>
      <c r="BV782">
        <v>0</v>
      </c>
    </row>
    <row r="783" spans="1:74" x14ac:dyDescent="0.3">
      <c r="A783" t="s">
        <v>4591</v>
      </c>
      <c r="B783">
        <v>1980</v>
      </c>
      <c r="C783" t="s">
        <v>189</v>
      </c>
      <c r="D783" t="s">
        <v>1268</v>
      </c>
      <c r="E783" t="str">
        <f t="shared" si="12"/>
        <v>City of Yucaipa</v>
      </c>
      <c r="F783">
        <v>3186</v>
      </c>
      <c r="G783" t="s">
        <v>4592</v>
      </c>
      <c r="H783">
        <v>23345</v>
      </c>
      <c r="I783">
        <v>23345</v>
      </c>
      <c r="J783">
        <v>0</v>
      </c>
      <c r="K783">
        <v>0</v>
      </c>
      <c r="L783">
        <v>10217</v>
      </c>
      <c r="M783">
        <v>7917</v>
      </c>
      <c r="N783">
        <v>2300</v>
      </c>
      <c r="O783">
        <v>60100</v>
      </c>
      <c r="P783">
        <v>7114</v>
      </c>
      <c r="Q783">
        <v>517</v>
      </c>
      <c r="R783">
        <v>178</v>
      </c>
      <c r="S783">
        <v>2892</v>
      </c>
      <c r="T783" t="s">
        <v>1268</v>
      </c>
      <c r="U783">
        <v>1</v>
      </c>
      <c r="V783">
        <v>230</v>
      </c>
      <c r="W783">
        <v>8</v>
      </c>
      <c r="X783">
        <v>8</v>
      </c>
      <c r="Y783">
        <v>75</v>
      </c>
      <c r="Z783">
        <v>464</v>
      </c>
      <c r="AA783">
        <v>107</v>
      </c>
      <c r="AB783">
        <v>73</v>
      </c>
      <c r="AC783">
        <v>68</v>
      </c>
      <c r="AD783">
        <v>100</v>
      </c>
      <c r="AE783">
        <v>280</v>
      </c>
      <c r="AF783">
        <v>26</v>
      </c>
      <c r="AG783">
        <v>172</v>
      </c>
      <c r="AH783">
        <v>56</v>
      </c>
      <c r="AI783">
        <v>112</v>
      </c>
      <c r="AJ783">
        <v>40</v>
      </c>
      <c r="AK783">
        <v>20</v>
      </c>
      <c r="AL783">
        <v>113</v>
      </c>
      <c r="AM783">
        <v>52</v>
      </c>
      <c r="AN783">
        <v>40</v>
      </c>
      <c r="AO783">
        <v>20</v>
      </c>
      <c r="AP783">
        <v>17</v>
      </c>
      <c r="AQ783">
        <v>306</v>
      </c>
      <c r="AR783">
        <v>59</v>
      </c>
      <c r="AS783">
        <v>6</v>
      </c>
      <c r="AT783">
        <v>0</v>
      </c>
      <c r="AU783">
        <v>20</v>
      </c>
      <c r="AV783">
        <v>328</v>
      </c>
      <c r="AW783">
        <v>83</v>
      </c>
      <c r="AX783">
        <v>154</v>
      </c>
      <c r="AY783">
        <v>106</v>
      </c>
      <c r="AZ783">
        <v>67</v>
      </c>
      <c r="BA783">
        <v>222</v>
      </c>
      <c r="BB783">
        <v>40</v>
      </c>
      <c r="BC783">
        <v>548</v>
      </c>
      <c r="BD783">
        <v>99</v>
      </c>
      <c r="BE783">
        <v>114</v>
      </c>
      <c r="BF783">
        <v>180</v>
      </c>
      <c r="BG783">
        <v>0</v>
      </c>
      <c r="BH783">
        <v>490</v>
      </c>
      <c r="BI783">
        <v>72</v>
      </c>
      <c r="BJ783">
        <v>82</v>
      </c>
      <c r="BK783">
        <v>135</v>
      </c>
      <c r="BL783">
        <v>0</v>
      </c>
      <c r="BM783">
        <v>500</v>
      </c>
      <c r="BN783">
        <v>86</v>
      </c>
      <c r="BO783">
        <v>100</v>
      </c>
      <c r="BP783">
        <v>78</v>
      </c>
      <c r="BQ783">
        <v>0</v>
      </c>
      <c r="BR783">
        <v>1488</v>
      </c>
      <c r="BS783">
        <v>250</v>
      </c>
      <c r="BT783">
        <v>142</v>
      </c>
      <c r="BU783">
        <v>60</v>
      </c>
      <c r="BV783">
        <v>0</v>
      </c>
    </row>
    <row r="784" spans="1:74" x14ac:dyDescent="0.3">
      <c r="A784" t="s">
        <v>4593</v>
      </c>
      <c r="B784">
        <v>1980</v>
      </c>
      <c r="C784" t="s">
        <v>189</v>
      </c>
      <c r="D784" t="s">
        <v>1270</v>
      </c>
      <c r="E784" t="str">
        <f t="shared" si="12"/>
        <v>City of Yucca Valley</v>
      </c>
      <c r="F784">
        <v>3187</v>
      </c>
      <c r="G784" t="s">
        <v>4594</v>
      </c>
      <c r="H784">
        <v>8294</v>
      </c>
      <c r="I784">
        <v>0</v>
      </c>
      <c r="J784">
        <v>8294</v>
      </c>
      <c r="K784">
        <v>0</v>
      </c>
      <c r="L784">
        <v>3766</v>
      </c>
      <c r="M784">
        <v>2779</v>
      </c>
      <c r="N784">
        <v>987</v>
      </c>
      <c r="O784">
        <v>54000</v>
      </c>
      <c r="P784">
        <v>3215</v>
      </c>
      <c r="Q784">
        <v>364</v>
      </c>
      <c r="R784">
        <v>105</v>
      </c>
      <c r="S784">
        <v>608</v>
      </c>
      <c r="T784" t="s">
        <v>1270</v>
      </c>
      <c r="U784">
        <v>1</v>
      </c>
      <c r="V784">
        <v>259</v>
      </c>
      <c r="W784">
        <v>0</v>
      </c>
      <c r="X784">
        <v>0</v>
      </c>
      <c r="Y784">
        <v>11</v>
      </c>
      <c r="Z784">
        <v>246</v>
      </c>
      <c r="AA784">
        <v>24</v>
      </c>
      <c r="AB784">
        <v>13</v>
      </c>
      <c r="AC784">
        <v>5</v>
      </c>
      <c r="AD784">
        <v>83</v>
      </c>
      <c r="AE784">
        <v>110</v>
      </c>
      <c r="AF784">
        <v>13</v>
      </c>
      <c r="AG784">
        <v>64</v>
      </c>
      <c r="AH784">
        <v>43</v>
      </c>
      <c r="AI784">
        <v>45</v>
      </c>
      <c r="AJ784">
        <v>39</v>
      </c>
      <c r="AK784">
        <v>8</v>
      </c>
      <c r="AL784">
        <v>53</v>
      </c>
      <c r="AM784">
        <v>16</v>
      </c>
      <c r="AN784">
        <v>20</v>
      </c>
      <c r="AO784">
        <v>19</v>
      </c>
      <c r="AP784">
        <v>0</v>
      </c>
      <c r="AQ784">
        <v>117</v>
      </c>
      <c r="AR784">
        <v>19</v>
      </c>
      <c r="AS784">
        <v>5</v>
      </c>
      <c r="AT784">
        <v>0</v>
      </c>
      <c r="AU784">
        <v>4</v>
      </c>
      <c r="AV784">
        <v>316</v>
      </c>
      <c r="AW784">
        <v>97</v>
      </c>
      <c r="AX784">
        <v>56</v>
      </c>
      <c r="AY784">
        <v>24</v>
      </c>
      <c r="AZ784">
        <v>16</v>
      </c>
      <c r="BA784">
        <v>137</v>
      </c>
      <c r="BB784">
        <v>19</v>
      </c>
      <c r="BC784">
        <v>223</v>
      </c>
      <c r="BD784">
        <v>78</v>
      </c>
      <c r="BE784">
        <v>65</v>
      </c>
      <c r="BF784">
        <v>147</v>
      </c>
      <c r="BG784">
        <v>0</v>
      </c>
      <c r="BH784">
        <v>187</v>
      </c>
      <c r="BI784">
        <v>31</v>
      </c>
      <c r="BJ784">
        <v>73</v>
      </c>
      <c r="BK784">
        <v>54</v>
      </c>
      <c r="BL784">
        <v>0</v>
      </c>
      <c r="BM784">
        <v>146</v>
      </c>
      <c r="BN784">
        <v>43</v>
      </c>
      <c r="BO784">
        <v>48</v>
      </c>
      <c r="BP784">
        <v>38</v>
      </c>
      <c r="BQ784">
        <v>0</v>
      </c>
      <c r="BR784">
        <v>538</v>
      </c>
      <c r="BS784">
        <v>67</v>
      </c>
      <c r="BT784">
        <v>45</v>
      </c>
      <c r="BU784">
        <v>15</v>
      </c>
      <c r="BV784">
        <v>0</v>
      </c>
    </row>
  </sheetData>
  <pageMargins left="0.7" right="0.7" top="0.75" bottom="0.75" header="0.3" footer="0.3"/>
  <pageSetup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719F72-D747-44A9-BB52-5CDD1A7E9313}">
  <sheetPr>
    <tabColor theme="1"/>
  </sheetPr>
  <dimension ref="A1:U253"/>
  <sheetViews>
    <sheetView zoomScaleNormal="100" workbookViewId="0">
      <pane xSplit="1" ySplit="2" topLeftCell="B3" activePane="bottomRight" state="frozen"/>
      <selection pane="topRight" activeCell="B1" sqref="B1"/>
      <selection pane="bottomLeft" activeCell="A4" sqref="A4"/>
      <selection pane="bottomRight"/>
    </sheetView>
  </sheetViews>
  <sheetFormatPr defaultRowHeight="14.4" x14ac:dyDescent="0.3"/>
  <cols>
    <col min="1" max="1" width="15.77734375" customWidth="1"/>
    <col min="2" max="2" width="26.33203125" customWidth="1"/>
    <col min="3" max="3" width="23.33203125" bestFit="1" customWidth="1"/>
    <col min="4" max="13" width="9.33203125" customWidth="1"/>
    <col min="14" max="17" width="11.109375" customWidth="1"/>
    <col min="18" max="21" width="9.33203125" customWidth="1"/>
    <col min="22" max="22" width="9.109375" bestFit="1" customWidth="1"/>
    <col min="23" max="23" width="9.88671875" bestFit="1" customWidth="1"/>
    <col min="24" max="24" width="9.109375" bestFit="1" customWidth="1"/>
    <col min="25" max="25" width="9.88671875" bestFit="1" customWidth="1"/>
    <col min="26" max="27" width="9.109375" bestFit="1" customWidth="1"/>
    <col min="28" max="30" width="9.88671875" bestFit="1" customWidth="1"/>
    <col min="31" max="31" width="9.109375" bestFit="1" customWidth="1"/>
    <col min="32" max="33" width="11" bestFit="1" customWidth="1"/>
    <col min="34" max="34" width="14.33203125" customWidth="1"/>
    <col min="35" max="35" width="9.109375" bestFit="1" customWidth="1"/>
    <col min="36" max="38" width="11" bestFit="1" customWidth="1"/>
    <col min="39" max="39" width="9" bestFit="1" customWidth="1"/>
    <col min="41" max="41" width="31" customWidth="1"/>
    <col min="42" max="42" width="17.44140625" customWidth="1"/>
  </cols>
  <sheetData>
    <row r="1" spans="1:21" ht="21" x14ac:dyDescent="0.4">
      <c r="A1" s="285" t="s">
        <v>2526</v>
      </c>
    </row>
    <row r="2" spans="1:21" s="26" customFormat="1" ht="72" x14ac:dyDescent="0.3">
      <c r="A2" s="132" t="s">
        <v>2287</v>
      </c>
      <c r="B2" s="133" t="s">
        <v>2288</v>
      </c>
      <c r="C2" s="133" t="s">
        <v>2289</v>
      </c>
      <c r="D2" s="133" t="s">
        <v>2290</v>
      </c>
      <c r="E2" s="134" t="s">
        <v>2291</v>
      </c>
      <c r="F2" s="125" t="s">
        <v>2292</v>
      </c>
      <c r="G2" s="136" t="s">
        <v>2293</v>
      </c>
      <c r="H2" s="64" t="s">
        <v>2294</v>
      </c>
      <c r="I2" s="126" t="s">
        <v>2295</v>
      </c>
      <c r="J2" s="125" t="s">
        <v>2296</v>
      </c>
      <c r="K2" s="136" t="s">
        <v>2297</v>
      </c>
      <c r="L2" s="64" t="s">
        <v>2298</v>
      </c>
      <c r="M2" s="126" t="s">
        <v>2299</v>
      </c>
      <c r="N2" s="125" t="s">
        <v>2300</v>
      </c>
      <c r="O2" s="136" t="s">
        <v>2301</v>
      </c>
      <c r="P2" s="125" t="s">
        <v>2302</v>
      </c>
      <c r="Q2" s="136" t="s">
        <v>2303</v>
      </c>
      <c r="R2" s="125" t="s">
        <v>2304</v>
      </c>
      <c r="S2" s="136" t="s">
        <v>2305</v>
      </c>
      <c r="T2" s="132" t="s">
        <v>2306</v>
      </c>
      <c r="U2" s="134" t="s">
        <v>2307</v>
      </c>
    </row>
    <row r="3" spans="1:21" x14ac:dyDescent="0.3">
      <c r="A3" s="127" t="s">
        <v>2308</v>
      </c>
      <c r="B3" t="s">
        <v>2309</v>
      </c>
      <c r="C3" t="s">
        <v>2310</v>
      </c>
      <c r="D3">
        <v>2015</v>
      </c>
      <c r="E3" s="128" t="s">
        <v>2311</v>
      </c>
      <c r="F3" s="127">
        <v>398</v>
      </c>
      <c r="G3">
        <v>0</v>
      </c>
      <c r="H3">
        <v>0</v>
      </c>
      <c r="I3" s="128">
        <v>0</v>
      </c>
      <c r="J3" s="127">
        <v>239</v>
      </c>
      <c r="K3">
        <v>26</v>
      </c>
      <c r="L3">
        <v>9</v>
      </c>
      <c r="M3" s="128">
        <v>17</v>
      </c>
      <c r="N3" s="127">
        <v>183</v>
      </c>
      <c r="O3" s="128">
        <v>60</v>
      </c>
      <c r="P3" s="127">
        <v>349</v>
      </c>
      <c r="Q3" s="128">
        <v>0</v>
      </c>
      <c r="R3" s="127">
        <v>1169</v>
      </c>
      <c r="S3" s="128">
        <v>86</v>
      </c>
      <c r="T3" s="127">
        <v>2016</v>
      </c>
      <c r="U3" s="128">
        <v>2016</v>
      </c>
    </row>
    <row r="4" spans="1:21" x14ac:dyDescent="0.3">
      <c r="A4" s="127" t="s">
        <v>2308</v>
      </c>
      <c r="B4" t="s">
        <v>2309</v>
      </c>
      <c r="C4" t="s">
        <v>2310</v>
      </c>
      <c r="D4">
        <v>2016</v>
      </c>
      <c r="E4" s="128" t="s">
        <v>2311</v>
      </c>
      <c r="F4" s="127">
        <v>398</v>
      </c>
      <c r="G4">
        <v>0</v>
      </c>
      <c r="H4">
        <v>0</v>
      </c>
      <c r="I4" s="128">
        <v>0</v>
      </c>
      <c r="J4" s="127">
        <v>239</v>
      </c>
      <c r="K4">
        <v>24</v>
      </c>
      <c r="L4">
        <v>11</v>
      </c>
      <c r="M4" s="128">
        <v>13</v>
      </c>
      <c r="N4" s="127">
        <v>183</v>
      </c>
      <c r="O4" s="128">
        <v>29</v>
      </c>
      <c r="P4" s="127">
        <v>349</v>
      </c>
      <c r="Q4" s="128">
        <v>0</v>
      </c>
      <c r="R4" s="127">
        <v>1169</v>
      </c>
      <c r="S4" s="128">
        <v>53</v>
      </c>
      <c r="T4" s="127">
        <v>2016</v>
      </c>
      <c r="U4" s="128">
        <v>2016</v>
      </c>
    </row>
    <row r="5" spans="1:21" x14ac:dyDescent="0.3">
      <c r="A5" s="127" t="s">
        <v>2308</v>
      </c>
      <c r="B5" t="s">
        <v>2309</v>
      </c>
      <c r="C5" t="s">
        <v>2310</v>
      </c>
      <c r="D5">
        <v>2017</v>
      </c>
      <c r="E5" s="128" t="s">
        <v>2311</v>
      </c>
      <c r="F5" s="127">
        <v>398</v>
      </c>
      <c r="G5">
        <v>0</v>
      </c>
      <c r="H5">
        <v>0</v>
      </c>
      <c r="I5" s="128">
        <v>0</v>
      </c>
      <c r="J5" s="127">
        <v>239</v>
      </c>
      <c r="K5">
        <v>6</v>
      </c>
      <c r="L5">
        <v>0</v>
      </c>
      <c r="M5" s="128">
        <v>6</v>
      </c>
      <c r="N5" s="127">
        <v>183</v>
      </c>
      <c r="O5" s="128">
        <v>79</v>
      </c>
      <c r="P5" s="127">
        <v>349</v>
      </c>
      <c r="Q5" s="128">
        <v>0</v>
      </c>
      <c r="R5" s="127">
        <v>1169</v>
      </c>
      <c r="S5" s="128">
        <v>85</v>
      </c>
      <c r="T5" s="127">
        <v>2017</v>
      </c>
      <c r="U5" s="128">
        <v>2016</v>
      </c>
    </row>
    <row r="6" spans="1:21" x14ac:dyDescent="0.3">
      <c r="A6" s="127" t="s">
        <v>2308</v>
      </c>
      <c r="B6" t="s">
        <v>2309</v>
      </c>
      <c r="C6" t="s">
        <v>2312</v>
      </c>
      <c r="D6">
        <v>2018</v>
      </c>
      <c r="E6" s="128" t="s">
        <v>2311</v>
      </c>
      <c r="F6" s="127">
        <v>398</v>
      </c>
      <c r="G6">
        <v>0</v>
      </c>
      <c r="H6">
        <v>0</v>
      </c>
      <c r="I6" s="128">
        <v>0</v>
      </c>
      <c r="J6" s="127">
        <v>239</v>
      </c>
      <c r="K6">
        <v>0</v>
      </c>
      <c r="L6">
        <v>0</v>
      </c>
      <c r="M6" s="128">
        <v>0</v>
      </c>
      <c r="N6" s="127">
        <v>183</v>
      </c>
      <c r="O6" s="128">
        <v>102</v>
      </c>
      <c r="P6" s="127">
        <v>349</v>
      </c>
      <c r="Q6" s="128">
        <v>0</v>
      </c>
      <c r="R6" s="127">
        <v>1169</v>
      </c>
      <c r="S6" s="128">
        <v>102</v>
      </c>
      <c r="T6" s="127">
        <v>2018</v>
      </c>
      <c r="U6" s="128">
        <v>2016</v>
      </c>
    </row>
    <row r="7" spans="1:21" x14ac:dyDescent="0.3">
      <c r="A7" s="127" t="s">
        <v>2308</v>
      </c>
      <c r="B7" t="s">
        <v>2309</v>
      </c>
      <c r="C7" t="s">
        <v>2312</v>
      </c>
      <c r="D7">
        <v>2019</v>
      </c>
      <c r="E7" s="128" t="s">
        <v>2311</v>
      </c>
      <c r="F7" s="127">
        <v>398</v>
      </c>
      <c r="G7">
        <v>0</v>
      </c>
      <c r="H7">
        <v>0</v>
      </c>
      <c r="I7" s="128">
        <v>0</v>
      </c>
      <c r="J7" s="127">
        <v>239</v>
      </c>
      <c r="K7">
        <v>0</v>
      </c>
      <c r="L7">
        <v>0</v>
      </c>
      <c r="M7" s="128">
        <v>0</v>
      </c>
      <c r="N7" s="127">
        <v>183</v>
      </c>
      <c r="O7" s="128">
        <v>111</v>
      </c>
      <c r="P7" s="127">
        <v>349</v>
      </c>
      <c r="Q7" s="128">
        <v>0</v>
      </c>
      <c r="R7" s="127">
        <v>1169</v>
      </c>
      <c r="S7" s="128">
        <v>111</v>
      </c>
      <c r="T7" s="127">
        <v>2019</v>
      </c>
      <c r="U7" s="128">
        <v>2016</v>
      </c>
    </row>
    <row r="8" spans="1:21" x14ac:dyDescent="0.3">
      <c r="A8" s="127" t="s">
        <v>2313</v>
      </c>
      <c r="B8" t="s">
        <v>2314</v>
      </c>
      <c r="C8" t="s">
        <v>2315</v>
      </c>
      <c r="D8">
        <v>2016</v>
      </c>
      <c r="E8" s="128" t="s">
        <v>2311</v>
      </c>
      <c r="F8" s="127">
        <v>429</v>
      </c>
      <c r="G8">
        <v>0</v>
      </c>
      <c r="H8">
        <v>0</v>
      </c>
      <c r="I8" s="128">
        <v>0</v>
      </c>
      <c r="J8" s="127">
        <v>307</v>
      </c>
      <c r="K8">
        <v>0</v>
      </c>
      <c r="L8">
        <v>0</v>
      </c>
      <c r="M8" s="128">
        <v>0</v>
      </c>
      <c r="N8" s="127">
        <v>281</v>
      </c>
      <c r="O8" s="128">
        <v>0</v>
      </c>
      <c r="P8" s="127">
        <v>748</v>
      </c>
      <c r="Q8" s="128">
        <v>235</v>
      </c>
      <c r="R8" s="127">
        <v>1765</v>
      </c>
      <c r="S8" s="128">
        <v>235</v>
      </c>
      <c r="T8" s="127">
        <v>2016</v>
      </c>
      <c r="U8" s="128">
        <v>2016</v>
      </c>
    </row>
    <row r="9" spans="1:21" x14ac:dyDescent="0.3">
      <c r="A9" s="127" t="s">
        <v>2313</v>
      </c>
      <c r="B9" t="s">
        <v>2314</v>
      </c>
      <c r="C9" t="s">
        <v>2315</v>
      </c>
      <c r="D9">
        <v>2017</v>
      </c>
      <c r="E9" s="128" t="s">
        <v>2311</v>
      </c>
      <c r="F9" s="127">
        <v>429</v>
      </c>
      <c r="G9">
        <v>0</v>
      </c>
      <c r="H9">
        <v>0</v>
      </c>
      <c r="I9" s="128">
        <v>0</v>
      </c>
      <c r="J9" s="127">
        <v>307</v>
      </c>
      <c r="K9">
        <v>0</v>
      </c>
      <c r="L9">
        <v>0</v>
      </c>
      <c r="M9" s="128">
        <v>0</v>
      </c>
      <c r="N9" s="127">
        <v>281</v>
      </c>
      <c r="O9" s="128">
        <v>0</v>
      </c>
      <c r="P9" s="127">
        <v>748</v>
      </c>
      <c r="Q9" s="128">
        <v>133</v>
      </c>
      <c r="R9" s="127">
        <v>1765</v>
      </c>
      <c r="S9" s="128">
        <v>133</v>
      </c>
      <c r="T9" s="127">
        <v>2017</v>
      </c>
      <c r="U9" s="128">
        <v>2016</v>
      </c>
    </row>
    <row r="10" spans="1:21" x14ac:dyDescent="0.3">
      <c r="A10" s="127" t="s">
        <v>2313</v>
      </c>
      <c r="B10" t="s">
        <v>2314</v>
      </c>
      <c r="C10" t="s">
        <v>2316</v>
      </c>
      <c r="D10">
        <v>2018</v>
      </c>
      <c r="E10" s="128" t="s">
        <v>2311</v>
      </c>
      <c r="F10" s="127">
        <v>429</v>
      </c>
      <c r="G10">
        <v>0</v>
      </c>
      <c r="H10">
        <v>0</v>
      </c>
      <c r="I10" s="128">
        <v>0</v>
      </c>
      <c r="J10" s="127">
        <v>307</v>
      </c>
      <c r="K10">
        <v>0</v>
      </c>
      <c r="L10">
        <v>0</v>
      </c>
      <c r="M10" s="128">
        <v>0</v>
      </c>
      <c r="N10" s="127">
        <v>281</v>
      </c>
      <c r="O10" s="128">
        <v>0</v>
      </c>
      <c r="P10" s="127">
        <v>748</v>
      </c>
      <c r="Q10" s="128">
        <v>16</v>
      </c>
      <c r="R10" s="127">
        <v>1765</v>
      </c>
      <c r="S10" s="128">
        <v>16</v>
      </c>
      <c r="T10" s="127">
        <v>2018</v>
      </c>
      <c r="U10" s="128">
        <v>2016</v>
      </c>
    </row>
    <row r="11" spans="1:21" x14ac:dyDescent="0.3">
      <c r="A11" s="127" t="s">
        <v>2317</v>
      </c>
      <c r="B11" t="s">
        <v>2318</v>
      </c>
      <c r="C11" t="s">
        <v>2319</v>
      </c>
      <c r="D11">
        <v>2017</v>
      </c>
      <c r="E11" s="128" t="s">
        <v>2311</v>
      </c>
      <c r="F11" s="127">
        <v>145</v>
      </c>
      <c r="G11">
        <v>0</v>
      </c>
      <c r="H11">
        <v>0</v>
      </c>
      <c r="I11" s="128">
        <v>0</v>
      </c>
      <c r="J11" s="127">
        <v>108</v>
      </c>
      <c r="K11">
        <v>2</v>
      </c>
      <c r="L11">
        <v>2</v>
      </c>
      <c r="M11" s="128">
        <v>0</v>
      </c>
      <c r="N11" s="127">
        <v>115</v>
      </c>
      <c r="O11" s="128">
        <v>6</v>
      </c>
      <c r="P11" s="127">
        <v>271</v>
      </c>
      <c r="Q11" s="128">
        <v>0</v>
      </c>
      <c r="R11" s="127">
        <v>639</v>
      </c>
      <c r="S11" s="128">
        <v>8</v>
      </c>
      <c r="T11" s="127">
        <v>2017</v>
      </c>
      <c r="U11" s="128">
        <v>2016</v>
      </c>
    </row>
    <row r="12" spans="1:21" x14ac:dyDescent="0.3">
      <c r="A12" s="127" t="s">
        <v>2317</v>
      </c>
      <c r="B12" t="s">
        <v>2318</v>
      </c>
      <c r="C12" t="s">
        <v>2320</v>
      </c>
      <c r="D12">
        <v>2018</v>
      </c>
      <c r="E12" s="128" t="s">
        <v>2311</v>
      </c>
      <c r="F12" s="127">
        <v>145</v>
      </c>
      <c r="G12">
        <v>0</v>
      </c>
      <c r="H12">
        <v>0</v>
      </c>
      <c r="I12" s="128">
        <v>0</v>
      </c>
      <c r="J12" s="127">
        <v>108</v>
      </c>
      <c r="K12">
        <v>36</v>
      </c>
      <c r="L12">
        <v>36</v>
      </c>
      <c r="M12" s="128">
        <v>0</v>
      </c>
      <c r="N12" s="127">
        <v>115</v>
      </c>
      <c r="O12" s="128">
        <v>15</v>
      </c>
      <c r="P12" s="127">
        <v>271</v>
      </c>
      <c r="Q12" s="128">
        <v>0</v>
      </c>
      <c r="R12" s="127">
        <v>639</v>
      </c>
      <c r="S12" s="128">
        <v>51</v>
      </c>
      <c r="T12" s="127">
        <v>2018</v>
      </c>
      <c r="U12" s="128">
        <v>2016</v>
      </c>
    </row>
    <row r="13" spans="1:21" x14ac:dyDescent="0.3">
      <c r="A13" s="127" t="s">
        <v>2317</v>
      </c>
      <c r="B13" t="s">
        <v>2318</v>
      </c>
      <c r="C13" t="s">
        <v>2320</v>
      </c>
      <c r="D13">
        <v>2019</v>
      </c>
      <c r="E13" s="128" t="s">
        <v>2311</v>
      </c>
      <c r="F13" s="127">
        <v>145</v>
      </c>
      <c r="G13">
        <v>0</v>
      </c>
      <c r="H13">
        <v>0</v>
      </c>
      <c r="I13" s="128">
        <v>0</v>
      </c>
      <c r="J13" s="127">
        <v>108</v>
      </c>
      <c r="K13">
        <v>1</v>
      </c>
      <c r="L13">
        <v>1</v>
      </c>
      <c r="M13" s="128">
        <v>0</v>
      </c>
      <c r="N13" s="127">
        <v>115</v>
      </c>
      <c r="O13" s="128">
        <v>16</v>
      </c>
      <c r="P13" s="127">
        <v>271</v>
      </c>
      <c r="Q13" s="128">
        <v>0</v>
      </c>
      <c r="R13" s="127">
        <v>639</v>
      </c>
      <c r="S13" s="128">
        <v>17</v>
      </c>
      <c r="T13" s="127">
        <v>2019</v>
      </c>
      <c r="U13" s="128">
        <v>2016</v>
      </c>
    </row>
    <row r="14" spans="1:21" x14ac:dyDescent="0.3">
      <c r="A14" s="127" t="s">
        <v>2308</v>
      </c>
      <c r="B14" t="s">
        <v>2321</v>
      </c>
      <c r="C14" t="s">
        <v>2310</v>
      </c>
      <c r="D14">
        <v>2017</v>
      </c>
      <c r="E14" s="128" t="s">
        <v>2311</v>
      </c>
      <c r="F14" s="127">
        <v>9706</v>
      </c>
      <c r="G14">
        <v>182</v>
      </c>
      <c r="H14">
        <v>182</v>
      </c>
      <c r="I14" s="128">
        <v>0</v>
      </c>
      <c r="J14" s="127">
        <v>5800</v>
      </c>
      <c r="K14">
        <v>76</v>
      </c>
      <c r="L14">
        <v>76</v>
      </c>
      <c r="M14" s="128">
        <v>0</v>
      </c>
      <c r="N14" s="127">
        <v>6453</v>
      </c>
      <c r="O14" s="128">
        <v>4388</v>
      </c>
      <c r="P14" s="127">
        <v>14331</v>
      </c>
      <c r="Q14" s="128">
        <v>3117</v>
      </c>
      <c r="R14" s="127">
        <v>36290</v>
      </c>
      <c r="S14" s="128">
        <v>7763</v>
      </c>
      <c r="T14" s="127">
        <v>2017</v>
      </c>
      <c r="U14" s="128">
        <v>2016</v>
      </c>
    </row>
    <row r="15" spans="1:21" x14ac:dyDescent="0.3">
      <c r="A15" s="127" t="s">
        <v>2308</v>
      </c>
      <c r="B15" t="s">
        <v>2321</v>
      </c>
      <c r="C15" t="s">
        <v>2312</v>
      </c>
      <c r="D15">
        <v>2018</v>
      </c>
      <c r="E15" s="128" t="s">
        <v>2311</v>
      </c>
      <c r="F15" s="127">
        <v>9706</v>
      </c>
      <c r="G15">
        <v>0</v>
      </c>
      <c r="H15">
        <v>0</v>
      </c>
      <c r="I15" s="128">
        <v>0</v>
      </c>
      <c r="J15" s="127">
        <v>5800</v>
      </c>
      <c r="K15">
        <v>1</v>
      </c>
      <c r="L15">
        <v>1</v>
      </c>
      <c r="M15" s="128">
        <v>0</v>
      </c>
      <c r="N15" s="127">
        <v>6453</v>
      </c>
      <c r="O15" s="128">
        <v>1</v>
      </c>
      <c r="P15" s="127">
        <v>14331</v>
      </c>
      <c r="Q15" s="128">
        <v>1178</v>
      </c>
      <c r="R15" s="127">
        <v>36290</v>
      </c>
      <c r="S15" s="128">
        <v>1180</v>
      </c>
      <c r="T15" s="127">
        <v>2018</v>
      </c>
      <c r="U15" s="128">
        <v>2016</v>
      </c>
    </row>
    <row r="16" spans="1:21" x14ac:dyDescent="0.3">
      <c r="A16" s="127" t="s">
        <v>2308</v>
      </c>
      <c r="B16" t="s">
        <v>2321</v>
      </c>
      <c r="C16" t="s">
        <v>2312</v>
      </c>
      <c r="D16">
        <v>2019</v>
      </c>
      <c r="E16" s="128" t="s">
        <v>2311</v>
      </c>
      <c r="F16" s="127">
        <v>9706</v>
      </c>
      <c r="G16">
        <v>3</v>
      </c>
      <c r="H16">
        <v>3</v>
      </c>
      <c r="I16" s="128">
        <v>0</v>
      </c>
      <c r="J16" s="127">
        <v>5800</v>
      </c>
      <c r="K16">
        <v>13</v>
      </c>
      <c r="L16">
        <v>13</v>
      </c>
      <c r="M16" s="128">
        <v>0</v>
      </c>
      <c r="N16" s="127">
        <v>6453</v>
      </c>
      <c r="O16" s="128">
        <v>3</v>
      </c>
      <c r="P16" s="127">
        <v>14331</v>
      </c>
      <c r="Q16" s="128">
        <v>1673</v>
      </c>
      <c r="R16" s="127">
        <v>36290</v>
      </c>
      <c r="S16" s="128">
        <v>1692</v>
      </c>
      <c r="T16" s="127">
        <v>2019</v>
      </c>
      <c r="U16" s="128">
        <v>2016</v>
      </c>
    </row>
    <row r="17" spans="1:21" x14ac:dyDescent="0.3">
      <c r="A17" s="127" t="s">
        <v>2322</v>
      </c>
      <c r="B17" t="s">
        <v>2323</v>
      </c>
      <c r="C17" t="s">
        <v>2310</v>
      </c>
      <c r="D17">
        <v>2016</v>
      </c>
      <c r="E17" s="128" t="s">
        <v>2311</v>
      </c>
      <c r="F17" s="127">
        <v>622</v>
      </c>
      <c r="G17">
        <v>0</v>
      </c>
      <c r="H17">
        <v>0</v>
      </c>
      <c r="I17" s="128">
        <v>0</v>
      </c>
      <c r="J17" s="127">
        <v>399</v>
      </c>
      <c r="K17">
        <v>0</v>
      </c>
      <c r="L17">
        <v>0</v>
      </c>
      <c r="M17" s="128">
        <v>0</v>
      </c>
      <c r="N17" s="127">
        <v>446</v>
      </c>
      <c r="O17" s="128">
        <v>0</v>
      </c>
      <c r="P17" s="127">
        <v>1104</v>
      </c>
      <c r="Q17" s="128">
        <v>0</v>
      </c>
      <c r="R17" s="127">
        <v>2571</v>
      </c>
      <c r="S17" s="128">
        <v>0</v>
      </c>
      <c r="T17" s="127">
        <v>2016</v>
      </c>
      <c r="U17" s="128">
        <v>2016</v>
      </c>
    </row>
    <row r="18" spans="1:21" x14ac:dyDescent="0.3">
      <c r="A18" s="127" t="s">
        <v>2322</v>
      </c>
      <c r="B18" t="s">
        <v>2323</v>
      </c>
      <c r="C18" t="s">
        <v>2310</v>
      </c>
      <c r="D18">
        <v>2017</v>
      </c>
      <c r="E18" s="128" t="s">
        <v>2311</v>
      </c>
      <c r="F18" s="127">
        <v>622</v>
      </c>
      <c r="G18">
        <v>0</v>
      </c>
      <c r="H18">
        <v>0</v>
      </c>
      <c r="I18" s="128">
        <v>0</v>
      </c>
      <c r="J18" s="127">
        <v>399</v>
      </c>
      <c r="K18">
        <v>0</v>
      </c>
      <c r="L18">
        <v>0</v>
      </c>
      <c r="M18" s="128">
        <v>0</v>
      </c>
      <c r="N18" s="127">
        <v>446</v>
      </c>
      <c r="O18" s="128">
        <v>5</v>
      </c>
      <c r="P18" s="127">
        <v>1104</v>
      </c>
      <c r="Q18" s="128">
        <v>0</v>
      </c>
      <c r="R18" s="127">
        <v>2571</v>
      </c>
      <c r="S18" s="128">
        <v>5</v>
      </c>
      <c r="T18" s="127">
        <v>2017</v>
      </c>
      <c r="U18" s="128">
        <v>2016</v>
      </c>
    </row>
    <row r="19" spans="1:21" x14ac:dyDescent="0.3">
      <c r="A19" s="127" t="s">
        <v>2322</v>
      </c>
      <c r="B19" t="s">
        <v>2323</v>
      </c>
      <c r="C19" t="s">
        <v>2312</v>
      </c>
      <c r="D19">
        <v>2018</v>
      </c>
      <c r="E19" s="128" t="s">
        <v>2311</v>
      </c>
      <c r="F19" s="127">
        <v>622</v>
      </c>
      <c r="G19">
        <v>0</v>
      </c>
      <c r="H19">
        <v>0</v>
      </c>
      <c r="I19" s="128">
        <v>0</v>
      </c>
      <c r="J19" s="127">
        <v>399</v>
      </c>
      <c r="K19">
        <v>0</v>
      </c>
      <c r="L19">
        <v>0</v>
      </c>
      <c r="M19" s="128">
        <v>0</v>
      </c>
      <c r="N19" s="127">
        <v>446</v>
      </c>
      <c r="O19" s="128">
        <v>0</v>
      </c>
      <c r="P19" s="127">
        <v>1104</v>
      </c>
      <c r="Q19" s="128">
        <v>0</v>
      </c>
      <c r="R19" s="127">
        <v>2571</v>
      </c>
      <c r="S19" s="128">
        <v>0</v>
      </c>
      <c r="T19" s="127">
        <v>2018</v>
      </c>
      <c r="U19" s="128">
        <v>2016</v>
      </c>
    </row>
    <row r="20" spans="1:21" x14ac:dyDescent="0.3">
      <c r="A20" s="127" t="s">
        <v>2322</v>
      </c>
      <c r="B20" t="s">
        <v>2323</v>
      </c>
      <c r="C20" t="s">
        <v>2312</v>
      </c>
      <c r="D20">
        <v>2019</v>
      </c>
      <c r="E20" s="128" t="s">
        <v>2311</v>
      </c>
      <c r="F20" s="127">
        <v>622</v>
      </c>
      <c r="G20">
        <v>0</v>
      </c>
      <c r="H20">
        <v>0</v>
      </c>
      <c r="I20" s="128">
        <v>0</v>
      </c>
      <c r="J20" s="127">
        <v>399</v>
      </c>
      <c r="K20">
        <v>0</v>
      </c>
      <c r="L20">
        <v>0</v>
      </c>
      <c r="M20" s="128">
        <v>0</v>
      </c>
      <c r="N20" s="127">
        <v>446</v>
      </c>
      <c r="O20" s="128">
        <v>6</v>
      </c>
      <c r="P20" s="127">
        <v>1104</v>
      </c>
      <c r="Q20" s="128">
        <v>58</v>
      </c>
      <c r="R20" s="127">
        <v>2571</v>
      </c>
      <c r="S20" s="128">
        <v>64</v>
      </c>
      <c r="T20" s="127">
        <v>2019</v>
      </c>
      <c r="U20" s="128">
        <v>2016</v>
      </c>
    </row>
    <row r="21" spans="1:21" x14ac:dyDescent="0.3">
      <c r="A21" s="127" t="s">
        <v>2324</v>
      </c>
      <c r="B21" t="s">
        <v>2325</v>
      </c>
      <c r="C21" t="s">
        <v>2320</v>
      </c>
      <c r="D21">
        <v>2018</v>
      </c>
      <c r="E21" s="128" t="s">
        <v>2311</v>
      </c>
      <c r="F21" s="127">
        <v>0</v>
      </c>
      <c r="G21">
        <v>0</v>
      </c>
      <c r="H21">
        <v>0</v>
      </c>
      <c r="I21" s="128">
        <v>0</v>
      </c>
      <c r="J21" s="127">
        <v>0</v>
      </c>
      <c r="K21">
        <v>0</v>
      </c>
      <c r="L21">
        <v>0</v>
      </c>
      <c r="M21" s="128">
        <v>0</v>
      </c>
      <c r="N21" s="127">
        <v>0</v>
      </c>
      <c r="O21" s="128">
        <v>20</v>
      </c>
      <c r="P21" s="127">
        <v>0</v>
      </c>
      <c r="Q21" s="128">
        <v>0</v>
      </c>
      <c r="R21" s="127">
        <v>0</v>
      </c>
      <c r="S21" s="128">
        <v>20</v>
      </c>
      <c r="T21" s="127">
        <v>2018</v>
      </c>
      <c r="U21" s="128">
        <v>2016</v>
      </c>
    </row>
    <row r="22" spans="1:21" x14ac:dyDescent="0.3">
      <c r="A22" s="127" t="s">
        <v>2324</v>
      </c>
      <c r="B22" t="s">
        <v>2325</v>
      </c>
      <c r="C22" t="s">
        <v>2320</v>
      </c>
      <c r="D22">
        <v>2019</v>
      </c>
      <c r="E22" s="128" t="s">
        <v>2311</v>
      </c>
      <c r="F22" s="127">
        <v>0</v>
      </c>
      <c r="G22">
        <v>0</v>
      </c>
      <c r="H22">
        <v>0</v>
      </c>
      <c r="I22" s="128">
        <v>0</v>
      </c>
      <c r="J22" s="127">
        <v>0</v>
      </c>
      <c r="K22">
        <v>0</v>
      </c>
      <c r="L22">
        <v>0</v>
      </c>
      <c r="M22" s="128">
        <v>0</v>
      </c>
      <c r="N22" s="127">
        <v>0</v>
      </c>
      <c r="O22" s="128">
        <v>4</v>
      </c>
      <c r="P22" s="127">
        <v>0</v>
      </c>
      <c r="Q22" s="128">
        <v>5</v>
      </c>
      <c r="R22" s="127">
        <v>0</v>
      </c>
      <c r="S22" s="128">
        <v>9</v>
      </c>
      <c r="T22" s="127">
        <v>2019</v>
      </c>
      <c r="U22" s="128">
        <v>2016</v>
      </c>
    </row>
    <row r="23" spans="1:21" x14ac:dyDescent="0.3">
      <c r="A23" s="127" t="s">
        <v>2326</v>
      </c>
      <c r="B23" t="s">
        <v>2327</v>
      </c>
      <c r="C23" t="s">
        <v>2310</v>
      </c>
      <c r="D23">
        <v>2015</v>
      </c>
      <c r="E23" s="128" t="s">
        <v>2311</v>
      </c>
      <c r="F23" s="127">
        <v>2321</v>
      </c>
      <c r="G23">
        <v>0</v>
      </c>
      <c r="H23">
        <v>0</v>
      </c>
      <c r="I23" s="128">
        <v>0</v>
      </c>
      <c r="J23" s="127">
        <v>1145</v>
      </c>
      <c r="K23">
        <v>0</v>
      </c>
      <c r="L23">
        <v>0</v>
      </c>
      <c r="M23" s="128">
        <v>0</v>
      </c>
      <c r="N23" s="127">
        <v>1018</v>
      </c>
      <c r="O23" s="128">
        <v>456</v>
      </c>
      <c r="P23" s="127">
        <v>1844</v>
      </c>
      <c r="Q23" s="128">
        <v>1296</v>
      </c>
      <c r="R23" s="127">
        <v>6328</v>
      </c>
      <c r="S23" s="128">
        <v>1752</v>
      </c>
      <c r="T23" s="127">
        <v>2016</v>
      </c>
      <c r="U23" s="128">
        <v>2016</v>
      </c>
    </row>
    <row r="24" spans="1:21" x14ac:dyDescent="0.3">
      <c r="A24" s="127" t="s">
        <v>2326</v>
      </c>
      <c r="B24" t="s">
        <v>2327</v>
      </c>
      <c r="C24" t="s">
        <v>2310</v>
      </c>
      <c r="D24">
        <v>2016</v>
      </c>
      <c r="E24" s="128" t="s">
        <v>2311</v>
      </c>
      <c r="F24" s="127">
        <v>2321</v>
      </c>
      <c r="G24">
        <v>0</v>
      </c>
      <c r="H24">
        <v>0</v>
      </c>
      <c r="I24" s="128">
        <v>0</v>
      </c>
      <c r="J24" s="127">
        <v>1145</v>
      </c>
      <c r="K24">
        <v>5</v>
      </c>
      <c r="L24">
        <v>5</v>
      </c>
      <c r="M24" s="128">
        <v>0</v>
      </c>
      <c r="N24" s="127">
        <v>1018</v>
      </c>
      <c r="O24" s="128">
        <v>395</v>
      </c>
      <c r="P24" s="127">
        <v>1844</v>
      </c>
      <c r="Q24" s="128">
        <v>689</v>
      </c>
      <c r="R24" s="127">
        <v>6328</v>
      </c>
      <c r="S24" s="128">
        <v>1089</v>
      </c>
      <c r="T24" s="127">
        <v>2016</v>
      </c>
      <c r="U24" s="128">
        <v>2016</v>
      </c>
    </row>
    <row r="25" spans="1:21" x14ac:dyDescent="0.3">
      <c r="A25" s="127" t="s">
        <v>2326</v>
      </c>
      <c r="B25" t="s">
        <v>2327</v>
      </c>
      <c r="C25" t="s">
        <v>2310</v>
      </c>
      <c r="D25">
        <v>2017</v>
      </c>
      <c r="E25" s="128" t="s">
        <v>2311</v>
      </c>
      <c r="F25" s="127">
        <v>2321</v>
      </c>
      <c r="G25">
        <v>0</v>
      </c>
      <c r="H25">
        <v>0</v>
      </c>
      <c r="I25" s="128">
        <v>0</v>
      </c>
      <c r="J25" s="127">
        <v>1145</v>
      </c>
      <c r="K25">
        <v>20</v>
      </c>
      <c r="L25">
        <v>20</v>
      </c>
      <c r="M25" s="128">
        <v>0</v>
      </c>
      <c r="N25" s="127">
        <v>1018</v>
      </c>
      <c r="O25" s="128">
        <v>480</v>
      </c>
      <c r="P25" s="127">
        <v>1844</v>
      </c>
      <c r="Q25" s="128">
        <v>542</v>
      </c>
      <c r="R25" s="127">
        <v>6328</v>
      </c>
      <c r="S25" s="128">
        <v>1042</v>
      </c>
      <c r="T25" s="127">
        <v>2017</v>
      </c>
      <c r="U25" s="128">
        <v>2016</v>
      </c>
    </row>
    <row r="26" spans="1:21" x14ac:dyDescent="0.3">
      <c r="A26" s="127" t="s">
        <v>2326</v>
      </c>
      <c r="B26" t="s">
        <v>2327</v>
      </c>
      <c r="C26" t="s">
        <v>2312</v>
      </c>
      <c r="D26">
        <v>2018</v>
      </c>
      <c r="E26" s="128" t="s">
        <v>2311</v>
      </c>
      <c r="F26" s="127">
        <v>2321</v>
      </c>
      <c r="G26">
        <v>0</v>
      </c>
      <c r="H26">
        <v>0</v>
      </c>
      <c r="I26" s="128">
        <v>0</v>
      </c>
      <c r="J26" s="127">
        <v>1145</v>
      </c>
      <c r="K26">
        <v>2</v>
      </c>
      <c r="L26">
        <v>2</v>
      </c>
      <c r="M26" s="128">
        <v>0</v>
      </c>
      <c r="N26" s="127">
        <v>1018</v>
      </c>
      <c r="O26" s="128">
        <v>411</v>
      </c>
      <c r="P26" s="127">
        <v>1844</v>
      </c>
      <c r="Q26" s="128">
        <v>694</v>
      </c>
      <c r="R26" s="127">
        <v>6328</v>
      </c>
      <c r="S26" s="128">
        <v>1107</v>
      </c>
      <c r="T26" s="127">
        <v>2018</v>
      </c>
      <c r="U26" s="128">
        <v>2016</v>
      </c>
    </row>
    <row r="27" spans="1:21" x14ac:dyDescent="0.3">
      <c r="A27" s="127" t="s">
        <v>2326</v>
      </c>
      <c r="B27" t="s">
        <v>2327</v>
      </c>
      <c r="C27" t="s">
        <v>2312</v>
      </c>
      <c r="D27">
        <v>2019</v>
      </c>
      <c r="E27" s="128" t="s">
        <v>2311</v>
      </c>
      <c r="F27" s="127">
        <v>2321</v>
      </c>
      <c r="G27">
        <v>0</v>
      </c>
      <c r="H27">
        <v>0</v>
      </c>
      <c r="I27" s="128">
        <v>0</v>
      </c>
      <c r="J27" s="127">
        <v>1145</v>
      </c>
      <c r="K27">
        <v>60</v>
      </c>
      <c r="L27">
        <v>60</v>
      </c>
      <c r="M27" s="128">
        <v>0</v>
      </c>
      <c r="N27" s="127">
        <v>1018</v>
      </c>
      <c r="O27" s="128">
        <v>507</v>
      </c>
      <c r="P27" s="127">
        <v>1844</v>
      </c>
      <c r="Q27" s="128">
        <v>526</v>
      </c>
      <c r="R27" s="127">
        <v>6328</v>
      </c>
      <c r="S27" s="128">
        <v>1093</v>
      </c>
      <c r="T27" s="127">
        <v>2019</v>
      </c>
      <c r="U27" s="128">
        <v>2016</v>
      </c>
    </row>
    <row r="28" spans="1:21" x14ac:dyDescent="0.3">
      <c r="A28" s="127" t="s">
        <v>2326</v>
      </c>
      <c r="B28" t="s">
        <v>2328</v>
      </c>
      <c r="C28" t="s">
        <v>2310</v>
      </c>
      <c r="D28">
        <v>2015</v>
      </c>
      <c r="E28" s="128" t="s">
        <v>2311</v>
      </c>
      <c r="F28" s="127">
        <v>150</v>
      </c>
      <c r="G28">
        <v>36</v>
      </c>
      <c r="H28">
        <v>36</v>
      </c>
      <c r="I28" s="128">
        <v>0</v>
      </c>
      <c r="J28" s="127">
        <v>115</v>
      </c>
      <c r="K28">
        <v>32</v>
      </c>
      <c r="L28">
        <v>32</v>
      </c>
      <c r="M28" s="128">
        <v>0</v>
      </c>
      <c r="N28" s="127">
        <v>123</v>
      </c>
      <c r="O28" s="128">
        <v>24</v>
      </c>
      <c r="P28" s="127">
        <v>201</v>
      </c>
      <c r="Q28" s="128">
        <v>15</v>
      </c>
      <c r="R28" s="127">
        <v>589</v>
      </c>
      <c r="S28" s="128">
        <v>107</v>
      </c>
      <c r="T28" s="127">
        <v>2016</v>
      </c>
      <c r="U28" s="128">
        <v>2016</v>
      </c>
    </row>
    <row r="29" spans="1:21" x14ac:dyDescent="0.3">
      <c r="A29" s="127" t="s">
        <v>2326</v>
      </c>
      <c r="B29" t="s">
        <v>2328</v>
      </c>
      <c r="C29" t="s">
        <v>2310</v>
      </c>
      <c r="D29">
        <v>2016</v>
      </c>
      <c r="E29" s="128" t="s">
        <v>2311</v>
      </c>
      <c r="F29" s="127">
        <v>150</v>
      </c>
      <c r="G29">
        <v>0</v>
      </c>
      <c r="H29">
        <v>0</v>
      </c>
      <c r="I29" s="128">
        <v>0</v>
      </c>
      <c r="J29" s="127">
        <v>115</v>
      </c>
      <c r="K29">
        <v>0</v>
      </c>
      <c r="L29">
        <v>0</v>
      </c>
      <c r="M29" s="128">
        <v>0</v>
      </c>
      <c r="N29" s="127">
        <v>123</v>
      </c>
      <c r="O29" s="128">
        <v>0</v>
      </c>
      <c r="P29" s="127">
        <v>201</v>
      </c>
      <c r="Q29" s="128">
        <v>0</v>
      </c>
      <c r="R29" s="127">
        <v>589</v>
      </c>
      <c r="S29" s="128">
        <v>0</v>
      </c>
      <c r="T29" s="127">
        <v>2016</v>
      </c>
      <c r="U29" s="128">
        <v>2016</v>
      </c>
    </row>
    <row r="30" spans="1:21" x14ac:dyDescent="0.3">
      <c r="A30" s="127" t="s">
        <v>2326</v>
      </c>
      <c r="B30" t="s">
        <v>2328</v>
      </c>
      <c r="C30" t="s">
        <v>2310</v>
      </c>
      <c r="D30">
        <v>2017</v>
      </c>
      <c r="E30" s="128" t="s">
        <v>2311</v>
      </c>
      <c r="F30" s="127">
        <v>150</v>
      </c>
      <c r="G30">
        <v>0</v>
      </c>
      <c r="H30">
        <v>0</v>
      </c>
      <c r="I30" s="128">
        <v>0</v>
      </c>
      <c r="J30" s="127">
        <v>115</v>
      </c>
      <c r="K30">
        <v>0</v>
      </c>
      <c r="L30">
        <v>0</v>
      </c>
      <c r="M30" s="128">
        <v>0</v>
      </c>
      <c r="N30" s="127">
        <v>123</v>
      </c>
      <c r="O30" s="128">
        <v>3</v>
      </c>
      <c r="P30" s="127">
        <v>201</v>
      </c>
      <c r="Q30" s="128">
        <v>39</v>
      </c>
      <c r="R30" s="127">
        <v>589</v>
      </c>
      <c r="S30" s="128">
        <v>42</v>
      </c>
      <c r="T30" s="127">
        <v>2017</v>
      </c>
      <c r="U30" s="128">
        <v>2016</v>
      </c>
    </row>
    <row r="31" spans="1:21" x14ac:dyDescent="0.3">
      <c r="A31" s="127" t="s">
        <v>2326</v>
      </c>
      <c r="B31" t="s">
        <v>2328</v>
      </c>
      <c r="C31" t="s">
        <v>2312</v>
      </c>
      <c r="D31">
        <v>2018</v>
      </c>
      <c r="E31" s="128" t="s">
        <v>2311</v>
      </c>
      <c r="F31" s="127">
        <v>150</v>
      </c>
      <c r="G31">
        <v>0</v>
      </c>
      <c r="H31">
        <v>0</v>
      </c>
      <c r="I31" s="128">
        <v>0</v>
      </c>
      <c r="J31" s="127">
        <v>115</v>
      </c>
      <c r="K31">
        <v>0</v>
      </c>
      <c r="L31">
        <v>0</v>
      </c>
      <c r="M31" s="128">
        <v>0</v>
      </c>
      <c r="N31" s="127">
        <v>123</v>
      </c>
      <c r="O31" s="128">
        <v>14</v>
      </c>
      <c r="P31" s="127">
        <v>201</v>
      </c>
      <c r="Q31" s="128">
        <v>30</v>
      </c>
      <c r="R31" s="127">
        <v>589</v>
      </c>
      <c r="S31" s="128">
        <v>44</v>
      </c>
      <c r="T31" s="127">
        <v>2018</v>
      </c>
      <c r="U31" s="128">
        <v>2016</v>
      </c>
    </row>
    <row r="32" spans="1:21" x14ac:dyDescent="0.3">
      <c r="A32" s="127" t="s">
        <v>2326</v>
      </c>
      <c r="B32" t="s">
        <v>2328</v>
      </c>
      <c r="C32" t="s">
        <v>2312</v>
      </c>
      <c r="D32">
        <v>2019</v>
      </c>
      <c r="E32" s="128" t="s">
        <v>2311</v>
      </c>
      <c r="F32" s="127">
        <v>150</v>
      </c>
      <c r="G32">
        <v>0</v>
      </c>
      <c r="H32">
        <v>0</v>
      </c>
      <c r="I32" s="128">
        <v>0</v>
      </c>
      <c r="J32" s="127">
        <v>115</v>
      </c>
      <c r="K32">
        <v>0</v>
      </c>
      <c r="L32">
        <v>0</v>
      </c>
      <c r="M32" s="128">
        <v>0</v>
      </c>
      <c r="N32" s="127">
        <v>123</v>
      </c>
      <c r="O32" s="128">
        <v>0</v>
      </c>
      <c r="P32" s="127">
        <v>201</v>
      </c>
      <c r="Q32" s="128">
        <v>68</v>
      </c>
      <c r="R32" s="127">
        <v>589</v>
      </c>
      <c r="S32" s="128">
        <v>68</v>
      </c>
      <c r="T32" s="127">
        <v>2019</v>
      </c>
      <c r="U32" s="128">
        <v>2016</v>
      </c>
    </row>
    <row r="33" spans="1:21" x14ac:dyDescent="0.3">
      <c r="A33" s="127" t="s">
        <v>2317</v>
      </c>
      <c r="B33" t="s">
        <v>2329</v>
      </c>
      <c r="C33" t="s">
        <v>2320</v>
      </c>
      <c r="D33">
        <v>2018</v>
      </c>
      <c r="E33" s="128" t="s">
        <v>2311</v>
      </c>
      <c r="F33" s="127">
        <v>215</v>
      </c>
      <c r="G33">
        <v>0</v>
      </c>
      <c r="H33">
        <v>0</v>
      </c>
      <c r="I33" s="128">
        <v>0</v>
      </c>
      <c r="J33" s="127">
        <v>161</v>
      </c>
      <c r="K33">
        <v>0</v>
      </c>
      <c r="L33">
        <v>0</v>
      </c>
      <c r="M33" s="128">
        <v>0</v>
      </c>
      <c r="N33" s="127">
        <v>169</v>
      </c>
      <c r="O33" s="128">
        <v>0</v>
      </c>
      <c r="P33" s="127">
        <v>401</v>
      </c>
      <c r="Q33" s="128">
        <v>0</v>
      </c>
      <c r="R33" s="127">
        <v>946</v>
      </c>
      <c r="S33" s="128">
        <v>0</v>
      </c>
      <c r="T33" s="127">
        <v>2018</v>
      </c>
      <c r="U33" s="128">
        <v>2016</v>
      </c>
    </row>
    <row r="34" spans="1:21" x14ac:dyDescent="0.3">
      <c r="A34" s="127" t="s">
        <v>2317</v>
      </c>
      <c r="B34" t="s">
        <v>2329</v>
      </c>
      <c r="C34" t="s">
        <v>2320</v>
      </c>
      <c r="D34">
        <v>2019</v>
      </c>
      <c r="E34" s="128" t="s">
        <v>2311</v>
      </c>
      <c r="F34" s="127">
        <v>215</v>
      </c>
      <c r="G34">
        <v>0</v>
      </c>
      <c r="H34">
        <v>0</v>
      </c>
      <c r="I34" s="128">
        <v>0</v>
      </c>
      <c r="J34" s="127">
        <v>161</v>
      </c>
      <c r="K34">
        <v>0</v>
      </c>
      <c r="L34">
        <v>0</v>
      </c>
      <c r="M34" s="128">
        <v>0</v>
      </c>
      <c r="N34" s="127">
        <v>169</v>
      </c>
      <c r="O34" s="128">
        <v>0</v>
      </c>
      <c r="P34" s="127">
        <v>401</v>
      </c>
      <c r="Q34" s="128">
        <v>0</v>
      </c>
      <c r="R34" s="127">
        <v>946</v>
      </c>
      <c r="S34" s="128">
        <v>0</v>
      </c>
      <c r="T34" s="127">
        <v>2019</v>
      </c>
      <c r="U34" s="128">
        <v>2016</v>
      </c>
    </row>
    <row r="35" spans="1:21" x14ac:dyDescent="0.3">
      <c r="A35" s="127" t="s">
        <v>2308</v>
      </c>
      <c r="B35" t="s">
        <v>2330</v>
      </c>
      <c r="C35" t="s">
        <v>2310</v>
      </c>
      <c r="D35">
        <v>2015</v>
      </c>
      <c r="E35" s="128" t="s">
        <v>2311</v>
      </c>
      <c r="F35" s="127">
        <v>396</v>
      </c>
      <c r="G35">
        <v>0</v>
      </c>
      <c r="H35">
        <v>0</v>
      </c>
      <c r="I35" s="128">
        <v>0</v>
      </c>
      <c r="J35" s="127">
        <v>277</v>
      </c>
      <c r="K35">
        <v>0</v>
      </c>
      <c r="L35">
        <v>0</v>
      </c>
      <c r="M35" s="128">
        <v>0</v>
      </c>
      <c r="N35" s="127">
        <v>243</v>
      </c>
      <c r="O35" s="128">
        <v>2</v>
      </c>
      <c r="P35" s="127">
        <v>546</v>
      </c>
      <c r="Q35" s="128">
        <v>0</v>
      </c>
      <c r="R35" s="127">
        <v>1462</v>
      </c>
      <c r="S35" s="128">
        <v>2</v>
      </c>
      <c r="T35" s="127">
        <v>2016</v>
      </c>
      <c r="U35" s="128">
        <v>2016</v>
      </c>
    </row>
    <row r="36" spans="1:21" x14ac:dyDescent="0.3">
      <c r="A36" s="127" t="s">
        <v>2308</v>
      </c>
      <c r="B36" t="s">
        <v>2330</v>
      </c>
      <c r="C36" t="s">
        <v>2310</v>
      </c>
      <c r="D36">
        <v>2016</v>
      </c>
      <c r="E36" s="128" t="s">
        <v>2311</v>
      </c>
      <c r="F36" s="127">
        <v>396</v>
      </c>
      <c r="G36">
        <v>0</v>
      </c>
      <c r="H36">
        <v>0</v>
      </c>
      <c r="I36" s="128">
        <v>0</v>
      </c>
      <c r="J36" s="127">
        <v>277</v>
      </c>
      <c r="K36">
        <v>0</v>
      </c>
      <c r="L36">
        <v>0</v>
      </c>
      <c r="M36" s="128">
        <v>0</v>
      </c>
      <c r="N36" s="127">
        <v>243</v>
      </c>
      <c r="O36" s="128">
        <v>44</v>
      </c>
      <c r="P36" s="127">
        <v>546</v>
      </c>
      <c r="Q36" s="128">
        <v>1</v>
      </c>
      <c r="R36" s="127">
        <v>1462</v>
      </c>
      <c r="S36" s="128">
        <v>45</v>
      </c>
      <c r="T36" s="127">
        <v>2016</v>
      </c>
      <c r="U36" s="128">
        <v>2016</v>
      </c>
    </row>
    <row r="37" spans="1:21" x14ac:dyDescent="0.3">
      <c r="A37" s="127" t="s">
        <v>2308</v>
      </c>
      <c r="B37" t="s">
        <v>2330</v>
      </c>
      <c r="C37" t="s">
        <v>2310</v>
      </c>
      <c r="D37">
        <v>2017</v>
      </c>
      <c r="E37" s="128" t="s">
        <v>2311</v>
      </c>
      <c r="F37" s="127">
        <v>396</v>
      </c>
      <c r="G37">
        <v>0</v>
      </c>
      <c r="H37">
        <v>0</v>
      </c>
      <c r="I37" s="128">
        <v>0</v>
      </c>
      <c r="J37" s="127">
        <v>277</v>
      </c>
      <c r="K37">
        <v>0</v>
      </c>
      <c r="L37">
        <v>0</v>
      </c>
      <c r="M37" s="128">
        <v>0</v>
      </c>
      <c r="N37" s="127">
        <v>243</v>
      </c>
      <c r="O37" s="128">
        <v>9</v>
      </c>
      <c r="P37" s="127">
        <v>546</v>
      </c>
      <c r="Q37" s="128">
        <v>21</v>
      </c>
      <c r="R37" s="127">
        <v>1462</v>
      </c>
      <c r="S37" s="128">
        <v>30</v>
      </c>
      <c r="T37" s="127">
        <v>2017</v>
      </c>
      <c r="U37" s="128">
        <v>2016</v>
      </c>
    </row>
    <row r="38" spans="1:21" x14ac:dyDescent="0.3">
      <c r="A38" s="127" t="s">
        <v>2308</v>
      </c>
      <c r="B38" t="s">
        <v>2330</v>
      </c>
      <c r="C38" t="s">
        <v>2312</v>
      </c>
      <c r="D38">
        <v>2018</v>
      </c>
      <c r="E38" s="128" t="s">
        <v>2311</v>
      </c>
      <c r="F38" s="127">
        <v>396</v>
      </c>
      <c r="G38">
        <v>0</v>
      </c>
      <c r="H38">
        <v>0</v>
      </c>
      <c r="I38" s="128">
        <v>0</v>
      </c>
      <c r="J38" s="127">
        <v>277</v>
      </c>
      <c r="K38">
        <v>0</v>
      </c>
      <c r="L38">
        <v>0</v>
      </c>
      <c r="M38" s="128">
        <v>0</v>
      </c>
      <c r="N38" s="127">
        <v>243</v>
      </c>
      <c r="O38" s="128">
        <v>0</v>
      </c>
      <c r="P38" s="127">
        <v>546</v>
      </c>
      <c r="Q38" s="128">
        <v>68</v>
      </c>
      <c r="R38" s="127">
        <v>1462</v>
      </c>
      <c r="S38" s="128">
        <v>68</v>
      </c>
      <c r="T38" s="127">
        <v>2018</v>
      </c>
      <c r="U38" s="128">
        <v>2016</v>
      </c>
    </row>
    <row r="39" spans="1:21" x14ac:dyDescent="0.3">
      <c r="A39" s="127" t="s">
        <v>2308</v>
      </c>
      <c r="B39" t="s">
        <v>2330</v>
      </c>
      <c r="C39" t="s">
        <v>2312</v>
      </c>
      <c r="D39">
        <v>2019</v>
      </c>
      <c r="E39" s="128" t="s">
        <v>2311</v>
      </c>
      <c r="F39" s="127">
        <v>396</v>
      </c>
      <c r="G39">
        <v>0</v>
      </c>
      <c r="H39">
        <v>0</v>
      </c>
      <c r="I39" s="128">
        <v>0</v>
      </c>
      <c r="J39" s="127">
        <v>277</v>
      </c>
      <c r="K39">
        <v>0</v>
      </c>
      <c r="L39">
        <v>0</v>
      </c>
      <c r="M39" s="128">
        <v>0</v>
      </c>
      <c r="N39" s="127">
        <v>243</v>
      </c>
      <c r="O39" s="128">
        <v>63</v>
      </c>
      <c r="P39" s="127">
        <v>546</v>
      </c>
      <c r="Q39" s="128">
        <v>0</v>
      </c>
      <c r="R39" s="127">
        <v>1462</v>
      </c>
      <c r="S39" s="128">
        <v>63</v>
      </c>
      <c r="T39" s="127">
        <v>2019</v>
      </c>
      <c r="U39" s="128">
        <v>2016</v>
      </c>
    </row>
    <row r="40" spans="1:21" x14ac:dyDescent="0.3">
      <c r="A40" s="127" t="s">
        <v>2331</v>
      </c>
      <c r="B40" t="s">
        <v>2332</v>
      </c>
      <c r="C40" t="s">
        <v>2310</v>
      </c>
      <c r="D40">
        <v>2015</v>
      </c>
      <c r="E40" s="128" t="s">
        <v>2311</v>
      </c>
      <c r="F40" s="127">
        <v>211</v>
      </c>
      <c r="G40">
        <v>0</v>
      </c>
      <c r="H40">
        <v>0</v>
      </c>
      <c r="I40" s="128">
        <v>0</v>
      </c>
      <c r="J40" s="127">
        <v>163</v>
      </c>
      <c r="K40">
        <v>64</v>
      </c>
      <c r="L40">
        <v>0</v>
      </c>
      <c r="M40" s="128">
        <v>64</v>
      </c>
      <c r="N40" s="127">
        <v>121</v>
      </c>
      <c r="O40" s="128">
        <v>50</v>
      </c>
      <c r="P40" s="127">
        <v>470</v>
      </c>
      <c r="Q40" s="128">
        <v>0</v>
      </c>
      <c r="R40" s="127">
        <v>965</v>
      </c>
      <c r="S40" s="128">
        <v>114</v>
      </c>
      <c r="T40" s="127">
        <v>2016</v>
      </c>
      <c r="U40" s="128">
        <v>2016</v>
      </c>
    </row>
    <row r="41" spans="1:21" x14ac:dyDescent="0.3">
      <c r="A41" s="127" t="s">
        <v>2331</v>
      </c>
      <c r="B41" t="s">
        <v>2332</v>
      </c>
      <c r="C41" t="s">
        <v>2310</v>
      </c>
      <c r="D41">
        <v>2016</v>
      </c>
      <c r="E41" s="128" t="s">
        <v>2311</v>
      </c>
      <c r="F41" s="127">
        <v>211</v>
      </c>
      <c r="G41">
        <v>0</v>
      </c>
      <c r="H41">
        <v>0</v>
      </c>
      <c r="I41" s="128">
        <v>0</v>
      </c>
      <c r="J41" s="127">
        <v>163</v>
      </c>
      <c r="K41">
        <v>9</v>
      </c>
      <c r="L41">
        <v>0</v>
      </c>
      <c r="M41" s="128">
        <v>9</v>
      </c>
      <c r="N41" s="127">
        <v>121</v>
      </c>
      <c r="O41" s="128">
        <v>12</v>
      </c>
      <c r="P41" s="127">
        <v>470</v>
      </c>
      <c r="Q41" s="128">
        <v>0</v>
      </c>
      <c r="R41" s="127">
        <v>965</v>
      </c>
      <c r="S41" s="128">
        <v>21</v>
      </c>
      <c r="T41" s="127">
        <v>2016</v>
      </c>
      <c r="U41" s="128">
        <v>2016</v>
      </c>
    </row>
    <row r="42" spans="1:21" x14ac:dyDescent="0.3">
      <c r="A42" s="127" t="s">
        <v>2331</v>
      </c>
      <c r="B42" t="s">
        <v>2332</v>
      </c>
      <c r="C42" t="s">
        <v>2310</v>
      </c>
      <c r="D42">
        <v>2017</v>
      </c>
      <c r="E42" s="128" t="s">
        <v>2311</v>
      </c>
      <c r="F42" s="127">
        <v>211</v>
      </c>
      <c r="G42">
        <v>43</v>
      </c>
      <c r="H42">
        <v>43</v>
      </c>
      <c r="I42" s="128">
        <v>0</v>
      </c>
      <c r="J42" s="127">
        <v>163</v>
      </c>
      <c r="K42">
        <v>19</v>
      </c>
      <c r="L42">
        <v>0</v>
      </c>
      <c r="M42" s="128">
        <v>19</v>
      </c>
      <c r="N42" s="127">
        <v>121</v>
      </c>
      <c r="O42" s="128">
        <v>46</v>
      </c>
      <c r="P42" s="127">
        <v>470</v>
      </c>
      <c r="Q42" s="128">
        <v>11</v>
      </c>
      <c r="R42" s="127">
        <v>965</v>
      </c>
      <c r="S42" s="128">
        <v>119</v>
      </c>
      <c r="T42" s="127">
        <v>2017</v>
      </c>
      <c r="U42" s="128">
        <v>2016</v>
      </c>
    </row>
    <row r="43" spans="1:21" x14ac:dyDescent="0.3">
      <c r="A43" s="127" t="s">
        <v>2331</v>
      </c>
      <c r="B43" t="s">
        <v>2332</v>
      </c>
      <c r="C43" t="s">
        <v>2312</v>
      </c>
      <c r="D43">
        <v>2018</v>
      </c>
      <c r="E43" s="128" t="s">
        <v>2311</v>
      </c>
      <c r="F43" s="127">
        <v>211</v>
      </c>
      <c r="G43">
        <v>0</v>
      </c>
      <c r="H43">
        <v>0</v>
      </c>
      <c r="I43" s="128">
        <v>0</v>
      </c>
      <c r="J43" s="127">
        <v>163</v>
      </c>
      <c r="K43">
        <v>0</v>
      </c>
      <c r="L43">
        <v>0</v>
      </c>
      <c r="M43" s="128">
        <v>0</v>
      </c>
      <c r="N43" s="127">
        <v>121</v>
      </c>
      <c r="O43" s="128">
        <v>69</v>
      </c>
      <c r="P43" s="127">
        <v>470</v>
      </c>
      <c r="Q43" s="128">
        <v>30</v>
      </c>
      <c r="R43" s="127">
        <v>965</v>
      </c>
      <c r="S43" s="128">
        <v>99</v>
      </c>
      <c r="T43" s="127">
        <v>2018</v>
      </c>
      <c r="U43" s="128">
        <v>2016</v>
      </c>
    </row>
    <row r="44" spans="1:21" x14ac:dyDescent="0.3">
      <c r="A44" s="127" t="s">
        <v>2331</v>
      </c>
      <c r="B44" t="s">
        <v>2332</v>
      </c>
      <c r="C44" t="s">
        <v>2312</v>
      </c>
      <c r="D44">
        <v>2019</v>
      </c>
      <c r="E44" s="128" t="s">
        <v>2311</v>
      </c>
      <c r="F44" s="127">
        <v>211</v>
      </c>
      <c r="G44">
        <v>2</v>
      </c>
      <c r="H44">
        <v>0</v>
      </c>
      <c r="I44" s="128">
        <v>2</v>
      </c>
      <c r="J44" s="127">
        <v>163</v>
      </c>
      <c r="K44">
        <v>0</v>
      </c>
      <c r="L44">
        <v>0</v>
      </c>
      <c r="M44" s="128">
        <v>0</v>
      </c>
      <c r="N44" s="127">
        <v>121</v>
      </c>
      <c r="O44" s="128">
        <v>25</v>
      </c>
      <c r="P44" s="127">
        <v>470</v>
      </c>
      <c r="Q44" s="128">
        <v>202</v>
      </c>
      <c r="R44" s="127">
        <v>965</v>
      </c>
      <c r="S44" s="128">
        <v>229</v>
      </c>
      <c r="T44" s="127">
        <v>2019</v>
      </c>
      <c r="U44" s="128">
        <v>2016</v>
      </c>
    </row>
    <row r="45" spans="1:21" x14ac:dyDescent="0.3">
      <c r="A45" s="127" t="s">
        <v>2313</v>
      </c>
      <c r="B45" t="s">
        <v>2333</v>
      </c>
      <c r="C45" t="s">
        <v>2316</v>
      </c>
      <c r="D45">
        <v>2018</v>
      </c>
      <c r="E45" s="128" t="s">
        <v>2311</v>
      </c>
      <c r="F45" s="127">
        <v>71</v>
      </c>
      <c r="G45">
        <v>0</v>
      </c>
      <c r="H45">
        <v>0</v>
      </c>
      <c r="I45" s="128">
        <v>0</v>
      </c>
      <c r="J45" s="127">
        <v>27</v>
      </c>
      <c r="K45">
        <v>3</v>
      </c>
      <c r="L45">
        <v>0</v>
      </c>
      <c r="M45" s="128">
        <v>3</v>
      </c>
      <c r="N45" s="127">
        <v>47</v>
      </c>
      <c r="O45" s="128">
        <v>0</v>
      </c>
      <c r="P45" s="127">
        <v>124</v>
      </c>
      <c r="Q45" s="128">
        <v>0</v>
      </c>
      <c r="R45" s="127">
        <v>269</v>
      </c>
      <c r="S45" s="128">
        <v>3</v>
      </c>
      <c r="T45" s="127">
        <v>2018</v>
      </c>
      <c r="U45" s="128">
        <v>2016</v>
      </c>
    </row>
    <row r="46" spans="1:21" x14ac:dyDescent="0.3">
      <c r="A46" s="127" t="s">
        <v>2313</v>
      </c>
      <c r="B46" t="s">
        <v>2333</v>
      </c>
      <c r="C46" t="s">
        <v>2316</v>
      </c>
      <c r="D46">
        <v>2019</v>
      </c>
      <c r="E46" s="128" t="s">
        <v>2311</v>
      </c>
      <c r="F46" s="127">
        <v>71</v>
      </c>
      <c r="G46">
        <v>0</v>
      </c>
      <c r="H46">
        <v>0</v>
      </c>
      <c r="I46" s="128">
        <v>0</v>
      </c>
      <c r="J46" s="127">
        <v>27</v>
      </c>
      <c r="K46">
        <v>0</v>
      </c>
      <c r="L46">
        <v>0</v>
      </c>
      <c r="M46" s="128">
        <v>0</v>
      </c>
      <c r="N46" s="127">
        <v>47</v>
      </c>
      <c r="O46" s="128">
        <v>0</v>
      </c>
      <c r="P46" s="127">
        <v>124</v>
      </c>
      <c r="Q46" s="128">
        <v>0</v>
      </c>
      <c r="R46" s="127">
        <v>269</v>
      </c>
      <c r="S46" s="128">
        <v>0</v>
      </c>
      <c r="T46" s="127">
        <v>2019</v>
      </c>
      <c r="U46" s="128">
        <v>2016</v>
      </c>
    </row>
    <row r="47" spans="1:21" x14ac:dyDescent="0.3">
      <c r="A47" s="127" t="s">
        <v>2334</v>
      </c>
      <c r="B47" t="s">
        <v>2335</v>
      </c>
      <c r="C47" t="s">
        <v>2312</v>
      </c>
      <c r="D47">
        <v>2018</v>
      </c>
      <c r="E47" s="128" t="s">
        <v>2311</v>
      </c>
      <c r="F47" s="127">
        <v>103</v>
      </c>
      <c r="G47">
        <v>0</v>
      </c>
      <c r="H47">
        <v>0</v>
      </c>
      <c r="I47" s="128">
        <v>0</v>
      </c>
      <c r="J47" s="127">
        <v>66</v>
      </c>
      <c r="K47">
        <v>0</v>
      </c>
      <c r="L47">
        <v>0</v>
      </c>
      <c r="M47" s="128">
        <v>0</v>
      </c>
      <c r="N47" s="127">
        <v>64</v>
      </c>
      <c r="O47" s="128">
        <v>0</v>
      </c>
      <c r="P47" s="127">
        <v>192</v>
      </c>
      <c r="Q47" s="128">
        <v>8</v>
      </c>
      <c r="R47" s="127">
        <v>425</v>
      </c>
      <c r="S47" s="128">
        <v>8</v>
      </c>
      <c r="T47" s="127">
        <v>2018</v>
      </c>
      <c r="U47" s="128">
        <v>2016</v>
      </c>
    </row>
    <row r="48" spans="1:21" x14ac:dyDescent="0.3">
      <c r="A48" s="127" t="s">
        <v>2334</v>
      </c>
      <c r="B48" t="s">
        <v>2335</v>
      </c>
      <c r="C48" t="s">
        <v>2312</v>
      </c>
      <c r="D48">
        <v>2019</v>
      </c>
      <c r="E48" s="128" t="s">
        <v>2311</v>
      </c>
      <c r="F48" s="127">
        <v>103</v>
      </c>
      <c r="G48">
        <v>0</v>
      </c>
      <c r="H48">
        <v>0</v>
      </c>
      <c r="I48" s="128">
        <v>0</v>
      </c>
      <c r="J48" s="127">
        <v>66</v>
      </c>
      <c r="K48">
        <v>0</v>
      </c>
      <c r="L48">
        <v>0</v>
      </c>
      <c r="M48" s="128">
        <v>0</v>
      </c>
      <c r="N48" s="127">
        <v>64</v>
      </c>
      <c r="O48" s="128">
        <v>1</v>
      </c>
      <c r="P48" s="127">
        <v>192</v>
      </c>
      <c r="Q48" s="128">
        <v>9</v>
      </c>
      <c r="R48" s="127">
        <v>425</v>
      </c>
      <c r="S48" s="128">
        <v>10</v>
      </c>
      <c r="T48" s="127">
        <v>2019</v>
      </c>
      <c r="U48" s="128">
        <v>2016</v>
      </c>
    </row>
    <row r="49" spans="1:21" x14ac:dyDescent="0.3">
      <c r="A49" s="127" t="s">
        <v>2331</v>
      </c>
      <c r="B49" t="s">
        <v>2336</v>
      </c>
      <c r="C49" t="s">
        <v>2310</v>
      </c>
      <c r="D49">
        <v>2017</v>
      </c>
      <c r="E49" s="128" t="s">
        <v>2311</v>
      </c>
      <c r="F49" s="127">
        <v>143</v>
      </c>
      <c r="G49">
        <v>0</v>
      </c>
      <c r="H49">
        <v>0</v>
      </c>
      <c r="I49" s="128">
        <v>0</v>
      </c>
      <c r="J49" s="127">
        <v>125</v>
      </c>
      <c r="K49">
        <v>2</v>
      </c>
      <c r="L49">
        <v>0</v>
      </c>
      <c r="M49" s="128">
        <v>2</v>
      </c>
      <c r="N49" s="127">
        <v>85</v>
      </c>
      <c r="O49" s="128">
        <v>2</v>
      </c>
      <c r="P49" s="127">
        <v>272</v>
      </c>
      <c r="Q49" s="128">
        <v>6</v>
      </c>
      <c r="R49" s="127">
        <v>625</v>
      </c>
      <c r="S49" s="128">
        <v>10</v>
      </c>
      <c r="T49" s="127">
        <v>2017</v>
      </c>
      <c r="U49" s="128">
        <v>2016</v>
      </c>
    </row>
    <row r="50" spans="1:21" x14ac:dyDescent="0.3">
      <c r="A50" s="127" t="s">
        <v>2331</v>
      </c>
      <c r="B50" t="s">
        <v>2336</v>
      </c>
      <c r="C50" t="s">
        <v>2312</v>
      </c>
      <c r="D50">
        <v>2018</v>
      </c>
      <c r="E50" s="128" t="s">
        <v>2311</v>
      </c>
      <c r="F50" s="127">
        <v>143</v>
      </c>
      <c r="G50">
        <v>0</v>
      </c>
      <c r="H50">
        <v>0</v>
      </c>
      <c r="I50" s="128">
        <v>0</v>
      </c>
      <c r="J50" s="127">
        <v>125</v>
      </c>
      <c r="K50">
        <v>0</v>
      </c>
      <c r="L50">
        <v>0</v>
      </c>
      <c r="M50" s="128">
        <v>0</v>
      </c>
      <c r="N50" s="127">
        <v>85</v>
      </c>
      <c r="O50" s="128">
        <v>0</v>
      </c>
      <c r="P50" s="127">
        <v>272</v>
      </c>
      <c r="Q50" s="128">
        <v>0</v>
      </c>
      <c r="R50" s="127">
        <v>625</v>
      </c>
      <c r="S50" s="128">
        <v>0</v>
      </c>
      <c r="T50" s="127">
        <v>2018</v>
      </c>
      <c r="U50" s="128">
        <v>2016</v>
      </c>
    </row>
    <row r="51" spans="1:21" x14ac:dyDescent="0.3">
      <c r="A51" s="127" t="s">
        <v>2331</v>
      </c>
      <c r="B51" t="s">
        <v>2336</v>
      </c>
      <c r="C51" t="s">
        <v>2312</v>
      </c>
      <c r="D51">
        <v>2019</v>
      </c>
      <c r="E51" s="128" t="s">
        <v>2311</v>
      </c>
      <c r="F51" s="127">
        <v>143</v>
      </c>
      <c r="G51">
        <v>0</v>
      </c>
      <c r="H51">
        <v>0</v>
      </c>
      <c r="I51" s="128">
        <v>0</v>
      </c>
      <c r="J51" s="127">
        <v>125</v>
      </c>
      <c r="K51">
        <v>4</v>
      </c>
      <c r="L51">
        <v>0</v>
      </c>
      <c r="M51" s="128">
        <v>4</v>
      </c>
      <c r="N51" s="127">
        <v>85</v>
      </c>
      <c r="O51" s="128">
        <v>2</v>
      </c>
      <c r="P51" s="127">
        <v>272</v>
      </c>
      <c r="Q51" s="128">
        <v>8</v>
      </c>
      <c r="R51" s="127">
        <v>625</v>
      </c>
      <c r="S51" s="128">
        <v>14</v>
      </c>
      <c r="T51" s="127">
        <v>2019</v>
      </c>
      <c r="U51" s="128">
        <v>2016</v>
      </c>
    </row>
    <row r="52" spans="1:21" x14ac:dyDescent="0.3">
      <c r="A52" s="127" t="s">
        <v>2331</v>
      </c>
      <c r="B52" t="s">
        <v>2337</v>
      </c>
      <c r="C52" t="s">
        <v>2310</v>
      </c>
      <c r="D52">
        <v>2016</v>
      </c>
      <c r="E52" s="128" t="s">
        <v>2311</v>
      </c>
      <c r="F52" s="127">
        <v>74</v>
      </c>
      <c r="G52">
        <v>0</v>
      </c>
      <c r="H52">
        <v>0</v>
      </c>
      <c r="I52" s="128">
        <v>0</v>
      </c>
      <c r="J52" s="127">
        <v>65</v>
      </c>
      <c r="K52">
        <v>6</v>
      </c>
      <c r="L52">
        <v>6</v>
      </c>
      <c r="M52" s="128">
        <v>0</v>
      </c>
      <c r="N52" s="127">
        <v>68</v>
      </c>
      <c r="O52" s="128">
        <v>6</v>
      </c>
      <c r="P52" s="127">
        <v>259</v>
      </c>
      <c r="Q52" s="128">
        <v>0</v>
      </c>
      <c r="R52" s="127">
        <v>466</v>
      </c>
      <c r="S52" s="128">
        <v>12</v>
      </c>
      <c r="T52" s="127">
        <v>2016</v>
      </c>
      <c r="U52" s="128">
        <v>2016</v>
      </c>
    </row>
    <row r="53" spans="1:21" x14ac:dyDescent="0.3">
      <c r="A53" s="127" t="s">
        <v>2331</v>
      </c>
      <c r="B53" t="s">
        <v>2337</v>
      </c>
      <c r="C53" t="s">
        <v>2310</v>
      </c>
      <c r="D53">
        <v>2017</v>
      </c>
      <c r="E53" s="128" t="s">
        <v>2311</v>
      </c>
      <c r="F53" s="127">
        <v>74</v>
      </c>
      <c r="G53">
        <v>6</v>
      </c>
      <c r="H53">
        <v>0</v>
      </c>
      <c r="I53" s="128">
        <v>6</v>
      </c>
      <c r="J53" s="127">
        <v>65</v>
      </c>
      <c r="K53">
        <v>7</v>
      </c>
      <c r="L53">
        <v>0</v>
      </c>
      <c r="M53" s="128">
        <v>7</v>
      </c>
      <c r="N53" s="127">
        <v>68</v>
      </c>
      <c r="O53" s="128">
        <v>5</v>
      </c>
      <c r="P53" s="127">
        <v>259</v>
      </c>
      <c r="Q53" s="128">
        <v>5</v>
      </c>
      <c r="R53" s="127">
        <v>466</v>
      </c>
      <c r="S53" s="128">
        <v>23</v>
      </c>
      <c r="T53" s="127">
        <v>2017</v>
      </c>
      <c r="U53" s="128">
        <v>2016</v>
      </c>
    </row>
    <row r="54" spans="1:21" x14ac:dyDescent="0.3">
      <c r="A54" s="127" t="s">
        <v>2331</v>
      </c>
      <c r="B54" t="s">
        <v>2337</v>
      </c>
      <c r="C54" t="s">
        <v>2312</v>
      </c>
      <c r="D54">
        <v>2018</v>
      </c>
      <c r="E54" s="128" t="s">
        <v>2311</v>
      </c>
      <c r="F54" s="127">
        <v>74</v>
      </c>
      <c r="G54">
        <v>0</v>
      </c>
      <c r="H54">
        <v>0</v>
      </c>
      <c r="I54" s="128">
        <v>0</v>
      </c>
      <c r="J54" s="127">
        <v>65</v>
      </c>
      <c r="K54">
        <v>0</v>
      </c>
      <c r="L54">
        <v>0</v>
      </c>
      <c r="M54" s="128">
        <v>0</v>
      </c>
      <c r="N54" s="127">
        <v>68</v>
      </c>
      <c r="O54" s="128">
        <v>0</v>
      </c>
      <c r="P54" s="127">
        <v>259</v>
      </c>
      <c r="Q54" s="128">
        <v>0</v>
      </c>
      <c r="R54" s="127">
        <v>466</v>
      </c>
      <c r="S54" s="128">
        <v>0</v>
      </c>
      <c r="T54" s="127">
        <v>2018</v>
      </c>
      <c r="U54" s="128">
        <v>2016</v>
      </c>
    </row>
    <row r="55" spans="1:21" x14ac:dyDescent="0.3">
      <c r="A55" s="127" t="s">
        <v>2326</v>
      </c>
      <c r="B55" t="s">
        <v>2338</v>
      </c>
      <c r="C55" t="s">
        <v>2310</v>
      </c>
      <c r="D55">
        <v>2017</v>
      </c>
      <c r="E55" s="128" t="s">
        <v>2311</v>
      </c>
      <c r="F55" s="127">
        <v>128</v>
      </c>
      <c r="G55">
        <v>15</v>
      </c>
      <c r="H55">
        <v>15</v>
      </c>
      <c r="I55" s="128">
        <v>0</v>
      </c>
      <c r="J55" s="127">
        <v>169</v>
      </c>
      <c r="K55">
        <v>15</v>
      </c>
      <c r="L55">
        <v>15</v>
      </c>
      <c r="M55" s="128">
        <v>0</v>
      </c>
      <c r="N55" s="127">
        <v>204</v>
      </c>
      <c r="O55" s="128">
        <v>0</v>
      </c>
      <c r="P55" s="127">
        <v>211</v>
      </c>
      <c r="Q55" s="128">
        <v>0</v>
      </c>
      <c r="R55" s="127">
        <v>712</v>
      </c>
      <c r="S55" s="128">
        <v>30</v>
      </c>
      <c r="T55" s="127">
        <v>2017</v>
      </c>
      <c r="U55" s="128">
        <v>2016</v>
      </c>
    </row>
    <row r="56" spans="1:21" x14ac:dyDescent="0.3">
      <c r="A56" s="127" t="s">
        <v>2326</v>
      </c>
      <c r="B56" t="s">
        <v>2338</v>
      </c>
      <c r="C56" t="s">
        <v>2312</v>
      </c>
      <c r="D56">
        <v>2018</v>
      </c>
      <c r="E56" s="128" t="s">
        <v>2311</v>
      </c>
      <c r="F56" s="127">
        <v>128</v>
      </c>
      <c r="G56">
        <v>0</v>
      </c>
      <c r="H56">
        <v>0</v>
      </c>
      <c r="I56" s="128">
        <v>0</v>
      </c>
      <c r="J56" s="127">
        <v>169</v>
      </c>
      <c r="K56">
        <v>0</v>
      </c>
      <c r="L56">
        <v>0</v>
      </c>
      <c r="M56" s="128">
        <v>0</v>
      </c>
      <c r="N56" s="127">
        <v>204</v>
      </c>
      <c r="O56" s="128">
        <v>0</v>
      </c>
      <c r="P56" s="127">
        <v>211</v>
      </c>
      <c r="Q56" s="128">
        <v>0</v>
      </c>
      <c r="R56" s="127">
        <v>712</v>
      </c>
      <c r="S56" s="128">
        <v>0</v>
      </c>
      <c r="T56" s="127">
        <v>2018</v>
      </c>
      <c r="U56" s="128">
        <v>2016</v>
      </c>
    </row>
    <row r="57" spans="1:21" x14ac:dyDescent="0.3">
      <c r="A57" s="127" t="s">
        <v>2326</v>
      </c>
      <c r="B57" t="s">
        <v>2338</v>
      </c>
      <c r="C57" t="s">
        <v>2312</v>
      </c>
      <c r="D57">
        <v>2019</v>
      </c>
      <c r="E57" s="128" t="s">
        <v>2311</v>
      </c>
      <c r="F57" s="127">
        <v>128</v>
      </c>
      <c r="G57">
        <v>0</v>
      </c>
      <c r="H57">
        <v>0</v>
      </c>
      <c r="I57" s="128">
        <v>0</v>
      </c>
      <c r="J57" s="127">
        <v>169</v>
      </c>
      <c r="K57">
        <v>2</v>
      </c>
      <c r="L57">
        <v>0</v>
      </c>
      <c r="M57" s="128">
        <v>2</v>
      </c>
      <c r="N57" s="127">
        <v>204</v>
      </c>
      <c r="O57" s="128">
        <v>0</v>
      </c>
      <c r="P57" s="127">
        <v>211</v>
      </c>
      <c r="Q57" s="128">
        <v>0</v>
      </c>
      <c r="R57" s="127">
        <v>712</v>
      </c>
      <c r="S57" s="128">
        <v>2</v>
      </c>
      <c r="T57" s="127">
        <v>2019</v>
      </c>
      <c r="U57" s="128">
        <v>2016</v>
      </c>
    </row>
    <row r="58" spans="1:21" x14ac:dyDescent="0.3">
      <c r="A58" s="127" t="s">
        <v>2326</v>
      </c>
      <c r="B58" t="s">
        <v>2339</v>
      </c>
      <c r="C58" t="s">
        <v>2310</v>
      </c>
      <c r="D58">
        <v>2016</v>
      </c>
      <c r="E58" s="128" t="s">
        <v>2311</v>
      </c>
      <c r="F58" s="127">
        <v>123</v>
      </c>
      <c r="G58">
        <v>0</v>
      </c>
      <c r="H58">
        <v>0</v>
      </c>
      <c r="I58" s="128">
        <v>0</v>
      </c>
      <c r="J58" s="127">
        <v>83</v>
      </c>
      <c r="K58">
        <v>0</v>
      </c>
      <c r="L58">
        <v>0</v>
      </c>
      <c r="M58" s="128">
        <v>0</v>
      </c>
      <c r="N58" s="127">
        <v>75</v>
      </c>
      <c r="O58" s="128">
        <v>5</v>
      </c>
      <c r="P58" s="127">
        <v>243</v>
      </c>
      <c r="Q58" s="128">
        <v>64</v>
      </c>
      <c r="R58" s="127">
        <v>524</v>
      </c>
      <c r="S58" s="128">
        <v>69</v>
      </c>
      <c r="T58" s="127">
        <v>2016</v>
      </c>
      <c r="U58" s="128">
        <v>2016</v>
      </c>
    </row>
    <row r="59" spans="1:21" x14ac:dyDescent="0.3">
      <c r="A59" s="127" t="s">
        <v>2326</v>
      </c>
      <c r="B59" t="s">
        <v>2339</v>
      </c>
      <c r="C59" t="s">
        <v>2310</v>
      </c>
      <c r="D59">
        <v>2017</v>
      </c>
      <c r="E59" s="128" t="s">
        <v>2311</v>
      </c>
      <c r="F59" s="127">
        <v>123</v>
      </c>
      <c r="G59">
        <v>0</v>
      </c>
      <c r="H59">
        <v>0</v>
      </c>
      <c r="I59" s="128">
        <v>0</v>
      </c>
      <c r="J59" s="127">
        <v>83</v>
      </c>
      <c r="K59">
        <v>0</v>
      </c>
      <c r="L59">
        <v>0</v>
      </c>
      <c r="M59" s="128">
        <v>0</v>
      </c>
      <c r="N59" s="127">
        <v>75</v>
      </c>
      <c r="O59" s="128">
        <v>0</v>
      </c>
      <c r="P59" s="127">
        <v>243</v>
      </c>
      <c r="Q59" s="128">
        <v>27</v>
      </c>
      <c r="R59" s="127">
        <v>524</v>
      </c>
      <c r="S59" s="128">
        <v>27</v>
      </c>
      <c r="T59" s="127">
        <v>2017</v>
      </c>
      <c r="U59" s="128">
        <v>2016</v>
      </c>
    </row>
    <row r="60" spans="1:21" x14ac:dyDescent="0.3">
      <c r="A60" s="127" t="s">
        <v>2326</v>
      </c>
      <c r="B60" t="s">
        <v>2339</v>
      </c>
      <c r="C60" t="s">
        <v>2312</v>
      </c>
      <c r="D60">
        <v>2018</v>
      </c>
      <c r="E60" s="128" t="s">
        <v>2311</v>
      </c>
      <c r="F60" s="127">
        <v>123</v>
      </c>
      <c r="G60">
        <v>0</v>
      </c>
      <c r="H60">
        <v>0</v>
      </c>
      <c r="I60" s="128">
        <v>0</v>
      </c>
      <c r="J60" s="127">
        <v>83</v>
      </c>
      <c r="K60">
        <v>0</v>
      </c>
      <c r="L60">
        <v>0</v>
      </c>
      <c r="M60" s="128">
        <v>0</v>
      </c>
      <c r="N60" s="127">
        <v>75</v>
      </c>
      <c r="O60" s="128">
        <v>0</v>
      </c>
      <c r="P60" s="127">
        <v>243</v>
      </c>
      <c r="Q60" s="128">
        <v>34</v>
      </c>
      <c r="R60" s="127">
        <v>524</v>
      </c>
      <c r="S60" s="128">
        <v>34</v>
      </c>
      <c r="T60" s="127">
        <v>2018</v>
      </c>
      <c r="U60" s="128">
        <v>2016</v>
      </c>
    </row>
    <row r="61" spans="1:21" x14ac:dyDescent="0.3">
      <c r="A61" s="127" t="s">
        <v>2326</v>
      </c>
      <c r="B61" t="s">
        <v>2339</v>
      </c>
      <c r="C61" t="s">
        <v>2312</v>
      </c>
      <c r="D61">
        <v>2019</v>
      </c>
      <c r="E61" s="128" t="s">
        <v>2311</v>
      </c>
      <c r="F61" s="127">
        <v>123</v>
      </c>
      <c r="G61">
        <v>0</v>
      </c>
      <c r="H61">
        <v>0</v>
      </c>
      <c r="I61" s="128">
        <v>0</v>
      </c>
      <c r="J61" s="127">
        <v>83</v>
      </c>
      <c r="K61">
        <v>0</v>
      </c>
      <c r="L61">
        <v>0</v>
      </c>
      <c r="M61" s="128">
        <v>0</v>
      </c>
      <c r="N61" s="127">
        <v>75</v>
      </c>
      <c r="O61" s="128">
        <v>22</v>
      </c>
      <c r="P61" s="127">
        <v>243</v>
      </c>
      <c r="Q61" s="128">
        <v>29</v>
      </c>
      <c r="R61" s="127">
        <v>524</v>
      </c>
      <c r="S61" s="128">
        <v>51</v>
      </c>
      <c r="T61" s="127">
        <v>2019</v>
      </c>
      <c r="U61" s="128">
        <v>2016</v>
      </c>
    </row>
    <row r="62" spans="1:21" x14ac:dyDescent="0.3">
      <c r="A62" s="127" t="s">
        <v>2326</v>
      </c>
      <c r="B62" t="s">
        <v>2326</v>
      </c>
      <c r="C62" t="s">
        <v>2310</v>
      </c>
      <c r="D62">
        <v>2015</v>
      </c>
      <c r="E62" s="128" t="s">
        <v>2311</v>
      </c>
      <c r="F62" s="127">
        <v>5666</v>
      </c>
      <c r="G62">
        <v>290</v>
      </c>
      <c r="H62">
        <v>290</v>
      </c>
      <c r="I62" s="128">
        <v>0</v>
      </c>
      <c r="J62" s="127">
        <v>3289</v>
      </c>
      <c r="K62">
        <v>268</v>
      </c>
      <c r="L62">
        <v>268</v>
      </c>
      <c r="M62" s="128">
        <v>0</v>
      </c>
      <c r="N62" s="127">
        <v>3571</v>
      </c>
      <c r="O62" s="128">
        <v>384</v>
      </c>
      <c r="P62" s="127">
        <v>11039</v>
      </c>
      <c r="Q62" s="128">
        <v>2328</v>
      </c>
      <c r="R62" s="127">
        <v>23565</v>
      </c>
      <c r="S62" s="128">
        <v>3270</v>
      </c>
      <c r="T62" s="127">
        <v>2016</v>
      </c>
      <c r="U62" s="128">
        <v>2016</v>
      </c>
    </row>
    <row r="63" spans="1:21" x14ac:dyDescent="0.3">
      <c r="A63" s="127" t="s">
        <v>2326</v>
      </c>
      <c r="B63" t="s">
        <v>2326</v>
      </c>
      <c r="C63" t="s">
        <v>2310</v>
      </c>
      <c r="D63">
        <v>2016</v>
      </c>
      <c r="E63" s="128" t="s">
        <v>2311</v>
      </c>
      <c r="F63" s="127">
        <v>5666</v>
      </c>
      <c r="G63">
        <v>23</v>
      </c>
      <c r="H63">
        <v>23</v>
      </c>
      <c r="I63" s="128">
        <v>0</v>
      </c>
      <c r="J63" s="127">
        <v>3289</v>
      </c>
      <c r="K63">
        <v>8</v>
      </c>
      <c r="L63">
        <v>8</v>
      </c>
      <c r="M63" s="128">
        <v>0</v>
      </c>
      <c r="N63" s="127">
        <v>3571</v>
      </c>
      <c r="O63" s="128">
        <v>334</v>
      </c>
      <c r="P63" s="127">
        <v>11039</v>
      </c>
      <c r="Q63" s="128">
        <v>923</v>
      </c>
      <c r="R63" s="127">
        <v>23565</v>
      </c>
      <c r="S63" s="128">
        <v>1288</v>
      </c>
      <c r="T63" s="127">
        <v>2016</v>
      </c>
      <c r="U63" s="128">
        <v>2016</v>
      </c>
    </row>
    <row r="64" spans="1:21" x14ac:dyDescent="0.3">
      <c r="A64" s="127" t="s">
        <v>2326</v>
      </c>
      <c r="B64" t="s">
        <v>2326</v>
      </c>
      <c r="C64" t="s">
        <v>2310</v>
      </c>
      <c r="D64">
        <v>2017</v>
      </c>
      <c r="E64" s="128" t="s">
        <v>2311</v>
      </c>
      <c r="F64" s="127">
        <v>5666</v>
      </c>
      <c r="G64">
        <v>0</v>
      </c>
      <c r="H64">
        <v>0</v>
      </c>
      <c r="I64" s="128">
        <v>0</v>
      </c>
      <c r="J64" s="127">
        <v>3289</v>
      </c>
      <c r="K64">
        <v>4</v>
      </c>
      <c r="L64">
        <v>4</v>
      </c>
      <c r="M64" s="128">
        <v>0</v>
      </c>
      <c r="N64" s="127">
        <v>3571</v>
      </c>
      <c r="O64" s="128">
        <v>787</v>
      </c>
      <c r="P64" s="127">
        <v>11039</v>
      </c>
      <c r="Q64" s="128">
        <v>676</v>
      </c>
      <c r="R64" s="127">
        <v>23565</v>
      </c>
      <c r="S64" s="128">
        <v>1467</v>
      </c>
      <c r="T64" s="127">
        <v>2017</v>
      </c>
      <c r="U64" s="128">
        <v>2016</v>
      </c>
    </row>
    <row r="65" spans="1:21" x14ac:dyDescent="0.3">
      <c r="A65" s="127" t="s">
        <v>2326</v>
      </c>
      <c r="B65" t="s">
        <v>2326</v>
      </c>
      <c r="C65" t="s">
        <v>2312</v>
      </c>
      <c r="D65">
        <v>2018</v>
      </c>
      <c r="E65" s="128" t="s">
        <v>2311</v>
      </c>
      <c r="F65" s="127">
        <v>5666</v>
      </c>
      <c r="G65">
        <v>135</v>
      </c>
      <c r="H65">
        <v>135</v>
      </c>
      <c r="I65" s="128">
        <v>0</v>
      </c>
      <c r="J65" s="127">
        <v>3289</v>
      </c>
      <c r="K65">
        <v>0</v>
      </c>
      <c r="L65">
        <v>0</v>
      </c>
      <c r="M65" s="128">
        <v>0</v>
      </c>
      <c r="N65" s="127">
        <v>3571</v>
      </c>
      <c r="O65" s="128">
        <v>0</v>
      </c>
      <c r="P65" s="127">
        <v>11039</v>
      </c>
      <c r="Q65" s="128">
        <v>1202</v>
      </c>
      <c r="R65" s="127">
        <v>23565</v>
      </c>
      <c r="S65" s="128">
        <v>1337</v>
      </c>
      <c r="T65" s="127">
        <v>2018</v>
      </c>
      <c r="U65" s="128">
        <v>2016</v>
      </c>
    </row>
    <row r="66" spans="1:21" x14ac:dyDescent="0.3">
      <c r="A66" s="127" t="s">
        <v>2326</v>
      </c>
      <c r="B66" t="s">
        <v>2326</v>
      </c>
      <c r="C66" t="s">
        <v>2312</v>
      </c>
      <c r="D66">
        <v>2019</v>
      </c>
      <c r="E66" s="128" t="s">
        <v>2311</v>
      </c>
      <c r="F66" s="127">
        <v>5666</v>
      </c>
      <c r="G66">
        <v>41</v>
      </c>
      <c r="H66">
        <v>41</v>
      </c>
      <c r="I66" s="128">
        <v>0</v>
      </c>
      <c r="J66" s="127">
        <v>3289</v>
      </c>
      <c r="K66">
        <v>5</v>
      </c>
      <c r="L66">
        <v>5</v>
      </c>
      <c r="M66" s="128">
        <v>0</v>
      </c>
      <c r="N66" s="127">
        <v>3571</v>
      </c>
      <c r="O66" s="128">
        <v>0</v>
      </c>
      <c r="P66" s="127">
        <v>11039</v>
      </c>
      <c r="Q66" s="128">
        <v>1970</v>
      </c>
      <c r="R66" s="127">
        <v>23565</v>
      </c>
      <c r="S66" s="128">
        <v>2016</v>
      </c>
      <c r="T66" s="127">
        <v>2019</v>
      </c>
      <c r="U66" s="128">
        <v>2016</v>
      </c>
    </row>
    <row r="67" spans="1:21" x14ac:dyDescent="0.3">
      <c r="A67" s="127" t="s">
        <v>2326</v>
      </c>
      <c r="B67" t="s">
        <v>2340</v>
      </c>
      <c r="C67" t="s">
        <v>2310</v>
      </c>
      <c r="D67">
        <v>2015</v>
      </c>
      <c r="E67" s="128" t="s">
        <v>2311</v>
      </c>
      <c r="F67" s="127">
        <v>460</v>
      </c>
      <c r="G67">
        <v>0</v>
      </c>
      <c r="H67">
        <v>0</v>
      </c>
      <c r="I67" s="128">
        <v>0</v>
      </c>
      <c r="J67" s="127">
        <v>527</v>
      </c>
      <c r="K67">
        <v>0</v>
      </c>
      <c r="L67">
        <v>0</v>
      </c>
      <c r="M67" s="128">
        <v>0</v>
      </c>
      <c r="N67" s="127">
        <v>589</v>
      </c>
      <c r="O67" s="128">
        <v>102</v>
      </c>
      <c r="P67" s="127">
        <v>1146</v>
      </c>
      <c r="Q67" s="128">
        <v>162</v>
      </c>
      <c r="R67" s="127">
        <v>2722</v>
      </c>
      <c r="S67" s="128">
        <v>264</v>
      </c>
      <c r="T67" s="127">
        <v>2016</v>
      </c>
      <c r="U67" s="128">
        <v>2016</v>
      </c>
    </row>
    <row r="68" spans="1:21" x14ac:dyDescent="0.3">
      <c r="A68" s="127" t="s">
        <v>2326</v>
      </c>
      <c r="B68" t="s">
        <v>2340</v>
      </c>
      <c r="C68" t="s">
        <v>2310</v>
      </c>
      <c r="D68">
        <v>2016</v>
      </c>
      <c r="E68" s="128" t="s">
        <v>2311</v>
      </c>
      <c r="F68" s="127">
        <v>460</v>
      </c>
      <c r="G68">
        <v>0</v>
      </c>
      <c r="H68">
        <v>0</v>
      </c>
      <c r="I68" s="128">
        <v>0</v>
      </c>
      <c r="J68" s="127">
        <v>527</v>
      </c>
      <c r="K68">
        <v>0</v>
      </c>
      <c r="L68">
        <v>0</v>
      </c>
      <c r="M68" s="128">
        <v>0</v>
      </c>
      <c r="N68" s="127">
        <v>589</v>
      </c>
      <c r="O68" s="128">
        <v>63</v>
      </c>
      <c r="P68" s="127">
        <v>1146</v>
      </c>
      <c r="Q68" s="128">
        <v>38</v>
      </c>
      <c r="R68" s="127">
        <v>2722</v>
      </c>
      <c r="S68" s="128">
        <v>101</v>
      </c>
      <c r="T68" s="127">
        <v>2016</v>
      </c>
      <c r="U68" s="128">
        <v>2016</v>
      </c>
    </row>
    <row r="69" spans="1:21" x14ac:dyDescent="0.3">
      <c r="A69" s="127" t="s">
        <v>2326</v>
      </c>
      <c r="B69" t="s">
        <v>2340</v>
      </c>
      <c r="C69" t="s">
        <v>2310</v>
      </c>
      <c r="D69">
        <v>2017</v>
      </c>
      <c r="E69" s="128" t="s">
        <v>2311</v>
      </c>
      <c r="F69" s="127">
        <v>460</v>
      </c>
      <c r="G69">
        <v>0</v>
      </c>
      <c r="H69">
        <v>0</v>
      </c>
      <c r="I69" s="128">
        <v>0</v>
      </c>
      <c r="J69" s="127">
        <v>527</v>
      </c>
      <c r="K69">
        <v>0</v>
      </c>
      <c r="L69">
        <v>0</v>
      </c>
      <c r="M69" s="128">
        <v>0</v>
      </c>
      <c r="N69" s="127">
        <v>589</v>
      </c>
      <c r="O69" s="128">
        <v>54</v>
      </c>
      <c r="P69" s="127">
        <v>1146</v>
      </c>
      <c r="Q69" s="128">
        <v>71</v>
      </c>
      <c r="R69" s="127">
        <v>2722</v>
      </c>
      <c r="S69" s="128">
        <v>125</v>
      </c>
      <c r="T69" s="127">
        <v>2017</v>
      </c>
      <c r="U69" s="128">
        <v>2016</v>
      </c>
    </row>
    <row r="70" spans="1:21" x14ac:dyDescent="0.3">
      <c r="A70" s="127" t="s">
        <v>2326</v>
      </c>
      <c r="B70" t="s">
        <v>2340</v>
      </c>
      <c r="C70" t="s">
        <v>2312</v>
      </c>
      <c r="D70">
        <v>2018</v>
      </c>
      <c r="E70" s="128" t="s">
        <v>2311</v>
      </c>
      <c r="F70" s="127">
        <v>460</v>
      </c>
      <c r="G70">
        <v>28</v>
      </c>
      <c r="H70">
        <v>2</v>
      </c>
      <c r="I70" s="128">
        <v>26</v>
      </c>
      <c r="J70" s="127">
        <v>527</v>
      </c>
      <c r="K70">
        <v>9</v>
      </c>
      <c r="L70">
        <v>0</v>
      </c>
      <c r="M70" s="128">
        <v>9</v>
      </c>
      <c r="N70" s="127">
        <v>589</v>
      </c>
      <c r="O70" s="128">
        <v>18</v>
      </c>
      <c r="P70" s="127">
        <v>1146</v>
      </c>
      <c r="Q70" s="128">
        <v>0</v>
      </c>
      <c r="R70" s="127">
        <v>2722</v>
      </c>
      <c r="S70" s="128">
        <v>55</v>
      </c>
      <c r="T70" s="127">
        <v>2018</v>
      </c>
      <c r="U70" s="128">
        <v>2016</v>
      </c>
    </row>
    <row r="71" spans="1:21" x14ac:dyDescent="0.3">
      <c r="A71" s="127" t="s">
        <v>2326</v>
      </c>
      <c r="B71" t="s">
        <v>2340</v>
      </c>
      <c r="C71" t="s">
        <v>2312</v>
      </c>
      <c r="D71">
        <v>2019</v>
      </c>
      <c r="E71" s="128" t="s">
        <v>2311</v>
      </c>
      <c r="F71" s="127">
        <v>460</v>
      </c>
      <c r="G71">
        <v>20</v>
      </c>
      <c r="H71">
        <v>0</v>
      </c>
      <c r="I71" s="128">
        <v>20</v>
      </c>
      <c r="J71" s="127">
        <v>527</v>
      </c>
      <c r="K71">
        <v>40</v>
      </c>
      <c r="L71">
        <v>0</v>
      </c>
      <c r="M71" s="128">
        <v>40</v>
      </c>
      <c r="N71" s="127">
        <v>589</v>
      </c>
      <c r="O71" s="128">
        <v>20</v>
      </c>
      <c r="P71" s="127">
        <v>1146</v>
      </c>
      <c r="Q71" s="128">
        <v>56</v>
      </c>
      <c r="R71" s="127">
        <v>2722</v>
      </c>
      <c r="S71" s="128">
        <v>136</v>
      </c>
      <c r="T71" s="127">
        <v>2019</v>
      </c>
      <c r="U71" s="128">
        <v>2016</v>
      </c>
    </row>
    <row r="72" spans="1:21" x14ac:dyDescent="0.3">
      <c r="A72" s="127" t="s">
        <v>2313</v>
      </c>
      <c r="B72" t="s">
        <v>2341</v>
      </c>
      <c r="C72" t="s">
        <v>2316</v>
      </c>
      <c r="D72">
        <v>2018</v>
      </c>
      <c r="E72" s="128" t="s">
        <v>2311</v>
      </c>
      <c r="F72" s="127">
        <v>61</v>
      </c>
      <c r="G72">
        <v>0</v>
      </c>
      <c r="H72">
        <v>0</v>
      </c>
      <c r="I72" s="128">
        <v>0</v>
      </c>
      <c r="J72" s="127">
        <v>56</v>
      </c>
      <c r="K72">
        <v>0</v>
      </c>
      <c r="L72">
        <v>0</v>
      </c>
      <c r="M72" s="128">
        <v>0</v>
      </c>
      <c r="N72" s="127">
        <v>51</v>
      </c>
      <c r="O72" s="128">
        <v>0</v>
      </c>
      <c r="P72" s="127">
        <v>136</v>
      </c>
      <c r="Q72" s="128">
        <v>0</v>
      </c>
      <c r="R72" s="127">
        <v>304</v>
      </c>
      <c r="S72" s="128">
        <v>0</v>
      </c>
      <c r="T72" s="127">
        <v>2018</v>
      </c>
      <c r="U72" s="128">
        <v>2016</v>
      </c>
    </row>
    <row r="73" spans="1:21" x14ac:dyDescent="0.3">
      <c r="A73" s="127" t="s">
        <v>2313</v>
      </c>
      <c r="B73" t="s">
        <v>2341</v>
      </c>
      <c r="C73" t="s">
        <v>2316</v>
      </c>
      <c r="D73">
        <v>2019</v>
      </c>
      <c r="E73" s="128" t="s">
        <v>2311</v>
      </c>
      <c r="F73" s="127">
        <v>61</v>
      </c>
      <c r="G73">
        <v>0</v>
      </c>
      <c r="H73">
        <v>0</v>
      </c>
      <c r="I73" s="128">
        <v>0</v>
      </c>
      <c r="J73" s="127">
        <v>56</v>
      </c>
      <c r="K73">
        <v>0</v>
      </c>
      <c r="L73">
        <v>0</v>
      </c>
      <c r="M73" s="128">
        <v>0</v>
      </c>
      <c r="N73" s="127">
        <v>51</v>
      </c>
      <c r="O73" s="128">
        <v>0</v>
      </c>
      <c r="P73" s="127">
        <v>136</v>
      </c>
      <c r="Q73" s="128">
        <v>5</v>
      </c>
      <c r="R73" s="127">
        <v>304</v>
      </c>
      <c r="S73" s="128">
        <v>5</v>
      </c>
      <c r="T73" s="127">
        <v>2019</v>
      </c>
      <c r="U73" s="128">
        <v>2016</v>
      </c>
    </row>
    <row r="74" spans="1:21" x14ac:dyDescent="0.3">
      <c r="A74" s="127" t="s">
        <v>2317</v>
      </c>
      <c r="B74" t="s">
        <v>2342</v>
      </c>
      <c r="C74" t="s">
        <v>2319</v>
      </c>
      <c r="D74">
        <v>2016</v>
      </c>
      <c r="E74" s="128" t="s">
        <v>2311</v>
      </c>
      <c r="F74" s="127">
        <v>1097</v>
      </c>
      <c r="G74">
        <v>0</v>
      </c>
      <c r="H74">
        <v>0</v>
      </c>
      <c r="I74" s="128">
        <v>0</v>
      </c>
      <c r="J74" s="127">
        <v>821</v>
      </c>
      <c r="K74">
        <v>0</v>
      </c>
      <c r="L74">
        <v>0</v>
      </c>
      <c r="M74" s="128">
        <v>0</v>
      </c>
      <c r="N74" s="127">
        <v>865</v>
      </c>
      <c r="O74" s="128">
        <v>49</v>
      </c>
      <c r="P74" s="127">
        <v>2049</v>
      </c>
      <c r="Q74" s="128">
        <v>276</v>
      </c>
      <c r="R74" s="127">
        <v>4832</v>
      </c>
      <c r="S74" s="128">
        <v>325</v>
      </c>
      <c r="T74" s="127">
        <v>2016</v>
      </c>
      <c r="U74" s="128">
        <v>2016</v>
      </c>
    </row>
    <row r="75" spans="1:21" x14ac:dyDescent="0.3">
      <c r="A75" s="127" t="s">
        <v>2317</v>
      </c>
      <c r="B75" t="s">
        <v>2342</v>
      </c>
      <c r="C75" t="s">
        <v>2319</v>
      </c>
      <c r="D75">
        <v>2017</v>
      </c>
      <c r="E75" s="128" t="s">
        <v>2311</v>
      </c>
      <c r="F75" s="127">
        <v>1097</v>
      </c>
      <c r="G75">
        <v>0</v>
      </c>
      <c r="H75">
        <v>0</v>
      </c>
      <c r="I75" s="128">
        <v>0</v>
      </c>
      <c r="J75" s="127">
        <v>821</v>
      </c>
      <c r="K75">
        <v>0</v>
      </c>
      <c r="L75">
        <v>0</v>
      </c>
      <c r="M75" s="128">
        <v>0</v>
      </c>
      <c r="N75" s="127">
        <v>865</v>
      </c>
      <c r="O75" s="128">
        <v>6</v>
      </c>
      <c r="P75" s="127">
        <v>2049</v>
      </c>
      <c r="Q75" s="128">
        <v>177</v>
      </c>
      <c r="R75" s="127">
        <v>4832</v>
      </c>
      <c r="S75" s="128">
        <v>183</v>
      </c>
      <c r="T75" s="127">
        <v>2017</v>
      </c>
      <c r="U75" s="128">
        <v>2016</v>
      </c>
    </row>
    <row r="76" spans="1:21" x14ac:dyDescent="0.3">
      <c r="A76" s="127" t="s">
        <v>2317</v>
      </c>
      <c r="B76" t="s">
        <v>2342</v>
      </c>
      <c r="C76" t="s">
        <v>2320</v>
      </c>
      <c r="D76">
        <v>2018</v>
      </c>
      <c r="E76" s="128" t="s">
        <v>2311</v>
      </c>
      <c r="F76" s="127">
        <v>1097</v>
      </c>
      <c r="G76">
        <v>0</v>
      </c>
      <c r="H76">
        <v>0</v>
      </c>
      <c r="I76" s="128">
        <v>0</v>
      </c>
      <c r="J76" s="127">
        <v>821</v>
      </c>
      <c r="K76">
        <v>0</v>
      </c>
      <c r="L76">
        <v>0</v>
      </c>
      <c r="M76" s="128">
        <v>0</v>
      </c>
      <c r="N76" s="127">
        <v>865</v>
      </c>
      <c r="O76" s="128">
        <v>0</v>
      </c>
      <c r="P76" s="127">
        <v>2049</v>
      </c>
      <c r="Q76" s="128">
        <v>202</v>
      </c>
      <c r="R76" s="127">
        <v>4832</v>
      </c>
      <c r="S76" s="128">
        <v>202</v>
      </c>
      <c r="T76" s="127">
        <v>2018</v>
      </c>
      <c r="U76" s="128">
        <v>2016</v>
      </c>
    </row>
    <row r="77" spans="1:21" x14ac:dyDescent="0.3">
      <c r="A77" s="127" t="s">
        <v>2317</v>
      </c>
      <c r="B77" t="s">
        <v>2342</v>
      </c>
      <c r="C77" t="s">
        <v>2320</v>
      </c>
      <c r="D77">
        <v>2019</v>
      </c>
      <c r="E77" s="128" t="s">
        <v>2311</v>
      </c>
      <c r="F77" s="127">
        <v>1097</v>
      </c>
      <c r="G77">
        <v>0</v>
      </c>
      <c r="H77">
        <v>0</v>
      </c>
      <c r="I77" s="128">
        <v>0</v>
      </c>
      <c r="J77" s="127">
        <v>821</v>
      </c>
      <c r="K77">
        <v>0</v>
      </c>
      <c r="L77">
        <v>0</v>
      </c>
      <c r="M77" s="128">
        <v>0</v>
      </c>
      <c r="N77" s="127">
        <v>865</v>
      </c>
      <c r="O77" s="128">
        <v>25</v>
      </c>
      <c r="P77" s="127">
        <v>2049</v>
      </c>
      <c r="Q77" s="128">
        <v>214</v>
      </c>
      <c r="R77" s="127">
        <v>4832</v>
      </c>
      <c r="S77" s="128">
        <v>239</v>
      </c>
      <c r="T77" s="127">
        <v>2019</v>
      </c>
      <c r="U77" s="128">
        <v>2016</v>
      </c>
    </row>
    <row r="78" spans="1:21" x14ac:dyDescent="0.3">
      <c r="A78" s="127" t="s">
        <v>2322</v>
      </c>
      <c r="B78" t="s">
        <v>2343</v>
      </c>
      <c r="C78" t="s">
        <v>2310</v>
      </c>
      <c r="D78">
        <v>2015</v>
      </c>
      <c r="E78" s="128" t="s">
        <v>2311</v>
      </c>
      <c r="F78" s="127">
        <v>53</v>
      </c>
      <c r="G78">
        <v>0</v>
      </c>
      <c r="H78">
        <v>0</v>
      </c>
      <c r="I78" s="128">
        <v>0</v>
      </c>
      <c r="J78" s="127">
        <v>34</v>
      </c>
      <c r="K78">
        <v>0</v>
      </c>
      <c r="L78">
        <v>0</v>
      </c>
      <c r="M78" s="128">
        <v>0</v>
      </c>
      <c r="N78" s="127">
        <v>38</v>
      </c>
      <c r="O78" s="128">
        <v>0</v>
      </c>
      <c r="P78" s="127">
        <v>93</v>
      </c>
      <c r="Q78" s="128">
        <v>32</v>
      </c>
      <c r="R78" s="127">
        <v>218</v>
      </c>
      <c r="S78" s="128">
        <v>32</v>
      </c>
      <c r="T78" s="127">
        <v>2016</v>
      </c>
      <c r="U78" s="128">
        <v>2016</v>
      </c>
    </row>
    <row r="79" spans="1:21" x14ac:dyDescent="0.3">
      <c r="A79" s="127" t="s">
        <v>2322</v>
      </c>
      <c r="B79" t="s">
        <v>2343</v>
      </c>
      <c r="C79" t="s">
        <v>2310</v>
      </c>
      <c r="D79">
        <v>2016</v>
      </c>
      <c r="E79" s="128" t="s">
        <v>2311</v>
      </c>
      <c r="F79" s="127">
        <v>53</v>
      </c>
      <c r="G79">
        <v>0</v>
      </c>
      <c r="H79">
        <v>0</v>
      </c>
      <c r="I79" s="128">
        <v>0</v>
      </c>
      <c r="J79" s="127">
        <v>34</v>
      </c>
      <c r="K79">
        <v>0</v>
      </c>
      <c r="L79">
        <v>0</v>
      </c>
      <c r="M79" s="128">
        <v>0</v>
      </c>
      <c r="N79" s="127">
        <v>38</v>
      </c>
      <c r="O79" s="128">
        <v>0</v>
      </c>
      <c r="P79" s="127">
        <v>93</v>
      </c>
      <c r="Q79" s="128">
        <v>15</v>
      </c>
      <c r="R79" s="127">
        <v>218</v>
      </c>
      <c r="S79" s="128">
        <v>15</v>
      </c>
      <c r="T79" s="127">
        <v>2016</v>
      </c>
      <c r="U79" s="128">
        <v>2016</v>
      </c>
    </row>
    <row r="80" spans="1:21" x14ac:dyDescent="0.3">
      <c r="A80" s="127" t="s">
        <v>2322</v>
      </c>
      <c r="B80" t="s">
        <v>2343</v>
      </c>
      <c r="C80" t="s">
        <v>2310</v>
      </c>
      <c r="D80">
        <v>2017</v>
      </c>
      <c r="E80" s="128" t="s">
        <v>2311</v>
      </c>
      <c r="F80" s="127">
        <v>53</v>
      </c>
      <c r="G80">
        <v>0</v>
      </c>
      <c r="H80">
        <v>0</v>
      </c>
      <c r="I80" s="128">
        <v>0</v>
      </c>
      <c r="J80" s="127">
        <v>34</v>
      </c>
      <c r="K80">
        <v>0</v>
      </c>
      <c r="L80">
        <v>0</v>
      </c>
      <c r="M80" s="128">
        <v>0</v>
      </c>
      <c r="N80" s="127">
        <v>38</v>
      </c>
      <c r="O80" s="128">
        <v>0</v>
      </c>
      <c r="P80" s="127">
        <v>93</v>
      </c>
      <c r="Q80" s="128">
        <v>16</v>
      </c>
      <c r="R80" s="127">
        <v>218</v>
      </c>
      <c r="S80" s="128">
        <v>16</v>
      </c>
      <c r="T80" s="127">
        <v>2017</v>
      </c>
      <c r="U80" s="128">
        <v>2016</v>
      </c>
    </row>
    <row r="81" spans="1:21" x14ac:dyDescent="0.3">
      <c r="A81" s="127" t="s">
        <v>2322</v>
      </c>
      <c r="B81" t="s">
        <v>2343</v>
      </c>
      <c r="C81" t="s">
        <v>2312</v>
      </c>
      <c r="D81">
        <v>2018</v>
      </c>
      <c r="E81" s="128" t="s">
        <v>2311</v>
      </c>
      <c r="F81" s="127">
        <v>53</v>
      </c>
      <c r="G81">
        <v>0</v>
      </c>
      <c r="H81">
        <v>0</v>
      </c>
      <c r="I81" s="128">
        <v>0</v>
      </c>
      <c r="J81" s="127">
        <v>34</v>
      </c>
      <c r="K81">
        <v>0</v>
      </c>
      <c r="L81">
        <v>0</v>
      </c>
      <c r="M81" s="128">
        <v>0</v>
      </c>
      <c r="N81" s="127">
        <v>38</v>
      </c>
      <c r="O81" s="128">
        <v>0</v>
      </c>
      <c r="P81" s="127">
        <v>93</v>
      </c>
      <c r="Q81" s="128">
        <v>8</v>
      </c>
      <c r="R81" s="127">
        <v>218</v>
      </c>
      <c r="S81" s="128">
        <v>8</v>
      </c>
      <c r="T81" s="127">
        <v>2018</v>
      </c>
      <c r="U81" s="128">
        <v>2016</v>
      </c>
    </row>
    <row r="82" spans="1:21" x14ac:dyDescent="0.3">
      <c r="A82" s="127" t="s">
        <v>2322</v>
      </c>
      <c r="B82" t="s">
        <v>2343</v>
      </c>
      <c r="C82" t="s">
        <v>2312</v>
      </c>
      <c r="D82">
        <v>2019</v>
      </c>
      <c r="E82" s="128" t="s">
        <v>2311</v>
      </c>
      <c r="F82" s="127">
        <v>53</v>
      </c>
      <c r="G82">
        <v>0</v>
      </c>
      <c r="H82">
        <v>0</v>
      </c>
      <c r="I82" s="128">
        <v>0</v>
      </c>
      <c r="J82" s="127">
        <v>34</v>
      </c>
      <c r="K82">
        <v>0</v>
      </c>
      <c r="L82">
        <v>0</v>
      </c>
      <c r="M82" s="128">
        <v>0</v>
      </c>
      <c r="N82" s="127">
        <v>38</v>
      </c>
      <c r="O82" s="128">
        <v>0</v>
      </c>
      <c r="P82" s="127">
        <v>93</v>
      </c>
      <c r="Q82" s="128">
        <v>20</v>
      </c>
      <c r="R82" s="127">
        <v>218</v>
      </c>
      <c r="S82" s="128">
        <v>20</v>
      </c>
      <c r="T82" s="127">
        <v>2019</v>
      </c>
      <c r="U82" s="128">
        <v>2016</v>
      </c>
    </row>
    <row r="83" spans="1:21" x14ac:dyDescent="0.3">
      <c r="A83" s="127" t="s">
        <v>2326</v>
      </c>
      <c r="B83" t="s">
        <v>2344</v>
      </c>
      <c r="C83" t="s">
        <v>2310</v>
      </c>
      <c r="D83">
        <v>2015</v>
      </c>
      <c r="E83" s="128" t="s">
        <v>2311</v>
      </c>
      <c r="F83" s="127">
        <v>87</v>
      </c>
      <c r="G83">
        <v>0</v>
      </c>
      <c r="H83">
        <v>0</v>
      </c>
      <c r="I83" s="128">
        <v>0</v>
      </c>
      <c r="J83" s="127">
        <v>107</v>
      </c>
      <c r="K83">
        <v>0</v>
      </c>
      <c r="L83">
        <v>0</v>
      </c>
      <c r="M83" s="128">
        <v>0</v>
      </c>
      <c r="N83" s="127">
        <v>106</v>
      </c>
      <c r="O83" s="128">
        <v>0</v>
      </c>
      <c r="P83" s="127">
        <v>124</v>
      </c>
      <c r="Q83" s="128">
        <v>0</v>
      </c>
      <c r="R83" s="127">
        <v>424</v>
      </c>
      <c r="S83" s="128">
        <v>0</v>
      </c>
      <c r="T83" s="127">
        <v>2016</v>
      </c>
      <c r="U83" s="128">
        <v>2016</v>
      </c>
    </row>
    <row r="84" spans="1:21" x14ac:dyDescent="0.3">
      <c r="A84" s="127" t="s">
        <v>2326</v>
      </c>
      <c r="B84" t="s">
        <v>2344</v>
      </c>
      <c r="C84" t="s">
        <v>2310</v>
      </c>
      <c r="D84">
        <v>2016</v>
      </c>
      <c r="E84" s="128" t="s">
        <v>2311</v>
      </c>
      <c r="F84" s="127">
        <v>87</v>
      </c>
      <c r="G84">
        <v>0</v>
      </c>
      <c r="H84">
        <v>0</v>
      </c>
      <c r="I84" s="128">
        <v>0</v>
      </c>
      <c r="J84" s="127">
        <v>107</v>
      </c>
      <c r="K84">
        <v>22</v>
      </c>
      <c r="L84">
        <v>22</v>
      </c>
      <c r="M84" s="128">
        <v>0</v>
      </c>
      <c r="N84" s="127">
        <v>106</v>
      </c>
      <c r="O84" s="128">
        <v>34</v>
      </c>
      <c r="P84" s="127">
        <v>124</v>
      </c>
      <c r="Q84" s="128">
        <v>0</v>
      </c>
      <c r="R84" s="127">
        <v>424</v>
      </c>
      <c r="S84" s="128">
        <v>56</v>
      </c>
      <c r="T84" s="127">
        <v>2016</v>
      </c>
      <c r="U84" s="128">
        <v>2016</v>
      </c>
    </row>
    <row r="85" spans="1:21" x14ac:dyDescent="0.3">
      <c r="A85" s="127" t="s">
        <v>2326</v>
      </c>
      <c r="B85" t="s">
        <v>2344</v>
      </c>
      <c r="C85" t="s">
        <v>2310</v>
      </c>
      <c r="D85">
        <v>2017</v>
      </c>
      <c r="E85" s="128" t="s">
        <v>2311</v>
      </c>
      <c r="F85" s="127">
        <v>87</v>
      </c>
      <c r="G85">
        <v>0</v>
      </c>
      <c r="H85">
        <v>0</v>
      </c>
      <c r="I85" s="128">
        <v>0</v>
      </c>
      <c r="J85" s="127">
        <v>107</v>
      </c>
      <c r="K85">
        <v>0</v>
      </c>
      <c r="L85">
        <v>0</v>
      </c>
      <c r="M85" s="128">
        <v>0</v>
      </c>
      <c r="N85" s="127">
        <v>106</v>
      </c>
      <c r="O85" s="128">
        <v>0</v>
      </c>
      <c r="P85" s="127">
        <v>124</v>
      </c>
      <c r="Q85" s="128">
        <v>0</v>
      </c>
      <c r="R85" s="127">
        <v>424</v>
      </c>
      <c r="S85" s="128">
        <v>0</v>
      </c>
      <c r="T85" s="127">
        <v>2017</v>
      </c>
      <c r="U85" s="128">
        <v>2016</v>
      </c>
    </row>
    <row r="86" spans="1:21" x14ac:dyDescent="0.3">
      <c r="A86" s="127" t="s">
        <v>2326</v>
      </c>
      <c r="B86" t="s">
        <v>2344</v>
      </c>
      <c r="C86" t="s">
        <v>2312</v>
      </c>
      <c r="D86">
        <v>2018</v>
      </c>
      <c r="E86" s="128" t="s">
        <v>2311</v>
      </c>
      <c r="F86" s="127">
        <v>87</v>
      </c>
      <c r="G86">
        <v>0</v>
      </c>
      <c r="H86">
        <v>0</v>
      </c>
      <c r="I86" s="128">
        <v>0</v>
      </c>
      <c r="J86" s="127">
        <v>107</v>
      </c>
      <c r="K86">
        <v>4</v>
      </c>
      <c r="L86">
        <v>0</v>
      </c>
      <c r="M86" s="128">
        <v>4</v>
      </c>
      <c r="N86" s="127">
        <v>106</v>
      </c>
      <c r="O86" s="128">
        <v>0</v>
      </c>
      <c r="P86" s="127">
        <v>124</v>
      </c>
      <c r="Q86" s="128">
        <v>0</v>
      </c>
      <c r="R86" s="127">
        <v>424</v>
      </c>
      <c r="S86" s="128">
        <v>4</v>
      </c>
      <c r="T86" s="127">
        <v>2018</v>
      </c>
      <c r="U86" s="128">
        <v>2016</v>
      </c>
    </row>
    <row r="87" spans="1:21" x14ac:dyDescent="0.3">
      <c r="A87" s="127" t="s">
        <v>2326</v>
      </c>
      <c r="B87" t="s">
        <v>2345</v>
      </c>
      <c r="C87" t="s">
        <v>2310</v>
      </c>
      <c r="D87">
        <v>2017</v>
      </c>
      <c r="E87" s="128" t="s">
        <v>2311</v>
      </c>
      <c r="F87" s="127">
        <v>238</v>
      </c>
      <c r="G87">
        <v>0</v>
      </c>
      <c r="H87">
        <v>0</v>
      </c>
      <c r="I87" s="128">
        <v>0</v>
      </c>
      <c r="J87" s="127">
        <v>211</v>
      </c>
      <c r="K87">
        <v>5</v>
      </c>
      <c r="L87">
        <v>5</v>
      </c>
      <c r="M87" s="128">
        <v>0</v>
      </c>
      <c r="N87" s="127">
        <v>202</v>
      </c>
      <c r="O87" s="128">
        <v>34</v>
      </c>
      <c r="P87" s="127">
        <v>258</v>
      </c>
      <c r="Q87" s="128">
        <v>9</v>
      </c>
      <c r="R87" s="127">
        <v>909</v>
      </c>
      <c r="S87" s="128">
        <v>48</v>
      </c>
      <c r="T87" s="127">
        <v>2017</v>
      </c>
      <c r="U87" s="128">
        <v>2016</v>
      </c>
    </row>
    <row r="88" spans="1:21" x14ac:dyDescent="0.3">
      <c r="A88" s="127" t="s">
        <v>2326</v>
      </c>
      <c r="B88" t="s">
        <v>2345</v>
      </c>
      <c r="C88" t="s">
        <v>2312</v>
      </c>
      <c r="D88">
        <v>2018</v>
      </c>
      <c r="E88" s="128" t="s">
        <v>2311</v>
      </c>
      <c r="F88" s="127">
        <v>238</v>
      </c>
      <c r="G88">
        <v>0</v>
      </c>
      <c r="H88">
        <v>0</v>
      </c>
      <c r="I88" s="128">
        <v>0</v>
      </c>
      <c r="J88" s="127">
        <v>211</v>
      </c>
      <c r="K88">
        <v>1</v>
      </c>
      <c r="L88">
        <v>0</v>
      </c>
      <c r="M88" s="128">
        <v>1</v>
      </c>
      <c r="N88" s="127">
        <v>202</v>
      </c>
      <c r="O88" s="128">
        <v>37</v>
      </c>
      <c r="P88" s="127">
        <v>258</v>
      </c>
      <c r="Q88" s="128">
        <v>58</v>
      </c>
      <c r="R88" s="127">
        <v>909</v>
      </c>
      <c r="S88" s="128">
        <v>96</v>
      </c>
      <c r="T88" s="127">
        <v>2018</v>
      </c>
      <c r="U88" s="128">
        <v>2016</v>
      </c>
    </row>
    <row r="89" spans="1:21" x14ac:dyDescent="0.3">
      <c r="A89" s="127" t="s">
        <v>2326</v>
      </c>
      <c r="B89" t="s">
        <v>2345</v>
      </c>
      <c r="C89" t="s">
        <v>2312</v>
      </c>
      <c r="D89">
        <v>2019</v>
      </c>
      <c r="E89" s="128" t="s">
        <v>2311</v>
      </c>
      <c r="F89" s="127">
        <v>238</v>
      </c>
      <c r="G89">
        <v>1</v>
      </c>
      <c r="H89">
        <v>0</v>
      </c>
      <c r="I89" s="128">
        <v>1</v>
      </c>
      <c r="J89" s="127">
        <v>211</v>
      </c>
      <c r="K89">
        <v>7</v>
      </c>
      <c r="L89">
        <v>6</v>
      </c>
      <c r="M89" s="128">
        <v>1</v>
      </c>
      <c r="N89" s="127">
        <v>202</v>
      </c>
      <c r="O89" s="128">
        <v>58</v>
      </c>
      <c r="P89" s="127">
        <v>258</v>
      </c>
      <c r="Q89" s="128">
        <v>12</v>
      </c>
      <c r="R89" s="127">
        <v>909</v>
      </c>
      <c r="S89" s="128">
        <v>78</v>
      </c>
      <c r="T89" s="127">
        <v>2019</v>
      </c>
      <c r="U89" s="128">
        <v>2016</v>
      </c>
    </row>
    <row r="90" spans="1:21" x14ac:dyDescent="0.3">
      <c r="A90" s="127" t="s">
        <v>2308</v>
      </c>
      <c r="B90" t="s">
        <v>2346</v>
      </c>
      <c r="C90" t="s">
        <v>2310</v>
      </c>
      <c r="D90">
        <v>2015</v>
      </c>
      <c r="E90" s="128" t="s">
        <v>2311</v>
      </c>
      <c r="F90" s="127">
        <v>4888</v>
      </c>
      <c r="G90">
        <v>0</v>
      </c>
      <c r="H90">
        <v>0</v>
      </c>
      <c r="I90" s="128">
        <v>0</v>
      </c>
      <c r="J90" s="127">
        <v>3107</v>
      </c>
      <c r="K90">
        <v>0</v>
      </c>
      <c r="L90">
        <v>0</v>
      </c>
      <c r="M90" s="128">
        <v>0</v>
      </c>
      <c r="N90" s="127">
        <v>3126</v>
      </c>
      <c r="O90" s="128">
        <v>0</v>
      </c>
      <c r="P90" s="127">
        <v>10462</v>
      </c>
      <c r="Q90" s="128">
        <v>0</v>
      </c>
      <c r="R90" s="127">
        <v>21583</v>
      </c>
      <c r="S90" s="128">
        <v>0</v>
      </c>
      <c r="T90" s="127">
        <v>2016</v>
      </c>
      <c r="U90" s="128">
        <v>2016</v>
      </c>
    </row>
    <row r="91" spans="1:21" x14ac:dyDescent="0.3">
      <c r="A91" s="127" t="s">
        <v>2308</v>
      </c>
      <c r="B91" t="s">
        <v>2346</v>
      </c>
      <c r="C91" t="s">
        <v>2310</v>
      </c>
      <c r="D91">
        <v>2016</v>
      </c>
      <c r="E91" s="128" t="s">
        <v>2311</v>
      </c>
      <c r="F91" s="127">
        <v>4888</v>
      </c>
      <c r="G91">
        <v>103</v>
      </c>
      <c r="H91">
        <v>103</v>
      </c>
      <c r="I91" s="128">
        <v>0</v>
      </c>
      <c r="J91" s="127">
        <v>3107</v>
      </c>
      <c r="K91">
        <v>57</v>
      </c>
      <c r="L91">
        <v>57</v>
      </c>
      <c r="M91" s="128">
        <v>0</v>
      </c>
      <c r="N91" s="127">
        <v>3126</v>
      </c>
      <c r="O91" s="128">
        <v>0</v>
      </c>
      <c r="P91" s="127">
        <v>10462</v>
      </c>
      <c r="Q91" s="128">
        <v>3</v>
      </c>
      <c r="R91" s="127">
        <v>21583</v>
      </c>
      <c r="S91" s="128">
        <v>163</v>
      </c>
      <c r="T91" s="127">
        <v>2016</v>
      </c>
      <c r="U91" s="128">
        <v>2016</v>
      </c>
    </row>
    <row r="92" spans="1:21" x14ac:dyDescent="0.3">
      <c r="A92" s="127" t="s">
        <v>2308</v>
      </c>
      <c r="B92" t="s">
        <v>2346</v>
      </c>
      <c r="C92" t="s">
        <v>2310</v>
      </c>
      <c r="D92">
        <v>2017</v>
      </c>
      <c r="E92" s="128" t="s">
        <v>2311</v>
      </c>
      <c r="F92" s="127">
        <v>4888</v>
      </c>
      <c r="G92">
        <v>0</v>
      </c>
      <c r="H92">
        <v>0</v>
      </c>
      <c r="I92" s="128">
        <v>0</v>
      </c>
      <c r="J92" s="127">
        <v>3107</v>
      </c>
      <c r="K92">
        <v>0</v>
      </c>
      <c r="L92">
        <v>0</v>
      </c>
      <c r="M92" s="128">
        <v>0</v>
      </c>
      <c r="N92" s="127">
        <v>3126</v>
      </c>
      <c r="O92" s="128">
        <v>0</v>
      </c>
      <c r="P92" s="127">
        <v>10462</v>
      </c>
      <c r="Q92" s="128">
        <v>0</v>
      </c>
      <c r="R92" s="127">
        <v>21583</v>
      </c>
      <c r="S92" s="128">
        <v>0</v>
      </c>
      <c r="T92" s="127">
        <v>2017</v>
      </c>
      <c r="U92" s="128">
        <v>2016</v>
      </c>
    </row>
    <row r="93" spans="1:21" x14ac:dyDescent="0.3">
      <c r="A93" s="127" t="s">
        <v>2308</v>
      </c>
      <c r="B93" t="s">
        <v>2346</v>
      </c>
      <c r="C93" t="s">
        <v>2312</v>
      </c>
      <c r="D93">
        <v>2018</v>
      </c>
      <c r="E93" s="128" t="s">
        <v>2311</v>
      </c>
      <c r="F93" s="127">
        <v>4888</v>
      </c>
      <c r="G93">
        <v>0</v>
      </c>
      <c r="H93">
        <v>0</v>
      </c>
      <c r="I93" s="128">
        <v>0</v>
      </c>
      <c r="J93" s="127">
        <v>3107</v>
      </c>
      <c r="K93">
        <v>0</v>
      </c>
      <c r="L93">
        <v>0</v>
      </c>
      <c r="M93" s="128">
        <v>0</v>
      </c>
      <c r="N93" s="127">
        <v>3126</v>
      </c>
      <c r="O93" s="128">
        <v>0</v>
      </c>
      <c r="P93" s="127">
        <v>10462</v>
      </c>
      <c r="Q93" s="128">
        <v>0</v>
      </c>
      <c r="R93" s="127">
        <v>21583</v>
      </c>
      <c r="S93" s="128">
        <v>0</v>
      </c>
      <c r="T93" s="127">
        <v>2018</v>
      </c>
      <c r="U93" s="128">
        <v>2016</v>
      </c>
    </row>
    <row r="94" spans="1:21" x14ac:dyDescent="0.3">
      <c r="A94" s="127" t="s">
        <v>2308</v>
      </c>
      <c r="B94" t="s">
        <v>2346</v>
      </c>
      <c r="C94" t="s">
        <v>2312</v>
      </c>
      <c r="D94">
        <v>2019</v>
      </c>
      <c r="E94" s="128" t="s">
        <v>2311</v>
      </c>
      <c r="F94" s="127">
        <v>4888</v>
      </c>
      <c r="G94">
        <v>0</v>
      </c>
      <c r="H94">
        <v>0</v>
      </c>
      <c r="I94" s="128">
        <v>0</v>
      </c>
      <c r="J94" s="127">
        <v>3107</v>
      </c>
      <c r="K94">
        <v>77</v>
      </c>
      <c r="L94">
        <v>0</v>
      </c>
      <c r="M94" s="128">
        <v>77</v>
      </c>
      <c r="N94" s="127">
        <v>3126</v>
      </c>
      <c r="O94" s="128">
        <v>117</v>
      </c>
      <c r="P94" s="127">
        <v>10462</v>
      </c>
      <c r="Q94" s="128">
        <v>130</v>
      </c>
      <c r="R94" s="127">
        <v>21583</v>
      </c>
      <c r="S94" s="128">
        <v>324</v>
      </c>
      <c r="T94" s="127">
        <v>2019</v>
      </c>
      <c r="U94" s="128">
        <v>2016</v>
      </c>
    </row>
    <row r="95" spans="1:21" x14ac:dyDescent="0.3">
      <c r="A95" s="127" t="s">
        <v>2317</v>
      </c>
      <c r="B95" t="s">
        <v>2347</v>
      </c>
      <c r="C95" t="s">
        <v>2319</v>
      </c>
      <c r="D95">
        <v>2017</v>
      </c>
      <c r="E95" s="128" t="s">
        <v>2311</v>
      </c>
      <c r="F95" s="127">
        <v>186</v>
      </c>
      <c r="G95">
        <v>0</v>
      </c>
      <c r="H95">
        <v>0</v>
      </c>
      <c r="I95" s="128">
        <v>0</v>
      </c>
      <c r="J95" s="127">
        <v>138</v>
      </c>
      <c r="K95">
        <v>8</v>
      </c>
      <c r="L95">
        <v>8</v>
      </c>
      <c r="M95" s="128">
        <v>0</v>
      </c>
      <c r="N95" s="127">
        <v>147</v>
      </c>
      <c r="O95" s="128">
        <v>1</v>
      </c>
      <c r="P95" s="127">
        <v>347</v>
      </c>
      <c r="Q95" s="128">
        <v>8</v>
      </c>
      <c r="R95" s="127">
        <v>818</v>
      </c>
      <c r="S95" s="128">
        <v>17</v>
      </c>
      <c r="T95" s="127">
        <v>2017</v>
      </c>
      <c r="U95" s="128">
        <v>2016</v>
      </c>
    </row>
    <row r="96" spans="1:21" x14ac:dyDescent="0.3">
      <c r="A96" s="127" t="s">
        <v>2317</v>
      </c>
      <c r="B96" t="s">
        <v>2347</v>
      </c>
      <c r="C96" t="s">
        <v>2320</v>
      </c>
      <c r="D96">
        <v>2018</v>
      </c>
      <c r="E96" s="128" t="s">
        <v>2311</v>
      </c>
      <c r="F96" s="127">
        <v>186</v>
      </c>
      <c r="G96">
        <v>0</v>
      </c>
      <c r="H96">
        <v>0</v>
      </c>
      <c r="I96" s="128">
        <v>0</v>
      </c>
      <c r="J96" s="127">
        <v>138</v>
      </c>
      <c r="K96">
        <v>11</v>
      </c>
      <c r="L96">
        <v>0</v>
      </c>
      <c r="M96" s="128">
        <v>11</v>
      </c>
      <c r="N96" s="127">
        <v>147</v>
      </c>
      <c r="O96" s="128">
        <v>1</v>
      </c>
      <c r="P96" s="127">
        <v>347</v>
      </c>
      <c r="Q96" s="128">
        <v>8</v>
      </c>
      <c r="R96" s="127">
        <v>818</v>
      </c>
      <c r="S96" s="128">
        <v>20</v>
      </c>
      <c r="T96" s="127">
        <v>2018</v>
      </c>
      <c r="U96" s="128">
        <v>2016</v>
      </c>
    </row>
    <row r="97" spans="1:21" x14ac:dyDescent="0.3">
      <c r="A97" s="127" t="s">
        <v>2317</v>
      </c>
      <c r="B97" t="s">
        <v>2347</v>
      </c>
      <c r="C97" t="s">
        <v>2320</v>
      </c>
      <c r="D97">
        <v>2019</v>
      </c>
      <c r="E97" s="128" t="s">
        <v>2311</v>
      </c>
      <c r="F97" s="127">
        <v>186</v>
      </c>
      <c r="G97">
        <v>0</v>
      </c>
      <c r="H97">
        <v>0</v>
      </c>
      <c r="I97" s="128">
        <v>0</v>
      </c>
      <c r="J97" s="127">
        <v>138</v>
      </c>
      <c r="K97">
        <v>12</v>
      </c>
      <c r="L97">
        <v>0</v>
      </c>
      <c r="M97" s="128">
        <v>12</v>
      </c>
      <c r="N97" s="127">
        <v>147</v>
      </c>
      <c r="O97" s="128">
        <v>2</v>
      </c>
      <c r="P97" s="127">
        <v>347</v>
      </c>
      <c r="Q97" s="128">
        <v>8</v>
      </c>
      <c r="R97" s="127">
        <v>818</v>
      </c>
      <c r="S97" s="128">
        <v>22</v>
      </c>
      <c r="T97" s="127">
        <v>2019</v>
      </c>
      <c r="U97" s="128">
        <v>2016</v>
      </c>
    </row>
    <row r="98" spans="1:21" x14ac:dyDescent="0.3">
      <c r="A98" s="127" t="s">
        <v>2326</v>
      </c>
      <c r="B98" t="s">
        <v>2348</v>
      </c>
      <c r="C98" t="s">
        <v>2310</v>
      </c>
      <c r="D98">
        <v>2017</v>
      </c>
      <c r="E98" s="128" t="s">
        <v>2311</v>
      </c>
      <c r="F98" s="127">
        <v>113</v>
      </c>
      <c r="G98">
        <v>0</v>
      </c>
      <c r="H98">
        <v>0</v>
      </c>
      <c r="I98" s="128">
        <v>0</v>
      </c>
      <c r="J98" s="127">
        <v>70</v>
      </c>
      <c r="K98">
        <v>0</v>
      </c>
      <c r="L98">
        <v>0</v>
      </c>
      <c r="M98" s="128">
        <v>0</v>
      </c>
      <c r="N98" s="127">
        <v>60</v>
      </c>
      <c r="O98" s="128">
        <v>19</v>
      </c>
      <c r="P98" s="127">
        <v>131</v>
      </c>
      <c r="Q98" s="128">
        <v>0</v>
      </c>
      <c r="R98" s="127">
        <v>374</v>
      </c>
      <c r="S98" s="128">
        <v>19</v>
      </c>
      <c r="T98" s="127">
        <v>2017</v>
      </c>
      <c r="U98" s="128">
        <v>2016</v>
      </c>
    </row>
    <row r="99" spans="1:21" x14ac:dyDescent="0.3">
      <c r="A99" s="127" t="s">
        <v>2326</v>
      </c>
      <c r="B99" t="s">
        <v>2348</v>
      </c>
      <c r="C99" t="s">
        <v>2312</v>
      </c>
      <c r="D99">
        <v>2018</v>
      </c>
      <c r="E99" s="128" t="s">
        <v>2311</v>
      </c>
      <c r="F99" s="127">
        <v>113</v>
      </c>
      <c r="G99">
        <v>0</v>
      </c>
      <c r="H99">
        <v>0</v>
      </c>
      <c r="I99" s="128">
        <v>0</v>
      </c>
      <c r="J99" s="127">
        <v>70</v>
      </c>
      <c r="K99">
        <v>0</v>
      </c>
      <c r="L99">
        <v>0</v>
      </c>
      <c r="M99" s="128">
        <v>0</v>
      </c>
      <c r="N99" s="127">
        <v>60</v>
      </c>
      <c r="O99" s="128">
        <v>0</v>
      </c>
      <c r="P99" s="127">
        <v>131</v>
      </c>
      <c r="Q99" s="128">
        <v>0</v>
      </c>
      <c r="R99" s="127">
        <v>374</v>
      </c>
      <c r="S99" s="128">
        <v>0</v>
      </c>
      <c r="T99" s="127">
        <v>2018</v>
      </c>
      <c r="U99" s="128">
        <v>2016</v>
      </c>
    </row>
    <row r="100" spans="1:21" x14ac:dyDescent="0.3">
      <c r="A100" s="127" t="s">
        <v>2326</v>
      </c>
      <c r="B100" t="s">
        <v>2348</v>
      </c>
      <c r="C100" t="s">
        <v>2312</v>
      </c>
      <c r="D100">
        <v>2019</v>
      </c>
      <c r="E100" s="128" t="s">
        <v>2311</v>
      </c>
      <c r="F100" s="127">
        <v>113</v>
      </c>
      <c r="G100">
        <v>12</v>
      </c>
      <c r="H100">
        <v>0</v>
      </c>
      <c r="I100" s="128">
        <v>12</v>
      </c>
      <c r="J100" s="127">
        <v>70</v>
      </c>
      <c r="K100">
        <v>39</v>
      </c>
      <c r="L100">
        <v>35</v>
      </c>
      <c r="M100" s="128">
        <v>4</v>
      </c>
      <c r="N100" s="127">
        <v>60</v>
      </c>
      <c r="O100" s="128">
        <v>3</v>
      </c>
      <c r="P100" s="127">
        <v>131</v>
      </c>
      <c r="Q100" s="128">
        <v>62</v>
      </c>
      <c r="R100" s="127">
        <v>374</v>
      </c>
      <c r="S100" s="128">
        <v>116</v>
      </c>
      <c r="T100" s="127">
        <v>2019</v>
      </c>
      <c r="U100" s="128">
        <v>2016</v>
      </c>
    </row>
    <row r="101" spans="1:21" x14ac:dyDescent="0.3">
      <c r="A101" s="127" t="s">
        <v>2334</v>
      </c>
      <c r="B101" t="s">
        <v>2349</v>
      </c>
      <c r="C101" t="s">
        <v>2310</v>
      </c>
      <c r="D101">
        <v>2015</v>
      </c>
      <c r="E101" s="128" t="s">
        <v>2311</v>
      </c>
      <c r="F101" s="127">
        <v>1019</v>
      </c>
      <c r="G101">
        <v>0</v>
      </c>
      <c r="H101">
        <v>0</v>
      </c>
      <c r="I101" s="128">
        <v>0</v>
      </c>
      <c r="J101" s="127">
        <v>759</v>
      </c>
      <c r="K101">
        <v>0</v>
      </c>
      <c r="L101">
        <v>0</v>
      </c>
      <c r="M101" s="128">
        <v>0</v>
      </c>
      <c r="N101" s="127">
        <v>957</v>
      </c>
      <c r="O101" s="128">
        <v>0</v>
      </c>
      <c r="P101" s="127">
        <v>2421</v>
      </c>
      <c r="Q101" s="128">
        <v>343</v>
      </c>
      <c r="R101" s="127">
        <v>5156</v>
      </c>
      <c r="S101" s="128">
        <v>343</v>
      </c>
      <c r="T101" s="127">
        <v>2016</v>
      </c>
      <c r="U101" s="128">
        <v>2016</v>
      </c>
    </row>
    <row r="102" spans="1:21" x14ac:dyDescent="0.3">
      <c r="A102" s="127" t="s">
        <v>2334</v>
      </c>
      <c r="B102" t="s">
        <v>2349</v>
      </c>
      <c r="C102" t="s">
        <v>2310</v>
      </c>
      <c r="D102">
        <v>2016</v>
      </c>
      <c r="E102" s="128" t="s">
        <v>2311</v>
      </c>
      <c r="F102" s="127">
        <v>1019</v>
      </c>
      <c r="G102">
        <v>0</v>
      </c>
      <c r="H102">
        <v>0</v>
      </c>
      <c r="I102" s="128">
        <v>0</v>
      </c>
      <c r="J102" s="127">
        <v>759</v>
      </c>
      <c r="K102">
        <v>0</v>
      </c>
      <c r="L102">
        <v>0</v>
      </c>
      <c r="M102" s="128">
        <v>0</v>
      </c>
      <c r="N102" s="127">
        <v>957</v>
      </c>
      <c r="O102" s="128">
        <v>0</v>
      </c>
      <c r="P102" s="127">
        <v>2421</v>
      </c>
      <c r="Q102" s="128">
        <v>170</v>
      </c>
      <c r="R102" s="127">
        <v>5156</v>
      </c>
      <c r="S102" s="128">
        <v>170</v>
      </c>
      <c r="T102" s="127">
        <v>2016</v>
      </c>
      <c r="U102" s="128">
        <v>2016</v>
      </c>
    </row>
    <row r="103" spans="1:21" x14ac:dyDescent="0.3">
      <c r="A103" s="127" t="s">
        <v>2334</v>
      </c>
      <c r="B103" t="s">
        <v>2349</v>
      </c>
      <c r="C103" t="s">
        <v>2310</v>
      </c>
      <c r="D103">
        <v>2017</v>
      </c>
      <c r="E103" s="128" t="s">
        <v>2311</v>
      </c>
      <c r="F103" s="127">
        <v>1019</v>
      </c>
      <c r="G103">
        <v>0</v>
      </c>
      <c r="H103">
        <v>0</v>
      </c>
      <c r="I103" s="128">
        <v>0</v>
      </c>
      <c r="J103" s="127">
        <v>759</v>
      </c>
      <c r="K103">
        <v>0</v>
      </c>
      <c r="L103">
        <v>0</v>
      </c>
      <c r="M103" s="128">
        <v>0</v>
      </c>
      <c r="N103" s="127">
        <v>957</v>
      </c>
      <c r="O103" s="128">
        <v>0</v>
      </c>
      <c r="P103" s="127">
        <v>2421</v>
      </c>
      <c r="Q103" s="128">
        <v>297</v>
      </c>
      <c r="R103" s="127">
        <v>5156</v>
      </c>
      <c r="S103" s="128">
        <v>297</v>
      </c>
      <c r="T103" s="127">
        <v>2017</v>
      </c>
      <c r="U103" s="128">
        <v>2016</v>
      </c>
    </row>
    <row r="104" spans="1:21" x14ac:dyDescent="0.3">
      <c r="A104" s="127" t="s">
        <v>2334</v>
      </c>
      <c r="B104" t="s">
        <v>2349</v>
      </c>
      <c r="C104" t="s">
        <v>2312</v>
      </c>
      <c r="D104">
        <v>2018</v>
      </c>
      <c r="E104" s="128" t="s">
        <v>2311</v>
      </c>
      <c r="F104" s="127">
        <v>1019</v>
      </c>
      <c r="G104">
        <v>0</v>
      </c>
      <c r="H104">
        <v>0</v>
      </c>
      <c r="I104" s="128">
        <v>0</v>
      </c>
      <c r="J104" s="127">
        <v>759</v>
      </c>
      <c r="K104">
        <v>0</v>
      </c>
      <c r="L104">
        <v>0</v>
      </c>
      <c r="M104" s="128">
        <v>0</v>
      </c>
      <c r="N104" s="127">
        <v>957</v>
      </c>
      <c r="O104" s="128">
        <v>0</v>
      </c>
      <c r="P104" s="127">
        <v>2421</v>
      </c>
      <c r="Q104" s="128">
        <v>383</v>
      </c>
      <c r="R104" s="127">
        <v>5156</v>
      </c>
      <c r="S104" s="128">
        <v>383</v>
      </c>
      <c r="T104" s="127">
        <v>2018</v>
      </c>
      <c r="U104" s="128">
        <v>2016</v>
      </c>
    </row>
    <row r="105" spans="1:21" x14ac:dyDescent="0.3">
      <c r="A105" s="127" t="s">
        <v>2334</v>
      </c>
      <c r="B105" t="s">
        <v>2349</v>
      </c>
      <c r="C105" t="s">
        <v>2312</v>
      </c>
      <c r="D105">
        <v>2019</v>
      </c>
      <c r="E105" s="128" t="s">
        <v>2311</v>
      </c>
      <c r="F105" s="127">
        <v>1019</v>
      </c>
      <c r="G105">
        <v>0</v>
      </c>
      <c r="H105">
        <v>0</v>
      </c>
      <c r="I105" s="128">
        <v>0</v>
      </c>
      <c r="J105" s="127">
        <v>759</v>
      </c>
      <c r="K105">
        <v>0</v>
      </c>
      <c r="L105">
        <v>0</v>
      </c>
      <c r="M105" s="128">
        <v>0</v>
      </c>
      <c r="N105" s="127">
        <v>957</v>
      </c>
      <c r="O105" s="128">
        <v>0</v>
      </c>
      <c r="P105" s="127">
        <v>2421</v>
      </c>
      <c r="Q105" s="128">
        <v>389</v>
      </c>
      <c r="R105" s="127">
        <v>5156</v>
      </c>
      <c r="S105" s="128">
        <v>389</v>
      </c>
      <c r="T105" s="127">
        <v>2019</v>
      </c>
      <c r="U105" s="128">
        <v>2016</v>
      </c>
    </row>
    <row r="106" spans="1:21" x14ac:dyDescent="0.3">
      <c r="A106" s="127" t="s">
        <v>2317</v>
      </c>
      <c r="B106" t="s">
        <v>2350</v>
      </c>
      <c r="C106" t="s">
        <v>2320</v>
      </c>
      <c r="D106">
        <v>2018</v>
      </c>
      <c r="E106" s="128" t="s">
        <v>2311</v>
      </c>
      <c r="F106" s="127">
        <v>677</v>
      </c>
      <c r="G106">
        <v>0</v>
      </c>
      <c r="H106">
        <v>0</v>
      </c>
      <c r="I106" s="128">
        <v>0</v>
      </c>
      <c r="J106" s="127">
        <v>507</v>
      </c>
      <c r="K106">
        <v>0</v>
      </c>
      <c r="L106">
        <v>0</v>
      </c>
      <c r="M106" s="128">
        <v>0</v>
      </c>
      <c r="N106" s="127">
        <v>534</v>
      </c>
      <c r="O106" s="128">
        <v>8</v>
      </c>
      <c r="P106" s="127">
        <v>1267</v>
      </c>
      <c r="Q106" s="128">
        <v>0</v>
      </c>
      <c r="R106" s="127">
        <v>2985</v>
      </c>
      <c r="S106" s="128">
        <v>8</v>
      </c>
      <c r="T106" s="127">
        <v>2018</v>
      </c>
      <c r="U106" s="128">
        <v>2016</v>
      </c>
    </row>
    <row r="107" spans="1:21" x14ac:dyDescent="0.3">
      <c r="A107" s="127" t="s">
        <v>2317</v>
      </c>
      <c r="B107" t="s">
        <v>2350</v>
      </c>
      <c r="C107" t="s">
        <v>2320</v>
      </c>
      <c r="D107">
        <v>2019</v>
      </c>
      <c r="E107" s="128" t="s">
        <v>2311</v>
      </c>
      <c r="F107" s="127">
        <v>677</v>
      </c>
      <c r="G107">
        <v>0</v>
      </c>
      <c r="H107">
        <v>0</v>
      </c>
      <c r="I107" s="128">
        <v>0</v>
      </c>
      <c r="J107" s="127">
        <v>507</v>
      </c>
      <c r="K107">
        <v>0</v>
      </c>
      <c r="L107">
        <v>0</v>
      </c>
      <c r="M107" s="128">
        <v>0</v>
      </c>
      <c r="N107" s="127">
        <v>534</v>
      </c>
      <c r="O107" s="128">
        <v>26</v>
      </c>
      <c r="P107" s="127">
        <v>1267</v>
      </c>
      <c r="Q107" s="128">
        <v>119</v>
      </c>
      <c r="R107" s="127">
        <v>2985</v>
      </c>
      <c r="S107" s="128">
        <v>145</v>
      </c>
      <c r="T107" s="127">
        <v>2019</v>
      </c>
      <c r="U107" s="128">
        <v>2016</v>
      </c>
    </row>
    <row r="108" spans="1:21" x14ac:dyDescent="0.3">
      <c r="A108" s="127" t="s">
        <v>2331</v>
      </c>
      <c r="B108" t="s">
        <v>2351</v>
      </c>
      <c r="C108" t="s">
        <v>2310</v>
      </c>
      <c r="D108">
        <v>2015</v>
      </c>
      <c r="E108" s="128" t="s">
        <v>2311</v>
      </c>
      <c r="F108" s="127">
        <v>80</v>
      </c>
      <c r="G108">
        <v>4</v>
      </c>
      <c r="H108">
        <v>4</v>
      </c>
      <c r="I108" s="128">
        <v>0</v>
      </c>
      <c r="J108" s="127">
        <v>80</v>
      </c>
      <c r="K108">
        <v>28</v>
      </c>
      <c r="L108">
        <v>27</v>
      </c>
      <c r="M108" s="128">
        <v>1</v>
      </c>
      <c r="N108" s="127">
        <v>82</v>
      </c>
      <c r="O108" s="128">
        <v>7</v>
      </c>
      <c r="P108" s="127">
        <v>348</v>
      </c>
      <c r="Q108" s="128">
        <v>9</v>
      </c>
      <c r="R108" s="127">
        <v>590</v>
      </c>
      <c r="S108" s="128">
        <v>48</v>
      </c>
      <c r="T108" s="127">
        <v>2016</v>
      </c>
      <c r="U108" s="128">
        <v>2016</v>
      </c>
    </row>
    <row r="109" spans="1:21" x14ac:dyDescent="0.3">
      <c r="A109" s="127" t="s">
        <v>2331</v>
      </c>
      <c r="B109" t="s">
        <v>2351</v>
      </c>
      <c r="C109" t="s">
        <v>2310</v>
      </c>
      <c r="D109">
        <v>2016</v>
      </c>
      <c r="E109" s="128" t="s">
        <v>2311</v>
      </c>
      <c r="F109" s="127">
        <v>80</v>
      </c>
      <c r="G109">
        <v>3</v>
      </c>
      <c r="H109">
        <v>3</v>
      </c>
      <c r="I109" s="128">
        <v>0</v>
      </c>
      <c r="J109" s="127">
        <v>80</v>
      </c>
      <c r="K109">
        <v>20</v>
      </c>
      <c r="L109">
        <v>20</v>
      </c>
      <c r="M109" s="128">
        <v>0</v>
      </c>
      <c r="N109" s="127">
        <v>82</v>
      </c>
      <c r="O109" s="128">
        <v>0</v>
      </c>
      <c r="P109" s="127">
        <v>348</v>
      </c>
      <c r="Q109" s="128">
        <v>1</v>
      </c>
      <c r="R109" s="127">
        <v>590</v>
      </c>
      <c r="S109" s="128">
        <v>24</v>
      </c>
      <c r="T109" s="127">
        <v>2016</v>
      </c>
      <c r="U109" s="128">
        <v>2016</v>
      </c>
    </row>
    <row r="110" spans="1:21" x14ac:dyDescent="0.3">
      <c r="A110" s="127" t="s">
        <v>2331</v>
      </c>
      <c r="B110" t="s">
        <v>2351</v>
      </c>
      <c r="C110" t="s">
        <v>2310</v>
      </c>
      <c r="D110">
        <v>2017</v>
      </c>
      <c r="E110" s="128" t="s">
        <v>2311</v>
      </c>
      <c r="F110" s="127">
        <v>80</v>
      </c>
      <c r="G110">
        <v>33</v>
      </c>
      <c r="H110">
        <v>32</v>
      </c>
      <c r="I110" s="128">
        <v>1</v>
      </c>
      <c r="J110" s="127">
        <v>80</v>
      </c>
      <c r="K110">
        <v>19</v>
      </c>
      <c r="L110">
        <v>18</v>
      </c>
      <c r="M110" s="128">
        <v>1</v>
      </c>
      <c r="N110" s="127">
        <v>82</v>
      </c>
      <c r="O110" s="128">
        <v>20</v>
      </c>
      <c r="P110" s="127">
        <v>348</v>
      </c>
      <c r="Q110" s="128">
        <v>0</v>
      </c>
      <c r="R110" s="127">
        <v>590</v>
      </c>
      <c r="S110" s="128">
        <v>72</v>
      </c>
      <c r="T110" s="127">
        <v>2017</v>
      </c>
      <c r="U110" s="128">
        <v>2016</v>
      </c>
    </row>
    <row r="111" spans="1:21" x14ac:dyDescent="0.3">
      <c r="A111" s="127" t="s">
        <v>2331</v>
      </c>
      <c r="B111" t="s">
        <v>2351</v>
      </c>
      <c r="C111" t="s">
        <v>2312</v>
      </c>
      <c r="D111">
        <v>2018</v>
      </c>
      <c r="E111" s="128" t="s">
        <v>2311</v>
      </c>
      <c r="F111" s="127">
        <v>80</v>
      </c>
      <c r="G111">
        <v>0</v>
      </c>
      <c r="H111">
        <v>0</v>
      </c>
      <c r="I111" s="128">
        <v>0</v>
      </c>
      <c r="J111" s="127">
        <v>80</v>
      </c>
      <c r="K111">
        <v>1</v>
      </c>
      <c r="L111">
        <v>0</v>
      </c>
      <c r="M111" s="128">
        <v>1</v>
      </c>
      <c r="N111" s="127">
        <v>82</v>
      </c>
      <c r="O111" s="128">
        <v>20</v>
      </c>
      <c r="P111" s="127">
        <v>348</v>
      </c>
      <c r="Q111" s="128">
        <v>0</v>
      </c>
      <c r="R111" s="127">
        <v>590</v>
      </c>
      <c r="S111" s="128">
        <v>21</v>
      </c>
      <c r="T111" s="127">
        <v>2018</v>
      </c>
      <c r="U111" s="128">
        <v>2016</v>
      </c>
    </row>
    <row r="112" spans="1:21" x14ac:dyDescent="0.3">
      <c r="A112" s="127" t="s">
        <v>2331</v>
      </c>
      <c r="B112" t="s">
        <v>2351</v>
      </c>
      <c r="C112" t="s">
        <v>2312</v>
      </c>
      <c r="D112">
        <v>2019</v>
      </c>
      <c r="E112" s="128" t="s">
        <v>2311</v>
      </c>
      <c r="F112" s="127">
        <v>80</v>
      </c>
      <c r="G112">
        <v>0</v>
      </c>
      <c r="H112">
        <v>0</v>
      </c>
      <c r="I112" s="128">
        <v>0</v>
      </c>
      <c r="J112" s="127">
        <v>80</v>
      </c>
      <c r="K112">
        <v>0</v>
      </c>
      <c r="L112">
        <v>0</v>
      </c>
      <c r="M112" s="128">
        <v>0</v>
      </c>
      <c r="N112" s="127">
        <v>82</v>
      </c>
      <c r="O112" s="128">
        <v>6</v>
      </c>
      <c r="P112" s="127">
        <v>348</v>
      </c>
      <c r="Q112" s="128">
        <v>0</v>
      </c>
      <c r="R112" s="127">
        <v>590</v>
      </c>
      <c r="S112" s="128">
        <v>6</v>
      </c>
      <c r="T112" s="127">
        <v>2019</v>
      </c>
      <c r="U112" s="128">
        <v>2016</v>
      </c>
    </row>
    <row r="113" spans="1:21" x14ac:dyDescent="0.3">
      <c r="A113" s="127" t="s">
        <v>2313</v>
      </c>
      <c r="B113" t="s">
        <v>2352</v>
      </c>
      <c r="C113" t="s">
        <v>2315</v>
      </c>
      <c r="D113">
        <v>2016</v>
      </c>
      <c r="E113" s="128" t="s">
        <v>2311</v>
      </c>
      <c r="F113" s="127">
        <v>249</v>
      </c>
      <c r="G113">
        <v>0</v>
      </c>
      <c r="H113">
        <v>0</v>
      </c>
      <c r="I113" s="128">
        <v>0</v>
      </c>
      <c r="J113" s="127">
        <v>178</v>
      </c>
      <c r="K113">
        <v>0</v>
      </c>
      <c r="L113">
        <v>0</v>
      </c>
      <c r="M113" s="128">
        <v>0</v>
      </c>
      <c r="N113" s="127">
        <v>163</v>
      </c>
      <c r="O113" s="128">
        <v>0</v>
      </c>
      <c r="P113" s="127">
        <v>435</v>
      </c>
      <c r="Q113" s="128">
        <v>34</v>
      </c>
      <c r="R113" s="127">
        <v>1025</v>
      </c>
      <c r="S113" s="128">
        <v>34</v>
      </c>
      <c r="T113" s="127">
        <v>2016</v>
      </c>
      <c r="U113" s="128">
        <v>2016</v>
      </c>
    </row>
    <row r="114" spans="1:21" x14ac:dyDescent="0.3">
      <c r="A114" s="127" t="s">
        <v>2313</v>
      </c>
      <c r="B114" t="s">
        <v>2352</v>
      </c>
      <c r="C114" t="s">
        <v>2315</v>
      </c>
      <c r="D114">
        <v>2017</v>
      </c>
      <c r="E114" s="128" t="s">
        <v>2311</v>
      </c>
      <c r="F114" s="127">
        <v>249</v>
      </c>
      <c r="G114">
        <v>0</v>
      </c>
      <c r="H114">
        <v>0</v>
      </c>
      <c r="I114" s="128">
        <v>0</v>
      </c>
      <c r="J114" s="127">
        <v>178</v>
      </c>
      <c r="K114">
        <v>5</v>
      </c>
      <c r="L114">
        <v>5</v>
      </c>
      <c r="M114" s="128">
        <v>0</v>
      </c>
      <c r="N114" s="127">
        <v>163</v>
      </c>
      <c r="O114" s="128">
        <v>0</v>
      </c>
      <c r="P114" s="127">
        <v>435</v>
      </c>
      <c r="Q114" s="128">
        <v>69</v>
      </c>
      <c r="R114" s="127">
        <v>1025</v>
      </c>
      <c r="S114" s="128">
        <v>74</v>
      </c>
      <c r="T114" s="127">
        <v>2017</v>
      </c>
      <c r="U114" s="128">
        <v>2016</v>
      </c>
    </row>
    <row r="115" spans="1:21" x14ac:dyDescent="0.3">
      <c r="A115" s="127" t="s">
        <v>2313</v>
      </c>
      <c r="B115" t="s">
        <v>2352</v>
      </c>
      <c r="C115" t="s">
        <v>2316</v>
      </c>
      <c r="D115">
        <v>2018</v>
      </c>
      <c r="E115" s="128" t="s">
        <v>2311</v>
      </c>
      <c r="F115" s="127">
        <v>249</v>
      </c>
      <c r="G115">
        <v>0</v>
      </c>
      <c r="H115">
        <v>0</v>
      </c>
      <c r="I115" s="128">
        <v>0</v>
      </c>
      <c r="J115" s="127">
        <v>178</v>
      </c>
      <c r="K115">
        <v>0</v>
      </c>
      <c r="L115">
        <v>0</v>
      </c>
      <c r="M115" s="128">
        <v>0</v>
      </c>
      <c r="N115" s="127">
        <v>163</v>
      </c>
      <c r="O115" s="128">
        <v>0</v>
      </c>
      <c r="P115" s="127">
        <v>435</v>
      </c>
      <c r="Q115" s="128">
        <v>24</v>
      </c>
      <c r="R115" s="127">
        <v>1025</v>
      </c>
      <c r="S115" s="128">
        <v>24</v>
      </c>
      <c r="T115" s="127">
        <v>2018</v>
      </c>
      <c r="U115" s="128">
        <v>2016</v>
      </c>
    </row>
    <row r="116" spans="1:21" x14ac:dyDescent="0.3">
      <c r="A116" s="127" t="s">
        <v>2313</v>
      </c>
      <c r="B116" t="s">
        <v>2352</v>
      </c>
      <c r="C116" t="s">
        <v>2316</v>
      </c>
      <c r="D116">
        <v>2019</v>
      </c>
      <c r="E116" s="128" t="s">
        <v>2311</v>
      </c>
      <c r="F116" s="127">
        <v>249</v>
      </c>
      <c r="G116">
        <v>0</v>
      </c>
      <c r="H116">
        <v>0</v>
      </c>
      <c r="I116" s="128">
        <v>0</v>
      </c>
      <c r="J116" s="127">
        <v>178</v>
      </c>
      <c r="K116">
        <v>4</v>
      </c>
      <c r="L116">
        <v>0</v>
      </c>
      <c r="M116" s="128">
        <v>4</v>
      </c>
      <c r="N116" s="127">
        <v>163</v>
      </c>
      <c r="O116" s="128">
        <v>7</v>
      </c>
      <c r="P116" s="127">
        <v>435</v>
      </c>
      <c r="Q116" s="128">
        <v>76</v>
      </c>
      <c r="R116" s="127">
        <v>1025</v>
      </c>
      <c r="S116" s="128">
        <v>87</v>
      </c>
      <c r="T116" s="127">
        <v>2019</v>
      </c>
      <c r="U116" s="128">
        <v>2016</v>
      </c>
    </row>
    <row r="117" spans="1:21" x14ac:dyDescent="0.3">
      <c r="A117" s="127" t="s">
        <v>2334</v>
      </c>
      <c r="B117" t="s">
        <v>2353</v>
      </c>
      <c r="C117" t="s">
        <v>2310</v>
      </c>
      <c r="D117">
        <v>2017</v>
      </c>
      <c r="E117" s="128" t="s">
        <v>2311</v>
      </c>
      <c r="F117" s="127">
        <v>497</v>
      </c>
      <c r="G117">
        <v>52</v>
      </c>
      <c r="H117">
        <v>52</v>
      </c>
      <c r="I117" s="128">
        <v>0</v>
      </c>
      <c r="J117" s="127">
        <v>331</v>
      </c>
      <c r="K117">
        <v>27</v>
      </c>
      <c r="L117">
        <v>27</v>
      </c>
      <c r="M117" s="128">
        <v>0</v>
      </c>
      <c r="N117" s="127">
        <v>333</v>
      </c>
      <c r="O117" s="128">
        <v>0</v>
      </c>
      <c r="P117" s="127">
        <v>770</v>
      </c>
      <c r="Q117" s="128">
        <v>211</v>
      </c>
      <c r="R117" s="127">
        <v>1931</v>
      </c>
      <c r="S117" s="128">
        <v>290</v>
      </c>
      <c r="T117" s="127">
        <v>2017</v>
      </c>
      <c r="U117" s="128">
        <v>2016</v>
      </c>
    </row>
    <row r="118" spans="1:21" x14ac:dyDescent="0.3">
      <c r="A118" s="127" t="s">
        <v>2334</v>
      </c>
      <c r="B118" t="s">
        <v>2353</v>
      </c>
      <c r="C118" t="s">
        <v>2312</v>
      </c>
      <c r="D118">
        <v>2018</v>
      </c>
      <c r="E118" s="128" t="s">
        <v>2311</v>
      </c>
      <c r="F118" s="127">
        <v>497</v>
      </c>
      <c r="G118">
        <v>0</v>
      </c>
      <c r="H118">
        <v>0</v>
      </c>
      <c r="I118" s="128">
        <v>0</v>
      </c>
      <c r="J118" s="127">
        <v>331</v>
      </c>
      <c r="K118">
        <v>0</v>
      </c>
      <c r="L118">
        <v>0</v>
      </c>
      <c r="M118" s="128">
        <v>0</v>
      </c>
      <c r="N118" s="127">
        <v>333</v>
      </c>
      <c r="O118" s="128">
        <v>48</v>
      </c>
      <c r="P118" s="127">
        <v>770</v>
      </c>
      <c r="Q118" s="128">
        <v>170</v>
      </c>
      <c r="R118" s="127">
        <v>1931</v>
      </c>
      <c r="S118" s="128">
        <v>218</v>
      </c>
      <c r="T118" s="127">
        <v>2018</v>
      </c>
      <c r="U118" s="128">
        <v>2016</v>
      </c>
    </row>
    <row r="119" spans="1:21" x14ac:dyDescent="0.3">
      <c r="A119" s="127" t="s">
        <v>2313</v>
      </c>
      <c r="B119" t="s">
        <v>2354</v>
      </c>
      <c r="C119" t="s">
        <v>2315</v>
      </c>
      <c r="D119">
        <v>2016</v>
      </c>
      <c r="E119" s="128" t="s">
        <v>2311</v>
      </c>
      <c r="F119" s="127">
        <v>604</v>
      </c>
      <c r="G119">
        <v>41</v>
      </c>
      <c r="H119">
        <v>41</v>
      </c>
      <c r="I119" s="128">
        <v>0</v>
      </c>
      <c r="J119" s="127">
        <v>431</v>
      </c>
      <c r="K119">
        <v>21</v>
      </c>
      <c r="L119">
        <v>21</v>
      </c>
      <c r="M119" s="128">
        <v>0</v>
      </c>
      <c r="N119" s="127">
        <v>396</v>
      </c>
      <c r="O119" s="128">
        <v>7</v>
      </c>
      <c r="P119" s="127">
        <v>1049</v>
      </c>
      <c r="Q119" s="128">
        <v>0</v>
      </c>
      <c r="R119" s="127">
        <v>2480</v>
      </c>
      <c r="S119" s="128">
        <v>69</v>
      </c>
      <c r="T119" s="127">
        <v>2016</v>
      </c>
      <c r="U119" s="128">
        <v>2016</v>
      </c>
    </row>
    <row r="120" spans="1:21" x14ac:dyDescent="0.3">
      <c r="A120" s="127" t="s">
        <v>2313</v>
      </c>
      <c r="B120" t="s">
        <v>2354</v>
      </c>
      <c r="C120" t="s">
        <v>2315</v>
      </c>
      <c r="D120">
        <v>2017</v>
      </c>
      <c r="E120" s="128" t="s">
        <v>2311</v>
      </c>
      <c r="F120" s="127">
        <v>604</v>
      </c>
      <c r="G120">
        <v>0</v>
      </c>
      <c r="H120">
        <v>0</v>
      </c>
      <c r="I120" s="128">
        <v>0</v>
      </c>
      <c r="J120" s="127">
        <v>431</v>
      </c>
      <c r="K120">
        <v>0</v>
      </c>
      <c r="L120">
        <v>0</v>
      </c>
      <c r="M120" s="128">
        <v>0</v>
      </c>
      <c r="N120" s="127">
        <v>396</v>
      </c>
      <c r="O120" s="128">
        <v>0</v>
      </c>
      <c r="P120" s="127">
        <v>1049</v>
      </c>
      <c r="Q120" s="128">
        <v>217</v>
      </c>
      <c r="R120" s="127">
        <v>2480</v>
      </c>
      <c r="S120" s="128">
        <v>217</v>
      </c>
      <c r="T120" s="127">
        <v>2017</v>
      </c>
      <c r="U120" s="128">
        <v>2016</v>
      </c>
    </row>
    <row r="121" spans="1:21" x14ac:dyDescent="0.3">
      <c r="A121" s="127" t="s">
        <v>2313</v>
      </c>
      <c r="B121" t="s">
        <v>2354</v>
      </c>
      <c r="C121" t="s">
        <v>2316</v>
      </c>
      <c r="D121">
        <v>2018</v>
      </c>
      <c r="E121" s="128" t="s">
        <v>2311</v>
      </c>
      <c r="F121" s="127">
        <v>604</v>
      </c>
      <c r="G121">
        <v>0</v>
      </c>
      <c r="H121">
        <v>0</v>
      </c>
      <c r="I121" s="128">
        <v>0</v>
      </c>
      <c r="J121" s="127">
        <v>431</v>
      </c>
      <c r="K121">
        <v>1</v>
      </c>
      <c r="L121">
        <v>0</v>
      </c>
      <c r="M121" s="128">
        <v>1</v>
      </c>
      <c r="N121" s="127">
        <v>396</v>
      </c>
      <c r="O121" s="128">
        <v>4</v>
      </c>
      <c r="P121" s="127">
        <v>1049</v>
      </c>
      <c r="Q121" s="128">
        <v>258</v>
      </c>
      <c r="R121" s="127">
        <v>2480</v>
      </c>
      <c r="S121" s="128">
        <v>263</v>
      </c>
      <c r="T121" s="127">
        <v>2018</v>
      </c>
      <c r="U121" s="128">
        <v>2016</v>
      </c>
    </row>
    <row r="122" spans="1:21" x14ac:dyDescent="0.3">
      <c r="A122" s="127" t="s">
        <v>2313</v>
      </c>
      <c r="B122" t="s">
        <v>2354</v>
      </c>
      <c r="C122" t="s">
        <v>2316</v>
      </c>
      <c r="D122">
        <v>2019</v>
      </c>
      <c r="E122" s="128" t="s">
        <v>2311</v>
      </c>
      <c r="F122" s="127">
        <v>604</v>
      </c>
      <c r="G122">
        <v>0</v>
      </c>
      <c r="H122">
        <v>0</v>
      </c>
      <c r="I122" s="128">
        <v>0</v>
      </c>
      <c r="J122" s="127">
        <v>431</v>
      </c>
      <c r="K122">
        <v>0</v>
      </c>
      <c r="L122">
        <v>0</v>
      </c>
      <c r="M122" s="128">
        <v>0</v>
      </c>
      <c r="N122" s="127">
        <v>396</v>
      </c>
      <c r="O122" s="128">
        <v>2</v>
      </c>
      <c r="P122" s="127">
        <v>1049</v>
      </c>
      <c r="Q122" s="128">
        <v>192</v>
      </c>
      <c r="R122" s="127">
        <v>2480</v>
      </c>
      <c r="S122" s="128">
        <v>194</v>
      </c>
      <c r="T122" s="127">
        <v>2019</v>
      </c>
      <c r="U122" s="128">
        <v>2016</v>
      </c>
    </row>
    <row r="123" spans="1:21" x14ac:dyDescent="0.3">
      <c r="A123" s="127" t="s">
        <v>2324</v>
      </c>
      <c r="B123" t="s">
        <v>2324</v>
      </c>
      <c r="C123" t="s">
        <v>2355</v>
      </c>
      <c r="D123">
        <v>2014</v>
      </c>
      <c r="E123" s="128" t="s">
        <v>2311</v>
      </c>
      <c r="F123" s="127">
        <v>1352</v>
      </c>
      <c r="G123">
        <v>15</v>
      </c>
      <c r="H123">
        <v>15</v>
      </c>
      <c r="I123" s="128">
        <v>0</v>
      </c>
      <c r="J123" s="127">
        <v>1056</v>
      </c>
      <c r="K123">
        <v>113</v>
      </c>
      <c r="L123">
        <v>113</v>
      </c>
      <c r="M123" s="128">
        <v>0</v>
      </c>
      <c r="N123" s="127">
        <v>1091</v>
      </c>
      <c r="O123" s="128">
        <v>21</v>
      </c>
      <c r="P123" s="127">
        <v>2600</v>
      </c>
      <c r="Q123" s="128">
        <v>1</v>
      </c>
      <c r="R123" s="127">
        <v>6099</v>
      </c>
      <c r="S123" s="128">
        <v>150</v>
      </c>
      <c r="T123" s="127">
        <v>2016</v>
      </c>
      <c r="U123" s="128">
        <v>2016</v>
      </c>
    </row>
    <row r="124" spans="1:21" x14ac:dyDescent="0.3">
      <c r="A124" s="127" t="s">
        <v>2324</v>
      </c>
      <c r="B124" t="s">
        <v>2324</v>
      </c>
      <c r="C124" t="s">
        <v>2355</v>
      </c>
      <c r="D124">
        <v>2015</v>
      </c>
      <c r="E124" s="128" t="s">
        <v>2311</v>
      </c>
      <c r="F124" s="127">
        <v>1352</v>
      </c>
      <c r="G124">
        <v>2</v>
      </c>
      <c r="H124">
        <v>2</v>
      </c>
      <c r="I124" s="128">
        <v>0</v>
      </c>
      <c r="J124" s="127">
        <v>1056</v>
      </c>
      <c r="K124">
        <v>140</v>
      </c>
      <c r="L124">
        <v>140</v>
      </c>
      <c r="M124" s="128">
        <v>0</v>
      </c>
      <c r="N124" s="127">
        <v>1091</v>
      </c>
      <c r="O124" s="128">
        <v>17</v>
      </c>
      <c r="P124" s="127">
        <v>2600</v>
      </c>
      <c r="Q124" s="128">
        <v>1</v>
      </c>
      <c r="R124" s="127">
        <v>6099</v>
      </c>
      <c r="S124" s="128">
        <v>160</v>
      </c>
      <c r="T124" s="127">
        <v>2016</v>
      </c>
      <c r="U124" s="128">
        <v>2016</v>
      </c>
    </row>
    <row r="125" spans="1:21" x14ac:dyDescent="0.3">
      <c r="A125" s="127" t="s">
        <v>2324</v>
      </c>
      <c r="B125" t="s">
        <v>2324</v>
      </c>
      <c r="C125" t="s">
        <v>2319</v>
      </c>
      <c r="D125">
        <v>2016</v>
      </c>
      <c r="E125" s="128" t="s">
        <v>2311</v>
      </c>
      <c r="F125" s="127">
        <v>1352</v>
      </c>
      <c r="G125">
        <v>104</v>
      </c>
      <c r="H125">
        <v>0</v>
      </c>
      <c r="I125" s="128">
        <v>104</v>
      </c>
      <c r="J125" s="127">
        <v>1056</v>
      </c>
      <c r="K125">
        <v>304</v>
      </c>
      <c r="L125">
        <v>0</v>
      </c>
      <c r="M125" s="128">
        <v>304</v>
      </c>
      <c r="N125" s="127">
        <v>1091</v>
      </c>
      <c r="O125" s="128">
        <v>82</v>
      </c>
      <c r="P125" s="127">
        <v>2600</v>
      </c>
      <c r="Q125" s="128">
        <v>0</v>
      </c>
      <c r="R125" s="127">
        <v>6099</v>
      </c>
      <c r="S125" s="128">
        <v>490</v>
      </c>
      <c r="T125" s="127">
        <v>2016</v>
      </c>
      <c r="U125" s="128">
        <v>2016</v>
      </c>
    </row>
    <row r="126" spans="1:21" x14ac:dyDescent="0.3">
      <c r="A126" s="127" t="s">
        <v>2324</v>
      </c>
      <c r="B126" t="s">
        <v>2324</v>
      </c>
      <c r="C126" t="s">
        <v>2319</v>
      </c>
      <c r="D126">
        <v>2017</v>
      </c>
      <c r="E126" s="128" t="s">
        <v>2311</v>
      </c>
      <c r="F126" s="127">
        <v>1352</v>
      </c>
      <c r="G126">
        <v>6</v>
      </c>
      <c r="H126">
        <v>0</v>
      </c>
      <c r="I126" s="128">
        <v>6</v>
      </c>
      <c r="J126" s="127">
        <v>1056</v>
      </c>
      <c r="K126">
        <v>56</v>
      </c>
      <c r="L126">
        <v>0</v>
      </c>
      <c r="M126" s="128">
        <v>56</v>
      </c>
      <c r="N126" s="127">
        <v>1091</v>
      </c>
      <c r="O126" s="128">
        <v>88</v>
      </c>
      <c r="P126" s="127">
        <v>2600</v>
      </c>
      <c r="Q126" s="128">
        <v>0</v>
      </c>
      <c r="R126" s="127">
        <v>6099</v>
      </c>
      <c r="S126" s="128">
        <v>150</v>
      </c>
      <c r="T126" s="127">
        <v>2017</v>
      </c>
      <c r="U126" s="128">
        <v>2016</v>
      </c>
    </row>
    <row r="127" spans="1:21" x14ac:dyDescent="0.3">
      <c r="A127" s="127" t="s">
        <v>2324</v>
      </c>
      <c r="B127" t="s">
        <v>2324</v>
      </c>
      <c r="C127" t="s">
        <v>2320</v>
      </c>
      <c r="D127">
        <v>2018</v>
      </c>
      <c r="E127" s="128" t="s">
        <v>2311</v>
      </c>
      <c r="F127" s="127">
        <v>1352</v>
      </c>
      <c r="G127">
        <v>0</v>
      </c>
      <c r="H127">
        <v>0</v>
      </c>
      <c r="I127" s="128">
        <v>0</v>
      </c>
      <c r="J127" s="127">
        <v>1056</v>
      </c>
      <c r="K127">
        <v>0</v>
      </c>
      <c r="L127">
        <v>0</v>
      </c>
      <c r="M127" s="128">
        <v>0</v>
      </c>
      <c r="N127" s="127">
        <v>1091</v>
      </c>
      <c r="O127" s="128">
        <v>0</v>
      </c>
      <c r="P127" s="127">
        <v>2600</v>
      </c>
      <c r="Q127" s="128">
        <v>69</v>
      </c>
      <c r="R127" s="127">
        <v>6099</v>
      </c>
      <c r="S127" s="128">
        <v>69</v>
      </c>
      <c r="T127" s="127">
        <v>2018</v>
      </c>
      <c r="U127" s="128">
        <v>2016</v>
      </c>
    </row>
    <row r="128" spans="1:21" x14ac:dyDescent="0.3">
      <c r="A128" s="127" t="s">
        <v>2324</v>
      </c>
      <c r="B128" t="s">
        <v>2324</v>
      </c>
      <c r="C128" t="s">
        <v>2320</v>
      </c>
      <c r="D128">
        <v>2019</v>
      </c>
      <c r="E128" s="128" t="s">
        <v>2311</v>
      </c>
      <c r="F128" s="127">
        <v>1352</v>
      </c>
      <c r="G128">
        <v>0</v>
      </c>
      <c r="H128">
        <v>0</v>
      </c>
      <c r="I128" s="128">
        <v>0</v>
      </c>
      <c r="J128" s="127">
        <v>1056</v>
      </c>
      <c r="K128">
        <v>0</v>
      </c>
      <c r="L128">
        <v>0</v>
      </c>
      <c r="M128" s="128">
        <v>0</v>
      </c>
      <c r="N128" s="127">
        <v>1091</v>
      </c>
      <c r="O128" s="128">
        <v>0</v>
      </c>
      <c r="P128" s="127">
        <v>2600</v>
      </c>
      <c r="Q128" s="128">
        <v>148</v>
      </c>
      <c r="R128" s="127">
        <v>6099</v>
      </c>
      <c r="S128" s="128">
        <v>148</v>
      </c>
      <c r="T128" s="127">
        <v>2019</v>
      </c>
      <c r="U128" s="128">
        <v>2016</v>
      </c>
    </row>
    <row r="129" spans="1:21" x14ac:dyDescent="0.3">
      <c r="A129" s="127" t="s">
        <v>2324</v>
      </c>
      <c r="B129" t="s">
        <v>2356</v>
      </c>
      <c r="C129" t="s">
        <v>2355</v>
      </c>
      <c r="D129">
        <v>2015</v>
      </c>
      <c r="E129" s="128" t="s">
        <v>2311</v>
      </c>
      <c r="F129" s="127">
        <v>1285</v>
      </c>
      <c r="G129">
        <v>0</v>
      </c>
      <c r="H129">
        <v>0</v>
      </c>
      <c r="I129" s="128">
        <v>0</v>
      </c>
      <c r="J129" s="127">
        <v>984</v>
      </c>
      <c r="K129">
        <v>0</v>
      </c>
      <c r="L129">
        <v>0</v>
      </c>
      <c r="M129" s="128">
        <v>0</v>
      </c>
      <c r="N129" s="127">
        <v>1015</v>
      </c>
      <c r="O129" s="128">
        <v>0</v>
      </c>
      <c r="P129" s="127">
        <v>2398</v>
      </c>
      <c r="Q129" s="128">
        <v>0</v>
      </c>
      <c r="R129" s="127">
        <v>5682</v>
      </c>
      <c r="S129" s="128">
        <v>0</v>
      </c>
      <c r="T129" s="127">
        <v>2016</v>
      </c>
      <c r="U129" s="128">
        <v>2016</v>
      </c>
    </row>
    <row r="130" spans="1:21" x14ac:dyDescent="0.3">
      <c r="A130" s="127" t="s">
        <v>2324</v>
      </c>
      <c r="B130" t="s">
        <v>2356</v>
      </c>
      <c r="C130" t="s">
        <v>2319</v>
      </c>
      <c r="D130">
        <v>2016</v>
      </c>
      <c r="E130" s="128" t="s">
        <v>2311</v>
      </c>
      <c r="F130" s="127">
        <v>1285</v>
      </c>
      <c r="G130">
        <v>0</v>
      </c>
      <c r="H130">
        <v>0</v>
      </c>
      <c r="I130" s="128">
        <v>0</v>
      </c>
      <c r="J130" s="127">
        <v>984</v>
      </c>
      <c r="K130">
        <v>20</v>
      </c>
      <c r="L130">
        <v>20</v>
      </c>
      <c r="M130" s="128">
        <v>0</v>
      </c>
      <c r="N130" s="127">
        <v>1015</v>
      </c>
      <c r="O130" s="128">
        <v>0</v>
      </c>
      <c r="P130" s="127">
        <v>2398</v>
      </c>
      <c r="Q130" s="128">
        <v>0</v>
      </c>
      <c r="R130" s="127">
        <v>5682</v>
      </c>
      <c r="S130" s="128">
        <v>20</v>
      </c>
      <c r="T130" s="127">
        <v>2016</v>
      </c>
      <c r="U130" s="128">
        <v>2016</v>
      </c>
    </row>
    <row r="131" spans="1:21" x14ac:dyDescent="0.3">
      <c r="A131" s="127" t="s">
        <v>2324</v>
      </c>
      <c r="B131" t="s">
        <v>2356</v>
      </c>
      <c r="C131" t="s">
        <v>2319</v>
      </c>
      <c r="D131">
        <v>2017</v>
      </c>
      <c r="E131" s="128" t="s">
        <v>2311</v>
      </c>
      <c r="F131" s="127">
        <v>1285</v>
      </c>
      <c r="G131">
        <v>0</v>
      </c>
      <c r="H131">
        <v>0</v>
      </c>
      <c r="I131" s="128">
        <v>0</v>
      </c>
      <c r="J131" s="127">
        <v>984</v>
      </c>
      <c r="K131">
        <v>11</v>
      </c>
      <c r="L131">
        <v>0</v>
      </c>
      <c r="M131" s="128">
        <v>11</v>
      </c>
      <c r="N131" s="127">
        <v>1015</v>
      </c>
      <c r="O131" s="128">
        <v>0</v>
      </c>
      <c r="P131" s="127">
        <v>2398</v>
      </c>
      <c r="Q131" s="128">
        <v>148</v>
      </c>
      <c r="R131" s="127">
        <v>5682</v>
      </c>
      <c r="S131" s="128">
        <v>159</v>
      </c>
      <c r="T131" s="127">
        <v>2017</v>
      </c>
      <c r="U131" s="128">
        <v>2016</v>
      </c>
    </row>
    <row r="132" spans="1:21" x14ac:dyDescent="0.3">
      <c r="A132" s="127" t="s">
        <v>2324</v>
      </c>
      <c r="B132" t="s">
        <v>2356</v>
      </c>
      <c r="C132" t="s">
        <v>2320</v>
      </c>
      <c r="D132">
        <v>2018</v>
      </c>
      <c r="E132" s="128" t="s">
        <v>2311</v>
      </c>
      <c r="F132" s="127">
        <v>1285</v>
      </c>
      <c r="G132">
        <v>0</v>
      </c>
      <c r="H132">
        <v>0</v>
      </c>
      <c r="I132" s="128">
        <v>0</v>
      </c>
      <c r="J132" s="127">
        <v>984</v>
      </c>
      <c r="K132">
        <v>10</v>
      </c>
      <c r="L132">
        <v>0</v>
      </c>
      <c r="M132" s="128">
        <v>10</v>
      </c>
      <c r="N132" s="127">
        <v>1015</v>
      </c>
      <c r="O132" s="128">
        <v>0</v>
      </c>
      <c r="P132" s="127">
        <v>2398</v>
      </c>
      <c r="Q132" s="128">
        <v>295</v>
      </c>
      <c r="R132" s="127">
        <v>5682</v>
      </c>
      <c r="S132" s="128">
        <v>305</v>
      </c>
      <c r="T132" s="127">
        <v>2018</v>
      </c>
      <c r="U132" s="128">
        <v>2016</v>
      </c>
    </row>
    <row r="133" spans="1:21" x14ac:dyDescent="0.3">
      <c r="A133" s="127" t="s">
        <v>2324</v>
      </c>
      <c r="B133" t="s">
        <v>2356</v>
      </c>
      <c r="C133" t="s">
        <v>2320</v>
      </c>
      <c r="D133">
        <v>2019</v>
      </c>
      <c r="E133" s="128" t="s">
        <v>2311</v>
      </c>
      <c r="F133" s="127">
        <v>1285</v>
      </c>
      <c r="G133">
        <v>0</v>
      </c>
      <c r="H133">
        <v>0</v>
      </c>
      <c r="I133" s="128">
        <v>0</v>
      </c>
      <c r="J133" s="127">
        <v>984</v>
      </c>
      <c r="K133">
        <v>0</v>
      </c>
      <c r="L133">
        <v>0</v>
      </c>
      <c r="M133" s="128">
        <v>0</v>
      </c>
      <c r="N133" s="127">
        <v>1015</v>
      </c>
      <c r="O133" s="128">
        <v>0</v>
      </c>
      <c r="P133" s="127">
        <v>2398</v>
      </c>
      <c r="Q133" s="128">
        <v>480</v>
      </c>
      <c r="R133" s="127">
        <v>5682</v>
      </c>
      <c r="S133" s="128">
        <v>480</v>
      </c>
      <c r="T133" s="127">
        <v>2019</v>
      </c>
      <c r="U133" s="128">
        <v>2016</v>
      </c>
    </row>
    <row r="134" spans="1:21" x14ac:dyDescent="0.3">
      <c r="A134" s="127" t="s">
        <v>2334</v>
      </c>
      <c r="B134" t="s">
        <v>2357</v>
      </c>
      <c r="C134" t="s">
        <v>2312</v>
      </c>
      <c r="D134">
        <v>2018</v>
      </c>
      <c r="E134" s="128" t="s">
        <v>2311</v>
      </c>
      <c r="F134" s="127">
        <v>925</v>
      </c>
      <c r="G134">
        <v>4</v>
      </c>
      <c r="H134">
        <v>0</v>
      </c>
      <c r="I134" s="128">
        <v>4</v>
      </c>
      <c r="J134" s="127">
        <v>693</v>
      </c>
      <c r="K134">
        <v>5</v>
      </c>
      <c r="L134">
        <v>0</v>
      </c>
      <c r="M134" s="128">
        <v>5</v>
      </c>
      <c r="N134" s="127">
        <v>825</v>
      </c>
      <c r="O134" s="128">
        <v>4</v>
      </c>
      <c r="P134" s="127">
        <v>1958</v>
      </c>
      <c r="Q134" s="128">
        <v>476</v>
      </c>
      <c r="R134" s="127">
        <v>4401</v>
      </c>
      <c r="S134" s="128">
        <v>489</v>
      </c>
      <c r="T134" s="127">
        <v>2018</v>
      </c>
      <c r="U134" s="128">
        <v>2016</v>
      </c>
    </row>
    <row r="135" spans="1:21" x14ac:dyDescent="0.3">
      <c r="A135" s="127" t="s">
        <v>2334</v>
      </c>
      <c r="B135" t="s">
        <v>2357</v>
      </c>
      <c r="C135" t="s">
        <v>2312</v>
      </c>
      <c r="D135">
        <v>2019</v>
      </c>
      <c r="E135" s="128" t="s">
        <v>2311</v>
      </c>
      <c r="F135" s="127">
        <v>925</v>
      </c>
      <c r="G135">
        <v>0</v>
      </c>
      <c r="H135">
        <v>0</v>
      </c>
      <c r="I135" s="128">
        <v>0</v>
      </c>
      <c r="J135" s="127">
        <v>693</v>
      </c>
      <c r="K135">
        <v>0</v>
      </c>
      <c r="L135">
        <v>0</v>
      </c>
      <c r="M135" s="128">
        <v>0</v>
      </c>
      <c r="N135" s="127">
        <v>825</v>
      </c>
      <c r="O135" s="128">
        <v>182</v>
      </c>
      <c r="P135" s="127">
        <v>1958</v>
      </c>
      <c r="Q135" s="128">
        <v>514</v>
      </c>
      <c r="R135" s="127">
        <v>4401</v>
      </c>
      <c r="S135" s="128">
        <v>696</v>
      </c>
      <c r="T135" s="127">
        <v>2019</v>
      </c>
      <c r="U135" s="128">
        <v>2016</v>
      </c>
    </row>
    <row r="136" spans="1:21" x14ac:dyDescent="0.3">
      <c r="A136" s="127" t="s">
        <v>2308</v>
      </c>
      <c r="B136" t="s">
        <v>2358</v>
      </c>
      <c r="C136" t="s">
        <v>2312</v>
      </c>
      <c r="D136">
        <v>2018</v>
      </c>
      <c r="E136" s="128" t="s">
        <v>2311</v>
      </c>
      <c r="F136" s="127">
        <v>11</v>
      </c>
      <c r="G136">
        <v>0</v>
      </c>
      <c r="H136">
        <v>0</v>
      </c>
      <c r="I136" s="128">
        <v>0</v>
      </c>
      <c r="J136" s="127">
        <v>5</v>
      </c>
      <c r="K136">
        <v>0</v>
      </c>
      <c r="L136">
        <v>0</v>
      </c>
      <c r="M136" s="128">
        <v>0</v>
      </c>
      <c r="N136" s="127">
        <v>6</v>
      </c>
      <c r="O136" s="128">
        <v>0</v>
      </c>
      <c r="P136" s="127">
        <v>14</v>
      </c>
      <c r="Q136" s="128">
        <v>0</v>
      </c>
      <c r="R136" s="127">
        <v>36</v>
      </c>
      <c r="S136" s="128">
        <v>0</v>
      </c>
      <c r="T136" s="127">
        <v>2018</v>
      </c>
      <c r="U136" s="128">
        <v>2016</v>
      </c>
    </row>
    <row r="137" spans="1:21" x14ac:dyDescent="0.3">
      <c r="A137" s="127" t="s">
        <v>2308</v>
      </c>
      <c r="B137" t="s">
        <v>2358</v>
      </c>
      <c r="C137" t="s">
        <v>2312</v>
      </c>
      <c r="D137">
        <v>2019</v>
      </c>
      <c r="E137" s="128" t="s">
        <v>2311</v>
      </c>
      <c r="F137" s="127">
        <v>11</v>
      </c>
      <c r="G137">
        <v>0</v>
      </c>
      <c r="H137">
        <v>0</v>
      </c>
      <c r="I137" s="128">
        <v>0</v>
      </c>
      <c r="J137" s="127">
        <v>5</v>
      </c>
      <c r="K137">
        <v>0</v>
      </c>
      <c r="L137">
        <v>0</v>
      </c>
      <c r="M137" s="128">
        <v>0</v>
      </c>
      <c r="N137" s="127">
        <v>6</v>
      </c>
      <c r="O137" s="128">
        <v>0</v>
      </c>
      <c r="P137" s="127">
        <v>14</v>
      </c>
      <c r="Q137" s="128">
        <v>0</v>
      </c>
      <c r="R137" s="127">
        <v>36</v>
      </c>
      <c r="S137" s="128">
        <v>0</v>
      </c>
      <c r="T137" s="127">
        <v>2019</v>
      </c>
      <c r="U137" s="128">
        <v>2016</v>
      </c>
    </row>
    <row r="138" spans="1:21" x14ac:dyDescent="0.3">
      <c r="A138" s="127" t="s">
        <v>2308</v>
      </c>
      <c r="B138" t="s">
        <v>2359</v>
      </c>
      <c r="C138" t="s">
        <v>2310</v>
      </c>
      <c r="D138">
        <v>2016</v>
      </c>
      <c r="E138" s="128" t="s">
        <v>2311</v>
      </c>
      <c r="F138" s="127">
        <v>93</v>
      </c>
      <c r="G138">
        <v>6</v>
      </c>
      <c r="H138">
        <v>0</v>
      </c>
      <c r="I138" s="128">
        <v>6</v>
      </c>
      <c r="J138" s="127">
        <v>73</v>
      </c>
      <c r="K138">
        <v>6</v>
      </c>
      <c r="L138">
        <v>0</v>
      </c>
      <c r="M138" s="128">
        <v>6</v>
      </c>
      <c r="N138" s="127">
        <v>66</v>
      </c>
      <c r="O138" s="128">
        <v>7</v>
      </c>
      <c r="P138" s="127">
        <v>79</v>
      </c>
      <c r="Q138" s="128">
        <v>0</v>
      </c>
      <c r="R138" s="127">
        <v>311</v>
      </c>
      <c r="S138" s="128">
        <v>19</v>
      </c>
      <c r="T138" s="127">
        <v>2016</v>
      </c>
      <c r="U138" s="128">
        <v>2016</v>
      </c>
    </row>
    <row r="139" spans="1:21" x14ac:dyDescent="0.3">
      <c r="A139" s="127" t="s">
        <v>2308</v>
      </c>
      <c r="B139" t="s">
        <v>2359</v>
      </c>
      <c r="C139" t="s">
        <v>2310</v>
      </c>
      <c r="D139">
        <v>2017</v>
      </c>
      <c r="E139" s="128" t="s">
        <v>2311</v>
      </c>
      <c r="F139" s="127">
        <v>93</v>
      </c>
      <c r="G139">
        <v>0</v>
      </c>
      <c r="H139">
        <v>0</v>
      </c>
      <c r="I139" s="128">
        <v>0</v>
      </c>
      <c r="J139" s="127">
        <v>73</v>
      </c>
      <c r="K139">
        <v>0</v>
      </c>
      <c r="L139">
        <v>0</v>
      </c>
      <c r="M139" s="128">
        <v>0</v>
      </c>
      <c r="N139" s="127">
        <v>66</v>
      </c>
      <c r="O139" s="128">
        <v>25</v>
      </c>
      <c r="P139" s="127">
        <v>79</v>
      </c>
      <c r="Q139" s="128">
        <v>0</v>
      </c>
      <c r="R139" s="127">
        <v>311</v>
      </c>
      <c r="S139" s="128">
        <v>25</v>
      </c>
      <c r="T139" s="127">
        <v>2017</v>
      </c>
      <c r="U139" s="128">
        <v>2016</v>
      </c>
    </row>
    <row r="140" spans="1:21" x14ac:dyDescent="0.3">
      <c r="A140" s="127" t="s">
        <v>2308</v>
      </c>
      <c r="B140" t="s">
        <v>2359</v>
      </c>
      <c r="C140" t="s">
        <v>2312</v>
      </c>
      <c r="D140">
        <v>2019</v>
      </c>
      <c r="E140" s="128" t="s">
        <v>2311</v>
      </c>
      <c r="F140" s="127">
        <v>93</v>
      </c>
      <c r="G140">
        <v>0</v>
      </c>
      <c r="H140">
        <v>0</v>
      </c>
      <c r="I140" s="128">
        <v>0</v>
      </c>
      <c r="J140" s="127">
        <v>73</v>
      </c>
      <c r="K140">
        <v>0</v>
      </c>
      <c r="L140">
        <v>0</v>
      </c>
      <c r="M140" s="128">
        <v>0</v>
      </c>
      <c r="N140" s="127">
        <v>66</v>
      </c>
      <c r="O140" s="128">
        <v>0</v>
      </c>
      <c r="P140" s="127">
        <v>79</v>
      </c>
      <c r="Q140" s="128">
        <v>7</v>
      </c>
      <c r="R140" s="127">
        <v>311</v>
      </c>
      <c r="S140" s="128">
        <v>7</v>
      </c>
      <c r="T140" s="127">
        <v>2019</v>
      </c>
      <c r="U140" s="128">
        <v>2016</v>
      </c>
    </row>
    <row r="141" spans="1:21" x14ac:dyDescent="0.3">
      <c r="A141" s="127" t="s">
        <v>2326</v>
      </c>
      <c r="B141" t="s">
        <v>2360</v>
      </c>
      <c r="C141" t="s">
        <v>2310</v>
      </c>
      <c r="D141">
        <v>2017</v>
      </c>
      <c r="E141" s="128" t="s">
        <v>2311</v>
      </c>
      <c r="F141" s="127">
        <v>80</v>
      </c>
      <c r="G141">
        <v>0</v>
      </c>
      <c r="H141">
        <v>0</v>
      </c>
      <c r="I141" s="128">
        <v>0</v>
      </c>
      <c r="J141" s="127">
        <v>56</v>
      </c>
      <c r="K141">
        <v>0</v>
      </c>
      <c r="L141">
        <v>0</v>
      </c>
      <c r="M141" s="128">
        <v>0</v>
      </c>
      <c r="N141" s="127">
        <v>77</v>
      </c>
      <c r="O141" s="128">
        <v>61</v>
      </c>
      <c r="P141" s="127">
        <v>341</v>
      </c>
      <c r="Q141" s="128">
        <v>5</v>
      </c>
      <c r="R141" s="127">
        <v>554</v>
      </c>
      <c r="S141" s="128">
        <v>66</v>
      </c>
      <c r="T141" s="127">
        <v>2017</v>
      </c>
      <c r="U141" s="128">
        <v>2016</v>
      </c>
    </row>
    <row r="142" spans="1:21" x14ac:dyDescent="0.3">
      <c r="A142" s="127" t="s">
        <v>2313</v>
      </c>
      <c r="B142" t="s">
        <v>2313</v>
      </c>
      <c r="C142" t="s">
        <v>2315</v>
      </c>
      <c r="D142">
        <v>2017</v>
      </c>
      <c r="E142" s="128" t="s">
        <v>2311</v>
      </c>
      <c r="F142" s="127">
        <v>1351</v>
      </c>
      <c r="G142">
        <v>0</v>
      </c>
      <c r="H142">
        <v>0</v>
      </c>
      <c r="I142" s="128">
        <v>0</v>
      </c>
      <c r="J142" s="127">
        <v>966</v>
      </c>
      <c r="K142">
        <v>0</v>
      </c>
      <c r="L142">
        <v>0</v>
      </c>
      <c r="M142" s="128">
        <v>0</v>
      </c>
      <c r="N142" s="127">
        <v>886</v>
      </c>
      <c r="O142" s="128">
        <v>145</v>
      </c>
      <c r="P142" s="127">
        <v>2348</v>
      </c>
      <c r="Q142" s="128">
        <v>82</v>
      </c>
      <c r="R142" s="127">
        <v>5551</v>
      </c>
      <c r="S142" s="128">
        <v>227</v>
      </c>
      <c r="T142" s="127">
        <v>2017</v>
      </c>
      <c r="U142" s="128">
        <v>2016</v>
      </c>
    </row>
    <row r="143" spans="1:21" x14ac:dyDescent="0.3">
      <c r="A143" s="127" t="s">
        <v>2313</v>
      </c>
      <c r="B143" t="s">
        <v>2313</v>
      </c>
      <c r="C143" t="s">
        <v>2316</v>
      </c>
      <c r="D143">
        <v>2018</v>
      </c>
      <c r="E143" s="128" t="s">
        <v>2311</v>
      </c>
      <c r="F143" s="127">
        <v>1351</v>
      </c>
      <c r="G143">
        <v>0</v>
      </c>
      <c r="H143">
        <v>0</v>
      </c>
      <c r="I143" s="128">
        <v>0</v>
      </c>
      <c r="J143" s="127">
        <v>966</v>
      </c>
      <c r="K143">
        <v>0</v>
      </c>
      <c r="L143">
        <v>0</v>
      </c>
      <c r="M143" s="128">
        <v>0</v>
      </c>
      <c r="N143" s="127">
        <v>886</v>
      </c>
      <c r="O143" s="128">
        <v>0</v>
      </c>
      <c r="P143" s="127">
        <v>2348</v>
      </c>
      <c r="Q143" s="128">
        <v>603</v>
      </c>
      <c r="R143" s="127">
        <v>5551</v>
      </c>
      <c r="S143" s="128">
        <v>603</v>
      </c>
      <c r="T143" s="127">
        <v>2018</v>
      </c>
      <c r="U143" s="128">
        <v>2016</v>
      </c>
    </row>
    <row r="144" spans="1:21" x14ac:dyDescent="0.3">
      <c r="A144" s="127" t="s">
        <v>2313</v>
      </c>
      <c r="B144" t="s">
        <v>2313</v>
      </c>
      <c r="C144" t="s">
        <v>2316</v>
      </c>
      <c r="D144">
        <v>2019</v>
      </c>
      <c r="E144" s="128" t="s">
        <v>2311</v>
      </c>
      <c r="F144" s="127">
        <v>1351</v>
      </c>
      <c r="G144">
        <v>0</v>
      </c>
      <c r="H144">
        <v>0</v>
      </c>
      <c r="I144" s="128">
        <v>0</v>
      </c>
      <c r="J144" s="127">
        <v>966</v>
      </c>
      <c r="K144">
        <v>0</v>
      </c>
      <c r="L144">
        <v>0</v>
      </c>
      <c r="M144" s="128">
        <v>0</v>
      </c>
      <c r="N144" s="127">
        <v>886</v>
      </c>
      <c r="O144" s="128">
        <v>18</v>
      </c>
      <c r="P144" s="127">
        <v>2348</v>
      </c>
      <c r="Q144" s="128">
        <v>650</v>
      </c>
      <c r="R144" s="127">
        <v>5551</v>
      </c>
      <c r="S144" s="128">
        <v>668</v>
      </c>
      <c r="T144" s="127">
        <v>2019</v>
      </c>
      <c r="U144" s="128">
        <v>2016</v>
      </c>
    </row>
    <row r="145" spans="1:21" x14ac:dyDescent="0.3">
      <c r="A145" s="127" t="s">
        <v>2313</v>
      </c>
      <c r="B145" t="s">
        <v>2361</v>
      </c>
      <c r="C145" t="s">
        <v>2315</v>
      </c>
      <c r="D145">
        <v>2016</v>
      </c>
      <c r="E145" s="128" t="s">
        <v>2311</v>
      </c>
      <c r="F145" s="127">
        <v>1085</v>
      </c>
      <c r="G145">
        <v>0</v>
      </c>
      <c r="H145">
        <v>0</v>
      </c>
      <c r="I145" s="128">
        <v>0</v>
      </c>
      <c r="J145" s="127">
        <v>775</v>
      </c>
      <c r="K145">
        <v>0</v>
      </c>
      <c r="L145">
        <v>0</v>
      </c>
      <c r="M145" s="128">
        <v>0</v>
      </c>
      <c r="N145" s="127">
        <v>711</v>
      </c>
      <c r="O145" s="128">
        <v>37</v>
      </c>
      <c r="P145" s="127">
        <v>1885</v>
      </c>
      <c r="Q145" s="128">
        <v>137</v>
      </c>
      <c r="R145" s="127">
        <v>4456</v>
      </c>
      <c r="S145" s="128">
        <v>174</v>
      </c>
      <c r="T145" s="127">
        <v>2016</v>
      </c>
      <c r="U145" s="128">
        <v>2016</v>
      </c>
    </row>
    <row r="146" spans="1:21" x14ac:dyDescent="0.3">
      <c r="A146" s="127" t="s">
        <v>2313</v>
      </c>
      <c r="B146" t="s">
        <v>2361</v>
      </c>
      <c r="C146" t="s">
        <v>2315</v>
      </c>
      <c r="D146">
        <v>2017</v>
      </c>
      <c r="E146" s="128" t="s">
        <v>2311</v>
      </c>
      <c r="F146" s="127">
        <v>1085</v>
      </c>
      <c r="G146">
        <v>0</v>
      </c>
      <c r="H146">
        <v>0</v>
      </c>
      <c r="I146" s="128">
        <v>0</v>
      </c>
      <c r="J146" s="127">
        <v>775</v>
      </c>
      <c r="K146">
        <v>0</v>
      </c>
      <c r="L146">
        <v>0</v>
      </c>
      <c r="M146" s="128">
        <v>0</v>
      </c>
      <c r="N146" s="127">
        <v>711</v>
      </c>
      <c r="O146" s="128">
        <v>52</v>
      </c>
      <c r="P146" s="127">
        <v>1885</v>
      </c>
      <c r="Q146" s="128">
        <v>118</v>
      </c>
      <c r="R146" s="127">
        <v>4456</v>
      </c>
      <c r="S146" s="128">
        <v>170</v>
      </c>
      <c r="T146" s="127">
        <v>2017</v>
      </c>
      <c r="U146" s="128">
        <v>2016</v>
      </c>
    </row>
    <row r="147" spans="1:21" x14ac:dyDescent="0.3">
      <c r="A147" s="127" t="s">
        <v>2313</v>
      </c>
      <c r="B147" t="s">
        <v>2361</v>
      </c>
      <c r="C147" t="s">
        <v>2316</v>
      </c>
      <c r="D147">
        <v>2018</v>
      </c>
      <c r="E147" s="128" t="s">
        <v>2311</v>
      </c>
      <c r="F147" s="127">
        <v>1085</v>
      </c>
      <c r="G147">
        <v>0</v>
      </c>
      <c r="H147">
        <v>0</v>
      </c>
      <c r="I147" s="128">
        <v>0</v>
      </c>
      <c r="J147" s="127">
        <v>775</v>
      </c>
      <c r="K147">
        <v>11</v>
      </c>
      <c r="L147">
        <v>0</v>
      </c>
      <c r="M147" s="128">
        <v>11</v>
      </c>
      <c r="N147" s="127">
        <v>711</v>
      </c>
      <c r="O147" s="128">
        <v>1</v>
      </c>
      <c r="P147" s="127">
        <v>1885</v>
      </c>
      <c r="Q147" s="128">
        <v>148</v>
      </c>
      <c r="R147" s="127">
        <v>4456</v>
      </c>
      <c r="S147" s="128">
        <v>160</v>
      </c>
      <c r="T147" s="127">
        <v>2018</v>
      </c>
      <c r="U147" s="128">
        <v>2016</v>
      </c>
    </row>
    <row r="148" spans="1:21" x14ac:dyDescent="0.3">
      <c r="A148" s="127" t="s">
        <v>2313</v>
      </c>
      <c r="B148" t="s">
        <v>2361</v>
      </c>
      <c r="C148" t="s">
        <v>2316</v>
      </c>
      <c r="D148">
        <v>2019</v>
      </c>
      <c r="E148" s="128" t="s">
        <v>2311</v>
      </c>
      <c r="F148" s="127">
        <v>1085</v>
      </c>
      <c r="G148">
        <v>0</v>
      </c>
      <c r="H148">
        <v>0</v>
      </c>
      <c r="I148" s="128">
        <v>0</v>
      </c>
      <c r="J148" s="127">
        <v>775</v>
      </c>
      <c r="K148">
        <v>25</v>
      </c>
      <c r="L148">
        <v>0</v>
      </c>
      <c r="M148" s="128">
        <v>25</v>
      </c>
      <c r="N148" s="127">
        <v>711</v>
      </c>
      <c r="O148" s="128">
        <v>2</v>
      </c>
      <c r="P148" s="127">
        <v>1885</v>
      </c>
      <c r="Q148" s="128">
        <v>105</v>
      </c>
      <c r="R148" s="127">
        <v>4456</v>
      </c>
      <c r="S148" s="128">
        <v>132</v>
      </c>
      <c r="T148" s="127">
        <v>2019</v>
      </c>
      <c r="U148" s="128">
        <v>2016</v>
      </c>
    </row>
    <row r="149" spans="1:21" x14ac:dyDescent="0.3">
      <c r="A149" s="127" t="s">
        <v>2322</v>
      </c>
      <c r="B149" t="s">
        <v>2362</v>
      </c>
      <c r="C149" t="s">
        <v>2310</v>
      </c>
      <c r="D149">
        <v>2015</v>
      </c>
      <c r="E149" s="128" t="s">
        <v>2311</v>
      </c>
      <c r="F149" s="127">
        <v>1546</v>
      </c>
      <c r="G149">
        <v>0</v>
      </c>
      <c r="H149">
        <v>0</v>
      </c>
      <c r="I149" s="128">
        <v>0</v>
      </c>
      <c r="J149" s="127">
        <v>991</v>
      </c>
      <c r="K149">
        <v>0</v>
      </c>
      <c r="L149">
        <v>0</v>
      </c>
      <c r="M149" s="128">
        <v>0</v>
      </c>
      <c r="N149" s="127">
        <v>1100</v>
      </c>
      <c r="O149" s="128">
        <v>0</v>
      </c>
      <c r="P149" s="127">
        <v>2724</v>
      </c>
      <c r="Q149" s="128">
        <v>18</v>
      </c>
      <c r="R149" s="127">
        <v>6361</v>
      </c>
      <c r="S149" s="128">
        <v>18</v>
      </c>
      <c r="T149" s="127">
        <v>2016</v>
      </c>
      <c r="U149" s="128">
        <v>2016</v>
      </c>
    </row>
    <row r="150" spans="1:21" x14ac:dyDescent="0.3">
      <c r="A150" s="127" t="s">
        <v>2322</v>
      </c>
      <c r="B150" t="s">
        <v>2362</v>
      </c>
      <c r="C150" t="s">
        <v>2310</v>
      </c>
      <c r="D150">
        <v>2016</v>
      </c>
      <c r="E150" s="128" t="s">
        <v>2311</v>
      </c>
      <c r="F150" s="127">
        <v>1546</v>
      </c>
      <c r="G150">
        <v>0</v>
      </c>
      <c r="H150">
        <v>0</v>
      </c>
      <c r="I150" s="128">
        <v>0</v>
      </c>
      <c r="J150" s="127">
        <v>991</v>
      </c>
      <c r="K150">
        <v>50</v>
      </c>
      <c r="L150">
        <v>50</v>
      </c>
      <c r="M150" s="128">
        <v>0</v>
      </c>
      <c r="N150" s="127">
        <v>1100</v>
      </c>
      <c r="O150" s="128">
        <v>56</v>
      </c>
      <c r="P150" s="127">
        <v>2724</v>
      </c>
      <c r="Q150" s="128">
        <v>150</v>
      </c>
      <c r="R150" s="127">
        <v>6361</v>
      </c>
      <c r="S150" s="128">
        <v>256</v>
      </c>
      <c r="T150" s="127">
        <v>2016</v>
      </c>
      <c r="U150" s="128">
        <v>2016</v>
      </c>
    </row>
    <row r="151" spans="1:21" x14ac:dyDescent="0.3">
      <c r="A151" s="127" t="s">
        <v>2322</v>
      </c>
      <c r="B151" t="s">
        <v>2362</v>
      </c>
      <c r="C151" t="s">
        <v>2310</v>
      </c>
      <c r="D151">
        <v>2017</v>
      </c>
      <c r="E151" s="128" t="s">
        <v>2311</v>
      </c>
      <c r="F151" s="127">
        <v>1546</v>
      </c>
      <c r="G151">
        <v>0</v>
      </c>
      <c r="H151">
        <v>0</v>
      </c>
      <c r="I151" s="128">
        <v>0</v>
      </c>
      <c r="J151" s="127">
        <v>991</v>
      </c>
      <c r="K151">
        <v>0</v>
      </c>
      <c r="L151">
        <v>0</v>
      </c>
      <c r="M151" s="128">
        <v>0</v>
      </c>
      <c r="N151" s="127">
        <v>1100</v>
      </c>
      <c r="O151" s="128">
        <v>3</v>
      </c>
      <c r="P151" s="127">
        <v>2724</v>
      </c>
      <c r="Q151" s="128">
        <v>137</v>
      </c>
      <c r="R151" s="127">
        <v>6361</v>
      </c>
      <c r="S151" s="128">
        <v>140</v>
      </c>
      <c r="T151" s="127">
        <v>2017</v>
      </c>
      <c r="U151" s="128">
        <v>2016</v>
      </c>
    </row>
    <row r="152" spans="1:21" x14ac:dyDescent="0.3">
      <c r="A152" s="127" t="s">
        <v>2322</v>
      </c>
      <c r="B152" t="s">
        <v>2362</v>
      </c>
      <c r="C152" t="s">
        <v>2312</v>
      </c>
      <c r="D152">
        <v>2018</v>
      </c>
      <c r="E152" s="128" t="s">
        <v>2311</v>
      </c>
      <c r="F152" s="127">
        <v>1546</v>
      </c>
      <c r="G152">
        <v>0</v>
      </c>
      <c r="H152">
        <v>0</v>
      </c>
      <c r="I152" s="128">
        <v>0</v>
      </c>
      <c r="J152" s="127">
        <v>991</v>
      </c>
      <c r="K152">
        <v>6</v>
      </c>
      <c r="L152">
        <v>5</v>
      </c>
      <c r="M152" s="128">
        <v>1</v>
      </c>
      <c r="N152" s="127">
        <v>1100</v>
      </c>
      <c r="O152" s="128">
        <v>87</v>
      </c>
      <c r="P152" s="127">
        <v>2724</v>
      </c>
      <c r="Q152" s="128">
        <v>120</v>
      </c>
      <c r="R152" s="127">
        <v>6361</v>
      </c>
      <c r="S152" s="128">
        <v>213</v>
      </c>
      <c r="T152" s="127">
        <v>2018</v>
      </c>
      <c r="U152" s="128">
        <v>2016</v>
      </c>
    </row>
    <row r="153" spans="1:21" x14ac:dyDescent="0.3">
      <c r="A153" s="127" t="s">
        <v>2322</v>
      </c>
      <c r="B153" t="s">
        <v>2362</v>
      </c>
      <c r="C153" t="s">
        <v>2312</v>
      </c>
      <c r="D153">
        <v>2019</v>
      </c>
      <c r="E153" s="128" t="s">
        <v>2311</v>
      </c>
      <c r="F153" s="127">
        <v>1546</v>
      </c>
      <c r="G153">
        <v>0</v>
      </c>
      <c r="H153">
        <v>0</v>
      </c>
      <c r="I153" s="128">
        <v>0</v>
      </c>
      <c r="J153" s="127">
        <v>991</v>
      </c>
      <c r="K153">
        <v>5</v>
      </c>
      <c r="L153">
        <v>0</v>
      </c>
      <c r="M153" s="128">
        <v>5</v>
      </c>
      <c r="N153" s="127">
        <v>1100</v>
      </c>
      <c r="O153" s="128">
        <v>130</v>
      </c>
      <c r="P153" s="127">
        <v>2724</v>
      </c>
      <c r="Q153" s="128">
        <v>159</v>
      </c>
      <c r="R153" s="127">
        <v>6361</v>
      </c>
      <c r="S153" s="128">
        <v>294</v>
      </c>
      <c r="T153" s="127">
        <v>2019</v>
      </c>
      <c r="U153" s="128">
        <v>2016</v>
      </c>
    </row>
    <row r="154" spans="1:21" x14ac:dyDescent="0.3">
      <c r="A154" s="127" t="s">
        <v>2322</v>
      </c>
      <c r="B154" t="s">
        <v>2363</v>
      </c>
      <c r="C154" t="s">
        <v>2312</v>
      </c>
      <c r="D154">
        <v>2018</v>
      </c>
      <c r="E154" s="128" t="s">
        <v>2311</v>
      </c>
      <c r="F154" s="127">
        <v>186</v>
      </c>
      <c r="G154">
        <v>0</v>
      </c>
      <c r="H154">
        <v>0</v>
      </c>
      <c r="I154" s="128">
        <v>0</v>
      </c>
      <c r="J154" s="127">
        <v>119</v>
      </c>
      <c r="K154">
        <v>0</v>
      </c>
      <c r="L154">
        <v>0</v>
      </c>
      <c r="M154" s="128">
        <v>0</v>
      </c>
      <c r="N154" s="127">
        <v>136</v>
      </c>
      <c r="O154" s="128">
        <v>2</v>
      </c>
      <c r="P154" s="127">
        <v>337</v>
      </c>
      <c r="Q154" s="128">
        <v>48</v>
      </c>
      <c r="R154" s="127">
        <v>778</v>
      </c>
      <c r="S154" s="128">
        <v>50</v>
      </c>
      <c r="T154" s="127">
        <v>2018</v>
      </c>
      <c r="U154" s="128">
        <v>2016</v>
      </c>
    </row>
    <row r="155" spans="1:21" x14ac:dyDescent="0.3">
      <c r="A155" s="127" t="s">
        <v>2322</v>
      </c>
      <c r="B155" t="s">
        <v>2363</v>
      </c>
      <c r="C155" t="s">
        <v>2312</v>
      </c>
      <c r="D155">
        <v>2019</v>
      </c>
      <c r="E155" s="128" t="s">
        <v>2311</v>
      </c>
      <c r="F155" s="127">
        <v>186</v>
      </c>
      <c r="G155">
        <v>0</v>
      </c>
      <c r="H155">
        <v>0</v>
      </c>
      <c r="I155" s="128">
        <v>0</v>
      </c>
      <c r="J155" s="127">
        <v>119</v>
      </c>
      <c r="K155">
        <v>0</v>
      </c>
      <c r="L155">
        <v>0</v>
      </c>
      <c r="M155" s="128">
        <v>0</v>
      </c>
      <c r="N155" s="127">
        <v>136</v>
      </c>
      <c r="O155" s="128">
        <v>0</v>
      </c>
      <c r="P155" s="127">
        <v>337</v>
      </c>
      <c r="Q155" s="128">
        <v>0</v>
      </c>
      <c r="R155" s="127">
        <v>778</v>
      </c>
      <c r="S155" s="128">
        <v>0</v>
      </c>
      <c r="T155" s="127">
        <v>2019</v>
      </c>
      <c r="U155" s="128">
        <v>2016</v>
      </c>
    </row>
    <row r="156" spans="1:21" x14ac:dyDescent="0.3">
      <c r="A156" s="127" t="s">
        <v>2322</v>
      </c>
      <c r="B156" t="s">
        <v>2364</v>
      </c>
      <c r="C156" t="s">
        <v>2310</v>
      </c>
      <c r="D156">
        <v>2016</v>
      </c>
      <c r="E156" s="128" t="s">
        <v>2311</v>
      </c>
      <c r="F156" s="127">
        <v>315</v>
      </c>
      <c r="G156">
        <v>0</v>
      </c>
      <c r="H156">
        <v>0</v>
      </c>
      <c r="I156" s="128">
        <v>0</v>
      </c>
      <c r="J156" s="127">
        <v>202</v>
      </c>
      <c r="K156">
        <v>0</v>
      </c>
      <c r="L156">
        <v>0</v>
      </c>
      <c r="M156" s="128">
        <v>0</v>
      </c>
      <c r="N156" s="127">
        <v>210</v>
      </c>
      <c r="O156" s="128">
        <v>4</v>
      </c>
      <c r="P156" s="127">
        <v>520</v>
      </c>
      <c r="Q156" s="128">
        <v>101</v>
      </c>
      <c r="R156" s="127">
        <v>1247</v>
      </c>
      <c r="S156" s="128">
        <v>105</v>
      </c>
      <c r="T156" s="127">
        <v>2016</v>
      </c>
      <c r="U156" s="128">
        <v>2016</v>
      </c>
    </row>
    <row r="157" spans="1:21" x14ac:dyDescent="0.3">
      <c r="A157" s="127" t="s">
        <v>2322</v>
      </c>
      <c r="B157" t="s">
        <v>2364</v>
      </c>
      <c r="C157" t="s">
        <v>2310</v>
      </c>
      <c r="D157">
        <v>2017</v>
      </c>
      <c r="E157" s="128" t="s">
        <v>2311</v>
      </c>
      <c r="F157" s="127">
        <v>315</v>
      </c>
      <c r="G157">
        <v>0</v>
      </c>
      <c r="H157">
        <v>0</v>
      </c>
      <c r="I157" s="128">
        <v>0</v>
      </c>
      <c r="J157" s="127">
        <v>202</v>
      </c>
      <c r="K157">
        <v>0</v>
      </c>
      <c r="L157">
        <v>0</v>
      </c>
      <c r="M157" s="128">
        <v>0</v>
      </c>
      <c r="N157" s="127">
        <v>210</v>
      </c>
      <c r="O157" s="128">
        <v>76</v>
      </c>
      <c r="P157" s="127">
        <v>520</v>
      </c>
      <c r="Q157" s="128">
        <v>34</v>
      </c>
      <c r="R157" s="127">
        <v>1247</v>
      </c>
      <c r="S157" s="128">
        <v>110</v>
      </c>
      <c r="T157" s="127">
        <v>2017</v>
      </c>
      <c r="U157" s="128">
        <v>2016</v>
      </c>
    </row>
    <row r="158" spans="1:21" x14ac:dyDescent="0.3">
      <c r="A158" s="127" t="s">
        <v>2322</v>
      </c>
      <c r="B158" t="s">
        <v>2364</v>
      </c>
      <c r="C158" t="s">
        <v>2312</v>
      </c>
      <c r="D158">
        <v>2018</v>
      </c>
      <c r="E158" s="128" t="s">
        <v>2311</v>
      </c>
      <c r="F158" s="127">
        <v>315</v>
      </c>
      <c r="G158">
        <v>0</v>
      </c>
      <c r="H158">
        <v>0</v>
      </c>
      <c r="I158" s="128">
        <v>0</v>
      </c>
      <c r="J158" s="127">
        <v>202</v>
      </c>
      <c r="K158">
        <v>1</v>
      </c>
      <c r="L158">
        <v>0</v>
      </c>
      <c r="M158" s="128">
        <v>1</v>
      </c>
      <c r="N158" s="127">
        <v>210</v>
      </c>
      <c r="O158" s="128">
        <v>4</v>
      </c>
      <c r="P158" s="127">
        <v>520</v>
      </c>
      <c r="Q158" s="128">
        <v>119</v>
      </c>
      <c r="R158" s="127">
        <v>1247</v>
      </c>
      <c r="S158" s="128">
        <v>124</v>
      </c>
      <c r="T158" s="127">
        <v>2018</v>
      </c>
      <c r="U158" s="128">
        <v>2016</v>
      </c>
    </row>
    <row r="159" spans="1:21" x14ac:dyDescent="0.3">
      <c r="A159" s="127" t="s">
        <v>2322</v>
      </c>
      <c r="B159" t="s">
        <v>2364</v>
      </c>
      <c r="C159" t="s">
        <v>2312</v>
      </c>
      <c r="D159">
        <v>2019</v>
      </c>
      <c r="E159" s="128" t="s">
        <v>2311</v>
      </c>
      <c r="F159" s="127">
        <v>315</v>
      </c>
      <c r="G159">
        <v>14</v>
      </c>
      <c r="H159">
        <v>0</v>
      </c>
      <c r="I159" s="128">
        <v>14</v>
      </c>
      <c r="J159" s="127">
        <v>202</v>
      </c>
      <c r="K159">
        <v>43</v>
      </c>
      <c r="L159">
        <v>0</v>
      </c>
      <c r="M159" s="128">
        <v>43</v>
      </c>
      <c r="N159" s="127">
        <v>210</v>
      </c>
      <c r="O159" s="128">
        <v>0</v>
      </c>
      <c r="P159" s="127">
        <v>520</v>
      </c>
      <c r="Q159" s="128">
        <v>33</v>
      </c>
      <c r="R159" s="127">
        <v>1247</v>
      </c>
      <c r="S159" s="128">
        <v>90</v>
      </c>
      <c r="T159" s="127">
        <v>2019</v>
      </c>
      <c r="U159" s="128">
        <v>2016</v>
      </c>
    </row>
    <row r="160" spans="1:21" x14ac:dyDescent="0.3">
      <c r="A160" s="127" t="s">
        <v>2326</v>
      </c>
      <c r="B160" t="s">
        <v>2365</v>
      </c>
      <c r="C160" t="s">
        <v>2310</v>
      </c>
      <c r="D160">
        <v>2017</v>
      </c>
      <c r="E160" s="128" t="s">
        <v>2311</v>
      </c>
      <c r="F160" s="127">
        <v>111</v>
      </c>
      <c r="G160">
        <v>0</v>
      </c>
      <c r="H160">
        <v>0</v>
      </c>
      <c r="I160" s="128">
        <v>0</v>
      </c>
      <c r="J160" s="127">
        <v>86</v>
      </c>
      <c r="K160">
        <v>2</v>
      </c>
      <c r="L160">
        <v>0</v>
      </c>
      <c r="M160" s="128">
        <v>2</v>
      </c>
      <c r="N160" s="127">
        <v>105</v>
      </c>
      <c r="O160" s="128">
        <v>0</v>
      </c>
      <c r="P160" s="127">
        <v>367</v>
      </c>
      <c r="Q160" s="128">
        <v>0</v>
      </c>
      <c r="R160" s="127">
        <v>669</v>
      </c>
      <c r="S160" s="128">
        <v>2</v>
      </c>
      <c r="T160" s="127">
        <v>2017</v>
      </c>
      <c r="U160" s="128">
        <v>2016</v>
      </c>
    </row>
    <row r="161" spans="1:21" x14ac:dyDescent="0.3">
      <c r="A161" s="127" t="s">
        <v>2326</v>
      </c>
      <c r="B161" t="s">
        <v>2365</v>
      </c>
      <c r="C161" t="s">
        <v>2312</v>
      </c>
      <c r="D161">
        <v>2018</v>
      </c>
      <c r="E161" s="128" t="s">
        <v>2311</v>
      </c>
      <c r="F161" s="127">
        <v>111</v>
      </c>
      <c r="G161">
        <v>0</v>
      </c>
      <c r="H161">
        <v>0</v>
      </c>
      <c r="I161" s="128">
        <v>0</v>
      </c>
      <c r="J161" s="127">
        <v>86</v>
      </c>
      <c r="K161">
        <v>1</v>
      </c>
      <c r="L161">
        <v>0</v>
      </c>
      <c r="M161" s="128">
        <v>1</v>
      </c>
      <c r="N161" s="127">
        <v>105</v>
      </c>
      <c r="O161" s="128">
        <v>1</v>
      </c>
      <c r="P161" s="127">
        <v>367</v>
      </c>
      <c r="Q161" s="128">
        <v>0</v>
      </c>
      <c r="R161" s="127">
        <v>669</v>
      </c>
      <c r="S161" s="128">
        <v>2</v>
      </c>
      <c r="T161" s="127">
        <v>2018</v>
      </c>
      <c r="U161" s="128">
        <v>2016</v>
      </c>
    </row>
    <row r="162" spans="1:21" x14ac:dyDescent="0.3">
      <c r="A162" s="127" t="s">
        <v>2326</v>
      </c>
      <c r="B162" t="s">
        <v>2365</v>
      </c>
      <c r="C162" t="s">
        <v>2312</v>
      </c>
      <c r="D162">
        <v>2019</v>
      </c>
      <c r="E162" s="128" t="s">
        <v>2311</v>
      </c>
      <c r="F162" s="127">
        <v>111</v>
      </c>
      <c r="G162">
        <v>0</v>
      </c>
      <c r="H162">
        <v>0</v>
      </c>
      <c r="I162" s="128">
        <v>0</v>
      </c>
      <c r="J162" s="127">
        <v>86</v>
      </c>
      <c r="K162">
        <v>0</v>
      </c>
      <c r="L162">
        <v>0</v>
      </c>
      <c r="M162" s="128">
        <v>0</v>
      </c>
      <c r="N162" s="127">
        <v>105</v>
      </c>
      <c r="O162" s="128">
        <v>0</v>
      </c>
      <c r="P162" s="127">
        <v>367</v>
      </c>
      <c r="Q162" s="128">
        <v>0</v>
      </c>
      <c r="R162" s="127">
        <v>669</v>
      </c>
      <c r="S162" s="128">
        <v>0</v>
      </c>
      <c r="T162" s="127">
        <v>2019</v>
      </c>
      <c r="U162" s="128">
        <v>2016</v>
      </c>
    </row>
    <row r="163" spans="1:21" x14ac:dyDescent="0.3">
      <c r="A163" s="127" t="s">
        <v>2326</v>
      </c>
      <c r="B163" t="s">
        <v>2366</v>
      </c>
      <c r="C163" t="s">
        <v>2310</v>
      </c>
      <c r="D163">
        <v>2015</v>
      </c>
      <c r="E163" s="128" t="s">
        <v>2311</v>
      </c>
      <c r="F163" s="127">
        <v>110</v>
      </c>
      <c r="G163">
        <v>53</v>
      </c>
      <c r="H163">
        <v>43</v>
      </c>
      <c r="I163" s="128">
        <v>10</v>
      </c>
      <c r="J163" s="127">
        <v>82</v>
      </c>
      <c r="K163">
        <v>2</v>
      </c>
      <c r="L163">
        <v>0</v>
      </c>
      <c r="M163" s="128">
        <v>2</v>
      </c>
      <c r="N163" s="127">
        <v>77</v>
      </c>
      <c r="O163" s="128">
        <v>0</v>
      </c>
      <c r="P163" s="127">
        <v>319</v>
      </c>
      <c r="Q163" s="128">
        <v>0</v>
      </c>
      <c r="R163" s="127">
        <v>588</v>
      </c>
      <c r="S163" s="128">
        <v>55</v>
      </c>
      <c r="T163" s="127">
        <v>2016</v>
      </c>
      <c r="U163" s="128">
        <v>2016</v>
      </c>
    </row>
    <row r="164" spans="1:21" x14ac:dyDescent="0.3">
      <c r="A164" s="127" t="s">
        <v>2326</v>
      </c>
      <c r="B164" t="s">
        <v>2366</v>
      </c>
      <c r="C164" t="s">
        <v>2310</v>
      </c>
      <c r="D164">
        <v>2016</v>
      </c>
      <c r="E164" s="128" t="s">
        <v>2311</v>
      </c>
      <c r="F164" s="127">
        <v>110</v>
      </c>
      <c r="G164">
        <v>56</v>
      </c>
      <c r="H164">
        <v>48</v>
      </c>
      <c r="I164" s="128">
        <v>8</v>
      </c>
      <c r="J164" s="127">
        <v>82</v>
      </c>
      <c r="K164">
        <v>4</v>
      </c>
      <c r="L164">
        <v>2</v>
      </c>
      <c r="M164" s="128">
        <v>2</v>
      </c>
      <c r="N164" s="127">
        <v>77</v>
      </c>
      <c r="O164" s="128">
        <v>3</v>
      </c>
      <c r="P164" s="127">
        <v>319</v>
      </c>
      <c r="Q164" s="128">
        <v>0</v>
      </c>
      <c r="R164" s="127">
        <v>588</v>
      </c>
      <c r="S164" s="128">
        <v>63</v>
      </c>
      <c r="T164" s="127">
        <v>2016</v>
      </c>
      <c r="U164" s="128">
        <v>2016</v>
      </c>
    </row>
    <row r="165" spans="1:21" x14ac:dyDescent="0.3">
      <c r="A165" s="127" t="s">
        <v>2326</v>
      </c>
      <c r="B165" t="s">
        <v>2366</v>
      </c>
      <c r="C165" t="s">
        <v>2310</v>
      </c>
      <c r="D165">
        <v>2017</v>
      </c>
      <c r="E165" s="128" t="s">
        <v>2311</v>
      </c>
      <c r="F165" s="127">
        <v>110</v>
      </c>
      <c r="G165">
        <v>7</v>
      </c>
      <c r="H165">
        <v>4</v>
      </c>
      <c r="I165" s="128">
        <v>3</v>
      </c>
      <c r="J165" s="127">
        <v>82</v>
      </c>
      <c r="K165">
        <v>27</v>
      </c>
      <c r="L165">
        <v>17</v>
      </c>
      <c r="M165" s="128">
        <v>10</v>
      </c>
      <c r="N165" s="127">
        <v>77</v>
      </c>
      <c r="O165" s="128">
        <v>0</v>
      </c>
      <c r="P165" s="127">
        <v>319</v>
      </c>
      <c r="Q165" s="128">
        <v>0</v>
      </c>
      <c r="R165" s="127">
        <v>588</v>
      </c>
      <c r="S165" s="128">
        <v>34</v>
      </c>
      <c r="T165" s="127">
        <v>2017</v>
      </c>
      <c r="U165" s="128">
        <v>2016</v>
      </c>
    </row>
    <row r="166" spans="1:21" x14ac:dyDescent="0.3">
      <c r="A166" s="127" t="s">
        <v>2326</v>
      </c>
      <c r="B166" t="s">
        <v>2366</v>
      </c>
      <c r="C166" t="s">
        <v>2312</v>
      </c>
      <c r="D166">
        <v>2018</v>
      </c>
      <c r="E166" s="128" t="s">
        <v>2311</v>
      </c>
      <c r="F166" s="127">
        <v>110</v>
      </c>
      <c r="G166">
        <v>10</v>
      </c>
      <c r="H166">
        <v>6</v>
      </c>
      <c r="I166" s="128">
        <v>4</v>
      </c>
      <c r="J166" s="127">
        <v>82</v>
      </c>
      <c r="K166">
        <v>20</v>
      </c>
      <c r="L166">
        <v>12</v>
      </c>
      <c r="M166" s="128">
        <v>8</v>
      </c>
      <c r="N166" s="127">
        <v>77</v>
      </c>
      <c r="O166" s="128">
        <v>4</v>
      </c>
      <c r="P166" s="127">
        <v>319</v>
      </c>
      <c r="Q166" s="128">
        <v>0</v>
      </c>
      <c r="R166" s="127">
        <v>588</v>
      </c>
      <c r="S166" s="128">
        <v>34</v>
      </c>
      <c r="T166" s="127">
        <v>2018</v>
      </c>
      <c r="U166" s="128">
        <v>2016</v>
      </c>
    </row>
    <row r="167" spans="1:21" x14ac:dyDescent="0.3">
      <c r="A167" s="127" t="s">
        <v>2331</v>
      </c>
      <c r="B167" t="s">
        <v>2367</v>
      </c>
      <c r="C167" t="s">
        <v>2310</v>
      </c>
      <c r="D167">
        <v>2015</v>
      </c>
      <c r="E167" s="128" t="s">
        <v>2311</v>
      </c>
      <c r="F167" s="127">
        <v>623</v>
      </c>
      <c r="G167">
        <v>0</v>
      </c>
      <c r="H167">
        <v>0</v>
      </c>
      <c r="I167" s="128">
        <v>0</v>
      </c>
      <c r="J167" s="127">
        <v>576</v>
      </c>
      <c r="K167">
        <v>3</v>
      </c>
      <c r="L167">
        <v>3</v>
      </c>
      <c r="M167" s="128">
        <v>0</v>
      </c>
      <c r="N167" s="127">
        <v>566</v>
      </c>
      <c r="O167" s="128">
        <v>97</v>
      </c>
      <c r="P167" s="127">
        <v>1431</v>
      </c>
      <c r="Q167" s="128">
        <v>8</v>
      </c>
      <c r="R167" s="127">
        <v>3196</v>
      </c>
      <c r="S167" s="128">
        <v>108</v>
      </c>
      <c r="T167" s="127">
        <v>2016</v>
      </c>
      <c r="U167" s="128">
        <v>2016</v>
      </c>
    </row>
    <row r="168" spans="1:21" x14ac:dyDescent="0.3">
      <c r="A168" s="127" t="s">
        <v>2331</v>
      </c>
      <c r="B168" t="s">
        <v>2367</v>
      </c>
      <c r="C168" t="s">
        <v>2310</v>
      </c>
      <c r="D168">
        <v>2016</v>
      </c>
      <c r="E168" s="128" t="s">
        <v>2311</v>
      </c>
      <c r="F168" s="127">
        <v>623</v>
      </c>
      <c r="G168">
        <v>0</v>
      </c>
      <c r="H168">
        <v>0</v>
      </c>
      <c r="I168" s="128">
        <v>0</v>
      </c>
      <c r="J168" s="127">
        <v>576</v>
      </c>
      <c r="K168">
        <v>2</v>
      </c>
      <c r="L168">
        <v>2</v>
      </c>
      <c r="M168" s="128">
        <v>0</v>
      </c>
      <c r="N168" s="127">
        <v>566</v>
      </c>
      <c r="O168" s="128">
        <v>40</v>
      </c>
      <c r="P168" s="127">
        <v>1431</v>
      </c>
      <c r="Q168" s="128">
        <v>1</v>
      </c>
      <c r="R168" s="127">
        <v>3196</v>
      </c>
      <c r="S168" s="128">
        <v>43</v>
      </c>
      <c r="T168" s="127">
        <v>2016</v>
      </c>
      <c r="U168" s="128">
        <v>2016</v>
      </c>
    </row>
    <row r="169" spans="1:21" x14ac:dyDescent="0.3">
      <c r="A169" s="127" t="s">
        <v>2331</v>
      </c>
      <c r="B169" t="s">
        <v>2367</v>
      </c>
      <c r="C169" t="s">
        <v>2310</v>
      </c>
      <c r="D169">
        <v>2017</v>
      </c>
      <c r="E169" s="128" t="s">
        <v>2311</v>
      </c>
      <c r="F169" s="127">
        <v>623</v>
      </c>
      <c r="G169">
        <v>0</v>
      </c>
      <c r="H169">
        <v>0</v>
      </c>
      <c r="I169" s="128">
        <v>0</v>
      </c>
      <c r="J169" s="127">
        <v>576</v>
      </c>
      <c r="K169">
        <v>2</v>
      </c>
      <c r="L169">
        <v>2</v>
      </c>
      <c r="M169" s="128">
        <v>0</v>
      </c>
      <c r="N169" s="127">
        <v>566</v>
      </c>
      <c r="O169" s="128">
        <v>15</v>
      </c>
      <c r="P169" s="127">
        <v>1431</v>
      </c>
      <c r="Q169" s="128">
        <v>2</v>
      </c>
      <c r="R169" s="127">
        <v>3196</v>
      </c>
      <c r="S169" s="128">
        <v>19</v>
      </c>
      <c r="T169" s="127">
        <v>2017</v>
      </c>
      <c r="U169" s="128">
        <v>2016</v>
      </c>
    </row>
    <row r="170" spans="1:21" x14ac:dyDescent="0.3">
      <c r="A170" s="127" t="s">
        <v>2331</v>
      </c>
      <c r="B170" t="s">
        <v>2367</v>
      </c>
      <c r="C170" t="s">
        <v>2312</v>
      </c>
      <c r="D170">
        <v>2018</v>
      </c>
      <c r="E170" s="128" t="s">
        <v>2311</v>
      </c>
      <c r="F170" s="127">
        <v>623</v>
      </c>
      <c r="G170">
        <v>10</v>
      </c>
      <c r="H170">
        <v>0</v>
      </c>
      <c r="I170" s="128">
        <v>10</v>
      </c>
      <c r="J170" s="127">
        <v>576</v>
      </c>
      <c r="K170">
        <v>25</v>
      </c>
      <c r="L170">
        <v>1</v>
      </c>
      <c r="M170" s="128">
        <v>24</v>
      </c>
      <c r="N170" s="127">
        <v>566</v>
      </c>
      <c r="O170" s="128">
        <v>41</v>
      </c>
      <c r="P170" s="127">
        <v>1431</v>
      </c>
      <c r="Q170" s="128">
        <v>11</v>
      </c>
      <c r="R170" s="127">
        <v>3196</v>
      </c>
      <c r="S170" s="128">
        <v>87</v>
      </c>
      <c r="T170" s="127">
        <v>2018</v>
      </c>
      <c r="U170" s="128">
        <v>2016</v>
      </c>
    </row>
    <row r="171" spans="1:21" x14ac:dyDescent="0.3">
      <c r="A171" s="127" t="s">
        <v>2331</v>
      </c>
      <c r="B171" t="s">
        <v>2367</v>
      </c>
      <c r="C171" t="s">
        <v>2312</v>
      </c>
      <c r="D171">
        <v>2019</v>
      </c>
      <c r="E171" s="128" t="s">
        <v>2311</v>
      </c>
      <c r="F171" s="127">
        <v>623</v>
      </c>
      <c r="G171">
        <v>0</v>
      </c>
      <c r="H171">
        <v>0</v>
      </c>
      <c r="I171" s="128">
        <v>0</v>
      </c>
      <c r="J171" s="127">
        <v>576</v>
      </c>
      <c r="K171">
        <v>12</v>
      </c>
      <c r="L171">
        <v>8</v>
      </c>
      <c r="M171" s="128">
        <v>4</v>
      </c>
      <c r="N171" s="127">
        <v>566</v>
      </c>
      <c r="O171" s="128">
        <v>2</v>
      </c>
      <c r="P171" s="127">
        <v>1431</v>
      </c>
      <c r="Q171" s="128">
        <v>64</v>
      </c>
      <c r="R171" s="127">
        <v>3196</v>
      </c>
      <c r="S171" s="128">
        <v>78</v>
      </c>
      <c r="T171" s="127">
        <v>2019</v>
      </c>
      <c r="U171" s="128">
        <v>2016</v>
      </c>
    </row>
    <row r="172" spans="1:21" x14ac:dyDescent="0.3">
      <c r="A172" s="127" t="s">
        <v>2326</v>
      </c>
      <c r="B172" t="s">
        <v>2368</v>
      </c>
      <c r="C172" t="s">
        <v>2310</v>
      </c>
      <c r="D172">
        <v>2015</v>
      </c>
      <c r="E172" s="128" t="s">
        <v>2311</v>
      </c>
      <c r="F172" s="127">
        <v>393</v>
      </c>
      <c r="G172">
        <v>55</v>
      </c>
      <c r="H172">
        <v>55</v>
      </c>
      <c r="I172" s="128">
        <v>0</v>
      </c>
      <c r="J172" s="127">
        <v>204</v>
      </c>
      <c r="K172">
        <v>0</v>
      </c>
      <c r="L172">
        <v>0</v>
      </c>
      <c r="M172" s="128">
        <v>0</v>
      </c>
      <c r="N172" s="127">
        <v>161</v>
      </c>
      <c r="O172" s="128">
        <v>3</v>
      </c>
      <c r="P172" s="127">
        <v>553</v>
      </c>
      <c r="Q172" s="128">
        <v>5</v>
      </c>
      <c r="R172" s="127">
        <v>1311</v>
      </c>
      <c r="S172" s="128">
        <v>63</v>
      </c>
      <c r="T172" s="127">
        <v>2016</v>
      </c>
      <c r="U172" s="128">
        <v>2016</v>
      </c>
    </row>
    <row r="173" spans="1:21" x14ac:dyDescent="0.3">
      <c r="A173" s="127" t="s">
        <v>2326</v>
      </c>
      <c r="B173" t="s">
        <v>2368</v>
      </c>
      <c r="C173" t="s">
        <v>2310</v>
      </c>
      <c r="D173">
        <v>2016</v>
      </c>
      <c r="E173" s="128" t="s">
        <v>2311</v>
      </c>
      <c r="F173" s="127">
        <v>393</v>
      </c>
      <c r="G173">
        <v>0</v>
      </c>
      <c r="H173">
        <v>0</v>
      </c>
      <c r="I173" s="128">
        <v>0</v>
      </c>
      <c r="J173" s="127">
        <v>204</v>
      </c>
      <c r="K173">
        <v>0</v>
      </c>
      <c r="L173">
        <v>0</v>
      </c>
      <c r="M173" s="128">
        <v>0</v>
      </c>
      <c r="N173" s="127">
        <v>161</v>
      </c>
      <c r="O173" s="128">
        <v>9</v>
      </c>
      <c r="P173" s="127">
        <v>553</v>
      </c>
      <c r="Q173" s="128">
        <v>0</v>
      </c>
      <c r="R173" s="127">
        <v>1311</v>
      </c>
      <c r="S173" s="128">
        <v>9</v>
      </c>
      <c r="T173" s="127">
        <v>2016</v>
      </c>
      <c r="U173" s="128">
        <v>2016</v>
      </c>
    </row>
    <row r="174" spans="1:21" x14ac:dyDescent="0.3">
      <c r="A174" s="127" t="s">
        <v>2326</v>
      </c>
      <c r="B174" t="s">
        <v>2368</v>
      </c>
      <c r="C174" t="s">
        <v>2310</v>
      </c>
      <c r="D174">
        <v>2017</v>
      </c>
      <c r="E174" s="128" t="s">
        <v>2311</v>
      </c>
      <c r="F174" s="127">
        <v>393</v>
      </c>
      <c r="G174">
        <v>0</v>
      </c>
      <c r="H174">
        <v>0</v>
      </c>
      <c r="I174" s="128">
        <v>0</v>
      </c>
      <c r="J174" s="127">
        <v>204</v>
      </c>
      <c r="K174">
        <v>0</v>
      </c>
      <c r="L174">
        <v>0</v>
      </c>
      <c r="M174" s="128">
        <v>0</v>
      </c>
      <c r="N174" s="127">
        <v>161</v>
      </c>
      <c r="O174" s="128">
        <v>3</v>
      </c>
      <c r="P174" s="127">
        <v>553</v>
      </c>
      <c r="Q174" s="128">
        <v>1</v>
      </c>
      <c r="R174" s="127">
        <v>1311</v>
      </c>
      <c r="S174" s="128">
        <v>4</v>
      </c>
      <c r="T174" s="127">
        <v>2017</v>
      </c>
      <c r="U174" s="128">
        <v>2016</v>
      </c>
    </row>
    <row r="175" spans="1:21" x14ac:dyDescent="0.3">
      <c r="A175" s="127" t="s">
        <v>2326</v>
      </c>
      <c r="B175" t="s">
        <v>2368</v>
      </c>
      <c r="C175" t="s">
        <v>2312</v>
      </c>
      <c r="D175">
        <v>2018</v>
      </c>
      <c r="E175" s="128" t="s">
        <v>2311</v>
      </c>
      <c r="F175" s="127">
        <v>393</v>
      </c>
      <c r="G175">
        <v>0</v>
      </c>
      <c r="H175">
        <v>0</v>
      </c>
      <c r="I175" s="128">
        <v>0</v>
      </c>
      <c r="J175" s="127">
        <v>204</v>
      </c>
      <c r="K175">
        <v>1</v>
      </c>
      <c r="L175">
        <v>0</v>
      </c>
      <c r="M175" s="128">
        <v>1</v>
      </c>
      <c r="N175" s="127">
        <v>161</v>
      </c>
      <c r="O175" s="128">
        <v>21</v>
      </c>
      <c r="P175" s="127">
        <v>553</v>
      </c>
      <c r="Q175" s="128">
        <v>1</v>
      </c>
      <c r="R175" s="127">
        <v>1311</v>
      </c>
      <c r="S175" s="128">
        <v>23</v>
      </c>
      <c r="T175" s="127">
        <v>2018</v>
      </c>
      <c r="U175" s="128">
        <v>2016</v>
      </c>
    </row>
    <row r="176" spans="1:21" x14ac:dyDescent="0.3">
      <c r="A176" s="127" t="s">
        <v>2326</v>
      </c>
      <c r="B176" t="s">
        <v>2368</v>
      </c>
      <c r="C176" t="s">
        <v>2312</v>
      </c>
      <c r="D176">
        <v>2019</v>
      </c>
      <c r="E176" s="128" t="s">
        <v>2311</v>
      </c>
      <c r="F176" s="127">
        <v>393</v>
      </c>
      <c r="G176">
        <v>0</v>
      </c>
      <c r="H176">
        <v>0</v>
      </c>
      <c r="I176" s="128">
        <v>0</v>
      </c>
      <c r="J176" s="127">
        <v>204</v>
      </c>
      <c r="K176">
        <v>0</v>
      </c>
      <c r="L176">
        <v>0</v>
      </c>
      <c r="M176" s="128">
        <v>0</v>
      </c>
      <c r="N176" s="127">
        <v>161</v>
      </c>
      <c r="O176" s="128">
        <v>12</v>
      </c>
      <c r="P176" s="127">
        <v>553</v>
      </c>
      <c r="Q176" s="128">
        <v>0</v>
      </c>
      <c r="R176" s="127">
        <v>1311</v>
      </c>
      <c r="S176" s="128">
        <v>12</v>
      </c>
      <c r="T176" s="127">
        <v>2019</v>
      </c>
      <c r="U176" s="128">
        <v>2016</v>
      </c>
    </row>
    <row r="177" spans="1:21" x14ac:dyDescent="0.3">
      <c r="A177" s="127" t="s">
        <v>2334</v>
      </c>
      <c r="B177" t="s">
        <v>2369</v>
      </c>
      <c r="C177" t="s">
        <v>2312</v>
      </c>
      <c r="D177">
        <v>2018</v>
      </c>
      <c r="E177" s="128" t="s">
        <v>2311</v>
      </c>
      <c r="F177" s="127">
        <v>308</v>
      </c>
      <c r="G177">
        <v>0</v>
      </c>
      <c r="H177">
        <v>0</v>
      </c>
      <c r="I177" s="128">
        <v>0</v>
      </c>
      <c r="J177" s="127">
        <v>215</v>
      </c>
      <c r="K177">
        <v>0</v>
      </c>
      <c r="L177">
        <v>0</v>
      </c>
      <c r="M177" s="128">
        <v>0</v>
      </c>
      <c r="N177" s="127">
        <v>231</v>
      </c>
      <c r="O177" s="128">
        <v>0</v>
      </c>
      <c r="P177" s="127">
        <v>726</v>
      </c>
      <c r="Q177" s="128">
        <v>138</v>
      </c>
      <c r="R177" s="127">
        <v>1480</v>
      </c>
      <c r="S177" s="128">
        <v>138</v>
      </c>
      <c r="T177" s="127">
        <v>2018</v>
      </c>
      <c r="U177" s="128">
        <v>2016</v>
      </c>
    </row>
    <row r="178" spans="1:21" x14ac:dyDescent="0.3">
      <c r="A178" s="127" t="s">
        <v>2334</v>
      </c>
      <c r="B178" t="s">
        <v>2369</v>
      </c>
      <c r="C178" t="s">
        <v>2312</v>
      </c>
      <c r="D178">
        <v>2019</v>
      </c>
      <c r="E178" s="128" t="s">
        <v>2311</v>
      </c>
      <c r="F178" s="127">
        <v>308</v>
      </c>
      <c r="G178">
        <v>0</v>
      </c>
      <c r="H178">
        <v>0</v>
      </c>
      <c r="I178" s="128">
        <v>0</v>
      </c>
      <c r="J178" s="127">
        <v>215</v>
      </c>
      <c r="K178">
        <v>0</v>
      </c>
      <c r="L178">
        <v>0</v>
      </c>
      <c r="M178" s="128">
        <v>0</v>
      </c>
      <c r="N178" s="127">
        <v>231</v>
      </c>
      <c r="O178" s="128">
        <v>0</v>
      </c>
      <c r="P178" s="127">
        <v>726</v>
      </c>
      <c r="Q178" s="128">
        <v>71</v>
      </c>
      <c r="R178" s="127">
        <v>1480</v>
      </c>
      <c r="S178" s="128">
        <v>71</v>
      </c>
      <c r="T178" s="127">
        <v>2019</v>
      </c>
      <c r="U178" s="128">
        <v>2016</v>
      </c>
    </row>
    <row r="179" spans="1:21" x14ac:dyDescent="0.3">
      <c r="A179" s="127" t="s">
        <v>2322</v>
      </c>
      <c r="B179" t="s">
        <v>2370</v>
      </c>
      <c r="C179" t="s">
        <v>2310</v>
      </c>
      <c r="D179">
        <v>2015</v>
      </c>
      <c r="E179" s="128" t="s">
        <v>2311</v>
      </c>
      <c r="F179" s="127">
        <v>321</v>
      </c>
      <c r="G179">
        <v>0</v>
      </c>
      <c r="H179">
        <v>0</v>
      </c>
      <c r="I179" s="128">
        <v>0</v>
      </c>
      <c r="J179" s="127">
        <v>206</v>
      </c>
      <c r="K179">
        <v>0</v>
      </c>
      <c r="L179">
        <v>0</v>
      </c>
      <c r="M179" s="128">
        <v>0</v>
      </c>
      <c r="N179" s="127">
        <v>217</v>
      </c>
      <c r="O179" s="128">
        <v>0</v>
      </c>
      <c r="P179" s="127">
        <v>536</v>
      </c>
      <c r="Q179" s="128">
        <v>52</v>
      </c>
      <c r="R179" s="127">
        <v>1280</v>
      </c>
      <c r="S179" s="128">
        <v>52</v>
      </c>
      <c r="T179" s="127">
        <v>2016</v>
      </c>
      <c r="U179" s="128">
        <v>2016</v>
      </c>
    </row>
    <row r="180" spans="1:21" x14ac:dyDescent="0.3">
      <c r="A180" s="127" t="s">
        <v>2322</v>
      </c>
      <c r="B180" t="s">
        <v>2370</v>
      </c>
      <c r="C180" t="s">
        <v>2310</v>
      </c>
      <c r="D180">
        <v>2016</v>
      </c>
      <c r="E180" s="128" t="s">
        <v>2311</v>
      </c>
      <c r="F180" s="127">
        <v>321</v>
      </c>
      <c r="G180">
        <v>33</v>
      </c>
      <c r="H180">
        <v>33</v>
      </c>
      <c r="I180" s="128">
        <v>0</v>
      </c>
      <c r="J180" s="127">
        <v>206</v>
      </c>
      <c r="K180">
        <v>38</v>
      </c>
      <c r="L180">
        <v>38</v>
      </c>
      <c r="M180" s="128">
        <v>0</v>
      </c>
      <c r="N180" s="127">
        <v>217</v>
      </c>
      <c r="O180" s="128">
        <v>0</v>
      </c>
      <c r="P180" s="127">
        <v>536</v>
      </c>
      <c r="Q180" s="128">
        <v>0</v>
      </c>
      <c r="R180" s="127">
        <v>1280</v>
      </c>
      <c r="S180" s="128">
        <v>71</v>
      </c>
      <c r="T180" s="127">
        <v>2016</v>
      </c>
      <c r="U180" s="128">
        <v>2016</v>
      </c>
    </row>
    <row r="181" spans="1:21" x14ac:dyDescent="0.3">
      <c r="A181" s="127" t="s">
        <v>2322</v>
      </c>
      <c r="B181" t="s">
        <v>2370</v>
      </c>
      <c r="C181" t="s">
        <v>2310</v>
      </c>
      <c r="D181">
        <v>2017</v>
      </c>
      <c r="E181" s="128" t="s">
        <v>2311</v>
      </c>
      <c r="F181" s="127">
        <v>321</v>
      </c>
      <c r="G181">
        <v>0</v>
      </c>
      <c r="H181">
        <v>0</v>
      </c>
      <c r="I181" s="128">
        <v>0</v>
      </c>
      <c r="J181" s="127">
        <v>206</v>
      </c>
      <c r="K181">
        <v>0</v>
      </c>
      <c r="L181">
        <v>0</v>
      </c>
      <c r="M181" s="128">
        <v>0</v>
      </c>
      <c r="N181" s="127">
        <v>217</v>
      </c>
      <c r="O181" s="128">
        <v>0</v>
      </c>
      <c r="P181" s="127">
        <v>536</v>
      </c>
      <c r="Q181" s="128">
        <v>13</v>
      </c>
      <c r="R181" s="127">
        <v>1280</v>
      </c>
      <c r="S181" s="128">
        <v>13</v>
      </c>
      <c r="T181" s="127">
        <v>2017</v>
      </c>
      <c r="U181" s="128">
        <v>2016</v>
      </c>
    </row>
    <row r="182" spans="1:21" x14ac:dyDescent="0.3">
      <c r="A182" s="127" t="s">
        <v>2322</v>
      </c>
      <c r="B182" t="s">
        <v>2370</v>
      </c>
      <c r="C182" t="s">
        <v>2312</v>
      </c>
      <c r="D182">
        <v>2018</v>
      </c>
      <c r="E182" s="128" t="s">
        <v>2311</v>
      </c>
      <c r="F182" s="127">
        <v>321</v>
      </c>
      <c r="G182">
        <v>0</v>
      </c>
      <c r="H182">
        <v>0</v>
      </c>
      <c r="I182" s="128">
        <v>0</v>
      </c>
      <c r="J182" s="127">
        <v>206</v>
      </c>
      <c r="K182">
        <v>0</v>
      </c>
      <c r="L182">
        <v>0</v>
      </c>
      <c r="M182" s="128">
        <v>0</v>
      </c>
      <c r="N182" s="127">
        <v>217</v>
      </c>
      <c r="O182" s="128">
        <v>0</v>
      </c>
      <c r="P182" s="127">
        <v>536</v>
      </c>
      <c r="Q182" s="128">
        <v>40</v>
      </c>
      <c r="R182" s="127">
        <v>1280</v>
      </c>
      <c r="S182" s="128">
        <v>40</v>
      </c>
      <c r="T182" s="127">
        <v>2018</v>
      </c>
      <c r="U182" s="128">
        <v>2016</v>
      </c>
    </row>
    <row r="183" spans="1:21" x14ac:dyDescent="0.3">
      <c r="A183" s="127" t="s">
        <v>2322</v>
      </c>
      <c r="B183" t="s">
        <v>2370</v>
      </c>
      <c r="C183" t="s">
        <v>2312</v>
      </c>
      <c r="D183">
        <v>2019</v>
      </c>
      <c r="E183" s="128" t="s">
        <v>2311</v>
      </c>
      <c r="F183" s="127">
        <v>321</v>
      </c>
      <c r="G183">
        <v>0</v>
      </c>
      <c r="H183">
        <v>0</v>
      </c>
      <c r="I183" s="128">
        <v>0</v>
      </c>
      <c r="J183" s="127">
        <v>206</v>
      </c>
      <c r="K183">
        <v>0</v>
      </c>
      <c r="L183">
        <v>0</v>
      </c>
      <c r="M183" s="128">
        <v>0</v>
      </c>
      <c r="N183" s="127">
        <v>217</v>
      </c>
      <c r="O183" s="128">
        <v>0</v>
      </c>
      <c r="P183" s="127">
        <v>536</v>
      </c>
      <c r="Q183" s="128">
        <v>18</v>
      </c>
      <c r="R183" s="127">
        <v>1280</v>
      </c>
      <c r="S183" s="128">
        <v>18</v>
      </c>
      <c r="T183" s="127">
        <v>2019</v>
      </c>
      <c r="U183" s="128">
        <v>2016</v>
      </c>
    </row>
    <row r="184" spans="1:21" x14ac:dyDescent="0.3">
      <c r="A184" s="127" t="s">
        <v>2326</v>
      </c>
      <c r="B184" t="s">
        <v>2334</v>
      </c>
      <c r="C184" t="s">
        <v>2312</v>
      </c>
      <c r="D184">
        <v>2018</v>
      </c>
      <c r="E184" s="128" t="s">
        <v>2311</v>
      </c>
      <c r="F184" s="127">
        <v>103</v>
      </c>
      <c r="G184">
        <v>0</v>
      </c>
      <c r="H184">
        <v>0</v>
      </c>
      <c r="I184" s="128">
        <v>0</v>
      </c>
      <c r="J184" s="127">
        <v>36</v>
      </c>
      <c r="K184">
        <v>0</v>
      </c>
      <c r="L184">
        <v>0</v>
      </c>
      <c r="M184" s="128">
        <v>0</v>
      </c>
      <c r="N184" s="127">
        <v>35</v>
      </c>
      <c r="O184" s="128">
        <v>0</v>
      </c>
      <c r="P184" s="127">
        <v>204</v>
      </c>
      <c r="Q184" s="128">
        <v>0</v>
      </c>
      <c r="R184" s="127">
        <v>378</v>
      </c>
      <c r="S184" s="128">
        <v>0</v>
      </c>
      <c r="T184" s="127">
        <v>2018</v>
      </c>
      <c r="U184" s="128">
        <v>2016</v>
      </c>
    </row>
    <row r="185" spans="1:21" x14ac:dyDescent="0.3">
      <c r="A185" s="127" t="s">
        <v>2326</v>
      </c>
      <c r="B185" t="s">
        <v>2334</v>
      </c>
      <c r="C185" t="s">
        <v>2312</v>
      </c>
      <c r="D185">
        <v>2019</v>
      </c>
      <c r="E185" s="128" t="s">
        <v>2311</v>
      </c>
      <c r="F185" s="127">
        <v>103</v>
      </c>
      <c r="G185">
        <v>0</v>
      </c>
      <c r="H185">
        <v>0</v>
      </c>
      <c r="I185" s="128">
        <v>0</v>
      </c>
      <c r="J185" s="127">
        <v>36</v>
      </c>
      <c r="K185">
        <v>0</v>
      </c>
      <c r="L185">
        <v>0</v>
      </c>
      <c r="M185" s="128">
        <v>0</v>
      </c>
      <c r="N185" s="127">
        <v>35</v>
      </c>
      <c r="O185" s="128">
        <v>0</v>
      </c>
      <c r="P185" s="127">
        <v>204</v>
      </c>
      <c r="Q185" s="128">
        <v>0</v>
      </c>
      <c r="R185" s="127">
        <v>378</v>
      </c>
      <c r="S185" s="128">
        <v>0</v>
      </c>
      <c r="T185" s="127">
        <v>2019</v>
      </c>
      <c r="U185" s="128">
        <v>2016</v>
      </c>
    </row>
    <row r="186" spans="1:21" x14ac:dyDescent="0.3">
      <c r="A186" s="127" t="s">
        <v>2334</v>
      </c>
      <c r="B186" t="s">
        <v>2371</v>
      </c>
      <c r="C186" t="s">
        <v>2310</v>
      </c>
      <c r="D186">
        <v>2015</v>
      </c>
      <c r="E186" s="128" t="s">
        <v>2311</v>
      </c>
      <c r="F186" s="127">
        <v>2496</v>
      </c>
      <c r="G186">
        <v>10</v>
      </c>
      <c r="H186">
        <v>0</v>
      </c>
      <c r="I186" s="128">
        <v>10</v>
      </c>
      <c r="J186" s="127">
        <v>1727</v>
      </c>
      <c r="K186">
        <v>56</v>
      </c>
      <c r="L186">
        <v>10</v>
      </c>
      <c r="M186" s="128">
        <v>46</v>
      </c>
      <c r="N186" s="127">
        <v>1724</v>
      </c>
      <c r="O186" s="128">
        <v>90</v>
      </c>
      <c r="P186" s="127">
        <v>4220</v>
      </c>
      <c r="Q186" s="128">
        <v>183</v>
      </c>
      <c r="R186" s="127">
        <v>10167</v>
      </c>
      <c r="S186" s="128">
        <v>339</v>
      </c>
      <c r="T186" s="127">
        <v>2016</v>
      </c>
      <c r="U186" s="128">
        <v>2016</v>
      </c>
    </row>
    <row r="187" spans="1:21" x14ac:dyDescent="0.3">
      <c r="A187" s="127" t="s">
        <v>2334</v>
      </c>
      <c r="B187" t="s">
        <v>2371</v>
      </c>
      <c r="C187" t="s">
        <v>2310</v>
      </c>
      <c r="D187">
        <v>2016</v>
      </c>
      <c r="E187" s="128" t="s">
        <v>2311</v>
      </c>
      <c r="F187" s="127">
        <v>2496</v>
      </c>
      <c r="G187">
        <v>1</v>
      </c>
      <c r="H187">
        <v>0</v>
      </c>
      <c r="I187" s="128">
        <v>1</v>
      </c>
      <c r="J187" s="127">
        <v>1727</v>
      </c>
      <c r="K187">
        <v>134</v>
      </c>
      <c r="L187">
        <v>0</v>
      </c>
      <c r="M187" s="128">
        <v>134</v>
      </c>
      <c r="N187" s="127">
        <v>1724</v>
      </c>
      <c r="O187" s="128">
        <v>96</v>
      </c>
      <c r="P187" s="127">
        <v>4220</v>
      </c>
      <c r="Q187" s="128">
        <v>234</v>
      </c>
      <c r="R187" s="127">
        <v>10167</v>
      </c>
      <c r="S187" s="128">
        <v>465</v>
      </c>
      <c r="T187" s="127">
        <v>2016</v>
      </c>
      <c r="U187" s="128">
        <v>2016</v>
      </c>
    </row>
    <row r="188" spans="1:21" x14ac:dyDescent="0.3">
      <c r="A188" s="127" t="s">
        <v>2334</v>
      </c>
      <c r="B188" t="s">
        <v>2371</v>
      </c>
      <c r="C188" t="s">
        <v>2310</v>
      </c>
      <c r="D188">
        <v>2017</v>
      </c>
      <c r="E188" s="128" t="s">
        <v>2311</v>
      </c>
      <c r="F188" s="127">
        <v>2496</v>
      </c>
      <c r="G188">
        <v>0</v>
      </c>
      <c r="H188">
        <v>0</v>
      </c>
      <c r="I188" s="128">
        <v>0</v>
      </c>
      <c r="J188" s="127">
        <v>1727</v>
      </c>
      <c r="K188">
        <v>70</v>
      </c>
      <c r="L188">
        <v>70</v>
      </c>
      <c r="M188" s="128">
        <v>0</v>
      </c>
      <c r="N188" s="127">
        <v>1724</v>
      </c>
      <c r="O188" s="128">
        <v>93</v>
      </c>
      <c r="P188" s="127">
        <v>4220</v>
      </c>
      <c r="Q188" s="128">
        <v>180</v>
      </c>
      <c r="R188" s="127">
        <v>10167</v>
      </c>
      <c r="S188" s="128">
        <v>343</v>
      </c>
      <c r="T188" s="127">
        <v>2017</v>
      </c>
      <c r="U188" s="128">
        <v>2016</v>
      </c>
    </row>
    <row r="189" spans="1:21" x14ac:dyDescent="0.3">
      <c r="A189" s="127" t="s">
        <v>2334</v>
      </c>
      <c r="B189" t="s">
        <v>2371</v>
      </c>
      <c r="C189" t="s">
        <v>2312</v>
      </c>
      <c r="D189">
        <v>2018</v>
      </c>
      <c r="E189" s="128" t="s">
        <v>2311</v>
      </c>
      <c r="F189" s="127">
        <v>2496</v>
      </c>
      <c r="G189">
        <v>29</v>
      </c>
      <c r="H189">
        <v>0</v>
      </c>
      <c r="I189" s="128">
        <v>29</v>
      </c>
      <c r="J189" s="127">
        <v>1727</v>
      </c>
      <c r="K189">
        <v>56</v>
      </c>
      <c r="L189">
        <v>5</v>
      </c>
      <c r="M189" s="128">
        <v>51</v>
      </c>
      <c r="N189" s="127">
        <v>1724</v>
      </c>
      <c r="O189" s="128">
        <v>213</v>
      </c>
      <c r="P189" s="127">
        <v>4220</v>
      </c>
      <c r="Q189" s="128">
        <v>595</v>
      </c>
      <c r="R189" s="127">
        <v>10167</v>
      </c>
      <c r="S189" s="128">
        <v>893</v>
      </c>
      <c r="T189" s="127">
        <v>2018</v>
      </c>
      <c r="U189" s="128">
        <v>2016</v>
      </c>
    </row>
    <row r="190" spans="1:21" x14ac:dyDescent="0.3">
      <c r="A190" s="127" t="s">
        <v>2334</v>
      </c>
      <c r="B190" t="s">
        <v>2371</v>
      </c>
      <c r="C190" t="s">
        <v>2312</v>
      </c>
      <c r="D190">
        <v>2019</v>
      </c>
      <c r="E190" s="128" t="s">
        <v>2311</v>
      </c>
      <c r="F190" s="127">
        <v>2496</v>
      </c>
      <c r="G190">
        <v>26</v>
      </c>
      <c r="H190">
        <v>0</v>
      </c>
      <c r="I190" s="128">
        <v>26</v>
      </c>
      <c r="J190" s="127">
        <v>1727</v>
      </c>
      <c r="K190">
        <v>90</v>
      </c>
      <c r="L190">
        <v>2</v>
      </c>
      <c r="M190" s="128">
        <v>88</v>
      </c>
      <c r="N190" s="127">
        <v>1724</v>
      </c>
      <c r="O190" s="128">
        <v>225</v>
      </c>
      <c r="P190" s="127">
        <v>4220</v>
      </c>
      <c r="Q190" s="128">
        <v>363</v>
      </c>
      <c r="R190" s="127">
        <v>10167</v>
      </c>
      <c r="S190" s="128">
        <v>704</v>
      </c>
      <c r="T190" s="127">
        <v>2019</v>
      </c>
      <c r="U190" s="128">
        <v>2016</v>
      </c>
    </row>
    <row r="191" spans="1:21" x14ac:dyDescent="0.3">
      <c r="A191" s="127" t="s">
        <v>2326</v>
      </c>
      <c r="B191" t="s">
        <v>2372</v>
      </c>
      <c r="C191" t="s">
        <v>2310</v>
      </c>
      <c r="D191">
        <v>2016</v>
      </c>
      <c r="E191" s="128" t="s">
        <v>2311</v>
      </c>
      <c r="F191" s="127">
        <v>312</v>
      </c>
      <c r="G191">
        <v>0</v>
      </c>
      <c r="H191">
        <v>0</v>
      </c>
      <c r="I191" s="128">
        <v>0</v>
      </c>
      <c r="J191" s="127">
        <v>175</v>
      </c>
      <c r="K191">
        <v>0</v>
      </c>
      <c r="L191">
        <v>0</v>
      </c>
      <c r="M191" s="128">
        <v>0</v>
      </c>
      <c r="N191" s="127">
        <v>163</v>
      </c>
      <c r="O191" s="128">
        <v>0</v>
      </c>
      <c r="P191" s="127">
        <v>568</v>
      </c>
      <c r="Q191" s="128">
        <v>0</v>
      </c>
      <c r="R191" s="127">
        <v>1218</v>
      </c>
      <c r="S191" s="128">
        <v>0</v>
      </c>
      <c r="T191" s="127">
        <v>2016</v>
      </c>
      <c r="U191" s="128">
        <v>2016</v>
      </c>
    </row>
    <row r="192" spans="1:21" x14ac:dyDescent="0.3">
      <c r="A192" s="127" t="s">
        <v>2326</v>
      </c>
      <c r="B192" t="s">
        <v>2372</v>
      </c>
      <c r="C192" t="s">
        <v>2312</v>
      </c>
      <c r="D192">
        <v>2018</v>
      </c>
      <c r="E192" s="128" t="s">
        <v>2311</v>
      </c>
      <c r="F192" s="127">
        <v>312</v>
      </c>
      <c r="G192">
        <v>0</v>
      </c>
      <c r="H192">
        <v>0</v>
      </c>
      <c r="I192" s="128">
        <v>0</v>
      </c>
      <c r="J192" s="127">
        <v>175</v>
      </c>
      <c r="K192">
        <v>0</v>
      </c>
      <c r="L192">
        <v>0</v>
      </c>
      <c r="M192" s="128">
        <v>0</v>
      </c>
      <c r="N192" s="127">
        <v>163</v>
      </c>
      <c r="O192" s="128">
        <v>38</v>
      </c>
      <c r="P192" s="127">
        <v>568</v>
      </c>
      <c r="Q192" s="128">
        <v>16</v>
      </c>
      <c r="R192" s="127">
        <v>1218</v>
      </c>
      <c r="S192" s="128">
        <v>54</v>
      </c>
      <c r="T192" s="127">
        <v>2018</v>
      </c>
      <c r="U192" s="128">
        <v>2016</v>
      </c>
    </row>
    <row r="193" spans="1:21" x14ac:dyDescent="0.3">
      <c r="A193" s="127" t="s">
        <v>2326</v>
      </c>
      <c r="B193" t="s">
        <v>2372</v>
      </c>
      <c r="C193" t="s">
        <v>2312</v>
      </c>
      <c r="D193">
        <v>2019</v>
      </c>
      <c r="E193" s="128" t="s">
        <v>2311</v>
      </c>
      <c r="F193" s="127">
        <v>312</v>
      </c>
      <c r="G193">
        <v>0</v>
      </c>
      <c r="H193">
        <v>0</v>
      </c>
      <c r="I193" s="128">
        <v>0</v>
      </c>
      <c r="J193" s="127">
        <v>175</v>
      </c>
      <c r="K193">
        <v>0</v>
      </c>
      <c r="L193">
        <v>0</v>
      </c>
      <c r="M193" s="128">
        <v>0</v>
      </c>
      <c r="N193" s="127">
        <v>163</v>
      </c>
      <c r="O193" s="128">
        <v>33</v>
      </c>
      <c r="P193" s="127">
        <v>568</v>
      </c>
      <c r="Q193" s="128">
        <v>17</v>
      </c>
      <c r="R193" s="127">
        <v>1218</v>
      </c>
      <c r="S193" s="128">
        <v>50</v>
      </c>
      <c r="T193" s="127">
        <v>2019</v>
      </c>
      <c r="U193" s="128">
        <v>2016</v>
      </c>
    </row>
    <row r="194" spans="1:21" x14ac:dyDescent="0.3">
      <c r="A194" s="127" t="s">
        <v>2326</v>
      </c>
      <c r="B194" t="s">
        <v>2373</v>
      </c>
      <c r="C194" t="s">
        <v>2310</v>
      </c>
      <c r="D194">
        <v>2015</v>
      </c>
      <c r="E194" s="128" t="s">
        <v>2311</v>
      </c>
      <c r="F194" s="127">
        <v>140</v>
      </c>
      <c r="G194">
        <v>37</v>
      </c>
      <c r="H194">
        <v>37</v>
      </c>
      <c r="I194" s="128">
        <v>0</v>
      </c>
      <c r="J194" s="127">
        <v>115</v>
      </c>
      <c r="K194">
        <v>10</v>
      </c>
      <c r="L194">
        <v>10</v>
      </c>
      <c r="M194" s="128">
        <v>0</v>
      </c>
      <c r="N194" s="127">
        <v>69</v>
      </c>
      <c r="O194" s="128">
        <v>22</v>
      </c>
      <c r="P194" s="127">
        <v>281</v>
      </c>
      <c r="Q194" s="128">
        <v>0</v>
      </c>
      <c r="R194" s="127">
        <v>605</v>
      </c>
      <c r="S194" s="128">
        <v>69</v>
      </c>
      <c r="T194" s="127">
        <v>2016</v>
      </c>
      <c r="U194" s="128">
        <v>2016</v>
      </c>
    </row>
    <row r="195" spans="1:21" x14ac:dyDescent="0.3">
      <c r="A195" s="127" t="s">
        <v>2326</v>
      </c>
      <c r="B195" t="s">
        <v>2373</v>
      </c>
      <c r="C195" t="s">
        <v>2310</v>
      </c>
      <c r="D195">
        <v>2016</v>
      </c>
      <c r="E195" s="128" t="s">
        <v>2311</v>
      </c>
      <c r="F195" s="127">
        <v>140</v>
      </c>
      <c r="G195">
        <v>18</v>
      </c>
      <c r="H195">
        <v>18</v>
      </c>
      <c r="I195" s="128">
        <v>0</v>
      </c>
      <c r="J195" s="127">
        <v>115</v>
      </c>
      <c r="K195">
        <v>29</v>
      </c>
      <c r="L195">
        <v>29</v>
      </c>
      <c r="M195" s="128">
        <v>0</v>
      </c>
      <c r="N195" s="127">
        <v>69</v>
      </c>
      <c r="O195" s="128">
        <v>0</v>
      </c>
      <c r="P195" s="127">
        <v>281</v>
      </c>
      <c r="Q195" s="128">
        <v>0</v>
      </c>
      <c r="R195" s="127">
        <v>605</v>
      </c>
      <c r="S195" s="128">
        <v>47</v>
      </c>
      <c r="T195" s="127">
        <v>2016</v>
      </c>
      <c r="U195" s="128">
        <v>2016</v>
      </c>
    </row>
    <row r="196" spans="1:21" x14ac:dyDescent="0.3">
      <c r="A196" s="127" t="s">
        <v>2326</v>
      </c>
      <c r="B196" t="s">
        <v>2373</v>
      </c>
      <c r="C196" t="s">
        <v>2310</v>
      </c>
      <c r="D196">
        <v>2017</v>
      </c>
      <c r="E196" s="128" t="s">
        <v>2311</v>
      </c>
      <c r="F196" s="127">
        <v>140</v>
      </c>
      <c r="G196">
        <v>0</v>
      </c>
      <c r="H196">
        <v>0</v>
      </c>
      <c r="I196" s="128">
        <v>0</v>
      </c>
      <c r="J196" s="127">
        <v>115</v>
      </c>
      <c r="K196">
        <v>0</v>
      </c>
      <c r="L196">
        <v>0</v>
      </c>
      <c r="M196" s="128">
        <v>0</v>
      </c>
      <c r="N196" s="127">
        <v>69</v>
      </c>
      <c r="O196" s="128">
        <v>5</v>
      </c>
      <c r="P196" s="127">
        <v>281</v>
      </c>
      <c r="Q196" s="128">
        <v>2</v>
      </c>
      <c r="R196" s="127">
        <v>605</v>
      </c>
      <c r="S196" s="128">
        <v>7</v>
      </c>
      <c r="T196" s="127">
        <v>2017</v>
      </c>
      <c r="U196" s="128">
        <v>2016</v>
      </c>
    </row>
    <row r="197" spans="1:21" x14ac:dyDescent="0.3">
      <c r="A197" s="127" t="s">
        <v>2326</v>
      </c>
      <c r="B197" t="s">
        <v>2373</v>
      </c>
      <c r="C197" t="s">
        <v>2312</v>
      </c>
      <c r="D197">
        <v>2018</v>
      </c>
      <c r="E197" s="128" t="s">
        <v>2311</v>
      </c>
      <c r="F197" s="127">
        <v>140</v>
      </c>
      <c r="G197">
        <v>0</v>
      </c>
      <c r="H197">
        <v>0</v>
      </c>
      <c r="I197" s="128">
        <v>0</v>
      </c>
      <c r="J197" s="127">
        <v>115</v>
      </c>
      <c r="K197">
        <v>0</v>
      </c>
      <c r="L197">
        <v>0</v>
      </c>
      <c r="M197" s="128">
        <v>0</v>
      </c>
      <c r="N197" s="127">
        <v>69</v>
      </c>
      <c r="O197" s="128">
        <v>8</v>
      </c>
      <c r="P197" s="127">
        <v>281</v>
      </c>
      <c r="Q197" s="128">
        <v>3</v>
      </c>
      <c r="R197" s="127">
        <v>605</v>
      </c>
      <c r="S197" s="128">
        <v>11</v>
      </c>
      <c r="T197" s="127">
        <v>2018</v>
      </c>
      <c r="U197" s="128">
        <v>2016</v>
      </c>
    </row>
    <row r="198" spans="1:21" x14ac:dyDescent="0.3">
      <c r="A198" s="127" t="s">
        <v>2326</v>
      </c>
      <c r="B198" t="s">
        <v>2373</v>
      </c>
      <c r="C198" t="s">
        <v>2312</v>
      </c>
      <c r="D198">
        <v>2019</v>
      </c>
      <c r="E198" s="128" t="s">
        <v>2311</v>
      </c>
      <c r="F198" s="127">
        <v>140</v>
      </c>
      <c r="G198">
        <v>0</v>
      </c>
      <c r="H198">
        <v>0</v>
      </c>
      <c r="I198" s="128">
        <v>0</v>
      </c>
      <c r="J198" s="127">
        <v>115</v>
      </c>
      <c r="K198">
        <v>0</v>
      </c>
      <c r="L198">
        <v>0</v>
      </c>
      <c r="M198" s="128">
        <v>0</v>
      </c>
      <c r="N198" s="127">
        <v>69</v>
      </c>
      <c r="O198" s="128">
        <v>13</v>
      </c>
      <c r="P198" s="127">
        <v>281</v>
      </c>
      <c r="Q198" s="128">
        <v>0</v>
      </c>
      <c r="R198" s="127">
        <v>605</v>
      </c>
      <c r="S198" s="128">
        <v>13</v>
      </c>
      <c r="T198" s="127">
        <v>2019</v>
      </c>
      <c r="U198" s="128">
        <v>2016</v>
      </c>
    </row>
    <row r="199" spans="1:21" x14ac:dyDescent="0.3">
      <c r="A199" s="127" t="s">
        <v>2322</v>
      </c>
      <c r="B199" t="s">
        <v>2374</v>
      </c>
      <c r="C199" t="s">
        <v>2310</v>
      </c>
      <c r="D199">
        <v>2015</v>
      </c>
      <c r="E199" s="128" t="s">
        <v>2311</v>
      </c>
      <c r="F199" s="127">
        <v>538</v>
      </c>
      <c r="G199">
        <v>0</v>
      </c>
      <c r="H199">
        <v>0</v>
      </c>
      <c r="I199" s="128">
        <v>0</v>
      </c>
      <c r="J199" s="127">
        <v>345</v>
      </c>
      <c r="K199">
        <v>0</v>
      </c>
      <c r="L199">
        <v>0</v>
      </c>
      <c r="M199" s="128">
        <v>0</v>
      </c>
      <c r="N199" s="127">
        <v>391</v>
      </c>
      <c r="O199" s="128">
        <v>30</v>
      </c>
      <c r="P199" s="127">
        <v>967</v>
      </c>
      <c r="Q199" s="128">
        <v>76</v>
      </c>
      <c r="R199" s="127">
        <v>2241</v>
      </c>
      <c r="S199" s="128">
        <v>106</v>
      </c>
      <c r="T199" s="127">
        <v>2016</v>
      </c>
      <c r="U199" s="128">
        <v>2016</v>
      </c>
    </row>
    <row r="200" spans="1:21" x14ac:dyDescent="0.3">
      <c r="A200" s="127" t="s">
        <v>2322</v>
      </c>
      <c r="B200" t="s">
        <v>2374</v>
      </c>
      <c r="C200" t="s">
        <v>2310</v>
      </c>
      <c r="D200">
        <v>2016</v>
      </c>
      <c r="E200" s="128" t="s">
        <v>2311</v>
      </c>
      <c r="F200" s="127">
        <v>538</v>
      </c>
      <c r="G200">
        <v>0</v>
      </c>
      <c r="H200">
        <v>0</v>
      </c>
      <c r="I200" s="128">
        <v>0</v>
      </c>
      <c r="J200" s="127">
        <v>345</v>
      </c>
      <c r="K200">
        <v>10</v>
      </c>
      <c r="L200">
        <v>0</v>
      </c>
      <c r="M200" s="128">
        <v>10</v>
      </c>
      <c r="N200" s="127">
        <v>391</v>
      </c>
      <c r="O200" s="128">
        <v>3</v>
      </c>
      <c r="P200" s="127">
        <v>967</v>
      </c>
      <c r="Q200" s="128">
        <v>121</v>
      </c>
      <c r="R200" s="127">
        <v>2241</v>
      </c>
      <c r="S200" s="128">
        <v>134</v>
      </c>
      <c r="T200" s="127">
        <v>2016</v>
      </c>
      <c r="U200" s="128">
        <v>2016</v>
      </c>
    </row>
    <row r="201" spans="1:21" x14ac:dyDescent="0.3">
      <c r="A201" s="127" t="s">
        <v>2322</v>
      </c>
      <c r="B201" t="s">
        <v>2374</v>
      </c>
      <c r="C201" t="s">
        <v>2310</v>
      </c>
      <c r="D201">
        <v>2017</v>
      </c>
      <c r="E201" s="128" t="s">
        <v>2311</v>
      </c>
      <c r="F201" s="127">
        <v>538</v>
      </c>
      <c r="G201">
        <v>0</v>
      </c>
      <c r="H201">
        <v>0</v>
      </c>
      <c r="I201" s="128">
        <v>0</v>
      </c>
      <c r="J201" s="127">
        <v>345</v>
      </c>
      <c r="K201">
        <v>0</v>
      </c>
      <c r="L201">
        <v>0</v>
      </c>
      <c r="M201" s="128">
        <v>0</v>
      </c>
      <c r="N201" s="127">
        <v>391</v>
      </c>
      <c r="O201" s="128">
        <v>11</v>
      </c>
      <c r="P201" s="127">
        <v>967</v>
      </c>
      <c r="Q201" s="128">
        <v>120</v>
      </c>
      <c r="R201" s="127">
        <v>2241</v>
      </c>
      <c r="S201" s="128">
        <v>131</v>
      </c>
      <c r="T201" s="127">
        <v>2017</v>
      </c>
      <c r="U201" s="128">
        <v>2016</v>
      </c>
    </row>
    <row r="202" spans="1:21" x14ac:dyDescent="0.3">
      <c r="A202" s="127" t="s">
        <v>2322</v>
      </c>
      <c r="B202" t="s">
        <v>2374</v>
      </c>
      <c r="C202" t="s">
        <v>2312</v>
      </c>
      <c r="D202">
        <v>2018</v>
      </c>
      <c r="E202" s="128" t="s">
        <v>2311</v>
      </c>
      <c r="F202" s="127">
        <v>538</v>
      </c>
      <c r="G202">
        <v>0</v>
      </c>
      <c r="H202">
        <v>0</v>
      </c>
      <c r="I202" s="128">
        <v>0</v>
      </c>
      <c r="J202" s="127">
        <v>345</v>
      </c>
      <c r="K202">
        <v>6</v>
      </c>
      <c r="L202">
        <v>0</v>
      </c>
      <c r="M202" s="128">
        <v>6</v>
      </c>
      <c r="N202" s="127">
        <v>391</v>
      </c>
      <c r="O202" s="128">
        <v>0</v>
      </c>
      <c r="P202" s="127">
        <v>967</v>
      </c>
      <c r="Q202" s="128">
        <v>108</v>
      </c>
      <c r="R202" s="127">
        <v>2241</v>
      </c>
      <c r="S202" s="128">
        <v>114</v>
      </c>
      <c r="T202" s="127">
        <v>2018</v>
      </c>
      <c r="U202" s="128">
        <v>2016</v>
      </c>
    </row>
    <row r="203" spans="1:21" x14ac:dyDescent="0.3">
      <c r="A203" s="127" t="s">
        <v>2322</v>
      </c>
      <c r="B203" t="s">
        <v>2374</v>
      </c>
      <c r="C203" t="s">
        <v>2312</v>
      </c>
      <c r="D203">
        <v>2019</v>
      </c>
      <c r="E203" s="128" t="s">
        <v>2311</v>
      </c>
      <c r="F203" s="127">
        <v>538</v>
      </c>
      <c r="G203">
        <v>0</v>
      </c>
      <c r="H203">
        <v>0</v>
      </c>
      <c r="I203" s="128">
        <v>0</v>
      </c>
      <c r="J203" s="127">
        <v>345</v>
      </c>
      <c r="K203">
        <v>13</v>
      </c>
      <c r="L203">
        <v>0</v>
      </c>
      <c r="M203" s="128">
        <v>13</v>
      </c>
      <c r="N203" s="127">
        <v>391</v>
      </c>
      <c r="O203" s="128">
        <v>0</v>
      </c>
      <c r="P203" s="127">
        <v>967</v>
      </c>
      <c r="Q203" s="128">
        <v>54</v>
      </c>
      <c r="R203" s="127">
        <v>2241</v>
      </c>
      <c r="S203" s="128">
        <v>67</v>
      </c>
      <c r="T203" s="127">
        <v>2019</v>
      </c>
      <c r="U203" s="128">
        <v>2016</v>
      </c>
    </row>
    <row r="204" spans="1:21" x14ac:dyDescent="0.3">
      <c r="A204" s="127" t="s">
        <v>2334</v>
      </c>
      <c r="B204" t="s">
        <v>2375</v>
      </c>
      <c r="C204" t="s">
        <v>2310</v>
      </c>
      <c r="D204">
        <v>2017</v>
      </c>
      <c r="E204" s="128" t="s">
        <v>2311</v>
      </c>
      <c r="F204" s="127">
        <v>3157</v>
      </c>
      <c r="G204">
        <v>164</v>
      </c>
      <c r="H204">
        <v>164</v>
      </c>
      <c r="I204" s="128">
        <v>0</v>
      </c>
      <c r="J204" s="127">
        <v>2004</v>
      </c>
      <c r="K204">
        <v>0</v>
      </c>
      <c r="L204">
        <v>0</v>
      </c>
      <c r="M204" s="128">
        <v>0</v>
      </c>
      <c r="N204" s="127">
        <v>2103</v>
      </c>
      <c r="O204" s="128">
        <v>47</v>
      </c>
      <c r="P204" s="127">
        <v>4560</v>
      </c>
      <c r="Q204" s="128">
        <v>175</v>
      </c>
      <c r="R204" s="127">
        <v>11824</v>
      </c>
      <c r="S204" s="128">
        <v>386</v>
      </c>
      <c r="T204" s="127">
        <v>2017</v>
      </c>
      <c r="U204" s="128">
        <v>2016</v>
      </c>
    </row>
    <row r="205" spans="1:21" x14ac:dyDescent="0.3">
      <c r="A205" s="127" t="s">
        <v>2334</v>
      </c>
      <c r="B205" t="s">
        <v>2375</v>
      </c>
      <c r="C205" t="s">
        <v>2312</v>
      </c>
      <c r="D205">
        <v>2018</v>
      </c>
      <c r="E205" s="128" t="s">
        <v>2311</v>
      </c>
      <c r="F205" s="127">
        <v>3157</v>
      </c>
      <c r="G205">
        <v>0</v>
      </c>
      <c r="H205">
        <v>0</v>
      </c>
      <c r="I205" s="128">
        <v>0</v>
      </c>
      <c r="J205" s="127">
        <v>2004</v>
      </c>
      <c r="K205">
        <v>4</v>
      </c>
      <c r="L205">
        <v>0</v>
      </c>
      <c r="M205" s="128">
        <v>4</v>
      </c>
      <c r="N205" s="127">
        <v>2103</v>
      </c>
      <c r="O205" s="128">
        <v>80</v>
      </c>
      <c r="P205" s="127">
        <v>4560</v>
      </c>
      <c r="Q205" s="128">
        <v>243</v>
      </c>
      <c r="R205" s="127">
        <v>11824</v>
      </c>
      <c r="S205" s="128">
        <v>327</v>
      </c>
      <c r="T205" s="127">
        <v>2018</v>
      </c>
      <c r="U205" s="128">
        <v>2016</v>
      </c>
    </row>
    <row r="206" spans="1:21" x14ac:dyDescent="0.3">
      <c r="A206" s="127" t="s">
        <v>2334</v>
      </c>
      <c r="B206" t="s">
        <v>2375</v>
      </c>
      <c r="C206" t="s">
        <v>2312</v>
      </c>
      <c r="D206">
        <v>2019</v>
      </c>
      <c r="E206" s="128" t="s">
        <v>2311</v>
      </c>
      <c r="F206" s="127">
        <v>3157</v>
      </c>
      <c r="G206">
        <v>118</v>
      </c>
      <c r="H206">
        <v>118</v>
      </c>
      <c r="I206" s="128">
        <v>0</v>
      </c>
      <c r="J206" s="127">
        <v>2004</v>
      </c>
      <c r="K206">
        <v>4</v>
      </c>
      <c r="L206">
        <v>0</v>
      </c>
      <c r="M206" s="128">
        <v>4</v>
      </c>
      <c r="N206" s="127">
        <v>2103</v>
      </c>
      <c r="O206" s="128">
        <v>457</v>
      </c>
      <c r="P206" s="127">
        <v>4560</v>
      </c>
      <c r="Q206" s="128">
        <v>0</v>
      </c>
      <c r="R206" s="127">
        <v>11824</v>
      </c>
      <c r="S206" s="128">
        <v>579</v>
      </c>
      <c r="T206" s="127">
        <v>2019</v>
      </c>
      <c r="U206" s="128">
        <v>2016</v>
      </c>
    </row>
    <row r="207" spans="1:21" x14ac:dyDescent="0.3">
      <c r="A207" s="127" t="s">
        <v>2308</v>
      </c>
      <c r="B207" t="s">
        <v>2376</v>
      </c>
      <c r="C207" t="s">
        <v>2310</v>
      </c>
      <c r="D207">
        <v>2015</v>
      </c>
      <c r="E207" s="128" t="s">
        <v>2311</v>
      </c>
      <c r="F207" s="127">
        <v>52</v>
      </c>
      <c r="G207">
        <v>0</v>
      </c>
      <c r="H207">
        <v>0</v>
      </c>
      <c r="I207" s="128">
        <v>0</v>
      </c>
      <c r="J207" s="127">
        <v>26</v>
      </c>
      <c r="K207">
        <v>0</v>
      </c>
      <c r="L207">
        <v>0</v>
      </c>
      <c r="M207" s="128">
        <v>0</v>
      </c>
      <c r="N207" s="127">
        <v>30</v>
      </c>
      <c r="O207" s="128">
        <v>0</v>
      </c>
      <c r="P207" s="127">
        <v>146</v>
      </c>
      <c r="Q207" s="128">
        <v>11</v>
      </c>
      <c r="R207" s="127">
        <v>254</v>
      </c>
      <c r="S207" s="128">
        <v>11</v>
      </c>
      <c r="T207" s="127">
        <v>2016</v>
      </c>
      <c r="U207" s="128">
        <v>2016</v>
      </c>
    </row>
    <row r="208" spans="1:21" x14ac:dyDescent="0.3">
      <c r="A208" s="127" t="s">
        <v>2308</v>
      </c>
      <c r="B208" t="s">
        <v>2376</v>
      </c>
      <c r="C208" t="s">
        <v>2310</v>
      </c>
      <c r="D208">
        <v>2016</v>
      </c>
      <c r="E208" s="128" t="s">
        <v>2311</v>
      </c>
      <c r="F208" s="127">
        <v>52</v>
      </c>
      <c r="G208">
        <v>0</v>
      </c>
      <c r="H208">
        <v>0</v>
      </c>
      <c r="I208" s="128">
        <v>0</v>
      </c>
      <c r="J208" s="127">
        <v>26</v>
      </c>
      <c r="K208">
        <v>0</v>
      </c>
      <c r="L208">
        <v>0</v>
      </c>
      <c r="M208" s="128">
        <v>0</v>
      </c>
      <c r="N208" s="127">
        <v>30</v>
      </c>
      <c r="O208" s="128">
        <v>0</v>
      </c>
      <c r="P208" s="127">
        <v>146</v>
      </c>
      <c r="Q208" s="128">
        <v>9</v>
      </c>
      <c r="R208" s="127">
        <v>254</v>
      </c>
      <c r="S208" s="128">
        <v>9</v>
      </c>
      <c r="T208" s="127">
        <v>2016</v>
      </c>
      <c r="U208" s="128">
        <v>2016</v>
      </c>
    </row>
    <row r="209" spans="1:21" x14ac:dyDescent="0.3">
      <c r="A209" s="127" t="s">
        <v>2308</v>
      </c>
      <c r="B209" t="s">
        <v>2376</v>
      </c>
      <c r="C209" t="s">
        <v>2310</v>
      </c>
      <c r="D209">
        <v>2017</v>
      </c>
      <c r="E209" s="128" t="s">
        <v>2311</v>
      </c>
      <c r="F209" s="127">
        <v>52</v>
      </c>
      <c r="G209">
        <v>0</v>
      </c>
      <c r="H209">
        <v>0</v>
      </c>
      <c r="I209" s="128">
        <v>0</v>
      </c>
      <c r="J209" s="127">
        <v>26</v>
      </c>
      <c r="K209">
        <v>0</v>
      </c>
      <c r="L209">
        <v>0</v>
      </c>
      <c r="M209" s="128">
        <v>0</v>
      </c>
      <c r="N209" s="127">
        <v>30</v>
      </c>
      <c r="O209" s="128">
        <v>3</v>
      </c>
      <c r="P209" s="127">
        <v>146</v>
      </c>
      <c r="Q209" s="128">
        <v>12</v>
      </c>
      <c r="R209" s="127">
        <v>254</v>
      </c>
      <c r="S209" s="128">
        <v>15</v>
      </c>
      <c r="T209" s="127">
        <v>2017</v>
      </c>
      <c r="U209" s="128">
        <v>2016</v>
      </c>
    </row>
    <row r="210" spans="1:21" x14ac:dyDescent="0.3">
      <c r="A210" s="127" t="s">
        <v>2308</v>
      </c>
      <c r="B210" t="s">
        <v>2376</v>
      </c>
      <c r="C210" t="s">
        <v>2312</v>
      </c>
      <c r="D210">
        <v>2018</v>
      </c>
      <c r="E210" s="128" t="s">
        <v>2311</v>
      </c>
      <c r="F210" s="127">
        <v>52</v>
      </c>
      <c r="G210">
        <v>0</v>
      </c>
      <c r="H210">
        <v>0</v>
      </c>
      <c r="I210" s="128">
        <v>0</v>
      </c>
      <c r="J210" s="127">
        <v>26</v>
      </c>
      <c r="K210">
        <v>0</v>
      </c>
      <c r="L210">
        <v>0</v>
      </c>
      <c r="M210" s="128">
        <v>0</v>
      </c>
      <c r="N210" s="127">
        <v>30</v>
      </c>
      <c r="O210" s="128">
        <v>2</v>
      </c>
      <c r="P210" s="127">
        <v>146</v>
      </c>
      <c r="Q210" s="128">
        <v>6</v>
      </c>
      <c r="R210" s="127">
        <v>254</v>
      </c>
      <c r="S210" s="128">
        <v>8</v>
      </c>
      <c r="T210" s="127">
        <v>2018</v>
      </c>
      <c r="U210" s="128">
        <v>2016</v>
      </c>
    </row>
    <row r="211" spans="1:21" x14ac:dyDescent="0.3">
      <c r="A211" s="127" t="s">
        <v>2308</v>
      </c>
      <c r="B211" t="s">
        <v>2376</v>
      </c>
      <c r="C211" t="s">
        <v>2312</v>
      </c>
      <c r="D211">
        <v>2019</v>
      </c>
      <c r="E211" s="128" t="s">
        <v>2311</v>
      </c>
      <c r="F211" s="127">
        <v>52</v>
      </c>
      <c r="G211">
        <v>0</v>
      </c>
      <c r="H211">
        <v>0</v>
      </c>
      <c r="I211" s="128">
        <v>0</v>
      </c>
      <c r="J211" s="127">
        <v>26</v>
      </c>
      <c r="K211">
        <v>0</v>
      </c>
      <c r="L211">
        <v>0</v>
      </c>
      <c r="M211" s="128">
        <v>0</v>
      </c>
      <c r="N211" s="127">
        <v>30</v>
      </c>
      <c r="O211" s="128">
        <v>5</v>
      </c>
      <c r="P211" s="127">
        <v>146</v>
      </c>
      <c r="Q211" s="128">
        <v>7</v>
      </c>
      <c r="R211" s="127">
        <v>254</v>
      </c>
      <c r="S211" s="128">
        <v>12</v>
      </c>
      <c r="T211" s="127">
        <v>2019</v>
      </c>
      <c r="U211" s="128">
        <v>2016</v>
      </c>
    </row>
    <row r="212" spans="1:21" x14ac:dyDescent="0.3">
      <c r="A212" s="127" t="s">
        <v>2308</v>
      </c>
      <c r="B212" t="s">
        <v>2377</v>
      </c>
      <c r="C212" t="s">
        <v>2312</v>
      </c>
      <c r="D212">
        <v>2018</v>
      </c>
      <c r="E212" s="128" t="s">
        <v>2311</v>
      </c>
      <c r="F212" s="127">
        <v>127</v>
      </c>
      <c r="G212">
        <v>0</v>
      </c>
      <c r="H212">
        <v>0</v>
      </c>
      <c r="I212" s="128">
        <v>0</v>
      </c>
      <c r="J212" s="127">
        <v>64</v>
      </c>
      <c r="K212">
        <v>0</v>
      </c>
      <c r="L212">
        <v>0</v>
      </c>
      <c r="M212" s="128">
        <v>0</v>
      </c>
      <c r="N212" s="127">
        <v>88</v>
      </c>
      <c r="O212" s="128">
        <v>0</v>
      </c>
      <c r="P212" s="127">
        <v>216</v>
      </c>
      <c r="Q212" s="128">
        <v>21</v>
      </c>
      <c r="R212" s="127">
        <v>495</v>
      </c>
      <c r="S212" s="128">
        <v>21</v>
      </c>
      <c r="T212" s="127">
        <v>2018</v>
      </c>
      <c r="U212" s="128">
        <v>2016</v>
      </c>
    </row>
    <row r="213" spans="1:21" x14ac:dyDescent="0.3">
      <c r="A213" s="127" t="s">
        <v>2308</v>
      </c>
      <c r="B213" t="s">
        <v>2377</v>
      </c>
      <c r="C213" t="s">
        <v>2312</v>
      </c>
      <c r="D213">
        <v>2019</v>
      </c>
      <c r="E213" s="128" t="s">
        <v>2311</v>
      </c>
      <c r="F213" s="127">
        <v>127</v>
      </c>
      <c r="G213">
        <v>0</v>
      </c>
      <c r="H213">
        <v>0</v>
      </c>
      <c r="I213" s="128">
        <v>0</v>
      </c>
      <c r="J213" s="127">
        <v>64</v>
      </c>
      <c r="K213">
        <v>0</v>
      </c>
      <c r="L213">
        <v>0</v>
      </c>
      <c r="M213" s="128">
        <v>0</v>
      </c>
      <c r="N213" s="127">
        <v>88</v>
      </c>
      <c r="O213" s="128">
        <v>0</v>
      </c>
      <c r="P213" s="127">
        <v>216</v>
      </c>
      <c r="Q213" s="128">
        <v>6</v>
      </c>
      <c r="R213" s="127">
        <v>495</v>
      </c>
      <c r="S213" s="128">
        <v>6</v>
      </c>
      <c r="T213" s="127">
        <v>2019</v>
      </c>
      <c r="U213" s="128">
        <v>2016</v>
      </c>
    </row>
    <row r="214" spans="1:21" x14ac:dyDescent="0.3">
      <c r="A214" s="127" t="s">
        <v>2334</v>
      </c>
      <c r="B214" t="s">
        <v>2378</v>
      </c>
      <c r="C214" t="s">
        <v>2310</v>
      </c>
      <c r="D214">
        <v>2015</v>
      </c>
      <c r="E214" s="128" t="s">
        <v>2311</v>
      </c>
      <c r="F214" s="127">
        <v>980</v>
      </c>
      <c r="G214">
        <v>0</v>
      </c>
      <c r="H214">
        <v>0</v>
      </c>
      <c r="I214" s="128">
        <v>0</v>
      </c>
      <c r="J214" s="127">
        <v>705</v>
      </c>
      <c r="K214">
        <v>0</v>
      </c>
      <c r="L214">
        <v>0</v>
      </c>
      <c r="M214" s="128">
        <v>0</v>
      </c>
      <c r="N214" s="127">
        <v>828</v>
      </c>
      <c r="O214" s="128">
        <v>0</v>
      </c>
      <c r="P214" s="127">
        <v>2463</v>
      </c>
      <c r="Q214" s="128">
        <v>0</v>
      </c>
      <c r="R214" s="127">
        <v>4976</v>
      </c>
      <c r="S214" s="128">
        <v>0</v>
      </c>
      <c r="T214" s="127">
        <v>2016</v>
      </c>
      <c r="U214" s="128">
        <v>2016</v>
      </c>
    </row>
    <row r="215" spans="1:21" x14ac:dyDescent="0.3">
      <c r="A215" s="127" t="s">
        <v>2334</v>
      </c>
      <c r="B215" t="s">
        <v>2378</v>
      </c>
      <c r="C215" t="s">
        <v>2310</v>
      </c>
      <c r="D215">
        <v>2016</v>
      </c>
      <c r="E215" s="128" t="s">
        <v>2311</v>
      </c>
      <c r="F215" s="127">
        <v>980</v>
      </c>
      <c r="G215">
        <v>0</v>
      </c>
      <c r="H215">
        <v>0</v>
      </c>
      <c r="I215" s="128">
        <v>0</v>
      </c>
      <c r="J215" s="127">
        <v>705</v>
      </c>
      <c r="K215">
        <v>0</v>
      </c>
      <c r="L215">
        <v>0</v>
      </c>
      <c r="M215" s="128">
        <v>0</v>
      </c>
      <c r="N215" s="127">
        <v>828</v>
      </c>
      <c r="O215" s="128">
        <v>2</v>
      </c>
      <c r="P215" s="127">
        <v>2463</v>
      </c>
      <c r="Q215" s="128">
        <v>1003</v>
      </c>
      <c r="R215" s="127">
        <v>4976</v>
      </c>
      <c r="S215" s="128">
        <v>1005</v>
      </c>
      <c r="T215" s="127">
        <v>2016</v>
      </c>
      <c r="U215" s="128">
        <v>2016</v>
      </c>
    </row>
    <row r="216" spans="1:21" x14ac:dyDescent="0.3">
      <c r="A216" s="127" t="s">
        <v>2334</v>
      </c>
      <c r="B216" t="s">
        <v>2378</v>
      </c>
      <c r="C216" t="s">
        <v>2310</v>
      </c>
      <c r="D216">
        <v>2017</v>
      </c>
      <c r="E216" s="128" t="s">
        <v>2311</v>
      </c>
      <c r="F216" s="127">
        <v>980</v>
      </c>
      <c r="G216">
        <v>0</v>
      </c>
      <c r="H216">
        <v>0</v>
      </c>
      <c r="I216" s="128">
        <v>0</v>
      </c>
      <c r="J216" s="127">
        <v>705</v>
      </c>
      <c r="K216">
        <v>0</v>
      </c>
      <c r="L216">
        <v>0</v>
      </c>
      <c r="M216" s="128">
        <v>0</v>
      </c>
      <c r="N216" s="127">
        <v>828</v>
      </c>
      <c r="O216" s="128">
        <v>3</v>
      </c>
      <c r="P216" s="127">
        <v>2463</v>
      </c>
      <c r="Q216" s="128">
        <v>301</v>
      </c>
      <c r="R216" s="127">
        <v>4976</v>
      </c>
      <c r="S216" s="128">
        <v>304</v>
      </c>
      <c r="T216" s="127">
        <v>2017</v>
      </c>
      <c r="U216" s="128">
        <v>2016</v>
      </c>
    </row>
    <row r="217" spans="1:21" x14ac:dyDescent="0.3">
      <c r="A217" s="127" t="s">
        <v>2334</v>
      </c>
      <c r="B217" t="s">
        <v>2378</v>
      </c>
      <c r="C217" t="s">
        <v>2312</v>
      </c>
      <c r="D217">
        <v>2018</v>
      </c>
      <c r="E217" s="128" t="s">
        <v>2311</v>
      </c>
      <c r="F217" s="127">
        <v>980</v>
      </c>
      <c r="G217">
        <v>0</v>
      </c>
      <c r="H217">
        <v>0</v>
      </c>
      <c r="I217" s="128">
        <v>0</v>
      </c>
      <c r="J217" s="127">
        <v>705</v>
      </c>
      <c r="K217">
        <v>0</v>
      </c>
      <c r="L217">
        <v>0</v>
      </c>
      <c r="M217" s="128">
        <v>0</v>
      </c>
      <c r="N217" s="127">
        <v>828</v>
      </c>
      <c r="O217" s="128">
        <v>7</v>
      </c>
      <c r="P217" s="127">
        <v>2463</v>
      </c>
      <c r="Q217" s="128">
        <v>1146</v>
      </c>
      <c r="R217" s="127">
        <v>4976</v>
      </c>
      <c r="S217" s="128">
        <v>1153</v>
      </c>
      <c r="T217" s="127">
        <v>2018</v>
      </c>
      <c r="U217" s="128">
        <v>2016</v>
      </c>
    </row>
    <row r="218" spans="1:21" x14ac:dyDescent="0.3">
      <c r="A218" s="127" t="s">
        <v>2334</v>
      </c>
      <c r="B218" t="s">
        <v>2378</v>
      </c>
      <c r="C218" t="s">
        <v>2312</v>
      </c>
      <c r="D218">
        <v>2019</v>
      </c>
      <c r="E218" s="128" t="s">
        <v>2311</v>
      </c>
      <c r="F218" s="127">
        <v>980</v>
      </c>
      <c r="G218">
        <v>0</v>
      </c>
      <c r="H218">
        <v>0</v>
      </c>
      <c r="I218" s="128">
        <v>0</v>
      </c>
      <c r="J218" s="127">
        <v>705</v>
      </c>
      <c r="K218">
        <v>0</v>
      </c>
      <c r="L218">
        <v>0</v>
      </c>
      <c r="M218" s="128">
        <v>0</v>
      </c>
      <c r="N218" s="127">
        <v>828</v>
      </c>
      <c r="O218" s="128">
        <v>40</v>
      </c>
      <c r="P218" s="127">
        <v>2463</v>
      </c>
      <c r="Q218" s="128">
        <v>748</v>
      </c>
      <c r="R218" s="127">
        <v>4976</v>
      </c>
      <c r="S218" s="128">
        <v>788</v>
      </c>
      <c r="T218" s="127">
        <v>2019</v>
      </c>
      <c r="U218" s="128">
        <v>2016</v>
      </c>
    </row>
    <row r="219" spans="1:21" x14ac:dyDescent="0.3">
      <c r="A219" s="127" t="s">
        <v>2331</v>
      </c>
      <c r="B219" t="s">
        <v>2331</v>
      </c>
      <c r="C219" t="s">
        <v>2310</v>
      </c>
      <c r="D219">
        <v>2015</v>
      </c>
      <c r="E219" s="128" t="s">
        <v>2311</v>
      </c>
      <c r="F219" s="127">
        <v>920</v>
      </c>
      <c r="G219">
        <v>0</v>
      </c>
      <c r="H219">
        <v>0</v>
      </c>
      <c r="I219" s="128">
        <v>0</v>
      </c>
      <c r="J219" s="127">
        <v>609</v>
      </c>
      <c r="K219">
        <v>0</v>
      </c>
      <c r="L219">
        <v>0</v>
      </c>
      <c r="M219" s="128">
        <v>0</v>
      </c>
      <c r="N219" s="127">
        <v>613</v>
      </c>
      <c r="O219" s="128">
        <v>0</v>
      </c>
      <c r="P219" s="127">
        <v>1452</v>
      </c>
      <c r="Q219" s="128">
        <v>485</v>
      </c>
      <c r="R219" s="127">
        <v>3594</v>
      </c>
      <c r="S219" s="128">
        <v>485</v>
      </c>
      <c r="T219" s="127">
        <v>2016</v>
      </c>
      <c r="U219" s="128">
        <v>2016</v>
      </c>
    </row>
    <row r="220" spans="1:21" x14ac:dyDescent="0.3">
      <c r="A220" s="127" t="s">
        <v>2331</v>
      </c>
      <c r="B220" t="s">
        <v>2331</v>
      </c>
      <c r="C220" t="s">
        <v>2310</v>
      </c>
      <c r="D220">
        <v>2016</v>
      </c>
      <c r="E220" s="128" t="s">
        <v>2311</v>
      </c>
      <c r="F220" s="127">
        <v>920</v>
      </c>
      <c r="G220">
        <v>0</v>
      </c>
      <c r="H220">
        <v>0</v>
      </c>
      <c r="I220" s="128">
        <v>0</v>
      </c>
      <c r="J220" s="127">
        <v>609</v>
      </c>
      <c r="K220">
        <v>0</v>
      </c>
      <c r="L220">
        <v>0</v>
      </c>
      <c r="M220" s="128">
        <v>0</v>
      </c>
      <c r="N220" s="127">
        <v>613</v>
      </c>
      <c r="O220" s="128">
        <v>0</v>
      </c>
      <c r="P220" s="127">
        <v>1452</v>
      </c>
      <c r="Q220" s="128">
        <v>335</v>
      </c>
      <c r="R220" s="127">
        <v>3594</v>
      </c>
      <c r="S220" s="128">
        <v>335</v>
      </c>
      <c r="T220" s="127">
        <v>2016</v>
      </c>
      <c r="U220" s="128">
        <v>2016</v>
      </c>
    </row>
    <row r="221" spans="1:21" x14ac:dyDescent="0.3">
      <c r="A221" s="127" t="s">
        <v>2331</v>
      </c>
      <c r="B221" t="s">
        <v>2331</v>
      </c>
      <c r="C221" t="s">
        <v>2310</v>
      </c>
      <c r="D221">
        <v>2017</v>
      </c>
      <c r="E221" s="128" t="s">
        <v>2311</v>
      </c>
      <c r="F221" s="127">
        <v>920</v>
      </c>
      <c r="G221">
        <v>0</v>
      </c>
      <c r="H221">
        <v>0</v>
      </c>
      <c r="I221" s="128">
        <v>0</v>
      </c>
      <c r="J221" s="127">
        <v>609</v>
      </c>
      <c r="K221">
        <v>7</v>
      </c>
      <c r="L221">
        <v>7</v>
      </c>
      <c r="M221" s="128">
        <v>0</v>
      </c>
      <c r="N221" s="127">
        <v>613</v>
      </c>
      <c r="O221" s="128">
        <v>0</v>
      </c>
      <c r="P221" s="127">
        <v>1452</v>
      </c>
      <c r="Q221" s="128">
        <v>354</v>
      </c>
      <c r="R221" s="127">
        <v>3594</v>
      </c>
      <c r="S221" s="128">
        <v>361</v>
      </c>
      <c r="T221" s="127">
        <v>2017</v>
      </c>
      <c r="U221" s="128">
        <v>2016</v>
      </c>
    </row>
    <row r="222" spans="1:21" x14ac:dyDescent="0.3">
      <c r="A222" s="127" t="s">
        <v>2331</v>
      </c>
      <c r="B222" t="s">
        <v>2331</v>
      </c>
      <c r="C222" t="s">
        <v>2312</v>
      </c>
      <c r="D222">
        <v>2018</v>
      </c>
      <c r="E222" s="128" t="s">
        <v>2311</v>
      </c>
      <c r="F222" s="127">
        <v>920</v>
      </c>
      <c r="G222">
        <v>43</v>
      </c>
      <c r="H222">
        <v>43</v>
      </c>
      <c r="I222" s="128">
        <v>0</v>
      </c>
      <c r="J222" s="127">
        <v>609</v>
      </c>
      <c r="K222">
        <v>21</v>
      </c>
      <c r="L222">
        <v>21</v>
      </c>
      <c r="M222" s="128">
        <v>0</v>
      </c>
      <c r="N222" s="127">
        <v>613</v>
      </c>
      <c r="O222" s="128">
        <v>0</v>
      </c>
      <c r="P222" s="127">
        <v>1452</v>
      </c>
      <c r="Q222" s="128">
        <v>533</v>
      </c>
      <c r="R222" s="127">
        <v>3594</v>
      </c>
      <c r="S222" s="128">
        <v>597</v>
      </c>
      <c r="T222" s="127">
        <v>2018</v>
      </c>
      <c r="U222" s="128">
        <v>2016</v>
      </c>
    </row>
    <row r="223" spans="1:21" x14ac:dyDescent="0.3">
      <c r="A223" s="127" t="s">
        <v>2331</v>
      </c>
      <c r="B223" t="s">
        <v>2331</v>
      </c>
      <c r="C223" t="s">
        <v>2312</v>
      </c>
      <c r="D223">
        <v>2019</v>
      </c>
      <c r="E223" s="128" t="s">
        <v>2311</v>
      </c>
      <c r="F223" s="127">
        <v>920</v>
      </c>
      <c r="G223">
        <v>0</v>
      </c>
      <c r="H223">
        <v>0</v>
      </c>
      <c r="I223" s="128">
        <v>0</v>
      </c>
      <c r="J223" s="127">
        <v>609</v>
      </c>
      <c r="K223">
        <v>0</v>
      </c>
      <c r="L223">
        <v>0</v>
      </c>
      <c r="M223" s="128">
        <v>0</v>
      </c>
      <c r="N223" s="127">
        <v>613</v>
      </c>
      <c r="O223" s="128">
        <v>193</v>
      </c>
      <c r="P223" s="127">
        <v>1452</v>
      </c>
      <c r="Q223" s="128">
        <v>439</v>
      </c>
      <c r="R223" s="127">
        <v>3594</v>
      </c>
      <c r="S223" s="128">
        <v>632</v>
      </c>
      <c r="T223" s="127">
        <v>2019</v>
      </c>
      <c r="U223" s="128">
        <v>2016</v>
      </c>
    </row>
    <row r="224" spans="1:21" x14ac:dyDescent="0.3">
      <c r="A224" s="127" t="s">
        <v>2331</v>
      </c>
      <c r="B224" t="s">
        <v>2379</v>
      </c>
      <c r="C224" t="s">
        <v>2310</v>
      </c>
      <c r="D224">
        <v>2015</v>
      </c>
      <c r="E224" s="128" t="s">
        <v>2311</v>
      </c>
      <c r="F224" s="127">
        <v>1477</v>
      </c>
      <c r="G224">
        <v>55</v>
      </c>
      <c r="H224">
        <v>0</v>
      </c>
      <c r="I224" s="128">
        <v>55</v>
      </c>
      <c r="J224" s="127">
        <v>1065</v>
      </c>
      <c r="K224">
        <v>63</v>
      </c>
      <c r="L224">
        <v>0</v>
      </c>
      <c r="M224" s="128">
        <v>63</v>
      </c>
      <c r="N224" s="127">
        <v>1169</v>
      </c>
      <c r="O224" s="128">
        <v>25</v>
      </c>
      <c r="P224" s="127">
        <v>3370</v>
      </c>
      <c r="Q224" s="128">
        <v>23</v>
      </c>
      <c r="R224" s="127">
        <v>7081</v>
      </c>
      <c r="S224" s="128">
        <v>166</v>
      </c>
      <c r="T224" s="127">
        <v>2016</v>
      </c>
      <c r="U224" s="128">
        <v>2016</v>
      </c>
    </row>
    <row r="225" spans="1:21" x14ac:dyDescent="0.3">
      <c r="A225" s="127" t="s">
        <v>2331</v>
      </c>
      <c r="B225" t="s">
        <v>2379</v>
      </c>
      <c r="C225" t="s">
        <v>2310</v>
      </c>
      <c r="D225">
        <v>2016</v>
      </c>
      <c r="E225" s="128" t="s">
        <v>2311</v>
      </c>
      <c r="F225" s="127">
        <v>1477</v>
      </c>
      <c r="G225">
        <v>67</v>
      </c>
      <c r="H225">
        <v>0</v>
      </c>
      <c r="I225" s="128">
        <v>67</v>
      </c>
      <c r="J225" s="127">
        <v>1065</v>
      </c>
      <c r="K225">
        <v>27</v>
      </c>
      <c r="L225">
        <v>0</v>
      </c>
      <c r="M225" s="128">
        <v>27</v>
      </c>
      <c r="N225" s="127">
        <v>1169</v>
      </c>
      <c r="O225" s="128">
        <v>57</v>
      </c>
      <c r="P225" s="127">
        <v>3370</v>
      </c>
      <c r="Q225" s="128">
        <v>58</v>
      </c>
      <c r="R225" s="127">
        <v>7081</v>
      </c>
      <c r="S225" s="128">
        <v>209</v>
      </c>
      <c r="T225" s="127">
        <v>2016</v>
      </c>
      <c r="U225" s="128">
        <v>2016</v>
      </c>
    </row>
    <row r="226" spans="1:21" x14ac:dyDescent="0.3">
      <c r="A226" s="127" t="s">
        <v>2331</v>
      </c>
      <c r="B226" t="s">
        <v>2379</v>
      </c>
      <c r="C226" t="s">
        <v>2310</v>
      </c>
      <c r="D226">
        <v>2017</v>
      </c>
      <c r="E226" s="128" t="s">
        <v>2311</v>
      </c>
      <c r="F226" s="127">
        <v>1477</v>
      </c>
      <c r="G226">
        <v>33</v>
      </c>
      <c r="H226">
        <v>0</v>
      </c>
      <c r="I226" s="128">
        <v>33</v>
      </c>
      <c r="J226" s="127">
        <v>1065</v>
      </c>
      <c r="K226">
        <v>84</v>
      </c>
      <c r="L226">
        <v>0</v>
      </c>
      <c r="M226" s="128">
        <v>84</v>
      </c>
      <c r="N226" s="127">
        <v>1169</v>
      </c>
      <c r="O226" s="128">
        <v>16</v>
      </c>
      <c r="P226" s="127">
        <v>3370</v>
      </c>
      <c r="Q226" s="128">
        <v>13</v>
      </c>
      <c r="R226" s="127">
        <v>7081</v>
      </c>
      <c r="S226" s="128">
        <v>146</v>
      </c>
      <c r="T226" s="127">
        <v>2017</v>
      </c>
      <c r="U226" s="128">
        <v>2016</v>
      </c>
    </row>
    <row r="227" spans="1:21" x14ac:dyDescent="0.3">
      <c r="A227" s="127" t="s">
        <v>2331</v>
      </c>
      <c r="B227" t="s">
        <v>2379</v>
      </c>
      <c r="C227" t="s">
        <v>2312</v>
      </c>
      <c r="D227">
        <v>2018</v>
      </c>
      <c r="E227" s="128" t="s">
        <v>2311</v>
      </c>
      <c r="F227" s="127">
        <v>1477</v>
      </c>
      <c r="G227">
        <v>60</v>
      </c>
      <c r="H227">
        <v>0</v>
      </c>
      <c r="I227" s="128">
        <v>60</v>
      </c>
      <c r="J227" s="127">
        <v>1065</v>
      </c>
      <c r="K227">
        <v>41</v>
      </c>
      <c r="L227">
        <v>0</v>
      </c>
      <c r="M227" s="128">
        <v>41</v>
      </c>
      <c r="N227" s="127">
        <v>1169</v>
      </c>
      <c r="O227" s="128">
        <v>21</v>
      </c>
      <c r="P227" s="127">
        <v>3370</v>
      </c>
      <c r="Q227" s="128">
        <v>23</v>
      </c>
      <c r="R227" s="127">
        <v>7081</v>
      </c>
      <c r="S227" s="128">
        <v>145</v>
      </c>
      <c r="T227" s="127">
        <v>2018</v>
      </c>
      <c r="U227" s="128">
        <v>2016</v>
      </c>
    </row>
    <row r="228" spans="1:21" x14ac:dyDescent="0.3">
      <c r="A228" s="127" t="s">
        <v>2331</v>
      </c>
      <c r="B228" t="s">
        <v>2379</v>
      </c>
      <c r="C228" t="s">
        <v>2312</v>
      </c>
      <c r="D228">
        <v>2019</v>
      </c>
      <c r="E228" s="128" t="s">
        <v>2311</v>
      </c>
      <c r="F228" s="127">
        <v>1477</v>
      </c>
      <c r="G228">
        <v>43</v>
      </c>
      <c r="H228">
        <v>0</v>
      </c>
      <c r="I228" s="128">
        <v>43</v>
      </c>
      <c r="J228" s="127">
        <v>1065</v>
      </c>
      <c r="K228">
        <v>111</v>
      </c>
      <c r="L228">
        <v>0</v>
      </c>
      <c r="M228" s="128">
        <v>111</v>
      </c>
      <c r="N228" s="127">
        <v>1169</v>
      </c>
      <c r="O228" s="128">
        <v>35</v>
      </c>
      <c r="P228" s="127">
        <v>3370</v>
      </c>
      <c r="Q228" s="128">
        <v>36</v>
      </c>
      <c r="R228" s="127">
        <v>7081</v>
      </c>
      <c r="S228" s="128">
        <v>225</v>
      </c>
      <c r="T228" s="127">
        <v>2019</v>
      </c>
      <c r="U228" s="128">
        <v>2016</v>
      </c>
    </row>
    <row r="229" spans="1:21" x14ac:dyDescent="0.3">
      <c r="A229" s="127" t="s">
        <v>2322</v>
      </c>
      <c r="B229" t="s">
        <v>2380</v>
      </c>
      <c r="C229" t="s">
        <v>2310</v>
      </c>
      <c r="D229">
        <v>2015</v>
      </c>
      <c r="E229" s="128" t="s">
        <v>2311</v>
      </c>
      <c r="F229" s="127">
        <v>877</v>
      </c>
      <c r="G229">
        <v>1</v>
      </c>
      <c r="H229">
        <v>1</v>
      </c>
      <c r="I229" s="128">
        <v>0</v>
      </c>
      <c r="J229" s="127">
        <v>562</v>
      </c>
      <c r="K229">
        <v>3</v>
      </c>
      <c r="L229">
        <v>3</v>
      </c>
      <c r="M229" s="128">
        <v>0</v>
      </c>
      <c r="N229" s="127">
        <v>627</v>
      </c>
      <c r="O229" s="128">
        <v>41</v>
      </c>
      <c r="P229" s="127">
        <v>1552</v>
      </c>
      <c r="Q229" s="128">
        <v>15</v>
      </c>
      <c r="R229" s="127">
        <v>3618</v>
      </c>
      <c r="S229" s="128">
        <v>60</v>
      </c>
      <c r="T229" s="127">
        <v>2016</v>
      </c>
      <c r="U229" s="128">
        <v>2016</v>
      </c>
    </row>
    <row r="230" spans="1:21" x14ac:dyDescent="0.3">
      <c r="A230" s="127" t="s">
        <v>2322</v>
      </c>
      <c r="B230" t="s">
        <v>2380</v>
      </c>
      <c r="C230" t="s">
        <v>2310</v>
      </c>
      <c r="D230">
        <v>2016</v>
      </c>
      <c r="E230" s="128" t="s">
        <v>2311</v>
      </c>
      <c r="F230" s="127">
        <v>877</v>
      </c>
      <c r="G230">
        <v>1</v>
      </c>
      <c r="H230">
        <v>1</v>
      </c>
      <c r="I230" s="128">
        <v>0</v>
      </c>
      <c r="J230" s="127">
        <v>562</v>
      </c>
      <c r="K230">
        <v>120</v>
      </c>
      <c r="L230">
        <v>120</v>
      </c>
      <c r="M230" s="128">
        <v>0</v>
      </c>
      <c r="N230" s="127">
        <v>627</v>
      </c>
      <c r="O230" s="128">
        <v>547</v>
      </c>
      <c r="P230" s="127">
        <v>1552</v>
      </c>
      <c r="Q230" s="128">
        <v>13</v>
      </c>
      <c r="R230" s="127">
        <v>3618</v>
      </c>
      <c r="S230" s="128">
        <v>681</v>
      </c>
      <c r="T230" s="127">
        <v>2016</v>
      </c>
      <c r="U230" s="128">
        <v>2016</v>
      </c>
    </row>
    <row r="231" spans="1:21" x14ac:dyDescent="0.3">
      <c r="A231" s="127" t="s">
        <v>2322</v>
      </c>
      <c r="B231" t="s">
        <v>2380</v>
      </c>
      <c r="C231" t="s">
        <v>2310</v>
      </c>
      <c r="D231">
        <v>2017</v>
      </c>
      <c r="E231" s="128" t="s">
        <v>2311</v>
      </c>
      <c r="F231" s="127">
        <v>877</v>
      </c>
      <c r="G231">
        <v>0</v>
      </c>
      <c r="H231">
        <v>0</v>
      </c>
      <c r="I231" s="128">
        <v>0</v>
      </c>
      <c r="J231" s="127">
        <v>562</v>
      </c>
      <c r="K231">
        <v>0</v>
      </c>
      <c r="L231">
        <v>0</v>
      </c>
      <c r="M231" s="128">
        <v>0</v>
      </c>
      <c r="N231" s="127">
        <v>627</v>
      </c>
      <c r="O231" s="128">
        <v>3</v>
      </c>
      <c r="P231" s="127">
        <v>1552</v>
      </c>
      <c r="Q231" s="128">
        <v>18</v>
      </c>
      <c r="R231" s="127">
        <v>3618</v>
      </c>
      <c r="S231" s="128">
        <v>21</v>
      </c>
      <c r="T231" s="127">
        <v>2017</v>
      </c>
      <c r="U231" s="128">
        <v>2016</v>
      </c>
    </row>
    <row r="232" spans="1:21" x14ac:dyDescent="0.3">
      <c r="A232" s="127" t="s">
        <v>2322</v>
      </c>
      <c r="B232" t="s">
        <v>2380</v>
      </c>
      <c r="C232" t="s">
        <v>2312</v>
      </c>
      <c r="D232">
        <v>2018</v>
      </c>
      <c r="E232" s="128" t="s">
        <v>2311</v>
      </c>
      <c r="F232" s="127">
        <v>877</v>
      </c>
      <c r="G232">
        <v>0</v>
      </c>
      <c r="H232">
        <v>0</v>
      </c>
      <c r="I232" s="128">
        <v>0</v>
      </c>
      <c r="J232" s="127">
        <v>562</v>
      </c>
      <c r="K232">
        <v>2</v>
      </c>
      <c r="L232">
        <v>0</v>
      </c>
      <c r="M232" s="128">
        <v>2</v>
      </c>
      <c r="N232" s="127">
        <v>627</v>
      </c>
      <c r="O232" s="128">
        <v>8</v>
      </c>
      <c r="P232" s="127">
        <v>1552</v>
      </c>
      <c r="Q232" s="128">
        <v>34</v>
      </c>
      <c r="R232" s="127">
        <v>3618</v>
      </c>
      <c r="S232" s="128">
        <v>44</v>
      </c>
      <c r="T232" s="127">
        <v>2018</v>
      </c>
      <c r="U232" s="128">
        <v>2016</v>
      </c>
    </row>
    <row r="233" spans="1:21" x14ac:dyDescent="0.3">
      <c r="A233" s="127" t="s">
        <v>2322</v>
      </c>
      <c r="B233" t="s">
        <v>2380</v>
      </c>
      <c r="C233" t="s">
        <v>2312</v>
      </c>
      <c r="D233">
        <v>2019</v>
      </c>
      <c r="E233" s="128" t="s">
        <v>2311</v>
      </c>
      <c r="F233" s="127">
        <v>877</v>
      </c>
      <c r="G233">
        <v>16</v>
      </c>
      <c r="H233">
        <v>16</v>
      </c>
      <c r="I233" s="128">
        <v>0</v>
      </c>
      <c r="J233" s="127">
        <v>562</v>
      </c>
      <c r="K233">
        <v>114</v>
      </c>
      <c r="L233">
        <v>45</v>
      </c>
      <c r="M233" s="128">
        <v>69</v>
      </c>
      <c r="N233" s="127">
        <v>627</v>
      </c>
      <c r="O233" s="128">
        <v>6</v>
      </c>
      <c r="P233" s="127">
        <v>1552</v>
      </c>
      <c r="Q233" s="128">
        <v>95</v>
      </c>
      <c r="R233" s="127">
        <v>3618</v>
      </c>
      <c r="S233" s="128">
        <v>231</v>
      </c>
      <c r="T233" s="127">
        <v>2019</v>
      </c>
      <c r="U233" s="128">
        <v>2016</v>
      </c>
    </row>
    <row r="234" spans="1:21" x14ac:dyDescent="0.3">
      <c r="A234" s="127" t="s">
        <v>2331</v>
      </c>
      <c r="B234" t="s">
        <v>2381</v>
      </c>
      <c r="C234" t="s">
        <v>2310</v>
      </c>
      <c r="D234">
        <v>2015</v>
      </c>
      <c r="E234" s="128" t="s">
        <v>2311</v>
      </c>
      <c r="F234" s="127">
        <v>2616</v>
      </c>
      <c r="G234">
        <v>9</v>
      </c>
      <c r="H234">
        <v>9</v>
      </c>
      <c r="I234" s="128">
        <v>0</v>
      </c>
      <c r="J234" s="127">
        <v>1931</v>
      </c>
      <c r="K234">
        <v>106</v>
      </c>
      <c r="L234">
        <v>106</v>
      </c>
      <c r="M234" s="128">
        <v>0</v>
      </c>
      <c r="N234" s="127">
        <v>1802</v>
      </c>
      <c r="O234" s="128">
        <v>132</v>
      </c>
      <c r="P234" s="127">
        <v>3672</v>
      </c>
      <c r="Q234" s="128">
        <v>367</v>
      </c>
      <c r="R234" s="127">
        <v>10021</v>
      </c>
      <c r="S234" s="128">
        <v>614</v>
      </c>
      <c r="T234" s="127">
        <v>2016</v>
      </c>
      <c r="U234" s="128">
        <v>2016</v>
      </c>
    </row>
    <row r="235" spans="1:21" x14ac:dyDescent="0.3">
      <c r="A235" s="127" t="s">
        <v>2331</v>
      </c>
      <c r="B235" t="s">
        <v>2381</v>
      </c>
      <c r="C235" t="s">
        <v>2310</v>
      </c>
      <c r="D235">
        <v>2016</v>
      </c>
      <c r="E235" s="128" t="s">
        <v>2311</v>
      </c>
      <c r="F235" s="127">
        <v>2616</v>
      </c>
      <c r="G235">
        <v>78</v>
      </c>
      <c r="H235">
        <v>36</v>
      </c>
      <c r="I235" s="128">
        <v>42</v>
      </c>
      <c r="J235" s="127">
        <v>1931</v>
      </c>
      <c r="K235">
        <v>118</v>
      </c>
      <c r="L235">
        <v>0</v>
      </c>
      <c r="M235" s="128">
        <v>118</v>
      </c>
      <c r="N235" s="127">
        <v>1802</v>
      </c>
      <c r="O235" s="128">
        <v>279</v>
      </c>
      <c r="P235" s="127">
        <v>3672</v>
      </c>
      <c r="Q235" s="128">
        <v>246</v>
      </c>
      <c r="R235" s="127">
        <v>10021</v>
      </c>
      <c r="S235" s="128">
        <v>721</v>
      </c>
      <c r="T235" s="127">
        <v>2016</v>
      </c>
      <c r="U235" s="128">
        <v>2016</v>
      </c>
    </row>
    <row r="236" spans="1:21" x14ac:dyDescent="0.3">
      <c r="A236" s="127" t="s">
        <v>2331</v>
      </c>
      <c r="B236" t="s">
        <v>2381</v>
      </c>
      <c r="C236" t="s">
        <v>2310</v>
      </c>
      <c r="D236">
        <v>2017</v>
      </c>
      <c r="E236" s="128" t="s">
        <v>2311</v>
      </c>
      <c r="F236" s="127">
        <v>2616</v>
      </c>
      <c r="G236">
        <v>2</v>
      </c>
      <c r="H236">
        <v>2</v>
      </c>
      <c r="I236" s="128">
        <v>0</v>
      </c>
      <c r="J236" s="127">
        <v>1931</v>
      </c>
      <c r="K236">
        <v>72</v>
      </c>
      <c r="L236">
        <v>72</v>
      </c>
      <c r="M236" s="128">
        <v>0</v>
      </c>
      <c r="N236" s="127">
        <v>1802</v>
      </c>
      <c r="O236" s="128">
        <v>29</v>
      </c>
      <c r="P236" s="127">
        <v>3672</v>
      </c>
      <c r="Q236" s="128">
        <v>403</v>
      </c>
      <c r="R236" s="127">
        <v>10021</v>
      </c>
      <c r="S236" s="128">
        <v>506</v>
      </c>
      <c r="T236" s="127">
        <v>2017</v>
      </c>
      <c r="U236" s="128">
        <v>2016</v>
      </c>
    </row>
    <row r="237" spans="1:21" x14ac:dyDescent="0.3">
      <c r="A237" s="127" t="s">
        <v>2331</v>
      </c>
      <c r="B237" t="s">
        <v>2381</v>
      </c>
      <c r="C237" t="s">
        <v>2312</v>
      </c>
      <c r="D237">
        <v>2018</v>
      </c>
      <c r="E237" s="128" t="s">
        <v>2311</v>
      </c>
      <c r="F237" s="127">
        <v>2616</v>
      </c>
      <c r="G237">
        <v>0</v>
      </c>
      <c r="H237">
        <v>0</v>
      </c>
      <c r="I237" s="128">
        <v>0</v>
      </c>
      <c r="J237" s="127">
        <v>1931</v>
      </c>
      <c r="K237">
        <v>86</v>
      </c>
      <c r="L237">
        <v>0</v>
      </c>
      <c r="M237" s="128">
        <v>86</v>
      </c>
      <c r="N237" s="127">
        <v>1802</v>
      </c>
      <c r="O237" s="128">
        <v>102</v>
      </c>
      <c r="P237" s="127">
        <v>3672</v>
      </c>
      <c r="Q237" s="128">
        <v>391</v>
      </c>
      <c r="R237" s="127">
        <v>10021</v>
      </c>
      <c r="S237" s="128">
        <v>579</v>
      </c>
      <c r="T237" s="127">
        <v>2018</v>
      </c>
      <c r="U237" s="128">
        <v>2016</v>
      </c>
    </row>
    <row r="238" spans="1:21" x14ac:dyDescent="0.3">
      <c r="A238" s="127" t="s">
        <v>2331</v>
      </c>
      <c r="B238" t="s">
        <v>2381</v>
      </c>
      <c r="C238" t="s">
        <v>2312</v>
      </c>
      <c r="D238">
        <v>2019</v>
      </c>
      <c r="E238" s="128" t="s">
        <v>2311</v>
      </c>
      <c r="F238" s="127">
        <v>2616</v>
      </c>
      <c r="G238">
        <v>20</v>
      </c>
      <c r="H238">
        <v>0</v>
      </c>
      <c r="I238" s="128">
        <v>20</v>
      </c>
      <c r="J238" s="127">
        <v>1931</v>
      </c>
      <c r="K238">
        <v>46</v>
      </c>
      <c r="L238">
        <v>0</v>
      </c>
      <c r="M238" s="128">
        <v>46</v>
      </c>
      <c r="N238" s="127">
        <v>1802</v>
      </c>
      <c r="O238" s="128">
        <v>463</v>
      </c>
      <c r="P238" s="127">
        <v>3672</v>
      </c>
      <c r="Q238" s="128">
        <v>169</v>
      </c>
      <c r="R238" s="127">
        <v>10021</v>
      </c>
      <c r="S238" s="128">
        <v>698</v>
      </c>
      <c r="T238" s="127">
        <v>2019</v>
      </c>
      <c r="U238" s="128">
        <v>2016</v>
      </c>
    </row>
    <row r="239" spans="1:21" x14ac:dyDescent="0.3">
      <c r="A239" s="127" t="s">
        <v>2308</v>
      </c>
      <c r="B239" t="s">
        <v>2382</v>
      </c>
      <c r="C239" t="s">
        <v>2310</v>
      </c>
      <c r="D239">
        <v>2015</v>
      </c>
      <c r="E239" s="128" t="s">
        <v>2311</v>
      </c>
      <c r="F239" s="127">
        <v>350</v>
      </c>
      <c r="G239">
        <v>0</v>
      </c>
      <c r="H239">
        <v>0</v>
      </c>
      <c r="I239" s="128">
        <v>0</v>
      </c>
      <c r="J239" s="127">
        <v>275</v>
      </c>
      <c r="K239">
        <v>8</v>
      </c>
      <c r="L239">
        <v>0</v>
      </c>
      <c r="M239" s="128">
        <v>8</v>
      </c>
      <c r="N239" s="127">
        <v>280</v>
      </c>
      <c r="O239" s="128">
        <v>0</v>
      </c>
      <c r="P239" s="127">
        <v>521</v>
      </c>
      <c r="Q239" s="128">
        <v>37</v>
      </c>
      <c r="R239" s="127">
        <v>1426</v>
      </c>
      <c r="S239" s="128">
        <v>45</v>
      </c>
      <c r="T239" s="127">
        <v>2016</v>
      </c>
      <c r="U239" s="128">
        <v>2016</v>
      </c>
    </row>
    <row r="240" spans="1:21" x14ac:dyDescent="0.3">
      <c r="A240" s="127" t="s">
        <v>2308</v>
      </c>
      <c r="B240" t="s">
        <v>2382</v>
      </c>
      <c r="C240" t="s">
        <v>2310</v>
      </c>
      <c r="D240">
        <v>2016</v>
      </c>
      <c r="E240" s="128" t="s">
        <v>2311</v>
      </c>
      <c r="F240" s="127">
        <v>350</v>
      </c>
      <c r="G240">
        <v>0</v>
      </c>
      <c r="H240">
        <v>0</v>
      </c>
      <c r="I240" s="128">
        <v>0</v>
      </c>
      <c r="J240" s="127">
        <v>275</v>
      </c>
      <c r="K240">
        <v>16</v>
      </c>
      <c r="L240">
        <v>0</v>
      </c>
      <c r="M240" s="128">
        <v>16</v>
      </c>
      <c r="N240" s="127">
        <v>280</v>
      </c>
      <c r="O240" s="128">
        <v>3</v>
      </c>
      <c r="P240" s="127">
        <v>521</v>
      </c>
      <c r="Q240" s="128">
        <v>85</v>
      </c>
      <c r="R240" s="127">
        <v>1426</v>
      </c>
      <c r="S240" s="128">
        <v>104</v>
      </c>
      <c r="T240" s="127">
        <v>2016</v>
      </c>
      <c r="U240" s="128">
        <v>2016</v>
      </c>
    </row>
    <row r="241" spans="1:21" x14ac:dyDescent="0.3">
      <c r="A241" s="127" t="s">
        <v>2308</v>
      </c>
      <c r="B241" t="s">
        <v>2382</v>
      </c>
      <c r="C241" t="s">
        <v>2310</v>
      </c>
      <c r="D241">
        <v>2017</v>
      </c>
      <c r="E241" s="128" t="s">
        <v>2311</v>
      </c>
      <c r="F241" s="127">
        <v>350</v>
      </c>
      <c r="G241">
        <v>0</v>
      </c>
      <c r="H241">
        <v>0</v>
      </c>
      <c r="I241" s="128">
        <v>0</v>
      </c>
      <c r="J241" s="127">
        <v>275</v>
      </c>
      <c r="K241">
        <v>37</v>
      </c>
      <c r="L241">
        <v>0</v>
      </c>
      <c r="M241" s="128">
        <v>37</v>
      </c>
      <c r="N241" s="127">
        <v>280</v>
      </c>
      <c r="O241" s="128">
        <v>1</v>
      </c>
      <c r="P241" s="127">
        <v>521</v>
      </c>
      <c r="Q241" s="128">
        <v>82</v>
      </c>
      <c r="R241" s="127">
        <v>1426</v>
      </c>
      <c r="S241" s="128">
        <v>120</v>
      </c>
      <c r="T241" s="127">
        <v>2017</v>
      </c>
      <c r="U241" s="128">
        <v>2016</v>
      </c>
    </row>
    <row r="242" spans="1:21" x14ac:dyDescent="0.3">
      <c r="A242" s="127" t="s">
        <v>2308</v>
      </c>
      <c r="B242" t="s">
        <v>2382</v>
      </c>
      <c r="C242" t="s">
        <v>2312</v>
      </c>
      <c r="D242">
        <v>2018</v>
      </c>
      <c r="E242" s="128" t="s">
        <v>2311</v>
      </c>
      <c r="F242" s="127">
        <v>350</v>
      </c>
      <c r="G242">
        <v>0</v>
      </c>
      <c r="H242">
        <v>0</v>
      </c>
      <c r="I242" s="128">
        <v>0</v>
      </c>
      <c r="J242" s="127">
        <v>275</v>
      </c>
      <c r="K242">
        <v>1</v>
      </c>
      <c r="L242">
        <v>0</v>
      </c>
      <c r="M242" s="128">
        <v>1</v>
      </c>
      <c r="N242" s="127">
        <v>280</v>
      </c>
      <c r="O242" s="128">
        <v>0</v>
      </c>
      <c r="P242" s="127">
        <v>521</v>
      </c>
      <c r="Q242" s="128">
        <v>95</v>
      </c>
      <c r="R242" s="127">
        <v>1426</v>
      </c>
      <c r="S242" s="128">
        <v>96</v>
      </c>
      <c r="T242" s="127">
        <v>2018</v>
      </c>
      <c r="U242" s="128">
        <v>2016</v>
      </c>
    </row>
    <row r="243" spans="1:21" x14ac:dyDescent="0.3">
      <c r="A243" s="127" t="s">
        <v>2308</v>
      </c>
      <c r="B243" t="s">
        <v>2382</v>
      </c>
      <c r="C243" t="s">
        <v>2312</v>
      </c>
      <c r="D243">
        <v>2019</v>
      </c>
      <c r="E243" s="128" t="s">
        <v>2311</v>
      </c>
      <c r="F243" s="127">
        <v>350</v>
      </c>
      <c r="G243">
        <v>0</v>
      </c>
      <c r="H243">
        <v>0</v>
      </c>
      <c r="I243" s="128">
        <v>0</v>
      </c>
      <c r="J243" s="127">
        <v>275</v>
      </c>
      <c r="K243">
        <v>24</v>
      </c>
      <c r="L243">
        <v>0</v>
      </c>
      <c r="M243" s="128">
        <v>24</v>
      </c>
      <c r="N243" s="127">
        <v>280</v>
      </c>
      <c r="O243" s="128">
        <v>8</v>
      </c>
      <c r="P243" s="127">
        <v>521</v>
      </c>
      <c r="Q243" s="128">
        <v>50</v>
      </c>
      <c r="R243" s="127">
        <v>1426</v>
      </c>
      <c r="S243" s="128">
        <v>82</v>
      </c>
      <c r="T243" s="127">
        <v>2019</v>
      </c>
      <c r="U243" s="128">
        <v>2016</v>
      </c>
    </row>
    <row r="244" spans="1:21" x14ac:dyDescent="0.3">
      <c r="A244" s="127" t="s">
        <v>2322</v>
      </c>
      <c r="B244" t="s">
        <v>2383</v>
      </c>
      <c r="C244" t="s">
        <v>2310</v>
      </c>
      <c r="D244">
        <v>2015</v>
      </c>
      <c r="E244" s="128" t="s">
        <v>2311</v>
      </c>
      <c r="F244" s="127">
        <v>131</v>
      </c>
      <c r="G244">
        <v>0</v>
      </c>
      <c r="H244">
        <v>0</v>
      </c>
      <c r="I244" s="128">
        <v>0</v>
      </c>
      <c r="J244" s="127">
        <v>84</v>
      </c>
      <c r="K244">
        <v>0</v>
      </c>
      <c r="L244">
        <v>0</v>
      </c>
      <c r="M244" s="128">
        <v>0</v>
      </c>
      <c r="N244" s="127">
        <v>89</v>
      </c>
      <c r="O244" s="128">
        <v>0</v>
      </c>
      <c r="P244" s="127">
        <v>221</v>
      </c>
      <c r="Q244" s="128">
        <v>1</v>
      </c>
      <c r="R244" s="127">
        <v>525</v>
      </c>
      <c r="S244" s="128">
        <v>1</v>
      </c>
      <c r="T244" s="127">
        <v>2016</v>
      </c>
      <c r="U244" s="128">
        <v>2016</v>
      </c>
    </row>
    <row r="245" spans="1:21" x14ac:dyDescent="0.3">
      <c r="A245" s="127" t="s">
        <v>2322</v>
      </c>
      <c r="B245" t="s">
        <v>2383</v>
      </c>
      <c r="C245" t="s">
        <v>2310</v>
      </c>
      <c r="D245">
        <v>2016</v>
      </c>
      <c r="E245" s="128" t="s">
        <v>2311</v>
      </c>
      <c r="F245" s="127">
        <v>131</v>
      </c>
      <c r="G245">
        <v>0</v>
      </c>
      <c r="H245">
        <v>0</v>
      </c>
      <c r="I245" s="128">
        <v>0</v>
      </c>
      <c r="J245" s="127">
        <v>84</v>
      </c>
      <c r="K245">
        <v>0</v>
      </c>
      <c r="L245">
        <v>0</v>
      </c>
      <c r="M245" s="128">
        <v>0</v>
      </c>
      <c r="N245" s="127">
        <v>89</v>
      </c>
      <c r="O245" s="128">
        <v>0</v>
      </c>
      <c r="P245" s="127">
        <v>221</v>
      </c>
      <c r="Q245" s="128">
        <v>3</v>
      </c>
      <c r="R245" s="127">
        <v>525</v>
      </c>
      <c r="S245" s="128">
        <v>3</v>
      </c>
      <c r="T245" s="127">
        <v>2016</v>
      </c>
      <c r="U245" s="128">
        <v>2016</v>
      </c>
    </row>
    <row r="246" spans="1:21" x14ac:dyDescent="0.3">
      <c r="A246" s="127" t="s">
        <v>2322</v>
      </c>
      <c r="B246" t="s">
        <v>2383</v>
      </c>
      <c r="C246" t="s">
        <v>2310</v>
      </c>
      <c r="D246">
        <v>2017</v>
      </c>
      <c r="E246" s="128" t="s">
        <v>2311</v>
      </c>
      <c r="F246" s="127">
        <v>131</v>
      </c>
      <c r="G246">
        <v>0</v>
      </c>
      <c r="H246">
        <v>0</v>
      </c>
      <c r="I246" s="128">
        <v>0</v>
      </c>
      <c r="J246" s="127">
        <v>84</v>
      </c>
      <c r="K246">
        <v>0</v>
      </c>
      <c r="L246">
        <v>0</v>
      </c>
      <c r="M246" s="128">
        <v>0</v>
      </c>
      <c r="N246" s="127">
        <v>89</v>
      </c>
      <c r="O246" s="128">
        <v>0</v>
      </c>
      <c r="P246" s="127">
        <v>221</v>
      </c>
      <c r="Q246" s="128">
        <v>1</v>
      </c>
      <c r="R246" s="127">
        <v>525</v>
      </c>
      <c r="S246" s="128">
        <v>1</v>
      </c>
      <c r="T246" s="127">
        <v>2017</v>
      </c>
      <c r="U246" s="128">
        <v>2016</v>
      </c>
    </row>
    <row r="247" spans="1:21" x14ac:dyDescent="0.3">
      <c r="A247" s="127" t="s">
        <v>2322</v>
      </c>
      <c r="B247" t="s">
        <v>2383</v>
      </c>
      <c r="C247" t="s">
        <v>2312</v>
      </c>
      <c r="D247">
        <v>2018</v>
      </c>
      <c r="E247" s="128" t="s">
        <v>2311</v>
      </c>
      <c r="F247" s="127">
        <v>131</v>
      </c>
      <c r="G247">
        <v>0</v>
      </c>
      <c r="H247">
        <v>0</v>
      </c>
      <c r="I247" s="128">
        <v>0</v>
      </c>
      <c r="J247" s="127">
        <v>84</v>
      </c>
      <c r="K247">
        <v>0</v>
      </c>
      <c r="L247">
        <v>0</v>
      </c>
      <c r="M247" s="128">
        <v>0</v>
      </c>
      <c r="N247" s="127">
        <v>89</v>
      </c>
      <c r="O247" s="128">
        <v>0</v>
      </c>
      <c r="P247" s="127">
        <v>221</v>
      </c>
      <c r="Q247" s="128">
        <v>8</v>
      </c>
      <c r="R247" s="127">
        <v>525</v>
      </c>
      <c r="S247" s="128">
        <v>8</v>
      </c>
      <c r="T247" s="127">
        <v>2018</v>
      </c>
      <c r="U247" s="128">
        <v>2016</v>
      </c>
    </row>
    <row r="248" spans="1:21" x14ac:dyDescent="0.3">
      <c r="A248" s="127" t="s">
        <v>2322</v>
      </c>
      <c r="B248" t="s">
        <v>2383</v>
      </c>
      <c r="C248" t="s">
        <v>2312</v>
      </c>
      <c r="D248">
        <v>2019</v>
      </c>
      <c r="E248" s="128" t="s">
        <v>2311</v>
      </c>
      <c r="F248" s="127">
        <v>131</v>
      </c>
      <c r="G248">
        <v>0</v>
      </c>
      <c r="H248">
        <v>0</v>
      </c>
      <c r="I248" s="128">
        <v>0</v>
      </c>
      <c r="J248" s="127">
        <v>84</v>
      </c>
      <c r="K248">
        <v>0</v>
      </c>
      <c r="L248">
        <v>0</v>
      </c>
      <c r="M248" s="128">
        <v>0</v>
      </c>
      <c r="N248" s="127">
        <v>89</v>
      </c>
      <c r="O248" s="128">
        <v>0</v>
      </c>
      <c r="P248" s="127">
        <v>221</v>
      </c>
      <c r="Q248" s="128">
        <v>21</v>
      </c>
      <c r="R248" s="127">
        <v>525</v>
      </c>
      <c r="S248" s="128">
        <v>21</v>
      </c>
      <c r="T248" s="127">
        <v>2019</v>
      </c>
      <c r="U248" s="128">
        <v>2016</v>
      </c>
    </row>
    <row r="249" spans="1:21" x14ac:dyDescent="0.3">
      <c r="A249" s="127" t="s">
        <v>2331</v>
      </c>
      <c r="B249" t="s">
        <v>2384</v>
      </c>
      <c r="C249" t="s">
        <v>2310</v>
      </c>
      <c r="D249">
        <v>2015</v>
      </c>
      <c r="E249" s="128" t="s">
        <v>2311</v>
      </c>
      <c r="F249" s="127">
        <v>71</v>
      </c>
      <c r="G249">
        <v>0</v>
      </c>
      <c r="H249">
        <v>0</v>
      </c>
      <c r="I249" s="128">
        <v>0</v>
      </c>
      <c r="J249" s="127">
        <v>41</v>
      </c>
      <c r="K249">
        <v>0</v>
      </c>
      <c r="L249">
        <v>0</v>
      </c>
      <c r="M249" s="128">
        <v>0</v>
      </c>
      <c r="N249" s="127">
        <v>69</v>
      </c>
      <c r="O249" s="128">
        <v>6</v>
      </c>
      <c r="P249" s="127">
        <v>191</v>
      </c>
      <c r="Q249" s="128">
        <v>0</v>
      </c>
      <c r="R249" s="127">
        <v>372</v>
      </c>
      <c r="S249" s="128">
        <v>6</v>
      </c>
      <c r="T249" s="127">
        <v>2016</v>
      </c>
      <c r="U249" s="128">
        <v>2016</v>
      </c>
    </row>
    <row r="250" spans="1:21" x14ac:dyDescent="0.3">
      <c r="A250" s="127" t="s">
        <v>2331</v>
      </c>
      <c r="B250" t="s">
        <v>2384</v>
      </c>
      <c r="C250" t="s">
        <v>2310</v>
      </c>
      <c r="D250">
        <v>2016</v>
      </c>
      <c r="E250" s="128" t="s">
        <v>2311</v>
      </c>
      <c r="F250" s="127">
        <v>71</v>
      </c>
      <c r="G250">
        <v>3</v>
      </c>
      <c r="H250">
        <v>0</v>
      </c>
      <c r="I250" s="128">
        <v>3</v>
      </c>
      <c r="J250" s="127">
        <v>41</v>
      </c>
      <c r="K250">
        <v>3</v>
      </c>
      <c r="L250">
        <v>0</v>
      </c>
      <c r="M250" s="128">
        <v>3</v>
      </c>
      <c r="N250" s="127">
        <v>69</v>
      </c>
      <c r="O250" s="128">
        <v>1</v>
      </c>
      <c r="P250" s="127">
        <v>191</v>
      </c>
      <c r="Q250" s="128">
        <v>0</v>
      </c>
      <c r="R250" s="127">
        <v>372</v>
      </c>
      <c r="S250" s="128">
        <v>7</v>
      </c>
      <c r="T250" s="127">
        <v>2016</v>
      </c>
      <c r="U250" s="128">
        <v>2016</v>
      </c>
    </row>
    <row r="251" spans="1:21" x14ac:dyDescent="0.3">
      <c r="A251" s="127" t="s">
        <v>2331</v>
      </c>
      <c r="B251" t="s">
        <v>2384</v>
      </c>
      <c r="C251" t="s">
        <v>2310</v>
      </c>
      <c r="D251">
        <v>2017</v>
      </c>
      <c r="E251" s="128" t="s">
        <v>2311</v>
      </c>
      <c r="F251" s="127">
        <v>71</v>
      </c>
      <c r="G251">
        <v>2</v>
      </c>
      <c r="H251">
        <v>0</v>
      </c>
      <c r="I251" s="128">
        <v>2</v>
      </c>
      <c r="J251" s="127">
        <v>41</v>
      </c>
      <c r="K251">
        <v>1</v>
      </c>
      <c r="L251">
        <v>0</v>
      </c>
      <c r="M251" s="128">
        <v>1</v>
      </c>
      <c r="N251" s="127">
        <v>69</v>
      </c>
      <c r="O251" s="128">
        <v>0</v>
      </c>
      <c r="P251" s="127">
        <v>191</v>
      </c>
      <c r="Q251" s="128">
        <v>1</v>
      </c>
      <c r="R251" s="127">
        <v>372</v>
      </c>
      <c r="S251" s="128">
        <v>4</v>
      </c>
      <c r="T251" s="127">
        <v>2017</v>
      </c>
      <c r="U251" s="128">
        <v>2016</v>
      </c>
    </row>
    <row r="252" spans="1:21" x14ac:dyDescent="0.3">
      <c r="A252" s="127" t="s">
        <v>2331</v>
      </c>
      <c r="B252" t="s">
        <v>2384</v>
      </c>
      <c r="C252" t="s">
        <v>2312</v>
      </c>
      <c r="D252">
        <v>2018</v>
      </c>
      <c r="E252" s="128" t="s">
        <v>2311</v>
      </c>
      <c r="F252" s="127">
        <v>71</v>
      </c>
      <c r="G252">
        <v>0</v>
      </c>
      <c r="H252">
        <v>0</v>
      </c>
      <c r="I252" s="128">
        <v>0</v>
      </c>
      <c r="J252" s="127">
        <v>41</v>
      </c>
      <c r="K252">
        <v>25</v>
      </c>
      <c r="L252">
        <v>0</v>
      </c>
      <c r="M252" s="128">
        <v>25</v>
      </c>
      <c r="N252" s="127">
        <v>69</v>
      </c>
      <c r="O252" s="128">
        <v>0</v>
      </c>
      <c r="P252" s="127">
        <v>191</v>
      </c>
      <c r="Q252" s="128">
        <v>0</v>
      </c>
      <c r="R252" s="127">
        <v>372</v>
      </c>
      <c r="S252" s="128">
        <v>25</v>
      </c>
      <c r="T252" s="127">
        <v>2018</v>
      </c>
      <c r="U252" s="128">
        <v>2016</v>
      </c>
    </row>
    <row r="253" spans="1:21" x14ac:dyDescent="0.3">
      <c r="A253" s="129" t="s">
        <v>2331</v>
      </c>
      <c r="B253" s="130" t="s">
        <v>2384</v>
      </c>
      <c r="C253" s="130" t="s">
        <v>2312</v>
      </c>
      <c r="D253" s="130">
        <v>2019</v>
      </c>
      <c r="E253" s="131" t="s">
        <v>2311</v>
      </c>
      <c r="F253" s="129">
        <v>71</v>
      </c>
      <c r="G253" s="130">
        <v>0</v>
      </c>
      <c r="H253" s="130">
        <v>0</v>
      </c>
      <c r="I253" s="131">
        <v>0</v>
      </c>
      <c r="J253" s="129">
        <v>41</v>
      </c>
      <c r="K253" s="130">
        <v>37</v>
      </c>
      <c r="L253" s="130">
        <v>0</v>
      </c>
      <c r="M253" s="131">
        <v>37</v>
      </c>
      <c r="N253" s="129">
        <v>69</v>
      </c>
      <c r="O253" s="131">
        <v>17</v>
      </c>
      <c r="P253" s="129">
        <v>191</v>
      </c>
      <c r="Q253" s="131">
        <v>0</v>
      </c>
      <c r="R253" s="129">
        <v>372</v>
      </c>
      <c r="S253" s="131">
        <v>54</v>
      </c>
      <c r="T253" s="129">
        <v>2019</v>
      </c>
      <c r="U253" s="131">
        <v>2016</v>
      </c>
    </row>
  </sheetData>
  <pageMargins left="0.7" right="0.7" top="0.75" bottom="0.75" header="0.3" footer="0.3"/>
  <pageSetup orientation="portrait" horizontalDpi="1200" verticalDpi="120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7AB44C-CD37-4AF9-ACDB-8D70113275DD}">
  <sheetPr>
    <tabColor theme="1"/>
  </sheetPr>
  <dimension ref="A1:D83"/>
  <sheetViews>
    <sheetView workbookViewId="0"/>
  </sheetViews>
  <sheetFormatPr defaultColWidth="8.88671875" defaultRowHeight="14.4" x14ac:dyDescent="0.3"/>
  <cols>
    <col min="1" max="1" width="82.109375" customWidth="1"/>
    <col min="2" max="2" width="20.77734375" customWidth="1"/>
    <col min="3" max="3" width="18.109375" customWidth="1"/>
  </cols>
  <sheetData>
    <row r="1" spans="1:4" ht="23.4" x14ac:dyDescent="0.45">
      <c r="A1" s="286" t="s">
        <v>2527</v>
      </c>
    </row>
    <row r="2" spans="1:4" x14ac:dyDescent="0.3">
      <c r="A2" t="s">
        <v>2385</v>
      </c>
    </row>
    <row r="3" spans="1:4" x14ac:dyDescent="0.3">
      <c r="A3" t="s">
        <v>4604</v>
      </c>
    </row>
    <row r="4" spans="1:4" x14ac:dyDescent="0.3">
      <c r="A4" t="s">
        <v>2386</v>
      </c>
    </row>
    <row r="5" spans="1:4" x14ac:dyDescent="0.3">
      <c r="A5" t="s">
        <v>2387</v>
      </c>
      <c r="B5" t="s">
        <v>2388</v>
      </c>
      <c r="C5" t="s">
        <v>2389</v>
      </c>
      <c r="D5" t="s">
        <v>190</v>
      </c>
    </row>
    <row r="6" spans="1:4" x14ac:dyDescent="0.3">
      <c r="A6" t="s">
        <v>2390</v>
      </c>
      <c r="B6" s="2">
        <v>100</v>
      </c>
      <c r="C6" s="2">
        <v>550</v>
      </c>
      <c r="D6" s="2">
        <v>650</v>
      </c>
    </row>
    <row r="7" spans="1:4" x14ac:dyDescent="0.3">
      <c r="A7" t="s">
        <v>2391</v>
      </c>
      <c r="B7" s="2">
        <v>135</v>
      </c>
      <c r="C7" s="2">
        <v>475</v>
      </c>
      <c r="D7" s="2">
        <v>610</v>
      </c>
    </row>
    <row r="8" spans="1:4" x14ac:dyDescent="0.3">
      <c r="A8" t="s">
        <v>2392</v>
      </c>
      <c r="B8" s="2">
        <v>235</v>
      </c>
      <c r="C8" s="2">
        <v>530</v>
      </c>
      <c r="D8" s="2">
        <v>765</v>
      </c>
    </row>
    <row r="9" spans="1:4" x14ac:dyDescent="0.3">
      <c r="A9" t="s">
        <v>2393</v>
      </c>
      <c r="B9" s="2">
        <v>120</v>
      </c>
      <c r="C9" s="2">
        <v>80</v>
      </c>
      <c r="D9" s="2">
        <v>200</v>
      </c>
    </row>
    <row r="10" spans="1:4" x14ac:dyDescent="0.3">
      <c r="A10" t="s">
        <v>2394</v>
      </c>
      <c r="B10" s="2">
        <v>375</v>
      </c>
      <c r="C10" s="2">
        <v>140</v>
      </c>
      <c r="D10" s="2">
        <v>515</v>
      </c>
    </row>
    <row r="11" spans="1:4" x14ac:dyDescent="0.3">
      <c r="A11" t="s">
        <v>190</v>
      </c>
      <c r="B11" s="2">
        <v>965</v>
      </c>
      <c r="C11" s="2">
        <v>1775</v>
      </c>
      <c r="D11" s="2">
        <v>2740</v>
      </c>
    </row>
    <row r="13" spans="1:4" x14ac:dyDescent="0.3">
      <c r="A13" t="s">
        <v>2395</v>
      </c>
      <c r="B13" t="s">
        <v>2388</v>
      </c>
      <c r="C13" t="s">
        <v>2389</v>
      </c>
      <c r="D13" t="s">
        <v>190</v>
      </c>
    </row>
    <row r="14" spans="1:4" x14ac:dyDescent="0.3">
      <c r="A14" t="s">
        <v>2396</v>
      </c>
      <c r="B14" s="2">
        <v>470</v>
      </c>
      <c r="C14" s="2">
        <v>1240</v>
      </c>
      <c r="D14" s="2">
        <v>1710</v>
      </c>
    </row>
    <row r="15" spans="1:4" x14ac:dyDescent="0.3">
      <c r="A15" t="s">
        <v>2397</v>
      </c>
      <c r="B15" s="2">
        <v>495</v>
      </c>
      <c r="C15" s="2">
        <v>540</v>
      </c>
      <c r="D15" s="2">
        <v>1035</v>
      </c>
    </row>
    <row r="16" spans="1:4" x14ac:dyDescent="0.3">
      <c r="A16" t="s">
        <v>190</v>
      </c>
      <c r="B16" s="2">
        <v>965</v>
      </c>
      <c r="C16" s="2">
        <v>1775</v>
      </c>
      <c r="D16" s="2">
        <v>2740</v>
      </c>
    </row>
    <row r="18" spans="1:4" x14ac:dyDescent="0.3">
      <c r="A18" t="s">
        <v>2398</v>
      </c>
      <c r="B18" t="s">
        <v>2388</v>
      </c>
      <c r="C18" t="s">
        <v>2389</v>
      </c>
      <c r="D18" t="s">
        <v>190</v>
      </c>
    </row>
    <row r="19" spans="1:4" x14ac:dyDescent="0.3">
      <c r="A19" t="s">
        <v>2399</v>
      </c>
      <c r="B19" s="2">
        <v>265</v>
      </c>
      <c r="C19" s="2">
        <v>970</v>
      </c>
      <c r="D19" s="2">
        <v>1235</v>
      </c>
    </row>
    <row r="20" spans="1:4" x14ac:dyDescent="0.3">
      <c r="A20" t="s">
        <v>2400</v>
      </c>
      <c r="B20" s="2">
        <v>695</v>
      </c>
      <c r="C20" s="2">
        <v>805</v>
      </c>
      <c r="D20" s="2">
        <v>1500</v>
      </c>
    </row>
    <row r="21" spans="1:4" x14ac:dyDescent="0.3">
      <c r="A21" t="s">
        <v>190</v>
      </c>
      <c r="B21" s="2">
        <v>965</v>
      </c>
      <c r="C21" s="2">
        <v>1775</v>
      </c>
      <c r="D21" s="2">
        <v>2740</v>
      </c>
    </row>
    <row r="23" spans="1:4" x14ac:dyDescent="0.3">
      <c r="A23" t="s">
        <v>2401</v>
      </c>
      <c r="B23" t="s">
        <v>2388</v>
      </c>
      <c r="C23" t="s">
        <v>2389</v>
      </c>
      <c r="D23" t="s">
        <v>190</v>
      </c>
    </row>
    <row r="24" spans="1:4" x14ac:dyDescent="0.3">
      <c r="A24" t="s">
        <v>2402</v>
      </c>
      <c r="B24" s="2">
        <v>600</v>
      </c>
      <c r="C24" s="2">
        <v>820</v>
      </c>
      <c r="D24" s="2">
        <v>1420</v>
      </c>
    </row>
    <row r="25" spans="1:4" x14ac:dyDescent="0.3">
      <c r="A25" t="s">
        <v>1359</v>
      </c>
      <c r="B25" s="2">
        <v>235</v>
      </c>
      <c r="C25" s="2">
        <v>400</v>
      </c>
      <c r="D25" s="2">
        <v>635</v>
      </c>
    </row>
    <row r="26" spans="1:4" x14ac:dyDescent="0.3">
      <c r="A26" t="s">
        <v>1360</v>
      </c>
      <c r="B26" s="2">
        <v>135</v>
      </c>
      <c r="C26" s="2">
        <v>510</v>
      </c>
      <c r="D26" s="2">
        <v>645</v>
      </c>
    </row>
    <row r="27" spans="1:4" x14ac:dyDescent="0.3">
      <c r="A27" t="s">
        <v>2403</v>
      </c>
      <c r="B27">
        <v>0</v>
      </c>
      <c r="C27" s="2">
        <v>50</v>
      </c>
      <c r="D27" s="2">
        <v>50</v>
      </c>
    </row>
    <row r="28" spans="1:4" x14ac:dyDescent="0.3">
      <c r="A28" t="s">
        <v>190</v>
      </c>
      <c r="B28" s="2">
        <v>965</v>
      </c>
      <c r="C28" s="2">
        <v>1775</v>
      </c>
      <c r="D28" s="2">
        <v>2740</v>
      </c>
    </row>
    <row r="30" spans="1:4" x14ac:dyDescent="0.3">
      <c r="A30" t="s">
        <v>2404</v>
      </c>
      <c r="B30" t="s">
        <v>2396</v>
      </c>
      <c r="C30" t="s">
        <v>2397</v>
      </c>
      <c r="D30" t="s">
        <v>190</v>
      </c>
    </row>
    <row r="31" spans="1:4" x14ac:dyDescent="0.3">
      <c r="A31" t="s">
        <v>2390</v>
      </c>
      <c r="B31" s="2">
        <v>485</v>
      </c>
      <c r="C31" s="2">
        <v>165</v>
      </c>
      <c r="D31" s="2">
        <v>650</v>
      </c>
    </row>
    <row r="32" spans="1:4" x14ac:dyDescent="0.3">
      <c r="A32" t="s">
        <v>2391</v>
      </c>
      <c r="B32" s="2">
        <v>540</v>
      </c>
      <c r="C32" s="2">
        <v>75</v>
      </c>
      <c r="D32" s="2">
        <v>610</v>
      </c>
    </row>
    <row r="33" spans="1:4" x14ac:dyDescent="0.3">
      <c r="A33" t="s">
        <v>2392</v>
      </c>
      <c r="B33" s="2">
        <v>510</v>
      </c>
      <c r="C33" s="2">
        <v>260</v>
      </c>
      <c r="D33" s="2">
        <v>765</v>
      </c>
    </row>
    <row r="34" spans="1:4" x14ac:dyDescent="0.3">
      <c r="A34" t="s">
        <v>2393</v>
      </c>
      <c r="B34" s="2">
        <v>80</v>
      </c>
      <c r="C34" s="2">
        <v>120</v>
      </c>
      <c r="D34" s="2">
        <v>200</v>
      </c>
    </row>
    <row r="35" spans="1:4" x14ac:dyDescent="0.3">
      <c r="A35" t="s">
        <v>2394</v>
      </c>
      <c r="B35" s="2">
        <v>95</v>
      </c>
      <c r="C35" s="2">
        <v>415</v>
      </c>
      <c r="D35" s="2">
        <v>515</v>
      </c>
    </row>
    <row r="36" spans="1:4" x14ac:dyDescent="0.3">
      <c r="A36" t="s">
        <v>190</v>
      </c>
      <c r="B36" s="2">
        <v>1710</v>
      </c>
      <c r="C36" s="2">
        <v>1035</v>
      </c>
      <c r="D36" s="2">
        <v>2740</v>
      </c>
    </row>
    <row r="38" spans="1:4" x14ac:dyDescent="0.3">
      <c r="A38" t="s">
        <v>2405</v>
      </c>
      <c r="B38" t="s">
        <v>2396</v>
      </c>
      <c r="C38" t="s">
        <v>2397</v>
      </c>
      <c r="D38" t="s">
        <v>190</v>
      </c>
    </row>
    <row r="39" spans="1:4" x14ac:dyDescent="0.3">
      <c r="A39" t="s">
        <v>2390</v>
      </c>
      <c r="B39" s="2">
        <v>420</v>
      </c>
      <c r="C39" s="2">
        <v>130</v>
      </c>
      <c r="D39" s="2">
        <v>550</v>
      </c>
    </row>
    <row r="40" spans="1:4" x14ac:dyDescent="0.3">
      <c r="A40" t="s">
        <v>2391</v>
      </c>
      <c r="B40" s="2">
        <v>440</v>
      </c>
      <c r="C40" s="2">
        <v>40</v>
      </c>
      <c r="D40" s="2">
        <v>475</v>
      </c>
    </row>
    <row r="41" spans="1:4" x14ac:dyDescent="0.3">
      <c r="A41" t="s">
        <v>2392</v>
      </c>
      <c r="B41" s="2">
        <v>315</v>
      </c>
      <c r="C41" s="2">
        <v>220</v>
      </c>
      <c r="D41" s="2">
        <v>530</v>
      </c>
    </row>
    <row r="42" spans="1:4" x14ac:dyDescent="0.3">
      <c r="A42" t="s">
        <v>2393</v>
      </c>
      <c r="B42" s="2">
        <v>40</v>
      </c>
      <c r="C42" s="2">
        <v>40</v>
      </c>
      <c r="D42" s="2">
        <v>80</v>
      </c>
    </row>
    <row r="43" spans="1:4" x14ac:dyDescent="0.3">
      <c r="A43" t="s">
        <v>2394</v>
      </c>
      <c r="B43" s="2">
        <v>30</v>
      </c>
      <c r="C43" s="2">
        <v>110</v>
      </c>
      <c r="D43" s="2">
        <v>140</v>
      </c>
    </row>
    <row r="44" spans="1:4" x14ac:dyDescent="0.3">
      <c r="A44" t="s">
        <v>190</v>
      </c>
      <c r="B44" s="2">
        <v>1240</v>
      </c>
      <c r="C44" s="2">
        <v>540</v>
      </c>
      <c r="D44" s="2">
        <v>1775</v>
      </c>
    </row>
    <row r="46" spans="1:4" x14ac:dyDescent="0.3">
      <c r="A46" t="s">
        <v>2406</v>
      </c>
      <c r="B46" t="s">
        <v>2396</v>
      </c>
      <c r="C46" t="s">
        <v>2397</v>
      </c>
      <c r="D46" t="s">
        <v>2407</v>
      </c>
    </row>
    <row r="47" spans="1:4" x14ac:dyDescent="0.3">
      <c r="A47" t="s">
        <v>2390</v>
      </c>
      <c r="B47" s="2">
        <v>65</v>
      </c>
      <c r="C47">
        <v>35</v>
      </c>
      <c r="D47" s="2">
        <v>100</v>
      </c>
    </row>
    <row r="48" spans="1:4" x14ac:dyDescent="0.3">
      <c r="A48" t="s">
        <v>2391</v>
      </c>
      <c r="B48" s="2">
        <v>100</v>
      </c>
      <c r="C48" s="2">
        <v>35</v>
      </c>
      <c r="D48" s="2">
        <v>135</v>
      </c>
    </row>
    <row r="49" spans="1:4" x14ac:dyDescent="0.3">
      <c r="A49" t="s">
        <v>2392</v>
      </c>
      <c r="B49" s="2">
        <v>195</v>
      </c>
      <c r="C49" s="2">
        <v>40</v>
      </c>
      <c r="D49" s="2">
        <v>235</v>
      </c>
    </row>
    <row r="50" spans="1:4" x14ac:dyDescent="0.3">
      <c r="A50" t="s">
        <v>2393</v>
      </c>
      <c r="B50" s="2">
        <v>40</v>
      </c>
      <c r="C50" s="2">
        <v>80</v>
      </c>
      <c r="D50" s="2">
        <v>120</v>
      </c>
    </row>
    <row r="51" spans="1:4" x14ac:dyDescent="0.3">
      <c r="A51" t="s">
        <v>2394</v>
      </c>
      <c r="B51" s="2">
        <v>65</v>
      </c>
      <c r="C51" s="2">
        <v>305</v>
      </c>
      <c r="D51" s="2">
        <v>375</v>
      </c>
    </row>
    <row r="52" spans="1:4" x14ac:dyDescent="0.3">
      <c r="A52" t="s">
        <v>190</v>
      </c>
      <c r="B52" s="2">
        <v>470</v>
      </c>
      <c r="C52" s="2">
        <v>495</v>
      </c>
      <c r="D52" s="2">
        <v>965</v>
      </c>
    </row>
    <row r="54" spans="1:4" x14ac:dyDescent="0.3">
      <c r="A54" t="s">
        <v>2408</v>
      </c>
      <c r="B54" t="s">
        <v>2409</v>
      </c>
      <c r="C54" t="s">
        <v>2410</v>
      </c>
      <c r="D54" t="s">
        <v>190</v>
      </c>
    </row>
    <row r="55" spans="1:4" x14ac:dyDescent="0.3">
      <c r="A55" t="s">
        <v>2390</v>
      </c>
      <c r="B55" s="2">
        <v>460</v>
      </c>
      <c r="C55" s="2">
        <v>380</v>
      </c>
      <c r="D55" s="2">
        <v>650</v>
      </c>
    </row>
    <row r="56" spans="1:4" x14ac:dyDescent="0.3">
      <c r="A56" t="s">
        <v>2391</v>
      </c>
      <c r="B56" s="2">
        <v>495</v>
      </c>
      <c r="C56" s="2">
        <v>180</v>
      </c>
      <c r="D56" s="2">
        <v>610</v>
      </c>
    </row>
    <row r="57" spans="1:4" x14ac:dyDescent="0.3">
      <c r="A57" t="s">
        <v>2392</v>
      </c>
      <c r="B57" s="2">
        <v>270</v>
      </c>
      <c r="C57" s="2">
        <v>85</v>
      </c>
      <c r="D57" s="2">
        <v>765</v>
      </c>
    </row>
    <row r="58" spans="1:4" x14ac:dyDescent="0.3">
      <c r="A58" t="s">
        <v>2393</v>
      </c>
      <c r="B58" s="2">
        <v>40</v>
      </c>
      <c r="C58">
        <v>0</v>
      </c>
      <c r="D58" s="2">
        <v>200</v>
      </c>
    </row>
    <row r="59" spans="1:4" x14ac:dyDescent="0.3">
      <c r="A59" t="s">
        <v>2394</v>
      </c>
      <c r="B59" s="2">
        <v>10</v>
      </c>
      <c r="C59">
        <v>0</v>
      </c>
      <c r="D59" s="2">
        <v>515</v>
      </c>
    </row>
    <row r="60" spans="1:4" x14ac:dyDescent="0.3">
      <c r="A60" t="s">
        <v>190</v>
      </c>
      <c r="B60" s="2">
        <v>1275</v>
      </c>
      <c r="C60" s="2">
        <v>645</v>
      </c>
      <c r="D60" s="2">
        <v>2740</v>
      </c>
    </row>
    <row r="62" spans="1:4" x14ac:dyDescent="0.3">
      <c r="A62" t="s">
        <v>2411</v>
      </c>
      <c r="B62" t="s">
        <v>2409</v>
      </c>
      <c r="C62" t="s">
        <v>2410</v>
      </c>
      <c r="D62" t="s">
        <v>190</v>
      </c>
    </row>
    <row r="63" spans="1:4" x14ac:dyDescent="0.3">
      <c r="A63" t="s">
        <v>2390</v>
      </c>
      <c r="B63" s="2">
        <v>390</v>
      </c>
      <c r="C63" s="2">
        <v>335</v>
      </c>
      <c r="D63" s="2">
        <v>550</v>
      </c>
    </row>
    <row r="64" spans="1:4" x14ac:dyDescent="0.3">
      <c r="A64" t="s">
        <v>2391</v>
      </c>
      <c r="B64" s="2">
        <v>400</v>
      </c>
      <c r="C64" s="2">
        <v>120</v>
      </c>
      <c r="D64" s="2">
        <v>475</v>
      </c>
    </row>
    <row r="65" spans="1:4" x14ac:dyDescent="0.3">
      <c r="A65" t="s">
        <v>2392</v>
      </c>
      <c r="B65" s="2">
        <v>120</v>
      </c>
      <c r="C65" s="2">
        <v>55</v>
      </c>
      <c r="D65" s="2">
        <v>530</v>
      </c>
    </row>
    <row r="66" spans="1:4" x14ac:dyDescent="0.3">
      <c r="A66" t="s">
        <v>2393</v>
      </c>
      <c r="B66" s="2">
        <v>0</v>
      </c>
      <c r="C66">
        <v>0</v>
      </c>
      <c r="D66" s="2">
        <v>80</v>
      </c>
    </row>
    <row r="67" spans="1:4" x14ac:dyDescent="0.3">
      <c r="A67" t="s">
        <v>2394</v>
      </c>
      <c r="B67" s="2">
        <v>0</v>
      </c>
      <c r="C67">
        <v>0</v>
      </c>
      <c r="D67" s="2">
        <v>140</v>
      </c>
    </row>
    <row r="68" spans="1:4" x14ac:dyDescent="0.3">
      <c r="A68" t="s">
        <v>190</v>
      </c>
      <c r="B68" s="2">
        <v>910</v>
      </c>
      <c r="C68" s="2">
        <v>510</v>
      </c>
      <c r="D68" s="2">
        <v>1775</v>
      </c>
    </row>
    <row r="70" spans="1:4" x14ac:dyDescent="0.3">
      <c r="A70" t="s">
        <v>2412</v>
      </c>
      <c r="B70" t="s">
        <v>2409</v>
      </c>
      <c r="C70" t="s">
        <v>2410</v>
      </c>
      <c r="D70" t="s">
        <v>190</v>
      </c>
    </row>
    <row r="71" spans="1:4" x14ac:dyDescent="0.3">
      <c r="A71" t="s">
        <v>2390</v>
      </c>
      <c r="B71" s="2">
        <v>65</v>
      </c>
      <c r="C71" s="2">
        <v>40</v>
      </c>
      <c r="D71" s="2">
        <v>100</v>
      </c>
    </row>
    <row r="72" spans="1:4" x14ac:dyDescent="0.3">
      <c r="A72" t="s">
        <v>2391</v>
      </c>
      <c r="B72" s="2">
        <v>100</v>
      </c>
      <c r="C72" s="2">
        <v>60</v>
      </c>
      <c r="D72" s="2">
        <v>135</v>
      </c>
    </row>
    <row r="73" spans="1:4" x14ac:dyDescent="0.3">
      <c r="A73" t="s">
        <v>2392</v>
      </c>
      <c r="B73" s="2">
        <v>155</v>
      </c>
      <c r="C73" s="2">
        <v>35</v>
      </c>
      <c r="D73" s="2">
        <v>235</v>
      </c>
    </row>
    <row r="74" spans="1:4" x14ac:dyDescent="0.3">
      <c r="A74" t="s">
        <v>2393</v>
      </c>
      <c r="B74" s="2">
        <v>40</v>
      </c>
      <c r="C74">
        <v>0</v>
      </c>
      <c r="D74" s="2">
        <v>120</v>
      </c>
    </row>
    <row r="75" spans="1:4" x14ac:dyDescent="0.3">
      <c r="A75" t="s">
        <v>2394</v>
      </c>
      <c r="B75" s="2">
        <v>10</v>
      </c>
      <c r="C75">
        <v>0</v>
      </c>
      <c r="D75" s="2">
        <v>375</v>
      </c>
    </row>
    <row r="76" spans="1:4" x14ac:dyDescent="0.3">
      <c r="A76" t="s">
        <v>190</v>
      </c>
      <c r="B76" s="2">
        <v>370</v>
      </c>
      <c r="C76" s="2">
        <v>135</v>
      </c>
      <c r="D76" s="2">
        <v>965</v>
      </c>
    </row>
    <row r="78" spans="1:4" x14ac:dyDescent="0.3">
      <c r="A78" t="s">
        <v>2413</v>
      </c>
    </row>
    <row r="80" spans="1:4" x14ac:dyDescent="0.3">
      <c r="A80" t="s">
        <v>2414</v>
      </c>
    </row>
    <row r="82" spans="1:1" x14ac:dyDescent="0.3">
      <c r="A82" t="s">
        <v>2415</v>
      </c>
    </row>
    <row r="83" spans="1:1" x14ac:dyDescent="0.3">
      <c r="A83" t="s">
        <v>2416</v>
      </c>
    </row>
  </sheetData>
  <pageMargins left="0.7" right="0.7" top="0.75" bottom="0.75" header="0.3" footer="0.3"/>
  <pageSetup orientation="portrait" horizontalDpi="1200" verticalDpi="12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88F230-CCBB-4175-A483-3B2EA2E5F2FB}">
  <sheetPr>
    <tabColor theme="1"/>
  </sheetPr>
  <dimension ref="A1:H59"/>
  <sheetViews>
    <sheetView workbookViewId="0"/>
  </sheetViews>
  <sheetFormatPr defaultColWidth="8.88671875" defaultRowHeight="14.4" x14ac:dyDescent="0.3"/>
  <cols>
    <col min="6" max="6" width="52.109375" bestFit="1" customWidth="1"/>
    <col min="7" max="7" width="47.33203125" bestFit="1" customWidth="1"/>
    <col min="8" max="8" width="15.21875" customWidth="1"/>
  </cols>
  <sheetData>
    <row r="1" spans="1:8" ht="21" x14ac:dyDescent="0.4">
      <c r="A1" s="285" t="s">
        <v>2417</v>
      </c>
    </row>
    <row r="2" spans="1:8" x14ac:dyDescent="0.3">
      <c r="A2" t="s">
        <v>2418</v>
      </c>
      <c r="B2" t="s">
        <v>2419</v>
      </c>
      <c r="C2" t="s">
        <v>2420</v>
      </c>
      <c r="D2" t="s">
        <v>2421</v>
      </c>
      <c r="E2" t="s">
        <v>2422</v>
      </c>
      <c r="F2" t="s">
        <v>2423</v>
      </c>
      <c r="G2" t="s">
        <v>2424</v>
      </c>
      <c r="H2" t="s">
        <v>2425</v>
      </c>
    </row>
    <row r="3" spans="1:8" x14ac:dyDescent="0.3">
      <c r="A3" t="s">
        <v>2426</v>
      </c>
      <c r="B3">
        <v>6</v>
      </c>
      <c r="C3" t="s">
        <v>2326</v>
      </c>
      <c r="D3">
        <v>19</v>
      </c>
      <c r="E3" t="s">
        <v>2427</v>
      </c>
      <c r="F3" t="s">
        <v>2428</v>
      </c>
      <c r="H3" s="2">
        <v>2540</v>
      </c>
    </row>
    <row r="4" spans="1:8" x14ac:dyDescent="0.3">
      <c r="A4" t="s">
        <v>2426</v>
      </c>
      <c r="B4">
        <v>6</v>
      </c>
      <c r="C4" t="s">
        <v>2326</v>
      </c>
      <c r="D4">
        <v>19</v>
      </c>
      <c r="E4" t="s">
        <v>2427</v>
      </c>
      <c r="F4" t="s">
        <v>2428</v>
      </c>
      <c r="G4" t="s">
        <v>2429</v>
      </c>
      <c r="H4">
        <v>498</v>
      </c>
    </row>
    <row r="5" spans="1:8" x14ac:dyDescent="0.3">
      <c r="A5" t="s">
        <v>2426</v>
      </c>
      <c r="B5">
        <v>6</v>
      </c>
      <c r="C5" t="s">
        <v>2326</v>
      </c>
      <c r="D5">
        <v>19</v>
      </c>
      <c r="E5" t="s">
        <v>2427</v>
      </c>
      <c r="F5" t="s">
        <v>2428</v>
      </c>
      <c r="G5" t="s">
        <v>2430</v>
      </c>
      <c r="H5">
        <v>465</v>
      </c>
    </row>
    <row r="6" spans="1:8" x14ac:dyDescent="0.3">
      <c r="A6" t="s">
        <v>2426</v>
      </c>
      <c r="B6">
        <v>6</v>
      </c>
      <c r="C6" t="s">
        <v>2326</v>
      </c>
      <c r="D6">
        <v>19</v>
      </c>
      <c r="E6" t="s">
        <v>2427</v>
      </c>
      <c r="F6" t="s">
        <v>2428</v>
      </c>
      <c r="G6" t="s">
        <v>2431</v>
      </c>
      <c r="H6">
        <v>426</v>
      </c>
    </row>
    <row r="7" spans="1:8" x14ac:dyDescent="0.3">
      <c r="A7" t="s">
        <v>2426</v>
      </c>
      <c r="B7">
        <v>6</v>
      </c>
      <c r="C7" t="s">
        <v>2326</v>
      </c>
      <c r="D7">
        <v>19</v>
      </c>
      <c r="E7" t="s">
        <v>2427</v>
      </c>
      <c r="F7" t="s">
        <v>2428</v>
      </c>
      <c r="G7" t="s">
        <v>2432</v>
      </c>
      <c r="H7">
        <v>451</v>
      </c>
    </row>
    <row r="8" spans="1:8" x14ac:dyDescent="0.3">
      <c r="A8" t="s">
        <v>2426</v>
      </c>
      <c r="B8">
        <v>6</v>
      </c>
      <c r="C8" t="s">
        <v>2326</v>
      </c>
      <c r="D8">
        <v>19</v>
      </c>
      <c r="E8" t="s">
        <v>2427</v>
      </c>
      <c r="F8" t="s">
        <v>2428</v>
      </c>
      <c r="G8" t="s">
        <v>2433</v>
      </c>
      <c r="H8">
        <v>700</v>
      </c>
    </row>
    <row r="9" spans="1:8" x14ac:dyDescent="0.3">
      <c r="A9" t="s">
        <v>2426</v>
      </c>
      <c r="B9">
        <v>6</v>
      </c>
      <c r="C9" t="s">
        <v>2326</v>
      </c>
      <c r="D9">
        <v>19</v>
      </c>
      <c r="E9" t="s">
        <v>2427</v>
      </c>
      <c r="F9" t="s">
        <v>2428</v>
      </c>
      <c r="G9" t="s">
        <v>2434</v>
      </c>
      <c r="H9">
        <v>770</v>
      </c>
    </row>
    <row r="10" spans="1:8" x14ac:dyDescent="0.3">
      <c r="A10" t="s">
        <v>2426</v>
      </c>
      <c r="B10">
        <v>6</v>
      </c>
      <c r="C10" t="s">
        <v>2326</v>
      </c>
      <c r="D10">
        <v>19</v>
      </c>
      <c r="E10" t="s">
        <v>2427</v>
      </c>
      <c r="F10" t="s">
        <v>2435</v>
      </c>
      <c r="H10" s="2">
        <v>37819</v>
      </c>
    </row>
    <row r="11" spans="1:8" x14ac:dyDescent="0.3">
      <c r="A11" t="s">
        <v>2426</v>
      </c>
      <c r="B11">
        <v>6</v>
      </c>
      <c r="C11" t="s">
        <v>2326</v>
      </c>
      <c r="D11">
        <v>19</v>
      </c>
      <c r="E11" t="s">
        <v>2427</v>
      </c>
      <c r="F11" t="s">
        <v>2435</v>
      </c>
      <c r="G11" t="s">
        <v>2429</v>
      </c>
      <c r="H11">
        <v>498</v>
      </c>
    </row>
    <row r="12" spans="1:8" x14ac:dyDescent="0.3">
      <c r="A12" t="s">
        <v>2426</v>
      </c>
      <c r="B12">
        <v>6</v>
      </c>
      <c r="C12" t="s">
        <v>2326</v>
      </c>
      <c r="D12">
        <v>19</v>
      </c>
      <c r="E12" t="s">
        <v>2427</v>
      </c>
      <c r="F12" t="s">
        <v>2435</v>
      </c>
      <c r="G12" t="s">
        <v>2430</v>
      </c>
      <c r="H12">
        <v>930</v>
      </c>
    </row>
    <row r="13" spans="1:8" x14ac:dyDescent="0.3">
      <c r="A13" t="s">
        <v>2426</v>
      </c>
      <c r="B13">
        <v>6</v>
      </c>
      <c r="C13" t="s">
        <v>2326</v>
      </c>
      <c r="D13">
        <v>19</v>
      </c>
      <c r="E13" t="s">
        <v>2427</v>
      </c>
      <c r="F13" t="s">
        <v>2435</v>
      </c>
      <c r="G13" t="s">
        <v>2431</v>
      </c>
      <c r="H13" s="2">
        <v>1480</v>
      </c>
    </row>
    <row r="14" spans="1:8" x14ac:dyDescent="0.3">
      <c r="A14" t="s">
        <v>2426</v>
      </c>
      <c r="B14">
        <v>6</v>
      </c>
      <c r="C14" t="s">
        <v>2326</v>
      </c>
      <c r="D14">
        <v>19</v>
      </c>
      <c r="E14" t="s">
        <v>2427</v>
      </c>
      <c r="F14" t="s">
        <v>2435</v>
      </c>
      <c r="G14" t="s">
        <v>2432</v>
      </c>
      <c r="H14" s="2">
        <v>2934</v>
      </c>
    </row>
    <row r="15" spans="1:8" x14ac:dyDescent="0.3">
      <c r="A15" t="s">
        <v>2426</v>
      </c>
      <c r="B15">
        <v>6</v>
      </c>
      <c r="C15" t="s">
        <v>2326</v>
      </c>
      <c r="D15">
        <v>19</v>
      </c>
      <c r="E15" t="s">
        <v>2427</v>
      </c>
      <c r="F15" t="s">
        <v>2435</v>
      </c>
      <c r="G15" t="s">
        <v>2433</v>
      </c>
      <c r="H15" s="2">
        <v>31977</v>
      </c>
    </row>
    <row r="16" spans="1:8" x14ac:dyDescent="0.3">
      <c r="A16" t="s">
        <v>2426</v>
      </c>
      <c r="B16">
        <v>6</v>
      </c>
      <c r="C16" t="s">
        <v>2326</v>
      </c>
      <c r="D16">
        <v>19</v>
      </c>
      <c r="E16" t="s">
        <v>2427</v>
      </c>
      <c r="F16" t="s">
        <v>2436</v>
      </c>
      <c r="H16" s="2">
        <v>646397000</v>
      </c>
    </row>
    <row r="17" spans="1:8" x14ac:dyDescent="0.3">
      <c r="A17" t="s">
        <v>2426</v>
      </c>
      <c r="B17">
        <v>6</v>
      </c>
      <c r="C17" t="s">
        <v>2326</v>
      </c>
      <c r="D17">
        <v>19</v>
      </c>
      <c r="E17" t="s">
        <v>2427</v>
      </c>
      <c r="F17" t="s">
        <v>2436</v>
      </c>
      <c r="G17" t="s">
        <v>2434</v>
      </c>
      <c r="H17" s="2">
        <v>428842000</v>
      </c>
    </row>
    <row r="18" spans="1:8" x14ac:dyDescent="0.3">
      <c r="A18" t="s">
        <v>2426</v>
      </c>
      <c r="B18">
        <v>6</v>
      </c>
      <c r="C18" t="s">
        <v>2326</v>
      </c>
      <c r="D18">
        <v>19</v>
      </c>
      <c r="E18" t="s">
        <v>2427</v>
      </c>
      <c r="F18" t="s">
        <v>2437</v>
      </c>
      <c r="H18" s="2">
        <v>1557</v>
      </c>
    </row>
    <row r="19" spans="1:8" x14ac:dyDescent="0.3">
      <c r="A19" t="s">
        <v>2426</v>
      </c>
      <c r="B19">
        <v>6</v>
      </c>
      <c r="C19" t="s">
        <v>2326</v>
      </c>
      <c r="D19">
        <v>19</v>
      </c>
      <c r="E19" t="s">
        <v>2427</v>
      </c>
      <c r="F19" t="s">
        <v>2437</v>
      </c>
      <c r="G19" t="s">
        <v>2429</v>
      </c>
      <c r="H19">
        <v>416</v>
      </c>
    </row>
    <row r="20" spans="1:8" x14ac:dyDescent="0.3">
      <c r="A20" t="s">
        <v>2426</v>
      </c>
      <c r="B20">
        <v>6</v>
      </c>
      <c r="C20" t="s">
        <v>2326</v>
      </c>
      <c r="D20">
        <v>19</v>
      </c>
      <c r="E20" t="s">
        <v>2427</v>
      </c>
      <c r="F20" t="s">
        <v>2437</v>
      </c>
      <c r="G20" t="s">
        <v>2430</v>
      </c>
      <c r="H20">
        <v>281</v>
      </c>
    </row>
    <row r="21" spans="1:8" x14ac:dyDescent="0.3">
      <c r="A21" t="s">
        <v>2426</v>
      </c>
      <c r="B21">
        <v>6</v>
      </c>
      <c r="C21" t="s">
        <v>2326</v>
      </c>
      <c r="D21">
        <v>19</v>
      </c>
      <c r="E21" t="s">
        <v>2427</v>
      </c>
      <c r="F21" t="s">
        <v>2437</v>
      </c>
      <c r="G21" t="s">
        <v>2431</v>
      </c>
      <c r="H21">
        <v>312</v>
      </c>
    </row>
    <row r="22" spans="1:8" x14ac:dyDescent="0.3">
      <c r="A22" t="s">
        <v>2426</v>
      </c>
      <c r="B22">
        <v>6</v>
      </c>
      <c r="C22" t="s">
        <v>2326</v>
      </c>
      <c r="D22">
        <v>19</v>
      </c>
      <c r="E22" t="s">
        <v>2427</v>
      </c>
      <c r="F22" t="s">
        <v>2437</v>
      </c>
      <c r="G22" t="s">
        <v>2432</v>
      </c>
      <c r="H22">
        <v>222</v>
      </c>
    </row>
    <row r="23" spans="1:8" x14ac:dyDescent="0.3">
      <c r="A23" t="s">
        <v>2426</v>
      </c>
      <c r="B23">
        <v>6</v>
      </c>
      <c r="C23" t="s">
        <v>2326</v>
      </c>
      <c r="D23">
        <v>19</v>
      </c>
      <c r="E23" t="s">
        <v>2427</v>
      </c>
      <c r="F23" t="s">
        <v>2437</v>
      </c>
      <c r="G23" t="s">
        <v>2433</v>
      </c>
      <c r="H23">
        <v>326</v>
      </c>
    </row>
    <row r="24" spans="1:8" x14ac:dyDescent="0.3">
      <c r="A24" t="s">
        <v>2426</v>
      </c>
      <c r="B24">
        <v>6</v>
      </c>
      <c r="C24" t="s">
        <v>2326</v>
      </c>
      <c r="D24">
        <v>19</v>
      </c>
      <c r="E24" t="s">
        <v>2427</v>
      </c>
      <c r="F24" t="s">
        <v>2437</v>
      </c>
      <c r="G24" t="s">
        <v>2438</v>
      </c>
      <c r="H24">
        <v>787</v>
      </c>
    </row>
    <row r="25" spans="1:8" x14ac:dyDescent="0.3">
      <c r="A25" t="s">
        <v>2426</v>
      </c>
      <c r="B25">
        <v>6</v>
      </c>
      <c r="C25" t="s">
        <v>2326</v>
      </c>
      <c r="D25">
        <v>19</v>
      </c>
      <c r="E25" t="s">
        <v>2427</v>
      </c>
      <c r="F25" t="s">
        <v>2439</v>
      </c>
      <c r="H25" s="2">
        <v>16876</v>
      </c>
    </row>
    <row r="26" spans="1:8" x14ac:dyDescent="0.3">
      <c r="A26" t="s">
        <v>2426</v>
      </c>
      <c r="B26">
        <v>6</v>
      </c>
      <c r="C26" t="s">
        <v>2326</v>
      </c>
      <c r="D26">
        <v>19</v>
      </c>
      <c r="E26" t="s">
        <v>2427</v>
      </c>
      <c r="F26" t="s">
        <v>2439</v>
      </c>
      <c r="G26" t="s">
        <v>2429</v>
      </c>
      <c r="H26">
        <v>416</v>
      </c>
    </row>
    <row r="27" spans="1:8" x14ac:dyDescent="0.3">
      <c r="A27" t="s">
        <v>2426</v>
      </c>
      <c r="B27">
        <v>6</v>
      </c>
      <c r="C27" t="s">
        <v>2326</v>
      </c>
      <c r="D27">
        <v>19</v>
      </c>
      <c r="E27" t="s">
        <v>2427</v>
      </c>
      <c r="F27" t="s">
        <v>2439</v>
      </c>
      <c r="G27" t="s">
        <v>2430</v>
      </c>
      <c r="H27">
        <v>562</v>
      </c>
    </row>
    <row r="28" spans="1:8" x14ac:dyDescent="0.3">
      <c r="A28" t="s">
        <v>2426</v>
      </c>
      <c r="B28">
        <v>6</v>
      </c>
      <c r="C28" t="s">
        <v>2326</v>
      </c>
      <c r="D28">
        <v>19</v>
      </c>
      <c r="E28" t="s">
        <v>2427</v>
      </c>
      <c r="F28" t="s">
        <v>2439</v>
      </c>
      <c r="G28" t="s">
        <v>2431</v>
      </c>
      <c r="H28" s="2">
        <v>1075</v>
      </c>
    </row>
    <row r="29" spans="1:8" x14ac:dyDescent="0.3">
      <c r="A29" t="s">
        <v>2426</v>
      </c>
      <c r="B29">
        <v>6</v>
      </c>
      <c r="C29" t="s">
        <v>2326</v>
      </c>
      <c r="D29">
        <v>19</v>
      </c>
      <c r="E29" t="s">
        <v>2427</v>
      </c>
      <c r="F29" t="s">
        <v>2439</v>
      </c>
      <c r="G29" t="s">
        <v>2432</v>
      </c>
      <c r="H29" s="2">
        <v>1407</v>
      </c>
    </row>
    <row r="30" spans="1:8" x14ac:dyDescent="0.3">
      <c r="A30" t="s">
        <v>2426</v>
      </c>
      <c r="B30">
        <v>6</v>
      </c>
      <c r="C30" t="s">
        <v>2326</v>
      </c>
      <c r="D30">
        <v>19</v>
      </c>
      <c r="E30" t="s">
        <v>2427</v>
      </c>
      <c r="F30" t="s">
        <v>2439</v>
      </c>
      <c r="G30" t="s">
        <v>2433</v>
      </c>
      <c r="H30" s="2">
        <v>13416</v>
      </c>
    </row>
    <row r="31" spans="1:8" x14ac:dyDescent="0.3">
      <c r="A31" t="s">
        <v>2426</v>
      </c>
      <c r="B31">
        <v>6</v>
      </c>
      <c r="C31" t="s">
        <v>2326</v>
      </c>
      <c r="D31">
        <v>19</v>
      </c>
      <c r="E31" t="s">
        <v>2427</v>
      </c>
      <c r="F31" t="s">
        <v>2439</v>
      </c>
      <c r="G31" t="s">
        <v>2438</v>
      </c>
      <c r="H31" s="2">
        <v>5657</v>
      </c>
    </row>
    <row r="32" spans="1:8" x14ac:dyDescent="0.3">
      <c r="A32" t="s">
        <v>2426</v>
      </c>
      <c r="B32">
        <v>6</v>
      </c>
      <c r="C32" t="s">
        <v>2326</v>
      </c>
      <c r="D32">
        <v>19</v>
      </c>
      <c r="E32" t="s">
        <v>2427</v>
      </c>
      <c r="F32" t="s">
        <v>2439</v>
      </c>
      <c r="G32" t="s">
        <v>2434</v>
      </c>
      <c r="H32" s="2">
        <v>11219</v>
      </c>
    </row>
    <row r="33" spans="1:8" x14ac:dyDescent="0.3">
      <c r="A33" t="s">
        <v>2426</v>
      </c>
      <c r="B33">
        <v>6</v>
      </c>
      <c r="C33" t="s">
        <v>2326</v>
      </c>
      <c r="D33">
        <v>19</v>
      </c>
      <c r="E33" t="s">
        <v>2427</v>
      </c>
      <c r="F33" t="s">
        <v>2440</v>
      </c>
      <c r="H33" s="2">
        <v>1753</v>
      </c>
    </row>
    <row r="34" spans="1:8" x14ac:dyDescent="0.3">
      <c r="A34" t="s">
        <v>2426</v>
      </c>
      <c r="B34">
        <v>6</v>
      </c>
      <c r="C34" t="s">
        <v>2326</v>
      </c>
      <c r="D34">
        <v>19</v>
      </c>
      <c r="E34" t="s">
        <v>2427</v>
      </c>
      <c r="F34" t="s">
        <v>2440</v>
      </c>
      <c r="G34" t="s">
        <v>2429</v>
      </c>
      <c r="H34">
        <v>431</v>
      </c>
    </row>
    <row r="35" spans="1:8" x14ac:dyDescent="0.3">
      <c r="A35" t="s">
        <v>2426</v>
      </c>
      <c r="B35">
        <v>6</v>
      </c>
      <c r="C35" t="s">
        <v>2326</v>
      </c>
      <c r="D35">
        <v>19</v>
      </c>
      <c r="E35" t="s">
        <v>2427</v>
      </c>
      <c r="F35" t="s">
        <v>2440</v>
      </c>
      <c r="G35" t="s">
        <v>2430</v>
      </c>
      <c r="H35">
        <v>348</v>
      </c>
    </row>
    <row r="36" spans="1:8" x14ac:dyDescent="0.3">
      <c r="A36" t="s">
        <v>2426</v>
      </c>
      <c r="B36">
        <v>6</v>
      </c>
      <c r="C36" t="s">
        <v>2326</v>
      </c>
      <c r="D36">
        <v>19</v>
      </c>
      <c r="E36" t="s">
        <v>2427</v>
      </c>
      <c r="F36" t="s">
        <v>2440</v>
      </c>
      <c r="G36" t="s">
        <v>2431</v>
      </c>
      <c r="H36">
        <v>262</v>
      </c>
    </row>
    <row r="37" spans="1:8" x14ac:dyDescent="0.3">
      <c r="A37" t="s">
        <v>2426</v>
      </c>
      <c r="B37">
        <v>6</v>
      </c>
      <c r="C37" t="s">
        <v>2326</v>
      </c>
      <c r="D37">
        <v>19</v>
      </c>
      <c r="E37" t="s">
        <v>2427</v>
      </c>
      <c r="F37" t="s">
        <v>2440</v>
      </c>
      <c r="G37" t="s">
        <v>2432</v>
      </c>
      <c r="H37">
        <v>256</v>
      </c>
    </row>
    <row r="38" spans="1:8" x14ac:dyDescent="0.3">
      <c r="A38" t="s">
        <v>2426</v>
      </c>
      <c r="B38">
        <v>6</v>
      </c>
      <c r="C38" t="s">
        <v>2326</v>
      </c>
      <c r="D38">
        <v>19</v>
      </c>
      <c r="E38" t="s">
        <v>2427</v>
      </c>
      <c r="F38" t="s">
        <v>2440</v>
      </c>
      <c r="G38" t="s">
        <v>2433</v>
      </c>
      <c r="H38">
        <v>456</v>
      </c>
    </row>
    <row r="39" spans="1:8" x14ac:dyDescent="0.3">
      <c r="A39" t="s">
        <v>2426</v>
      </c>
      <c r="B39">
        <v>6</v>
      </c>
      <c r="C39" t="s">
        <v>2326</v>
      </c>
      <c r="D39">
        <v>19</v>
      </c>
      <c r="E39" t="s">
        <v>2427</v>
      </c>
      <c r="F39" t="s">
        <v>2440</v>
      </c>
      <c r="G39" t="s">
        <v>2441</v>
      </c>
      <c r="H39">
        <v>983</v>
      </c>
    </row>
    <row r="40" spans="1:8" x14ac:dyDescent="0.3">
      <c r="A40" t="s">
        <v>2426</v>
      </c>
      <c r="B40">
        <v>6</v>
      </c>
      <c r="C40" t="s">
        <v>2326</v>
      </c>
      <c r="D40">
        <v>19</v>
      </c>
      <c r="E40" t="s">
        <v>2427</v>
      </c>
      <c r="F40" t="s">
        <v>2442</v>
      </c>
      <c r="H40" s="2">
        <v>20943</v>
      </c>
    </row>
    <row r="41" spans="1:8" x14ac:dyDescent="0.3">
      <c r="A41" t="s">
        <v>2426</v>
      </c>
      <c r="B41">
        <v>6</v>
      </c>
      <c r="C41" t="s">
        <v>2326</v>
      </c>
      <c r="D41">
        <v>19</v>
      </c>
      <c r="E41" t="s">
        <v>2427</v>
      </c>
      <c r="F41" t="s">
        <v>2442</v>
      </c>
      <c r="G41" t="s">
        <v>2429</v>
      </c>
      <c r="H41">
        <v>431</v>
      </c>
    </row>
    <row r="42" spans="1:8" x14ac:dyDescent="0.3">
      <c r="A42" t="s">
        <v>2426</v>
      </c>
      <c r="B42">
        <v>6</v>
      </c>
      <c r="C42" t="s">
        <v>2326</v>
      </c>
      <c r="D42">
        <v>19</v>
      </c>
      <c r="E42" t="s">
        <v>2427</v>
      </c>
      <c r="F42" t="s">
        <v>2442</v>
      </c>
      <c r="G42" t="s">
        <v>2430</v>
      </c>
      <c r="H42">
        <v>696</v>
      </c>
    </row>
    <row r="43" spans="1:8" x14ac:dyDescent="0.3">
      <c r="A43" t="s">
        <v>2426</v>
      </c>
      <c r="B43">
        <v>6</v>
      </c>
      <c r="C43" t="s">
        <v>2326</v>
      </c>
      <c r="D43">
        <v>19</v>
      </c>
      <c r="E43" t="s">
        <v>2427</v>
      </c>
      <c r="F43" t="s">
        <v>2442</v>
      </c>
      <c r="G43" t="s">
        <v>2431</v>
      </c>
      <c r="H43">
        <v>891</v>
      </c>
    </row>
    <row r="44" spans="1:8" x14ac:dyDescent="0.3">
      <c r="A44" t="s">
        <v>2426</v>
      </c>
      <c r="B44">
        <v>6</v>
      </c>
      <c r="C44" t="s">
        <v>2326</v>
      </c>
      <c r="D44">
        <v>19</v>
      </c>
      <c r="E44" t="s">
        <v>2427</v>
      </c>
      <c r="F44" t="s">
        <v>2442</v>
      </c>
      <c r="G44" t="s">
        <v>2432</v>
      </c>
      <c r="H44" s="2">
        <v>1619</v>
      </c>
    </row>
    <row r="45" spans="1:8" x14ac:dyDescent="0.3">
      <c r="A45" t="s">
        <v>2426</v>
      </c>
      <c r="B45">
        <v>6</v>
      </c>
      <c r="C45" t="s">
        <v>2326</v>
      </c>
      <c r="D45">
        <v>19</v>
      </c>
      <c r="E45" t="s">
        <v>2427</v>
      </c>
      <c r="F45" t="s">
        <v>2442</v>
      </c>
      <c r="G45" t="s">
        <v>2433</v>
      </c>
      <c r="H45" s="2">
        <v>17306</v>
      </c>
    </row>
    <row r="46" spans="1:8" x14ac:dyDescent="0.3">
      <c r="A46" t="s">
        <v>2426</v>
      </c>
      <c r="B46">
        <v>6</v>
      </c>
      <c r="C46" t="s">
        <v>2326</v>
      </c>
      <c r="D46">
        <v>19</v>
      </c>
      <c r="E46" t="s">
        <v>2427</v>
      </c>
      <c r="F46" t="s">
        <v>2442</v>
      </c>
      <c r="G46" t="s">
        <v>2441</v>
      </c>
      <c r="H46" s="2">
        <v>6653</v>
      </c>
    </row>
    <row r="47" spans="1:8" x14ac:dyDescent="0.3">
      <c r="A47" t="s">
        <v>2426</v>
      </c>
      <c r="B47">
        <v>6</v>
      </c>
      <c r="C47" t="s">
        <v>2326</v>
      </c>
      <c r="D47">
        <v>19</v>
      </c>
      <c r="E47" t="s">
        <v>2427</v>
      </c>
      <c r="F47" t="s">
        <v>2442</v>
      </c>
      <c r="G47" t="s">
        <v>2434</v>
      </c>
      <c r="H47" s="2">
        <v>14290</v>
      </c>
    </row>
    <row r="48" spans="1:8" x14ac:dyDescent="0.3">
      <c r="A48" t="s">
        <v>2426</v>
      </c>
      <c r="B48">
        <v>6</v>
      </c>
      <c r="C48" t="s">
        <v>2326</v>
      </c>
      <c r="D48">
        <v>19</v>
      </c>
      <c r="E48" t="s">
        <v>2427</v>
      </c>
      <c r="F48" t="s">
        <v>2443</v>
      </c>
    </row>
    <row r="49" spans="1:8" x14ac:dyDescent="0.3">
      <c r="A49" t="s">
        <v>2426</v>
      </c>
      <c r="B49">
        <v>6</v>
      </c>
      <c r="C49" t="s">
        <v>2326</v>
      </c>
      <c r="D49">
        <v>19</v>
      </c>
      <c r="E49" t="s">
        <v>2427</v>
      </c>
      <c r="F49" t="s">
        <v>2443</v>
      </c>
      <c r="G49" t="s">
        <v>2438</v>
      </c>
      <c r="H49" s="2">
        <v>184112000</v>
      </c>
    </row>
    <row r="50" spans="1:8" x14ac:dyDescent="0.3">
      <c r="A50" t="s">
        <v>2426</v>
      </c>
      <c r="B50">
        <v>6</v>
      </c>
      <c r="C50" t="s">
        <v>2326</v>
      </c>
      <c r="D50">
        <v>19</v>
      </c>
      <c r="E50" t="s">
        <v>2427</v>
      </c>
      <c r="F50" t="s">
        <v>2444</v>
      </c>
    </row>
    <row r="51" spans="1:8" x14ac:dyDescent="0.3">
      <c r="A51" t="s">
        <v>2426</v>
      </c>
      <c r="B51">
        <v>6</v>
      </c>
      <c r="C51" t="s">
        <v>2326</v>
      </c>
      <c r="D51">
        <v>19</v>
      </c>
      <c r="E51" t="s">
        <v>2427</v>
      </c>
      <c r="F51" t="s">
        <v>2444</v>
      </c>
      <c r="G51" t="s">
        <v>2441</v>
      </c>
      <c r="H51" s="2">
        <v>33444000</v>
      </c>
    </row>
    <row r="52" spans="1:8" x14ac:dyDescent="0.3">
      <c r="A52" t="s">
        <v>2426</v>
      </c>
      <c r="B52">
        <v>6</v>
      </c>
      <c r="C52" t="s">
        <v>2326</v>
      </c>
      <c r="D52">
        <v>19</v>
      </c>
      <c r="E52" t="s">
        <v>2427</v>
      </c>
      <c r="F52" t="s">
        <v>2445</v>
      </c>
      <c r="H52">
        <v>450</v>
      </c>
    </row>
    <row r="53" spans="1:8" x14ac:dyDescent="0.3">
      <c r="A53" t="s">
        <v>2426</v>
      </c>
      <c r="B53">
        <v>6</v>
      </c>
      <c r="C53" t="s">
        <v>2326</v>
      </c>
      <c r="D53">
        <v>19</v>
      </c>
      <c r="E53" t="s">
        <v>2427</v>
      </c>
      <c r="F53" t="s">
        <v>2445</v>
      </c>
      <c r="G53" t="s">
        <v>2446</v>
      </c>
      <c r="H53">
        <v>294</v>
      </c>
    </row>
    <row r="54" spans="1:8" x14ac:dyDescent="0.3">
      <c r="A54" t="s">
        <v>2426</v>
      </c>
      <c r="B54">
        <v>6</v>
      </c>
      <c r="C54" t="s">
        <v>2326</v>
      </c>
      <c r="D54">
        <v>19</v>
      </c>
      <c r="E54" t="s">
        <v>2427</v>
      </c>
      <c r="F54" t="s">
        <v>2445</v>
      </c>
      <c r="G54" t="s">
        <v>2447</v>
      </c>
      <c r="H54">
        <v>156</v>
      </c>
    </row>
    <row r="55" spans="1:8" x14ac:dyDescent="0.3">
      <c r="A55" t="s">
        <v>2426</v>
      </c>
      <c r="B55">
        <v>6</v>
      </c>
      <c r="C55" t="s">
        <v>2326</v>
      </c>
      <c r="D55">
        <v>19</v>
      </c>
      <c r="E55" t="s">
        <v>2427</v>
      </c>
      <c r="F55" t="s">
        <v>2448</v>
      </c>
      <c r="H55" s="2">
        <v>13894</v>
      </c>
    </row>
    <row r="56" spans="1:8" x14ac:dyDescent="0.3">
      <c r="A56" t="s">
        <v>2426</v>
      </c>
      <c r="B56">
        <v>6</v>
      </c>
      <c r="C56" t="s">
        <v>2326</v>
      </c>
      <c r="D56">
        <v>19</v>
      </c>
      <c r="E56" t="s">
        <v>2427</v>
      </c>
      <c r="F56" t="s">
        <v>2448</v>
      </c>
      <c r="G56" t="s">
        <v>2446</v>
      </c>
      <c r="H56" s="2">
        <v>10398</v>
      </c>
    </row>
    <row r="57" spans="1:8" x14ac:dyDescent="0.3">
      <c r="A57" t="s">
        <v>2426</v>
      </c>
      <c r="B57">
        <v>6</v>
      </c>
      <c r="C57" t="s">
        <v>2326</v>
      </c>
      <c r="D57">
        <v>19</v>
      </c>
      <c r="E57" t="s">
        <v>2427</v>
      </c>
      <c r="F57" t="s">
        <v>2448</v>
      </c>
      <c r="G57" t="s">
        <v>2447</v>
      </c>
      <c r="H57" s="2">
        <v>3496</v>
      </c>
    </row>
    <row r="58" spans="1:8" x14ac:dyDescent="0.3">
      <c r="A58" t="s">
        <v>2426</v>
      </c>
      <c r="B58">
        <v>6</v>
      </c>
      <c r="C58" t="s">
        <v>2326</v>
      </c>
      <c r="D58">
        <v>19</v>
      </c>
      <c r="E58" t="s">
        <v>2427</v>
      </c>
      <c r="F58" t="s">
        <v>2449</v>
      </c>
      <c r="H58" s="2">
        <v>1762</v>
      </c>
    </row>
    <row r="59" spans="1:8" x14ac:dyDescent="0.3">
      <c r="A59" t="s">
        <v>2426</v>
      </c>
      <c r="B59">
        <v>6</v>
      </c>
      <c r="C59" t="s">
        <v>2326</v>
      </c>
      <c r="D59">
        <v>19</v>
      </c>
      <c r="E59" t="s">
        <v>2427</v>
      </c>
      <c r="F59" t="s">
        <v>2450</v>
      </c>
      <c r="H59" s="2">
        <v>3754</v>
      </c>
    </row>
  </sheetData>
  <pageMargins left="0.7" right="0.7" top="0.75" bottom="0.75" header="0.3" footer="0.3"/>
  <pageSetup orientation="portrait" horizontalDpi="1200" verticalDpi="12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B0C623-9531-46BB-8EB1-2186516BBB37}">
  <sheetPr>
    <tabColor theme="1"/>
  </sheetPr>
  <dimension ref="A1:K588"/>
  <sheetViews>
    <sheetView workbookViewId="0">
      <pane ySplit="2" topLeftCell="A3" activePane="bottomLeft" state="frozen"/>
      <selection activeCell="E1" sqref="E1"/>
      <selection pane="bottomLeft"/>
    </sheetView>
  </sheetViews>
  <sheetFormatPr defaultColWidth="8.88671875" defaultRowHeight="14.4" x14ac:dyDescent="0.3"/>
  <cols>
    <col min="1" max="1" width="18.77734375" customWidth="1"/>
    <col min="2" max="2" width="21.6640625" customWidth="1"/>
    <col min="3" max="3" width="15.109375" bestFit="1" customWidth="1"/>
    <col min="4" max="4" width="16.33203125" customWidth="1"/>
    <col min="5" max="5" width="41.44140625" customWidth="1"/>
    <col min="6" max="6" width="39.77734375" customWidth="1"/>
    <col min="7" max="7" width="32" customWidth="1"/>
    <col min="8" max="8" width="33.77734375" customWidth="1"/>
    <col min="9" max="9" width="29.88671875" customWidth="1"/>
    <col min="10" max="10" width="19.44140625" customWidth="1"/>
    <col min="11" max="11" width="26" customWidth="1"/>
  </cols>
  <sheetData>
    <row r="1" spans="1:11" ht="21" x14ac:dyDescent="0.4">
      <c r="A1" s="285" t="s">
        <v>2529</v>
      </c>
    </row>
    <row r="2" spans="1:11" x14ac:dyDescent="0.3">
      <c r="A2" s="287" t="s">
        <v>340</v>
      </c>
      <c r="B2" t="s">
        <v>341</v>
      </c>
      <c r="C2" t="s">
        <v>342</v>
      </c>
      <c r="D2" t="s">
        <v>343</v>
      </c>
      <c r="E2" t="s">
        <v>344</v>
      </c>
      <c r="F2" t="s">
        <v>345</v>
      </c>
      <c r="G2" t="s">
        <v>346</v>
      </c>
      <c r="H2" t="s">
        <v>347</v>
      </c>
      <c r="I2" t="s">
        <v>348</v>
      </c>
      <c r="J2" t="s">
        <v>349</v>
      </c>
      <c r="K2" t="s">
        <v>350</v>
      </c>
    </row>
    <row r="3" spans="1:11" x14ac:dyDescent="0.3">
      <c r="A3" t="s">
        <v>351</v>
      </c>
      <c r="B3" s="72" t="s">
        <v>352</v>
      </c>
      <c r="C3">
        <v>197</v>
      </c>
      <c r="D3">
        <v>232</v>
      </c>
      <c r="E3">
        <v>342</v>
      </c>
      <c r="F3">
        <v>23</v>
      </c>
      <c r="G3">
        <v>37</v>
      </c>
      <c r="H3">
        <v>0</v>
      </c>
      <c r="I3">
        <v>25</v>
      </c>
      <c r="J3">
        <v>5</v>
      </c>
      <c r="K3">
        <v>34791</v>
      </c>
    </row>
    <row r="4" spans="1:11" x14ac:dyDescent="0.3">
      <c r="A4" t="s">
        <v>353</v>
      </c>
      <c r="B4" s="72" t="s">
        <v>354</v>
      </c>
      <c r="C4">
        <v>123</v>
      </c>
      <c r="D4">
        <v>101</v>
      </c>
      <c r="E4">
        <v>221</v>
      </c>
      <c r="F4">
        <v>5</v>
      </c>
      <c r="G4">
        <v>0</v>
      </c>
      <c r="H4">
        <v>0</v>
      </c>
      <c r="I4">
        <v>0</v>
      </c>
      <c r="J4">
        <v>0</v>
      </c>
      <c r="K4">
        <v>26021</v>
      </c>
    </row>
    <row r="5" spans="1:11" x14ac:dyDescent="0.3">
      <c r="A5" t="s">
        <v>355</v>
      </c>
      <c r="B5" s="72" t="s">
        <v>356</v>
      </c>
      <c r="C5">
        <v>272</v>
      </c>
      <c r="D5">
        <v>300</v>
      </c>
      <c r="E5">
        <v>502</v>
      </c>
      <c r="F5">
        <v>51</v>
      </c>
      <c r="G5">
        <v>10</v>
      </c>
      <c r="H5">
        <v>0</v>
      </c>
      <c r="I5">
        <v>5</v>
      </c>
      <c r="J5">
        <v>5</v>
      </c>
      <c r="K5">
        <v>79827</v>
      </c>
    </row>
    <row r="6" spans="1:11" x14ac:dyDescent="0.3">
      <c r="A6" t="s">
        <v>357</v>
      </c>
      <c r="B6" s="72" t="s">
        <v>358</v>
      </c>
      <c r="C6">
        <v>65</v>
      </c>
      <c r="D6">
        <v>38</v>
      </c>
      <c r="E6">
        <v>95</v>
      </c>
      <c r="F6">
        <v>5</v>
      </c>
      <c r="G6">
        <v>0</v>
      </c>
      <c r="H6">
        <v>0</v>
      </c>
      <c r="I6">
        <v>0</v>
      </c>
      <c r="J6">
        <v>5</v>
      </c>
      <c r="K6">
        <v>21404</v>
      </c>
    </row>
    <row r="7" spans="1:11" x14ac:dyDescent="0.3">
      <c r="A7" t="s">
        <v>359</v>
      </c>
      <c r="B7" s="72" t="s">
        <v>360</v>
      </c>
      <c r="C7">
        <v>396</v>
      </c>
      <c r="D7">
        <v>353</v>
      </c>
      <c r="E7">
        <v>670</v>
      </c>
      <c r="F7">
        <v>38</v>
      </c>
      <c r="G7">
        <v>25</v>
      </c>
      <c r="H7">
        <v>0</v>
      </c>
      <c r="I7">
        <v>10</v>
      </c>
      <c r="J7">
        <v>10</v>
      </c>
      <c r="K7">
        <v>84254</v>
      </c>
    </row>
    <row r="8" spans="1:11" x14ac:dyDescent="0.3">
      <c r="A8" t="s">
        <v>361</v>
      </c>
      <c r="B8" s="72" t="s">
        <v>362</v>
      </c>
      <c r="C8">
        <v>149</v>
      </c>
      <c r="D8">
        <v>133</v>
      </c>
      <c r="E8">
        <v>258</v>
      </c>
      <c r="F8">
        <v>18</v>
      </c>
      <c r="G8">
        <v>0</v>
      </c>
      <c r="H8">
        <v>0</v>
      </c>
      <c r="I8">
        <v>5</v>
      </c>
      <c r="J8">
        <v>0</v>
      </c>
      <c r="K8">
        <v>51940</v>
      </c>
    </row>
    <row r="9" spans="1:11" x14ac:dyDescent="0.3">
      <c r="A9" t="s">
        <v>363</v>
      </c>
      <c r="B9" s="72" t="s">
        <v>364</v>
      </c>
      <c r="C9">
        <v>18</v>
      </c>
      <c r="D9">
        <v>29</v>
      </c>
      <c r="E9">
        <v>33</v>
      </c>
      <c r="F9">
        <v>5</v>
      </c>
      <c r="G9">
        <v>0</v>
      </c>
      <c r="H9">
        <v>0</v>
      </c>
      <c r="I9">
        <v>5</v>
      </c>
      <c r="J9">
        <v>5</v>
      </c>
      <c r="K9">
        <v>5152</v>
      </c>
    </row>
    <row r="10" spans="1:11" x14ac:dyDescent="0.3">
      <c r="A10" t="s">
        <v>365</v>
      </c>
      <c r="B10" s="72" t="s">
        <v>366</v>
      </c>
      <c r="C10">
        <v>0</v>
      </c>
      <c r="D10">
        <v>5</v>
      </c>
      <c r="E10">
        <v>5</v>
      </c>
      <c r="F10">
        <v>0</v>
      </c>
      <c r="G10">
        <v>0</v>
      </c>
      <c r="H10">
        <v>0</v>
      </c>
      <c r="I10">
        <v>0</v>
      </c>
      <c r="J10">
        <v>0</v>
      </c>
      <c r="K10">
        <v>136</v>
      </c>
    </row>
    <row r="11" spans="1:11" x14ac:dyDescent="0.3">
      <c r="A11" t="s">
        <v>367</v>
      </c>
      <c r="B11" s="72" t="s">
        <v>368</v>
      </c>
      <c r="C11">
        <v>104</v>
      </c>
      <c r="D11">
        <v>110</v>
      </c>
      <c r="E11">
        <v>188</v>
      </c>
      <c r="F11">
        <v>14</v>
      </c>
      <c r="G11">
        <v>5</v>
      </c>
      <c r="H11">
        <v>0</v>
      </c>
      <c r="I11">
        <v>5</v>
      </c>
      <c r="J11">
        <v>0</v>
      </c>
      <c r="K11">
        <v>20295</v>
      </c>
    </row>
    <row r="12" spans="1:11" x14ac:dyDescent="0.3">
      <c r="A12" t="s">
        <v>369</v>
      </c>
      <c r="B12" s="72" t="s">
        <v>370</v>
      </c>
      <c r="C12">
        <v>1418</v>
      </c>
      <c r="D12">
        <v>1968</v>
      </c>
      <c r="E12">
        <v>2485</v>
      </c>
      <c r="F12">
        <v>233</v>
      </c>
      <c r="G12">
        <v>425</v>
      </c>
      <c r="H12">
        <v>147</v>
      </c>
      <c r="I12">
        <v>59</v>
      </c>
      <c r="J12">
        <v>41</v>
      </c>
      <c r="K12">
        <v>370560</v>
      </c>
    </row>
    <row r="13" spans="1:11" x14ac:dyDescent="0.3">
      <c r="A13" t="s">
        <v>371</v>
      </c>
      <c r="B13" s="72" t="s">
        <v>372</v>
      </c>
      <c r="C13">
        <v>194</v>
      </c>
      <c r="D13">
        <v>206</v>
      </c>
      <c r="E13">
        <v>319</v>
      </c>
      <c r="F13">
        <v>53</v>
      </c>
      <c r="G13">
        <v>18</v>
      </c>
      <c r="H13">
        <v>0</v>
      </c>
      <c r="I13">
        <v>5</v>
      </c>
      <c r="J13">
        <v>0</v>
      </c>
      <c r="K13">
        <v>23670</v>
      </c>
    </row>
    <row r="14" spans="1:11" x14ac:dyDescent="0.3">
      <c r="A14" t="s">
        <v>373</v>
      </c>
      <c r="B14" s="72" t="s">
        <v>374</v>
      </c>
      <c r="C14">
        <v>22</v>
      </c>
      <c r="D14">
        <v>19</v>
      </c>
      <c r="E14">
        <v>35</v>
      </c>
      <c r="F14">
        <v>5</v>
      </c>
      <c r="G14">
        <v>0</v>
      </c>
      <c r="H14">
        <v>0</v>
      </c>
      <c r="I14">
        <v>0</v>
      </c>
      <c r="J14">
        <v>0</v>
      </c>
      <c r="K14">
        <v>5418</v>
      </c>
    </row>
    <row r="15" spans="1:11" x14ac:dyDescent="0.3">
      <c r="A15" t="s">
        <v>375</v>
      </c>
      <c r="B15" s="72" t="s">
        <v>376</v>
      </c>
      <c r="C15">
        <v>605</v>
      </c>
      <c r="D15">
        <v>873</v>
      </c>
      <c r="E15">
        <v>1029</v>
      </c>
      <c r="F15">
        <v>76</v>
      </c>
      <c r="G15">
        <v>267</v>
      </c>
      <c r="H15">
        <v>64</v>
      </c>
      <c r="I15">
        <v>29</v>
      </c>
      <c r="J15">
        <v>10</v>
      </c>
      <c r="K15">
        <v>111458</v>
      </c>
    </row>
    <row r="16" spans="1:11" x14ac:dyDescent="0.3">
      <c r="A16" t="s">
        <v>377</v>
      </c>
      <c r="B16" s="72" t="s">
        <v>378</v>
      </c>
      <c r="C16">
        <v>409</v>
      </c>
      <c r="D16">
        <v>530</v>
      </c>
      <c r="E16">
        <v>714</v>
      </c>
      <c r="F16">
        <v>56</v>
      </c>
      <c r="G16">
        <v>120</v>
      </c>
      <c r="H16">
        <v>16</v>
      </c>
      <c r="I16">
        <v>21</v>
      </c>
      <c r="J16">
        <v>10</v>
      </c>
      <c r="K16">
        <v>81223</v>
      </c>
    </row>
    <row r="17" spans="1:11" x14ac:dyDescent="0.3">
      <c r="A17" t="s">
        <v>379</v>
      </c>
      <c r="B17" s="72" t="s">
        <v>380</v>
      </c>
      <c r="C17">
        <v>269</v>
      </c>
      <c r="D17">
        <v>185</v>
      </c>
      <c r="E17">
        <v>423</v>
      </c>
      <c r="F17">
        <v>10</v>
      </c>
      <c r="G17">
        <v>5</v>
      </c>
      <c r="H17">
        <v>0</v>
      </c>
      <c r="I17">
        <v>10</v>
      </c>
      <c r="J17">
        <v>5</v>
      </c>
      <c r="K17">
        <v>66353</v>
      </c>
    </row>
    <row r="18" spans="1:11" x14ac:dyDescent="0.3">
      <c r="A18" t="s">
        <v>381</v>
      </c>
      <c r="B18" s="72" t="s">
        <v>382</v>
      </c>
      <c r="C18">
        <v>103</v>
      </c>
      <c r="D18">
        <v>150</v>
      </c>
      <c r="E18">
        <v>147</v>
      </c>
      <c r="F18">
        <v>84</v>
      </c>
      <c r="G18">
        <v>0</v>
      </c>
      <c r="H18">
        <v>5</v>
      </c>
      <c r="I18">
        <v>5</v>
      </c>
      <c r="J18">
        <v>5</v>
      </c>
      <c r="K18">
        <v>24045</v>
      </c>
    </row>
    <row r="19" spans="1:11" x14ac:dyDescent="0.3">
      <c r="A19" t="s">
        <v>383</v>
      </c>
      <c r="B19" s="72" t="s">
        <v>384</v>
      </c>
      <c r="C19">
        <v>93</v>
      </c>
      <c r="D19">
        <v>167</v>
      </c>
      <c r="E19">
        <v>204</v>
      </c>
      <c r="F19">
        <v>21</v>
      </c>
      <c r="G19">
        <v>12</v>
      </c>
      <c r="H19">
        <v>20</v>
      </c>
      <c r="I19">
        <v>5</v>
      </c>
      <c r="J19">
        <v>5</v>
      </c>
      <c r="K19">
        <v>29915</v>
      </c>
    </row>
    <row r="20" spans="1:11" x14ac:dyDescent="0.3">
      <c r="A20" t="s">
        <v>385</v>
      </c>
      <c r="B20" s="72" t="s">
        <v>386</v>
      </c>
      <c r="C20">
        <v>91</v>
      </c>
      <c r="D20">
        <v>140</v>
      </c>
      <c r="E20">
        <v>169</v>
      </c>
      <c r="F20">
        <v>5</v>
      </c>
      <c r="G20">
        <v>33</v>
      </c>
      <c r="H20">
        <v>19</v>
      </c>
      <c r="I20">
        <v>5</v>
      </c>
      <c r="J20">
        <v>5</v>
      </c>
      <c r="K20">
        <v>16500</v>
      </c>
    </row>
    <row r="21" spans="1:11" x14ac:dyDescent="0.3">
      <c r="A21" t="s">
        <v>387</v>
      </c>
      <c r="B21" s="72" t="s">
        <v>388</v>
      </c>
      <c r="C21">
        <v>120</v>
      </c>
      <c r="D21">
        <v>87</v>
      </c>
      <c r="E21">
        <v>195</v>
      </c>
      <c r="F21">
        <v>5</v>
      </c>
      <c r="G21">
        <v>5</v>
      </c>
      <c r="H21">
        <v>0</v>
      </c>
      <c r="I21">
        <v>5</v>
      </c>
      <c r="J21">
        <v>5</v>
      </c>
      <c r="K21">
        <v>22546</v>
      </c>
    </row>
    <row r="22" spans="1:11" x14ac:dyDescent="0.3">
      <c r="A22" t="s">
        <v>389</v>
      </c>
      <c r="B22" s="72" t="s">
        <v>390</v>
      </c>
      <c r="C22">
        <v>176</v>
      </c>
      <c r="D22">
        <v>192</v>
      </c>
      <c r="E22">
        <v>250</v>
      </c>
      <c r="F22">
        <v>40</v>
      </c>
      <c r="G22">
        <v>61</v>
      </c>
      <c r="H22">
        <v>5</v>
      </c>
      <c r="I22">
        <v>5</v>
      </c>
      <c r="J22">
        <v>5</v>
      </c>
      <c r="K22">
        <v>34005</v>
      </c>
    </row>
    <row r="23" spans="1:11" x14ac:dyDescent="0.3">
      <c r="A23" t="s">
        <v>391</v>
      </c>
      <c r="B23" s="72" t="s">
        <v>392</v>
      </c>
      <c r="C23">
        <v>5</v>
      </c>
      <c r="D23">
        <v>15</v>
      </c>
      <c r="E23">
        <v>22</v>
      </c>
      <c r="F23">
        <v>0</v>
      </c>
      <c r="G23">
        <v>0</v>
      </c>
      <c r="H23">
        <v>0</v>
      </c>
      <c r="I23">
        <v>0</v>
      </c>
      <c r="J23">
        <v>0</v>
      </c>
      <c r="K23">
        <v>7193</v>
      </c>
    </row>
    <row r="24" spans="1:11" x14ac:dyDescent="0.3">
      <c r="A24" t="s">
        <v>393</v>
      </c>
      <c r="B24" s="72" t="s">
        <v>394</v>
      </c>
      <c r="C24">
        <v>232</v>
      </c>
      <c r="D24">
        <v>246</v>
      </c>
      <c r="E24">
        <v>385</v>
      </c>
      <c r="F24">
        <v>47</v>
      </c>
      <c r="G24">
        <v>29</v>
      </c>
      <c r="H24">
        <v>11</v>
      </c>
      <c r="I24">
        <v>5</v>
      </c>
      <c r="J24">
        <v>5</v>
      </c>
      <c r="K24">
        <v>39922</v>
      </c>
    </row>
    <row r="25" spans="1:11" x14ac:dyDescent="0.3">
      <c r="A25" t="s">
        <v>395</v>
      </c>
      <c r="B25" s="72" t="s">
        <v>396</v>
      </c>
      <c r="C25">
        <v>167</v>
      </c>
      <c r="D25">
        <v>311</v>
      </c>
      <c r="E25">
        <v>303</v>
      </c>
      <c r="F25">
        <v>65</v>
      </c>
      <c r="G25">
        <v>86</v>
      </c>
      <c r="H25">
        <v>5</v>
      </c>
      <c r="I25">
        <v>10</v>
      </c>
      <c r="J25">
        <v>10</v>
      </c>
      <c r="K25">
        <v>48518</v>
      </c>
    </row>
    <row r="26" spans="1:11" x14ac:dyDescent="0.3">
      <c r="A26" t="s">
        <v>397</v>
      </c>
      <c r="B26" s="72" t="s">
        <v>398</v>
      </c>
      <c r="C26">
        <v>18</v>
      </c>
      <c r="D26">
        <v>5</v>
      </c>
      <c r="E26">
        <v>23</v>
      </c>
      <c r="F26">
        <v>5</v>
      </c>
      <c r="G26">
        <v>0</v>
      </c>
      <c r="H26">
        <v>0</v>
      </c>
      <c r="I26">
        <v>0</v>
      </c>
      <c r="J26">
        <v>0</v>
      </c>
      <c r="K26">
        <v>4201</v>
      </c>
    </row>
    <row r="27" spans="1:11" x14ac:dyDescent="0.3">
      <c r="A27" t="s">
        <v>399</v>
      </c>
      <c r="B27" s="72" t="s">
        <v>400</v>
      </c>
      <c r="C27">
        <v>79</v>
      </c>
      <c r="D27">
        <v>29</v>
      </c>
      <c r="E27">
        <v>102</v>
      </c>
      <c r="F27">
        <v>10</v>
      </c>
      <c r="G27">
        <v>0</v>
      </c>
      <c r="H27">
        <v>0</v>
      </c>
      <c r="I27">
        <v>0</v>
      </c>
      <c r="J27">
        <v>5</v>
      </c>
      <c r="K27">
        <v>14818</v>
      </c>
    </row>
    <row r="28" spans="1:11" x14ac:dyDescent="0.3">
      <c r="A28" t="s">
        <v>401</v>
      </c>
      <c r="B28" s="72" t="s">
        <v>402</v>
      </c>
      <c r="C28">
        <v>343</v>
      </c>
      <c r="D28">
        <v>397</v>
      </c>
      <c r="E28">
        <v>601</v>
      </c>
      <c r="F28">
        <v>43</v>
      </c>
      <c r="G28">
        <v>35</v>
      </c>
      <c r="H28">
        <v>51</v>
      </c>
      <c r="I28">
        <v>5</v>
      </c>
      <c r="J28">
        <v>0</v>
      </c>
      <c r="K28">
        <v>61464</v>
      </c>
    </row>
    <row r="29" spans="1:11" x14ac:dyDescent="0.3">
      <c r="A29" t="s">
        <v>403</v>
      </c>
      <c r="B29" s="72" t="s">
        <v>404</v>
      </c>
      <c r="C29">
        <v>3437</v>
      </c>
      <c r="D29">
        <v>3147</v>
      </c>
      <c r="E29">
        <v>5305</v>
      </c>
      <c r="F29">
        <v>506</v>
      </c>
      <c r="G29">
        <v>360</v>
      </c>
      <c r="H29">
        <v>79</v>
      </c>
      <c r="I29">
        <v>275</v>
      </c>
      <c r="J29">
        <v>56</v>
      </c>
      <c r="K29">
        <v>480569</v>
      </c>
    </row>
    <row r="30" spans="1:11" x14ac:dyDescent="0.3">
      <c r="A30" t="s">
        <v>405</v>
      </c>
      <c r="B30" s="72" t="s">
        <v>406</v>
      </c>
      <c r="C30">
        <v>111</v>
      </c>
      <c r="D30">
        <v>126</v>
      </c>
      <c r="E30">
        <v>198</v>
      </c>
      <c r="F30">
        <v>14</v>
      </c>
      <c r="G30">
        <v>5</v>
      </c>
      <c r="H30">
        <v>5</v>
      </c>
      <c r="I30">
        <v>5</v>
      </c>
      <c r="J30">
        <v>0</v>
      </c>
      <c r="K30">
        <v>33360</v>
      </c>
    </row>
    <row r="31" spans="1:11" x14ac:dyDescent="0.3">
      <c r="A31" t="s">
        <v>407</v>
      </c>
      <c r="B31" s="72" t="s">
        <v>408</v>
      </c>
      <c r="C31">
        <v>153</v>
      </c>
      <c r="D31">
        <v>177</v>
      </c>
      <c r="E31">
        <v>252</v>
      </c>
      <c r="F31">
        <v>59</v>
      </c>
      <c r="G31">
        <v>5</v>
      </c>
      <c r="H31">
        <v>0</v>
      </c>
      <c r="I31">
        <v>15</v>
      </c>
      <c r="J31">
        <v>5</v>
      </c>
      <c r="K31">
        <v>34137</v>
      </c>
    </row>
    <row r="32" spans="1:11" x14ac:dyDescent="0.3">
      <c r="A32" t="s">
        <v>409</v>
      </c>
      <c r="B32" s="72" t="s">
        <v>410</v>
      </c>
      <c r="C32">
        <v>281</v>
      </c>
      <c r="D32">
        <v>242</v>
      </c>
      <c r="E32">
        <v>442</v>
      </c>
      <c r="F32">
        <v>24</v>
      </c>
      <c r="G32">
        <v>19</v>
      </c>
      <c r="H32">
        <v>5</v>
      </c>
      <c r="I32">
        <v>26</v>
      </c>
      <c r="J32">
        <v>5</v>
      </c>
      <c r="K32">
        <v>56925</v>
      </c>
    </row>
    <row r="33" spans="1:11" x14ac:dyDescent="0.3">
      <c r="A33" t="s">
        <v>411</v>
      </c>
      <c r="B33" s="72" t="s">
        <v>412</v>
      </c>
      <c r="C33">
        <v>743</v>
      </c>
      <c r="D33">
        <v>470</v>
      </c>
      <c r="E33">
        <v>1129</v>
      </c>
      <c r="F33">
        <v>27</v>
      </c>
      <c r="G33">
        <v>29</v>
      </c>
      <c r="H33">
        <v>0</v>
      </c>
      <c r="I33">
        <v>25</v>
      </c>
      <c r="J33">
        <v>5</v>
      </c>
      <c r="K33">
        <v>100512</v>
      </c>
    </row>
    <row r="34" spans="1:11" x14ac:dyDescent="0.3">
      <c r="A34" t="s">
        <v>413</v>
      </c>
      <c r="B34" s="72" t="s">
        <v>414</v>
      </c>
      <c r="C34">
        <v>533</v>
      </c>
      <c r="D34">
        <v>504</v>
      </c>
      <c r="E34">
        <v>842</v>
      </c>
      <c r="F34">
        <v>47</v>
      </c>
      <c r="G34">
        <v>85</v>
      </c>
      <c r="H34">
        <v>24</v>
      </c>
      <c r="I34">
        <v>31</v>
      </c>
      <c r="J34">
        <v>5</v>
      </c>
      <c r="K34">
        <v>76339</v>
      </c>
    </row>
    <row r="35" spans="1:11" x14ac:dyDescent="0.3">
      <c r="A35" t="s">
        <v>415</v>
      </c>
      <c r="B35" s="72" t="s">
        <v>416</v>
      </c>
      <c r="C35">
        <v>48</v>
      </c>
      <c r="D35">
        <v>117</v>
      </c>
      <c r="E35">
        <v>91</v>
      </c>
      <c r="F35">
        <v>37</v>
      </c>
      <c r="G35">
        <v>29</v>
      </c>
      <c r="H35">
        <v>5</v>
      </c>
      <c r="I35">
        <v>5</v>
      </c>
      <c r="J35">
        <v>5</v>
      </c>
      <c r="K35">
        <v>27001</v>
      </c>
    </row>
    <row r="36" spans="1:11" x14ac:dyDescent="0.3">
      <c r="A36" t="s">
        <v>417</v>
      </c>
      <c r="B36" s="72" t="s">
        <v>418</v>
      </c>
      <c r="C36">
        <v>75</v>
      </c>
      <c r="D36">
        <v>97</v>
      </c>
      <c r="E36">
        <v>147</v>
      </c>
      <c r="F36">
        <v>21</v>
      </c>
      <c r="G36">
        <v>0</v>
      </c>
      <c r="H36">
        <v>0</v>
      </c>
      <c r="I36">
        <v>5</v>
      </c>
      <c r="J36">
        <v>5</v>
      </c>
      <c r="K36">
        <v>28297</v>
      </c>
    </row>
    <row r="37" spans="1:11" x14ac:dyDescent="0.3">
      <c r="A37" t="s">
        <v>419</v>
      </c>
      <c r="B37" s="72" t="s">
        <v>420</v>
      </c>
      <c r="C37">
        <v>153</v>
      </c>
      <c r="D37">
        <v>270</v>
      </c>
      <c r="E37">
        <v>311</v>
      </c>
      <c r="F37">
        <v>100</v>
      </c>
      <c r="G37">
        <v>10</v>
      </c>
      <c r="H37">
        <v>5</v>
      </c>
      <c r="I37">
        <v>5</v>
      </c>
      <c r="J37">
        <v>20</v>
      </c>
      <c r="K37">
        <v>112771</v>
      </c>
    </row>
    <row r="38" spans="1:11" x14ac:dyDescent="0.3">
      <c r="A38" t="s">
        <v>421</v>
      </c>
      <c r="B38" s="72" t="s">
        <v>422</v>
      </c>
      <c r="C38">
        <v>77</v>
      </c>
      <c r="D38">
        <v>38</v>
      </c>
      <c r="E38">
        <v>111</v>
      </c>
      <c r="F38">
        <v>10</v>
      </c>
      <c r="G38">
        <v>0</v>
      </c>
      <c r="H38">
        <v>0</v>
      </c>
      <c r="I38">
        <v>0</v>
      </c>
      <c r="J38">
        <v>0</v>
      </c>
      <c r="K38">
        <v>21089</v>
      </c>
    </row>
    <row r="39" spans="1:11" x14ac:dyDescent="0.3">
      <c r="A39" t="s">
        <v>423</v>
      </c>
      <c r="B39" s="72" t="s">
        <v>424</v>
      </c>
      <c r="C39">
        <v>43</v>
      </c>
      <c r="D39">
        <v>40</v>
      </c>
      <c r="E39">
        <v>74</v>
      </c>
      <c r="F39">
        <v>20</v>
      </c>
      <c r="G39">
        <v>0</v>
      </c>
      <c r="H39">
        <v>0</v>
      </c>
      <c r="I39">
        <v>10</v>
      </c>
      <c r="J39">
        <v>0</v>
      </c>
      <c r="K39">
        <v>18438</v>
      </c>
    </row>
    <row r="40" spans="1:11" x14ac:dyDescent="0.3">
      <c r="A40" t="s">
        <v>425</v>
      </c>
      <c r="B40" s="72" t="s">
        <v>426</v>
      </c>
      <c r="C40">
        <v>32</v>
      </c>
      <c r="D40">
        <v>24</v>
      </c>
      <c r="E40">
        <v>51</v>
      </c>
      <c r="F40">
        <v>5</v>
      </c>
      <c r="G40">
        <v>0</v>
      </c>
      <c r="H40">
        <v>0</v>
      </c>
      <c r="I40">
        <v>5</v>
      </c>
      <c r="J40">
        <v>0</v>
      </c>
      <c r="K40">
        <v>3881</v>
      </c>
    </row>
    <row r="41" spans="1:11" x14ac:dyDescent="0.3">
      <c r="A41" t="s">
        <v>427</v>
      </c>
      <c r="B41" s="72" t="s">
        <v>428</v>
      </c>
      <c r="C41">
        <v>71</v>
      </c>
      <c r="D41">
        <v>42</v>
      </c>
      <c r="E41">
        <v>93</v>
      </c>
      <c r="F41">
        <v>16</v>
      </c>
      <c r="G41">
        <v>0</v>
      </c>
      <c r="H41">
        <v>0</v>
      </c>
      <c r="I41">
        <v>5</v>
      </c>
      <c r="J41">
        <v>5</v>
      </c>
      <c r="K41">
        <v>14423</v>
      </c>
    </row>
    <row r="42" spans="1:11" x14ac:dyDescent="0.3">
      <c r="A42" t="s">
        <v>429</v>
      </c>
      <c r="B42" s="72" t="s">
        <v>430</v>
      </c>
      <c r="C42">
        <v>5</v>
      </c>
      <c r="D42">
        <v>5</v>
      </c>
      <c r="E42">
        <v>15</v>
      </c>
      <c r="F42">
        <v>5</v>
      </c>
      <c r="G42">
        <v>0</v>
      </c>
      <c r="H42">
        <v>0</v>
      </c>
      <c r="I42">
        <v>0</v>
      </c>
      <c r="J42">
        <v>0</v>
      </c>
      <c r="K42">
        <v>1403</v>
      </c>
    </row>
    <row r="43" spans="1:11" x14ac:dyDescent="0.3">
      <c r="A43" t="s">
        <v>431</v>
      </c>
      <c r="B43" s="72" t="s">
        <v>432</v>
      </c>
      <c r="C43">
        <v>60</v>
      </c>
      <c r="D43">
        <v>56</v>
      </c>
      <c r="E43">
        <v>95</v>
      </c>
      <c r="F43">
        <v>14</v>
      </c>
      <c r="G43">
        <v>0</v>
      </c>
      <c r="H43">
        <v>0</v>
      </c>
      <c r="I43">
        <v>5</v>
      </c>
      <c r="J43">
        <v>0</v>
      </c>
      <c r="K43">
        <v>22520</v>
      </c>
    </row>
    <row r="44" spans="1:11" x14ac:dyDescent="0.3">
      <c r="A44" t="s">
        <v>433</v>
      </c>
      <c r="B44" s="72" t="s">
        <v>434</v>
      </c>
      <c r="C44">
        <v>5</v>
      </c>
      <c r="D44">
        <v>5</v>
      </c>
      <c r="E44">
        <v>5</v>
      </c>
      <c r="F44">
        <v>0</v>
      </c>
      <c r="G44">
        <v>0</v>
      </c>
      <c r="H44">
        <v>0</v>
      </c>
      <c r="I44">
        <v>5</v>
      </c>
      <c r="J44">
        <v>0</v>
      </c>
      <c r="K44">
        <v>1079</v>
      </c>
    </row>
    <row r="45" spans="1:11" x14ac:dyDescent="0.3">
      <c r="A45" t="s">
        <v>435</v>
      </c>
      <c r="B45" s="72" t="s">
        <v>436</v>
      </c>
      <c r="C45">
        <v>371</v>
      </c>
      <c r="D45">
        <v>168</v>
      </c>
      <c r="E45">
        <v>495</v>
      </c>
      <c r="F45">
        <v>28</v>
      </c>
      <c r="G45">
        <v>5</v>
      </c>
      <c r="H45">
        <v>5</v>
      </c>
      <c r="I45">
        <v>5</v>
      </c>
      <c r="J45">
        <v>5</v>
      </c>
      <c r="K45">
        <v>27165</v>
      </c>
    </row>
    <row r="46" spans="1:11" x14ac:dyDescent="0.3">
      <c r="A46" t="s">
        <v>437</v>
      </c>
      <c r="B46" s="72" t="s">
        <v>438</v>
      </c>
      <c r="C46">
        <v>170</v>
      </c>
      <c r="D46">
        <v>161</v>
      </c>
      <c r="E46">
        <v>287</v>
      </c>
      <c r="F46">
        <v>19</v>
      </c>
      <c r="G46">
        <v>25</v>
      </c>
      <c r="H46">
        <v>0</v>
      </c>
      <c r="I46">
        <v>5</v>
      </c>
      <c r="J46">
        <v>5</v>
      </c>
      <c r="K46">
        <v>44136</v>
      </c>
    </row>
    <row r="47" spans="1:11" x14ac:dyDescent="0.3">
      <c r="A47" t="s">
        <v>439</v>
      </c>
      <c r="B47" s="72" t="s">
        <v>440</v>
      </c>
      <c r="C47">
        <v>373</v>
      </c>
      <c r="D47">
        <v>285</v>
      </c>
      <c r="E47">
        <v>584</v>
      </c>
      <c r="F47">
        <v>5</v>
      </c>
      <c r="G47">
        <v>57</v>
      </c>
      <c r="H47">
        <v>0</v>
      </c>
      <c r="I47">
        <v>5</v>
      </c>
      <c r="J47">
        <v>0</v>
      </c>
      <c r="K47">
        <v>65454</v>
      </c>
    </row>
    <row r="48" spans="1:11" x14ac:dyDescent="0.3">
      <c r="A48" t="s">
        <v>441</v>
      </c>
      <c r="B48" s="72" t="s">
        <v>442</v>
      </c>
      <c r="C48">
        <v>12</v>
      </c>
      <c r="D48">
        <v>13</v>
      </c>
      <c r="E48">
        <v>25</v>
      </c>
      <c r="F48">
        <v>0</v>
      </c>
      <c r="G48">
        <v>0</v>
      </c>
      <c r="H48">
        <v>0</v>
      </c>
      <c r="I48">
        <v>0</v>
      </c>
      <c r="J48">
        <v>0</v>
      </c>
      <c r="K48">
        <v>4645</v>
      </c>
    </row>
    <row r="49" spans="1:11" x14ac:dyDescent="0.3">
      <c r="A49" t="s">
        <v>443</v>
      </c>
      <c r="B49" s="72" t="s">
        <v>444</v>
      </c>
      <c r="C49">
        <v>39</v>
      </c>
      <c r="D49">
        <v>17</v>
      </c>
      <c r="E49">
        <v>53</v>
      </c>
      <c r="F49">
        <v>5</v>
      </c>
      <c r="G49">
        <v>0</v>
      </c>
      <c r="H49">
        <v>0</v>
      </c>
      <c r="I49">
        <v>5</v>
      </c>
      <c r="J49">
        <v>0</v>
      </c>
      <c r="K49">
        <v>6195</v>
      </c>
    </row>
    <row r="50" spans="1:11" x14ac:dyDescent="0.3">
      <c r="A50" t="s">
        <v>445</v>
      </c>
      <c r="B50" s="72" t="s">
        <v>446</v>
      </c>
      <c r="C50">
        <v>319</v>
      </c>
      <c r="D50">
        <v>660</v>
      </c>
      <c r="E50">
        <v>565</v>
      </c>
      <c r="F50">
        <v>16</v>
      </c>
      <c r="G50">
        <v>221</v>
      </c>
      <c r="H50">
        <v>146</v>
      </c>
      <c r="I50">
        <v>10</v>
      </c>
      <c r="J50">
        <v>12</v>
      </c>
      <c r="K50">
        <v>81676</v>
      </c>
    </row>
    <row r="51" spans="1:11" x14ac:dyDescent="0.3">
      <c r="A51" t="s">
        <v>447</v>
      </c>
      <c r="B51" s="72" t="s">
        <v>448</v>
      </c>
      <c r="C51">
        <v>557</v>
      </c>
      <c r="D51">
        <v>458</v>
      </c>
      <c r="E51">
        <v>877</v>
      </c>
      <c r="F51">
        <v>42</v>
      </c>
      <c r="G51">
        <v>79</v>
      </c>
      <c r="H51">
        <v>5</v>
      </c>
      <c r="I51">
        <v>15</v>
      </c>
      <c r="J51">
        <v>20</v>
      </c>
      <c r="K51">
        <v>107655</v>
      </c>
    </row>
    <row r="52" spans="1:11" x14ac:dyDescent="0.3">
      <c r="A52" t="s">
        <v>449</v>
      </c>
      <c r="B52" s="72" t="s">
        <v>450</v>
      </c>
      <c r="C52">
        <v>97</v>
      </c>
      <c r="D52">
        <v>71</v>
      </c>
      <c r="E52">
        <v>162</v>
      </c>
      <c r="F52">
        <v>5</v>
      </c>
      <c r="G52">
        <v>0</v>
      </c>
      <c r="H52">
        <v>0</v>
      </c>
      <c r="I52">
        <v>0</v>
      </c>
      <c r="J52">
        <v>0</v>
      </c>
      <c r="K52">
        <v>26961</v>
      </c>
    </row>
    <row r="53" spans="1:11" x14ac:dyDescent="0.3">
      <c r="A53" t="s">
        <v>451</v>
      </c>
      <c r="B53" s="72" t="s">
        <v>452</v>
      </c>
      <c r="C53">
        <v>444</v>
      </c>
      <c r="D53">
        <v>246</v>
      </c>
      <c r="E53">
        <v>662</v>
      </c>
      <c r="F53">
        <v>5</v>
      </c>
      <c r="G53">
        <v>5</v>
      </c>
      <c r="H53">
        <v>0</v>
      </c>
      <c r="I53">
        <v>11</v>
      </c>
      <c r="J53">
        <v>5</v>
      </c>
      <c r="K53">
        <v>39884</v>
      </c>
    </row>
    <row r="54" spans="1:11" x14ac:dyDescent="0.3">
      <c r="A54" t="s">
        <v>453</v>
      </c>
      <c r="B54" s="72" t="s">
        <v>189</v>
      </c>
      <c r="C54">
        <v>98</v>
      </c>
      <c r="D54">
        <v>70</v>
      </c>
      <c r="E54">
        <v>148</v>
      </c>
      <c r="F54">
        <v>16</v>
      </c>
      <c r="G54">
        <v>0</v>
      </c>
      <c r="H54">
        <v>0</v>
      </c>
      <c r="I54">
        <v>5</v>
      </c>
      <c r="J54">
        <v>5</v>
      </c>
      <c r="K54">
        <v>13993</v>
      </c>
    </row>
    <row r="55" spans="1:11" x14ac:dyDescent="0.3">
      <c r="A55" t="s">
        <v>454</v>
      </c>
      <c r="B55" s="72" t="s">
        <v>455</v>
      </c>
      <c r="C55">
        <v>28</v>
      </c>
      <c r="D55">
        <v>39</v>
      </c>
      <c r="E55">
        <v>56</v>
      </c>
      <c r="F55">
        <v>5</v>
      </c>
      <c r="G55">
        <v>5</v>
      </c>
      <c r="H55">
        <v>5</v>
      </c>
      <c r="I55">
        <v>5</v>
      </c>
      <c r="J55">
        <v>5</v>
      </c>
      <c r="K55">
        <v>9022</v>
      </c>
    </row>
    <row r="56" spans="1:11" x14ac:dyDescent="0.3">
      <c r="A56" t="s">
        <v>456</v>
      </c>
      <c r="B56" s="72" t="s">
        <v>457</v>
      </c>
      <c r="C56">
        <v>66</v>
      </c>
      <c r="D56">
        <v>22</v>
      </c>
      <c r="E56">
        <v>87</v>
      </c>
      <c r="F56">
        <v>0</v>
      </c>
      <c r="G56">
        <v>0</v>
      </c>
      <c r="H56">
        <v>0</v>
      </c>
      <c r="I56">
        <v>5</v>
      </c>
      <c r="J56">
        <v>0</v>
      </c>
      <c r="K56">
        <v>7520</v>
      </c>
    </row>
    <row r="57" spans="1:11" x14ac:dyDescent="0.3">
      <c r="A57" t="s">
        <v>458</v>
      </c>
      <c r="B57" s="72" t="s">
        <v>459</v>
      </c>
      <c r="C57">
        <v>19</v>
      </c>
      <c r="D57">
        <v>11</v>
      </c>
      <c r="E57">
        <v>29</v>
      </c>
      <c r="F57">
        <v>5</v>
      </c>
      <c r="G57">
        <v>0</v>
      </c>
      <c r="H57">
        <v>0</v>
      </c>
      <c r="I57">
        <v>0</v>
      </c>
      <c r="J57">
        <v>0</v>
      </c>
      <c r="K57">
        <v>7525</v>
      </c>
    </row>
    <row r="58" spans="1:11" x14ac:dyDescent="0.3">
      <c r="A58" t="s">
        <v>460</v>
      </c>
      <c r="B58" s="72" t="s">
        <v>461</v>
      </c>
      <c r="C58">
        <v>440</v>
      </c>
      <c r="D58">
        <v>336</v>
      </c>
      <c r="E58">
        <v>720</v>
      </c>
      <c r="F58">
        <v>41</v>
      </c>
      <c r="G58">
        <v>5</v>
      </c>
      <c r="H58">
        <v>5</v>
      </c>
      <c r="I58">
        <v>10</v>
      </c>
      <c r="J58">
        <v>5</v>
      </c>
      <c r="K58">
        <v>85085</v>
      </c>
    </row>
    <row r="59" spans="1:11" x14ac:dyDescent="0.3">
      <c r="A59" t="s">
        <v>462</v>
      </c>
      <c r="B59" s="72" t="s">
        <v>463</v>
      </c>
      <c r="C59">
        <v>135</v>
      </c>
      <c r="D59">
        <v>138</v>
      </c>
      <c r="E59">
        <v>206</v>
      </c>
      <c r="F59">
        <v>18</v>
      </c>
      <c r="G59">
        <v>27</v>
      </c>
      <c r="H59">
        <v>5</v>
      </c>
      <c r="I59">
        <v>0</v>
      </c>
      <c r="J59">
        <v>16</v>
      </c>
      <c r="K59">
        <v>47886</v>
      </c>
    </row>
    <row r="60" spans="1:11" x14ac:dyDescent="0.3">
      <c r="A60" t="s">
        <v>464</v>
      </c>
      <c r="B60" s="72" t="s">
        <v>465</v>
      </c>
      <c r="C60">
        <v>91</v>
      </c>
      <c r="D60">
        <v>55</v>
      </c>
      <c r="E60">
        <v>139</v>
      </c>
      <c r="F60">
        <v>5</v>
      </c>
      <c r="G60">
        <v>5</v>
      </c>
      <c r="H60">
        <v>0</v>
      </c>
      <c r="I60">
        <v>5</v>
      </c>
      <c r="J60">
        <v>0</v>
      </c>
      <c r="K60">
        <v>18017</v>
      </c>
    </row>
    <row r="61" spans="1:11" x14ac:dyDescent="0.3">
      <c r="A61" t="s">
        <v>466</v>
      </c>
      <c r="B61" s="72" t="s">
        <v>467</v>
      </c>
      <c r="C61">
        <v>15</v>
      </c>
      <c r="D61">
        <v>71</v>
      </c>
      <c r="E61">
        <v>41</v>
      </c>
      <c r="F61">
        <v>31</v>
      </c>
      <c r="G61">
        <v>14</v>
      </c>
      <c r="H61">
        <v>0</v>
      </c>
      <c r="I61">
        <v>0</v>
      </c>
      <c r="J61">
        <v>0</v>
      </c>
      <c r="K61">
        <v>8908</v>
      </c>
    </row>
    <row r="62" spans="1:11" x14ac:dyDescent="0.3">
      <c r="A62" t="s">
        <v>468</v>
      </c>
      <c r="B62" s="72" t="s">
        <v>469</v>
      </c>
      <c r="C62">
        <v>387</v>
      </c>
      <c r="D62">
        <v>326</v>
      </c>
      <c r="E62">
        <v>647</v>
      </c>
      <c r="F62">
        <v>49</v>
      </c>
      <c r="G62">
        <v>5</v>
      </c>
      <c r="H62">
        <v>10</v>
      </c>
      <c r="I62">
        <v>5</v>
      </c>
      <c r="J62">
        <v>0</v>
      </c>
      <c r="K62">
        <v>114411</v>
      </c>
    </row>
    <row r="63" spans="1:11" x14ac:dyDescent="0.3">
      <c r="A63" t="s">
        <v>470</v>
      </c>
      <c r="B63" s="72" t="s">
        <v>471</v>
      </c>
      <c r="C63">
        <v>10</v>
      </c>
      <c r="D63">
        <v>20</v>
      </c>
      <c r="E63">
        <v>23</v>
      </c>
      <c r="F63">
        <v>5</v>
      </c>
      <c r="G63">
        <v>5</v>
      </c>
      <c r="H63">
        <v>0</v>
      </c>
      <c r="I63">
        <v>0</v>
      </c>
      <c r="J63">
        <v>0</v>
      </c>
      <c r="K63">
        <v>15873</v>
      </c>
    </row>
    <row r="64" spans="1:11" x14ac:dyDescent="0.3">
      <c r="A64" t="s">
        <v>472</v>
      </c>
      <c r="B64" s="72" t="s">
        <v>473</v>
      </c>
      <c r="C64">
        <v>82</v>
      </c>
      <c r="D64">
        <v>82</v>
      </c>
      <c r="E64">
        <v>138</v>
      </c>
      <c r="F64">
        <v>13</v>
      </c>
      <c r="G64">
        <v>5</v>
      </c>
      <c r="H64">
        <v>5</v>
      </c>
      <c r="I64">
        <v>5</v>
      </c>
      <c r="J64">
        <v>0</v>
      </c>
      <c r="K64">
        <v>17021</v>
      </c>
    </row>
    <row r="65" spans="1:11" x14ac:dyDescent="0.3">
      <c r="A65" t="s">
        <v>474</v>
      </c>
      <c r="B65" s="72" t="s">
        <v>475</v>
      </c>
      <c r="C65">
        <v>718</v>
      </c>
      <c r="D65">
        <v>879</v>
      </c>
      <c r="E65">
        <v>1245</v>
      </c>
      <c r="F65">
        <v>57</v>
      </c>
      <c r="G65">
        <v>211</v>
      </c>
      <c r="H65">
        <v>24</v>
      </c>
      <c r="I65">
        <v>54</v>
      </c>
      <c r="J65">
        <v>15</v>
      </c>
      <c r="K65">
        <v>119682</v>
      </c>
    </row>
    <row r="66" spans="1:11" x14ac:dyDescent="0.3">
      <c r="A66" t="s">
        <v>476</v>
      </c>
      <c r="B66" s="72" t="s">
        <v>477</v>
      </c>
      <c r="C66">
        <v>178</v>
      </c>
      <c r="D66">
        <v>176</v>
      </c>
      <c r="E66">
        <v>311</v>
      </c>
      <c r="F66">
        <v>17</v>
      </c>
      <c r="G66">
        <v>21</v>
      </c>
      <c r="H66">
        <v>0</v>
      </c>
      <c r="I66">
        <v>10</v>
      </c>
      <c r="J66">
        <v>5</v>
      </c>
      <c r="K66">
        <v>62507</v>
      </c>
    </row>
    <row r="67" spans="1:11" x14ac:dyDescent="0.3">
      <c r="A67" t="s">
        <v>478</v>
      </c>
      <c r="B67" s="72" t="s">
        <v>479</v>
      </c>
      <c r="C67">
        <v>324</v>
      </c>
      <c r="D67">
        <v>184</v>
      </c>
      <c r="E67">
        <v>463</v>
      </c>
      <c r="F67">
        <v>27</v>
      </c>
      <c r="G67">
        <v>5</v>
      </c>
      <c r="H67">
        <v>0</v>
      </c>
      <c r="I67">
        <v>11</v>
      </c>
      <c r="J67">
        <v>5</v>
      </c>
      <c r="K67">
        <v>47130</v>
      </c>
    </row>
    <row r="68" spans="1:11" x14ac:dyDescent="0.3">
      <c r="A68" t="s">
        <v>480</v>
      </c>
      <c r="B68" s="72" t="s">
        <v>481</v>
      </c>
      <c r="C68">
        <v>188</v>
      </c>
      <c r="D68">
        <v>286</v>
      </c>
      <c r="E68">
        <v>358</v>
      </c>
      <c r="F68">
        <v>5</v>
      </c>
      <c r="G68">
        <v>59</v>
      </c>
      <c r="H68">
        <v>5</v>
      </c>
      <c r="I68">
        <v>5</v>
      </c>
      <c r="J68">
        <v>40</v>
      </c>
      <c r="K68">
        <v>49633</v>
      </c>
    </row>
    <row r="69" spans="1:11" x14ac:dyDescent="0.3">
      <c r="A69" t="s">
        <v>482</v>
      </c>
      <c r="B69" s="72" t="s">
        <v>483</v>
      </c>
      <c r="C69">
        <v>414</v>
      </c>
      <c r="D69">
        <v>595</v>
      </c>
      <c r="E69">
        <v>654</v>
      </c>
      <c r="F69">
        <v>302</v>
      </c>
      <c r="G69">
        <v>30</v>
      </c>
      <c r="H69">
        <v>0</v>
      </c>
      <c r="I69">
        <v>10</v>
      </c>
      <c r="J69">
        <v>10</v>
      </c>
      <c r="K69">
        <v>80045</v>
      </c>
    </row>
    <row r="70" spans="1:11" x14ac:dyDescent="0.3">
      <c r="A70" t="s">
        <v>484</v>
      </c>
      <c r="B70" s="72" t="s">
        <v>485</v>
      </c>
      <c r="C70">
        <v>365</v>
      </c>
      <c r="D70">
        <v>375</v>
      </c>
      <c r="E70">
        <v>597</v>
      </c>
      <c r="F70">
        <v>19</v>
      </c>
      <c r="G70">
        <v>85</v>
      </c>
      <c r="H70">
        <v>26</v>
      </c>
      <c r="I70">
        <v>21</v>
      </c>
      <c r="J70">
        <v>0</v>
      </c>
      <c r="K70">
        <v>95361</v>
      </c>
    </row>
    <row r="71" spans="1:11" x14ac:dyDescent="0.3">
      <c r="A71" t="s">
        <v>486</v>
      </c>
      <c r="B71" s="72" t="s">
        <v>487</v>
      </c>
      <c r="C71">
        <v>225</v>
      </c>
      <c r="D71">
        <v>165</v>
      </c>
      <c r="E71">
        <v>377</v>
      </c>
      <c r="F71">
        <v>5</v>
      </c>
      <c r="G71">
        <v>5</v>
      </c>
      <c r="H71">
        <v>0</v>
      </c>
      <c r="I71">
        <v>5</v>
      </c>
      <c r="J71">
        <v>0</v>
      </c>
      <c r="K71">
        <v>82800</v>
      </c>
    </row>
    <row r="72" spans="1:11" x14ac:dyDescent="0.3">
      <c r="A72" t="s">
        <v>488</v>
      </c>
      <c r="B72" s="72" t="s">
        <v>489</v>
      </c>
      <c r="C72">
        <v>81</v>
      </c>
      <c r="D72">
        <v>55</v>
      </c>
      <c r="E72">
        <v>121</v>
      </c>
      <c r="F72">
        <v>11</v>
      </c>
      <c r="G72">
        <v>0</v>
      </c>
      <c r="H72">
        <v>0</v>
      </c>
      <c r="I72">
        <v>5</v>
      </c>
      <c r="J72">
        <v>0</v>
      </c>
      <c r="K72">
        <v>23279</v>
      </c>
    </row>
    <row r="73" spans="1:11" x14ac:dyDescent="0.3">
      <c r="A73" t="s">
        <v>490</v>
      </c>
      <c r="B73" s="72" t="s">
        <v>491</v>
      </c>
      <c r="C73">
        <v>2050</v>
      </c>
      <c r="D73">
        <v>1377</v>
      </c>
      <c r="E73">
        <v>3074</v>
      </c>
      <c r="F73">
        <v>98</v>
      </c>
      <c r="G73">
        <v>170</v>
      </c>
      <c r="H73">
        <v>33</v>
      </c>
      <c r="I73">
        <v>46</v>
      </c>
      <c r="J73">
        <v>10</v>
      </c>
      <c r="K73">
        <v>264760</v>
      </c>
    </row>
    <row r="74" spans="1:11" x14ac:dyDescent="0.3">
      <c r="A74" t="s">
        <v>492</v>
      </c>
      <c r="B74" s="72" t="s">
        <v>493</v>
      </c>
      <c r="C74">
        <v>394</v>
      </c>
      <c r="D74">
        <v>570</v>
      </c>
      <c r="E74">
        <v>718</v>
      </c>
      <c r="F74">
        <v>136</v>
      </c>
      <c r="G74">
        <v>75</v>
      </c>
      <c r="H74">
        <v>10</v>
      </c>
      <c r="I74">
        <v>17</v>
      </c>
      <c r="J74">
        <v>5</v>
      </c>
      <c r="K74">
        <v>88679</v>
      </c>
    </row>
    <row r="75" spans="1:11" x14ac:dyDescent="0.3">
      <c r="A75" t="s">
        <v>494</v>
      </c>
      <c r="B75" s="72" t="s">
        <v>495</v>
      </c>
      <c r="C75">
        <v>157</v>
      </c>
      <c r="D75">
        <v>224</v>
      </c>
      <c r="E75">
        <v>267</v>
      </c>
      <c r="F75">
        <v>28</v>
      </c>
      <c r="G75">
        <v>41</v>
      </c>
      <c r="H75">
        <v>35</v>
      </c>
      <c r="I75">
        <v>5</v>
      </c>
      <c r="J75">
        <v>5</v>
      </c>
      <c r="K75">
        <v>36568</v>
      </c>
    </row>
    <row r="76" spans="1:11" x14ac:dyDescent="0.3">
      <c r="A76" t="s">
        <v>496</v>
      </c>
      <c r="B76" s="72" t="s">
        <v>497</v>
      </c>
      <c r="C76">
        <v>36</v>
      </c>
      <c r="D76">
        <v>41</v>
      </c>
      <c r="E76">
        <v>66</v>
      </c>
      <c r="F76">
        <v>0</v>
      </c>
      <c r="G76">
        <v>5</v>
      </c>
      <c r="H76">
        <v>5</v>
      </c>
      <c r="I76">
        <v>0</v>
      </c>
      <c r="J76">
        <v>5</v>
      </c>
      <c r="K76">
        <v>12970</v>
      </c>
    </row>
    <row r="77" spans="1:11" x14ac:dyDescent="0.3">
      <c r="A77" t="s">
        <v>498</v>
      </c>
      <c r="B77" s="72" t="s">
        <v>499</v>
      </c>
      <c r="C77">
        <v>116</v>
      </c>
      <c r="D77">
        <v>153</v>
      </c>
      <c r="E77">
        <v>170</v>
      </c>
      <c r="F77">
        <v>91</v>
      </c>
      <c r="G77">
        <v>5</v>
      </c>
      <c r="H77">
        <v>0</v>
      </c>
      <c r="I77">
        <v>5</v>
      </c>
      <c r="J77">
        <v>5</v>
      </c>
      <c r="K77">
        <v>15644</v>
      </c>
    </row>
    <row r="78" spans="1:11" x14ac:dyDescent="0.3">
      <c r="A78" t="s">
        <v>500</v>
      </c>
      <c r="B78" s="72" t="s">
        <v>501</v>
      </c>
      <c r="C78">
        <v>31</v>
      </c>
      <c r="D78">
        <v>60</v>
      </c>
      <c r="E78">
        <v>78</v>
      </c>
      <c r="F78">
        <v>12</v>
      </c>
      <c r="G78">
        <v>0</v>
      </c>
      <c r="H78">
        <v>0</v>
      </c>
      <c r="I78">
        <v>5</v>
      </c>
      <c r="J78">
        <v>0</v>
      </c>
      <c r="K78">
        <v>11144</v>
      </c>
    </row>
    <row r="79" spans="1:11" x14ac:dyDescent="0.3">
      <c r="A79" t="s">
        <v>502</v>
      </c>
      <c r="B79" s="72" t="s">
        <v>503</v>
      </c>
      <c r="C79">
        <v>652</v>
      </c>
      <c r="D79">
        <v>607</v>
      </c>
      <c r="E79">
        <v>1011</v>
      </c>
      <c r="F79">
        <v>85</v>
      </c>
      <c r="G79">
        <v>84</v>
      </c>
      <c r="H79">
        <v>34</v>
      </c>
      <c r="I79">
        <v>40</v>
      </c>
      <c r="J79">
        <v>5</v>
      </c>
      <c r="K79">
        <v>129584</v>
      </c>
    </row>
    <row r="80" spans="1:11" x14ac:dyDescent="0.3">
      <c r="A80" t="s">
        <v>504</v>
      </c>
      <c r="B80" s="72" t="s">
        <v>505</v>
      </c>
      <c r="C80">
        <v>173</v>
      </c>
      <c r="D80">
        <v>185</v>
      </c>
      <c r="E80">
        <v>338</v>
      </c>
      <c r="F80">
        <v>5</v>
      </c>
      <c r="G80">
        <v>5</v>
      </c>
      <c r="H80">
        <v>0</v>
      </c>
      <c r="I80">
        <v>5</v>
      </c>
      <c r="J80">
        <v>0</v>
      </c>
      <c r="K80">
        <v>45975</v>
      </c>
    </row>
    <row r="81" spans="1:11" x14ac:dyDescent="0.3">
      <c r="A81" t="s">
        <v>506</v>
      </c>
      <c r="B81" s="72" t="s">
        <v>507</v>
      </c>
      <c r="C81">
        <v>54</v>
      </c>
      <c r="D81">
        <v>44</v>
      </c>
      <c r="E81">
        <v>91</v>
      </c>
      <c r="F81">
        <v>5</v>
      </c>
      <c r="G81">
        <v>0</v>
      </c>
      <c r="H81">
        <v>0</v>
      </c>
      <c r="I81">
        <v>5</v>
      </c>
      <c r="J81">
        <v>5</v>
      </c>
      <c r="K81">
        <v>18339</v>
      </c>
    </row>
    <row r="82" spans="1:11" x14ac:dyDescent="0.3">
      <c r="A82" t="s">
        <v>508</v>
      </c>
      <c r="B82" s="72" t="s">
        <v>509</v>
      </c>
      <c r="C82">
        <v>26</v>
      </c>
      <c r="D82">
        <v>46</v>
      </c>
      <c r="E82">
        <v>63</v>
      </c>
      <c r="F82">
        <v>5</v>
      </c>
      <c r="G82">
        <v>5</v>
      </c>
      <c r="H82">
        <v>0</v>
      </c>
      <c r="I82">
        <v>5</v>
      </c>
      <c r="J82">
        <v>5</v>
      </c>
      <c r="K82">
        <v>10545</v>
      </c>
    </row>
    <row r="83" spans="1:11" x14ac:dyDescent="0.3">
      <c r="A83" t="s">
        <v>510</v>
      </c>
      <c r="B83" s="72" t="s">
        <v>511</v>
      </c>
      <c r="C83">
        <v>278</v>
      </c>
      <c r="D83">
        <v>286</v>
      </c>
      <c r="E83">
        <v>473</v>
      </c>
      <c r="F83">
        <v>31</v>
      </c>
      <c r="G83">
        <v>37</v>
      </c>
      <c r="H83">
        <v>5</v>
      </c>
      <c r="I83">
        <v>11</v>
      </c>
      <c r="J83">
        <v>5</v>
      </c>
      <c r="K83">
        <v>59628</v>
      </c>
    </row>
    <row r="84" spans="1:11" x14ac:dyDescent="0.3">
      <c r="A84" t="s">
        <v>512</v>
      </c>
      <c r="B84" s="72" t="s">
        <v>513</v>
      </c>
      <c r="C84">
        <v>48</v>
      </c>
      <c r="D84">
        <v>25</v>
      </c>
      <c r="E84">
        <v>61</v>
      </c>
      <c r="F84">
        <v>5</v>
      </c>
      <c r="G84">
        <v>5</v>
      </c>
      <c r="H84">
        <v>0</v>
      </c>
      <c r="I84">
        <v>5</v>
      </c>
      <c r="J84">
        <v>5</v>
      </c>
      <c r="K84">
        <v>7573</v>
      </c>
    </row>
    <row r="85" spans="1:11" x14ac:dyDescent="0.3">
      <c r="A85" t="s">
        <v>514</v>
      </c>
      <c r="B85" s="72" t="s">
        <v>515</v>
      </c>
      <c r="C85">
        <v>116</v>
      </c>
      <c r="D85">
        <v>54</v>
      </c>
      <c r="E85">
        <v>166</v>
      </c>
      <c r="F85">
        <v>0</v>
      </c>
      <c r="G85">
        <v>5</v>
      </c>
      <c r="H85">
        <v>0</v>
      </c>
      <c r="I85">
        <v>5</v>
      </c>
      <c r="J85">
        <v>5</v>
      </c>
      <c r="K85">
        <v>12363</v>
      </c>
    </row>
    <row r="86" spans="1:11" x14ac:dyDescent="0.3">
      <c r="A86" t="s">
        <v>516</v>
      </c>
      <c r="B86" s="72" t="s">
        <v>517</v>
      </c>
      <c r="C86">
        <v>972</v>
      </c>
      <c r="D86">
        <v>806</v>
      </c>
      <c r="E86">
        <v>1450</v>
      </c>
      <c r="F86">
        <v>86</v>
      </c>
      <c r="G86">
        <v>130</v>
      </c>
      <c r="H86">
        <v>10</v>
      </c>
      <c r="I86">
        <v>97</v>
      </c>
      <c r="J86">
        <v>10</v>
      </c>
      <c r="K86">
        <v>136517</v>
      </c>
    </row>
    <row r="87" spans="1:11" x14ac:dyDescent="0.3">
      <c r="A87" t="s">
        <v>518</v>
      </c>
      <c r="B87" s="72" t="s">
        <v>519</v>
      </c>
      <c r="C87">
        <v>533</v>
      </c>
      <c r="D87">
        <v>763</v>
      </c>
      <c r="E87">
        <v>856</v>
      </c>
      <c r="F87">
        <v>205</v>
      </c>
      <c r="G87">
        <v>174</v>
      </c>
      <c r="H87">
        <v>42</v>
      </c>
      <c r="I87">
        <v>20</v>
      </c>
      <c r="J87">
        <v>15</v>
      </c>
      <c r="K87">
        <v>130763</v>
      </c>
    </row>
    <row r="88" spans="1:11" x14ac:dyDescent="0.3">
      <c r="A88" t="s">
        <v>520</v>
      </c>
      <c r="B88" s="72" t="s">
        <v>521</v>
      </c>
      <c r="C88">
        <v>85</v>
      </c>
      <c r="D88">
        <v>57</v>
      </c>
      <c r="E88">
        <v>127</v>
      </c>
      <c r="F88">
        <v>12</v>
      </c>
      <c r="G88">
        <v>5</v>
      </c>
      <c r="H88">
        <v>0</v>
      </c>
      <c r="I88">
        <v>5</v>
      </c>
      <c r="J88">
        <v>0</v>
      </c>
      <c r="K88">
        <v>22596</v>
      </c>
    </row>
    <row r="89" spans="1:11" x14ac:dyDescent="0.3">
      <c r="A89" t="s">
        <v>522</v>
      </c>
      <c r="B89" s="72" t="s">
        <v>523</v>
      </c>
      <c r="C89">
        <v>136</v>
      </c>
      <c r="D89">
        <v>93</v>
      </c>
      <c r="E89">
        <v>197</v>
      </c>
      <c r="F89">
        <v>25</v>
      </c>
      <c r="G89">
        <v>5</v>
      </c>
      <c r="H89">
        <v>0</v>
      </c>
      <c r="I89">
        <v>5</v>
      </c>
      <c r="J89">
        <v>0</v>
      </c>
      <c r="K89">
        <v>14970</v>
      </c>
    </row>
    <row r="90" spans="1:11" x14ac:dyDescent="0.3">
      <c r="A90" t="s">
        <v>524</v>
      </c>
      <c r="B90" s="72" t="s">
        <v>525</v>
      </c>
      <c r="C90">
        <v>604</v>
      </c>
      <c r="D90">
        <v>614</v>
      </c>
      <c r="E90">
        <v>1026</v>
      </c>
      <c r="F90">
        <v>32</v>
      </c>
      <c r="G90">
        <v>92</v>
      </c>
      <c r="H90">
        <v>49</v>
      </c>
      <c r="I90">
        <v>15</v>
      </c>
      <c r="J90">
        <v>15</v>
      </c>
      <c r="K90">
        <v>156917</v>
      </c>
    </row>
    <row r="91" spans="1:11" x14ac:dyDescent="0.3">
      <c r="A91" t="s">
        <v>526</v>
      </c>
      <c r="B91" s="72" t="s">
        <v>527</v>
      </c>
      <c r="C91">
        <v>37</v>
      </c>
      <c r="D91">
        <v>38</v>
      </c>
      <c r="E91">
        <v>70</v>
      </c>
      <c r="F91">
        <v>0</v>
      </c>
      <c r="G91">
        <v>0</v>
      </c>
      <c r="H91">
        <v>0</v>
      </c>
      <c r="I91">
        <v>5</v>
      </c>
      <c r="J91">
        <v>5</v>
      </c>
      <c r="K91">
        <v>23426</v>
      </c>
    </row>
    <row r="92" spans="1:11" x14ac:dyDescent="0.3">
      <c r="A92" t="s">
        <v>528</v>
      </c>
      <c r="B92" s="72" t="s">
        <v>529</v>
      </c>
      <c r="C92">
        <v>29</v>
      </c>
      <c r="D92">
        <v>31</v>
      </c>
      <c r="E92">
        <v>42</v>
      </c>
      <c r="F92">
        <v>18</v>
      </c>
      <c r="G92">
        <v>0</v>
      </c>
      <c r="H92">
        <v>0</v>
      </c>
      <c r="I92">
        <v>0</v>
      </c>
      <c r="J92">
        <v>0</v>
      </c>
      <c r="K92">
        <v>9793</v>
      </c>
    </row>
    <row r="93" spans="1:11" x14ac:dyDescent="0.3">
      <c r="A93" t="s">
        <v>530</v>
      </c>
      <c r="B93" s="72" t="s">
        <v>531</v>
      </c>
      <c r="C93">
        <v>334</v>
      </c>
      <c r="D93">
        <v>615</v>
      </c>
      <c r="E93">
        <v>547</v>
      </c>
      <c r="F93">
        <v>225</v>
      </c>
      <c r="G93">
        <v>84</v>
      </c>
      <c r="H93">
        <v>77</v>
      </c>
      <c r="I93">
        <v>10</v>
      </c>
      <c r="J93">
        <v>10</v>
      </c>
      <c r="K93">
        <v>113415</v>
      </c>
    </row>
    <row r="94" spans="1:11" x14ac:dyDescent="0.3">
      <c r="A94" t="s">
        <v>532</v>
      </c>
      <c r="B94" s="72" t="s">
        <v>533</v>
      </c>
      <c r="C94">
        <v>23</v>
      </c>
      <c r="D94">
        <v>33</v>
      </c>
      <c r="E94">
        <v>40</v>
      </c>
      <c r="F94">
        <v>15</v>
      </c>
      <c r="G94">
        <v>0</v>
      </c>
      <c r="H94">
        <v>0</v>
      </c>
      <c r="I94">
        <v>5</v>
      </c>
      <c r="J94">
        <v>0</v>
      </c>
      <c r="K94">
        <v>9097</v>
      </c>
    </row>
    <row r="95" spans="1:11" x14ac:dyDescent="0.3">
      <c r="A95" t="s">
        <v>534</v>
      </c>
      <c r="B95" s="72" t="s">
        <v>535</v>
      </c>
      <c r="C95">
        <v>501</v>
      </c>
      <c r="D95">
        <v>554</v>
      </c>
      <c r="E95">
        <v>852</v>
      </c>
      <c r="F95">
        <v>63</v>
      </c>
      <c r="G95">
        <v>90</v>
      </c>
      <c r="H95">
        <v>22</v>
      </c>
      <c r="I95">
        <v>25</v>
      </c>
      <c r="J95">
        <v>15</v>
      </c>
      <c r="K95">
        <v>80125</v>
      </c>
    </row>
    <row r="96" spans="1:11" x14ac:dyDescent="0.3">
      <c r="A96" t="s">
        <v>536</v>
      </c>
      <c r="B96" s="72" t="s">
        <v>537</v>
      </c>
      <c r="C96">
        <v>205</v>
      </c>
      <c r="D96">
        <v>256</v>
      </c>
      <c r="E96">
        <v>316</v>
      </c>
      <c r="F96">
        <v>121</v>
      </c>
      <c r="G96">
        <v>5</v>
      </c>
      <c r="H96">
        <v>0</v>
      </c>
      <c r="I96">
        <v>12</v>
      </c>
      <c r="J96">
        <v>5</v>
      </c>
      <c r="K96">
        <v>24052</v>
      </c>
    </row>
    <row r="97" spans="1:11" x14ac:dyDescent="0.3">
      <c r="A97" t="s">
        <v>538</v>
      </c>
      <c r="B97" s="72" t="s">
        <v>539</v>
      </c>
      <c r="C97">
        <v>212</v>
      </c>
      <c r="D97">
        <v>265</v>
      </c>
      <c r="E97">
        <v>368</v>
      </c>
      <c r="F97">
        <v>81</v>
      </c>
      <c r="G97">
        <v>10</v>
      </c>
      <c r="H97">
        <v>5</v>
      </c>
      <c r="I97">
        <v>5</v>
      </c>
      <c r="J97">
        <v>10</v>
      </c>
      <c r="K97">
        <v>48056</v>
      </c>
    </row>
    <row r="98" spans="1:11" x14ac:dyDescent="0.3">
      <c r="A98" t="s">
        <v>540</v>
      </c>
      <c r="B98" s="72" t="s">
        <v>541</v>
      </c>
      <c r="C98">
        <v>142</v>
      </c>
      <c r="D98">
        <v>158</v>
      </c>
      <c r="E98">
        <v>260</v>
      </c>
      <c r="F98">
        <v>5</v>
      </c>
      <c r="G98">
        <v>19</v>
      </c>
      <c r="H98">
        <v>0</v>
      </c>
      <c r="I98">
        <v>5</v>
      </c>
      <c r="J98">
        <v>5</v>
      </c>
      <c r="K98">
        <v>61480</v>
      </c>
    </row>
    <row r="99" spans="1:11" x14ac:dyDescent="0.3">
      <c r="A99" t="s">
        <v>542</v>
      </c>
      <c r="B99" s="72" t="s">
        <v>543</v>
      </c>
      <c r="C99">
        <v>158</v>
      </c>
      <c r="D99">
        <v>191</v>
      </c>
      <c r="E99">
        <v>296</v>
      </c>
      <c r="F99">
        <v>5</v>
      </c>
      <c r="G99">
        <v>25</v>
      </c>
      <c r="H99">
        <v>15</v>
      </c>
      <c r="I99">
        <v>5</v>
      </c>
      <c r="J99">
        <v>0</v>
      </c>
      <c r="K99">
        <v>49378</v>
      </c>
    </row>
    <row r="100" spans="1:11" x14ac:dyDescent="0.3">
      <c r="A100" t="s">
        <v>544</v>
      </c>
      <c r="B100" s="72" t="s">
        <v>545</v>
      </c>
      <c r="C100">
        <v>267</v>
      </c>
      <c r="D100">
        <v>422</v>
      </c>
      <c r="E100">
        <v>571</v>
      </c>
      <c r="F100">
        <v>25</v>
      </c>
      <c r="G100">
        <v>50</v>
      </c>
      <c r="H100">
        <v>13</v>
      </c>
      <c r="I100">
        <v>24</v>
      </c>
      <c r="J100">
        <v>10</v>
      </c>
      <c r="K100">
        <v>114764</v>
      </c>
    </row>
    <row r="101" spans="1:11" x14ac:dyDescent="0.3">
      <c r="A101" t="s">
        <v>546</v>
      </c>
      <c r="B101" s="72" t="s">
        <v>547</v>
      </c>
      <c r="C101">
        <v>66</v>
      </c>
      <c r="D101">
        <v>96</v>
      </c>
      <c r="E101">
        <v>141</v>
      </c>
      <c r="F101">
        <v>10</v>
      </c>
      <c r="G101">
        <v>0</v>
      </c>
      <c r="H101">
        <v>5</v>
      </c>
      <c r="I101">
        <v>10</v>
      </c>
      <c r="J101">
        <v>5</v>
      </c>
      <c r="K101">
        <v>33399</v>
      </c>
    </row>
    <row r="102" spans="1:11" x14ac:dyDescent="0.3">
      <c r="A102" t="s">
        <v>548</v>
      </c>
      <c r="B102" s="72" t="s">
        <v>549</v>
      </c>
      <c r="C102">
        <v>78</v>
      </c>
      <c r="D102">
        <v>86</v>
      </c>
      <c r="E102">
        <v>147</v>
      </c>
      <c r="F102">
        <v>5</v>
      </c>
      <c r="G102">
        <v>5</v>
      </c>
      <c r="H102">
        <v>0</v>
      </c>
      <c r="I102">
        <v>5</v>
      </c>
      <c r="J102">
        <v>0</v>
      </c>
      <c r="K102">
        <v>33738</v>
      </c>
    </row>
    <row r="103" spans="1:11" x14ac:dyDescent="0.3">
      <c r="A103" t="s">
        <v>550</v>
      </c>
      <c r="B103" s="72" t="s">
        <v>551</v>
      </c>
      <c r="C103">
        <v>210</v>
      </c>
      <c r="D103">
        <v>253</v>
      </c>
      <c r="E103">
        <v>335</v>
      </c>
      <c r="F103">
        <v>109</v>
      </c>
      <c r="G103">
        <v>10</v>
      </c>
      <c r="H103">
        <v>0</v>
      </c>
      <c r="I103">
        <v>5</v>
      </c>
      <c r="J103">
        <v>10</v>
      </c>
      <c r="K103">
        <v>81043</v>
      </c>
    </row>
    <row r="104" spans="1:11" x14ac:dyDescent="0.3">
      <c r="A104" t="s">
        <v>552</v>
      </c>
      <c r="B104" s="72" t="s">
        <v>553</v>
      </c>
      <c r="C104">
        <v>253</v>
      </c>
      <c r="D104">
        <v>265</v>
      </c>
      <c r="E104">
        <v>406</v>
      </c>
      <c r="F104">
        <v>25</v>
      </c>
      <c r="G104">
        <v>20</v>
      </c>
      <c r="H104">
        <v>51</v>
      </c>
      <c r="I104">
        <v>12</v>
      </c>
      <c r="J104">
        <v>5</v>
      </c>
      <c r="K104">
        <v>55648</v>
      </c>
    </row>
    <row r="105" spans="1:11" x14ac:dyDescent="0.3">
      <c r="A105" t="s">
        <v>554</v>
      </c>
      <c r="B105" s="72" t="s">
        <v>555</v>
      </c>
      <c r="C105">
        <v>159</v>
      </c>
      <c r="D105">
        <v>219</v>
      </c>
      <c r="E105">
        <v>264</v>
      </c>
      <c r="F105">
        <v>36</v>
      </c>
      <c r="G105">
        <v>5</v>
      </c>
      <c r="H105">
        <v>57</v>
      </c>
      <c r="I105">
        <v>5</v>
      </c>
      <c r="J105">
        <v>5</v>
      </c>
      <c r="K105">
        <v>36214</v>
      </c>
    </row>
    <row r="106" spans="1:11" x14ac:dyDescent="0.3">
      <c r="A106" t="s">
        <v>556</v>
      </c>
      <c r="B106" s="72" t="s">
        <v>557</v>
      </c>
      <c r="C106">
        <v>171</v>
      </c>
      <c r="D106">
        <v>208</v>
      </c>
      <c r="E106">
        <v>288</v>
      </c>
      <c r="F106">
        <v>5</v>
      </c>
      <c r="G106">
        <v>33</v>
      </c>
      <c r="H106">
        <v>44</v>
      </c>
      <c r="I106">
        <v>11</v>
      </c>
      <c r="J106">
        <v>5</v>
      </c>
      <c r="K106">
        <v>46248</v>
      </c>
    </row>
    <row r="107" spans="1:11" x14ac:dyDescent="0.3">
      <c r="A107" t="s">
        <v>558</v>
      </c>
      <c r="B107" s="72" t="s">
        <v>559</v>
      </c>
      <c r="C107">
        <v>194</v>
      </c>
      <c r="D107">
        <v>132</v>
      </c>
      <c r="E107">
        <v>300</v>
      </c>
      <c r="F107">
        <v>16</v>
      </c>
      <c r="G107">
        <v>5</v>
      </c>
      <c r="H107">
        <v>0</v>
      </c>
      <c r="I107">
        <v>5</v>
      </c>
      <c r="J107">
        <v>0</v>
      </c>
      <c r="K107">
        <v>31971</v>
      </c>
    </row>
    <row r="108" spans="1:11" x14ac:dyDescent="0.3">
      <c r="A108" t="s">
        <v>560</v>
      </c>
      <c r="B108" s="72" t="s">
        <v>561</v>
      </c>
      <c r="C108">
        <v>100</v>
      </c>
      <c r="D108">
        <v>90</v>
      </c>
      <c r="E108">
        <v>160</v>
      </c>
      <c r="F108">
        <v>14</v>
      </c>
      <c r="G108">
        <v>5</v>
      </c>
      <c r="H108">
        <v>5</v>
      </c>
      <c r="I108">
        <v>5</v>
      </c>
      <c r="J108">
        <v>0</v>
      </c>
      <c r="K108">
        <v>22312</v>
      </c>
    </row>
    <row r="109" spans="1:11" x14ac:dyDescent="0.3">
      <c r="A109" t="s">
        <v>562</v>
      </c>
      <c r="B109" s="72" t="s">
        <v>563</v>
      </c>
      <c r="C109">
        <v>13</v>
      </c>
      <c r="D109">
        <v>5</v>
      </c>
      <c r="E109">
        <v>18</v>
      </c>
      <c r="F109">
        <v>5</v>
      </c>
      <c r="G109">
        <v>0</v>
      </c>
      <c r="H109">
        <v>0</v>
      </c>
      <c r="I109">
        <v>0</v>
      </c>
      <c r="J109">
        <v>0</v>
      </c>
      <c r="K109">
        <v>1188</v>
      </c>
    </row>
    <row r="110" spans="1:11" x14ac:dyDescent="0.3">
      <c r="A110" t="s">
        <v>564</v>
      </c>
      <c r="B110" s="72" t="s">
        <v>565</v>
      </c>
      <c r="C110">
        <v>56</v>
      </c>
      <c r="D110">
        <v>46</v>
      </c>
      <c r="E110">
        <v>84</v>
      </c>
      <c r="F110">
        <v>5</v>
      </c>
      <c r="G110">
        <v>13</v>
      </c>
      <c r="H110">
        <v>0</v>
      </c>
      <c r="I110">
        <v>5</v>
      </c>
      <c r="J110">
        <v>0</v>
      </c>
      <c r="K110">
        <v>8452</v>
      </c>
    </row>
    <row r="111" spans="1:11" x14ac:dyDescent="0.3">
      <c r="A111" t="s">
        <v>566</v>
      </c>
      <c r="B111" s="72" t="s">
        <v>567</v>
      </c>
      <c r="C111">
        <v>669</v>
      </c>
      <c r="D111">
        <v>563</v>
      </c>
      <c r="E111">
        <v>1049</v>
      </c>
      <c r="F111">
        <v>24</v>
      </c>
      <c r="G111">
        <v>110</v>
      </c>
      <c r="H111">
        <v>10</v>
      </c>
      <c r="I111">
        <v>21</v>
      </c>
      <c r="J111">
        <v>15</v>
      </c>
      <c r="K111">
        <v>111263</v>
      </c>
    </row>
    <row r="112" spans="1:11" x14ac:dyDescent="0.3">
      <c r="A112" t="s">
        <v>568</v>
      </c>
      <c r="B112" s="72" t="s">
        <v>569</v>
      </c>
      <c r="C112">
        <v>147</v>
      </c>
      <c r="D112">
        <v>152</v>
      </c>
      <c r="E112">
        <v>255</v>
      </c>
      <c r="F112">
        <v>14</v>
      </c>
      <c r="G112">
        <v>5</v>
      </c>
      <c r="H112">
        <v>0</v>
      </c>
      <c r="I112">
        <v>5</v>
      </c>
      <c r="J112">
        <v>17</v>
      </c>
      <c r="K112">
        <v>26516</v>
      </c>
    </row>
    <row r="113" spans="1:11" x14ac:dyDescent="0.3">
      <c r="A113" t="s">
        <v>570</v>
      </c>
      <c r="B113" s="72" t="s">
        <v>571</v>
      </c>
      <c r="C113">
        <v>277</v>
      </c>
      <c r="D113">
        <v>203</v>
      </c>
      <c r="E113">
        <v>380</v>
      </c>
      <c r="F113">
        <v>36</v>
      </c>
      <c r="G113">
        <v>38</v>
      </c>
      <c r="H113">
        <v>21</v>
      </c>
      <c r="I113">
        <v>5</v>
      </c>
      <c r="J113">
        <v>5</v>
      </c>
      <c r="K113">
        <v>57395</v>
      </c>
    </row>
    <row r="114" spans="1:11" x14ac:dyDescent="0.3">
      <c r="A114" t="s">
        <v>572</v>
      </c>
      <c r="B114" s="72" t="s">
        <v>573</v>
      </c>
      <c r="C114">
        <v>5</v>
      </c>
      <c r="D114">
        <v>5</v>
      </c>
      <c r="E114">
        <v>13</v>
      </c>
      <c r="F114">
        <v>5</v>
      </c>
      <c r="G114">
        <v>0</v>
      </c>
      <c r="H114">
        <v>0</v>
      </c>
      <c r="I114">
        <v>0</v>
      </c>
      <c r="J114">
        <v>0</v>
      </c>
      <c r="K114">
        <v>2232</v>
      </c>
    </row>
    <row r="115" spans="1:11" x14ac:dyDescent="0.3">
      <c r="A115" t="s">
        <v>574</v>
      </c>
      <c r="B115" s="72" t="s">
        <v>575</v>
      </c>
      <c r="C115">
        <v>316</v>
      </c>
      <c r="D115">
        <v>256</v>
      </c>
      <c r="E115">
        <v>472</v>
      </c>
      <c r="F115">
        <v>5</v>
      </c>
      <c r="G115">
        <v>47</v>
      </c>
      <c r="H115">
        <v>23</v>
      </c>
      <c r="I115">
        <v>23</v>
      </c>
      <c r="J115">
        <v>0</v>
      </c>
      <c r="K115">
        <v>72614</v>
      </c>
    </row>
    <row r="116" spans="1:11" x14ac:dyDescent="0.3">
      <c r="A116" t="s">
        <v>576</v>
      </c>
      <c r="B116" s="72" t="s">
        <v>577</v>
      </c>
      <c r="C116">
        <v>853</v>
      </c>
      <c r="D116">
        <v>915</v>
      </c>
      <c r="E116">
        <v>1298</v>
      </c>
      <c r="F116">
        <v>206</v>
      </c>
      <c r="G116">
        <v>145</v>
      </c>
      <c r="H116">
        <v>57</v>
      </c>
      <c r="I116">
        <v>25</v>
      </c>
      <c r="J116">
        <v>35</v>
      </c>
      <c r="K116">
        <v>128979</v>
      </c>
    </row>
    <row r="117" spans="1:11" x14ac:dyDescent="0.3">
      <c r="A117" t="s">
        <v>578</v>
      </c>
      <c r="B117" s="72" t="s">
        <v>579</v>
      </c>
      <c r="C117">
        <v>565</v>
      </c>
      <c r="D117">
        <v>370</v>
      </c>
      <c r="E117">
        <v>831</v>
      </c>
      <c r="F117">
        <v>77</v>
      </c>
      <c r="G117">
        <v>11</v>
      </c>
      <c r="H117">
        <v>0</v>
      </c>
      <c r="I117">
        <v>13</v>
      </c>
      <c r="J117">
        <v>5</v>
      </c>
      <c r="K117">
        <v>50112</v>
      </c>
    </row>
    <row r="118" spans="1:11" x14ac:dyDescent="0.3">
      <c r="A118" t="s">
        <v>580</v>
      </c>
      <c r="B118" s="72" t="s">
        <v>581</v>
      </c>
      <c r="C118">
        <v>64</v>
      </c>
      <c r="D118">
        <v>55</v>
      </c>
      <c r="E118">
        <v>108</v>
      </c>
      <c r="F118">
        <v>5</v>
      </c>
      <c r="G118">
        <v>0</v>
      </c>
      <c r="H118">
        <v>0</v>
      </c>
      <c r="I118">
        <v>0</v>
      </c>
      <c r="J118">
        <v>5</v>
      </c>
      <c r="K118">
        <v>25925</v>
      </c>
    </row>
    <row r="119" spans="1:11" x14ac:dyDescent="0.3">
      <c r="A119" t="s">
        <v>582</v>
      </c>
      <c r="B119" s="72" t="s">
        <v>583</v>
      </c>
      <c r="C119">
        <v>667</v>
      </c>
      <c r="D119">
        <v>509</v>
      </c>
      <c r="E119">
        <v>1030</v>
      </c>
      <c r="F119">
        <v>30</v>
      </c>
      <c r="G119">
        <v>77</v>
      </c>
      <c r="H119">
        <v>20</v>
      </c>
      <c r="I119">
        <v>10</v>
      </c>
      <c r="J119">
        <v>10</v>
      </c>
      <c r="K119">
        <v>91388</v>
      </c>
    </row>
    <row r="120" spans="1:11" x14ac:dyDescent="0.3">
      <c r="A120" t="s">
        <v>584</v>
      </c>
      <c r="B120" s="72" t="s">
        <v>585</v>
      </c>
      <c r="C120">
        <v>66</v>
      </c>
      <c r="D120">
        <v>53</v>
      </c>
      <c r="E120">
        <v>107</v>
      </c>
      <c r="F120">
        <v>5</v>
      </c>
      <c r="G120">
        <v>5</v>
      </c>
      <c r="H120">
        <v>0</v>
      </c>
      <c r="I120">
        <v>5</v>
      </c>
      <c r="J120">
        <v>0</v>
      </c>
      <c r="K120">
        <v>16575</v>
      </c>
    </row>
    <row r="121" spans="1:11" x14ac:dyDescent="0.3">
      <c r="A121" t="s">
        <v>586</v>
      </c>
      <c r="B121" s="72" t="s">
        <v>587</v>
      </c>
      <c r="C121">
        <v>1123</v>
      </c>
      <c r="D121">
        <v>1119</v>
      </c>
      <c r="E121">
        <v>1859</v>
      </c>
      <c r="F121">
        <v>99</v>
      </c>
      <c r="G121">
        <v>240</v>
      </c>
      <c r="H121">
        <v>5</v>
      </c>
      <c r="I121">
        <v>34</v>
      </c>
      <c r="J121">
        <v>15</v>
      </c>
      <c r="K121">
        <v>184645</v>
      </c>
    </row>
    <row r="122" spans="1:11" x14ac:dyDescent="0.3">
      <c r="A122" t="s">
        <v>588</v>
      </c>
      <c r="B122" s="72" t="s">
        <v>589</v>
      </c>
      <c r="C122">
        <v>77</v>
      </c>
      <c r="D122">
        <v>112</v>
      </c>
      <c r="E122">
        <v>143</v>
      </c>
      <c r="F122">
        <v>38</v>
      </c>
      <c r="G122">
        <v>5</v>
      </c>
      <c r="H122">
        <v>0</v>
      </c>
      <c r="I122">
        <v>5</v>
      </c>
      <c r="J122">
        <v>5</v>
      </c>
      <c r="K122">
        <v>31572</v>
      </c>
    </row>
    <row r="123" spans="1:11" x14ac:dyDescent="0.3">
      <c r="A123" t="s">
        <v>590</v>
      </c>
      <c r="B123" s="72" t="s">
        <v>591</v>
      </c>
      <c r="C123">
        <v>179</v>
      </c>
      <c r="D123">
        <v>124</v>
      </c>
      <c r="E123">
        <v>278</v>
      </c>
      <c r="F123">
        <v>20</v>
      </c>
      <c r="G123">
        <v>0</v>
      </c>
      <c r="H123">
        <v>5</v>
      </c>
      <c r="I123">
        <v>5</v>
      </c>
      <c r="J123">
        <v>5</v>
      </c>
      <c r="K123">
        <v>62967</v>
      </c>
    </row>
    <row r="124" spans="1:11" x14ac:dyDescent="0.3">
      <c r="A124" t="s">
        <v>592</v>
      </c>
      <c r="B124" s="72" t="s">
        <v>593</v>
      </c>
      <c r="C124">
        <v>44</v>
      </c>
      <c r="D124">
        <v>38</v>
      </c>
      <c r="E124">
        <v>77</v>
      </c>
      <c r="F124">
        <v>5</v>
      </c>
      <c r="G124">
        <v>0</v>
      </c>
      <c r="H124">
        <v>0</v>
      </c>
      <c r="I124">
        <v>0</v>
      </c>
      <c r="J124">
        <v>5</v>
      </c>
      <c r="K124">
        <v>12990</v>
      </c>
    </row>
    <row r="125" spans="1:11" x14ac:dyDescent="0.3">
      <c r="A125" t="s">
        <v>594</v>
      </c>
      <c r="B125" s="72" t="s">
        <v>595</v>
      </c>
      <c r="C125">
        <v>1053</v>
      </c>
      <c r="D125">
        <v>898</v>
      </c>
      <c r="E125">
        <v>1498</v>
      </c>
      <c r="F125">
        <v>113</v>
      </c>
      <c r="G125">
        <v>191</v>
      </c>
      <c r="H125">
        <v>107</v>
      </c>
      <c r="I125">
        <v>20</v>
      </c>
      <c r="J125">
        <v>26</v>
      </c>
      <c r="K125">
        <v>179323</v>
      </c>
    </row>
    <row r="126" spans="1:11" x14ac:dyDescent="0.3">
      <c r="A126" t="s">
        <v>596</v>
      </c>
      <c r="B126" s="72" t="s">
        <v>597</v>
      </c>
      <c r="C126">
        <v>5</v>
      </c>
      <c r="D126">
        <v>14</v>
      </c>
      <c r="E126">
        <v>17</v>
      </c>
      <c r="F126">
        <v>5</v>
      </c>
      <c r="G126">
        <v>0</v>
      </c>
      <c r="H126">
        <v>0</v>
      </c>
      <c r="I126">
        <v>0</v>
      </c>
      <c r="J126">
        <v>0</v>
      </c>
      <c r="K126">
        <v>2273</v>
      </c>
    </row>
    <row r="127" spans="1:11" x14ac:dyDescent="0.3">
      <c r="A127" t="s">
        <v>598</v>
      </c>
      <c r="B127" s="72" t="s">
        <v>599</v>
      </c>
      <c r="C127">
        <v>161</v>
      </c>
      <c r="D127">
        <v>260</v>
      </c>
      <c r="E127">
        <v>228</v>
      </c>
      <c r="F127">
        <v>150</v>
      </c>
      <c r="G127">
        <v>15</v>
      </c>
      <c r="H127">
        <v>0</v>
      </c>
      <c r="I127">
        <v>16</v>
      </c>
      <c r="J127">
        <v>12</v>
      </c>
      <c r="K127">
        <v>23948</v>
      </c>
    </row>
    <row r="128" spans="1:11" x14ac:dyDescent="0.3">
      <c r="A128" t="s">
        <v>600</v>
      </c>
      <c r="B128" s="72" t="s">
        <v>601</v>
      </c>
      <c r="C128">
        <v>100</v>
      </c>
      <c r="D128">
        <v>96</v>
      </c>
      <c r="E128">
        <v>165</v>
      </c>
      <c r="F128">
        <v>5</v>
      </c>
      <c r="G128">
        <v>5</v>
      </c>
      <c r="H128">
        <v>11</v>
      </c>
      <c r="I128">
        <v>5</v>
      </c>
      <c r="J128">
        <v>0</v>
      </c>
      <c r="K128">
        <v>14596</v>
      </c>
    </row>
    <row r="129" spans="1:11" x14ac:dyDescent="0.3">
      <c r="A129" t="s">
        <v>602</v>
      </c>
      <c r="B129" s="72" t="s">
        <v>603</v>
      </c>
      <c r="C129">
        <v>15</v>
      </c>
      <c r="D129">
        <v>21</v>
      </c>
      <c r="E129">
        <v>26</v>
      </c>
      <c r="F129">
        <v>5</v>
      </c>
      <c r="G129">
        <v>5</v>
      </c>
      <c r="H129">
        <v>0</v>
      </c>
      <c r="I129">
        <v>0</v>
      </c>
      <c r="J129">
        <v>0</v>
      </c>
      <c r="K129">
        <v>8794</v>
      </c>
    </row>
    <row r="130" spans="1:11" x14ac:dyDescent="0.3">
      <c r="A130" t="s">
        <v>604</v>
      </c>
      <c r="B130" s="72" t="s">
        <v>605</v>
      </c>
      <c r="C130">
        <v>653</v>
      </c>
      <c r="D130">
        <v>986</v>
      </c>
      <c r="E130">
        <v>1178</v>
      </c>
      <c r="F130">
        <v>154</v>
      </c>
      <c r="G130">
        <v>229</v>
      </c>
      <c r="H130">
        <v>27</v>
      </c>
      <c r="I130">
        <v>36</v>
      </c>
      <c r="J130">
        <v>15</v>
      </c>
      <c r="K130">
        <v>149924</v>
      </c>
    </row>
    <row r="131" spans="1:11" x14ac:dyDescent="0.3">
      <c r="A131" t="s">
        <v>606</v>
      </c>
      <c r="B131" s="72" t="s">
        <v>607</v>
      </c>
      <c r="C131">
        <v>60</v>
      </c>
      <c r="D131">
        <v>64</v>
      </c>
      <c r="E131">
        <v>102</v>
      </c>
      <c r="F131">
        <v>5</v>
      </c>
      <c r="G131">
        <v>0</v>
      </c>
      <c r="H131">
        <v>13</v>
      </c>
      <c r="I131">
        <v>5</v>
      </c>
      <c r="J131">
        <v>5</v>
      </c>
      <c r="K131">
        <v>10842</v>
      </c>
    </row>
    <row r="132" spans="1:11" x14ac:dyDescent="0.3">
      <c r="A132" t="s">
        <v>608</v>
      </c>
      <c r="B132" s="72" t="s">
        <v>609</v>
      </c>
      <c r="C132">
        <v>14</v>
      </c>
      <c r="D132">
        <v>12</v>
      </c>
      <c r="E132">
        <v>24</v>
      </c>
      <c r="F132">
        <v>5</v>
      </c>
      <c r="G132">
        <v>0</v>
      </c>
      <c r="H132">
        <v>0</v>
      </c>
      <c r="I132">
        <v>0</v>
      </c>
      <c r="J132">
        <v>0</v>
      </c>
      <c r="K132">
        <v>3081</v>
      </c>
    </row>
    <row r="133" spans="1:11" x14ac:dyDescent="0.3">
      <c r="A133" t="s">
        <v>610</v>
      </c>
      <c r="B133" s="72" t="s">
        <v>611</v>
      </c>
      <c r="C133">
        <v>143</v>
      </c>
      <c r="D133">
        <v>86</v>
      </c>
      <c r="E133">
        <v>195</v>
      </c>
      <c r="F133">
        <v>5</v>
      </c>
      <c r="G133">
        <v>5</v>
      </c>
      <c r="H133">
        <v>5</v>
      </c>
      <c r="I133">
        <v>5</v>
      </c>
      <c r="J133">
        <v>5</v>
      </c>
      <c r="K133">
        <v>18182</v>
      </c>
    </row>
    <row r="134" spans="1:11" x14ac:dyDescent="0.3">
      <c r="A134" t="s">
        <v>612</v>
      </c>
      <c r="B134" s="72" t="s">
        <v>613</v>
      </c>
      <c r="C134">
        <v>44</v>
      </c>
      <c r="D134">
        <v>37</v>
      </c>
      <c r="E134">
        <v>78</v>
      </c>
      <c r="F134">
        <v>5</v>
      </c>
      <c r="G134">
        <v>0</v>
      </c>
      <c r="H134">
        <v>0</v>
      </c>
      <c r="I134">
        <v>5</v>
      </c>
      <c r="J134">
        <v>0</v>
      </c>
      <c r="K134">
        <v>9417</v>
      </c>
    </row>
    <row r="135" spans="1:11" x14ac:dyDescent="0.3">
      <c r="A135" t="s">
        <v>614</v>
      </c>
      <c r="B135" s="72" t="s">
        <v>615</v>
      </c>
      <c r="C135">
        <v>375</v>
      </c>
      <c r="D135">
        <v>273</v>
      </c>
      <c r="E135">
        <v>615</v>
      </c>
      <c r="F135">
        <v>29</v>
      </c>
      <c r="G135">
        <v>0</v>
      </c>
      <c r="H135">
        <v>0</v>
      </c>
      <c r="I135">
        <v>5</v>
      </c>
      <c r="J135">
        <v>0</v>
      </c>
      <c r="K135">
        <v>79584</v>
      </c>
    </row>
    <row r="136" spans="1:11" x14ac:dyDescent="0.3">
      <c r="A136" t="s">
        <v>616</v>
      </c>
      <c r="B136" s="72" t="s">
        <v>617</v>
      </c>
      <c r="C136">
        <v>1157</v>
      </c>
      <c r="D136">
        <v>1034</v>
      </c>
      <c r="E136">
        <v>1980</v>
      </c>
      <c r="F136">
        <v>42</v>
      </c>
      <c r="G136">
        <v>85</v>
      </c>
      <c r="H136">
        <v>10</v>
      </c>
      <c r="I136">
        <v>54</v>
      </c>
      <c r="J136">
        <v>10</v>
      </c>
      <c r="K136">
        <v>237573</v>
      </c>
    </row>
    <row r="137" spans="1:11" x14ac:dyDescent="0.3">
      <c r="A137" t="s">
        <v>618</v>
      </c>
      <c r="B137" s="72" t="s">
        <v>619</v>
      </c>
      <c r="C137">
        <v>46</v>
      </c>
      <c r="D137">
        <v>127</v>
      </c>
      <c r="E137">
        <v>113</v>
      </c>
      <c r="F137">
        <v>54</v>
      </c>
      <c r="G137">
        <v>5</v>
      </c>
      <c r="H137">
        <v>0</v>
      </c>
      <c r="I137">
        <v>0</v>
      </c>
      <c r="J137">
        <v>5</v>
      </c>
      <c r="K137">
        <v>15098</v>
      </c>
    </row>
    <row r="138" spans="1:11" x14ac:dyDescent="0.3">
      <c r="A138" t="s">
        <v>620</v>
      </c>
      <c r="B138" s="72" t="s">
        <v>621</v>
      </c>
      <c r="C138">
        <v>5</v>
      </c>
      <c r="D138">
        <v>5</v>
      </c>
      <c r="E138">
        <v>14</v>
      </c>
      <c r="F138">
        <v>5</v>
      </c>
      <c r="G138">
        <v>0</v>
      </c>
      <c r="H138">
        <v>0</v>
      </c>
      <c r="I138">
        <v>0</v>
      </c>
      <c r="J138">
        <v>0</v>
      </c>
      <c r="K138">
        <v>2732</v>
      </c>
    </row>
    <row r="139" spans="1:11" x14ac:dyDescent="0.3">
      <c r="A139" t="s">
        <v>622</v>
      </c>
      <c r="B139" s="72" t="s">
        <v>623</v>
      </c>
      <c r="C139">
        <v>98</v>
      </c>
      <c r="D139">
        <v>126</v>
      </c>
      <c r="E139">
        <v>162</v>
      </c>
      <c r="F139">
        <v>48</v>
      </c>
      <c r="G139">
        <v>5</v>
      </c>
      <c r="H139">
        <v>0</v>
      </c>
      <c r="I139">
        <v>5</v>
      </c>
      <c r="J139">
        <v>5</v>
      </c>
      <c r="K139">
        <v>14316</v>
      </c>
    </row>
    <row r="140" spans="1:11" x14ac:dyDescent="0.3">
      <c r="A140" t="s">
        <v>624</v>
      </c>
      <c r="B140" s="72" t="s">
        <v>625</v>
      </c>
      <c r="C140">
        <v>72</v>
      </c>
      <c r="D140">
        <v>96</v>
      </c>
      <c r="E140">
        <v>133</v>
      </c>
      <c r="F140">
        <v>5</v>
      </c>
      <c r="G140">
        <v>29</v>
      </c>
      <c r="H140">
        <v>5</v>
      </c>
      <c r="I140">
        <v>5</v>
      </c>
      <c r="J140">
        <v>0</v>
      </c>
      <c r="K140">
        <v>36086</v>
      </c>
    </row>
    <row r="141" spans="1:11" x14ac:dyDescent="0.3">
      <c r="A141" t="s">
        <v>626</v>
      </c>
      <c r="B141" s="72" t="s">
        <v>627</v>
      </c>
      <c r="C141">
        <v>217</v>
      </c>
      <c r="D141">
        <v>207</v>
      </c>
      <c r="E141">
        <v>376</v>
      </c>
      <c r="F141">
        <v>22</v>
      </c>
      <c r="G141">
        <v>16</v>
      </c>
      <c r="H141">
        <v>5</v>
      </c>
      <c r="I141">
        <v>5</v>
      </c>
      <c r="J141">
        <v>5</v>
      </c>
      <c r="K141">
        <v>56811</v>
      </c>
    </row>
    <row r="142" spans="1:11" x14ac:dyDescent="0.3">
      <c r="A142" t="s">
        <v>628</v>
      </c>
      <c r="B142" s="72" t="s">
        <v>629</v>
      </c>
      <c r="C142">
        <v>28</v>
      </c>
      <c r="D142">
        <v>32</v>
      </c>
      <c r="E142">
        <v>53</v>
      </c>
      <c r="F142">
        <v>5</v>
      </c>
      <c r="G142">
        <v>0</v>
      </c>
      <c r="H142">
        <v>0</v>
      </c>
      <c r="I142">
        <v>5</v>
      </c>
      <c r="J142">
        <v>5</v>
      </c>
      <c r="K142">
        <v>7695</v>
      </c>
    </row>
    <row r="143" spans="1:11" x14ac:dyDescent="0.3">
      <c r="A143" t="s">
        <v>630</v>
      </c>
      <c r="B143" s="72" t="s">
        <v>631</v>
      </c>
      <c r="C143">
        <v>791</v>
      </c>
      <c r="D143">
        <v>840</v>
      </c>
      <c r="E143">
        <v>1297</v>
      </c>
      <c r="F143">
        <v>137</v>
      </c>
      <c r="G143">
        <v>159</v>
      </c>
      <c r="H143">
        <v>27</v>
      </c>
      <c r="I143">
        <v>5</v>
      </c>
      <c r="J143">
        <v>10</v>
      </c>
      <c r="K143">
        <v>234850</v>
      </c>
    </row>
    <row r="144" spans="1:11" x14ac:dyDescent="0.3">
      <c r="A144" t="s">
        <v>1</v>
      </c>
      <c r="B144" s="72" t="s">
        <v>632</v>
      </c>
      <c r="C144">
        <v>3525</v>
      </c>
      <c r="D144">
        <v>3838</v>
      </c>
      <c r="E144">
        <v>5597</v>
      </c>
      <c r="F144">
        <v>745</v>
      </c>
      <c r="G144">
        <v>526</v>
      </c>
      <c r="H144">
        <v>186</v>
      </c>
      <c r="I144">
        <v>263</v>
      </c>
      <c r="J144">
        <v>81</v>
      </c>
      <c r="K144">
        <v>607875</v>
      </c>
    </row>
    <row r="145" spans="1:11" x14ac:dyDescent="0.3">
      <c r="A145" t="s">
        <v>633</v>
      </c>
      <c r="B145" s="72" t="s">
        <v>634</v>
      </c>
      <c r="C145">
        <v>499</v>
      </c>
      <c r="D145">
        <v>554</v>
      </c>
      <c r="E145">
        <v>860</v>
      </c>
      <c r="F145">
        <v>59</v>
      </c>
      <c r="G145">
        <v>77</v>
      </c>
      <c r="H145">
        <v>15</v>
      </c>
      <c r="I145">
        <v>20</v>
      </c>
      <c r="J145">
        <v>15</v>
      </c>
      <c r="K145">
        <v>140750</v>
      </c>
    </row>
    <row r="146" spans="1:11" x14ac:dyDescent="0.3">
      <c r="A146" t="s">
        <v>635</v>
      </c>
      <c r="B146" s="72" t="s">
        <v>636</v>
      </c>
      <c r="C146">
        <v>149</v>
      </c>
      <c r="D146">
        <v>165</v>
      </c>
      <c r="E146">
        <v>259</v>
      </c>
      <c r="F146">
        <v>12</v>
      </c>
      <c r="G146">
        <v>35</v>
      </c>
      <c r="H146">
        <v>0</v>
      </c>
      <c r="I146">
        <v>5</v>
      </c>
      <c r="J146">
        <v>5</v>
      </c>
      <c r="K146">
        <v>32039</v>
      </c>
    </row>
    <row r="147" spans="1:11" x14ac:dyDescent="0.3">
      <c r="A147" t="s">
        <v>637</v>
      </c>
      <c r="B147" s="72" t="s">
        <v>638</v>
      </c>
      <c r="C147">
        <v>727</v>
      </c>
      <c r="D147">
        <v>891</v>
      </c>
      <c r="E147">
        <v>1283</v>
      </c>
      <c r="F147">
        <v>43</v>
      </c>
      <c r="G147">
        <v>238</v>
      </c>
      <c r="H147">
        <v>5</v>
      </c>
      <c r="I147">
        <v>33</v>
      </c>
      <c r="J147">
        <v>20</v>
      </c>
      <c r="K147">
        <v>174304</v>
      </c>
    </row>
    <row r="148" spans="1:11" x14ac:dyDescent="0.3">
      <c r="A148" t="s">
        <v>639</v>
      </c>
      <c r="B148" s="72" t="s">
        <v>640</v>
      </c>
      <c r="C148">
        <v>459</v>
      </c>
      <c r="D148">
        <v>484</v>
      </c>
      <c r="E148">
        <v>739</v>
      </c>
      <c r="F148">
        <v>51</v>
      </c>
      <c r="G148">
        <v>78</v>
      </c>
      <c r="H148">
        <v>27</v>
      </c>
      <c r="I148">
        <v>35</v>
      </c>
      <c r="J148">
        <v>10</v>
      </c>
      <c r="K148">
        <v>73699</v>
      </c>
    </row>
    <row r="149" spans="1:11" x14ac:dyDescent="0.3">
      <c r="A149" t="s">
        <v>641</v>
      </c>
      <c r="B149" s="72" t="s">
        <v>642</v>
      </c>
      <c r="C149">
        <v>276</v>
      </c>
      <c r="D149">
        <v>311</v>
      </c>
      <c r="E149">
        <v>467</v>
      </c>
      <c r="F149">
        <v>26</v>
      </c>
      <c r="G149">
        <v>70</v>
      </c>
      <c r="H149">
        <v>14</v>
      </c>
      <c r="I149">
        <v>5</v>
      </c>
      <c r="J149">
        <v>5</v>
      </c>
      <c r="K149">
        <v>63522</v>
      </c>
    </row>
    <row r="150" spans="1:11" x14ac:dyDescent="0.3">
      <c r="A150" t="s">
        <v>643</v>
      </c>
      <c r="B150" s="72" t="s">
        <v>644</v>
      </c>
      <c r="C150">
        <v>1011</v>
      </c>
      <c r="D150">
        <v>928</v>
      </c>
      <c r="E150">
        <v>1649</v>
      </c>
      <c r="F150">
        <v>88</v>
      </c>
      <c r="G150">
        <v>107</v>
      </c>
      <c r="H150">
        <v>76</v>
      </c>
      <c r="I150">
        <v>35</v>
      </c>
      <c r="J150">
        <v>25</v>
      </c>
      <c r="K150">
        <v>210743</v>
      </c>
    </row>
    <row r="151" spans="1:11" x14ac:dyDescent="0.3">
      <c r="A151" t="s">
        <v>645</v>
      </c>
      <c r="B151" s="72" t="s">
        <v>646</v>
      </c>
      <c r="C151">
        <v>249</v>
      </c>
      <c r="D151">
        <v>275</v>
      </c>
      <c r="E151">
        <v>418</v>
      </c>
      <c r="F151">
        <v>48</v>
      </c>
      <c r="G151">
        <v>24</v>
      </c>
      <c r="H151">
        <v>10</v>
      </c>
      <c r="I151">
        <v>16</v>
      </c>
      <c r="J151">
        <v>10</v>
      </c>
      <c r="K151">
        <v>52170</v>
      </c>
    </row>
    <row r="152" spans="1:11" x14ac:dyDescent="0.3">
      <c r="A152" t="s">
        <v>647</v>
      </c>
      <c r="B152" s="72" t="s">
        <v>648</v>
      </c>
      <c r="C152">
        <v>323</v>
      </c>
      <c r="D152">
        <v>324</v>
      </c>
      <c r="E152">
        <v>472</v>
      </c>
      <c r="F152">
        <v>108</v>
      </c>
      <c r="G152">
        <v>52</v>
      </c>
      <c r="H152">
        <v>10</v>
      </c>
      <c r="I152">
        <v>5</v>
      </c>
      <c r="J152">
        <v>10</v>
      </c>
      <c r="K152">
        <v>77766</v>
      </c>
    </row>
    <row r="153" spans="1:11" x14ac:dyDescent="0.3">
      <c r="A153" t="s">
        <v>649</v>
      </c>
      <c r="B153" s="72" t="s">
        <v>650</v>
      </c>
      <c r="C153">
        <v>40</v>
      </c>
      <c r="D153">
        <v>30</v>
      </c>
      <c r="E153">
        <v>68</v>
      </c>
      <c r="F153">
        <v>5</v>
      </c>
      <c r="G153">
        <v>0</v>
      </c>
      <c r="H153">
        <v>0</v>
      </c>
      <c r="I153">
        <v>0</v>
      </c>
      <c r="J153">
        <v>0</v>
      </c>
      <c r="K153">
        <v>8893</v>
      </c>
    </row>
    <row r="154" spans="1:11" x14ac:dyDescent="0.3">
      <c r="A154" t="s">
        <v>651</v>
      </c>
      <c r="B154" s="72" t="s">
        <v>652</v>
      </c>
      <c r="C154">
        <v>42</v>
      </c>
      <c r="D154">
        <v>54</v>
      </c>
      <c r="E154">
        <v>74</v>
      </c>
      <c r="F154">
        <v>5</v>
      </c>
      <c r="G154">
        <v>5</v>
      </c>
      <c r="H154">
        <v>5</v>
      </c>
      <c r="I154">
        <v>5</v>
      </c>
      <c r="J154">
        <v>5</v>
      </c>
      <c r="K154">
        <v>12559</v>
      </c>
    </row>
    <row r="155" spans="1:11" x14ac:dyDescent="0.3">
      <c r="A155" t="s">
        <v>653</v>
      </c>
      <c r="B155" s="72" t="s">
        <v>654</v>
      </c>
      <c r="C155">
        <v>63</v>
      </c>
      <c r="D155">
        <v>180</v>
      </c>
      <c r="E155">
        <v>145</v>
      </c>
      <c r="F155">
        <v>80</v>
      </c>
      <c r="G155">
        <v>11</v>
      </c>
      <c r="H155">
        <v>0</v>
      </c>
      <c r="I155">
        <v>5</v>
      </c>
      <c r="J155">
        <v>5</v>
      </c>
      <c r="K155">
        <v>26281</v>
      </c>
    </row>
    <row r="156" spans="1:11" x14ac:dyDescent="0.3">
      <c r="A156" t="s">
        <v>655</v>
      </c>
      <c r="B156" s="72" t="s">
        <v>656</v>
      </c>
      <c r="C156">
        <v>112</v>
      </c>
      <c r="D156">
        <v>65</v>
      </c>
      <c r="E156">
        <v>171</v>
      </c>
      <c r="F156">
        <v>5</v>
      </c>
      <c r="G156">
        <v>0</v>
      </c>
      <c r="H156">
        <v>0</v>
      </c>
      <c r="I156">
        <v>5</v>
      </c>
      <c r="J156">
        <v>0</v>
      </c>
      <c r="K156">
        <v>18344</v>
      </c>
    </row>
    <row r="157" spans="1:11" x14ac:dyDescent="0.3">
      <c r="A157" t="s">
        <v>657</v>
      </c>
      <c r="B157" s="72" t="s">
        <v>658</v>
      </c>
      <c r="C157">
        <v>130</v>
      </c>
      <c r="D157">
        <v>78</v>
      </c>
      <c r="E157">
        <v>169</v>
      </c>
      <c r="F157">
        <v>26</v>
      </c>
      <c r="G157">
        <v>5</v>
      </c>
      <c r="H157">
        <v>0</v>
      </c>
      <c r="I157">
        <v>5</v>
      </c>
      <c r="J157">
        <v>0</v>
      </c>
      <c r="K157">
        <v>12122</v>
      </c>
    </row>
    <row r="158" spans="1:11" x14ac:dyDescent="0.3">
      <c r="A158" t="s">
        <v>659</v>
      </c>
      <c r="B158" s="72" t="s">
        <v>660</v>
      </c>
      <c r="C158">
        <v>60</v>
      </c>
      <c r="D158">
        <v>59</v>
      </c>
      <c r="E158">
        <v>97</v>
      </c>
      <c r="F158">
        <v>13</v>
      </c>
      <c r="G158">
        <v>5</v>
      </c>
      <c r="H158">
        <v>5</v>
      </c>
      <c r="I158">
        <v>5</v>
      </c>
      <c r="J158">
        <v>0</v>
      </c>
      <c r="K158">
        <v>13481</v>
      </c>
    </row>
    <row r="159" spans="1:11" x14ac:dyDescent="0.3">
      <c r="A159" t="s">
        <v>661</v>
      </c>
      <c r="B159" s="72" t="s">
        <v>662</v>
      </c>
      <c r="C159">
        <v>52</v>
      </c>
      <c r="D159">
        <v>43</v>
      </c>
      <c r="E159">
        <v>90</v>
      </c>
      <c r="F159">
        <v>5</v>
      </c>
      <c r="G159">
        <v>0</v>
      </c>
      <c r="H159">
        <v>0</v>
      </c>
      <c r="I159">
        <v>0</v>
      </c>
      <c r="J159">
        <v>0</v>
      </c>
      <c r="K159">
        <v>7654</v>
      </c>
    </row>
    <row r="160" spans="1:11" x14ac:dyDescent="0.3">
      <c r="A160" t="s">
        <v>663</v>
      </c>
      <c r="B160" s="72" t="s">
        <v>664</v>
      </c>
      <c r="C160">
        <v>48</v>
      </c>
      <c r="D160">
        <v>28</v>
      </c>
      <c r="E160">
        <v>75</v>
      </c>
      <c r="F160">
        <v>5</v>
      </c>
      <c r="G160">
        <v>0</v>
      </c>
      <c r="H160">
        <v>0</v>
      </c>
      <c r="I160">
        <v>0</v>
      </c>
      <c r="J160">
        <v>0</v>
      </c>
      <c r="K160">
        <v>10016</v>
      </c>
    </row>
    <row r="161" spans="1:11" x14ac:dyDescent="0.3">
      <c r="A161" t="s">
        <v>665</v>
      </c>
      <c r="B161" s="72" t="s">
        <v>666</v>
      </c>
      <c r="C161">
        <v>40</v>
      </c>
      <c r="D161">
        <v>46</v>
      </c>
      <c r="E161">
        <v>81</v>
      </c>
      <c r="F161">
        <v>5</v>
      </c>
      <c r="G161">
        <v>0</v>
      </c>
      <c r="H161">
        <v>0</v>
      </c>
      <c r="I161">
        <v>5</v>
      </c>
      <c r="J161">
        <v>0</v>
      </c>
      <c r="K161">
        <v>20207</v>
      </c>
    </row>
    <row r="162" spans="1:11" x14ac:dyDescent="0.3">
      <c r="A162" t="s">
        <v>667</v>
      </c>
      <c r="B162" s="72" t="s">
        <v>668</v>
      </c>
      <c r="C162">
        <v>432</v>
      </c>
      <c r="D162">
        <v>313</v>
      </c>
      <c r="E162">
        <v>648</v>
      </c>
      <c r="F162">
        <v>60</v>
      </c>
      <c r="G162">
        <v>18</v>
      </c>
      <c r="H162">
        <v>0</v>
      </c>
      <c r="I162">
        <v>15</v>
      </c>
      <c r="J162">
        <v>5</v>
      </c>
      <c r="K162">
        <v>68896</v>
      </c>
    </row>
    <row r="163" spans="1:11" x14ac:dyDescent="0.3">
      <c r="A163" t="s">
        <v>669</v>
      </c>
      <c r="B163" s="72" t="s">
        <v>670</v>
      </c>
      <c r="C163">
        <v>103</v>
      </c>
      <c r="D163">
        <v>71</v>
      </c>
      <c r="E163">
        <v>168</v>
      </c>
      <c r="F163">
        <v>5</v>
      </c>
      <c r="G163">
        <v>0</v>
      </c>
      <c r="H163">
        <v>0</v>
      </c>
      <c r="I163">
        <v>5</v>
      </c>
      <c r="J163">
        <v>0</v>
      </c>
      <c r="K163">
        <v>14170</v>
      </c>
    </row>
    <row r="164" spans="1:11" x14ac:dyDescent="0.3">
      <c r="A164" t="s">
        <v>671</v>
      </c>
      <c r="B164" s="72" t="s">
        <v>672</v>
      </c>
      <c r="C164">
        <v>644</v>
      </c>
      <c r="D164">
        <v>549</v>
      </c>
      <c r="E164">
        <v>1007</v>
      </c>
      <c r="F164">
        <v>96</v>
      </c>
      <c r="G164">
        <v>48</v>
      </c>
      <c r="H164">
        <v>5</v>
      </c>
      <c r="I164">
        <v>28</v>
      </c>
      <c r="J164">
        <v>5</v>
      </c>
      <c r="K164">
        <v>95115</v>
      </c>
    </row>
    <row r="165" spans="1:11" x14ac:dyDescent="0.3">
      <c r="A165" t="s">
        <v>673</v>
      </c>
      <c r="B165" s="72" t="s">
        <v>674</v>
      </c>
      <c r="C165">
        <v>864</v>
      </c>
      <c r="D165">
        <v>1134</v>
      </c>
      <c r="E165">
        <v>1448</v>
      </c>
      <c r="F165">
        <v>84</v>
      </c>
      <c r="G165">
        <v>339</v>
      </c>
      <c r="H165">
        <v>91</v>
      </c>
      <c r="I165">
        <v>15</v>
      </c>
      <c r="J165">
        <v>24</v>
      </c>
      <c r="K165">
        <v>192216</v>
      </c>
    </row>
    <row r="166" spans="1:11" x14ac:dyDescent="0.3">
      <c r="A166" t="s">
        <v>675</v>
      </c>
      <c r="B166" s="72" t="s">
        <v>676</v>
      </c>
      <c r="C166">
        <v>38</v>
      </c>
      <c r="D166">
        <v>55</v>
      </c>
      <c r="E166">
        <v>82</v>
      </c>
      <c r="F166">
        <v>5</v>
      </c>
      <c r="G166">
        <v>5</v>
      </c>
      <c r="H166">
        <v>0</v>
      </c>
      <c r="I166">
        <v>0</v>
      </c>
      <c r="J166">
        <v>5</v>
      </c>
      <c r="K166">
        <v>17353</v>
      </c>
    </row>
    <row r="167" spans="1:11" x14ac:dyDescent="0.3">
      <c r="A167" t="s">
        <v>677</v>
      </c>
      <c r="B167" s="72" t="s">
        <v>678</v>
      </c>
      <c r="C167">
        <v>398</v>
      </c>
      <c r="D167">
        <v>417</v>
      </c>
      <c r="E167">
        <v>697</v>
      </c>
      <c r="F167">
        <v>55</v>
      </c>
      <c r="G167">
        <v>38</v>
      </c>
      <c r="H167">
        <v>0</v>
      </c>
      <c r="I167">
        <v>10</v>
      </c>
      <c r="J167">
        <v>10</v>
      </c>
      <c r="K167">
        <v>81770</v>
      </c>
    </row>
    <row r="168" spans="1:11" x14ac:dyDescent="0.3">
      <c r="A168" t="s">
        <v>679</v>
      </c>
      <c r="B168" s="72" t="s">
        <v>680</v>
      </c>
      <c r="C168">
        <v>98</v>
      </c>
      <c r="D168">
        <v>122</v>
      </c>
      <c r="E168">
        <v>181</v>
      </c>
      <c r="F168">
        <v>5</v>
      </c>
      <c r="G168">
        <v>29</v>
      </c>
      <c r="H168">
        <v>0</v>
      </c>
      <c r="I168">
        <v>5</v>
      </c>
      <c r="J168">
        <v>0</v>
      </c>
      <c r="K168">
        <v>26090</v>
      </c>
    </row>
    <row r="169" spans="1:11" x14ac:dyDescent="0.3">
      <c r="A169" t="s">
        <v>681</v>
      </c>
      <c r="B169" s="72" t="s">
        <v>682</v>
      </c>
      <c r="C169">
        <v>45</v>
      </c>
      <c r="D169">
        <v>28</v>
      </c>
      <c r="E169">
        <v>68</v>
      </c>
      <c r="F169">
        <v>5</v>
      </c>
      <c r="G169">
        <v>0</v>
      </c>
      <c r="H169">
        <v>0</v>
      </c>
      <c r="I169">
        <v>5</v>
      </c>
      <c r="J169">
        <v>5</v>
      </c>
      <c r="K169">
        <v>19147</v>
      </c>
    </row>
    <row r="170" spans="1:11" x14ac:dyDescent="0.3">
      <c r="A170" t="s">
        <v>683</v>
      </c>
      <c r="B170" s="72" t="s">
        <v>684</v>
      </c>
      <c r="C170">
        <v>459</v>
      </c>
      <c r="D170">
        <v>435</v>
      </c>
      <c r="E170">
        <v>779</v>
      </c>
      <c r="F170">
        <v>46</v>
      </c>
      <c r="G170">
        <v>33</v>
      </c>
      <c r="H170">
        <v>5</v>
      </c>
      <c r="I170">
        <v>33</v>
      </c>
      <c r="J170">
        <v>5</v>
      </c>
      <c r="K170">
        <v>83731</v>
      </c>
    </row>
    <row r="171" spans="1:11" x14ac:dyDescent="0.3">
      <c r="A171" t="s">
        <v>685</v>
      </c>
      <c r="B171" s="72" t="s">
        <v>686</v>
      </c>
      <c r="C171">
        <v>302</v>
      </c>
      <c r="D171">
        <v>358</v>
      </c>
      <c r="E171">
        <v>548</v>
      </c>
      <c r="F171">
        <v>27</v>
      </c>
      <c r="G171">
        <v>32</v>
      </c>
      <c r="H171">
        <v>39</v>
      </c>
      <c r="I171">
        <v>16</v>
      </c>
      <c r="J171">
        <v>5</v>
      </c>
      <c r="K171">
        <v>73174</v>
      </c>
    </row>
    <row r="172" spans="1:11" x14ac:dyDescent="0.3">
      <c r="A172" t="s">
        <v>687</v>
      </c>
      <c r="B172" s="72" t="s">
        <v>688</v>
      </c>
      <c r="C172">
        <v>75</v>
      </c>
      <c r="D172">
        <v>100</v>
      </c>
      <c r="E172">
        <v>145</v>
      </c>
      <c r="F172">
        <v>11</v>
      </c>
      <c r="G172">
        <v>14</v>
      </c>
      <c r="H172">
        <v>5</v>
      </c>
      <c r="I172">
        <v>5</v>
      </c>
      <c r="J172">
        <v>5</v>
      </c>
      <c r="K172">
        <v>42466</v>
      </c>
    </row>
    <row r="173" spans="1:11" x14ac:dyDescent="0.3">
      <c r="A173" t="s">
        <v>689</v>
      </c>
      <c r="B173" s="72" t="s">
        <v>690</v>
      </c>
      <c r="C173">
        <v>228</v>
      </c>
      <c r="D173">
        <v>226</v>
      </c>
      <c r="E173">
        <v>395</v>
      </c>
      <c r="F173">
        <v>23</v>
      </c>
      <c r="G173">
        <v>20</v>
      </c>
      <c r="H173">
        <v>0</v>
      </c>
      <c r="I173">
        <v>5</v>
      </c>
      <c r="J173">
        <v>5</v>
      </c>
      <c r="K173">
        <v>54197</v>
      </c>
    </row>
    <row r="174" spans="1:11" x14ac:dyDescent="0.3">
      <c r="A174" t="s">
        <v>691</v>
      </c>
      <c r="B174" s="72" t="s">
        <v>692</v>
      </c>
      <c r="C174">
        <v>55</v>
      </c>
      <c r="D174">
        <v>41</v>
      </c>
      <c r="E174">
        <v>93</v>
      </c>
      <c r="F174">
        <v>5</v>
      </c>
      <c r="G174">
        <v>0</v>
      </c>
      <c r="H174">
        <v>0</v>
      </c>
      <c r="I174">
        <v>0</v>
      </c>
      <c r="J174">
        <v>0</v>
      </c>
      <c r="K174">
        <v>8255</v>
      </c>
    </row>
    <row r="175" spans="1:11" x14ac:dyDescent="0.3">
      <c r="A175" t="s">
        <v>693</v>
      </c>
      <c r="B175" s="72" t="s">
        <v>694</v>
      </c>
      <c r="C175">
        <v>55</v>
      </c>
      <c r="D175">
        <v>33</v>
      </c>
      <c r="E175">
        <v>78</v>
      </c>
      <c r="F175">
        <v>5</v>
      </c>
      <c r="G175">
        <v>0</v>
      </c>
      <c r="H175">
        <v>0</v>
      </c>
      <c r="I175">
        <v>5</v>
      </c>
      <c r="J175">
        <v>5</v>
      </c>
      <c r="K175">
        <v>10669</v>
      </c>
    </row>
    <row r="176" spans="1:11" x14ac:dyDescent="0.3">
      <c r="A176" t="s">
        <v>695</v>
      </c>
      <c r="B176" s="72" t="s">
        <v>696</v>
      </c>
      <c r="C176">
        <v>516</v>
      </c>
      <c r="D176">
        <v>608</v>
      </c>
      <c r="E176">
        <v>983</v>
      </c>
      <c r="F176">
        <v>92</v>
      </c>
      <c r="G176">
        <v>24</v>
      </c>
      <c r="H176">
        <v>0</v>
      </c>
      <c r="I176">
        <v>27</v>
      </c>
      <c r="J176">
        <v>10</v>
      </c>
      <c r="K176">
        <v>199845</v>
      </c>
    </row>
    <row r="177" spans="1:11" x14ac:dyDescent="0.3">
      <c r="A177" t="s">
        <v>697</v>
      </c>
      <c r="B177" s="72" t="s">
        <v>698</v>
      </c>
      <c r="C177">
        <v>467</v>
      </c>
      <c r="D177">
        <v>353</v>
      </c>
      <c r="E177">
        <v>775</v>
      </c>
      <c r="F177">
        <v>21</v>
      </c>
      <c r="G177">
        <v>5</v>
      </c>
      <c r="H177">
        <v>0</v>
      </c>
      <c r="I177">
        <v>14</v>
      </c>
      <c r="J177">
        <v>5</v>
      </c>
      <c r="K177">
        <v>74390</v>
      </c>
    </row>
    <row r="178" spans="1:11" x14ac:dyDescent="0.3">
      <c r="A178" t="s">
        <v>699</v>
      </c>
      <c r="B178" s="72" t="s">
        <v>700</v>
      </c>
      <c r="C178">
        <v>23</v>
      </c>
      <c r="D178">
        <v>15</v>
      </c>
      <c r="E178">
        <v>38</v>
      </c>
      <c r="F178">
        <v>0</v>
      </c>
      <c r="G178">
        <v>0</v>
      </c>
      <c r="H178">
        <v>0</v>
      </c>
      <c r="I178">
        <v>0</v>
      </c>
      <c r="J178">
        <v>0</v>
      </c>
      <c r="K178">
        <v>7258</v>
      </c>
    </row>
    <row r="179" spans="1:11" x14ac:dyDescent="0.3">
      <c r="A179" t="s">
        <v>701</v>
      </c>
      <c r="B179" s="72" t="s">
        <v>702</v>
      </c>
      <c r="C179">
        <v>313</v>
      </c>
      <c r="D179">
        <v>129</v>
      </c>
      <c r="E179">
        <v>401</v>
      </c>
      <c r="F179">
        <v>5</v>
      </c>
      <c r="G179">
        <v>14</v>
      </c>
      <c r="H179">
        <v>15</v>
      </c>
      <c r="I179">
        <v>5</v>
      </c>
      <c r="J179">
        <v>5</v>
      </c>
      <c r="K179">
        <v>24321</v>
      </c>
    </row>
    <row r="180" spans="1:11" x14ac:dyDescent="0.3">
      <c r="A180" t="s">
        <v>703</v>
      </c>
      <c r="B180" s="72" t="s">
        <v>704</v>
      </c>
      <c r="C180">
        <v>170</v>
      </c>
      <c r="D180">
        <v>117</v>
      </c>
      <c r="E180">
        <v>263</v>
      </c>
      <c r="F180">
        <v>11</v>
      </c>
      <c r="G180">
        <v>5</v>
      </c>
      <c r="H180">
        <v>0</v>
      </c>
      <c r="I180">
        <v>5</v>
      </c>
      <c r="J180">
        <v>5</v>
      </c>
      <c r="K180">
        <v>26323</v>
      </c>
    </row>
    <row r="181" spans="1:11" x14ac:dyDescent="0.3">
      <c r="A181" t="s">
        <v>705</v>
      </c>
      <c r="B181" s="72" t="s">
        <v>706</v>
      </c>
      <c r="C181">
        <v>5</v>
      </c>
      <c r="D181">
        <v>5</v>
      </c>
      <c r="E181">
        <v>5</v>
      </c>
      <c r="F181">
        <v>0</v>
      </c>
      <c r="G181">
        <v>0</v>
      </c>
      <c r="H181">
        <v>0</v>
      </c>
      <c r="I181">
        <v>0</v>
      </c>
      <c r="J181">
        <v>0</v>
      </c>
      <c r="K181">
        <v>5137</v>
      </c>
    </row>
    <row r="182" spans="1:11" x14ac:dyDescent="0.3">
      <c r="A182" t="s">
        <v>707</v>
      </c>
      <c r="B182" s="72" t="s">
        <v>708</v>
      </c>
      <c r="C182">
        <v>360</v>
      </c>
      <c r="D182">
        <v>340</v>
      </c>
      <c r="E182">
        <v>615</v>
      </c>
      <c r="F182">
        <v>40</v>
      </c>
      <c r="G182">
        <v>25</v>
      </c>
      <c r="H182">
        <v>5</v>
      </c>
      <c r="I182">
        <v>10</v>
      </c>
      <c r="J182">
        <v>5</v>
      </c>
      <c r="K182">
        <v>97327</v>
      </c>
    </row>
    <row r="183" spans="1:11" x14ac:dyDescent="0.3">
      <c r="A183" t="s">
        <v>709</v>
      </c>
      <c r="B183" s="72" t="s">
        <v>710</v>
      </c>
      <c r="C183">
        <v>199</v>
      </c>
      <c r="D183">
        <v>205</v>
      </c>
      <c r="E183">
        <v>313</v>
      </c>
      <c r="F183">
        <v>5</v>
      </c>
      <c r="G183">
        <v>66</v>
      </c>
      <c r="H183">
        <v>5</v>
      </c>
      <c r="I183">
        <v>14</v>
      </c>
      <c r="J183">
        <v>5</v>
      </c>
      <c r="K183">
        <v>29876</v>
      </c>
    </row>
    <row r="184" spans="1:11" x14ac:dyDescent="0.3">
      <c r="A184" t="s">
        <v>711</v>
      </c>
      <c r="B184" s="72" t="s">
        <v>712</v>
      </c>
      <c r="C184">
        <v>686</v>
      </c>
      <c r="D184">
        <v>723</v>
      </c>
      <c r="E184">
        <v>1128</v>
      </c>
      <c r="F184">
        <v>169</v>
      </c>
      <c r="G184">
        <v>54</v>
      </c>
      <c r="H184">
        <v>10</v>
      </c>
      <c r="I184">
        <v>34</v>
      </c>
      <c r="J184">
        <v>15</v>
      </c>
      <c r="K184">
        <v>108021</v>
      </c>
    </row>
    <row r="185" spans="1:11" x14ac:dyDescent="0.3">
      <c r="A185" t="s">
        <v>713</v>
      </c>
      <c r="B185" s="72" t="s">
        <v>714</v>
      </c>
      <c r="C185">
        <v>46</v>
      </c>
      <c r="D185">
        <v>45</v>
      </c>
      <c r="E185">
        <v>61</v>
      </c>
      <c r="F185">
        <v>15</v>
      </c>
      <c r="G185">
        <v>5</v>
      </c>
      <c r="H185">
        <v>0</v>
      </c>
      <c r="I185">
        <v>5</v>
      </c>
      <c r="J185">
        <v>5</v>
      </c>
      <c r="K185">
        <v>11872</v>
      </c>
    </row>
    <row r="186" spans="1:11" x14ac:dyDescent="0.3">
      <c r="A186" t="s">
        <v>715</v>
      </c>
      <c r="B186" s="72" t="s">
        <v>716</v>
      </c>
      <c r="C186">
        <v>1053</v>
      </c>
      <c r="D186">
        <v>702</v>
      </c>
      <c r="E186">
        <v>1606</v>
      </c>
      <c r="F186">
        <v>82</v>
      </c>
      <c r="G186">
        <v>40</v>
      </c>
      <c r="H186">
        <v>5</v>
      </c>
      <c r="I186">
        <v>30</v>
      </c>
      <c r="J186">
        <v>5</v>
      </c>
      <c r="K186">
        <v>277211</v>
      </c>
    </row>
    <row r="187" spans="1:11" x14ac:dyDescent="0.3">
      <c r="A187" t="s">
        <v>717</v>
      </c>
      <c r="B187" s="72" t="s">
        <v>718</v>
      </c>
      <c r="C187">
        <v>507</v>
      </c>
      <c r="D187">
        <v>506</v>
      </c>
      <c r="E187">
        <v>818</v>
      </c>
      <c r="F187">
        <v>22</v>
      </c>
      <c r="G187">
        <v>33</v>
      </c>
      <c r="H187">
        <v>110</v>
      </c>
      <c r="I187">
        <v>19</v>
      </c>
      <c r="J187">
        <v>11</v>
      </c>
      <c r="K187">
        <v>76581</v>
      </c>
    </row>
    <row r="188" spans="1:11" x14ac:dyDescent="0.3">
      <c r="A188" t="s">
        <v>719</v>
      </c>
      <c r="B188" s="72" t="s">
        <v>720</v>
      </c>
      <c r="C188">
        <v>13</v>
      </c>
      <c r="D188">
        <v>5</v>
      </c>
      <c r="E188">
        <v>17</v>
      </c>
      <c r="F188">
        <v>0</v>
      </c>
      <c r="G188">
        <v>0</v>
      </c>
      <c r="H188">
        <v>0</v>
      </c>
      <c r="I188">
        <v>0</v>
      </c>
      <c r="J188">
        <v>5</v>
      </c>
      <c r="K188">
        <v>1459</v>
      </c>
    </row>
    <row r="189" spans="1:11" x14ac:dyDescent="0.3">
      <c r="A189" t="s">
        <v>721</v>
      </c>
      <c r="B189" s="72" t="s">
        <v>722</v>
      </c>
      <c r="C189">
        <v>44</v>
      </c>
      <c r="D189">
        <v>54</v>
      </c>
      <c r="E189">
        <v>72</v>
      </c>
      <c r="F189">
        <v>25</v>
      </c>
      <c r="G189">
        <v>0</v>
      </c>
      <c r="H189">
        <v>0</v>
      </c>
      <c r="I189">
        <v>5</v>
      </c>
      <c r="J189">
        <v>0</v>
      </c>
      <c r="K189">
        <v>6547</v>
      </c>
    </row>
    <row r="190" spans="1:11" x14ac:dyDescent="0.3">
      <c r="A190" t="s">
        <v>723</v>
      </c>
      <c r="B190" s="72" t="s">
        <v>724</v>
      </c>
      <c r="C190">
        <v>508</v>
      </c>
      <c r="D190">
        <v>558</v>
      </c>
      <c r="E190">
        <v>861</v>
      </c>
      <c r="F190">
        <v>10</v>
      </c>
      <c r="G190">
        <v>78</v>
      </c>
      <c r="H190">
        <v>78</v>
      </c>
      <c r="I190">
        <v>25</v>
      </c>
      <c r="J190">
        <v>5</v>
      </c>
      <c r="K190">
        <v>118464</v>
      </c>
    </row>
    <row r="191" spans="1:11" x14ac:dyDescent="0.3">
      <c r="A191" t="s">
        <v>725</v>
      </c>
      <c r="B191" s="72" t="s">
        <v>726</v>
      </c>
      <c r="C191">
        <v>122</v>
      </c>
      <c r="D191">
        <v>98</v>
      </c>
      <c r="E191">
        <v>207</v>
      </c>
      <c r="F191">
        <v>5</v>
      </c>
      <c r="G191">
        <v>5</v>
      </c>
      <c r="H191">
        <v>0</v>
      </c>
      <c r="I191">
        <v>5</v>
      </c>
      <c r="J191">
        <v>0</v>
      </c>
      <c r="K191">
        <v>20727</v>
      </c>
    </row>
    <row r="192" spans="1:11" x14ac:dyDescent="0.3">
      <c r="A192" t="s">
        <v>727</v>
      </c>
      <c r="B192" s="72" t="s">
        <v>728</v>
      </c>
      <c r="C192">
        <v>79</v>
      </c>
      <c r="D192">
        <v>56</v>
      </c>
      <c r="E192">
        <v>129</v>
      </c>
      <c r="F192">
        <v>5</v>
      </c>
      <c r="G192">
        <v>0</v>
      </c>
      <c r="H192">
        <v>0</v>
      </c>
      <c r="I192">
        <v>0</v>
      </c>
      <c r="J192">
        <v>5</v>
      </c>
      <c r="K192">
        <v>17599</v>
      </c>
    </row>
    <row r="193" spans="1:11" x14ac:dyDescent="0.3">
      <c r="A193" t="s">
        <v>729</v>
      </c>
      <c r="B193" s="72" t="s">
        <v>730</v>
      </c>
      <c r="C193">
        <v>67</v>
      </c>
      <c r="D193">
        <v>64</v>
      </c>
      <c r="E193">
        <v>116</v>
      </c>
      <c r="F193">
        <v>5</v>
      </c>
      <c r="G193">
        <v>5</v>
      </c>
      <c r="H193">
        <v>0</v>
      </c>
      <c r="I193">
        <v>0</v>
      </c>
      <c r="J193">
        <v>5</v>
      </c>
      <c r="K193">
        <v>16163</v>
      </c>
    </row>
    <row r="194" spans="1:11" x14ac:dyDescent="0.3">
      <c r="A194" t="s">
        <v>731</v>
      </c>
      <c r="B194" s="72" t="s">
        <v>732</v>
      </c>
      <c r="C194">
        <v>97</v>
      </c>
      <c r="D194">
        <v>66</v>
      </c>
      <c r="E194">
        <v>159</v>
      </c>
      <c r="F194">
        <v>5</v>
      </c>
      <c r="G194">
        <v>0</v>
      </c>
      <c r="H194">
        <v>0</v>
      </c>
      <c r="I194">
        <v>5</v>
      </c>
      <c r="J194">
        <v>0</v>
      </c>
      <c r="K194">
        <v>20174</v>
      </c>
    </row>
    <row r="195" spans="1:11" x14ac:dyDescent="0.3">
      <c r="A195" t="s">
        <v>733</v>
      </c>
      <c r="B195" s="72" t="s">
        <v>734</v>
      </c>
      <c r="C195">
        <v>272</v>
      </c>
      <c r="D195">
        <v>248</v>
      </c>
      <c r="E195">
        <v>469</v>
      </c>
      <c r="F195">
        <v>11</v>
      </c>
      <c r="G195">
        <v>27</v>
      </c>
      <c r="H195">
        <v>0</v>
      </c>
      <c r="I195">
        <v>11</v>
      </c>
      <c r="J195">
        <v>5</v>
      </c>
      <c r="K195">
        <v>68748</v>
      </c>
    </row>
    <row r="196" spans="1:11" x14ac:dyDescent="0.3">
      <c r="A196" t="s">
        <v>735</v>
      </c>
      <c r="B196" s="72" t="s">
        <v>736</v>
      </c>
      <c r="C196">
        <v>185</v>
      </c>
      <c r="D196">
        <v>227</v>
      </c>
      <c r="E196">
        <v>276</v>
      </c>
      <c r="F196">
        <v>51</v>
      </c>
      <c r="G196">
        <v>30</v>
      </c>
      <c r="H196">
        <v>39</v>
      </c>
      <c r="I196">
        <v>5</v>
      </c>
      <c r="J196">
        <v>11</v>
      </c>
      <c r="K196">
        <v>40714</v>
      </c>
    </row>
    <row r="197" spans="1:11" x14ac:dyDescent="0.3">
      <c r="A197" t="s">
        <v>737</v>
      </c>
      <c r="B197" s="72" t="s">
        <v>738</v>
      </c>
      <c r="C197">
        <v>208</v>
      </c>
      <c r="D197">
        <v>291</v>
      </c>
      <c r="E197">
        <v>396</v>
      </c>
      <c r="F197">
        <v>5</v>
      </c>
      <c r="G197">
        <v>47</v>
      </c>
      <c r="H197">
        <v>37</v>
      </c>
      <c r="I197">
        <v>5</v>
      </c>
      <c r="J197">
        <v>5</v>
      </c>
      <c r="K197">
        <v>48704</v>
      </c>
    </row>
    <row r="198" spans="1:11" x14ac:dyDescent="0.3">
      <c r="A198" t="s">
        <v>739</v>
      </c>
      <c r="B198" s="72" t="s">
        <v>740</v>
      </c>
      <c r="C198">
        <v>44</v>
      </c>
      <c r="D198">
        <v>58</v>
      </c>
      <c r="E198">
        <v>95</v>
      </c>
      <c r="F198">
        <v>0</v>
      </c>
      <c r="G198">
        <v>0</v>
      </c>
      <c r="H198">
        <v>5</v>
      </c>
      <c r="I198">
        <v>5</v>
      </c>
      <c r="J198">
        <v>0</v>
      </c>
      <c r="K198">
        <v>15624</v>
      </c>
    </row>
    <row r="199" spans="1:11" x14ac:dyDescent="0.3">
      <c r="A199" t="s">
        <v>741</v>
      </c>
      <c r="B199" s="72" t="s">
        <v>742</v>
      </c>
      <c r="C199">
        <v>541</v>
      </c>
      <c r="D199">
        <v>528</v>
      </c>
      <c r="E199">
        <v>942</v>
      </c>
      <c r="F199">
        <v>34</v>
      </c>
      <c r="G199">
        <v>46</v>
      </c>
      <c r="H199">
        <v>22</v>
      </c>
      <c r="I199">
        <v>20</v>
      </c>
      <c r="J199">
        <v>5</v>
      </c>
      <c r="K199">
        <v>83396</v>
      </c>
    </row>
    <row r="200" spans="1:11" x14ac:dyDescent="0.3">
      <c r="A200" t="s">
        <v>743</v>
      </c>
      <c r="B200" s="72" t="s">
        <v>744</v>
      </c>
      <c r="C200">
        <v>83</v>
      </c>
      <c r="D200">
        <v>96</v>
      </c>
      <c r="E200">
        <v>153</v>
      </c>
      <c r="F200">
        <v>5</v>
      </c>
      <c r="G200">
        <v>16</v>
      </c>
      <c r="H200">
        <v>0</v>
      </c>
      <c r="I200">
        <v>5</v>
      </c>
      <c r="J200">
        <v>5</v>
      </c>
      <c r="K200">
        <v>41573</v>
      </c>
    </row>
    <row r="201" spans="1:11" x14ac:dyDescent="0.3">
      <c r="A201" t="s">
        <v>745</v>
      </c>
      <c r="B201" s="72" t="s">
        <v>746</v>
      </c>
      <c r="C201">
        <v>143</v>
      </c>
      <c r="D201">
        <v>208</v>
      </c>
      <c r="E201">
        <v>280</v>
      </c>
      <c r="F201">
        <v>18</v>
      </c>
      <c r="G201">
        <v>22</v>
      </c>
      <c r="H201">
        <v>25</v>
      </c>
      <c r="I201">
        <v>5</v>
      </c>
      <c r="J201">
        <v>0</v>
      </c>
      <c r="K201">
        <v>34468</v>
      </c>
    </row>
    <row r="202" spans="1:11" x14ac:dyDescent="0.3">
      <c r="A202" t="s">
        <v>747</v>
      </c>
      <c r="B202" s="72" t="s">
        <v>748</v>
      </c>
      <c r="C202">
        <v>99</v>
      </c>
      <c r="D202">
        <v>90</v>
      </c>
      <c r="E202">
        <v>153</v>
      </c>
      <c r="F202">
        <v>35</v>
      </c>
      <c r="G202">
        <v>5</v>
      </c>
      <c r="H202">
        <v>0</v>
      </c>
      <c r="I202">
        <v>0</v>
      </c>
      <c r="J202">
        <v>0</v>
      </c>
      <c r="K202">
        <v>29344</v>
      </c>
    </row>
    <row r="203" spans="1:11" x14ac:dyDescent="0.3">
      <c r="A203" t="s">
        <v>749</v>
      </c>
      <c r="B203" s="72" t="s">
        <v>750</v>
      </c>
      <c r="C203">
        <v>46</v>
      </c>
      <c r="D203">
        <v>73</v>
      </c>
      <c r="E203">
        <v>75</v>
      </c>
      <c r="F203">
        <v>39</v>
      </c>
      <c r="G203">
        <v>5</v>
      </c>
      <c r="H203">
        <v>0</v>
      </c>
      <c r="I203">
        <v>0</v>
      </c>
      <c r="J203">
        <v>5</v>
      </c>
      <c r="K203">
        <v>23732</v>
      </c>
    </row>
    <row r="204" spans="1:11" x14ac:dyDescent="0.3">
      <c r="A204" t="s">
        <v>751</v>
      </c>
      <c r="B204" s="72" t="s">
        <v>752</v>
      </c>
      <c r="C204">
        <v>80</v>
      </c>
      <c r="D204">
        <v>143</v>
      </c>
      <c r="E204">
        <v>178</v>
      </c>
      <c r="F204">
        <v>5</v>
      </c>
      <c r="G204">
        <v>5</v>
      </c>
      <c r="H204">
        <v>21</v>
      </c>
      <c r="I204">
        <v>5</v>
      </c>
      <c r="J204">
        <v>5</v>
      </c>
      <c r="K204">
        <v>30080</v>
      </c>
    </row>
    <row r="205" spans="1:11" x14ac:dyDescent="0.3">
      <c r="A205" t="s">
        <v>753</v>
      </c>
      <c r="B205" s="72" t="s">
        <v>754</v>
      </c>
      <c r="C205">
        <v>144</v>
      </c>
      <c r="D205">
        <v>174</v>
      </c>
      <c r="E205">
        <v>288</v>
      </c>
      <c r="F205">
        <v>17</v>
      </c>
      <c r="G205">
        <v>0</v>
      </c>
      <c r="H205">
        <v>5</v>
      </c>
      <c r="I205">
        <v>5</v>
      </c>
      <c r="J205">
        <v>0</v>
      </c>
      <c r="K205">
        <v>65508</v>
      </c>
    </row>
    <row r="206" spans="1:11" x14ac:dyDescent="0.3">
      <c r="A206" t="s">
        <v>755</v>
      </c>
      <c r="B206" s="72" t="s">
        <v>756</v>
      </c>
      <c r="C206">
        <v>5</v>
      </c>
      <c r="D206">
        <v>30</v>
      </c>
      <c r="E206">
        <v>21</v>
      </c>
      <c r="F206">
        <v>5</v>
      </c>
      <c r="G206">
        <v>0</v>
      </c>
      <c r="H206">
        <v>0</v>
      </c>
      <c r="I206">
        <v>5</v>
      </c>
      <c r="J206">
        <v>0</v>
      </c>
      <c r="K206">
        <v>16034</v>
      </c>
    </row>
    <row r="207" spans="1:11" x14ac:dyDescent="0.3">
      <c r="A207" t="s">
        <v>757</v>
      </c>
      <c r="B207" s="72" t="s">
        <v>758</v>
      </c>
      <c r="C207">
        <v>436</v>
      </c>
      <c r="D207">
        <v>358</v>
      </c>
      <c r="E207">
        <v>718</v>
      </c>
      <c r="F207">
        <v>20</v>
      </c>
      <c r="G207">
        <v>28</v>
      </c>
      <c r="H207">
        <v>0</v>
      </c>
      <c r="I207">
        <v>27</v>
      </c>
      <c r="J207">
        <v>10</v>
      </c>
      <c r="K207">
        <v>81775</v>
      </c>
    </row>
    <row r="208" spans="1:11" x14ac:dyDescent="0.3">
      <c r="A208" t="s">
        <v>759</v>
      </c>
      <c r="B208" s="72" t="s">
        <v>760</v>
      </c>
      <c r="C208">
        <v>265</v>
      </c>
      <c r="D208">
        <v>298</v>
      </c>
      <c r="E208">
        <v>474</v>
      </c>
      <c r="F208">
        <v>29</v>
      </c>
      <c r="G208">
        <v>39</v>
      </c>
      <c r="H208">
        <v>11</v>
      </c>
      <c r="I208">
        <v>5</v>
      </c>
      <c r="J208">
        <v>0</v>
      </c>
      <c r="K208">
        <v>77806</v>
      </c>
    </row>
    <row r="209" spans="1:11" x14ac:dyDescent="0.3">
      <c r="A209" t="s">
        <v>761</v>
      </c>
      <c r="B209" s="72" t="s">
        <v>762</v>
      </c>
      <c r="C209">
        <v>51</v>
      </c>
      <c r="D209">
        <v>109</v>
      </c>
      <c r="E209">
        <v>95</v>
      </c>
      <c r="F209">
        <v>58</v>
      </c>
      <c r="G209">
        <v>5</v>
      </c>
      <c r="H209">
        <v>0</v>
      </c>
      <c r="I209">
        <v>5</v>
      </c>
      <c r="J209">
        <v>5</v>
      </c>
      <c r="K209">
        <v>11209</v>
      </c>
    </row>
    <row r="210" spans="1:11" x14ac:dyDescent="0.3">
      <c r="A210" t="s">
        <v>763</v>
      </c>
      <c r="B210" s="72" t="s">
        <v>764</v>
      </c>
      <c r="C210">
        <v>515</v>
      </c>
      <c r="D210">
        <v>443</v>
      </c>
      <c r="E210">
        <v>812</v>
      </c>
      <c r="F210">
        <v>21</v>
      </c>
      <c r="G210">
        <v>93</v>
      </c>
      <c r="H210">
        <v>5</v>
      </c>
      <c r="I210">
        <v>15</v>
      </c>
      <c r="J210">
        <v>0</v>
      </c>
      <c r="K210">
        <v>79183</v>
      </c>
    </row>
    <row r="211" spans="1:11" x14ac:dyDescent="0.3">
      <c r="A211" t="s">
        <v>765</v>
      </c>
      <c r="B211" s="72" t="s">
        <v>766</v>
      </c>
      <c r="C211">
        <v>1835</v>
      </c>
      <c r="D211">
        <v>1845</v>
      </c>
      <c r="E211">
        <v>2928</v>
      </c>
      <c r="F211">
        <v>351</v>
      </c>
      <c r="G211">
        <v>161</v>
      </c>
      <c r="H211">
        <v>5</v>
      </c>
      <c r="I211">
        <v>219</v>
      </c>
      <c r="J211">
        <v>21</v>
      </c>
      <c r="K211">
        <v>183317</v>
      </c>
    </row>
    <row r="212" spans="1:11" x14ac:dyDescent="0.3">
      <c r="A212" t="s">
        <v>767</v>
      </c>
      <c r="B212" s="72" t="s">
        <v>768</v>
      </c>
      <c r="C212">
        <v>5</v>
      </c>
      <c r="D212">
        <v>13</v>
      </c>
      <c r="E212">
        <v>5</v>
      </c>
      <c r="F212">
        <v>5</v>
      </c>
      <c r="G212">
        <v>0</v>
      </c>
      <c r="H212">
        <v>0</v>
      </c>
      <c r="I212">
        <v>0</v>
      </c>
      <c r="J212">
        <v>0</v>
      </c>
      <c r="K212">
        <v>6910</v>
      </c>
    </row>
    <row r="213" spans="1:11" x14ac:dyDescent="0.3">
      <c r="A213" t="s">
        <v>769</v>
      </c>
      <c r="B213" s="72" t="s">
        <v>770</v>
      </c>
      <c r="C213">
        <v>201</v>
      </c>
      <c r="D213">
        <v>113</v>
      </c>
      <c r="E213">
        <v>278</v>
      </c>
      <c r="F213">
        <v>5</v>
      </c>
      <c r="G213">
        <v>24</v>
      </c>
      <c r="H213">
        <v>0</v>
      </c>
      <c r="I213">
        <v>5</v>
      </c>
      <c r="J213">
        <v>0</v>
      </c>
      <c r="K213">
        <v>24096</v>
      </c>
    </row>
    <row r="214" spans="1:11" x14ac:dyDescent="0.3">
      <c r="A214" t="s">
        <v>771</v>
      </c>
      <c r="B214" s="72" t="s">
        <v>772</v>
      </c>
      <c r="C214">
        <v>217</v>
      </c>
      <c r="D214">
        <v>208</v>
      </c>
      <c r="E214">
        <v>350</v>
      </c>
      <c r="F214">
        <v>12</v>
      </c>
      <c r="G214">
        <v>43</v>
      </c>
      <c r="H214">
        <v>5</v>
      </c>
      <c r="I214">
        <v>11</v>
      </c>
      <c r="J214">
        <v>0</v>
      </c>
      <c r="K214">
        <v>34540</v>
      </c>
    </row>
    <row r="215" spans="1:11" x14ac:dyDescent="0.3">
      <c r="A215" t="s">
        <v>773</v>
      </c>
      <c r="B215" s="72" t="s">
        <v>774</v>
      </c>
      <c r="C215">
        <v>157</v>
      </c>
      <c r="D215">
        <v>191</v>
      </c>
      <c r="E215">
        <v>241</v>
      </c>
      <c r="F215">
        <v>27</v>
      </c>
      <c r="G215">
        <v>52</v>
      </c>
      <c r="H215">
        <v>5</v>
      </c>
      <c r="I215">
        <v>5</v>
      </c>
      <c r="J215">
        <v>5</v>
      </c>
      <c r="K215">
        <v>26923</v>
      </c>
    </row>
    <row r="216" spans="1:11" x14ac:dyDescent="0.3">
      <c r="A216" t="s">
        <v>775</v>
      </c>
      <c r="B216" s="72" t="s">
        <v>776</v>
      </c>
      <c r="C216">
        <v>206</v>
      </c>
      <c r="D216">
        <v>115</v>
      </c>
      <c r="E216">
        <v>283</v>
      </c>
      <c r="F216">
        <v>22</v>
      </c>
      <c r="G216">
        <v>5</v>
      </c>
      <c r="H216">
        <v>0</v>
      </c>
      <c r="I216">
        <v>5</v>
      </c>
      <c r="J216">
        <v>5</v>
      </c>
      <c r="K216">
        <v>38275</v>
      </c>
    </row>
    <row r="217" spans="1:11" x14ac:dyDescent="0.3">
      <c r="A217" t="s">
        <v>777</v>
      </c>
      <c r="B217" s="72" t="s">
        <v>778</v>
      </c>
      <c r="C217">
        <v>291</v>
      </c>
      <c r="D217">
        <v>193</v>
      </c>
      <c r="E217">
        <v>449</v>
      </c>
      <c r="F217">
        <v>14</v>
      </c>
      <c r="G217">
        <v>12</v>
      </c>
      <c r="H217">
        <v>0</v>
      </c>
      <c r="I217">
        <v>5</v>
      </c>
      <c r="J217">
        <v>5</v>
      </c>
      <c r="K217">
        <v>52777</v>
      </c>
    </row>
    <row r="218" spans="1:11" x14ac:dyDescent="0.3">
      <c r="A218" t="s">
        <v>779</v>
      </c>
      <c r="B218" s="72" t="s">
        <v>780</v>
      </c>
      <c r="C218">
        <v>118</v>
      </c>
      <c r="D218">
        <v>88</v>
      </c>
      <c r="E218">
        <v>181</v>
      </c>
      <c r="F218">
        <v>12</v>
      </c>
      <c r="G218">
        <v>5</v>
      </c>
      <c r="H218">
        <v>5</v>
      </c>
      <c r="I218">
        <v>5</v>
      </c>
      <c r="J218">
        <v>5</v>
      </c>
      <c r="K218">
        <v>17334</v>
      </c>
    </row>
    <row r="219" spans="1:11" x14ac:dyDescent="0.3">
      <c r="A219" t="s">
        <v>781</v>
      </c>
      <c r="B219" s="72" t="s">
        <v>782</v>
      </c>
      <c r="C219">
        <v>63</v>
      </c>
      <c r="D219">
        <v>49</v>
      </c>
      <c r="E219">
        <v>100</v>
      </c>
      <c r="F219">
        <v>5</v>
      </c>
      <c r="G219">
        <v>5</v>
      </c>
      <c r="H219">
        <v>0</v>
      </c>
      <c r="I219">
        <v>5</v>
      </c>
      <c r="J219">
        <v>0</v>
      </c>
      <c r="K219">
        <v>11073</v>
      </c>
    </row>
    <row r="220" spans="1:11" x14ac:dyDescent="0.3">
      <c r="A220" t="s">
        <v>783</v>
      </c>
      <c r="B220" s="72" t="s">
        <v>784</v>
      </c>
      <c r="C220">
        <v>359</v>
      </c>
      <c r="D220">
        <v>311</v>
      </c>
      <c r="E220">
        <v>557</v>
      </c>
      <c r="F220">
        <v>64</v>
      </c>
      <c r="G220">
        <v>39</v>
      </c>
      <c r="H220">
        <v>0</v>
      </c>
      <c r="I220">
        <v>5</v>
      </c>
      <c r="J220">
        <v>10</v>
      </c>
      <c r="K220">
        <v>100768</v>
      </c>
    </row>
    <row r="221" spans="1:11" x14ac:dyDescent="0.3">
      <c r="A221" t="s">
        <v>785</v>
      </c>
      <c r="B221" s="72" t="s">
        <v>786</v>
      </c>
      <c r="C221">
        <v>77</v>
      </c>
      <c r="D221">
        <v>52</v>
      </c>
      <c r="E221">
        <v>125</v>
      </c>
      <c r="F221">
        <v>5</v>
      </c>
      <c r="G221">
        <v>0</v>
      </c>
      <c r="H221">
        <v>0</v>
      </c>
      <c r="I221">
        <v>5</v>
      </c>
      <c r="J221">
        <v>5</v>
      </c>
      <c r="K221">
        <v>17624</v>
      </c>
    </row>
    <row r="222" spans="1:11" x14ac:dyDescent="0.3">
      <c r="A222" t="s">
        <v>787</v>
      </c>
      <c r="B222" s="72" t="s">
        <v>788</v>
      </c>
      <c r="C222">
        <v>544</v>
      </c>
      <c r="D222">
        <v>378</v>
      </c>
      <c r="E222">
        <v>733</v>
      </c>
      <c r="F222">
        <v>43</v>
      </c>
      <c r="G222">
        <v>103</v>
      </c>
      <c r="H222">
        <v>18</v>
      </c>
      <c r="I222">
        <v>10</v>
      </c>
      <c r="J222">
        <v>10</v>
      </c>
      <c r="K222">
        <v>76779</v>
      </c>
    </row>
    <row r="223" spans="1:11" x14ac:dyDescent="0.3">
      <c r="A223" t="s">
        <v>789</v>
      </c>
      <c r="B223" s="72" t="s">
        <v>790</v>
      </c>
      <c r="C223">
        <v>112</v>
      </c>
      <c r="D223">
        <v>139</v>
      </c>
      <c r="E223">
        <v>131</v>
      </c>
      <c r="F223">
        <v>5</v>
      </c>
      <c r="G223">
        <v>19</v>
      </c>
      <c r="H223">
        <v>72</v>
      </c>
      <c r="I223">
        <v>5</v>
      </c>
      <c r="J223">
        <v>19</v>
      </c>
      <c r="K223">
        <v>22991</v>
      </c>
    </row>
    <row r="224" spans="1:11" x14ac:dyDescent="0.3">
      <c r="A224" t="s">
        <v>791</v>
      </c>
      <c r="B224" s="72" t="s">
        <v>792</v>
      </c>
      <c r="C224">
        <v>106</v>
      </c>
      <c r="D224">
        <v>138</v>
      </c>
      <c r="E224">
        <v>181</v>
      </c>
      <c r="F224">
        <v>22</v>
      </c>
      <c r="G224">
        <v>24</v>
      </c>
      <c r="H224">
        <v>15</v>
      </c>
      <c r="I224">
        <v>5</v>
      </c>
      <c r="J224">
        <v>0</v>
      </c>
      <c r="K224">
        <v>20919</v>
      </c>
    </row>
    <row r="225" spans="1:11" x14ac:dyDescent="0.3">
      <c r="A225" t="s">
        <v>793</v>
      </c>
      <c r="B225" s="72" t="s">
        <v>794</v>
      </c>
      <c r="C225">
        <v>340</v>
      </c>
      <c r="D225">
        <v>284</v>
      </c>
      <c r="E225">
        <v>527</v>
      </c>
      <c r="F225">
        <v>74</v>
      </c>
      <c r="G225">
        <v>5</v>
      </c>
      <c r="H225">
        <v>5</v>
      </c>
      <c r="I225">
        <v>5</v>
      </c>
      <c r="J225">
        <v>5</v>
      </c>
      <c r="K225">
        <v>55727</v>
      </c>
    </row>
    <row r="226" spans="1:11" x14ac:dyDescent="0.3">
      <c r="A226" t="s">
        <v>795</v>
      </c>
      <c r="B226" s="72" t="s">
        <v>796</v>
      </c>
      <c r="C226">
        <v>2806</v>
      </c>
      <c r="D226">
        <v>2182</v>
      </c>
      <c r="E226">
        <v>4163</v>
      </c>
      <c r="F226">
        <v>444</v>
      </c>
      <c r="G226">
        <v>152</v>
      </c>
      <c r="H226">
        <v>16</v>
      </c>
      <c r="I226">
        <v>182</v>
      </c>
      <c r="J226">
        <v>40</v>
      </c>
      <c r="K226">
        <v>435526</v>
      </c>
    </row>
    <row r="227" spans="1:11" x14ac:dyDescent="0.3">
      <c r="A227" t="s">
        <v>797</v>
      </c>
      <c r="B227" s="72" t="s">
        <v>798</v>
      </c>
      <c r="C227">
        <v>42</v>
      </c>
      <c r="D227">
        <v>52</v>
      </c>
      <c r="E227">
        <v>86</v>
      </c>
      <c r="F227">
        <v>5</v>
      </c>
      <c r="G227">
        <v>5</v>
      </c>
      <c r="H227">
        <v>0</v>
      </c>
      <c r="I227">
        <v>5</v>
      </c>
      <c r="J227">
        <v>0</v>
      </c>
      <c r="K227">
        <v>15172</v>
      </c>
    </row>
    <row r="228" spans="1:11" x14ac:dyDescent="0.3">
      <c r="A228" t="s">
        <v>799</v>
      </c>
      <c r="B228" s="72" t="s">
        <v>800</v>
      </c>
      <c r="C228">
        <v>96</v>
      </c>
      <c r="D228">
        <v>81</v>
      </c>
      <c r="E228">
        <v>165</v>
      </c>
      <c r="F228">
        <v>5</v>
      </c>
      <c r="G228">
        <v>5</v>
      </c>
      <c r="H228">
        <v>0</v>
      </c>
      <c r="I228">
        <v>5</v>
      </c>
      <c r="J228">
        <v>5</v>
      </c>
      <c r="K228">
        <v>22998</v>
      </c>
    </row>
    <row r="229" spans="1:11" x14ac:dyDescent="0.3">
      <c r="A229" t="s">
        <v>801</v>
      </c>
      <c r="B229" s="72" t="s">
        <v>802</v>
      </c>
      <c r="C229">
        <v>37</v>
      </c>
      <c r="D229">
        <v>39</v>
      </c>
      <c r="E229">
        <v>75</v>
      </c>
      <c r="F229">
        <v>5</v>
      </c>
      <c r="G229">
        <v>0</v>
      </c>
      <c r="H229">
        <v>0</v>
      </c>
      <c r="I229">
        <v>0</v>
      </c>
      <c r="J229">
        <v>0</v>
      </c>
      <c r="K229">
        <v>23704</v>
      </c>
    </row>
    <row r="230" spans="1:11" x14ac:dyDescent="0.3">
      <c r="A230" t="s">
        <v>803</v>
      </c>
      <c r="B230" s="72" t="s">
        <v>804</v>
      </c>
      <c r="C230">
        <v>28</v>
      </c>
      <c r="D230">
        <v>28</v>
      </c>
      <c r="E230">
        <v>55</v>
      </c>
      <c r="F230">
        <v>0</v>
      </c>
      <c r="G230">
        <v>0</v>
      </c>
      <c r="H230">
        <v>0</v>
      </c>
      <c r="I230">
        <v>0</v>
      </c>
      <c r="J230">
        <v>5</v>
      </c>
      <c r="K230">
        <v>19701</v>
      </c>
    </row>
    <row r="231" spans="1:11" x14ac:dyDescent="0.3">
      <c r="A231" t="s">
        <v>805</v>
      </c>
      <c r="B231" s="72" t="s">
        <v>806</v>
      </c>
      <c r="C231">
        <v>23169</v>
      </c>
      <c r="D231">
        <v>17713</v>
      </c>
      <c r="E231">
        <v>35337</v>
      </c>
      <c r="F231">
        <v>2188</v>
      </c>
      <c r="G231">
        <v>1627</v>
      </c>
      <c r="H231">
        <v>565</v>
      </c>
      <c r="I231">
        <v>819</v>
      </c>
      <c r="J231">
        <v>473</v>
      </c>
      <c r="K231">
        <v>4044594</v>
      </c>
    </row>
    <row r="232" spans="1:11" x14ac:dyDescent="0.3">
      <c r="A232" t="s">
        <v>807</v>
      </c>
      <c r="B232" s="72" t="s">
        <v>808</v>
      </c>
      <c r="C232">
        <v>244</v>
      </c>
      <c r="D232">
        <v>158</v>
      </c>
      <c r="E232">
        <v>377</v>
      </c>
      <c r="F232">
        <v>17</v>
      </c>
      <c r="G232">
        <v>5</v>
      </c>
      <c r="H232">
        <v>0</v>
      </c>
      <c r="I232">
        <v>5</v>
      </c>
      <c r="J232">
        <v>5</v>
      </c>
      <c r="K232">
        <v>41563</v>
      </c>
    </row>
    <row r="233" spans="1:11" x14ac:dyDescent="0.3">
      <c r="A233" t="s">
        <v>809</v>
      </c>
      <c r="B233" s="72" t="s">
        <v>810</v>
      </c>
      <c r="C233">
        <v>71</v>
      </c>
      <c r="D233">
        <v>91</v>
      </c>
      <c r="E233">
        <v>140</v>
      </c>
      <c r="F233">
        <v>10</v>
      </c>
      <c r="G233">
        <v>5</v>
      </c>
      <c r="H233">
        <v>0</v>
      </c>
      <c r="I233">
        <v>5</v>
      </c>
      <c r="J233">
        <v>5</v>
      </c>
      <c r="K233">
        <v>39496</v>
      </c>
    </row>
    <row r="234" spans="1:11" x14ac:dyDescent="0.3">
      <c r="A234" t="s">
        <v>811</v>
      </c>
      <c r="B234" s="72" t="s">
        <v>812</v>
      </c>
      <c r="C234">
        <v>0</v>
      </c>
      <c r="D234">
        <v>5</v>
      </c>
      <c r="E234">
        <v>5</v>
      </c>
      <c r="F234">
        <v>0</v>
      </c>
      <c r="G234">
        <v>0</v>
      </c>
      <c r="H234">
        <v>0</v>
      </c>
      <c r="I234">
        <v>0</v>
      </c>
      <c r="J234">
        <v>5</v>
      </c>
      <c r="K234">
        <v>1671</v>
      </c>
    </row>
    <row r="235" spans="1:11" x14ac:dyDescent="0.3">
      <c r="A235" t="s">
        <v>813</v>
      </c>
      <c r="B235" s="72" t="s">
        <v>814</v>
      </c>
      <c r="C235">
        <v>487</v>
      </c>
      <c r="D235">
        <v>398</v>
      </c>
      <c r="E235">
        <v>737</v>
      </c>
      <c r="F235">
        <v>14</v>
      </c>
      <c r="G235">
        <v>40</v>
      </c>
      <c r="H235">
        <v>58</v>
      </c>
      <c r="I235">
        <v>26</v>
      </c>
      <c r="J235">
        <v>5</v>
      </c>
      <c r="K235">
        <v>69369</v>
      </c>
    </row>
    <row r="236" spans="1:11" x14ac:dyDescent="0.3">
      <c r="A236" t="s">
        <v>815</v>
      </c>
      <c r="B236" s="72" t="s">
        <v>816</v>
      </c>
      <c r="C236">
        <v>613</v>
      </c>
      <c r="D236">
        <v>513</v>
      </c>
      <c r="E236">
        <v>957</v>
      </c>
      <c r="F236">
        <v>77</v>
      </c>
      <c r="G236">
        <v>39</v>
      </c>
      <c r="H236">
        <v>35</v>
      </c>
      <c r="I236">
        <v>10</v>
      </c>
      <c r="J236">
        <v>10</v>
      </c>
      <c r="K236">
        <v>92453</v>
      </c>
    </row>
    <row r="237" spans="1:11" x14ac:dyDescent="0.3">
      <c r="A237" t="s">
        <v>817</v>
      </c>
      <c r="B237" s="72" t="s">
        <v>818</v>
      </c>
      <c r="C237">
        <v>32</v>
      </c>
      <c r="D237">
        <v>32</v>
      </c>
      <c r="E237">
        <v>53</v>
      </c>
      <c r="F237">
        <v>5</v>
      </c>
      <c r="G237">
        <v>5</v>
      </c>
      <c r="H237">
        <v>0</v>
      </c>
      <c r="I237">
        <v>5</v>
      </c>
      <c r="J237">
        <v>0</v>
      </c>
      <c r="K237">
        <v>19841</v>
      </c>
    </row>
    <row r="238" spans="1:11" x14ac:dyDescent="0.3">
      <c r="A238" t="s">
        <v>819</v>
      </c>
      <c r="B238" s="72" t="s">
        <v>820</v>
      </c>
      <c r="C238">
        <v>35</v>
      </c>
      <c r="D238">
        <v>15</v>
      </c>
      <c r="E238">
        <v>48</v>
      </c>
      <c r="F238">
        <v>5</v>
      </c>
      <c r="G238">
        <v>0</v>
      </c>
      <c r="H238">
        <v>0</v>
      </c>
      <c r="I238">
        <v>0</v>
      </c>
      <c r="J238">
        <v>5</v>
      </c>
      <c r="K238">
        <v>9750</v>
      </c>
    </row>
    <row r="239" spans="1:11" x14ac:dyDescent="0.3">
      <c r="A239" t="s">
        <v>821</v>
      </c>
      <c r="B239" s="72" t="s">
        <v>822</v>
      </c>
      <c r="C239">
        <v>113</v>
      </c>
      <c r="D239">
        <v>86</v>
      </c>
      <c r="E239">
        <v>195</v>
      </c>
      <c r="F239">
        <v>5</v>
      </c>
      <c r="G239">
        <v>0</v>
      </c>
      <c r="H239">
        <v>0</v>
      </c>
      <c r="I239">
        <v>5</v>
      </c>
      <c r="J239">
        <v>5</v>
      </c>
      <c r="K239">
        <v>35064</v>
      </c>
    </row>
    <row r="240" spans="1:11" x14ac:dyDescent="0.3">
      <c r="A240" t="s">
        <v>823</v>
      </c>
      <c r="B240" s="72" t="s">
        <v>824</v>
      </c>
      <c r="C240">
        <v>622</v>
      </c>
      <c r="D240">
        <v>364</v>
      </c>
      <c r="E240">
        <v>893</v>
      </c>
      <c r="F240">
        <v>20</v>
      </c>
      <c r="G240">
        <v>29</v>
      </c>
      <c r="H240">
        <v>19</v>
      </c>
      <c r="I240">
        <v>10</v>
      </c>
      <c r="J240">
        <v>10</v>
      </c>
      <c r="K240">
        <v>87900</v>
      </c>
    </row>
    <row r="241" spans="1:11" x14ac:dyDescent="0.3">
      <c r="A241" t="s">
        <v>825</v>
      </c>
      <c r="B241" s="72" t="s">
        <v>826</v>
      </c>
      <c r="C241">
        <v>95</v>
      </c>
      <c r="D241">
        <v>98</v>
      </c>
      <c r="E241">
        <v>171</v>
      </c>
      <c r="F241">
        <v>5</v>
      </c>
      <c r="G241">
        <v>5</v>
      </c>
      <c r="H241">
        <v>5</v>
      </c>
      <c r="I241">
        <v>5</v>
      </c>
      <c r="J241">
        <v>5</v>
      </c>
      <c r="K241">
        <v>25056</v>
      </c>
    </row>
    <row r="242" spans="1:11" x14ac:dyDescent="0.3">
      <c r="A242" t="s">
        <v>827</v>
      </c>
      <c r="B242" s="72" t="s">
        <v>828</v>
      </c>
      <c r="C242">
        <v>157</v>
      </c>
      <c r="D242">
        <v>181</v>
      </c>
      <c r="E242">
        <v>284</v>
      </c>
      <c r="F242">
        <v>33</v>
      </c>
      <c r="G242">
        <v>14</v>
      </c>
      <c r="H242">
        <v>0</v>
      </c>
      <c r="I242">
        <v>0</v>
      </c>
      <c r="J242">
        <v>5</v>
      </c>
      <c r="K242">
        <v>49801</v>
      </c>
    </row>
    <row r="243" spans="1:11" x14ac:dyDescent="0.3">
      <c r="A243" t="s">
        <v>829</v>
      </c>
      <c r="B243" s="72" t="s">
        <v>830</v>
      </c>
      <c r="C243">
        <v>194</v>
      </c>
      <c r="D243">
        <v>256</v>
      </c>
      <c r="E243">
        <v>316</v>
      </c>
      <c r="F243">
        <v>75</v>
      </c>
      <c r="G243">
        <v>56</v>
      </c>
      <c r="H243">
        <v>0</v>
      </c>
      <c r="I243">
        <v>5</v>
      </c>
      <c r="J243">
        <v>5</v>
      </c>
      <c r="K243">
        <v>35181</v>
      </c>
    </row>
    <row r="244" spans="1:11" x14ac:dyDescent="0.3">
      <c r="A244" t="s">
        <v>831</v>
      </c>
      <c r="B244" s="72" t="s">
        <v>832</v>
      </c>
      <c r="C244">
        <v>163</v>
      </c>
      <c r="D244">
        <v>97</v>
      </c>
      <c r="E244">
        <v>259</v>
      </c>
      <c r="F244">
        <v>5</v>
      </c>
      <c r="G244">
        <v>0</v>
      </c>
      <c r="H244">
        <v>0</v>
      </c>
      <c r="I244">
        <v>0</v>
      </c>
      <c r="J244">
        <v>0</v>
      </c>
      <c r="K244">
        <v>27127</v>
      </c>
    </row>
    <row r="245" spans="1:11" x14ac:dyDescent="0.3">
      <c r="A245" t="s">
        <v>833</v>
      </c>
      <c r="B245" s="72" t="s">
        <v>834</v>
      </c>
      <c r="C245">
        <v>98</v>
      </c>
      <c r="D245">
        <v>57</v>
      </c>
      <c r="E245">
        <v>137</v>
      </c>
      <c r="F245">
        <v>5</v>
      </c>
      <c r="G245">
        <v>5</v>
      </c>
      <c r="H245">
        <v>12</v>
      </c>
      <c r="I245">
        <v>5</v>
      </c>
      <c r="J245">
        <v>0</v>
      </c>
      <c r="K245">
        <v>14689</v>
      </c>
    </row>
    <row r="246" spans="1:11" x14ac:dyDescent="0.3">
      <c r="A246" t="s">
        <v>835</v>
      </c>
      <c r="B246" s="72" t="s">
        <v>836</v>
      </c>
      <c r="C246">
        <v>70</v>
      </c>
      <c r="D246">
        <v>32</v>
      </c>
      <c r="E246">
        <v>100</v>
      </c>
      <c r="F246">
        <v>5</v>
      </c>
      <c r="G246">
        <v>0</v>
      </c>
      <c r="H246">
        <v>0</v>
      </c>
      <c r="I246">
        <v>0</v>
      </c>
      <c r="J246">
        <v>0</v>
      </c>
      <c r="K246">
        <v>13578</v>
      </c>
    </row>
    <row r="247" spans="1:11" x14ac:dyDescent="0.3">
      <c r="A247" t="s">
        <v>837</v>
      </c>
      <c r="B247" s="72" t="s">
        <v>838</v>
      </c>
      <c r="C247">
        <v>538</v>
      </c>
      <c r="D247">
        <v>468</v>
      </c>
      <c r="E247">
        <v>905</v>
      </c>
      <c r="F247">
        <v>21</v>
      </c>
      <c r="G247">
        <v>39</v>
      </c>
      <c r="H247">
        <v>5</v>
      </c>
      <c r="I247">
        <v>30</v>
      </c>
      <c r="J247">
        <v>10</v>
      </c>
      <c r="K247">
        <v>96613</v>
      </c>
    </row>
    <row r="248" spans="1:11" x14ac:dyDescent="0.3">
      <c r="A248" t="s">
        <v>839</v>
      </c>
      <c r="B248" s="72" t="s">
        <v>840</v>
      </c>
      <c r="C248">
        <v>89</v>
      </c>
      <c r="D248">
        <v>77</v>
      </c>
      <c r="E248">
        <v>149</v>
      </c>
      <c r="F248">
        <v>15</v>
      </c>
      <c r="G248">
        <v>0</v>
      </c>
      <c r="H248">
        <v>0</v>
      </c>
      <c r="I248">
        <v>5</v>
      </c>
      <c r="J248">
        <v>5</v>
      </c>
      <c r="K248">
        <v>43996</v>
      </c>
    </row>
    <row r="249" spans="1:11" x14ac:dyDescent="0.3">
      <c r="A249" t="s">
        <v>841</v>
      </c>
      <c r="B249" s="72" t="s">
        <v>842</v>
      </c>
      <c r="C249">
        <v>607</v>
      </c>
      <c r="D249">
        <v>578</v>
      </c>
      <c r="E249">
        <v>976</v>
      </c>
      <c r="F249">
        <v>109</v>
      </c>
      <c r="G249">
        <v>27</v>
      </c>
      <c r="H249">
        <v>49</v>
      </c>
      <c r="I249">
        <v>15</v>
      </c>
      <c r="J249">
        <v>15</v>
      </c>
      <c r="K249">
        <v>104751</v>
      </c>
    </row>
    <row r="250" spans="1:11" x14ac:dyDescent="0.3">
      <c r="A250" t="s">
        <v>843</v>
      </c>
      <c r="B250" s="72" t="s">
        <v>844</v>
      </c>
      <c r="C250">
        <v>36</v>
      </c>
      <c r="D250">
        <v>67</v>
      </c>
      <c r="E250">
        <v>74</v>
      </c>
      <c r="F250">
        <v>21</v>
      </c>
      <c r="G250">
        <v>5</v>
      </c>
      <c r="H250">
        <v>0</v>
      </c>
      <c r="I250">
        <v>0</v>
      </c>
      <c r="J250">
        <v>0</v>
      </c>
      <c r="K250">
        <v>32707</v>
      </c>
    </row>
    <row r="251" spans="1:11" x14ac:dyDescent="0.3">
      <c r="A251" t="s">
        <v>845</v>
      </c>
      <c r="B251" s="72" t="s">
        <v>846</v>
      </c>
      <c r="C251">
        <v>56</v>
      </c>
      <c r="D251">
        <v>49</v>
      </c>
      <c r="E251">
        <v>99</v>
      </c>
      <c r="F251">
        <v>5</v>
      </c>
      <c r="G251">
        <v>5</v>
      </c>
      <c r="H251">
        <v>0</v>
      </c>
      <c r="I251">
        <v>0</v>
      </c>
      <c r="J251">
        <v>5</v>
      </c>
      <c r="K251">
        <v>22998</v>
      </c>
    </row>
    <row r="252" spans="1:11" x14ac:dyDescent="0.3">
      <c r="A252" t="s">
        <v>847</v>
      </c>
      <c r="B252" s="72" t="s">
        <v>848</v>
      </c>
      <c r="C252">
        <v>258</v>
      </c>
      <c r="D252">
        <v>269</v>
      </c>
      <c r="E252">
        <v>451</v>
      </c>
      <c r="F252">
        <v>5</v>
      </c>
      <c r="G252">
        <v>48</v>
      </c>
      <c r="H252">
        <v>12</v>
      </c>
      <c r="I252">
        <v>5</v>
      </c>
      <c r="J252">
        <v>5</v>
      </c>
      <c r="K252">
        <v>75367</v>
      </c>
    </row>
    <row r="253" spans="1:11" x14ac:dyDescent="0.3">
      <c r="A253" t="s">
        <v>849</v>
      </c>
      <c r="B253" s="72" t="s">
        <v>850</v>
      </c>
      <c r="C253">
        <v>268</v>
      </c>
      <c r="D253">
        <v>496</v>
      </c>
      <c r="E253">
        <v>522</v>
      </c>
      <c r="F253">
        <v>69</v>
      </c>
      <c r="G253">
        <v>57</v>
      </c>
      <c r="H253">
        <v>103</v>
      </c>
      <c r="I253">
        <v>10</v>
      </c>
      <c r="J253">
        <v>5</v>
      </c>
      <c r="K253">
        <v>97581</v>
      </c>
    </row>
    <row r="254" spans="1:11" x14ac:dyDescent="0.3">
      <c r="A254" t="s">
        <v>851</v>
      </c>
      <c r="B254" s="72" t="s">
        <v>852</v>
      </c>
      <c r="C254">
        <v>1755</v>
      </c>
      <c r="D254">
        <v>1433</v>
      </c>
      <c r="E254">
        <v>2612</v>
      </c>
      <c r="F254">
        <v>266</v>
      </c>
      <c r="G254">
        <v>236</v>
      </c>
      <c r="H254">
        <v>5</v>
      </c>
      <c r="I254">
        <v>47</v>
      </c>
      <c r="J254">
        <v>30</v>
      </c>
      <c r="K254">
        <v>267336</v>
      </c>
    </row>
    <row r="255" spans="1:11" x14ac:dyDescent="0.3">
      <c r="A255" t="s">
        <v>853</v>
      </c>
      <c r="B255" s="72" t="s">
        <v>854</v>
      </c>
      <c r="C255">
        <v>224</v>
      </c>
      <c r="D255">
        <v>179</v>
      </c>
      <c r="E255">
        <v>346</v>
      </c>
      <c r="F255">
        <v>24</v>
      </c>
      <c r="G255">
        <v>21</v>
      </c>
      <c r="H255">
        <v>0</v>
      </c>
      <c r="I255">
        <v>5</v>
      </c>
      <c r="J255">
        <v>5</v>
      </c>
      <c r="K255">
        <v>41582</v>
      </c>
    </row>
    <row r="256" spans="1:11" x14ac:dyDescent="0.3">
      <c r="A256" t="s">
        <v>855</v>
      </c>
      <c r="B256" s="72" t="s">
        <v>856</v>
      </c>
      <c r="C256">
        <v>19</v>
      </c>
      <c r="D256">
        <v>25</v>
      </c>
      <c r="E256">
        <v>37</v>
      </c>
      <c r="F256">
        <v>5</v>
      </c>
      <c r="G256">
        <v>0</v>
      </c>
      <c r="H256">
        <v>0</v>
      </c>
      <c r="I256">
        <v>5</v>
      </c>
      <c r="J256">
        <v>0</v>
      </c>
      <c r="K256">
        <v>4368</v>
      </c>
    </row>
    <row r="257" spans="1:11" x14ac:dyDescent="0.3">
      <c r="A257" t="s">
        <v>857</v>
      </c>
      <c r="B257" s="72" t="s">
        <v>858</v>
      </c>
      <c r="C257">
        <v>180</v>
      </c>
      <c r="D257">
        <v>209</v>
      </c>
      <c r="E257">
        <v>320</v>
      </c>
      <c r="F257">
        <v>22</v>
      </c>
      <c r="G257">
        <v>20</v>
      </c>
      <c r="H257">
        <v>18</v>
      </c>
      <c r="I257">
        <v>5</v>
      </c>
      <c r="J257">
        <v>5</v>
      </c>
      <c r="K257">
        <v>39557</v>
      </c>
    </row>
    <row r="258" spans="1:11" x14ac:dyDescent="0.3">
      <c r="A258" t="s">
        <v>859</v>
      </c>
      <c r="B258" s="72" t="s">
        <v>860</v>
      </c>
      <c r="C258">
        <v>446</v>
      </c>
      <c r="D258">
        <v>322</v>
      </c>
      <c r="E258">
        <v>690</v>
      </c>
      <c r="F258">
        <v>29</v>
      </c>
      <c r="G258">
        <v>30</v>
      </c>
      <c r="H258">
        <v>0</v>
      </c>
      <c r="I258">
        <v>15</v>
      </c>
      <c r="J258">
        <v>5</v>
      </c>
      <c r="K258">
        <v>62873</v>
      </c>
    </row>
    <row r="259" spans="1:11" x14ac:dyDescent="0.3">
      <c r="A259" t="s">
        <v>861</v>
      </c>
      <c r="B259" s="72" t="s">
        <v>862</v>
      </c>
      <c r="C259">
        <v>38</v>
      </c>
      <c r="D259">
        <v>76</v>
      </c>
      <c r="E259">
        <v>77</v>
      </c>
      <c r="F259">
        <v>35</v>
      </c>
      <c r="G259">
        <v>0</v>
      </c>
      <c r="H259">
        <v>0</v>
      </c>
      <c r="I259">
        <v>0</v>
      </c>
      <c r="J259">
        <v>5</v>
      </c>
      <c r="K259">
        <v>32699</v>
      </c>
    </row>
    <row r="260" spans="1:11" x14ac:dyDescent="0.3">
      <c r="A260" t="s">
        <v>863</v>
      </c>
      <c r="B260" s="72" t="s">
        <v>864</v>
      </c>
      <c r="C260">
        <v>255</v>
      </c>
      <c r="D260">
        <v>224</v>
      </c>
      <c r="E260">
        <v>420</v>
      </c>
      <c r="F260">
        <v>10</v>
      </c>
      <c r="G260">
        <v>47</v>
      </c>
      <c r="H260">
        <v>0</v>
      </c>
      <c r="I260">
        <v>5</v>
      </c>
      <c r="J260">
        <v>5</v>
      </c>
      <c r="K260">
        <v>60597</v>
      </c>
    </row>
    <row r="261" spans="1:11" x14ac:dyDescent="0.3">
      <c r="A261" t="s">
        <v>865</v>
      </c>
      <c r="B261" s="72" t="s">
        <v>866</v>
      </c>
      <c r="C261">
        <v>222</v>
      </c>
      <c r="D261">
        <v>149</v>
      </c>
      <c r="E261">
        <v>353</v>
      </c>
      <c r="F261">
        <v>5</v>
      </c>
      <c r="G261">
        <v>5</v>
      </c>
      <c r="H261">
        <v>0</v>
      </c>
      <c r="I261">
        <v>5</v>
      </c>
      <c r="J261">
        <v>0</v>
      </c>
      <c r="K261">
        <v>38235</v>
      </c>
    </row>
    <row r="262" spans="1:11" x14ac:dyDescent="0.3">
      <c r="A262" t="s">
        <v>867</v>
      </c>
      <c r="B262" s="72" t="s">
        <v>868</v>
      </c>
      <c r="C262">
        <v>49</v>
      </c>
      <c r="D262">
        <v>32</v>
      </c>
      <c r="E262">
        <v>78</v>
      </c>
      <c r="F262">
        <v>5</v>
      </c>
      <c r="G262">
        <v>0</v>
      </c>
      <c r="H262">
        <v>0</v>
      </c>
      <c r="I262">
        <v>0</v>
      </c>
      <c r="J262">
        <v>0</v>
      </c>
      <c r="K262">
        <v>16952</v>
      </c>
    </row>
    <row r="263" spans="1:11" x14ac:dyDescent="0.3">
      <c r="A263" t="s">
        <v>869</v>
      </c>
      <c r="B263" s="72" t="s">
        <v>870</v>
      </c>
      <c r="C263">
        <v>1119</v>
      </c>
      <c r="D263">
        <v>1285</v>
      </c>
      <c r="E263">
        <v>1894</v>
      </c>
      <c r="F263">
        <v>72</v>
      </c>
      <c r="G263">
        <v>250</v>
      </c>
      <c r="H263">
        <v>76</v>
      </c>
      <c r="I263">
        <v>98</v>
      </c>
      <c r="J263">
        <v>15</v>
      </c>
      <c r="K263">
        <v>209389</v>
      </c>
    </row>
    <row r="264" spans="1:11" x14ac:dyDescent="0.3">
      <c r="A264" t="s">
        <v>871</v>
      </c>
      <c r="B264" s="72" t="s">
        <v>872</v>
      </c>
      <c r="C264">
        <v>28</v>
      </c>
      <c r="D264">
        <v>49</v>
      </c>
      <c r="E264">
        <v>53</v>
      </c>
      <c r="F264">
        <v>18</v>
      </c>
      <c r="G264">
        <v>0</v>
      </c>
      <c r="H264">
        <v>5</v>
      </c>
      <c r="I264">
        <v>0</v>
      </c>
      <c r="J264">
        <v>5</v>
      </c>
      <c r="K264">
        <v>10955</v>
      </c>
    </row>
    <row r="265" spans="1:11" x14ac:dyDescent="0.3">
      <c r="A265" t="s">
        <v>873</v>
      </c>
      <c r="B265" s="72" t="s">
        <v>874</v>
      </c>
      <c r="C265">
        <v>19</v>
      </c>
      <c r="D265">
        <v>28</v>
      </c>
      <c r="E265">
        <v>36</v>
      </c>
      <c r="F265">
        <v>5</v>
      </c>
      <c r="G265">
        <v>0</v>
      </c>
      <c r="H265">
        <v>0</v>
      </c>
      <c r="I265">
        <v>0</v>
      </c>
      <c r="J265">
        <v>5</v>
      </c>
      <c r="K265">
        <v>7050</v>
      </c>
    </row>
    <row r="266" spans="1:11" x14ac:dyDescent="0.3">
      <c r="A266" t="s">
        <v>875</v>
      </c>
      <c r="B266" s="72" t="s">
        <v>876</v>
      </c>
      <c r="C266">
        <v>173</v>
      </c>
      <c r="D266">
        <v>152</v>
      </c>
      <c r="E266">
        <v>276</v>
      </c>
      <c r="F266">
        <v>46</v>
      </c>
      <c r="G266">
        <v>5</v>
      </c>
      <c r="H266">
        <v>0</v>
      </c>
      <c r="I266">
        <v>0</v>
      </c>
      <c r="J266">
        <v>5</v>
      </c>
      <c r="K266">
        <v>80799</v>
      </c>
    </row>
    <row r="267" spans="1:11" x14ac:dyDescent="0.3">
      <c r="A267" t="s">
        <v>877</v>
      </c>
      <c r="B267" s="72" t="s">
        <v>878</v>
      </c>
      <c r="C267">
        <v>817</v>
      </c>
      <c r="D267">
        <v>482</v>
      </c>
      <c r="E267">
        <v>1206</v>
      </c>
      <c r="F267">
        <v>22</v>
      </c>
      <c r="G267">
        <v>17</v>
      </c>
      <c r="H267">
        <v>0</v>
      </c>
      <c r="I267">
        <v>45</v>
      </c>
      <c r="J267">
        <v>10</v>
      </c>
      <c r="K267">
        <v>136553</v>
      </c>
    </row>
    <row r="268" spans="1:11" x14ac:dyDescent="0.3">
      <c r="A268" t="s">
        <v>879</v>
      </c>
      <c r="B268" s="72" t="s">
        <v>880</v>
      </c>
      <c r="C268">
        <v>347</v>
      </c>
      <c r="D268">
        <v>503</v>
      </c>
      <c r="E268">
        <v>576</v>
      </c>
      <c r="F268">
        <v>234</v>
      </c>
      <c r="G268">
        <v>10</v>
      </c>
      <c r="H268">
        <v>10</v>
      </c>
      <c r="I268">
        <v>5</v>
      </c>
      <c r="J268">
        <v>10</v>
      </c>
      <c r="K268">
        <v>94418</v>
      </c>
    </row>
    <row r="269" spans="1:11" x14ac:dyDescent="0.3">
      <c r="A269" t="s">
        <v>881</v>
      </c>
      <c r="B269" s="72" t="s">
        <v>882</v>
      </c>
      <c r="C269">
        <v>390</v>
      </c>
      <c r="D269">
        <v>334</v>
      </c>
      <c r="E269">
        <v>635</v>
      </c>
      <c r="F269">
        <v>41</v>
      </c>
      <c r="G269">
        <v>26</v>
      </c>
      <c r="H269">
        <v>5</v>
      </c>
      <c r="I269">
        <v>5</v>
      </c>
      <c r="J269">
        <v>5</v>
      </c>
      <c r="K269">
        <v>62783</v>
      </c>
    </row>
    <row r="270" spans="1:11" x14ac:dyDescent="0.3">
      <c r="A270" t="s">
        <v>883</v>
      </c>
      <c r="B270" s="72" t="s">
        <v>884</v>
      </c>
      <c r="C270">
        <v>5</v>
      </c>
      <c r="D270">
        <v>17</v>
      </c>
      <c r="E270">
        <v>22</v>
      </c>
      <c r="F270">
        <v>5</v>
      </c>
      <c r="G270">
        <v>0</v>
      </c>
      <c r="H270">
        <v>0</v>
      </c>
      <c r="I270">
        <v>0</v>
      </c>
      <c r="J270">
        <v>0</v>
      </c>
      <c r="K270">
        <v>5374</v>
      </c>
    </row>
    <row r="271" spans="1:11" x14ac:dyDescent="0.3">
      <c r="A271" t="s">
        <v>885</v>
      </c>
      <c r="B271" s="72" t="s">
        <v>886</v>
      </c>
      <c r="C271">
        <v>39</v>
      </c>
      <c r="D271">
        <v>43</v>
      </c>
      <c r="E271">
        <v>75</v>
      </c>
      <c r="F271">
        <v>5</v>
      </c>
      <c r="G271">
        <v>0</v>
      </c>
      <c r="H271">
        <v>0</v>
      </c>
      <c r="I271">
        <v>5</v>
      </c>
      <c r="J271">
        <v>0</v>
      </c>
      <c r="K271">
        <v>17838</v>
      </c>
    </row>
    <row r="272" spans="1:11" x14ac:dyDescent="0.3">
      <c r="A272" t="s">
        <v>887</v>
      </c>
      <c r="B272" s="72" t="s">
        <v>888</v>
      </c>
      <c r="C272">
        <v>169</v>
      </c>
      <c r="D272">
        <v>134</v>
      </c>
      <c r="E272">
        <v>270</v>
      </c>
      <c r="F272">
        <v>14</v>
      </c>
      <c r="G272">
        <v>19</v>
      </c>
      <c r="H272">
        <v>0</v>
      </c>
      <c r="I272">
        <v>0</v>
      </c>
      <c r="J272">
        <v>0</v>
      </c>
      <c r="K272">
        <v>48148</v>
      </c>
    </row>
    <row r="273" spans="1:11" x14ac:dyDescent="0.3">
      <c r="A273" t="s">
        <v>889</v>
      </c>
      <c r="B273" s="72" t="s">
        <v>890</v>
      </c>
      <c r="C273">
        <v>80</v>
      </c>
      <c r="D273">
        <v>48</v>
      </c>
      <c r="E273">
        <v>124</v>
      </c>
      <c r="F273">
        <v>5</v>
      </c>
      <c r="G273">
        <v>0</v>
      </c>
      <c r="H273">
        <v>0</v>
      </c>
      <c r="I273">
        <v>5</v>
      </c>
      <c r="J273">
        <v>0</v>
      </c>
      <c r="K273">
        <v>13571</v>
      </c>
    </row>
    <row r="274" spans="1:11" x14ac:dyDescent="0.3">
      <c r="A274" t="s">
        <v>891</v>
      </c>
      <c r="B274" s="72" t="s">
        <v>892</v>
      </c>
      <c r="C274">
        <v>129</v>
      </c>
      <c r="D274">
        <v>118</v>
      </c>
      <c r="E274">
        <v>226</v>
      </c>
      <c r="F274">
        <v>15</v>
      </c>
      <c r="G274">
        <v>5</v>
      </c>
      <c r="H274">
        <v>0</v>
      </c>
      <c r="I274">
        <v>15</v>
      </c>
      <c r="J274">
        <v>0</v>
      </c>
      <c r="K274">
        <v>86802</v>
      </c>
    </row>
    <row r="275" spans="1:11" x14ac:dyDescent="0.3">
      <c r="A275" t="s">
        <v>893</v>
      </c>
      <c r="B275" s="72" t="s">
        <v>894</v>
      </c>
      <c r="C275">
        <v>78</v>
      </c>
      <c r="D275">
        <v>119</v>
      </c>
      <c r="E275">
        <v>146</v>
      </c>
      <c r="F275">
        <v>5</v>
      </c>
      <c r="G275">
        <v>32</v>
      </c>
      <c r="H275">
        <v>5</v>
      </c>
      <c r="I275">
        <v>5</v>
      </c>
      <c r="J275">
        <v>0</v>
      </c>
      <c r="K275">
        <v>27219</v>
      </c>
    </row>
    <row r="276" spans="1:11" x14ac:dyDescent="0.3">
      <c r="A276" t="s">
        <v>895</v>
      </c>
      <c r="B276" s="72" t="s">
        <v>896</v>
      </c>
      <c r="C276">
        <v>698</v>
      </c>
      <c r="D276">
        <v>701</v>
      </c>
      <c r="E276">
        <v>1141</v>
      </c>
      <c r="F276">
        <v>59</v>
      </c>
      <c r="G276">
        <v>124</v>
      </c>
      <c r="H276">
        <v>5</v>
      </c>
      <c r="I276">
        <v>42</v>
      </c>
      <c r="J276">
        <v>25</v>
      </c>
      <c r="K276">
        <v>104524</v>
      </c>
    </row>
    <row r="277" spans="1:11" x14ac:dyDescent="0.3">
      <c r="A277" t="s">
        <v>897</v>
      </c>
      <c r="B277" s="72" t="s">
        <v>898</v>
      </c>
      <c r="C277">
        <v>152</v>
      </c>
      <c r="D277">
        <v>382</v>
      </c>
      <c r="E277">
        <v>278</v>
      </c>
      <c r="F277">
        <v>120</v>
      </c>
      <c r="G277">
        <v>120</v>
      </c>
      <c r="H277">
        <v>5</v>
      </c>
      <c r="I277">
        <v>5</v>
      </c>
      <c r="J277">
        <v>10</v>
      </c>
      <c r="K277">
        <v>61835</v>
      </c>
    </row>
    <row r="278" spans="1:11" x14ac:dyDescent="0.3">
      <c r="A278" t="s">
        <v>899</v>
      </c>
      <c r="B278" s="72" t="s">
        <v>900</v>
      </c>
      <c r="C278">
        <v>132</v>
      </c>
      <c r="D278">
        <v>112</v>
      </c>
      <c r="E278">
        <v>228</v>
      </c>
      <c r="F278">
        <v>14</v>
      </c>
      <c r="G278">
        <v>0</v>
      </c>
      <c r="H278">
        <v>0</v>
      </c>
      <c r="I278">
        <v>5</v>
      </c>
      <c r="J278">
        <v>5</v>
      </c>
      <c r="K278">
        <v>34624</v>
      </c>
    </row>
    <row r="279" spans="1:11" x14ac:dyDescent="0.3">
      <c r="A279" t="s">
        <v>901</v>
      </c>
      <c r="B279" s="72" t="s">
        <v>902</v>
      </c>
      <c r="C279">
        <v>1749</v>
      </c>
      <c r="D279">
        <v>1585</v>
      </c>
      <c r="E279">
        <v>2808</v>
      </c>
      <c r="F279">
        <v>287</v>
      </c>
      <c r="G279">
        <v>166</v>
      </c>
      <c r="H279">
        <v>5</v>
      </c>
      <c r="I279">
        <v>55</v>
      </c>
      <c r="J279">
        <v>55</v>
      </c>
      <c r="K279">
        <v>424615</v>
      </c>
    </row>
    <row r="280" spans="1:11" x14ac:dyDescent="0.3">
      <c r="A280" t="s">
        <v>903</v>
      </c>
      <c r="B280" s="72" t="s">
        <v>904</v>
      </c>
      <c r="C280">
        <v>260</v>
      </c>
      <c r="D280">
        <v>319</v>
      </c>
      <c r="E280">
        <v>406</v>
      </c>
      <c r="F280">
        <v>31</v>
      </c>
      <c r="G280">
        <v>97</v>
      </c>
      <c r="H280">
        <v>26</v>
      </c>
      <c r="I280">
        <v>17</v>
      </c>
      <c r="J280">
        <v>5</v>
      </c>
      <c r="K280">
        <v>43031</v>
      </c>
    </row>
    <row r="281" spans="1:11" x14ac:dyDescent="0.3">
      <c r="A281" t="s">
        <v>905</v>
      </c>
      <c r="B281" s="72" t="s">
        <v>906</v>
      </c>
      <c r="C281">
        <v>634</v>
      </c>
      <c r="D281">
        <v>582</v>
      </c>
      <c r="E281">
        <v>1047</v>
      </c>
      <c r="F281">
        <v>55</v>
      </c>
      <c r="G281">
        <v>59</v>
      </c>
      <c r="H281">
        <v>16</v>
      </c>
      <c r="I281">
        <v>15</v>
      </c>
      <c r="J281">
        <v>15</v>
      </c>
      <c r="K281">
        <v>153023</v>
      </c>
    </row>
    <row r="282" spans="1:11" x14ac:dyDescent="0.3">
      <c r="A282" t="s">
        <v>907</v>
      </c>
      <c r="B282" s="72" t="s">
        <v>908</v>
      </c>
      <c r="C282">
        <v>66</v>
      </c>
      <c r="D282">
        <v>107</v>
      </c>
      <c r="E282">
        <v>121</v>
      </c>
      <c r="F282">
        <v>15</v>
      </c>
      <c r="G282">
        <v>14</v>
      </c>
      <c r="H282">
        <v>19</v>
      </c>
      <c r="I282">
        <v>5</v>
      </c>
      <c r="J282">
        <v>5</v>
      </c>
      <c r="K282">
        <v>21011</v>
      </c>
    </row>
    <row r="283" spans="1:11" x14ac:dyDescent="0.3">
      <c r="A283" t="s">
        <v>909</v>
      </c>
      <c r="B283" s="72" t="s">
        <v>910</v>
      </c>
      <c r="C283">
        <v>922</v>
      </c>
      <c r="D283">
        <v>776</v>
      </c>
      <c r="E283">
        <v>1442</v>
      </c>
      <c r="F283">
        <v>49</v>
      </c>
      <c r="G283">
        <v>106</v>
      </c>
      <c r="H283">
        <v>45</v>
      </c>
      <c r="I283">
        <v>48</v>
      </c>
      <c r="J283">
        <v>10</v>
      </c>
      <c r="K283">
        <v>181911</v>
      </c>
    </row>
    <row r="284" spans="1:11" x14ac:dyDescent="0.3">
      <c r="A284" t="s">
        <v>911</v>
      </c>
      <c r="B284" s="72" t="s">
        <v>912</v>
      </c>
      <c r="C284">
        <v>510</v>
      </c>
      <c r="D284">
        <v>603</v>
      </c>
      <c r="E284">
        <v>899</v>
      </c>
      <c r="F284">
        <v>64</v>
      </c>
      <c r="G284">
        <v>95</v>
      </c>
      <c r="H284">
        <v>5</v>
      </c>
      <c r="I284">
        <v>25</v>
      </c>
      <c r="J284">
        <v>15</v>
      </c>
      <c r="K284">
        <v>145709</v>
      </c>
    </row>
    <row r="285" spans="1:11" x14ac:dyDescent="0.3">
      <c r="A285" t="s">
        <v>913</v>
      </c>
      <c r="B285" s="72" t="s">
        <v>914</v>
      </c>
      <c r="C285">
        <v>84</v>
      </c>
      <c r="D285">
        <v>38</v>
      </c>
      <c r="E285">
        <v>119</v>
      </c>
      <c r="F285">
        <v>5</v>
      </c>
      <c r="G285">
        <v>0</v>
      </c>
      <c r="H285">
        <v>0</v>
      </c>
      <c r="I285">
        <v>0</v>
      </c>
      <c r="J285">
        <v>0</v>
      </c>
      <c r="K285">
        <v>11240</v>
      </c>
    </row>
    <row r="286" spans="1:11" x14ac:dyDescent="0.3">
      <c r="A286" t="s">
        <v>915</v>
      </c>
      <c r="B286" s="72" t="s">
        <v>916</v>
      </c>
      <c r="C286">
        <v>45</v>
      </c>
      <c r="D286">
        <v>30</v>
      </c>
      <c r="E286">
        <v>72</v>
      </c>
      <c r="F286">
        <v>5</v>
      </c>
      <c r="G286">
        <v>0</v>
      </c>
      <c r="H286">
        <v>0</v>
      </c>
      <c r="I286">
        <v>0</v>
      </c>
      <c r="J286">
        <v>0</v>
      </c>
      <c r="K286">
        <v>19351</v>
      </c>
    </row>
    <row r="287" spans="1:11" x14ac:dyDescent="0.3">
      <c r="A287" t="s">
        <v>917</v>
      </c>
      <c r="B287" s="72" t="s">
        <v>918</v>
      </c>
      <c r="C287">
        <v>147</v>
      </c>
      <c r="D287">
        <v>96</v>
      </c>
      <c r="E287">
        <v>204</v>
      </c>
      <c r="F287">
        <v>13</v>
      </c>
      <c r="G287">
        <v>20</v>
      </c>
      <c r="H287">
        <v>0</v>
      </c>
      <c r="I287">
        <v>5</v>
      </c>
      <c r="J287">
        <v>5</v>
      </c>
      <c r="K287">
        <v>15904</v>
      </c>
    </row>
    <row r="288" spans="1:11" x14ac:dyDescent="0.3">
      <c r="A288" t="s">
        <v>919</v>
      </c>
      <c r="B288" s="72" t="s">
        <v>920</v>
      </c>
      <c r="C288">
        <v>389</v>
      </c>
      <c r="D288">
        <v>522</v>
      </c>
      <c r="E288">
        <v>614</v>
      </c>
      <c r="F288">
        <v>204</v>
      </c>
      <c r="G288">
        <v>64</v>
      </c>
      <c r="H288">
        <v>0</v>
      </c>
      <c r="I288">
        <v>10</v>
      </c>
      <c r="J288">
        <v>10</v>
      </c>
      <c r="K288">
        <v>50125</v>
      </c>
    </row>
    <row r="289" spans="1:11" x14ac:dyDescent="0.3">
      <c r="A289" t="s">
        <v>921</v>
      </c>
      <c r="B289" s="72" t="s">
        <v>922</v>
      </c>
      <c r="C289">
        <v>1860</v>
      </c>
      <c r="D289">
        <v>1209</v>
      </c>
      <c r="E289">
        <v>2634</v>
      </c>
      <c r="F289">
        <v>115</v>
      </c>
      <c r="G289">
        <v>212</v>
      </c>
      <c r="H289">
        <v>46</v>
      </c>
      <c r="I289">
        <v>36</v>
      </c>
      <c r="J289">
        <v>20</v>
      </c>
      <c r="K289">
        <v>220298</v>
      </c>
    </row>
    <row r="290" spans="1:11" x14ac:dyDescent="0.3">
      <c r="A290" t="s">
        <v>923</v>
      </c>
      <c r="B290" s="72" t="s">
        <v>924</v>
      </c>
      <c r="C290">
        <v>35</v>
      </c>
      <c r="D290">
        <v>69</v>
      </c>
      <c r="E290">
        <v>68</v>
      </c>
      <c r="F290">
        <v>5</v>
      </c>
      <c r="G290">
        <v>0</v>
      </c>
      <c r="H290">
        <v>27</v>
      </c>
      <c r="I290">
        <v>5</v>
      </c>
      <c r="J290">
        <v>5</v>
      </c>
      <c r="K290">
        <v>15471</v>
      </c>
    </row>
    <row r="291" spans="1:11" x14ac:dyDescent="0.3">
      <c r="A291" t="s">
        <v>925</v>
      </c>
      <c r="B291" s="72" t="s">
        <v>926</v>
      </c>
      <c r="C291">
        <v>77</v>
      </c>
      <c r="D291">
        <v>111</v>
      </c>
      <c r="E291">
        <v>156</v>
      </c>
      <c r="F291">
        <v>5</v>
      </c>
      <c r="G291">
        <v>19</v>
      </c>
      <c r="H291">
        <v>0</v>
      </c>
      <c r="I291">
        <v>5</v>
      </c>
      <c r="J291">
        <v>0</v>
      </c>
      <c r="K291">
        <v>38677</v>
      </c>
    </row>
    <row r="292" spans="1:11" x14ac:dyDescent="0.3">
      <c r="A292" t="s">
        <v>927</v>
      </c>
      <c r="B292" s="72" t="s">
        <v>928</v>
      </c>
      <c r="C292">
        <v>116</v>
      </c>
      <c r="D292">
        <v>128</v>
      </c>
      <c r="E292">
        <v>204</v>
      </c>
      <c r="F292">
        <v>27</v>
      </c>
      <c r="G292">
        <v>5</v>
      </c>
      <c r="H292">
        <v>0</v>
      </c>
      <c r="I292">
        <v>10</v>
      </c>
      <c r="J292">
        <v>10</v>
      </c>
      <c r="K292">
        <v>60083</v>
      </c>
    </row>
    <row r="293" spans="1:11" x14ac:dyDescent="0.3">
      <c r="A293" t="s">
        <v>929</v>
      </c>
      <c r="B293" s="72" t="s">
        <v>930</v>
      </c>
      <c r="C293">
        <v>58</v>
      </c>
      <c r="D293">
        <v>102</v>
      </c>
      <c r="E293">
        <v>113</v>
      </c>
      <c r="F293">
        <v>18</v>
      </c>
      <c r="G293">
        <v>10</v>
      </c>
      <c r="H293">
        <v>15</v>
      </c>
      <c r="I293">
        <v>10</v>
      </c>
      <c r="J293">
        <v>5</v>
      </c>
      <c r="K293">
        <v>49861</v>
      </c>
    </row>
    <row r="294" spans="1:11" x14ac:dyDescent="0.3">
      <c r="A294" t="s">
        <v>931</v>
      </c>
      <c r="B294" s="72" t="s">
        <v>932</v>
      </c>
      <c r="C294">
        <v>1693</v>
      </c>
      <c r="D294">
        <v>1367</v>
      </c>
      <c r="E294">
        <v>2569</v>
      </c>
      <c r="F294">
        <v>164</v>
      </c>
      <c r="G294">
        <v>106</v>
      </c>
      <c r="H294">
        <v>0</v>
      </c>
      <c r="I294">
        <v>212</v>
      </c>
      <c r="J294">
        <v>15</v>
      </c>
      <c r="K294">
        <v>172928</v>
      </c>
    </row>
    <row r="295" spans="1:11" x14ac:dyDescent="0.3">
      <c r="A295" t="s">
        <v>933</v>
      </c>
      <c r="B295" s="72" t="s">
        <v>934</v>
      </c>
      <c r="C295">
        <v>273</v>
      </c>
      <c r="D295">
        <v>266</v>
      </c>
      <c r="E295">
        <v>485</v>
      </c>
      <c r="F295">
        <v>49</v>
      </c>
      <c r="G295">
        <v>0</v>
      </c>
      <c r="H295">
        <v>5</v>
      </c>
      <c r="I295">
        <v>0</v>
      </c>
      <c r="J295">
        <v>10</v>
      </c>
      <c r="K295">
        <v>97339</v>
      </c>
    </row>
    <row r="296" spans="1:11" x14ac:dyDescent="0.3">
      <c r="A296" t="s">
        <v>935</v>
      </c>
      <c r="B296" s="72" t="s">
        <v>936</v>
      </c>
      <c r="C296">
        <v>67</v>
      </c>
      <c r="D296">
        <v>91</v>
      </c>
      <c r="E296">
        <v>154</v>
      </c>
      <c r="F296">
        <v>5</v>
      </c>
      <c r="G296">
        <v>5</v>
      </c>
      <c r="H296">
        <v>0</v>
      </c>
      <c r="I296">
        <v>5</v>
      </c>
      <c r="J296">
        <v>0</v>
      </c>
      <c r="K296">
        <v>24541</v>
      </c>
    </row>
    <row r="297" spans="1:11" x14ac:dyDescent="0.3">
      <c r="A297" t="s">
        <v>937</v>
      </c>
      <c r="B297" s="72" t="s">
        <v>938</v>
      </c>
      <c r="C297">
        <v>41</v>
      </c>
      <c r="D297">
        <v>59</v>
      </c>
      <c r="E297">
        <v>71</v>
      </c>
      <c r="F297">
        <v>12</v>
      </c>
      <c r="G297">
        <v>0</v>
      </c>
      <c r="H297">
        <v>17</v>
      </c>
      <c r="I297">
        <v>0</v>
      </c>
      <c r="J297">
        <v>0</v>
      </c>
      <c r="K297">
        <v>19112</v>
      </c>
    </row>
    <row r="298" spans="1:11" x14ac:dyDescent="0.3">
      <c r="A298" t="s">
        <v>939</v>
      </c>
      <c r="B298" s="72" t="s">
        <v>940</v>
      </c>
      <c r="C298">
        <v>363</v>
      </c>
      <c r="D298">
        <v>239</v>
      </c>
      <c r="E298">
        <v>543</v>
      </c>
      <c r="F298">
        <v>20</v>
      </c>
      <c r="G298">
        <v>5</v>
      </c>
      <c r="H298">
        <v>0</v>
      </c>
      <c r="I298">
        <v>27</v>
      </c>
      <c r="J298">
        <v>5</v>
      </c>
      <c r="K298">
        <v>53949</v>
      </c>
    </row>
    <row r="299" spans="1:11" x14ac:dyDescent="0.3">
      <c r="A299" t="s">
        <v>941</v>
      </c>
      <c r="B299" s="72" t="s">
        <v>942</v>
      </c>
      <c r="C299">
        <v>102</v>
      </c>
      <c r="D299">
        <v>55</v>
      </c>
      <c r="E299">
        <v>149</v>
      </c>
      <c r="F299">
        <v>5</v>
      </c>
      <c r="G299">
        <v>0</v>
      </c>
      <c r="H299">
        <v>0</v>
      </c>
      <c r="I299">
        <v>0</v>
      </c>
      <c r="J299">
        <v>5</v>
      </c>
      <c r="K299">
        <v>16543</v>
      </c>
    </row>
    <row r="300" spans="1:11" x14ac:dyDescent="0.3">
      <c r="A300" t="s">
        <v>943</v>
      </c>
      <c r="B300" s="72" t="s">
        <v>944</v>
      </c>
      <c r="C300">
        <v>696</v>
      </c>
      <c r="D300">
        <v>871</v>
      </c>
      <c r="E300">
        <v>1133</v>
      </c>
      <c r="F300">
        <v>103</v>
      </c>
      <c r="G300">
        <v>246</v>
      </c>
      <c r="H300">
        <v>15</v>
      </c>
      <c r="I300">
        <v>30</v>
      </c>
      <c r="J300">
        <v>52</v>
      </c>
      <c r="K300">
        <v>157875</v>
      </c>
    </row>
    <row r="301" spans="1:11" x14ac:dyDescent="0.3">
      <c r="A301" t="s">
        <v>945</v>
      </c>
      <c r="B301" s="72" t="s">
        <v>946</v>
      </c>
      <c r="C301">
        <v>294</v>
      </c>
      <c r="D301">
        <v>304</v>
      </c>
      <c r="E301">
        <v>453</v>
      </c>
      <c r="F301">
        <v>76</v>
      </c>
      <c r="G301">
        <v>51</v>
      </c>
      <c r="H301">
        <v>0</v>
      </c>
      <c r="I301">
        <v>12</v>
      </c>
      <c r="J301">
        <v>5</v>
      </c>
      <c r="K301">
        <v>44960</v>
      </c>
    </row>
    <row r="302" spans="1:11" x14ac:dyDescent="0.3">
      <c r="A302" t="s">
        <v>947</v>
      </c>
      <c r="B302" s="72" t="s">
        <v>948</v>
      </c>
      <c r="C302">
        <v>195</v>
      </c>
      <c r="D302">
        <v>113</v>
      </c>
      <c r="E302">
        <v>289</v>
      </c>
      <c r="F302">
        <v>5</v>
      </c>
      <c r="G302">
        <v>5</v>
      </c>
      <c r="H302">
        <v>0</v>
      </c>
      <c r="I302">
        <v>5</v>
      </c>
      <c r="J302">
        <v>0</v>
      </c>
      <c r="K302">
        <v>28333</v>
      </c>
    </row>
    <row r="303" spans="1:11" x14ac:dyDescent="0.3">
      <c r="A303" t="s">
        <v>949</v>
      </c>
      <c r="B303" s="72" t="s">
        <v>950</v>
      </c>
      <c r="C303">
        <v>318</v>
      </c>
      <c r="D303">
        <v>295</v>
      </c>
      <c r="E303">
        <v>534</v>
      </c>
      <c r="F303">
        <v>16</v>
      </c>
      <c r="G303">
        <v>32</v>
      </c>
      <c r="H303">
        <v>0</v>
      </c>
      <c r="I303">
        <v>28</v>
      </c>
      <c r="J303">
        <v>5</v>
      </c>
      <c r="K303">
        <v>59417</v>
      </c>
    </row>
    <row r="304" spans="1:11" x14ac:dyDescent="0.3">
      <c r="A304" t="s">
        <v>951</v>
      </c>
      <c r="B304" s="72" t="s">
        <v>952</v>
      </c>
      <c r="C304">
        <v>193</v>
      </c>
      <c r="D304">
        <v>235</v>
      </c>
      <c r="E304">
        <v>360</v>
      </c>
      <c r="F304">
        <v>52</v>
      </c>
      <c r="G304">
        <v>5</v>
      </c>
      <c r="H304">
        <v>0</v>
      </c>
      <c r="I304">
        <v>10</v>
      </c>
      <c r="J304">
        <v>10</v>
      </c>
      <c r="K304">
        <v>74216</v>
      </c>
    </row>
    <row r="305" spans="1:11" x14ac:dyDescent="0.3">
      <c r="A305" t="s">
        <v>953</v>
      </c>
      <c r="B305" s="72" t="s">
        <v>954</v>
      </c>
      <c r="C305">
        <v>357</v>
      </c>
      <c r="D305">
        <v>431</v>
      </c>
      <c r="E305">
        <v>705</v>
      </c>
      <c r="F305">
        <v>29</v>
      </c>
      <c r="G305">
        <v>35</v>
      </c>
      <c r="H305">
        <v>0</v>
      </c>
      <c r="I305">
        <v>5</v>
      </c>
      <c r="J305">
        <v>5</v>
      </c>
      <c r="K305">
        <v>62507</v>
      </c>
    </row>
    <row r="306" spans="1:11" x14ac:dyDescent="0.3">
      <c r="A306" t="s">
        <v>955</v>
      </c>
      <c r="B306" s="72" t="s">
        <v>956</v>
      </c>
      <c r="C306">
        <v>71</v>
      </c>
      <c r="D306">
        <v>91</v>
      </c>
      <c r="E306">
        <v>135</v>
      </c>
      <c r="F306">
        <v>12</v>
      </c>
      <c r="G306">
        <v>13</v>
      </c>
      <c r="H306">
        <v>0</v>
      </c>
      <c r="I306">
        <v>5</v>
      </c>
      <c r="J306">
        <v>0</v>
      </c>
      <c r="K306">
        <v>19201</v>
      </c>
    </row>
    <row r="307" spans="1:11" x14ac:dyDescent="0.3">
      <c r="A307" t="s">
        <v>957</v>
      </c>
      <c r="B307" s="72" t="s">
        <v>958</v>
      </c>
      <c r="C307">
        <v>13</v>
      </c>
      <c r="D307">
        <v>19</v>
      </c>
      <c r="E307">
        <v>28</v>
      </c>
      <c r="F307">
        <v>5</v>
      </c>
      <c r="G307">
        <v>5</v>
      </c>
      <c r="H307">
        <v>0</v>
      </c>
      <c r="I307">
        <v>0</v>
      </c>
      <c r="J307">
        <v>0</v>
      </c>
      <c r="K307">
        <v>8042</v>
      </c>
    </row>
    <row r="308" spans="1:11" x14ac:dyDescent="0.3">
      <c r="A308" t="s">
        <v>959</v>
      </c>
      <c r="B308" s="72" t="s">
        <v>960</v>
      </c>
      <c r="C308">
        <v>549</v>
      </c>
      <c r="D308">
        <v>483</v>
      </c>
      <c r="E308">
        <v>862</v>
      </c>
      <c r="F308">
        <v>65</v>
      </c>
      <c r="G308">
        <v>68</v>
      </c>
      <c r="H308">
        <v>11</v>
      </c>
      <c r="I308">
        <v>19</v>
      </c>
      <c r="J308">
        <v>5</v>
      </c>
      <c r="K308">
        <v>97249</v>
      </c>
    </row>
    <row r="309" spans="1:11" x14ac:dyDescent="0.3">
      <c r="A309" t="s">
        <v>961</v>
      </c>
      <c r="B309" s="72" t="s">
        <v>962</v>
      </c>
      <c r="C309">
        <v>201</v>
      </c>
      <c r="D309">
        <v>180</v>
      </c>
      <c r="E309">
        <v>345</v>
      </c>
      <c r="F309">
        <v>5</v>
      </c>
      <c r="G309">
        <v>5</v>
      </c>
      <c r="H309">
        <v>5</v>
      </c>
      <c r="I309">
        <v>5</v>
      </c>
      <c r="J309">
        <v>5</v>
      </c>
      <c r="K309">
        <v>53194</v>
      </c>
    </row>
    <row r="310" spans="1:11" x14ac:dyDescent="0.3">
      <c r="A310" t="s">
        <v>963</v>
      </c>
      <c r="B310" s="72" t="s">
        <v>964</v>
      </c>
      <c r="C310">
        <v>108</v>
      </c>
      <c r="D310">
        <v>199</v>
      </c>
      <c r="E310">
        <v>226</v>
      </c>
      <c r="F310">
        <v>53</v>
      </c>
      <c r="G310">
        <v>19</v>
      </c>
      <c r="H310">
        <v>0</v>
      </c>
      <c r="I310">
        <v>5</v>
      </c>
      <c r="J310">
        <v>5</v>
      </c>
      <c r="K310">
        <v>35452</v>
      </c>
    </row>
    <row r="311" spans="1:11" x14ac:dyDescent="0.3">
      <c r="A311" t="s">
        <v>965</v>
      </c>
      <c r="B311" s="72" t="s">
        <v>966</v>
      </c>
      <c r="C311">
        <v>115</v>
      </c>
      <c r="D311">
        <v>142</v>
      </c>
      <c r="E311">
        <v>192</v>
      </c>
      <c r="F311">
        <v>49</v>
      </c>
      <c r="G311">
        <v>5</v>
      </c>
      <c r="H311">
        <v>0</v>
      </c>
      <c r="I311">
        <v>0</v>
      </c>
      <c r="J311">
        <v>5</v>
      </c>
      <c r="K311">
        <v>34929</v>
      </c>
    </row>
    <row r="312" spans="1:11" x14ac:dyDescent="0.3">
      <c r="A312" t="s">
        <v>967</v>
      </c>
      <c r="B312" s="72" t="s">
        <v>968</v>
      </c>
      <c r="C312">
        <v>276</v>
      </c>
      <c r="D312">
        <v>229</v>
      </c>
      <c r="E312">
        <v>437</v>
      </c>
      <c r="F312">
        <v>63</v>
      </c>
      <c r="G312">
        <v>10</v>
      </c>
      <c r="H312">
        <v>0</v>
      </c>
      <c r="I312">
        <v>0</v>
      </c>
      <c r="J312">
        <v>5</v>
      </c>
      <c r="K312">
        <v>81374</v>
      </c>
    </row>
    <row r="313" spans="1:11" x14ac:dyDescent="0.3">
      <c r="A313" t="s">
        <v>969</v>
      </c>
      <c r="B313" s="72" t="s">
        <v>970</v>
      </c>
      <c r="C313">
        <v>12</v>
      </c>
      <c r="D313">
        <v>5</v>
      </c>
      <c r="E313">
        <v>15</v>
      </c>
      <c r="F313">
        <v>0</v>
      </c>
      <c r="G313">
        <v>5</v>
      </c>
      <c r="H313">
        <v>0</v>
      </c>
      <c r="I313">
        <v>0</v>
      </c>
      <c r="J313">
        <v>0</v>
      </c>
      <c r="K313">
        <v>4899</v>
      </c>
    </row>
    <row r="314" spans="1:11" x14ac:dyDescent="0.3">
      <c r="A314" t="s">
        <v>971</v>
      </c>
      <c r="B314" s="72" t="s">
        <v>972</v>
      </c>
      <c r="C314">
        <v>5</v>
      </c>
      <c r="D314">
        <v>5</v>
      </c>
      <c r="E314">
        <v>15</v>
      </c>
      <c r="F314">
        <v>5</v>
      </c>
      <c r="G314">
        <v>0</v>
      </c>
      <c r="H314">
        <v>0</v>
      </c>
      <c r="I314">
        <v>0</v>
      </c>
      <c r="J314">
        <v>0</v>
      </c>
      <c r="K314">
        <v>1369</v>
      </c>
    </row>
    <row r="315" spans="1:11" x14ac:dyDescent="0.3">
      <c r="A315" t="s">
        <v>973</v>
      </c>
      <c r="B315" s="72" t="s">
        <v>974</v>
      </c>
      <c r="C315">
        <v>1124</v>
      </c>
      <c r="D315">
        <v>1116</v>
      </c>
      <c r="E315">
        <v>1809</v>
      </c>
      <c r="F315">
        <v>75</v>
      </c>
      <c r="G315">
        <v>218</v>
      </c>
      <c r="H315">
        <v>42</v>
      </c>
      <c r="I315">
        <v>67</v>
      </c>
      <c r="J315">
        <v>27</v>
      </c>
      <c r="K315">
        <v>157316</v>
      </c>
    </row>
    <row r="316" spans="1:11" x14ac:dyDescent="0.3">
      <c r="A316" t="s">
        <v>975</v>
      </c>
      <c r="B316" s="72" t="s">
        <v>976</v>
      </c>
      <c r="C316">
        <v>166</v>
      </c>
      <c r="D316">
        <v>134</v>
      </c>
      <c r="E316">
        <v>248</v>
      </c>
      <c r="F316">
        <v>21</v>
      </c>
      <c r="G316">
        <v>15</v>
      </c>
      <c r="H316">
        <v>11</v>
      </c>
      <c r="I316">
        <v>5</v>
      </c>
      <c r="J316">
        <v>5</v>
      </c>
      <c r="K316">
        <v>24102</v>
      </c>
    </row>
    <row r="317" spans="1:11" x14ac:dyDescent="0.3">
      <c r="A317" t="s">
        <v>977</v>
      </c>
      <c r="B317" s="72" t="s">
        <v>978</v>
      </c>
      <c r="C317">
        <v>541</v>
      </c>
      <c r="D317">
        <v>707</v>
      </c>
      <c r="E317">
        <v>819</v>
      </c>
      <c r="F317">
        <v>126</v>
      </c>
      <c r="G317">
        <v>257</v>
      </c>
      <c r="H317">
        <v>17</v>
      </c>
      <c r="I317">
        <v>14</v>
      </c>
      <c r="J317">
        <v>15</v>
      </c>
      <c r="K317">
        <v>75483</v>
      </c>
    </row>
    <row r="318" spans="1:11" x14ac:dyDescent="0.3">
      <c r="A318" t="s">
        <v>979</v>
      </c>
      <c r="B318" s="72" t="s">
        <v>980</v>
      </c>
      <c r="C318">
        <v>16</v>
      </c>
      <c r="D318">
        <v>14</v>
      </c>
      <c r="E318">
        <v>28</v>
      </c>
      <c r="F318">
        <v>5</v>
      </c>
      <c r="G318">
        <v>0</v>
      </c>
      <c r="H318">
        <v>0</v>
      </c>
      <c r="I318">
        <v>0</v>
      </c>
      <c r="J318">
        <v>0</v>
      </c>
      <c r="K318">
        <v>3594</v>
      </c>
    </row>
    <row r="319" spans="1:11" x14ac:dyDescent="0.3">
      <c r="A319" t="s">
        <v>981</v>
      </c>
      <c r="B319" s="72" t="s">
        <v>982</v>
      </c>
      <c r="C319">
        <v>5</v>
      </c>
      <c r="D319">
        <v>5</v>
      </c>
      <c r="E319">
        <v>5</v>
      </c>
      <c r="F319">
        <v>0</v>
      </c>
      <c r="G319">
        <v>0</v>
      </c>
      <c r="H319">
        <v>0</v>
      </c>
      <c r="I319">
        <v>0</v>
      </c>
      <c r="J319">
        <v>0</v>
      </c>
      <c r="K319">
        <v>6718</v>
      </c>
    </row>
    <row r="320" spans="1:11" x14ac:dyDescent="0.3">
      <c r="A320" t="s">
        <v>983</v>
      </c>
      <c r="B320" s="72" t="s">
        <v>984</v>
      </c>
      <c r="C320">
        <v>262</v>
      </c>
      <c r="D320">
        <v>270</v>
      </c>
      <c r="E320">
        <v>426</v>
      </c>
      <c r="F320">
        <v>61</v>
      </c>
      <c r="G320">
        <v>33</v>
      </c>
      <c r="H320">
        <v>0</v>
      </c>
      <c r="I320">
        <v>5</v>
      </c>
      <c r="J320">
        <v>5</v>
      </c>
      <c r="K320">
        <v>49768</v>
      </c>
    </row>
    <row r="321" spans="1:11" x14ac:dyDescent="0.3">
      <c r="A321" t="s">
        <v>985</v>
      </c>
      <c r="B321" s="72" t="s">
        <v>986</v>
      </c>
      <c r="C321">
        <v>556</v>
      </c>
      <c r="D321">
        <v>465</v>
      </c>
      <c r="E321">
        <v>846</v>
      </c>
      <c r="F321">
        <v>101</v>
      </c>
      <c r="G321">
        <v>53</v>
      </c>
      <c r="H321">
        <v>0</v>
      </c>
      <c r="I321">
        <v>22</v>
      </c>
      <c r="J321">
        <v>10</v>
      </c>
      <c r="K321">
        <v>91190</v>
      </c>
    </row>
    <row r="322" spans="1:11" x14ac:dyDescent="0.3">
      <c r="A322" t="s">
        <v>987</v>
      </c>
      <c r="B322" s="72" t="s">
        <v>988</v>
      </c>
      <c r="C322">
        <v>688</v>
      </c>
      <c r="D322">
        <v>678</v>
      </c>
      <c r="E322">
        <v>1190</v>
      </c>
      <c r="F322">
        <v>44</v>
      </c>
      <c r="G322">
        <v>48</v>
      </c>
      <c r="H322">
        <v>60</v>
      </c>
      <c r="I322">
        <v>29</v>
      </c>
      <c r="J322">
        <v>15</v>
      </c>
      <c r="K322">
        <v>178216</v>
      </c>
    </row>
    <row r="323" spans="1:11" x14ac:dyDescent="0.3">
      <c r="A323" t="s">
        <v>989</v>
      </c>
      <c r="B323" s="72" t="s">
        <v>990</v>
      </c>
      <c r="C323">
        <v>11</v>
      </c>
      <c r="D323">
        <v>27</v>
      </c>
      <c r="E323">
        <v>36</v>
      </c>
      <c r="F323">
        <v>5</v>
      </c>
      <c r="G323">
        <v>0</v>
      </c>
      <c r="H323">
        <v>0</v>
      </c>
      <c r="I323">
        <v>0</v>
      </c>
      <c r="J323">
        <v>5</v>
      </c>
      <c r="K323">
        <v>18537</v>
      </c>
    </row>
    <row r="324" spans="1:11" x14ac:dyDescent="0.3">
      <c r="A324" t="s">
        <v>991</v>
      </c>
      <c r="B324" s="72" t="s">
        <v>992</v>
      </c>
      <c r="C324">
        <v>149</v>
      </c>
      <c r="D324">
        <v>165</v>
      </c>
      <c r="E324">
        <v>291</v>
      </c>
      <c r="F324">
        <v>5</v>
      </c>
      <c r="G324">
        <v>5</v>
      </c>
      <c r="H324">
        <v>0</v>
      </c>
      <c r="I324">
        <v>5</v>
      </c>
      <c r="J324">
        <v>0</v>
      </c>
      <c r="K324">
        <v>41731</v>
      </c>
    </row>
    <row r="325" spans="1:11" x14ac:dyDescent="0.3">
      <c r="A325" t="s">
        <v>993</v>
      </c>
      <c r="B325" s="72" t="s">
        <v>994</v>
      </c>
      <c r="C325">
        <v>141</v>
      </c>
      <c r="D325">
        <v>92</v>
      </c>
      <c r="E325">
        <v>210</v>
      </c>
      <c r="F325">
        <v>20</v>
      </c>
      <c r="G325">
        <v>0</v>
      </c>
      <c r="H325">
        <v>0</v>
      </c>
      <c r="I325">
        <v>5</v>
      </c>
      <c r="J325">
        <v>0</v>
      </c>
      <c r="K325">
        <v>44586</v>
      </c>
    </row>
    <row r="326" spans="1:11" x14ac:dyDescent="0.3">
      <c r="A326" t="s">
        <v>995</v>
      </c>
      <c r="B326" s="72" t="s">
        <v>996</v>
      </c>
      <c r="C326">
        <v>225</v>
      </c>
      <c r="D326">
        <v>325</v>
      </c>
      <c r="E326">
        <v>314</v>
      </c>
      <c r="F326">
        <v>99</v>
      </c>
      <c r="G326">
        <v>108</v>
      </c>
      <c r="H326">
        <v>0</v>
      </c>
      <c r="I326">
        <v>24</v>
      </c>
      <c r="J326">
        <v>5</v>
      </c>
      <c r="K326">
        <v>31009</v>
      </c>
    </row>
    <row r="327" spans="1:11" x14ac:dyDescent="0.3">
      <c r="A327" t="s">
        <v>997</v>
      </c>
      <c r="B327" s="72" t="s">
        <v>998</v>
      </c>
      <c r="C327">
        <v>772</v>
      </c>
      <c r="D327">
        <v>1213</v>
      </c>
      <c r="E327">
        <v>1108</v>
      </c>
      <c r="F327">
        <v>382</v>
      </c>
      <c r="G327">
        <v>354</v>
      </c>
      <c r="H327">
        <v>73</v>
      </c>
      <c r="I327">
        <v>52</v>
      </c>
      <c r="J327">
        <v>15</v>
      </c>
      <c r="K327">
        <v>112122</v>
      </c>
    </row>
    <row r="328" spans="1:11" x14ac:dyDescent="0.3">
      <c r="A328" t="s">
        <v>999</v>
      </c>
      <c r="B328" s="72" t="s">
        <v>1000</v>
      </c>
      <c r="C328">
        <v>280</v>
      </c>
      <c r="D328">
        <v>326</v>
      </c>
      <c r="E328">
        <v>481</v>
      </c>
      <c r="F328">
        <v>50</v>
      </c>
      <c r="G328">
        <v>23</v>
      </c>
      <c r="H328">
        <v>35</v>
      </c>
      <c r="I328">
        <v>10</v>
      </c>
      <c r="J328">
        <v>10</v>
      </c>
      <c r="K328">
        <v>76564</v>
      </c>
    </row>
    <row r="329" spans="1:11" x14ac:dyDescent="0.3">
      <c r="A329" t="s">
        <v>1001</v>
      </c>
      <c r="B329" s="72" t="s">
        <v>1002</v>
      </c>
      <c r="C329">
        <v>321</v>
      </c>
      <c r="D329">
        <v>202</v>
      </c>
      <c r="E329">
        <v>489</v>
      </c>
      <c r="F329">
        <v>27</v>
      </c>
      <c r="G329">
        <v>0</v>
      </c>
      <c r="H329">
        <v>0</v>
      </c>
      <c r="I329">
        <v>10</v>
      </c>
      <c r="J329">
        <v>5</v>
      </c>
      <c r="K329">
        <v>74584</v>
      </c>
    </row>
    <row r="330" spans="1:11" x14ac:dyDescent="0.3">
      <c r="A330" t="s">
        <v>1003</v>
      </c>
      <c r="B330" s="72" t="s">
        <v>1004</v>
      </c>
      <c r="C330">
        <v>227</v>
      </c>
      <c r="D330">
        <v>319</v>
      </c>
      <c r="E330">
        <v>387</v>
      </c>
      <c r="F330">
        <v>67</v>
      </c>
      <c r="G330">
        <v>85</v>
      </c>
      <c r="H330">
        <v>5</v>
      </c>
      <c r="I330">
        <v>5</v>
      </c>
      <c r="J330">
        <v>10</v>
      </c>
      <c r="K330">
        <v>85871</v>
      </c>
    </row>
    <row r="331" spans="1:11" x14ac:dyDescent="0.3">
      <c r="A331" t="s">
        <v>1005</v>
      </c>
      <c r="B331" s="72" t="s">
        <v>1006</v>
      </c>
      <c r="C331">
        <v>205</v>
      </c>
      <c r="D331">
        <v>119</v>
      </c>
      <c r="E331">
        <v>284</v>
      </c>
      <c r="F331">
        <v>5</v>
      </c>
      <c r="G331">
        <v>22</v>
      </c>
      <c r="H331">
        <v>5</v>
      </c>
      <c r="I331">
        <v>5</v>
      </c>
      <c r="J331">
        <v>0</v>
      </c>
      <c r="K331">
        <v>30798</v>
      </c>
    </row>
    <row r="332" spans="1:11" x14ac:dyDescent="0.3">
      <c r="A332" t="s">
        <v>1007</v>
      </c>
      <c r="B332" s="72" t="s">
        <v>1008</v>
      </c>
      <c r="C332">
        <v>535</v>
      </c>
      <c r="D332">
        <v>593</v>
      </c>
      <c r="E332">
        <v>947</v>
      </c>
      <c r="F332">
        <v>24</v>
      </c>
      <c r="G332">
        <v>103</v>
      </c>
      <c r="H332">
        <v>5</v>
      </c>
      <c r="I332">
        <v>41</v>
      </c>
      <c r="J332">
        <v>10</v>
      </c>
      <c r="K332">
        <v>107325</v>
      </c>
    </row>
    <row r="333" spans="1:11" x14ac:dyDescent="0.3">
      <c r="A333" t="s">
        <v>1009</v>
      </c>
      <c r="B333" s="72" t="s">
        <v>1010</v>
      </c>
      <c r="C333">
        <v>748</v>
      </c>
      <c r="D333">
        <v>789</v>
      </c>
      <c r="E333">
        <v>1291</v>
      </c>
      <c r="F333">
        <v>143</v>
      </c>
      <c r="G333">
        <v>86</v>
      </c>
      <c r="H333">
        <v>0</v>
      </c>
      <c r="I333">
        <v>20</v>
      </c>
      <c r="J333">
        <v>15</v>
      </c>
      <c r="K333">
        <v>176840</v>
      </c>
    </row>
    <row r="334" spans="1:11" x14ac:dyDescent="0.3">
      <c r="A334" t="s">
        <v>1011</v>
      </c>
      <c r="B334" s="72" t="s">
        <v>1012</v>
      </c>
      <c r="C334">
        <v>224</v>
      </c>
      <c r="D334">
        <v>180</v>
      </c>
      <c r="E334">
        <v>322</v>
      </c>
      <c r="F334">
        <v>69</v>
      </c>
      <c r="G334">
        <v>5</v>
      </c>
      <c r="H334">
        <v>0</v>
      </c>
      <c r="I334">
        <v>5</v>
      </c>
      <c r="J334">
        <v>5</v>
      </c>
      <c r="K334">
        <v>33925</v>
      </c>
    </row>
    <row r="335" spans="1:11" x14ac:dyDescent="0.3">
      <c r="A335" t="s">
        <v>1013</v>
      </c>
      <c r="B335" s="72" t="s">
        <v>1014</v>
      </c>
      <c r="C335">
        <v>29</v>
      </c>
      <c r="D335">
        <v>41</v>
      </c>
      <c r="E335">
        <v>50</v>
      </c>
      <c r="F335">
        <v>18</v>
      </c>
      <c r="G335">
        <v>0</v>
      </c>
      <c r="H335">
        <v>0</v>
      </c>
      <c r="I335">
        <v>5</v>
      </c>
      <c r="J335">
        <v>5</v>
      </c>
      <c r="K335">
        <v>3412</v>
      </c>
    </row>
    <row r="336" spans="1:11" x14ac:dyDescent="0.3">
      <c r="A336" t="s">
        <v>1015</v>
      </c>
      <c r="B336" s="72" t="s">
        <v>1016</v>
      </c>
      <c r="C336">
        <v>18</v>
      </c>
      <c r="D336">
        <v>23</v>
      </c>
      <c r="E336">
        <v>36</v>
      </c>
      <c r="F336">
        <v>5</v>
      </c>
      <c r="G336">
        <v>5</v>
      </c>
      <c r="H336">
        <v>0</v>
      </c>
      <c r="I336">
        <v>5</v>
      </c>
      <c r="J336">
        <v>0</v>
      </c>
      <c r="K336">
        <v>10330</v>
      </c>
    </row>
    <row r="337" spans="1:11" x14ac:dyDescent="0.3">
      <c r="A337" t="s">
        <v>1017</v>
      </c>
      <c r="B337" s="72" t="s">
        <v>1018</v>
      </c>
      <c r="C337">
        <v>95</v>
      </c>
      <c r="D337">
        <v>45</v>
      </c>
      <c r="E337">
        <v>131</v>
      </c>
      <c r="F337">
        <v>5</v>
      </c>
      <c r="G337">
        <v>0</v>
      </c>
      <c r="H337">
        <v>0</v>
      </c>
      <c r="I337">
        <v>5</v>
      </c>
      <c r="J337">
        <v>0</v>
      </c>
      <c r="K337">
        <v>18728</v>
      </c>
    </row>
    <row r="338" spans="1:11" x14ac:dyDescent="0.3">
      <c r="A338" t="s">
        <v>1019</v>
      </c>
      <c r="B338" s="72" t="s">
        <v>1020</v>
      </c>
      <c r="C338">
        <v>167</v>
      </c>
      <c r="D338">
        <v>130</v>
      </c>
      <c r="E338">
        <v>250</v>
      </c>
      <c r="F338">
        <v>12</v>
      </c>
      <c r="G338">
        <v>24</v>
      </c>
      <c r="H338">
        <v>0</v>
      </c>
      <c r="I338">
        <v>5</v>
      </c>
      <c r="J338">
        <v>5</v>
      </c>
      <c r="K338">
        <v>24976</v>
      </c>
    </row>
    <row r="339" spans="1:11" x14ac:dyDescent="0.3">
      <c r="A339" t="s">
        <v>1021</v>
      </c>
      <c r="B339" s="72" t="s">
        <v>1022</v>
      </c>
      <c r="C339">
        <v>1433</v>
      </c>
      <c r="D339">
        <v>1597</v>
      </c>
      <c r="E339">
        <v>2416</v>
      </c>
      <c r="F339">
        <v>140</v>
      </c>
      <c r="G339">
        <v>301</v>
      </c>
      <c r="H339">
        <v>62</v>
      </c>
      <c r="I339">
        <v>78</v>
      </c>
      <c r="J339">
        <v>41</v>
      </c>
      <c r="K339">
        <v>375957</v>
      </c>
    </row>
    <row r="340" spans="1:11" x14ac:dyDescent="0.3">
      <c r="A340" t="s">
        <v>1023</v>
      </c>
      <c r="B340" s="72" t="s">
        <v>1024</v>
      </c>
      <c r="C340">
        <v>393</v>
      </c>
      <c r="D340">
        <v>273</v>
      </c>
      <c r="E340">
        <v>619</v>
      </c>
      <c r="F340">
        <v>36</v>
      </c>
      <c r="G340">
        <v>5</v>
      </c>
      <c r="H340">
        <v>0</v>
      </c>
      <c r="I340">
        <v>10</v>
      </c>
      <c r="J340">
        <v>5</v>
      </c>
      <c r="K340">
        <v>66864</v>
      </c>
    </row>
    <row r="341" spans="1:11" x14ac:dyDescent="0.3">
      <c r="A341" t="s">
        <v>1025</v>
      </c>
      <c r="B341" s="72" t="s">
        <v>1026</v>
      </c>
      <c r="C341">
        <v>175</v>
      </c>
      <c r="D341">
        <v>263</v>
      </c>
      <c r="E341">
        <v>302</v>
      </c>
      <c r="F341">
        <v>103</v>
      </c>
      <c r="G341">
        <v>23</v>
      </c>
      <c r="H341">
        <v>0</v>
      </c>
      <c r="I341">
        <v>5</v>
      </c>
      <c r="J341">
        <v>5</v>
      </c>
      <c r="K341">
        <v>43908</v>
      </c>
    </row>
    <row r="342" spans="1:11" x14ac:dyDescent="0.3">
      <c r="A342" t="s">
        <v>1027</v>
      </c>
      <c r="B342" s="72" t="s">
        <v>1028</v>
      </c>
      <c r="C342">
        <v>310</v>
      </c>
      <c r="D342">
        <v>257</v>
      </c>
      <c r="E342">
        <v>520</v>
      </c>
      <c r="F342">
        <v>13</v>
      </c>
      <c r="G342">
        <v>25</v>
      </c>
      <c r="H342">
        <v>0</v>
      </c>
      <c r="I342">
        <v>5</v>
      </c>
      <c r="J342">
        <v>5</v>
      </c>
      <c r="K342">
        <v>63177</v>
      </c>
    </row>
    <row r="343" spans="1:11" x14ac:dyDescent="0.3">
      <c r="A343" t="s">
        <v>1029</v>
      </c>
      <c r="B343" s="72" t="s">
        <v>1030</v>
      </c>
      <c r="C343">
        <v>966</v>
      </c>
      <c r="D343">
        <v>783</v>
      </c>
      <c r="E343">
        <v>1515</v>
      </c>
      <c r="F343">
        <v>147</v>
      </c>
      <c r="G343">
        <v>64</v>
      </c>
      <c r="H343">
        <v>0</v>
      </c>
      <c r="I343">
        <v>10</v>
      </c>
      <c r="J343">
        <v>10</v>
      </c>
      <c r="K343">
        <v>167266</v>
      </c>
    </row>
    <row r="344" spans="1:11" x14ac:dyDescent="0.3">
      <c r="A344" t="s">
        <v>1031</v>
      </c>
      <c r="B344" s="72" t="s">
        <v>1032</v>
      </c>
      <c r="C344">
        <v>5</v>
      </c>
      <c r="D344">
        <v>36</v>
      </c>
      <c r="E344">
        <v>5</v>
      </c>
      <c r="F344">
        <v>0</v>
      </c>
      <c r="G344">
        <v>36</v>
      </c>
      <c r="H344">
        <v>0</v>
      </c>
      <c r="I344">
        <v>0</v>
      </c>
      <c r="J344">
        <v>0</v>
      </c>
      <c r="K344">
        <v>1185</v>
      </c>
    </row>
    <row r="345" spans="1:11" x14ac:dyDescent="0.3">
      <c r="A345" t="s">
        <v>1033</v>
      </c>
      <c r="B345" s="72" t="s">
        <v>1034</v>
      </c>
      <c r="C345">
        <v>2823</v>
      </c>
      <c r="D345">
        <v>3155</v>
      </c>
      <c r="E345">
        <v>4556</v>
      </c>
      <c r="F345">
        <v>840</v>
      </c>
      <c r="G345">
        <v>412</v>
      </c>
      <c r="H345">
        <v>49</v>
      </c>
      <c r="I345">
        <v>95</v>
      </c>
      <c r="J345">
        <v>67</v>
      </c>
      <c r="K345">
        <v>555693</v>
      </c>
    </row>
    <row r="346" spans="1:11" x14ac:dyDescent="0.3">
      <c r="A346" t="s">
        <v>1035</v>
      </c>
      <c r="B346" s="72" t="s">
        <v>1036</v>
      </c>
      <c r="C346">
        <v>809</v>
      </c>
      <c r="D346">
        <v>758</v>
      </c>
      <c r="E346">
        <v>1399</v>
      </c>
      <c r="F346">
        <v>56</v>
      </c>
      <c r="G346">
        <v>80</v>
      </c>
      <c r="H346">
        <v>0</v>
      </c>
      <c r="I346">
        <v>20</v>
      </c>
      <c r="J346">
        <v>15</v>
      </c>
      <c r="K346">
        <v>165650</v>
      </c>
    </row>
    <row r="347" spans="1:11" x14ac:dyDescent="0.3">
      <c r="A347" t="s">
        <v>1037</v>
      </c>
      <c r="B347" s="72" t="s">
        <v>1038</v>
      </c>
      <c r="C347">
        <v>21</v>
      </c>
      <c r="D347">
        <v>43</v>
      </c>
      <c r="E347">
        <v>43</v>
      </c>
      <c r="F347">
        <v>19</v>
      </c>
      <c r="G347">
        <v>5</v>
      </c>
      <c r="H347">
        <v>0</v>
      </c>
      <c r="I347">
        <v>0</v>
      </c>
      <c r="J347">
        <v>0</v>
      </c>
      <c r="K347">
        <v>16199</v>
      </c>
    </row>
    <row r="348" spans="1:11" x14ac:dyDescent="0.3">
      <c r="A348" t="s">
        <v>1039</v>
      </c>
      <c r="B348" s="72" t="s">
        <v>1040</v>
      </c>
      <c r="C348">
        <v>1320</v>
      </c>
      <c r="D348">
        <v>1351</v>
      </c>
      <c r="E348">
        <v>2226</v>
      </c>
      <c r="F348">
        <v>204</v>
      </c>
      <c r="G348">
        <v>84</v>
      </c>
      <c r="H348">
        <v>42</v>
      </c>
      <c r="I348">
        <v>49</v>
      </c>
      <c r="J348">
        <v>79</v>
      </c>
      <c r="K348">
        <v>249238</v>
      </c>
    </row>
    <row r="349" spans="1:11" x14ac:dyDescent="0.3">
      <c r="A349" t="s">
        <v>1041</v>
      </c>
      <c r="B349" s="72" t="s">
        <v>1042</v>
      </c>
      <c r="C349">
        <v>130</v>
      </c>
      <c r="D349">
        <v>221</v>
      </c>
      <c r="E349">
        <v>240</v>
      </c>
      <c r="F349">
        <v>13</v>
      </c>
      <c r="G349">
        <v>67</v>
      </c>
      <c r="H349">
        <v>22</v>
      </c>
      <c r="I349">
        <v>5</v>
      </c>
      <c r="J349">
        <v>5</v>
      </c>
      <c r="K349">
        <v>44538</v>
      </c>
    </row>
    <row r="350" spans="1:11" x14ac:dyDescent="0.3">
      <c r="A350" t="s">
        <v>1043</v>
      </c>
      <c r="B350" s="72" t="s">
        <v>1044</v>
      </c>
      <c r="C350">
        <v>52</v>
      </c>
      <c r="D350">
        <v>71</v>
      </c>
      <c r="E350">
        <v>98</v>
      </c>
      <c r="F350">
        <v>14</v>
      </c>
      <c r="G350">
        <v>5</v>
      </c>
      <c r="H350">
        <v>0</v>
      </c>
      <c r="I350">
        <v>5</v>
      </c>
      <c r="J350">
        <v>0</v>
      </c>
      <c r="K350">
        <v>30420</v>
      </c>
    </row>
    <row r="351" spans="1:11" x14ac:dyDescent="0.3">
      <c r="A351" t="s">
        <v>1045</v>
      </c>
      <c r="B351" s="72" t="s">
        <v>1046</v>
      </c>
      <c r="C351">
        <v>157</v>
      </c>
      <c r="D351">
        <v>153</v>
      </c>
      <c r="E351">
        <v>285</v>
      </c>
      <c r="F351">
        <v>16</v>
      </c>
      <c r="G351">
        <v>5</v>
      </c>
      <c r="H351">
        <v>5</v>
      </c>
      <c r="I351">
        <v>10</v>
      </c>
      <c r="J351">
        <v>0</v>
      </c>
      <c r="K351">
        <v>65293</v>
      </c>
    </row>
    <row r="352" spans="1:11" x14ac:dyDescent="0.3">
      <c r="A352" t="s">
        <v>1047</v>
      </c>
      <c r="B352" s="72" t="s">
        <v>1048</v>
      </c>
      <c r="C352">
        <v>6762</v>
      </c>
      <c r="D352">
        <v>5086</v>
      </c>
      <c r="E352">
        <v>10228</v>
      </c>
      <c r="F352">
        <v>733</v>
      </c>
      <c r="G352">
        <v>607</v>
      </c>
      <c r="H352">
        <v>68</v>
      </c>
      <c r="I352">
        <v>175</v>
      </c>
      <c r="J352">
        <v>117</v>
      </c>
      <c r="K352">
        <v>1440387</v>
      </c>
    </row>
    <row r="353" spans="1:11" x14ac:dyDescent="0.3">
      <c r="A353" t="s">
        <v>1049</v>
      </c>
      <c r="B353" s="72" t="s">
        <v>1050</v>
      </c>
      <c r="C353">
        <v>157</v>
      </c>
      <c r="D353">
        <v>140</v>
      </c>
      <c r="E353">
        <v>260</v>
      </c>
      <c r="F353">
        <v>13</v>
      </c>
      <c r="G353">
        <v>12</v>
      </c>
      <c r="H353">
        <v>0</v>
      </c>
      <c r="I353">
        <v>5</v>
      </c>
      <c r="J353">
        <v>5</v>
      </c>
      <c r="K353">
        <v>33703</v>
      </c>
    </row>
    <row r="354" spans="1:11" x14ac:dyDescent="0.3">
      <c r="A354" t="s">
        <v>1051</v>
      </c>
      <c r="B354" s="72" t="s">
        <v>1052</v>
      </c>
      <c r="C354">
        <v>282</v>
      </c>
      <c r="D354">
        <v>174</v>
      </c>
      <c r="E354">
        <v>431</v>
      </c>
      <c r="F354">
        <v>14</v>
      </c>
      <c r="G354">
        <v>0</v>
      </c>
      <c r="H354">
        <v>0</v>
      </c>
      <c r="I354">
        <v>11</v>
      </c>
      <c r="J354">
        <v>0</v>
      </c>
      <c r="K354">
        <v>37221</v>
      </c>
    </row>
    <row r="355" spans="1:11" x14ac:dyDescent="0.3">
      <c r="A355" t="s">
        <v>1053</v>
      </c>
      <c r="B355" s="72" t="s">
        <v>1054</v>
      </c>
      <c r="C355">
        <v>1604</v>
      </c>
      <c r="D355">
        <v>1986</v>
      </c>
      <c r="E355">
        <v>3097</v>
      </c>
      <c r="F355">
        <v>269</v>
      </c>
      <c r="G355">
        <v>113</v>
      </c>
      <c r="H355">
        <v>0</v>
      </c>
      <c r="I355">
        <v>125</v>
      </c>
      <c r="J355">
        <v>80</v>
      </c>
      <c r="K355">
        <v>874784</v>
      </c>
    </row>
    <row r="356" spans="1:11" x14ac:dyDescent="0.3">
      <c r="A356" t="s">
        <v>1055</v>
      </c>
      <c r="B356" s="72" t="s">
        <v>1056</v>
      </c>
      <c r="C356">
        <v>150</v>
      </c>
      <c r="D356">
        <v>153</v>
      </c>
      <c r="E356">
        <v>269</v>
      </c>
      <c r="F356">
        <v>5</v>
      </c>
      <c r="G356">
        <v>17</v>
      </c>
      <c r="H356">
        <v>5</v>
      </c>
      <c r="I356">
        <v>5</v>
      </c>
      <c r="J356">
        <v>5</v>
      </c>
      <c r="K356">
        <v>38675</v>
      </c>
    </row>
    <row r="357" spans="1:11" x14ac:dyDescent="0.3">
      <c r="A357" t="s">
        <v>1057</v>
      </c>
      <c r="B357" s="72" t="s">
        <v>1058</v>
      </c>
      <c r="C357">
        <v>315</v>
      </c>
      <c r="D357">
        <v>323</v>
      </c>
      <c r="E357">
        <v>514</v>
      </c>
      <c r="F357">
        <v>43</v>
      </c>
      <c r="G357">
        <v>49</v>
      </c>
      <c r="H357">
        <v>0</v>
      </c>
      <c r="I357">
        <v>28</v>
      </c>
      <c r="J357">
        <v>10</v>
      </c>
      <c r="K357">
        <v>50320</v>
      </c>
    </row>
    <row r="358" spans="1:11" x14ac:dyDescent="0.3">
      <c r="A358" t="s">
        <v>1059</v>
      </c>
      <c r="B358" s="72" t="s">
        <v>1060</v>
      </c>
      <c r="C358">
        <v>21</v>
      </c>
      <c r="D358">
        <v>11</v>
      </c>
      <c r="E358">
        <v>31</v>
      </c>
      <c r="F358">
        <v>5</v>
      </c>
      <c r="G358">
        <v>0</v>
      </c>
      <c r="H358">
        <v>0</v>
      </c>
      <c r="I358">
        <v>0</v>
      </c>
      <c r="J358">
        <v>0</v>
      </c>
      <c r="K358">
        <v>4082</v>
      </c>
    </row>
    <row r="359" spans="1:11" x14ac:dyDescent="0.3">
      <c r="A359" t="s">
        <v>1061</v>
      </c>
      <c r="B359" s="72" t="s">
        <v>1062</v>
      </c>
      <c r="C359">
        <v>3358</v>
      </c>
      <c r="D359">
        <v>4539</v>
      </c>
      <c r="E359">
        <v>6207</v>
      </c>
      <c r="F359">
        <v>483</v>
      </c>
      <c r="G359">
        <v>984</v>
      </c>
      <c r="H359">
        <v>109</v>
      </c>
      <c r="I359">
        <v>96</v>
      </c>
      <c r="J359">
        <v>100</v>
      </c>
      <c r="K359">
        <v>1107342</v>
      </c>
    </row>
    <row r="360" spans="1:11" x14ac:dyDescent="0.3">
      <c r="A360" t="s">
        <v>1063</v>
      </c>
      <c r="B360" s="72" t="s">
        <v>1064</v>
      </c>
      <c r="C360">
        <v>5</v>
      </c>
      <c r="D360">
        <v>16</v>
      </c>
      <c r="E360">
        <v>20</v>
      </c>
      <c r="F360">
        <v>0</v>
      </c>
      <c r="G360">
        <v>5</v>
      </c>
      <c r="H360">
        <v>0</v>
      </c>
      <c r="I360">
        <v>5</v>
      </c>
      <c r="J360">
        <v>0</v>
      </c>
      <c r="K360">
        <v>4340</v>
      </c>
    </row>
    <row r="361" spans="1:11" x14ac:dyDescent="0.3">
      <c r="A361" t="s">
        <v>1065</v>
      </c>
      <c r="B361" s="72" t="s">
        <v>1066</v>
      </c>
      <c r="C361">
        <v>90</v>
      </c>
      <c r="D361">
        <v>144</v>
      </c>
      <c r="E361">
        <v>188</v>
      </c>
      <c r="F361">
        <v>42</v>
      </c>
      <c r="G361">
        <v>0</v>
      </c>
      <c r="H361">
        <v>0</v>
      </c>
      <c r="I361">
        <v>5</v>
      </c>
      <c r="J361">
        <v>5</v>
      </c>
      <c r="K361">
        <v>39827</v>
      </c>
    </row>
    <row r="362" spans="1:11" x14ac:dyDescent="0.3">
      <c r="A362" t="s">
        <v>1067</v>
      </c>
      <c r="B362" s="72" t="s">
        <v>1068</v>
      </c>
      <c r="C362">
        <v>541</v>
      </c>
      <c r="D362">
        <v>557</v>
      </c>
      <c r="E362">
        <v>869</v>
      </c>
      <c r="F362">
        <v>137</v>
      </c>
      <c r="G362">
        <v>51</v>
      </c>
      <c r="H362">
        <v>10</v>
      </c>
      <c r="I362">
        <v>10</v>
      </c>
      <c r="J362">
        <v>15</v>
      </c>
      <c r="K362">
        <v>112529</v>
      </c>
    </row>
    <row r="363" spans="1:11" x14ac:dyDescent="0.3">
      <c r="A363" t="s">
        <v>1069</v>
      </c>
      <c r="B363" s="72" t="s">
        <v>1070</v>
      </c>
      <c r="C363">
        <v>164</v>
      </c>
      <c r="D363">
        <v>274</v>
      </c>
      <c r="E363">
        <v>255</v>
      </c>
      <c r="F363">
        <v>102</v>
      </c>
      <c r="G363">
        <v>10</v>
      </c>
      <c r="H363">
        <v>60</v>
      </c>
      <c r="I363">
        <v>5</v>
      </c>
      <c r="J363">
        <v>10</v>
      </c>
      <c r="K363">
        <v>65036</v>
      </c>
    </row>
    <row r="364" spans="1:11" x14ac:dyDescent="0.3">
      <c r="A364" t="s">
        <v>1071</v>
      </c>
      <c r="B364" s="72" t="s">
        <v>1072</v>
      </c>
      <c r="C364">
        <v>519</v>
      </c>
      <c r="D364">
        <v>329</v>
      </c>
      <c r="E364">
        <v>763</v>
      </c>
      <c r="F364">
        <v>35</v>
      </c>
      <c r="G364">
        <v>25</v>
      </c>
      <c r="H364">
        <v>20</v>
      </c>
      <c r="I364">
        <v>5</v>
      </c>
      <c r="J364">
        <v>5</v>
      </c>
      <c r="K364">
        <v>100858</v>
      </c>
    </row>
    <row r="365" spans="1:11" x14ac:dyDescent="0.3">
      <c r="A365" t="s">
        <v>1073</v>
      </c>
      <c r="B365" s="72" t="s">
        <v>1074</v>
      </c>
      <c r="C365">
        <v>36</v>
      </c>
      <c r="D365">
        <v>45</v>
      </c>
      <c r="E365">
        <v>79</v>
      </c>
      <c r="F365">
        <v>0</v>
      </c>
      <c r="G365">
        <v>0</v>
      </c>
      <c r="H365">
        <v>0</v>
      </c>
      <c r="I365">
        <v>0</v>
      </c>
      <c r="J365">
        <v>5</v>
      </c>
      <c r="K365">
        <v>13175</v>
      </c>
    </row>
    <row r="366" spans="1:11" x14ac:dyDescent="0.3">
      <c r="A366" t="s">
        <v>1075</v>
      </c>
      <c r="B366" s="72" t="s">
        <v>1076</v>
      </c>
      <c r="C366">
        <v>305</v>
      </c>
      <c r="D366">
        <v>538</v>
      </c>
      <c r="E366">
        <v>510</v>
      </c>
      <c r="F366">
        <v>48</v>
      </c>
      <c r="G366">
        <v>195</v>
      </c>
      <c r="H366">
        <v>74</v>
      </c>
      <c r="I366">
        <v>15</v>
      </c>
      <c r="J366">
        <v>15</v>
      </c>
      <c r="K366">
        <v>105340</v>
      </c>
    </row>
    <row r="367" spans="1:11" x14ac:dyDescent="0.3">
      <c r="A367" t="s">
        <v>1077</v>
      </c>
      <c r="B367" s="72" t="s">
        <v>1078</v>
      </c>
      <c r="C367">
        <v>180</v>
      </c>
      <c r="D367">
        <v>324</v>
      </c>
      <c r="E367">
        <v>296</v>
      </c>
      <c r="F367">
        <v>97</v>
      </c>
      <c r="G367">
        <v>82</v>
      </c>
      <c r="H367">
        <v>27</v>
      </c>
      <c r="I367">
        <v>10</v>
      </c>
      <c r="J367">
        <v>10</v>
      </c>
      <c r="K367">
        <v>71433</v>
      </c>
    </row>
    <row r="368" spans="1:11" x14ac:dyDescent="0.3">
      <c r="A368" t="s">
        <v>1079</v>
      </c>
      <c r="B368" s="72" t="s">
        <v>1080</v>
      </c>
      <c r="C368">
        <v>302</v>
      </c>
      <c r="D368">
        <v>245</v>
      </c>
      <c r="E368">
        <v>492</v>
      </c>
      <c r="F368">
        <v>10</v>
      </c>
      <c r="G368">
        <v>24</v>
      </c>
      <c r="H368">
        <v>10</v>
      </c>
      <c r="I368">
        <v>5</v>
      </c>
      <c r="J368">
        <v>0</v>
      </c>
      <c r="K368">
        <v>83248</v>
      </c>
    </row>
    <row r="369" spans="1:11" x14ac:dyDescent="0.3">
      <c r="A369" t="s">
        <v>1081</v>
      </c>
      <c r="B369" s="72" t="s">
        <v>1082</v>
      </c>
      <c r="C369">
        <v>197</v>
      </c>
      <c r="D369">
        <v>197</v>
      </c>
      <c r="E369">
        <v>325</v>
      </c>
      <c r="F369">
        <v>15</v>
      </c>
      <c r="G369">
        <v>24</v>
      </c>
      <c r="H369">
        <v>5</v>
      </c>
      <c r="I369">
        <v>11</v>
      </c>
      <c r="J369">
        <v>13</v>
      </c>
      <c r="K369">
        <v>36557</v>
      </c>
    </row>
    <row r="370" spans="1:11" x14ac:dyDescent="0.3">
      <c r="A370" t="s">
        <v>1083</v>
      </c>
      <c r="B370" s="72" t="s">
        <v>1084</v>
      </c>
      <c r="C370">
        <v>1357</v>
      </c>
      <c r="D370">
        <v>1429</v>
      </c>
      <c r="E370">
        <v>2492</v>
      </c>
      <c r="F370">
        <v>77</v>
      </c>
      <c r="G370">
        <v>131</v>
      </c>
      <c r="H370">
        <v>10</v>
      </c>
      <c r="I370">
        <v>44</v>
      </c>
      <c r="J370">
        <v>30</v>
      </c>
      <c r="K370">
        <v>355981</v>
      </c>
    </row>
    <row r="371" spans="1:11" x14ac:dyDescent="0.3">
      <c r="A371" t="s">
        <v>1085</v>
      </c>
      <c r="B371" s="72" t="s">
        <v>1086</v>
      </c>
      <c r="C371">
        <v>463</v>
      </c>
      <c r="D371">
        <v>465</v>
      </c>
      <c r="E371">
        <v>674</v>
      </c>
      <c r="F371">
        <v>176</v>
      </c>
      <c r="G371">
        <v>15</v>
      </c>
      <c r="H371">
        <v>62</v>
      </c>
      <c r="I371">
        <v>5</v>
      </c>
      <c r="J371">
        <v>20</v>
      </c>
      <c r="K371">
        <v>107191</v>
      </c>
    </row>
    <row r="372" spans="1:11" x14ac:dyDescent="0.3">
      <c r="A372" t="s">
        <v>1087</v>
      </c>
      <c r="B372" s="72" t="s">
        <v>1088</v>
      </c>
      <c r="C372">
        <v>329</v>
      </c>
      <c r="D372">
        <v>398</v>
      </c>
      <c r="E372">
        <v>594</v>
      </c>
      <c r="F372">
        <v>56</v>
      </c>
      <c r="G372">
        <v>67</v>
      </c>
      <c r="H372">
        <v>0</v>
      </c>
      <c r="I372">
        <v>0</v>
      </c>
      <c r="J372">
        <v>15</v>
      </c>
      <c r="K372">
        <v>125887</v>
      </c>
    </row>
    <row r="373" spans="1:11" x14ac:dyDescent="0.3">
      <c r="A373" t="s">
        <v>1089</v>
      </c>
      <c r="B373" s="72" t="s">
        <v>1090</v>
      </c>
      <c r="C373">
        <v>1887</v>
      </c>
      <c r="D373">
        <v>1022</v>
      </c>
      <c r="E373">
        <v>2661</v>
      </c>
      <c r="F373">
        <v>121</v>
      </c>
      <c r="G373">
        <v>51</v>
      </c>
      <c r="H373">
        <v>0</v>
      </c>
      <c r="I373">
        <v>77</v>
      </c>
      <c r="J373">
        <v>10</v>
      </c>
      <c r="K373">
        <v>226927</v>
      </c>
    </row>
    <row r="374" spans="1:11" x14ac:dyDescent="0.3">
      <c r="A374" t="s">
        <v>1091</v>
      </c>
      <c r="B374" s="72" t="s">
        <v>1092</v>
      </c>
      <c r="C374">
        <v>126</v>
      </c>
      <c r="D374">
        <v>261</v>
      </c>
      <c r="E374">
        <v>257</v>
      </c>
      <c r="F374">
        <v>101</v>
      </c>
      <c r="G374">
        <v>24</v>
      </c>
      <c r="H374">
        <v>0</v>
      </c>
      <c r="I374">
        <v>5</v>
      </c>
      <c r="J374">
        <v>10</v>
      </c>
      <c r="K374">
        <v>95945</v>
      </c>
    </row>
    <row r="375" spans="1:11" x14ac:dyDescent="0.3">
      <c r="A375" t="s">
        <v>1093</v>
      </c>
      <c r="B375" s="72" t="s">
        <v>1094</v>
      </c>
      <c r="C375">
        <v>98</v>
      </c>
      <c r="D375">
        <v>87</v>
      </c>
      <c r="E375">
        <v>169</v>
      </c>
      <c r="F375">
        <v>5</v>
      </c>
      <c r="G375">
        <v>5</v>
      </c>
      <c r="H375">
        <v>0</v>
      </c>
      <c r="I375">
        <v>5</v>
      </c>
      <c r="J375">
        <v>5</v>
      </c>
      <c r="K375">
        <v>16410</v>
      </c>
    </row>
    <row r="376" spans="1:11" x14ac:dyDescent="0.3">
      <c r="A376" t="s">
        <v>1095</v>
      </c>
      <c r="B376" s="72" t="s">
        <v>1096</v>
      </c>
      <c r="C376">
        <v>643</v>
      </c>
      <c r="D376">
        <v>543</v>
      </c>
      <c r="E376">
        <v>942</v>
      </c>
      <c r="F376">
        <v>146</v>
      </c>
      <c r="G376">
        <v>72</v>
      </c>
      <c r="H376">
        <v>10</v>
      </c>
      <c r="I376">
        <v>5</v>
      </c>
      <c r="J376">
        <v>10</v>
      </c>
      <c r="K376">
        <v>97172</v>
      </c>
    </row>
    <row r="377" spans="1:11" x14ac:dyDescent="0.3">
      <c r="A377" t="s">
        <v>1097</v>
      </c>
      <c r="B377" s="72" t="s">
        <v>1098</v>
      </c>
      <c r="C377">
        <v>233</v>
      </c>
      <c r="D377">
        <v>253</v>
      </c>
      <c r="E377">
        <v>402</v>
      </c>
      <c r="F377">
        <v>59</v>
      </c>
      <c r="G377">
        <v>5</v>
      </c>
      <c r="H377">
        <v>0</v>
      </c>
      <c r="I377">
        <v>20</v>
      </c>
      <c r="J377">
        <v>16</v>
      </c>
      <c r="K377">
        <v>93691</v>
      </c>
    </row>
    <row r="378" spans="1:11" x14ac:dyDescent="0.3">
      <c r="A378" t="s">
        <v>1099</v>
      </c>
      <c r="B378" s="72" t="s">
        <v>1100</v>
      </c>
      <c r="C378">
        <v>291</v>
      </c>
      <c r="D378">
        <v>162</v>
      </c>
      <c r="E378">
        <v>405</v>
      </c>
      <c r="F378">
        <v>42</v>
      </c>
      <c r="G378">
        <v>0</v>
      </c>
      <c r="H378">
        <v>0</v>
      </c>
      <c r="I378">
        <v>5</v>
      </c>
      <c r="J378">
        <v>5</v>
      </c>
      <c r="K378">
        <v>33799</v>
      </c>
    </row>
    <row r="379" spans="1:11" x14ac:dyDescent="0.3">
      <c r="A379" t="s">
        <v>1101</v>
      </c>
      <c r="B379" s="72" t="s">
        <v>1102</v>
      </c>
      <c r="C379">
        <v>1019</v>
      </c>
      <c r="D379">
        <v>1180</v>
      </c>
      <c r="E379">
        <v>1572</v>
      </c>
      <c r="F379">
        <v>307</v>
      </c>
      <c r="G379">
        <v>190</v>
      </c>
      <c r="H379">
        <v>70</v>
      </c>
      <c r="I379">
        <v>36</v>
      </c>
      <c r="J379">
        <v>30</v>
      </c>
      <c r="K379">
        <v>214479</v>
      </c>
    </row>
    <row r="380" spans="1:11" x14ac:dyDescent="0.3">
      <c r="A380" t="s">
        <v>1103</v>
      </c>
      <c r="B380" s="72" t="s">
        <v>1104</v>
      </c>
      <c r="C380">
        <v>335</v>
      </c>
      <c r="D380">
        <v>308</v>
      </c>
      <c r="E380">
        <v>507</v>
      </c>
      <c r="F380">
        <v>39</v>
      </c>
      <c r="G380">
        <v>29</v>
      </c>
      <c r="H380">
        <v>47</v>
      </c>
      <c r="I380">
        <v>12</v>
      </c>
      <c r="J380">
        <v>5</v>
      </c>
      <c r="K380">
        <v>57207</v>
      </c>
    </row>
    <row r="381" spans="1:11" x14ac:dyDescent="0.3">
      <c r="A381" t="s">
        <v>1105</v>
      </c>
      <c r="B381" s="72" t="s">
        <v>1106</v>
      </c>
      <c r="C381">
        <v>59</v>
      </c>
      <c r="D381">
        <v>117</v>
      </c>
      <c r="E381">
        <v>147</v>
      </c>
      <c r="F381">
        <v>5</v>
      </c>
      <c r="G381">
        <v>5</v>
      </c>
      <c r="H381">
        <v>5</v>
      </c>
      <c r="I381">
        <v>0</v>
      </c>
      <c r="J381">
        <v>15</v>
      </c>
      <c r="K381">
        <v>31442</v>
      </c>
    </row>
    <row r="382" spans="1:11" x14ac:dyDescent="0.3">
      <c r="A382" t="s">
        <v>1107</v>
      </c>
      <c r="B382" s="72" t="s">
        <v>1108</v>
      </c>
      <c r="C382">
        <v>15</v>
      </c>
      <c r="D382">
        <v>26</v>
      </c>
      <c r="E382">
        <v>32</v>
      </c>
      <c r="F382">
        <v>5</v>
      </c>
      <c r="G382">
        <v>5</v>
      </c>
      <c r="H382">
        <v>0</v>
      </c>
      <c r="I382">
        <v>0</v>
      </c>
      <c r="J382">
        <v>0</v>
      </c>
      <c r="K382">
        <v>11438</v>
      </c>
    </row>
    <row r="383" spans="1:11" x14ac:dyDescent="0.3">
      <c r="A383" t="s">
        <v>1109</v>
      </c>
      <c r="B383" s="72" t="s">
        <v>1110</v>
      </c>
      <c r="C383">
        <v>32</v>
      </c>
      <c r="D383">
        <v>37</v>
      </c>
      <c r="E383">
        <v>59</v>
      </c>
      <c r="F383">
        <v>5</v>
      </c>
      <c r="G383">
        <v>5</v>
      </c>
      <c r="H383">
        <v>0</v>
      </c>
      <c r="I383">
        <v>0</v>
      </c>
      <c r="J383">
        <v>0</v>
      </c>
      <c r="K383">
        <v>15275</v>
      </c>
    </row>
    <row r="384" spans="1:11" x14ac:dyDescent="0.3">
      <c r="A384" t="s">
        <v>1111</v>
      </c>
      <c r="B384" s="72" t="s">
        <v>1112</v>
      </c>
      <c r="C384">
        <v>53</v>
      </c>
      <c r="D384">
        <v>49</v>
      </c>
      <c r="E384">
        <v>97</v>
      </c>
      <c r="F384">
        <v>5</v>
      </c>
      <c r="G384">
        <v>0</v>
      </c>
      <c r="H384">
        <v>0</v>
      </c>
      <c r="I384">
        <v>5</v>
      </c>
      <c r="J384">
        <v>5</v>
      </c>
      <c r="K384">
        <v>24544</v>
      </c>
    </row>
    <row r="385" spans="1:11" x14ac:dyDescent="0.3">
      <c r="A385" t="s">
        <v>1113</v>
      </c>
      <c r="B385" s="72" t="s">
        <v>1114</v>
      </c>
      <c r="C385">
        <v>92</v>
      </c>
      <c r="D385">
        <v>79</v>
      </c>
      <c r="E385">
        <v>154</v>
      </c>
      <c r="F385">
        <v>12</v>
      </c>
      <c r="G385">
        <v>0</v>
      </c>
      <c r="H385">
        <v>0</v>
      </c>
      <c r="I385">
        <v>5</v>
      </c>
      <c r="J385">
        <v>5</v>
      </c>
      <c r="K385">
        <v>34757</v>
      </c>
    </row>
    <row r="386" spans="1:11" x14ac:dyDescent="0.3">
      <c r="A386" t="s">
        <v>1115</v>
      </c>
      <c r="B386" s="72" t="s">
        <v>1116</v>
      </c>
      <c r="C386">
        <v>69</v>
      </c>
      <c r="D386">
        <v>101</v>
      </c>
      <c r="E386">
        <v>136</v>
      </c>
      <c r="F386">
        <v>18</v>
      </c>
      <c r="G386">
        <v>5</v>
      </c>
      <c r="H386">
        <v>0</v>
      </c>
      <c r="I386">
        <v>5</v>
      </c>
      <c r="J386">
        <v>5</v>
      </c>
      <c r="K386">
        <v>29690</v>
      </c>
    </row>
    <row r="387" spans="1:11" x14ac:dyDescent="0.3">
      <c r="A387" t="s">
        <v>1117</v>
      </c>
      <c r="B387" s="72" t="s">
        <v>1118</v>
      </c>
      <c r="C387">
        <v>174</v>
      </c>
      <c r="D387">
        <v>108</v>
      </c>
      <c r="E387">
        <v>263</v>
      </c>
      <c r="F387">
        <v>11</v>
      </c>
      <c r="G387">
        <v>5</v>
      </c>
      <c r="H387">
        <v>0</v>
      </c>
      <c r="I387">
        <v>5</v>
      </c>
      <c r="J387">
        <v>0</v>
      </c>
      <c r="K387">
        <v>30453</v>
      </c>
    </row>
    <row r="388" spans="1:11" x14ac:dyDescent="0.3">
      <c r="A388" t="s">
        <v>1119</v>
      </c>
      <c r="B388" s="72" t="s">
        <v>1120</v>
      </c>
      <c r="C388">
        <v>185</v>
      </c>
      <c r="D388">
        <v>126</v>
      </c>
      <c r="E388">
        <v>285</v>
      </c>
      <c r="F388">
        <v>10</v>
      </c>
      <c r="G388">
        <v>5</v>
      </c>
      <c r="H388">
        <v>0</v>
      </c>
      <c r="I388">
        <v>5</v>
      </c>
      <c r="J388">
        <v>5</v>
      </c>
      <c r="K388">
        <v>23595</v>
      </c>
    </row>
    <row r="389" spans="1:11" x14ac:dyDescent="0.3">
      <c r="A389" t="s">
        <v>1121</v>
      </c>
      <c r="B389" s="72" t="s">
        <v>1122</v>
      </c>
      <c r="C389">
        <v>93</v>
      </c>
      <c r="D389">
        <v>80</v>
      </c>
      <c r="E389">
        <v>140</v>
      </c>
      <c r="F389">
        <v>20</v>
      </c>
      <c r="G389">
        <v>5</v>
      </c>
      <c r="H389">
        <v>0</v>
      </c>
      <c r="I389">
        <v>5</v>
      </c>
      <c r="J389">
        <v>5</v>
      </c>
      <c r="K389">
        <v>10216</v>
      </c>
    </row>
    <row r="390" spans="1:11" x14ac:dyDescent="0.3">
      <c r="A390" t="s">
        <v>1123</v>
      </c>
      <c r="B390" s="72" t="s">
        <v>1124</v>
      </c>
      <c r="C390">
        <v>41</v>
      </c>
      <c r="D390">
        <v>81</v>
      </c>
      <c r="E390">
        <v>65</v>
      </c>
      <c r="F390">
        <v>12</v>
      </c>
      <c r="G390">
        <v>43</v>
      </c>
      <c r="H390">
        <v>5</v>
      </c>
      <c r="I390">
        <v>5</v>
      </c>
      <c r="J390">
        <v>0</v>
      </c>
      <c r="K390">
        <v>10829</v>
      </c>
    </row>
    <row r="391" spans="1:11" x14ac:dyDescent="0.3">
      <c r="A391" t="s">
        <v>1125</v>
      </c>
      <c r="B391" s="72" t="s">
        <v>1126</v>
      </c>
      <c r="C391">
        <v>63</v>
      </c>
      <c r="D391">
        <v>42</v>
      </c>
      <c r="E391">
        <v>89</v>
      </c>
      <c r="F391">
        <v>5</v>
      </c>
      <c r="G391">
        <v>0</v>
      </c>
      <c r="H391">
        <v>0</v>
      </c>
      <c r="I391">
        <v>5</v>
      </c>
      <c r="J391">
        <v>0</v>
      </c>
      <c r="K391">
        <v>11458</v>
      </c>
    </row>
    <row r="392" spans="1:11" x14ac:dyDescent="0.3">
      <c r="A392" t="s">
        <v>1127</v>
      </c>
      <c r="B392" s="72" t="s">
        <v>1128</v>
      </c>
      <c r="C392">
        <v>739</v>
      </c>
      <c r="D392">
        <v>699</v>
      </c>
      <c r="E392">
        <v>1223</v>
      </c>
      <c r="F392">
        <v>53</v>
      </c>
      <c r="G392">
        <v>97</v>
      </c>
      <c r="H392">
        <v>35</v>
      </c>
      <c r="I392">
        <v>21</v>
      </c>
      <c r="J392">
        <v>10</v>
      </c>
      <c r="K392">
        <v>128165</v>
      </c>
    </row>
    <row r="393" spans="1:11" x14ac:dyDescent="0.3">
      <c r="A393" t="s">
        <v>1129</v>
      </c>
      <c r="B393" s="72" t="s">
        <v>1130</v>
      </c>
      <c r="C393">
        <v>20</v>
      </c>
      <c r="D393">
        <v>30</v>
      </c>
      <c r="E393">
        <v>39</v>
      </c>
      <c r="F393">
        <v>11</v>
      </c>
      <c r="G393">
        <v>0</v>
      </c>
      <c r="H393">
        <v>0</v>
      </c>
      <c r="I393">
        <v>0</v>
      </c>
      <c r="J393">
        <v>0</v>
      </c>
      <c r="K393">
        <v>12691</v>
      </c>
    </row>
    <row r="394" spans="1:11" x14ac:dyDescent="0.3">
      <c r="A394" t="s">
        <v>1131</v>
      </c>
      <c r="B394" s="72" t="s">
        <v>1132</v>
      </c>
      <c r="C394">
        <v>101</v>
      </c>
      <c r="D394">
        <v>90</v>
      </c>
      <c r="E394">
        <v>184</v>
      </c>
      <c r="F394">
        <v>5</v>
      </c>
      <c r="G394">
        <v>0</v>
      </c>
      <c r="H394">
        <v>0</v>
      </c>
      <c r="I394">
        <v>0</v>
      </c>
      <c r="J394">
        <v>0</v>
      </c>
      <c r="K394">
        <v>27009</v>
      </c>
    </row>
    <row r="395" spans="1:11" x14ac:dyDescent="0.3">
      <c r="A395" t="s">
        <v>1133</v>
      </c>
      <c r="B395" s="72" t="s">
        <v>1134</v>
      </c>
      <c r="C395">
        <v>27</v>
      </c>
      <c r="D395">
        <v>25</v>
      </c>
      <c r="E395">
        <v>44</v>
      </c>
      <c r="F395">
        <v>5</v>
      </c>
      <c r="G395">
        <v>5</v>
      </c>
      <c r="H395">
        <v>0</v>
      </c>
      <c r="I395">
        <v>0</v>
      </c>
      <c r="J395">
        <v>5</v>
      </c>
      <c r="K395">
        <v>7846</v>
      </c>
    </row>
    <row r="396" spans="1:11" x14ac:dyDescent="0.3">
      <c r="A396" t="s">
        <v>1135</v>
      </c>
      <c r="B396" s="72" t="s">
        <v>1136</v>
      </c>
      <c r="C396">
        <v>96</v>
      </c>
      <c r="D396">
        <v>135</v>
      </c>
      <c r="E396">
        <v>172</v>
      </c>
      <c r="F396">
        <v>38</v>
      </c>
      <c r="G396">
        <v>5</v>
      </c>
      <c r="H396">
        <v>5</v>
      </c>
      <c r="I396">
        <v>5</v>
      </c>
      <c r="J396">
        <v>5</v>
      </c>
      <c r="K396">
        <v>37150</v>
      </c>
    </row>
    <row r="397" spans="1:11" x14ac:dyDescent="0.3">
      <c r="A397" t="s">
        <v>1137</v>
      </c>
      <c r="B397" s="72" t="s">
        <v>1138</v>
      </c>
      <c r="C397">
        <v>102</v>
      </c>
      <c r="D397">
        <v>181</v>
      </c>
      <c r="E397">
        <v>179</v>
      </c>
      <c r="F397">
        <v>73</v>
      </c>
      <c r="G397">
        <v>26</v>
      </c>
      <c r="H397">
        <v>0</v>
      </c>
      <c r="I397">
        <v>0</v>
      </c>
      <c r="J397">
        <v>5</v>
      </c>
      <c r="K397">
        <v>28301</v>
      </c>
    </row>
    <row r="398" spans="1:11" x14ac:dyDescent="0.3">
      <c r="A398" t="s">
        <v>1139</v>
      </c>
      <c r="B398" s="72" t="s">
        <v>1140</v>
      </c>
      <c r="C398">
        <v>280</v>
      </c>
      <c r="D398">
        <v>176</v>
      </c>
      <c r="E398">
        <v>425</v>
      </c>
      <c r="F398">
        <v>5</v>
      </c>
      <c r="G398">
        <v>11</v>
      </c>
      <c r="H398">
        <v>5</v>
      </c>
      <c r="I398">
        <v>5</v>
      </c>
      <c r="J398">
        <v>5</v>
      </c>
      <c r="K398">
        <v>44908</v>
      </c>
    </row>
    <row r="399" spans="1:11" x14ac:dyDescent="0.3">
      <c r="A399" t="s">
        <v>1141</v>
      </c>
      <c r="B399" s="72" t="s">
        <v>1142</v>
      </c>
      <c r="C399">
        <v>642</v>
      </c>
      <c r="D399">
        <v>463</v>
      </c>
      <c r="E399">
        <v>1013</v>
      </c>
      <c r="F399">
        <v>38</v>
      </c>
      <c r="G399">
        <v>16</v>
      </c>
      <c r="H399">
        <v>0</v>
      </c>
      <c r="I399">
        <v>37</v>
      </c>
      <c r="J399">
        <v>5</v>
      </c>
      <c r="K399">
        <v>94905</v>
      </c>
    </row>
    <row r="400" spans="1:11" x14ac:dyDescent="0.3">
      <c r="A400" t="s">
        <v>1143</v>
      </c>
      <c r="B400" s="72" t="s">
        <v>1144</v>
      </c>
      <c r="C400">
        <v>66</v>
      </c>
      <c r="D400">
        <v>51</v>
      </c>
      <c r="E400">
        <v>100</v>
      </c>
      <c r="F400">
        <v>15</v>
      </c>
      <c r="G400">
        <v>0</v>
      </c>
      <c r="H400">
        <v>0</v>
      </c>
      <c r="I400">
        <v>0</v>
      </c>
      <c r="J400">
        <v>5</v>
      </c>
      <c r="K400">
        <v>30369</v>
      </c>
    </row>
    <row r="401" spans="1:11" x14ac:dyDescent="0.3">
      <c r="A401" t="s">
        <v>1145</v>
      </c>
      <c r="B401" s="72" t="s">
        <v>1146</v>
      </c>
      <c r="C401">
        <v>149</v>
      </c>
      <c r="D401">
        <v>57</v>
      </c>
      <c r="E401">
        <v>197</v>
      </c>
      <c r="F401">
        <v>5</v>
      </c>
      <c r="G401">
        <v>0</v>
      </c>
      <c r="H401">
        <v>0</v>
      </c>
      <c r="I401">
        <v>5</v>
      </c>
      <c r="J401">
        <v>5</v>
      </c>
      <c r="K401">
        <v>25478</v>
      </c>
    </row>
    <row r="402" spans="1:11" x14ac:dyDescent="0.3">
      <c r="A402" t="s">
        <v>1147</v>
      </c>
      <c r="B402" s="72" t="s">
        <v>1148</v>
      </c>
      <c r="C402">
        <v>177</v>
      </c>
      <c r="D402">
        <v>349</v>
      </c>
      <c r="E402">
        <v>355</v>
      </c>
      <c r="F402">
        <v>19</v>
      </c>
      <c r="G402">
        <v>83</v>
      </c>
      <c r="H402">
        <v>54</v>
      </c>
      <c r="I402">
        <v>11</v>
      </c>
      <c r="J402">
        <v>5</v>
      </c>
      <c r="K402">
        <v>67263</v>
      </c>
    </row>
    <row r="403" spans="1:11" x14ac:dyDescent="0.3">
      <c r="A403" t="s">
        <v>1149</v>
      </c>
      <c r="B403" s="72" t="s">
        <v>1150</v>
      </c>
      <c r="C403">
        <v>12</v>
      </c>
      <c r="D403">
        <v>20</v>
      </c>
      <c r="E403">
        <v>31</v>
      </c>
      <c r="F403">
        <v>5</v>
      </c>
      <c r="G403">
        <v>0</v>
      </c>
      <c r="H403">
        <v>0</v>
      </c>
      <c r="I403">
        <v>0</v>
      </c>
      <c r="J403">
        <v>0</v>
      </c>
      <c r="K403">
        <v>8527</v>
      </c>
    </row>
    <row r="404" spans="1:11" x14ac:dyDescent="0.3">
      <c r="A404" t="s">
        <v>1151</v>
      </c>
      <c r="B404" s="72" t="s">
        <v>1152</v>
      </c>
      <c r="C404">
        <v>126</v>
      </c>
      <c r="D404">
        <v>146</v>
      </c>
      <c r="E404">
        <v>232</v>
      </c>
      <c r="F404">
        <v>18</v>
      </c>
      <c r="G404">
        <v>11</v>
      </c>
      <c r="H404">
        <v>5</v>
      </c>
      <c r="I404">
        <v>5</v>
      </c>
      <c r="J404">
        <v>0</v>
      </c>
      <c r="K404">
        <v>30807</v>
      </c>
    </row>
    <row r="405" spans="1:11" x14ac:dyDescent="0.3">
      <c r="A405" t="s">
        <v>1153</v>
      </c>
      <c r="B405" s="72" t="s">
        <v>1154</v>
      </c>
      <c r="C405">
        <v>2946</v>
      </c>
      <c r="D405">
        <v>2441</v>
      </c>
      <c r="E405">
        <v>4135</v>
      </c>
      <c r="F405">
        <v>407</v>
      </c>
      <c r="G405">
        <v>552</v>
      </c>
      <c r="H405">
        <v>134</v>
      </c>
      <c r="I405">
        <v>115</v>
      </c>
      <c r="J405">
        <v>40</v>
      </c>
      <c r="K405">
        <v>351163</v>
      </c>
    </row>
    <row r="406" spans="1:11" x14ac:dyDescent="0.3">
      <c r="A406" t="s">
        <v>1155</v>
      </c>
      <c r="B406" s="72" t="s">
        <v>1156</v>
      </c>
      <c r="C406">
        <v>418</v>
      </c>
      <c r="D406">
        <v>318</v>
      </c>
      <c r="E406">
        <v>661</v>
      </c>
      <c r="F406">
        <v>49</v>
      </c>
      <c r="G406">
        <v>15</v>
      </c>
      <c r="H406">
        <v>0</v>
      </c>
      <c r="I406">
        <v>0</v>
      </c>
      <c r="J406">
        <v>15</v>
      </c>
      <c r="K406">
        <v>152846</v>
      </c>
    </row>
    <row r="407" spans="1:11" x14ac:dyDescent="0.3">
      <c r="A407" t="s">
        <v>1157</v>
      </c>
      <c r="B407" s="72" t="s">
        <v>1158</v>
      </c>
      <c r="C407">
        <v>58</v>
      </c>
      <c r="D407">
        <v>84</v>
      </c>
      <c r="E407">
        <v>97</v>
      </c>
      <c r="F407">
        <v>24</v>
      </c>
      <c r="G407">
        <v>13</v>
      </c>
      <c r="H407">
        <v>0</v>
      </c>
      <c r="I407">
        <v>5</v>
      </c>
      <c r="J407">
        <v>0</v>
      </c>
      <c r="K407">
        <v>20163</v>
      </c>
    </row>
    <row r="408" spans="1:11" x14ac:dyDescent="0.3">
      <c r="A408" t="s">
        <v>1159</v>
      </c>
      <c r="B408" s="72" t="s">
        <v>1160</v>
      </c>
      <c r="C408">
        <v>12</v>
      </c>
      <c r="D408">
        <v>27</v>
      </c>
      <c r="E408">
        <v>30</v>
      </c>
      <c r="F408">
        <v>5</v>
      </c>
      <c r="G408">
        <v>5</v>
      </c>
      <c r="H408">
        <v>0</v>
      </c>
      <c r="I408">
        <v>0</v>
      </c>
      <c r="J408">
        <v>0</v>
      </c>
      <c r="K408">
        <v>4796</v>
      </c>
    </row>
    <row r="409" spans="1:11" x14ac:dyDescent="0.3">
      <c r="A409" t="s">
        <v>1161</v>
      </c>
      <c r="B409" s="72" t="s">
        <v>1162</v>
      </c>
      <c r="C409">
        <v>89</v>
      </c>
      <c r="D409">
        <v>121</v>
      </c>
      <c r="E409">
        <v>163</v>
      </c>
      <c r="F409">
        <v>42</v>
      </c>
      <c r="G409">
        <v>0</v>
      </c>
      <c r="H409">
        <v>0</v>
      </c>
      <c r="I409">
        <v>0</v>
      </c>
      <c r="J409">
        <v>0</v>
      </c>
      <c r="K409">
        <v>21569</v>
      </c>
    </row>
    <row r="410" spans="1:11" x14ac:dyDescent="0.3">
      <c r="A410" t="s">
        <v>1163</v>
      </c>
      <c r="B410" s="72" t="s">
        <v>1164</v>
      </c>
      <c r="C410">
        <v>140</v>
      </c>
      <c r="D410">
        <v>138</v>
      </c>
      <c r="E410">
        <v>242</v>
      </c>
      <c r="F410">
        <v>16</v>
      </c>
      <c r="G410">
        <v>0</v>
      </c>
      <c r="H410">
        <v>0</v>
      </c>
      <c r="I410">
        <v>17</v>
      </c>
      <c r="J410">
        <v>5</v>
      </c>
      <c r="K410">
        <v>35133</v>
      </c>
    </row>
    <row r="411" spans="1:11" x14ac:dyDescent="0.3">
      <c r="A411" t="s">
        <v>1165</v>
      </c>
      <c r="B411" s="72" t="s">
        <v>1166</v>
      </c>
      <c r="C411">
        <v>5</v>
      </c>
      <c r="D411">
        <v>0</v>
      </c>
      <c r="E411">
        <v>5</v>
      </c>
      <c r="F411">
        <v>0</v>
      </c>
      <c r="G411">
        <v>0</v>
      </c>
      <c r="H411">
        <v>0</v>
      </c>
      <c r="I411">
        <v>0</v>
      </c>
      <c r="J411">
        <v>0</v>
      </c>
      <c r="K411">
        <v>503</v>
      </c>
    </row>
    <row r="412" spans="1:11" x14ac:dyDescent="0.3">
      <c r="A412" t="s">
        <v>1167</v>
      </c>
      <c r="B412" s="72" t="s">
        <v>1168</v>
      </c>
      <c r="C412">
        <v>580</v>
      </c>
      <c r="D412">
        <v>413</v>
      </c>
      <c r="E412">
        <v>941</v>
      </c>
      <c r="F412">
        <v>15</v>
      </c>
      <c r="G412">
        <v>10</v>
      </c>
      <c r="H412">
        <v>0</v>
      </c>
      <c r="I412">
        <v>10</v>
      </c>
      <c r="J412">
        <v>0</v>
      </c>
      <c r="K412">
        <v>132918</v>
      </c>
    </row>
    <row r="413" spans="1:11" x14ac:dyDescent="0.3">
      <c r="A413" t="s">
        <v>1169</v>
      </c>
      <c r="B413" s="72" t="s">
        <v>1170</v>
      </c>
      <c r="C413">
        <v>176</v>
      </c>
      <c r="D413">
        <v>195</v>
      </c>
      <c r="E413">
        <v>296</v>
      </c>
      <c r="F413">
        <v>11</v>
      </c>
      <c r="G413">
        <v>34</v>
      </c>
      <c r="H413">
        <v>18</v>
      </c>
      <c r="I413">
        <v>5</v>
      </c>
      <c r="J413">
        <v>5</v>
      </c>
      <c r="K413">
        <v>34854</v>
      </c>
    </row>
    <row r="414" spans="1:11" x14ac:dyDescent="0.3">
      <c r="A414" t="s">
        <v>1171</v>
      </c>
      <c r="B414" s="72" t="s">
        <v>1172</v>
      </c>
      <c r="C414">
        <v>583</v>
      </c>
      <c r="D414">
        <v>544</v>
      </c>
      <c r="E414">
        <v>981</v>
      </c>
      <c r="F414">
        <v>98</v>
      </c>
      <c r="G414">
        <v>10</v>
      </c>
      <c r="H414">
        <v>28</v>
      </c>
      <c r="I414">
        <v>20</v>
      </c>
      <c r="J414">
        <v>0</v>
      </c>
      <c r="K414">
        <v>144368</v>
      </c>
    </row>
    <row r="415" spans="1:11" x14ac:dyDescent="0.3">
      <c r="A415" t="s">
        <v>1173</v>
      </c>
      <c r="B415" s="72" t="s">
        <v>1174</v>
      </c>
      <c r="C415">
        <v>18</v>
      </c>
      <c r="D415">
        <v>20</v>
      </c>
      <c r="E415">
        <v>36</v>
      </c>
      <c r="F415">
        <v>5</v>
      </c>
      <c r="G415">
        <v>0</v>
      </c>
      <c r="H415">
        <v>0</v>
      </c>
      <c r="I415">
        <v>0</v>
      </c>
      <c r="J415">
        <v>0</v>
      </c>
      <c r="K415">
        <v>12592</v>
      </c>
    </row>
    <row r="416" spans="1:11" x14ac:dyDescent="0.3">
      <c r="A416" t="s">
        <v>1175</v>
      </c>
      <c r="B416" s="72" t="s">
        <v>1176</v>
      </c>
      <c r="C416">
        <v>942</v>
      </c>
      <c r="D416">
        <v>803</v>
      </c>
      <c r="E416">
        <v>1483</v>
      </c>
      <c r="F416">
        <v>99</v>
      </c>
      <c r="G416">
        <v>127</v>
      </c>
      <c r="H416">
        <v>10</v>
      </c>
      <c r="I416">
        <v>20</v>
      </c>
      <c r="J416">
        <v>10</v>
      </c>
      <c r="K416">
        <v>156175</v>
      </c>
    </row>
    <row r="417" spans="1:11" x14ac:dyDescent="0.3">
      <c r="A417" t="s">
        <v>1177</v>
      </c>
      <c r="B417" s="72" t="s">
        <v>1178</v>
      </c>
      <c r="C417">
        <v>632</v>
      </c>
      <c r="D417">
        <v>359</v>
      </c>
      <c r="E417">
        <v>905</v>
      </c>
      <c r="F417">
        <v>23</v>
      </c>
      <c r="G417">
        <v>38</v>
      </c>
      <c r="H417">
        <v>5</v>
      </c>
      <c r="I417">
        <v>15</v>
      </c>
      <c r="J417">
        <v>10</v>
      </c>
      <c r="K417">
        <v>103428</v>
      </c>
    </row>
    <row r="418" spans="1:11" x14ac:dyDescent="0.3">
      <c r="A418" t="s">
        <v>1179</v>
      </c>
      <c r="B418" s="72" t="s">
        <v>1180</v>
      </c>
      <c r="C418">
        <v>5</v>
      </c>
      <c r="D418">
        <v>11</v>
      </c>
      <c r="E418">
        <v>15</v>
      </c>
      <c r="F418">
        <v>5</v>
      </c>
      <c r="G418">
        <v>0</v>
      </c>
      <c r="H418">
        <v>0</v>
      </c>
      <c r="I418">
        <v>5</v>
      </c>
      <c r="J418">
        <v>0</v>
      </c>
      <c r="K418">
        <v>2599</v>
      </c>
    </row>
    <row r="419" spans="1:11" x14ac:dyDescent="0.3">
      <c r="A419" t="s">
        <v>1181</v>
      </c>
      <c r="B419" s="72" t="s">
        <v>1182</v>
      </c>
      <c r="C419">
        <v>56</v>
      </c>
      <c r="D419">
        <v>17</v>
      </c>
      <c r="E419">
        <v>67</v>
      </c>
      <c r="F419">
        <v>5</v>
      </c>
      <c r="G419">
        <v>0</v>
      </c>
      <c r="H419">
        <v>0</v>
      </c>
      <c r="I419">
        <v>0</v>
      </c>
      <c r="J419">
        <v>5</v>
      </c>
      <c r="K419">
        <v>18782</v>
      </c>
    </row>
    <row r="420" spans="1:11" x14ac:dyDescent="0.3">
      <c r="A420" t="s">
        <v>1183</v>
      </c>
      <c r="B420" s="72" t="s">
        <v>1184</v>
      </c>
      <c r="C420">
        <v>584</v>
      </c>
      <c r="D420">
        <v>486</v>
      </c>
      <c r="E420">
        <v>870</v>
      </c>
      <c r="F420">
        <v>66</v>
      </c>
      <c r="G420">
        <v>73</v>
      </c>
      <c r="H420">
        <v>29</v>
      </c>
      <c r="I420">
        <v>30</v>
      </c>
      <c r="J420">
        <v>5</v>
      </c>
      <c r="K420">
        <v>75068</v>
      </c>
    </row>
    <row r="421" spans="1:11" x14ac:dyDescent="0.3">
      <c r="A421" t="s">
        <v>1185</v>
      </c>
      <c r="B421" s="72" t="s">
        <v>1186</v>
      </c>
      <c r="C421">
        <v>5</v>
      </c>
      <c r="D421">
        <v>5</v>
      </c>
      <c r="E421">
        <v>12</v>
      </c>
      <c r="F421">
        <v>5</v>
      </c>
      <c r="G421">
        <v>0</v>
      </c>
      <c r="H421">
        <v>0</v>
      </c>
      <c r="I421">
        <v>0</v>
      </c>
      <c r="J421">
        <v>0</v>
      </c>
      <c r="K421">
        <v>2075</v>
      </c>
    </row>
    <row r="422" spans="1:11" x14ac:dyDescent="0.3">
      <c r="A422" t="s">
        <v>1187</v>
      </c>
      <c r="B422" s="72" t="s">
        <v>1188</v>
      </c>
      <c r="C422">
        <v>464</v>
      </c>
      <c r="D422">
        <v>320</v>
      </c>
      <c r="E422">
        <v>694</v>
      </c>
      <c r="F422">
        <v>40</v>
      </c>
      <c r="G422">
        <v>28</v>
      </c>
      <c r="H422">
        <v>5</v>
      </c>
      <c r="I422">
        <v>10</v>
      </c>
      <c r="J422">
        <v>10</v>
      </c>
      <c r="K422">
        <v>82002</v>
      </c>
    </row>
    <row r="423" spans="1:11" x14ac:dyDescent="0.3">
      <c r="A423" t="s">
        <v>1189</v>
      </c>
      <c r="B423" s="72" t="s">
        <v>1190</v>
      </c>
      <c r="C423">
        <v>346</v>
      </c>
      <c r="D423">
        <v>297</v>
      </c>
      <c r="E423">
        <v>554</v>
      </c>
      <c r="F423">
        <v>50</v>
      </c>
      <c r="G423">
        <v>15</v>
      </c>
      <c r="H423">
        <v>0</v>
      </c>
      <c r="I423">
        <v>5</v>
      </c>
      <c r="J423">
        <v>20</v>
      </c>
      <c r="K423">
        <v>81820</v>
      </c>
    </row>
    <row r="424" spans="1:11" x14ac:dyDescent="0.3">
      <c r="A424" t="s">
        <v>1191</v>
      </c>
      <c r="B424" s="72" t="s">
        <v>1192</v>
      </c>
      <c r="C424">
        <v>45</v>
      </c>
      <c r="D424">
        <v>43</v>
      </c>
      <c r="E424">
        <v>74</v>
      </c>
      <c r="F424">
        <v>11</v>
      </c>
      <c r="G424">
        <v>5</v>
      </c>
      <c r="H424">
        <v>0</v>
      </c>
      <c r="I424">
        <v>5</v>
      </c>
      <c r="J424">
        <v>0</v>
      </c>
      <c r="K424">
        <v>24464</v>
      </c>
    </row>
    <row r="425" spans="1:11" x14ac:dyDescent="0.3">
      <c r="A425" t="s">
        <v>1193</v>
      </c>
      <c r="B425" s="72" t="s">
        <v>1194</v>
      </c>
      <c r="C425">
        <v>215</v>
      </c>
      <c r="D425">
        <v>264</v>
      </c>
      <c r="E425">
        <v>322</v>
      </c>
      <c r="F425">
        <v>123</v>
      </c>
      <c r="G425">
        <v>21</v>
      </c>
      <c r="H425">
        <v>0</v>
      </c>
      <c r="I425">
        <v>5</v>
      </c>
      <c r="J425">
        <v>5</v>
      </c>
      <c r="K425">
        <v>31714</v>
      </c>
    </row>
    <row r="426" spans="1:11" x14ac:dyDescent="0.3">
      <c r="A426" t="s">
        <v>1195</v>
      </c>
      <c r="B426" s="72" t="s">
        <v>1196</v>
      </c>
      <c r="C426">
        <v>18219</v>
      </c>
      <c r="D426">
        <v>18252</v>
      </c>
      <c r="E426">
        <v>29677</v>
      </c>
      <c r="F426">
        <v>3204</v>
      </c>
      <c r="G426">
        <v>2369</v>
      </c>
      <c r="H426">
        <v>410</v>
      </c>
      <c r="I426">
        <v>1036</v>
      </c>
      <c r="J426">
        <v>508</v>
      </c>
      <c r="K426">
        <v>3701560</v>
      </c>
    </row>
    <row r="427" spans="1:11" x14ac:dyDescent="0.3">
      <c r="A427" t="s">
        <v>1197</v>
      </c>
      <c r="B427" s="72" t="s">
        <v>1198</v>
      </c>
      <c r="C427">
        <v>263</v>
      </c>
      <c r="D427">
        <v>476</v>
      </c>
      <c r="E427">
        <v>494</v>
      </c>
      <c r="F427">
        <v>21</v>
      </c>
      <c r="G427">
        <v>212</v>
      </c>
      <c r="H427">
        <v>5</v>
      </c>
      <c r="I427">
        <v>5</v>
      </c>
      <c r="J427">
        <v>5</v>
      </c>
      <c r="K427">
        <v>75067</v>
      </c>
    </row>
    <row r="428" spans="1:11" x14ac:dyDescent="0.3">
      <c r="A428" t="s">
        <v>1199</v>
      </c>
      <c r="B428" s="72" t="s">
        <v>1200</v>
      </c>
      <c r="C428">
        <v>333</v>
      </c>
      <c r="D428">
        <v>371</v>
      </c>
      <c r="E428">
        <v>524</v>
      </c>
      <c r="F428">
        <v>31</v>
      </c>
      <c r="G428">
        <v>36</v>
      </c>
      <c r="H428">
        <v>84</v>
      </c>
      <c r="I428">
        <v>20</v>
      </c>
      <c r="J428">
        <v>5</v>
      </c>
      <c r="K428">
        <v>80461</v>
      </c>
    </row>
    <row r="429" spans="1:11" x14ac:dyDescent="0.3">
      <c r="A429" t="s">
        <v>1201</v>
      </c>
      <c r="B429" s="72" t="s">
        <v>1202</v>
      </c>
      <c r="C429">
        <v>421</v>
      </c>
      <c r="D429">
        <v>500</v>
      </c>
      <c r="E429">
        <v>724</v>
      </c>
      <c r="F429">
        <v>101</v>
      </c>
      <c r="G429">
        <v>73</v>
      </c>
      <c r="H429">
        <v>5</v>
      </c>
      <c r="I429">
        <v>10</v>
      </c>
      <c r="J429">
        <v>5</v>
      </c>
      <c r="K429">
        <v>107187</v>
      </c>
    </row>
    <row r="430" spans="1:11" x14ac:dyDescent="0.3">
      <c r="A430" t="s">
        <v>1203</v>
      </c>
      <c r="B430" s="72" t="s">
        <v>1204</v>
      </c>
      <c r="C430">
        <v>399</v>
      </c>
      <c r="D430">
        <v>723</v>
      </c>
      <c r="E430">
        <v>777</v>
      </c>
      <c r="F430">
        <v>115</v>
      </c>
      <c r="G430">
        <v>127</v>
      </c>
      <c r="H430">
        <v>53</v>
      </c>
      <c r="I430">
        <v>25</v>
      </c>
      <c r="J430">
        <v>15</v>
      </c>
      <c r="K430">
        <v>124955</v>
      </c>
    </row>
    <row r="431" spans="1:11" x14ac:dyDescent="0.3">
      <c r="A431" t="s">
        <v>1205</v>
      </c>
      <c r="B431" s="72" t="s">
        <v>1206</v>
      </c>
      <c r="C431">
        <v>378</v>
      </c>
      <c r="D431">
        <v>465</v>
      </c>
      <c r="E431">
        <v>629</v>
      </c>
      <c r="F431">
        <v>179</v>
      </c>
      <c r="G431">
        <v>5</v>
      </c>
      <c r="H431">
        <v>14</v>
      </c>
      <c r="I431">
        <v>10</v>
      </c>
      <c r="J431">
        <v>10</v>
      </c>
      <c r="K431">
        <v>83190</v>
      </c>
    </row>
    <row r="432" spans="1:11" x14ac:dyDescent="0.3">
      <c r="A432" t="s">
        <v>1207</v>
      </c>
      <c r="B432" s="72" t="s">
        <v>1208</v>
      </c>
      <c r="C432">
        <v>32</v>
      </c>
      <c r="D432">
        <v>20</v>
      </c>
      <c r="E432">
        <v>46</v>
      </c>
      <c r="F432">
        <v>5</v>
      </c>
      <c r="G432">
        <v>0</v>
      </c>
      <c r="H432">
        <v>0</v>
      </c>
      <c r="I432">
        <v>5</v>
      </c>
      <c r="J432">
        <v>0</v>
      </c>
      <c r="K432">
        <v>3003</v>
      </c>
    </row>
    <row r="433" spans="1:11" x14ac:dyDescent="0.3">
      <c r="A433" t="s">
        <v>1209</v>
      </c>
      <c r="B433" s="72" t="s">
        <v>1210</v>
      </c>
      <c r="C433">
        <v>864</v>
      </c>
      <c r="D433">
        <v>939</v>
      </c>
      <c r="E433">
        <v>1507</v>
      </c>
      <c r="F433">
        <v>98</v>
      </c>
      <c r="G433">
        <v>102</v>
      </c>
      <c r="H433">
        <v>5</v>
      </c>
      <c r="I433">
        <v>82</v>
      </c>
      <c r="J433">
        <v>15</v>
      </c>
      <c r="K433">
        <v>138524</v>
      </c>
    </row>
    <row r="434" spans="1:11" x14ac:dyDescent="0.3">
      <c r="A434" t="s">
        <v>1211</v>
      </c>
      <c r="B434" s="72" t="s">
        <v>1212</v>
      </c>
      <c r="C434">
        <v>5</v>
      </c>
      <c r="D434">
        <v>29</v>
      </c>
      <c r="E434">
        <v>30</v>
      </c>
      <c r="F434">
        <v>0</v>
      </c>
      <c r="G434">
        <v>5</v>
      </c>
      <c r="H434">
        <v>5</v>
      </c>
      <c r="I434">
        <v>0</v>
      </c>
      <c r="J434">
        <v>0</v>
      </c>
      <c r="K434">
        <v>5886</v>
      </c>
    </row>
    <row r="435" spans="1:11" x14ac:dyDescent="0.3">
      <c r="A435" t="s">
        <v>1213</v>
      </c>
      <c r="B435" s="72" t="s">
        <v>1214</v>
      </c>
      <c r="C435">
        <v>1039</v>
      </c>
      <c r="D435">
        <v>973</v>
      </c>
      <c r="E435">
        <v>1562</v>
      </c>
      <c r="F435">
        <v>169</v>
      </c>
      <c r="G435">
        <v>184</v>
      </c>
      <c r="H435">
        <v>33</v>
      </c>
      <c r="I435">
        <v>47</v>
      </c>
      <c r="J435">
        <v>10</v>
      </c>
      <c r="K435">
        <v>154277</v>
      </c>
    </row>
    <row r="436" spans="1:11" x14ac:dyDescent="0.3">
      <c r="A436" t="s">
        <v>1215</v>
      </c>
      <c r="B436" s="72" t="s">
        <v>1216</v>
      </c>
      <c r="C436">
        <v>601</v>
      </c>
      <c r="D436">
        <v>547</v>
      </c>
      <c r="E436">
        <v>914</v>
      </c>
      <c r="F436">
        <v>59</v>
      </c>
      <c r="G436">
        <v>93</v>
      </c>
      <c r="H436">
        <v>53</v>
      </c>
      <c r="I436">
        <v>15</v>
      </c>
      <c r="J436">
        <v>15</v>
      </c>
      <c r="K436">
        <v>120016</v>
      </c>
    </row>
    <row r="437" spans="1:11" x14ac:dyDescent="0.3">
      <c r="A437" t="s">
        <v>1217</v>
      </c>
      <c r="B437" s="72" t="s">
        <v>1218</v>
      </c>
      <c r="C437">
        <v>131</v>
      </c>
      <c r="D437">
        <v>164</v>
      </c>
      <c r="E437">
        <v>251</v>
      </c>
      <c r="F437">
        <v>5</v>
      </c>
      <c r="G437">
        <v>27</v>
      </c>
      <c r="H437">
        <v>5</v>
      </c>
      <c r="I437">
        <v>5</v>
      </c>
      <c r="J437">
        <v>0</v>
      </c>
      <c r="K437">
        <v>43531</v>
      </c>
    </row>
    <row r="438" spans="1:11" x14ac:dyDescent="0.3">
      <c r="A438" t="s">
        <v>1219</v>
      </c>
      <c r="B438" s="72" t="s">
        <v>1220</v>
      </c>
      <c r="C438">
        <v>256</v>
      </c>
      <c r="D438">
        <v>287</v>
      </c>
      <c r="E438">
        <v>415</v>
      </c>
      <c r="F438">
        <v>83</v>
      </c>
      <c r="G438">
        <v>27</v>
      </c>
      <c r="H438">
        <v>15</v>
      </c>
      <c r="I438">
        <v>10</v>
      </c>
      <c r="J438">
        <v>10</v>
      </c>
      <c r="K438">
        <v>89906</v>
      </c>
    </row>
    <row r="439" spans="1:11" x14ac:dyDescent="0.3">
      <c r="A439" t="s">
        <v>1221</v>
      </c>
      <c r="B439" s="72" t="s">
        <v>1222</v>
      </c>
      <c r="C439">
        <v>154</v>
      </c>
      <c r="D439">
        <v>119</v>
      </c>
      <c r="E439">
        <v>236</v>
      </c>
      <c r="F439">
        <v>20</v>
      </c>
      <c r="G439">
        <v>5</v>
      </c>
      <c r="H439">
        <v>5</v>
      </c>
      <c r="I439">
        <v>5</v>
      </c>
      <c r="J439">
        <v>5</v>
      </c>
      <c r="K439">
        <v>28394</v>
      </c>
    </row>
    <row r="440" spans="1:11" x14ac:dyDescent="0.3">
      <c r="A440" t="s">
        <v>1223</v>
      </c>
      <c r="B440" s="72" t="s">
        <v>1224</v>
      </c>
      <c r="C440">
        <v>71</v>
      </c>
      <c r="D440">
        <v>40</v>
      </c>
      <c r="E440">
        <v>99</v>
      </c>
      <c r="F440">
        <v>5</v>
      </c>
      <c r="G440">
        <v>0</v>
      </c>
      <c r="H440">
        <v>0</v>
      </c>
      <c r="I440">
        <v>5</v>
      </c>
      <c r="J440">
        <v>0</v>
      </c>
      <c r="K440">
        <v>10493</v>
      </c>
    </row>
    <row r="441" spans="1:11" x14ac:dyDescent="0.3">
      <c r="A441" t="s">
        <v>1225</v>
      </c>
      <c r="B441" s="72" t="s">
        <v>1226</v>
      </c>
      <c r="C441">
        <v>402</v>
      </c>
      <c r="D441">
        <v>422</v>
      </c>
      <c r="E441">
        <v>707</v>
      </c>
      <c r="F441">
        <v>53</v>
      </c>
      <c r="G441">
        <v>53</v>
      </c>
      <c r="H441">
        <v>0</v>
      </c>
      <c r="I441">
        <v>5</v>
      </c>
      <c r="J441">
        <v>5</v>
      </c>
      <c r="K441">
        <v>93024</v>
      </c>
    </row>
    <row r="442" spans="1:11" x14ac:dyDescent="0.3">
      <c r="A442" t="s">
        <v>1227</v>
      </c>
      <c r="B442" s="72" t="s">
        <v>1228</v>
      </c>
      <c r="C442">
        <v>18</v>
      </c>
      <c r="D442">
        <v>29</v>
      </c>
      <c r="E442">
        <v>34</v>
      </c>
      <c r="F442">
        <v>13</v>
      </c>
      <c r="G442">
        <v>0</v>
      </c>
      <c r="H442">
        <v>0</v>
      </c>
      <c r="I442">
        <v>0</v>
      </c>
      <c r="J442">
        <v>0</v>
      </c>
      <c r="K442">
        <v>7104</v>
      </c>
    </row>
    <row r="443" spans="1:11" x14ac:dyDescent="0.3">
      <c r="A443" t="s">
        <v>1229</v>
      </c>
      <c r="B443" s="72" t="s">
        <v>1230</v>
      </c>
      <c r="C443">
        <v>603</v>
      </c>
      <c r="D443">
        <v>810</v>
      </c>
      <c r="E443">
        <v>1063</v>
      </c>
      <c r="F443">
        <v>66</v>
      </c>
      <c r="G443">
        <v>175</v>
      </c>
      <c r="H443">
        <v>56</v>
      </c>
      <c r="I443">
        <v>42</v>
      </c>
      <c r="J443">
        <v>15</v>
      </c>
      <c r="K443">
        <v>107721</v>
      </c>
    </row>
    <row r="444" spans="1:11" x14ac:dyDescent="0.3">
      <c r="A444" t="s">
        <v>1231</v>
      </c>
      <c r="B444" s="72" t="s">
        <v>1232</v>
      </c>
      <c r="C444">
        <v>283</v>
      </c>
      <c r="D444">
        <v>239</v>
      </c>
      <c r="E444">
        <v>437</v>
      </c>
      <c r="F444">
        <v>67</v>
      </c>
      <c r="G444">
        <v>5</v>
      </c>
      <c r="H444">
        <v>0</v>
      </c>
      <c r="I444">
        <v>10</v>
      </c>
      <c r="J444">
        <v>5</v>
      </c>
      <c r="K444">
        <v>53666</v>
      </c>
    </row>
    <row r="445" spans="1:11" x14ac:dyDescent="0.3">
      <c r="A445" t="s">
        <v>1233</v>
      </c>
      <c r="B445" s="72" t="s">
        <v>1234</v>
      </c>
      <c r="C445">
        <v>342</v>
      </c>
      <c r="D445">
        <v>430</v>
      </c>
      <c r="E445">
        <v>687</v>
      </c>
      <c r="F445">
        <v>32</v>
      </c>
      <c r="G445">
        <v>38</v>
      </c>
      <c r="H445">
        <v>0</v>
      </c>
      <c r="I445">
        <v>12</v>
      </c>
      <c r="J445">
        <v>5</v>
      </c>
      <c r="K445">
        <v>90833</v>
      </c>
    </row>
    <row r="446" spans="1:11" x14ac:dyDescent="0.3">
      <c r="A446" t="s">
        <v>1235</v>
      </c>
      <c r="B446" s="72" t="s">
        <v>1236</v>
      </c>
      <c r="C446">
        <v>35</v>
      </c>
      <c r="D446">
        <v>15</v>
      </c>
      <c r="E446">
        <v>45</v>
      </c>
      <c r="F446">
        <v>5</v>
      </c>
      <c r="G446">
        <v>0</v>
      </c>
      <c r="H446">
        <v>0</v>
      </c>
      <c r="I446">
        <v>5</v>
      </c>
      <c r="J446">
        <v>0</v>
      </c>
      <c r="K446">
        <v>2865</v>
      </c>
    </row>
    <row r="447" spans="1:11" x14ac:dyDescent="0.3">
      <c r="A447" t="s">
        <v>1237</v>
      </c>
      <c r="B447" s="72" t="s">
        <v>1238</v>
      </c>
      <c r="C447">
        <v>27</v>
      </c>
      <c r="D447">
        <v>18</v>
      </c>
      <c r="E447">
        <v>41</v>
      </c>
      <c r="F447">
        <v>5</v>
      </c>
      <c r="G447">
        <v>0</v>
      </c>
      <c r="H447">
        <v>0</v>
      </c>
      <c r="I447">
        <v>0</v>
      </c>
      <c r="J447">
        <v>5</v>
      </c>
      <c r="K447">
        <v>4924</v>
      </c>
    </row>
    <row r="448" spans="1:11" x14ac:dyDescent="0.3">
      <c r="A448" t="s">
        <v>1239</v>
      </c>
      <c r="B448" s="72" t="s">
        <v>1240</v>
      </c>
      <c r="C448">
        <v>756</v>
      </c>
      <c r="D448">
        <v>972</v>
      </c>
      <c r="E448">
        <v>1332</v>
      </c>
      <c r="F448">
        <v>183</v>
      </c>
      <c r="G448">
        <v>163</v>
      </c>
      <c r="H448">
        <v>0</v>
      </c>
      <c r="I448">
        <v>20</v>
      </c>
      <c r="J448">
        <v>20</v>
      </c>
      <c r="K448">
        <v>117991</v>
      </c>
    </row>
    <row r="449" spans="1:11" x14ac:dyDescent="0.3">
      <c r="A449" t="s">
        <v>1241</v>
      </c>
      <c r="B449" s="72" t="s">
        <v>1242</v>
      </c>
      <c r="C449">
        <v>158</v>
      </c>
      <c r="D449">
        <v>121</v>
      </c>
      <c r="E449">
        <v>263</v>
      </c>
      <c r="F449">
        <v>5</v>
      </c>
      <c r="G449">
        <v>5</v>
      </c>
      <c r="H449">
        <v>0</v>
      </c>
      <c r="I449">
        <v>5</v>
      </c>
      <c r="J449">
        <v>0</v>
      </c>
      <c r="K449">
        <v>34034</v>
      </c>
    </row>
    <row r="450" spans="1:11" x14ac:dyDescent="0.3">
      <c r="A450" t="s">
        <v>1243</v>
      </c>
      <c r="B450" s="72" t="s">
        <v>1244</v>
      </c>
      <c r="C450">
        <v>31</v>
      </c>
      <c r="D450">
        <v>21</v>
      </c>
      <c r="E450">
        <v>48</v>
      </c>
      <c r="F450">
        <v>5</v>
      </c>
      <c r="G450">
        <v>0</v>
      </c>
      <c r="H450">
        <v>0</v>
      </c>
      <c r="I450">
        <v>0</v>
      </c>
      <c r="J450">
        <v>0</v>
      </c>
      <c r="K450">
        <v>6040</v>
      </c>
    </row>
    <row r="451" spans="1:11" x14ac:dyDescent="0.3">
      <c r="A451" t="s">
        <v>1245</v>
      </c>
      <c r="B451" s="72" t="s">
        <v>1246</v>
      </c>
      <c r="C451">
        <v>70</v>
      </c>
      <c r="D451">
        <v>71</v>
      </c>
      <c r="E451">
        <v>111</v>
      </c>
      <c r="F451">
        <v>21</v>
      </c>
      <c r="G451">
        <v>5</v>
      </c>
      <c r="H451">
        <v>0</v>
      </c>
      <c r="I451">
        <v>5</v>
      </c>
      <c r="J451">
        <v>5</v>
      </c>
      <c r="K451">
        <v>13731</v>
      </c>
    </row>
    <row r="452" spans="1:11" x14ac:dyDescent="0.3">
      <c r="A452" t="s">
        <v>1247</v>
      </c>
      <c r="B452" s="72" t="s">
        <v>1248</v>
      </c>
      <c r="C452">
        <v>64</v>
      </c>
      <c r="D452">
        <v>54</v>
      </c>
      <c r="E452">
        <v>94</v>
      </c>
      <c r="F452">
        <v>23</v>
      </c>
      <c r="G452">
        <v>0</v>
      </c>
      <c r="H452">
        <v>0</v>
      </c>
      <c r="I452">
        <v>0</v>
      </c>
      <c r="J452">
        <v>5</v>
      </c>
      <c r="K452">
        <v>8460</v>
      </c>
    </row>
    <row r="453" spans="1:11" x14ac:dyDescent="0.3">
      <c r="A453" t="s">
        <v>1249</v>
      </c>
      <c r="B453" s="72" t="s">
        <v>1250</v>
      </c>
      <c r="C453">
        <v>109</v>
      </c>
      <c r="D453">
        <v>146</v>
      </c>
      <c r="E453">
        <v>197</v>
      </c>
      <c r="F453">
        <v>21</v>
      </c>
      <c r="G453">
        <v>32</v>
      </c>
      <c r="H453">
        <v>5</v>
      </c>
      <c r="I453">
        <v>5</v>
      </c>
      <c r="J453">
        <v>5</v>
      </c>
      <c r="K453">
        <v>36104</v>
      </c>
    </row>
    <row r="454" spans="1:11" x14ac:dyDescent="0.3">
      <c r="A454" t="s">
        <v>1251</v>
      </c>
      <c r="B454" s="72" t="s">
        <v>1252</v>
      </c>
      <c r="C454">
        <v>47</v>
      </c>
      <c r="D454">
        <v>28</v>
      </c>
      <c r="E454">
        <v>68</v>
      </c>
      <c r="F454">
        <v>5</v>
      </c>
      <c r="G454">
        <v>5</v>
      </c>
      <c r="H454">
        <v>0</v>
      </c>
      <c r="I454">
        <v>0</v>
      </c>
      <c r="J454">
        <v>0</v>
      </c>
      <c r="K454">
        <v>10549</v>
      </c>
    </row>
    <row r="455" spans="1:11" x14ac:dyDescent="0.3">
      <c r="A455" t="s">
        <v>1253</v>
      </c>
      <c r="B455" s="72" t="s">
        <v>1254</v>
      </c>
      <c r="C455">
        <v>55</v>
      </c>
      <c r="D455">
        <v>58</v>
      </c>
      <c r="E455">
        <v>98</v>
      </c>
      <c r="F455">
        <v>5</v>
      </c>
      <c r="G455">
        <v>5</v>
      </c>
      <c r="H455">
        <v>0</v>
      </c>
      <c r="I455">
        <v>5</v>
      </c>
      <c r="J455">
        <v>5</v>
      </c>
      <c r="K455">
        <v>10466</v>
      </c>
    </row>
    <row r="456" spans="1:11" x14ac:dyDescent="0.3">
      <c r="A456" t="s">
        <v>1255</v>
      </c>
      <c r="B456" s="72" t="s">
        <v>1256</v>
      </c>
      <c r="C456">
        <v>407</v>
      </c>
      <c r="D456">
        <v>373</v>
      </c>
      <c r="E456">
        <v>660</v>
      </c>
      <c r="F456">
        <v>61</v>
      </c>
      <c r="G456">
        <v>18</v>
      </c>
      <c r="H456">
        <v>33</v>
      </c>
      <c r="I456">
        <v>10</v>
      </c>
      <c r="J456">
        <v>10</v>
      </c>
      <c r="K456">
        <v>64651</v>
      </c>
    </row>
    <row r="457" spans="1:11" x14ac:dyDescent="0.3">
      <c r="A457" t="s">
        <v>1257</v>
      </c>
      <c r="B457" s="72" t="s">
        <v>1258</v>
      </c>
      <c r="C457">
        <v>34</v>
      </c>
      <c r="D457">
        <v>101</v>
      </c>
      <c r="E457">
        <v>68</v>
      </c>
      <c r="F457">
        <v>18</v>
      </c>
      <c r="G457">
        <v>46</v>
      </c>
      <c r="H457">
        <v>0</v>
      </c>
      <c r="I457">
        <v>5</v>
      </c>
      <c r="J457">
        <v>5</v>
      </c>
      <c r="K457">
        <v>27871</v>
      </c>
    </row>
    <row r="458" spans="1:11" x14ac:dyDescent="0.3">
      <c r="A458" t="s">
        <v>1259</v>
      </c>
      <c r="B458" s="72" t="s">
        <v>1260</v>
      </c>
      <c r="C458">
        <v>209</v>
      </c>
      <c r="D458">
        <v>238</v>
      </c>
      <c r="E458">
        <v>406</v>
      </c>
      <c r="F458">
        <v>10</v>
      </c>
      <c r="G458">
        <v>5</v>
      </c>
      <c r="H458">
        <v>15</v>
      </c>
      <c r="I458">
        <v>10</v>
      </c>
      <c r="J458">
        <v>0</v>
      </c>
      <c r="K458">
        <v>70674</v>
      </c>
    </row>
    <row r="459" spans="1:11" x14ac:dyDescent="0.3">
      <c r="A459" t="s">
        <v>1261</v>
      </c>
      <c r="B459" s="72" t="s">
        <v>1262</v>
      </c>
      <c r="C459">
        <v>5</v>
      </c>
      <c r="D459">
        <v>5</v>
      </c>
      <c r="E459">
        <v>5</v>
      </c>
      <c r="F459">
        <v>0</v>
      </c>
      <c r="G459">
        <v>0</v>
      </c>
      <c r="H459">
        <v>0</v>
      </c>
      <c r="I459">
        <v>0</v>
      </c>
      <c r="J459">
        <v>0</v>
      </c>
      <c r="K459">
        <v>3070</v>
      </c>
    </row>
    <row r="460" spans="1:11" x14ac:dyDescent="0.3">
      <c r="A460" t="s">
        <v>1263</v>
      </c>
      <c r="B460" s="72" t="s">
        <v>1264</v>
      </c>
      <c r="C460">
        <v>61</v>
      </c>
      <c r="D460">
        <v>97</v>
      </c>
      <c r="E460">
        <v>97</v>
      </c>
      <c r="F460">
        <v>59</v>
      </c>
      <c r="G460">
        <v>0</v>
      </c>
      <c r="H460">
        <v>0</v>
      </c>
      <c r="I460">
        <v>5</v>
      </c>
      <c r="J460">
        <v>5</v>
      </c>
      <c r="K460">
        <v>9468</v>
      </c>
    </row>
    <row r="461" spans="1:11" x14ac:dyDescent="0.3">
      <c r="A461" t="s">
        <v>1265</v>
      </c>
      <c r="B461" s="72" t="s">
        <v>1266</v>
      </c>
      <c r="C461">
        <v>417</v>
      </c>
      <c r="D461">
        <v>453</v>
      </c>
      <c r="E461">
        <v>650</v>
      </c>
      <c r="F461">
        <v>135</v>
      </c>
      <c r="G461">
        <v>47</v>
      </c>
      <c r="H461">
        <v>24</v>
      </c>
      <c r="I461">
        <v>10</v>
      </c>
      <c r="J461">
        <v>10</v>
      </c>
      <c r="K461">
        <v>78462</v>
      </c>
    </row>
    <row r="462" spans="1:11" x14ac:dyDescent="0.3">
      <c r="A462" t="s">
        <v>1267</v>
      </c>
      <c r="B462" s="72" t="s">
        <v>1268</v>
      </c>
      <c r="C462">
        <v>188</v>
      </c>
      <c r="D462">
        <v>267</v>
      </c>
      <c r="E462">
        <v>351</v>
      </c>
      <c r="F462">
        <v>28</v>
      </c>
      <c r="G462">
        <v>17</v>
      </c>
      <c r="H462">
        <v>44</v>
      </c>
      <c r="I462">
        <v>14</v>
      </c>
      <c r="J462">
        <v>5</v>
      </c>
      <c r="K462">
        <v>55070</v>
      </c>
    </row>
    <row r="463" spans="1:11" x14ac:dyDescent="0.3">
      <c r="A463" t="s">
        <v>1269</v>
      </c>
      <c r="B463" s="72" t="s">
        <v>1270</v>
      </c>
      <c r="C463">
        <v>70</v>
      </c>
      <c r="D463">
        <v>98</v>
      </c>
      <c r="E463">
        <v>139</v>
      </c>
      <c r="F463">
        <v>24</v>
      </c>
      <c r="G463">
        <v>0</v>
      </c>
      <c r="H463">
        <v>5</v>
      </c>
      <c r="I463">
        <v>5</v>
      </c>
      <c r="J463">
        <v>5</v>
      </c>
      <c r="K463">
        <v>25791</v>
      </c>
    </row>
    <row r="464" spans="1:11" x14ac:dyDescent="0.3">
      <c r="A464" t="s">
        <v>1271</v>
      </c>
      <c r="B464" s="72" t="s">
        <v>1272</v>
      </c>
      <c r="C464">
        <v>1623</v>
      </c>
      <c r="D464">
        <v>2310</v>
      </c>
      <c r="E464">
        <v>2511</v>
      </c>
      <c r="F464">
        <v>458</v>
      </c>
      <c r="G464">
        <v>315</v>
      </c>
      <c r="H464">
        <v>80</v>
      </c>
      <c r="I464">
        <v>120</v>
      </c>
      <c r="J464">
        <v>497</v>
      </c>
      <c r="K464">
        <v>0</v>
      </c>
    </row>
    <row r="465" spans="1:11" x14ac:dyDescent="0.3">
      <c r="B465" s="72" t="s">
        <v>1273</v>
      </c>
      <c r="C465">
        <v>192384</v>
      </c>
      <c r="D465">
        <v>185353</v>
      </c>
      <c r="E465">
        <v>309381</v>
      </c>
      <c r="F465">
        <v>27881</v>
      </c>
      <c r="G465">
        <v>23728</v>
      </c>
      <c r="H465">
        <v>6188</v>
      </c>
      <c r="I465">
        <v>8288</v>
      </c>
      <c r="J465">
        <v>4792</v>
      </c>
      <c r="K465">
        <v>39288287</v>
      </c>
    </row>
    <row r="467" spans="1:11" x14ac:dyDescent="0.3">
      <c r="A467" s="1" t="s">
        <v>1274</v>
      </c>
      <c r="B467" s="193" t="s">
        <v>341</v>
      </c>
      <c r="C467" s="193" t="s">
        <v>342</v>
      </c>
      <c r="D467" t="s">
        <v>343</v>
      </c>
      <c r="E467" t="s">
        <v>344</v>
      </c>
      <c r="F467" t="s">
        <v>345</v>
      </c>
      <c r="G467" t="s">
        <v>346</v>
      </c>
      <c r="H467" t="s">
        <v>347</v>
      </c>
      <c r="I467" t="s">
        <v>348</v>
      </c>
      <c r="J467" t="s">
        <v>349</v>
      </c>
      <c r="K467" t="s">
        <v>350</v>
      </c>
    </row>
    <row r="468" spans="1:11" x14ac:dyDescent="0.3">
      <c r="A468" t="str">
        <f>_xlfn.CONCAT(B468," County")</f>
        <v>Alameda County</v>
      </c>
      <c r="B468" s="72" t="s">
        <v>356</v>
      </c>
      <c r="C468">
        <v>6355</v>
      </c>
      <c r="D468">
        <v>6597</v>
      </c>
      <c r="E468">
        <v>10405</v>
      </c>
      <c r="F468">
        <v>1059</v>
      </c>
      <c r="G468">
        <v>1107</v>
      </c>
      <c r="H468">
        <v>174</v>
      </c>
      <c r="I468">
        <v>135</v>
      </c>
      <c r="J468">
        <v>188</v>
      </c>
      <c r="K468">
        <v>1672908</v>
      </c>
    </row>
    <row r="469" spans="1:11" x14ac:dyDescent="0.3">
      <c r="A469" t="str">
        <f t="shared" ref="A469:A526" si="0">_xlfn.CONCAT(B469," County")</f>
        <v>Alpine County</v>
      </c>
      <c r="B469" s="72" t="s">
        <v>1275</v>
      </c>
      <c r="C469">
        <v>15</v>
      </c>
      <c r="D469">
        <v>15</v>
      </c>
      <c r="E469">
        <v>22</v>
      </c>
      <c r="F469">
        <v>5</v>
      </c>
      <c r="G469">
        <v>0</v>
      </c>
      <c r="H469">
        <v>0</v>
      </c>
      <c r="I469">
        <v>0</v>
      </c>
      <c r="J469">
        <v>0</v>
      </c>
      <c r="K469">
        <v>3685</v>
      </c>
    </row>
    <row r="470" spans="1:11" x14ac:dyDescent="0.3">
      <c r="A470" t="str">
        <f t="shared" si="0"/>
        <v>Amador County</v>
      </c>
      <c r="B470" s="72" t="s">
        <v>1276</v>
      </c>
      <c r="C470">
        <v>168</v>
      </c>
      <c r="D470">
        <v>195</v>
      </c>
      <c r="E470">
        <v>273</v>
      </c>
      <c r="F470">
        <v>60</v>
      </c>
      <c r="G470">
        <v>20</v>
      </c>
      <c r="H470">
        <v>0</v>
      </c>
      <c r="I470">
        <v>20</v>
      </c>
      <c r="J470">
        <v>10</v>
      </c>
      <c r="K470">
        <v>39069</v>
      </c>
    </row>
    <row r="471" spans="1:11" x14ac:dyDescent="0.3">
      <c r="A471" t="str">
        <f t="shared" si="0"/>
        <v>Butte County</v>
      </c>
      <c r="B471" s="72" t="s">
        <v>1277</v>
      </c>
      <c r="C471">
        <v>1423</v>
      </c>
      <c r="D471">
        <v>1673</v>
      </c>
      <c r="E471">
        <v>2171</v>
      </c>
      <c r="F471">
        <v>664</v>
      </c>
      <c r="G471">
        <v>138</v>
      </c>
      <c r="H471">
        <v>35</v>
      </c>
      <c r="I471">
        <v>50</v>
      </c>
      <c r="J471">
        <v>35</v>
      </c>
      <c r="K471">
        <v>223690</v>
      </c>
    </row>
    <row r="472" spans="1:11" x14ac:dyDescent="0.3">
      <c r="A472" t="str">
        <f t="shared" si="0"/>
        <v>Calaveras County</v>
      </c>
      <c r="B472" s="72" t="s">
        <v>1278</v>
      </c>
      <c r="C472">
        <v>176</v>
      </c>
      <c r="D472">
        <v>196</v>
      </c>
      <c r="E472">
        <v>284</v>
      </c>
      <c r="F472">
        <v>51</v>
      </c>
      <c r="G472">
        <v>10</v>
      </c>
      <c r="H472">
        <v>0</v>
      </c>
      <c r="I472">
        <v>10</v>
      </c>
      <c r="J472">
        <v>15</v>
      </c>
      <c r="K472">
        <v>42726</v>
      </c>
    </row>
    <row r="473" spans="1:11" x14ac:dyDescent="0.3">
      <c r="A473" t="str">
        <f t="shared" si="0"/>
        <v>Colusa County</v>
      </c>
      <c r="B473" s="72" t="s">
        <v>513</v>
      </c>
      <c r="C473">
        <v>108</v>
      </c>
      <c r="D473">
        <v>67</v>
      </c>
      <c r="E473">
        <v>158</v>
      </c>
      <c r="F473">
        <v>15</v>
      </c>
      <c r="G473">
        <v>5</v>
      </c>
      <c r="H473">
        <v>0</v>
      </c>
      <c r="I473">
        <v>5</v>
      </c>
      <c r="J473">
        <v>5</v>
      </c>
      <c r="K473">
        <v>21265</v>
      </c>
    </row>
    <row r="474" spans="1:11" x14ac:dyDescent="0.3">
      <c r="A474" t="str">
        <f t="shared" si="0"/>
        <v>Contra Costa County</v>
      </c>
      <c r="B474" s="72" t="s">
        <v>1279</v>
      </c>
      <c r="C474">
        <v>4661</v>
      </c>
      <c r="D474">
        <v>5147</v>
      </c>
      <c r="E474">
        <v>7767</v>
      </c>
      <c r="F474">
        <v>797</v>
      </c>
      <c r="G474">
        <v>901</v>
      </c>
      <c r="H474">
        <v>173</v>
      </c>
      <c r="I474">
        <v>150</v>
      </c>
      <c r="J474">
        <v>85</v>
      </c>
      <c r="K474">
        <v>1154176</v>
      </c>
    </row>
    <row r="475" spans="1:11" x14ac:dyDescent="0.3">
      <c r="A475" t="str">
        <f t="shared" si="0"/>
        <v>Del Norte County</v>
      </c>
      <c r="B475" s="72" t="s">
        <v>1280</v>
      </c>
      <c r="C475">
        <v>228</v>
      </c>
      <c r="D475">
        <v>278</v>
      </c>
      <c r="E475">
        <v>353</v>
      </c>
      <c r="F475">
        <v>131</v>
      </c>
      <c r="G475">
        <v>10</v>
      </c>
      <c r="H475">
        <v>0</v>
      </c>
      <c r="I475">
        <v>17</v>
      </c>
      <c r="J475">
        <v>5</v>
      </c>
      <c r="K475">
        <v>27692</v>
      </c>
    </row>
    <row r="476" spans="1:11" x14ac:dyDescent="0.3">
      <c r="A476" t="str">
        <f t="shared" si="0"/>
        <v>El Dorado County</v>
      </c>
      <c r="B476" s="72" t="s">
        <v>1281</v>
      </c>
      <c r="C476">
        <v>636</v>
      </c>
      <c r="D476">
        <v>754</v>
      </c>
      <c r="E476">
        <v>1154</v>
      </c>
      <c r="F476">
        <v>198</v>
      </c>
      <c r="G476">
        <v>44</v>
      </c>
      <c r="H476">
        <v>0</v>
      </c>
      <c r="I476">
        <v>45</v>
      </c>
      <c r="J476">
        <v>25</v>
      </c>
      <c r="K476">
        <v>190334</v>
      </c>
    </row>
    <row r="477" spans="1:11" x14ac:dyDescent="0.3">
      <c r="A477" t="str">
        <f t="shared" si="0"/>
        <v>Fresno County</v>
      </c>
      <c r="B477" s="72" t="s">
        <v>632</v>
      </c>
      <c r="C477">
        <v>5468</v>
      </c>
      <c r="D477">
        <v>5367</v>
      </c>
      <c r="E477">
        <v>8602</v>
      </c>
      <c r="F477">
        <v>931</v>
      </c>
      <c r="G477">
        <v>666</v>
      </c>
      <c r="H477">
        <v>230</v>
      </c>
      <c r="I477">
        <v>369</v>
      </c>
      <c r="J477">
        <v>114</v>
      </c>
      <c r="K477">
        <v>975902</v>
      </c>
    </row>
    <row r="478" spans="1:11" x14ac:dyDescent="0.3">
      <c r="A478" t="str">
        <f t="shared" si="0"/>
        <v>Glenn County</v>
      </c>
      <c r="B478" s="72" t="s">
        <v>1282</v>
      </c>
      <c r="C478">
        <v>242</v>
      </c>
      <c r="D478">
        <v>170</v>
      </c>
      <c r="E478">
        <v>343</v>
      </c>
      <c r="F478">
        <v>46</v>
      </c>
      <c r="G478">
        <v>20</v>
      </c>
      <c r="H478">
        <v>0</v>
      </c>
      <c r="I478">
        <v>5</v>
      </c>
      <c r="J478">
        <v>10</v>
      </c>
      <c r="K478">
        <v>28594</v>
      </c>
    </row>
    <row r="479" spans="1:11" x14ac:dyDescent="0.3">
      <c r="A479" t="str">
        <f t="shared" si="0"/>
        <v>Humboldt County</v>
      </c>
      <c r="B479" s="72" t="s">
        <v>1283</v>
      </c>
      <c r="C479">
        <v>826</v>
      </c>
      <c r="D479">
        <v>1071</v>
      </c>
      <c r="E479">
        <v>1252</v>
      </c>
      <c r="F479">
        <v>500</v>
      </c>
      <c r="G479">
        <v>48</v>
      </c>
      <c r="H479">
        <v>10</v>
      </c>
      <c r="I479">
        <v>96</v>
      </c>
      <c r="J479">
        <v>42</v>
      </c>
      <c r="K479">
        <v>136106</v>
      </c>
    </row>
    <row r="480" spans="1:11" x14ac:dyDescent="0.3">
      <c r="A480" t="str">
        <f t="shared" si="0"/>
        <v>Imperial County</v>
      </c>
      <c r="B480" s="72" t="s">
        <v>702</v>
      </c>
      <c r="C480">
        <v>2023</v>
      </c>
      <c r="D480">
        <v>1083</v>
      </c>
      <c r="E480">
        <v>2864</v>
      </c>
      <c r="F480">
        <v>150</v>
      </c>
      <c r="G480">
        <v>45</v>
      </c>
      <c r="H480">
        <v>20</v>
      </c>
      <c r="I480">
        <v>49</v>
      </c>
      <c r="J480">
        <v>20</v>
      </c>
      <c r="K480">
        <v>178279</v>
      </c>
    </row>
    <row r="481" spans="1:11" x14ac:dyDescent="0.3">
      <c r="A481" t="str">
        <f t="shared" si="0"/>
        <v>Inyo County</v>
      </c>
      <c r="B481" s="72" t="s">
        <v>1284</v>
      </c>
      <c r="C481">
        <v>36</v>
      </c>
      <c r="D481">
        <v>20</v>
      </c>
      <c r="E481">
        <v>49</v>
      </c>
      <c r="F481">
        <v>15</v>
      </c>
      <c r="G481">
        <v>0</v>
      </c>
      <c r="H481">
        <v>0</v>
      </c>
      <c r="I481">
        <v>5</v>
      </c>
      <c r="J481">
        <v>10</v>
      </c>
      <c r="K481">
        <v>4569</v>
      </c>
    </row>
    <row r="482" spans="1:11" x14ac:dyDescent="0.3">
      <c r="A482" t="str">
        <f t="shared" si="0"/>
        <v>Kern County</v>
      </c>
      <c r="B482" s="72" t="s">
        <v>1285</v>
      </c>
      <c r="C482">
        <v>5594</v>
      </c>
      <c r="D482">
        <v>5101</v>
      </c>
      <c r="E482">
        <v>8698</v>
      </c>
      <c r="F482">
        <v>909</v>
      </c>
      <c r="G482">
        <v>461</v>
      </c>
      <c r="H482">
        <v>157</v>
      </c>
      <c r="I482">
        <v>402</v>
      </c>
      <c r="J482">
        <v>106</v>
      </c>
      <c r="K482">
        <v>879341</v>
      </c>
    </row>
    <row r="483" spans="1:11" x14ac:dyDescent="0.3">
      <c r="A483" t="str">
        <f t="shared" si="0"/>
        <v>Kings County</v>
      </c>
      <c r="B483" s="72" t="s">
        <v>1286</v>
      </c>
      <c r="C483">
        <v>758</v>
      </c>
      <c r="D483">
        <v>485</v>
      </c>
      <c r="E483">
        <v>1090</v>
      </c>
      <c r="F483">
        <v>102</v>
      </c>
      <c r="G483">
        <v>23</v>
      </c>
      <c r="H483">
        <v>0</v>
      </c>
      <c r="I483">
        <v>25</v>
      </c>
      <c r="J483">
        <v>15</v>
      </c>
      <c r="K483">
        <v>127311</v>
      </c>
    </row>
    <row r="484" spans="1:11" x14ac:dyDescent="0.3">
      <c r="A484" t="str">
        <f t="shared" si="0"/>
        <v>Lake County</v>
      </c>
      <c r="B484" s="72" t="s">
        <v>1287</v>
      </c>
      <c r="C484">
        <v>352</v>
      </c>
      <c r="D484">
        <v>453</v>
      </c>
      <c r="E484">
        <v>555</v>
      </c>
      <c r="F484">
        <v>211</v>
      </c>
      <c r="G484">
        <v>20</v>
      </c>
      <c r="H484">
        <v>0</v>
      </c>
      <c r="I484">
        <v>35</v>
      </c>
      <c r="J484">
        <v>20</v>
      </c>
      <c r="K484">
        <v>64129</v>
      </c>
    </row>
    <row r="485" spans="1:11" x14ac:dyDescent="0.3">
      <c r="A485" t="str">
        <f t="shared" si="0"/>
        <v>Lassen County</v>
      </c>
      <c r="B485" s="72" t="s">
        <v>1288</v>
      </c>
      <c r="C485">
        <v>109</v>
      </c>
      <c r="D485">
        <v>156</v>
      </c>
      <c r="E485">
        <v>175</v>
      </c>
      <c r="F485">
        <v>64</v>
      </c>
      <c r="G485">
        <v>18</v>
      </c>
      <c r="H485">
        <v>0</v>
      </c>
      <c r="I485">
        <v>10</v>
      </c>
      <c r="J485">
        <v>0</v>
      </c>
      <c r="K485">
        <v>32409</v>
      </c>
    </row>
    <row r="486" spans="1:11" x14ac:dyDescent="0.3">
      <c r="A486" t="str">
        <f t="shared" si="0"/>
        <v>Los Angeles County</v>
      </c>
      <c r="B486" s="72" t="s">
        <v>806</v>
      </c>
      <c r="C486">
        <v>59711</v>
      </c>
      <c r="D486">
        <v>50752</v>
      </c>
      <c r="E486">
        <v>93919</v>
      </c>
      <c r="F486">
        <v>5728</v>
      </c>
      <c r="G486">
        <v>5754</v>
      </c>
      <c r="H486">
        <v>1524</v>
      </c>
      <c r="I486">
        <v>2746</v>
      </c>
      <c r="J486">
        <v>1182</v>
      </c>
      <c r="K486">
        <v>10034363</v>
      </c>
    </row>
    <row r="487" spans="1:11" x14ac:dyDescent="0.3">
      <c r="A487" t="str">
        <f t="shared" si="0"/>
        <v>Madera County</v>
      </c>
      <c r="B487" s="72" t="s">
        <v>816</v>
      </c>
      <c r="C487">
        <v>855</v>
      </c>
      <c r="D487">
        <v>715</v>
      </c>
      <c r="E487">
        <v>1348</v>
      </c>
      <c r="F487">
        <v>108</v>
      </c>
      <c r="G487">
        <v>49</v>
      </c>
      <c r="H487">
        <v>35</v>
      </c>
      <c r="I487">
        <v>25</v>
      </c>
      <c r="J487">
        <v>15</v>
      </c>
      <c r="K487">
        <v>157496</v>
      </c>
    </row>
    <row r="488" spans="1:11" x14ac:dyDescent="0.3">
      <c r="A488" t="str">
        <f t="shared" si="0"/>
        <v>Marin County</v>
      </c>
      <c r="B488" s="72" t="s">
        <v>1289</v>
      </c>
      <c r="C488">
        <v>513</v>
      </c>
      <c r="D488">
        <v>1029</v>
      </c>
      <c r="E488">
        <v>902</v>
      </c>
      <c r="F488">
        <v>310</v>
      </c>
      <c r="G488">
        <v>273</v>
      </c>
      <c r="H488">
        <v>32</v>
      </c>
      <c r="I488">
        <v>20</v>
      </c>
      <c r="J488">
        <v>25</v>
      </c>
      <c r="K488">
        <v>253563</v>
      </c>
    </row>
    <row r="489" spans="1:11" x14ac:dyDescent="0.3">
      <c r="A489" t="str">
        <f t="shared" si="0"/>
        <v>Mariposa County</v>
      </c>
      <c r="B489" s="72" t="s">
        <v>1290</v>
      </c>
      <c r="C489">
        <v>47</v>
      </c>
      <c r="D489">
        <v>45</v>
      </c>
      <c r="E489">
        <v>74</v>
      </c>
      <c r="F489">
        <v>15</v>
      </c>
      <c r="G489">
        <v>5</v>
      </c>
      <c r="H489">
        <v>0</v>
      </c>
      <c r="I489">
        <v>5</v>
      </c>
      <c r="J489">
        <v>0</v>
      </c>
      <c r="K489">
        <v>15900</v>
      </c>
    </row>
    <row r="490" spans="1:11" x14ac:dyDescent="0.3">
      <c r="A490" t="str">
        <f t="shared" si="0"/>
        <v>Mendocino County</v>
      </c>
      <c r="B490" s="72" t="s">
        <v>1291</v>
      </c>
      <c r="C490">
        <v>448</v>
      </c>
      <c r="D490">
        <v>576</v>
      </c>
      <c r="E490">
        <v>701</v>
      </c>
      <c r="F490">
        <v>243</v>
      </c>
      <c r="G490">
        <v>36</v>
      </c>
      <c r="H490">
        <v>0</v>
      </c>
      <c r="I490">
        <v>20</v>
      </c>
      <c r="J490">
        <v>15</v>
      </c>
      <c r="K490">
        <v>85930</v>
      </c>
    </row>
    <row r="491" spans="1:11" x14ac:dyDescent="0.3">
      <c r="A491" t="str">
        <f t="shared" si="0"/>
        <v>Merced County</v>
      </c>
      <c r="B491" s="72" t="s">
        <v>842</v>
      </c>
      <c r="C491">
        <v>1507</v>
      </c>
      <c r="D491">
        <v>1287</v>
      </c>
      <c r="E491">
        <v>2414</v>
      </c>
      <c r="F491">
        <v>213</v>
      </c>
      <c r="G491">
        <v>84</v>
      </c>
      <c r="H491">
        <v>60</v>
      </c>
      <c r="I491">
        <v>40</v>
      </c>
      <c r="J491">
        <v>35</v>
      </c>
      <c r="K491">
        <v>272103</v>
      </c>
    </row>
    <row r="492" spans="1:11" x14ac:dyDescent="0.3">
      <c r="A492" t="str">
        <f t="shared" si="0"/>
        <v>Modoc County</v>
      </c>
      <c r="B492" s="72" t="s">
        <v>1292</v>
      </c>
      <c r="C492">
        <v>38</v>
      </c>
      <c r="D492">
        <v>54</v>
      </c>
      <c r="E492">
        <v>70</v>
      </c>
      <c r="F492">
        <v>20</v>
      </c>
      <c r="G492">
        <v>0</v>
      </c>
      <c r="H492">
        <v>0</v>
      </c>
      <c r="I492">
        <v>5</v>
      </c>
      <c r="J492">
        <v>5</v>
      </c>
      <c r="K492">
        <v>9105</v>
      </c>
    </row>
    <row r="493" spans="1:11" x14ac:dyDescent="0.3">
      <c r="A493" t="str">
        <f t="shared" si="0"/>
        <v>Mono County</v>
      </c>
      <c r="B493" s="72" t="s">
        <v>1293</v>
      </c>
      <c r="C493">
        <v>131</v>
      </c>
      <c r="D493">
        <v>87</v>
      </c>
      <c r="E493">
        <v>171</v>
      </c>
      <c r="F493">
        <v>31</v>
      </c>
      <c r="G493">
        <v>0</v>
      </c>
      <c r="H493">
        <v>0</v>
      </c>
      <c r="I493">
        <v>5</v>
      </c>
      <c r="J493">
        <v>10</v>
      </c>
      <c r="K493">
        <v>26916</v>
      </c>
    </row>
    <row r="494" spans="1:11" x14ac:dyDescent="0.3">
      <c r="A494" t="str">
        <f t="shared" si="0"/>
        <v>Monterey County</v>
      </c>
      <c r="B494" s="72" t="s">
        <v>862</v>
      </c>
      <c r="C494">
        <v>1619</v>
      </c>
      <c r="D494">
        <v>1529</v>
      </c>
      <c r="E494">
        <v>2804</v>
      </c>
      <c r="F494">
        <v>163</v>
      </c>
      <c r="G494">
        <v>104</v>
      </c>
      <c r="H494">
        <v>37</v>
      </c>
      <c r="I494">
        <v>45</v>
      </c>
      <c r="J494">
        <v>45</v>
      </c>
      <c r="K494">
        <v>419546</v>
      </c>
    </row>
    <row r="495" spans="1:11" x14ac:dyDescent="0.3">
      <c r="A495" t="str">
        <f t="shared" si="0"/>
        <v>Napa County</v>
      </c>
      <c r="B495" s="72" t="s">
        <v>880</v>
      </c>
      <c r="C495">
        <v>502</v>
      </c>
      <c r="D495">
        <v>669</v>
      </c>
      <c r="E495">
        <v>857</v>
      </c>
      <c r="F495">
        <v>258</v>
      </c>
      <c r="G495">
        <v>15</v>
      </c>
      <c r="H495">
        <v>10</v>
      </c>
      <c r="I495">
        <v>15</v>
      </c>
      <c r="J495">
        <v>10</v>
      </c>
      <c r="K495">
        <v>138980</v>
      </c>
    </row>
    <row r="496" spans="1:11" x14ac:dyDescent="0.3">
      <c r="A496" t="str">
        <f t="shared" si="0"/>
        <v>Nevada County</v>
      </c>
      <c r="B496" s="72" t="s">
        <v>1294</v>
      </c>
      <c r="C496">
        <v>206</v>
      </c>
      <c r="D496">
        <v>359</v>
      </c>
      <c r="E496">
        <v>431</v>
      </c>
      <c r="F496">
        <v>100</v>
      </c>
      <c r="G496">
        <v>21</v>
      </c>
      <c r="H496">
        <v>0</v>
      </c>
      <c r="I496">
        <v>15</v>
      </c>
      <c r="J496">
        <v>5</v>
      </c>
      <c r="K496">
        <v>75076</v>
      </c>
    </row>
    <row r="497" spans="1:11" x14ac:dyDescent="0.3">
      <c r="A497" t="str">
        <f t="shared" si="0"/>
        <v>Orange County</v>
      </c>
      <c r="B497" s="72" t="s">
        <v>912</v>
      </c>
      <c r="C497">
        <v>10780</v>
      </c>
      <c r="D497">
        <v>12461</v>
      </c>
      <c r="E497">
        <v>19045</v>
      </c>
      <c r="F497">
        <v>1368</v>
      </c>
      <c r="G497">
        <v>1638</v>
      </c>
      <c r="H497">
        <v>615</v>
      </c>
      <c r="I497">
        <v>421</v>
      </c>
      <c r="J497">
        <v>243</v>
      </c>
      <c r="K497">
        <v>3175685</v>
      </c>
    </row>
    <row r="498" spans="1:11" x14ac:dyDescent="0.3">
      <c r="A498" t="str">
        <f t="shared" si="0"/>
        <v>Placer County</v>
      </c>
      <c r="B498" s="72" t="s">
        <v>1295</v>
      </c>
      <c r="C498">
        <v>2078</v>
      </c>
      <c r="D498">
        <v>1827</v>
      </c>
      <c r="E498">
        <v>3327</v>
      </c>
      <c r="F498">
        <v>297</v>
      </c>
      <c r="G498">
        <v>192</v>
      </c>
      <c r="H498">
        <v>21</v>
      </c>
      <c r="I498">
        <v>55</v>
      </c>
      <c r="J498">
        <v>40</v>
      </c>
      <c r="K498">
        <v>413721</v>
      </c>
    </row>
    <row r="499" spans="1:11" x14ac:dyDescent="0.3">
      <c r="A499" t="str">
        <f t="shared" si="0"/>
        <v>Plumas County</v>
      </c>
      <c r="B499" s="72" t="s">
        <v>1296</v>
      </c>
      <c r="C499">
        <v>77</v>
      </c>
      <c r="D499">
        <v>96</v>
      </c>
      <c r="E499">
        <v>127</v>
      </c>
      <c r="F499">
        <v>28</v>
      </c>
      <c r="G499">
        <v>5</v>
      </c>
      <c r="H499">
        <v>0</v>
      </c>
      <c r="I499">
        <v>0</v>
      </c>
      <c r="J499">
        <v>5</v>
      </c>
      <c r="K499">
        <v>16732</v>
      </c>
    </row>
    <row r="500" spans="1:11" x14ac:dyDescent="0.3">
      <c r="A500" t="str">
        <f t="shared" si="0"/>
        <v>Riverside County</v>
      </c>
      <c r="B500" s="72" t="s">
        <v>1022</v>
      </c>
      <c r="C500">
        <v>10524</v>
      </c>
      <c r="D500">
        <v>10144</v>
      </c>
      <c r="E500">
        <v>17542</v>
      </c>
      <c r="F500">
        <v>760</v>
      </c>
      <c r="G500">
        <v>1246</v>
      </c>
      <c r="H500">
        <v>406</v>
      </c>
      <c r="I500">
        <v>593</v>
      </c>
      <c r="J500">
        <v>196</v>
      </c>
      <c r="K500">
        <v>2438844</v>
      </c>
    </row>
    <row r="501" spans="1:11" x14ac:dyDescent="0.3">
      <c r="A501" t="str">
        <f t="shared" si="0"/>
        <v>Sacramento County</v>
      </c>
      <c r="B501" s="72" t="s">
        <v>1034</v>
      </c>
      <c r="C501">
        <v>8000</v>
      </c>
      <c r="D501">
        <v>8957</v>
      </c>
      <c r="E501">
        <v>13248</v>
      </c>
      <c r="F501">
        <v>2024</v>
      </c>
      <c r="G501">
        <v>1229</v>
      </c>
      <c r="H501">
        <v>138</v>
      </c>
      <c r="I501">
        <v>269</v>
      </c>
      <c r="J501">
        <v>174</v>
      </c>
      <c r="K501">
        <v>1539589</v>
      </c>
    </row>
    <row r="502" spans="1:11" x14ac:dyDescent="0.3">
      <c r="A502" t="str">
        <f t="shared" si="0"/>
        <v>San Benito County</v>
      </c>
      <c r="B502" s="72" t="s">
        <v>1297</v>
      </c>
      <c r="C502">
        <v>253</v>
      </c>
      <c r="D502">
        <v>257</v>
      </c>
      <c r="E502">
        <v>447</v>
      </c>
      <c r="F502">
        <v>28</v>
      </c>
      <c r="G502">
        <v>30</v>
      </c>
      <c r="H502">
        <v>0</v>
      </c>
      <c r="I502">
        <v>10</v>
      </c>
      <c r="J502">
        <v>5</v>
      </c>
      <c r="K502">
        <v>63988</v>
      </c>
    </row>
    <row r="503" spans="1:11" x14ac:dyDescent="0.3">
      <c r="A503" t="str">
        <f t="shared" si="0"/>
        <v>San Bernardino County</v>
      </c>
      <c r="B503" s="72" t="s">
        <v>1040</v>
      </c>
      <c r="C503">
        <v>9700</v>
      </c>
      <c r="D503">
        <v>10153</v>
      </c>
      <c r="E503">
        <v>16563</v>
      </c>
      <c r="F503">
        <v>1014</v>
      </c>
      <c r="G503">
        <v>1076</v>
      </c>
      <c r="H503">
        <v>544</v>
      </c>
      <c r="I503">
        <v>589</v>
      </c>
      <c r="J503">
        <v>258</v>
      </c>
      <c r="K503">
        <v>2156671</v>
      </c>
    </row>
    <row r="504" spans="1:11" x14ac:dyDescent="0.3">
      <c r="A504" t="str">
        <f t="shared" si="0"/>
        <v>San Diego County</v>
      </c>
      <c r="B504" s="72" t="s">
        <v>1048</v>
      </c>
      <c r="C504">
        <v>16830</v>
      </c>
      <c r="D504">
        <v>13992</v>
      </c>
      <c r="E504">
        <v>25707</v>
      </c>
      <c r="F504">
        <v>1818</v>
      </c>
      <c r="G504">
        <v>2085</v>
      </c>
      <c r="H504">
        <v>549</v>
      </c>
      <c r="I504">
        <v>463</v>
      </c>
      <c r="J504">
        <v>309</v>
      </c>
      <c r="K504">
        <v>3296550</v>
      </c>
    </row>
    <row r="505" spans="1:11" x14ac:dyDescent="0.3">
      <c r="A505" t="str">
        <f t="shared" si="0"/>
        <v>San Francisco County</v>
      </c>
      <c r="B505" s="72" t="s">
        <v>1054</v>
      </c>
      <c r="C505">
        <v>1604</v>
      </c>
      <c r="D505">
        <v>1986</v>
      </c>
      <c r="E505">
        <v>3097</v>
      </c>
      <c r="F505">
        <v>269</v>
      </c>
      <c r="G505">
        <v>113</v>
      </c>
      <c r="H505">
        <v>0</v>
      </c>
      <c r="I505">
        <v>125</v>
      </c>
      <c r="J505">
        <v>80</v>
      </c>
      <c r="K505">
        <v>874784</v>
      </c>
    </row>
    <row r="506" spans="1:11" x14ac:dyDescent="0.3">
      <c r="A506" t="str">
        <f t="shared" si="0"/>
        <v>San Joaquin County</v>
      </c>
      <c r="B506" s="72" t="s">
        <v>1060</v>
      </c>
      <c r="C506">
        <v>5405</v>
      </c>
      <c r="D506">
        <v>3953</v>
      </c>
      <c r="E506">
        <v>7604</v>
      </c>
      <c r="F506">
        <v>528</v>
      </c>
      <c r="G506">
        <v>778</v>
      </c>
      <c r="H506">
        <v>192</v>
      </c>
      <c r="I506">
        <v>195</v>
      </c>
      <c r="J506">
        <v>90</v>
      </c>
      <c r="K506">
        <v>728105</v>
      </c>
    </row>
    <row r="507" spans="1:11" x14ac:dyDescent="0.3">
      <c r="A507" t="str">
        <f t="shared" si="0"/>
        <v>San Luis Obispo County</v>
      </c>
      <c r="B507" s="72" t="s">
        <v>1070</v>
      </c>
      <c r="C507">
        <v>1123</v>
      </c>
      <c r="D507">
        <v>1367</v>
      </c>
      <c r="E507">
        <v>1827</v>
      </c>
      <c r="F507">
        <v>338</v>
      </c>
      <c r="G507">
        <v>198</v>
      </c>
      <c r="H507">
        <v>100</v>
      </c>
      <c r="I507">
        <v>42</v>
      </c>
      <c r="J507">
        <v>50</v>
      </c>
      <c r="K507">
        <v>276674</v>
      </c>
    </row>
    <row r="508" spans="1:11" x14ac:dyDescent="0.3">
      <c r="A508" t="str">
        <f t="shared" si="0"/>
        <v>San Mateo County</v>
      </c>
      <c r="B508" s="72" t="s">
        <v>1076</v>
      </c>
      <c r="C508">
        <v>1691</v>
      </c>
      <c r="D508">
        <v>2685</v>
      </c>
      <c r="E508">
        <v>3167</v>
      </c>
      <c r="F508">
        <v>287</v>
      </c>
      <c r="G508">
        <v>627</v>
      </c>
      <c r="H508">
        <v>183</v>
      </c>
      <c r="I508">
        <v>100</v>
      </c>
      <c r="J508">
        <v>75</v>
      </c>
      <c r="K508">
        <v>735888</v>
      </c>
    </row>
    <row r="509" spans="1:11" x14ac:dyDescent="0.3">
      <c r="A509" t="str">
        <f t="shared" si="0"/>
        <v>Santa Barbara County</v>
      </c>
      <c r="B509" s="72" t="s">
        <v>1086</v>
      </c>
      <c r="C509">
        <v>2393</v>
      </c>
      <c r="D509">
        <v>2305</v>
      </c>
      <c r="E509">
        <v>3635</v>
      </c>
      <c r="F509">
        <v>691</v>
      </c>
      <c r="G509">
        <v>205</v>
      </c>
      <c r="H509">
        <v>97</v>
      </c>
      <c r="I509">
        <v>45</v>
      </c>
      <c r="J509">
        <v>65</v>
      </c>
      <c r="K509">
        <v>477097</v>
      </c>
    </row>
    <row r="510" spans="1:11" x14ac:dyDescent="0.3">
      <c r="A510" t="str">
        <f t="shared" si="0"/>
        <v>Santa Clara County</v>
      </c>
      <c r="B510" s="72" t="s">
        <v>1088</v>
      </c>
      <c r="C510">
        <v>5577</v>
      </c>
      <c r="D510">
        <v>6885</v>
      </c>
      <c r="E510">
        <v>10066</v>
      </c>
      <c r="F510">
        <v>762</v>
      </c>
      <c r="G510">
        <v>1276</v>
      </c>
      <c r="H510">
        <v>150</v>
      </c>
      <c r="I510">
        <v>116</v>
      </c>
      <c r="J510">
        <v>206</v>
      </c>
      <c r="K510">
        <v>1948999</v>
      </c>
    </row>
    <row r="511" spans="1:11" x14ac:dyDescent="0.3">
      <c r="A511" t="str">
        <f t="shared" si="0"/>
        <v>Santa Cruz County</v>
      </c>
      <c r="B511" s="72" t="s">
        <v>1092</v>
      </c>
      <c r="C511">
        <v>740</v>
      </c>
      <c r="D511">
        <v>1035</v>
      </c>
      <c r="E511">
        <v>1379</v>
      </c>
      <c r="F511">
        <v>261</v>
      </c>
      <c r="G511">
        <v>106</v>
      </c>
      <c r="H511">
        <v>0</v>
      </c>
      <c r="I511">
        <v>15</v>
      </c>
      <c r="J511">
        <v>25</v>
      </c>
      <c r="K511">
        <v>292856</v>
      </c>
    </row>
    <row r="512" spans="1:11" x14ac:dyDescent="0.3">
      <c r="A512" t="str">
        <f t="shared" si="0"/>
        <v>Shasta County</v>
      </c>
      <c r="B512" s="72" t="s">
        <v>1298</v>
      </c>
      <c r="C512">
        <v>1194</v>
      </c>
      <c r="D512">
        <v>1627</v>
      </c>
      <c r="E512">
        <v>1763</v>
      </c>
      <c r="F512">
        <v>495</v>
      </c>
      <c r="G512">
        <v>377</v>
      </c>
      <c r="H512">
        <v>73</v>
      </c>
      <c r="I512">
        <v>67</v>
      </c>
      <c r="J512">
        <v>30</v>
      </c>
      <c r="K512">
        <v>171385</v>
      </c>
    </row>
    <row r="513" spans="1:11" x14ac:dyDescent="0.3">
      <c r="A513" t="str">
        <f t="shared" si="0"/>
        <v>Sierra County</v>
      </c>
      <c r="B513" s="72" t="s">
        <v>1299</v>
      </c>
      <c r="C513">
        <v>15</v>
      </c>
      <c r="D513">
        <v>15</v>
      </c>
      <c r="E513">
        <v>25</v>
      </c>
      <c r="F513">
        <v>5</v>
      </c>
      <c r="G513">
        <v>0</v>
      </c>
      <c r="H513">
        <v>0</v>
      </c>
      <c r="I513">
        <v>0</v>
      </c>
      <c r="J513">
        <v>5</v>
      </c>
      <c r="K513">
        <v>2612</v>
      </c>
    </row>
    <row r="514" spans="1:11" x14ac:dyDescent="0.3">
      <c r="A514" t="str">
        <f t="shared" si="0"/>
        <v>Siskiyou County</v>
      </c>
      <c r="B514" s="72" t="s">
        <v>1300</v>
      </c>
      <c r="C514">
        <v>180</v>
      </c>
      <c r="D514">
        <v>238</v>
      </c>
      <c r="E514">
        <v>306</v>
      </c>
      <c r="F514">
        <v>117</v>
      </c>
      <c r="G514">
        <v>0</v>
      </c>
      <c r="H514">
        <v>0</v>
      </c>
      <c r="I514">
        <v>20</v>
      </c>
      <c r="J514">
        <v>10</v>
      </c>
      <c r="K514">
        <v>41389</v>
      </c>
    </row>
    <row r="515" spans="1:11" x14ac:dyDescent="0.3">
      <c r="A515" t="str">
        <f t="shared" si="0"/>
        <v>Solano County</v>
      </c>
      <c r="B515" s="72" t="s">
        <v>1301</v>
      </c>
      <c r="C515">
        <v>1676</v>
      </c>
      <c r="D515">
        <v>2429</v>
      </c>
      <c r="E515">
        <v>3032</v>
      </c>
      <c r="F515">
        <v>415</v>
      </c>
      <c r="G515">
        <v>439</v>
      </c>
      <c r="H515">
        <v>90</v>
      </c>
      <c r="I515">
        <v>86</v>
      </c>
      <c r="J515">
        <v>40</v>
      </c>
      <c r="K515">
        <v>443198</v>
      </c>
    </row>
    <row r="516" spans="1:11" x14ac:dyDescent="0.3">
      <c r="A516" t="str">
        <f t="shared" si="0"/>
        <v>Sonoma County</v>
      </c>
      <c r="B516" s="72" t="s">
        <v>1136</v>
      </c>
      <c r="C516">
        <v>1829</v>
      </c>
      <c r="D516">
        <v>2302</v>
      </c>
      <c r="E516">
        <v>3070</v>
      </c>
      <c r="F516">
        <v>591</v>
      </c>
      <c r="G516">
        <v>275</v>
      </c>
      <c r="H516">
        <v>80</v>
      </c>
      <c r="I516">
        <v>101</v>
      </c>
      <c r="J516">
        <v>65</v>
      </c>
      <c r="K516">
        <v>495020</v>
      </c>
    </row>
    <row r="517" spans="1:11" x14ac:dyDescent="0.3">
      <c r="A517" t="str">
        <f t="shared" si="0"/>
        <v>Stanislaus County</v>
      </c>
      <c r="B517" s="72" t="s">
        <v>1302</v>
      </c>
      <c r="C517">
        <v>3375</v>
      </c>
      <c r="D517">
        <v>2529</v>
      </c>
      <c r="E517">
        <v>5049</v>
      </c>
      <c r="F517">
        <v>394</v>
      </c>
      <c r="G517">
        <v>303</v>
      </c>
      <c r="H517">
        <v>10</v>
      </c>
      <c r="I517">
        <v>108</v>
      </c>
      <c r="J517">
        <v>60</v>
      </c>
      <c r="K517">
        <v>548669</v>
      </c>
    </row>
    <row r="518" spans="1:11" x14ac:dyDescent="0.3">
      <c r="A518" t="str">
        <f t="shared" si="0"/>
        <v>Sutter County</v>
      </c>
      <c r="B518" s="72" t="s">
        <v>1303</v>
      </c>
      <c r="C518">
        <v>500</v>
      </c>
      <c r="D518">
        <v>532</v>
      </c>
      <c r="E518">
        <v>800</v>
      </c>
      <c r="F518">
        <v>155</v>
      </c>
      <c r="G518">
        <v>52</v>
      </c>
      <c r="H518">
        <v>24</v>
      </c>
      <c r="I518">
        <v>15</v>
      </c>
      <c r="J518">
        <v>10</v>
      </c>
      <c r="K518">
        <v>97305</v>
      </c>
    </row>
    <row r="519" spans="1:11" x14ac:dyDescent="0.3">
      <c r="A519" t="str">
        <f t="shared" si="0"/>
        <v>Tehama County</v>
      </c>
      <c r="B519" s="72" t="s">
        <v>1166</v>
      </c>
      <c r="C519">
        <v>552</v>
      </c>
      <c r="D519">
        <v>574</v>
      </c>
      <c r="E519">
        <v>796</v>
      </c>
      <c r="F519">
        <v>149</v>
      </c>
      <c r="G519">
        <v>129</v>
      </c>
      <c r="H519">
        <v>0</v>
      </c>
      <c r="I519">
        <v>46</v>
      </c>
      <c r="J519">
        <v>10</v>
      </c>
      <c r="K519">
        <v>69184</v>
      </c>
    </row>
    <row r="520" spans="1:11" x14ac:dyDescent="0.3">
      <c r="A520" t="str">
        <f t="shared" si="0"/>
        <v>Trinity County</v>
      </c>
      <c r="B520" s="72" t="s">
        <v>1304</v>
      </c>
      <c r="C520">
        <v>40</v>
      </c>
      <c r="D520">
        <v>61</v>
      </c>
      <c r="E520">
        <v>78</v>
      </c>
      <c r="F520">
        <v>25</v>
      </c>
      <c r="G520">
        <v>0</v>
      </c>
      <c r="H520">
        <v>0</v>
      </c>
      <c r="I520">
        <v>0</v>
      </c>
      <c r="J520">
        <v>0</v>
      </c>
      <c r="K520">
        <v>12309</v>
      </c>
    </row>
    <row r="521" spans="1:11" x14ac:dyDescent="0.3">
      <c r="A521" t="str">
        <f t="shared" si="0"/>
        <v>Tulare County</v>
      </c>
      <c r="B521" s="72" t="s">
        <v>1184</v>
      </c>
      <c r="C521">
        <v>3201</v>
      </c>
      <c r="D521">
        <v>3071</v>
      </c>
      <c r="E521">
        <v>4948</v>
      </c>
      <c r="F521">
        <v>486</v>
      </c>
      <c r="G521">
        <v>581</v>
      </c>
      <c r="H521">
        <v>113</v>
      </c>
      <c r="I521">
        <v>141</v>
      </c>
      <c r="J521">
        <v>77</v>
      </c>
      <c r="K521">
        <v>500568</v>
      </c>
    </row>
    <row r="522" spans="1:11" x14ac:dyDescent="0.3">
      <c r="A522" t="str">
        <f t="shared" si="0"/>
        <v>Tuolumne County</v>
      </c>
      <c r="B522" s="72" t="s">
        <v>1305</v>
      </c>
      <c r="C522">
        <v>186</v>
      </c>
      <c r="D522">
        <v>260</v>
      </c>
      <c r="E522">
        <v>295</v>
      </c>
      <c r="F522">
        <v>118</v>
      </c>
      <c r="G522">
        <v>61</v>
      </c>
      <c r="H522">
        <v>0</v>
      </c>
      <c r="I522">
        <v>10</v>
      </c>
      <c r="J522">
        <v>5</v>
      </c>
      <c r="K522">
        <v>55039</v>
      </c>
    </row>
    <row r="523" spans="1:11" x14ac:dyDescent="0.3">
      <c r="A523" t="str">
        <f t="shared" si="0"/>
        <v>Ventura County</v>
      </c>
      <c r="B523" s="72" t="s">
        <v>1206</v>
      </c>
      <c r="C523">
        <v>5069</v>
      </c>
      <c r="D523">
        <v>3985</v>
      </c>
      <c r="E523">
        <v>7780</v>
      </c>
      <c r="F523">
        <v>539</v>
      </c>
      <c r="G523">
        <v>382</v>
      </c>
      <c r="H523">
        <v>193</v>
      </c>
      <c r="I523">
        <v>127</v>
      </c>
      <c r="J523">
        <v>70</v>
      </c>
      <c r="K523">
        <v>827123</v>
      </c>
    </row>
    <row r="524" spans="1:11" x14ac:dyDescent="0.3">
      <c r="A524" t="str">
        <f t="shared" si="0"/>
        <v>Yolo County</v>
      </c>
      <c r="B524" s="72" t="s">
        <v>1306</v>
      </c>
      <c r="C524">
        <v>993</v>
      </c>
      <c r="D524">
        <v>934</v>
      </c>
      <c r="E524">
        <v>1572</v>
      </c>
      <c r="F524">
        <v>242</v>
      </c>
      <c r="G524">
        <v>48</v>
      </c>
      <c r="H524">
        <v>33</v>
      </c>
      <c r="I524">
        <v>25</v>
      </c>
      <c r="J524">
        <v>30</v>
      </c>
      <c r="K524">
        <v>219061</v>
      </c>
    </row>
    <row r="525" spans="1:11" x14ac:dyDescent="0.3">
      <c r="A525" t="str">
        <f t="shared" si="0"/>
        <v>Yuba County</v>
      </c>
      <c r="B525" s="72" t="s">
        <v>1307</v>
      </c>
      <c r="C525">
        <v>421</v>
      </c>
      <c r="D525">
        <v>453</v>
      </c>
      <c r="E525">
        <v>669</v>
      </c>
      <c r="F525">
        <v>122</v>
      </c>
      <c r="G525">
        <v>85</v>
      </c>
      <c r="H525">
        <v>0</v>
      </c>
      <c r="I525">
        <v>15</v>
      </c>
      <c r="J525">
        <v>10</v>
      </c>
      <c r="K525">
        <v>78079</v>
      </c>
    </row>
    <row r="526" spans="1:11" x14ac:dyDescent="0.3">
      <c r="A526" t="str">
        <f t="shared" si="0"/>
        <v>#N/A County</v>
      </c>
      <c r="B526" s="72" t="s">
        <v>1272</v>
      </c>
      <c r="C526">
        <v>1623</v>
      </c>
      <c r="D526">
        <v>2310</v>
      </c>
      <c r="E526">
        <v>2511</v>
      </c>
      <c r="F526">
        <v>458</v>
      </c>
      <c r="G526">
        <v>315</v>
      </c>
      <c r="H526">
        <v>80</v>
      </c>
      <c r="I526">
        <v>120</v>
      </c>
      <c r="J526">
        <v>497</v>
      </c>
      <c r="K526">
        <v>0</v>
      </c>
    </row>
    <row r="527" spans="1:11" x14ac:dyDescent="0.3">
      <c r="B527" s="72" t="s">
        <v>1273</v>
      </c>
      <c r="C527">
        <v>192384</v>
      </c>
      <c r="D527">
        <v>185353</v>
      </c>
      <c r="E527">
        <v>309381</v>
      </c>
      <c r="F527">
        <v>27881</v>
      </c>
      <c r="G527">
        <v>23728</v>
      </c>
      <c r="H527">
        <v>6188</v>
      </c>
      <c r="I527">
        <v>8288</v>
      </c>
      <c r="J527">
        <v>4792</v>
      </c>
      <c r="K527">
        <v>39288287</v>
      </c>
    </row>
    <row r="529" spans="1:11" x14ac:dyDescent="0.3">
      <c r="A529" s="1" t="s">
        <v>1196</v>
      </c>
      <c r="B529" s="193" t="s">
        <v>341</v>
      </c>
      <c r="C529" s="193" t="s">
        <v>342</v>
      </c>
      <c r="D529" t="s">
        <v>343</v>
      </c>
      <c r="E529" t="s">
        <v>344</v>
      </c>
      <c r="F529" t="s">
        <v>345</v>
      </c>
      <c r="G529" t="s">
        <v>346</v>
      </c>
      <c r="H529" t="s">
        <v>347</v>
      </c>
      <c r="I529" t="s">
        <v>348</v>
      </c>
      <c r="J529" t="s">
        <v>349</v>
      </c>
      <c r="K529" t="s">
        <v>350</v>
      </c>
    </row>
    <row r="530" spans="1:11" x14ac:dyDescent="0.3">
      <c r="B530" s="72" t="s">
        <v>1196</v>
      </c>
      <c r="C530">
        <v>18219</v>
      </c>
      <c r="D530">
        <v>18252</v>
      </c>
      <c r="E530">
        <v>29677</v>
      </c>
      <c r="F530">
        <v>3204</v>
      </c>
      <c r="G530">
        <v>2369</v>
      </c>
      <c r="H530">
        <v>410</v>
      </c>
      <c r="I530">
        <v>1036</v>
      </c>
      <c r="J530">
        <v>508</v>
      </c>
      <c r="K530">
        <v>3701560</v>
      </c>
    </row>
    <row r="531" spans="1:11" x14ac:dyDescent="0.3">
      <c r="A531" t="str">
        <f>_xlfn.CONCAT(B531," County")</f>
        <v>Alameda County</v>
      </c>
      <c r="B531" s="194" t="s">
        <v>356</v>
      </c>
      <c r="C531">
        <v>510</v>
      </c>
      <c r="D531">
        <v>424</v>
      </c>
      <c r="E531">
        <v>820</v>
      </c>
      <c r="F531">
        <v>27</v>
      </c>
      <c r="G531">
        <v>49</v>
      </c>
      <c r="H531">
        <v>10</v>
      </c>
      <c r="I531">
        <v>20</v>
      </c>
      <c r="J531">
        <v>24</v>
      </c>
      <c r="K531">
        <v>112271</v>
      </c>
    </row>
    <row r="532" spans="1:11" x14ac:dyDescent="0.3">
      <c r="A532" t="str">
        <f t="shared" ref="A532:A587" si="1">_xlfn.CONCAT(B532," County")</f>
        <v>Alpine County</v>
      </c>
      <c r="B532" s="194" t="s">
        <v>1275</v>
      </c>
      <c r="C532">
        <v>15</v>
      </c>
      <c r="D532">
        <v>15</v>
      </c>
      <c r="E532">
        <v>22</v>
      </c>
      <c r="F532">
        <v>5</v>
      </c>
      <c r="G532">
        <v>0</v>
      </c>
      <c r="H532">
        <v>0</v>
      </c>
      <c r="I532">
        <v>0</v>
      </c>
      <c r="J532">
        <v>0</v>
      </c>
      <c r="K532">
        <v>3685</v>
      </c>
    </row>
    <row r="533" spans="1:11" x14ac:dyDescent="0.3">
      <c r="A533" t="str">
        <f t="shared" si="1"/>
        <v>Amador County</v>
      </c>
      <c r="B533" s="194" t="s">
        <v>1276</v>
      </c>
      <c r="C533">
        <v>54</v>
      </c>
      <c r="D533">
        <v>59</v>
      </c>
      <c r="E533">
        <v>90</v>
      </c>
      <c r="F533">
        <v>15</v>
      </c>
      <c r="G533">
        <v>5</v>
      </c>
      <c r="H533">
        <v>0</v>
      </c>
      <c r="I533">
        <v>10</v>
      </c>
      <c r="J533">
        <v>5</v>
      </c>
      <c r="K533">
        <v>10819</v>
      </c>
    </row>
    <row r="534" spans="1:11" x14ac:dyDescent="0.3">
      <c r="A534" t="str">
        <f t="shared" si="1"/>
        <v>Butte County</v>
      </c>
      <c r="B534" s="194" t="s">
        <v>1277</v>
      </c>
      <c r="C534">
        <v>417</v>
      </c>
      <c r="D534">
        <v>395</v>
      </c>
      <c r="E534">
        <v>612</v>
      </c>
      <c r="F534">
        <v>115</v>
      </c>
      <c r="G534">
        <v>39</v>
      </c>
      <c r="H534">
        <v>18</v>
      </c>
      <c r="I534">
        <v>20</v>
      </c>
      <c r="J534">
        <v>15</v>
      </c>
      <c r="K534">
        <v>58405</v>
      </c>
    </row>
    <row r="535" spans="1:11" x14ac:dyDescent="0.3">
      <c r="A535" t="str">
        <f t="shared" si="1"/>
        <v>Calaveras County</v>
      </c>
      <c r="B535" s="194" t="s">
        <v>1278</v>
      </c>
      <c r="C535">
        <v>154</v>
      </c>
      <c r="D535">
        <v>177</v>
      </c>
      <c r="E535">
        <v>249</v>
      </c>
      <c r="F535">
        <v>46</v>
      </c>
      <c r="G535">
        <v>10</v>
      </c>
      <c r="H535">
        <v>0</v>
      </c>
      <c r="I535">
        <v>10</v>
      </c>
      <c r="J535">
        <v>15</v>
      </c>
      <c r="K535">
        <v>37308</v>
      </c>
    </row>
    <row r="536" spans="1:11" x14ac:dyDescent="0.3">
      <c r="A536" t="str">
        <f t="shared" si="1"/>
        <v>Colusa County</v>
      </c>
      <c r="B536" s="194" t="s">
        <v>513</v>
      </c>
      <c r="C536">
        <v>29</v>
      </c>
      <c r="D536">
        <v>21</v>
      </c>
      <c r="E536">
        <v>49</v>
      </c>
      <c r="F536">
        <v>5</v>
      </c>
      <c r="G536">
        <v>0</v>
      </c>
      <c r="H536">
        <v>0</v>
      </c>
      <c r="I536">
        <v>0</v>
      </c>
      <c r="J536">
        <v>0</v>
      </c>
      <c r="K536">
        <v>7652</v>
      </c>
    </row>
    <row r="537" spans="1:11" x14ac:dyDescent="0.3">
      <c r="A537" t="str">
        <f t="shared" si="1"/>
        <v>Contra Costa County</v>
      </c>
      <c r="B537" s="194" t="s">
        <v>1279</v>
      </c>
      <c r="C537">
        <v>212</v>
      </c>
      <c r="D537">
        <v>217</v>
      </c>
      <c r="E537">
        <v>390</v>
      </c>
      <c r="F537">
        <v>20</v>
      </c>
      <c r="G537">
        <v>25</v>
      </c>
      <c r="H537">
        <v>0</v>
      </c>
      <c r="I537">
        <v>10</v>
      </c>
      <c r="J537">
        <v>5</v>
      </c>
      <c r="K537">
        <v>76027</v>
      </c>
    </row>
    <row r="538" spans="1:11" x14ac:dyDescent="0.3">
      <c r="A538" t="str">
        <f t="shared" si="1"/>
        <v>Del Norte County</v>
      </c>
      <c r="B538" s="194" t="s">
        <v>1280</v>
      </c>
      <c r="C538">
        <v>23</v>
      </c>
      <c r="D538">
        <v>22</v>
      </c>
      <c r="E538">
        <v>37</v>
      </c>
      <c r="F538">
        <v>10</v>
      </c>
      <c r="G538">
        <v>5</v>
      </c>
      <c r="H538">
        <v>0</v>
      </c>
      <c r="I538">
        <v>5</v>
      </c>
      <c r="J538">
        <v>0</v>
      </c>
      <c r="K538">
        <v>3640</v>
      </c>
    </row>
    <row r="539" spans="1:11" x14ac:dyDescent="0.3">
      <c r="A539" t="str">
        <f t="shared" si="1"/>
        <v>El Dorado County</v>
      </c>
      <c r="B539" s="194" t="s">
        <v>1281</v>
      </c>
      <c r="C539">
        <v>462</v>
      </c>
      <c r="D539">
        <v>504</v>
      </c>
      <c r="E539">
        <v>828</v>
      </c>
      <c r="F539">
        <v>130</v>
      </c>
      <c r="G539">
        <v>25</v>
      </c>
      <c r="H539">
        <v>0</v>
      </c>
      <c r="I539">
        <v>40</v>
      </c>
      <c r="J539">
        <v>15</v>
      </c>
      <c r="K539">
        <v>124513</v>
      </c>
    </row>
    <row r="540" spans="1:11" x14ac:dyDescent="0.3">
      <c r="A540" t="str">
        <f t="shared" si="1"/>
        <v>Fresno County</v>
      </c>
      <c r="B540" s="194" t="s">
        <v>632</v>
      </c>
      <c r="C540">
        <v>172</v>
      </c>
      <c r="D540">
        <v>141</v>
      </c>
      <c r="E540">
        <v>270</v>
      </c>
      <c r="F540">
        <v>30</v>
      </c>
      <c r="G540">
        <v>0</v>
      </c>
      <c r="H540">
        <v>0</v>
      </c>
      <c r="I540">
        <v>25</v>
      </c>
      <c r="J540">
        <v>0</v>
      </c>
      <c r="K540">
        <v>34220</v>
      </c>
    </row>
    <row r="541" spans="1:11" x14ac:dyDescent="0.3">
      <c r="A541" t="str">
        <f t="shared" si="1"/>
        <v>Glenn County</v>
      </c>
      <c r="B541" s="194" t="s">
        <v>1282</v>
      </c>
      <c r="C541">
        <v>31</v>
      </c>
      <c r="D541">
        <v>20</v>
      </c>
      <c r="E541">
        <v>45</v>
      </c>
      <c r="F541">
        <v>10</v>
      </c>
      <c r="G541">
        <v>0</v>
      </c>
      <c r="H541">
        <v>0</v>
      </c>
      <c r="I541">
        <v>0</v>
      </c>
      <c r="J541">
        <v>0</v>
      </c>
      <c r="K541">
        <v>4230</v>
      </c>
    </row>
    <row r="542" spans="1:11" x14ac:dyDescent="0.3">
      <c r="A542" t="str">
        <f t="shared" si="1"/>
        <v>Humboldt County</v>
      </c>
      <c r="B542" s="194" t="s">
        <v>1283</v>
      </c>
      <c r="C542">
        <v>411</v>
      </c>
      <c r="D542">
        <v>466</v>
      </c>
      <c r="E542">
        <v>611</v>
      </c>
      <c r="F542">
        <v>185</v>
      </c>
      <c r="G542">
        <v>28</v>
      </c>
      <c r="H542">
        <v>5</v>
      </c>
      <c r="I542">
        <v>60</v>
      </c>
      <c r="J542">
        <v>15</v>
      </c>
      <c r="K542">
        <v>63302</v>
      </c>
    </row>
    <row r="543" spans="1:11" x14ac:dyDescent="0.3">
      <c r="A543" t="str">
        <f t="shared" si="1"/>
        <v>Imperial County</v>
      </c>
      <c r="B543" s="194" t="s">
        <v>702</v>
      </c>
      <c r="C543">
        <v>174</v>
      </c>
      <c r="D543">
        <v>92</v>
      </c>
      <c r="E543">
        <v>250</v>
      </c>
      <c r="F543">
        <v>25</v>
      </c>
      <c r="G543">
        <v>10</v>
      </c>
      <c r="H543">
        <v>0</v>
      </c>
      <c r="I543">
        <v>5</v>
      </c>
      <c r="J543">
        <v>0</v>
      </c>
      <c r="K543">
        <v>18157</v>
      </c>
    </row>
    <row r="544" spans="1:11" x14ac:dyDescent="0.3">
      <c r="A544" t="str">
        <f t="shared" si="1"/>
        <v>Inyo County</v>
      </c>
      <c r="B544" s="194" t="s">
        <v>1284</v>
      </c>
      <c r="C544">
        <v>36</v>
      </c>
      <c r="D544">
        <v>20</v>
      </c>
      <c r="E544">
        <v>49</v>
      </c>
      <c r="F544">
        <v>15</v>
      </c>
      <c r="G544">
        <v>0</v>
      </c>
      <c r="H544">
        <v>0</v>
      </c>
      <c r="I544">
        <v>5</v>
      </c>
      <c r="J544">
        <v>10</v>
      </c>
      <c r="K544">
        <v>4569</v>
      </c>
    </row>
    <row r="545" spans="1:11" x14ac:dyDescent="0.3">
      <c r="A545" t="str">
        <f t="shared" si="1"/>
        <v>Kern County</v>
      </c>
      <c r="B545" s="194" t="s">
        <v>1285</v>
      </c>
      <c r="C545">
        <v>801</v>
      </c>
      <c r="D545">
        <v>796</v>
      </c>
      <c r="E545">
        <v>1264</v>
      </c>
      <c r="F545">
        <v>195</v>
      </c>
      <c r="G545">
        <v>56</v>
      </c>
      <c r="H545">
        <v>10</v>
      </c>
      <c r="I545">
        <v>68</v>
      </c>
      <c r="J545">
        <v>15</v>
      </c>
      <c r="K545">
        <v>152460</v>
      </c>
    </row>
    <row r="546" spans="1:11" x14ac:dyDescent="0.3">
      <c r="A546" t="str">
        <f t="shared" si="1"/>
        <v>Kings County</v>
      </c>
      <c r="B546" s="194" t="s">
        <v>1286</v>
      </c>
      <c r="C546">
        <v>41</v>
      </c>
      <c r="D546">
        <v>28</v>
      </c>
      <c r="E546">
        <v>57</v>
      </c>
      <c r="F546">
        <v>10</v>
      </c>
      <c r="G546">
        <v>0</v>
      </c>
      <c r="H546">
        <v>0</v>
      </c>
      <c r="I546">
        <v>5</v>
      </c>
      <c r="J546">
        <v>0</v>
      </c>
      <c r="K546">
        <v>5322</v>
      </c>
    </row>
    <row r="547" spans="1:11" x14ac:dyDescent="0.3">
      <c r="A547" t="str">
        <f t="shared" si="1"/>
        <v>Lake County</v>
      </c>
      <c r="B547" s="194" t="s">
        <v>1287</v>
      </c>
      <c r="C547">
        <v>185</v>
      </c>
      <c r="D547">
        <v>191</v>
      </c>
      <c r="E547">
        <v>290</v>
      </c>
      <c r="F547">
        <v>62</v>
      </c>
      <c r="G547">
        <v>10</v>
      </c>
      <c r="H547">
        <v>0</v>
      </c>
      <c r="I547">
        <v>25</v>
      </c>
      <c r="J547">
        <v>10</v>
      </c>
      <c r="K547">
        <v>37276</v>
      </c>
    </row>
    <row r="548" spans="1:11" x14ac:dyDescent="0.3">
      <c r="A548" t="str">
        <f t="shared" si="1"/>
        <v>Lassen County</v>
      </c>
      <c r="B548" s="194" t="s">
        <v>1288</v>
      </c>
      <c r="C548">
        <v>51</v>
      </c>
      <c r="D548">
        <v>72</v>
      </c>
      <c r="E548">
        <v>78</v>
      </c>
      <c r="F548">
        <v>40</v>
      </c>
      <c r="G548">
        <v>5</v>
      </c>
      <c r="H548">
        <v>0</v>
      </c>
      <c r="I548">
        <v>5</v>
      </c>
      <c r="J548">
        <v>0</v>
      </c>
      <c r="K548">
        <v>12246</v>
      </c>
    </row>
    <row r="549" spans="1:11" x14ac:dyDescent="0.3">
      <c r="A549" t="str">
        <f t="shared" si="1"/>
        <v>Los Angeles County</v>
      </c>
      <c r="B549" s="194" t="s">
        <v>806</v>
      </c>
      <c r="C549">
        <v>3712</v>
      </c>
      <c r="D549">
        <v>3293</v>
      </c>
      <c r="E549">
        <v>6035</v>
      </c>
      <c r="F549">
        <v>240</v>
      </c>
      <c r="G549">
        <v>459</v>
      </c>
      <c r="H549">
        <v>88</v>
      </c>
      <c r="I549">
        <v>155</v>
      </c>
      <c r="J549">
        <v>75</v>
      </c>
      <c r="K549">
        <v>588028</v>
      </c>
    </row>
    <row r="550" spans="1:11" x14ac:dyDescent="0.3">
      <c r="A550" t="str">
        <f t="shared" si="1"/>
        <v>Madera County</v>
      </c>
      <c r="B550" s="194" t="s">
        <v>816</v>
      </c>
      <c r="C550">
        <v>156</v>
      </c>
      <c r="D550">
        <v>142</v>
      </c>
      <c r="E550">
        <v>256</v>
      </c>
      <c r="F550">
        <v>20</v>
      </c>
      <c r="G550">
        <v>10</v>
      </c>
      <c r="H550">
        <v>0</v>
      </c>
      <c r="I550">
        <v>10</v>
      </c>
      <c r="J550">
        <v>5</v>
      </c>
      <c r="K550">
        <v>39300</v>
      </c>
    </row>
    <row r="551" spans="1:11" x14ac:dyDescent="0.3">
      <c r="A551" t="str">
        <f t="shared" si="1"/>
        <v>Marin County</v>
      </c>
      <c r="B551" s="194" t="s">
        <v>1289</v>
      </c>
      <c r="C551">
        <v>37</v>
      </c>
      <c r="D551">
        <v>66</v>
      </c>
      <c r="E551">
        <v>65</v>
      </c>
      <c r="F551">
        <v>15</v>
      </c>
      <c r="G551">
        <v>15</v>
      </c>
      <c r="H551">
        <v>0</v>
      </c>
      <c r="I551">
        <v>5</v>
      </c>
      <c r="J551">
        <v>5</v>
      </c>
      <c r="K551">
        <v>20677</v>
      </c>
    </row>
    <row r="552" spans="1:11" x14ac:dyDescent="0.3">
      <c r="A552" t="str">
        <f t="shared" si="1"/>
        <v>Mariposa County</v>
      </c>
      <c r="B552" s="194" t="s">
        <v>1290</v>
      </c>
      <c r="C552">
        <v>47</v>
      </c>
      <c r="D552">
        <v>45</v>
      </c>
      <c r="E552">
        <v>74</v>
      </c>
      <c r="F552">
        <v>15</v>
      </c>
      <c r="G552">
        <v>5</v>
      </c>
      <c r="H552">
        <v>0</v>
      </c>
      <c r="I552">
        <v>5</v>
      </c>
      <c r="J552">
        <v>0</v>
      </c>
      <c r="K552">
        <v>15900</v>
      </c>
    </row>
    <row r="553" spans="1:11" x14ac:dyDescent="0.3">
      <c r="A553" t="str">
        <f t="shared" si="1"/>
        <v>Mendocino County</v>
      </c>
      <c r="B553" s="194" t="s">
        <v>1291</v>
      </c>
      <c r="C553">
        <v>112</v>
      </c>
      <c r="D553">
        <v>109</v>
      </c>
      <c r="E553">
        <v>140</v>
      </c>
      <c r="F553">
        <v>40</v>
      </c>
      <c r="G553">
        <v>5</v>
      </c>
      <c r="H553">
        <v>0</v>
      </c>
      <c r="I553">
        <v>10</v>
      </c>
      <c r="J553">
        <v>0</v>
      </c>
      <c r="K553">
        <v>24018</v>
      </c>
    </row>
    <row r="554" spans="1:11" x14ac:dyDescent="0.3">
      <c r="A554" t="str">
        <f t="shared" si="1"/>
        <v>Merced County</v>
      </c>
      <c r="B554" s="194" t="s">
        <v>842</v>
      </c>
      <c r="C554">
        <v>243</v>
      </c>
      <c r="D554">
        <v>179</v>
      </c>
      <c r="E554">
        <v>392</v>
      </c>
      <c r="F554">
        <v>25</v>
      </c>
      <c r="G554">
        <v>10</v>
      </c>
      <c r="H554">
        <v>0</v>
      </c>
      <c r="I554">
        <v>5</v>
      </c>
      <c r="J554">
        <v>5</v>
      </c>
      <c r="K554">
        <v>49775</v>
      </c>
    </row>
    <row r="555" spans="1:11" x14ac:dyDescent="0.3">
      <c r="A555" t="str">
        <f t="shared" si="1"/>
        <v>Modoc County</v>
      </c>
      <c r="B555" s="194" t="s">
        <v>1292</v>
      </c>
      <c r="C555">
        <v>15</v>
      </c>
      <c r="D555">
        <v>20</v>
      </c>
      <c r="E555">
        <v>25</v>
      </c>
      <c r="F555">
        <v>10</v>
      </c>
      <c r="G555">
        <v>0</v>
      </c>
      <c r="H555">
        <v>0</v>
      </c>
      <c r="I555">
        <v>0</v>
      </c>
      <c r="J555">
        <v>0</v>
      </c>
      <c r="K555">
        <v>1878</v>
      </c>
    </row>
    <row r="556" spans="1:11" x14ac:dyDescent="0.3">
      <c r="A556" t="str">
        <f t="shared" si="1"/>
        <v>Mono County</v>
      </c>
      <c r="B556" s="194" t="s">
        <v>1293</v>
      </c>
      <c r="C556">
        <v>25</v>
      </c>
      <c r="D556">
        <v>30</v>
      </c>
      <c r="E556">
        <v>30</v>
      </c>
      <c r="F556">
        <v>10</v>
      </c>
      <c r="G556">
        <v>0</v>
      </c>
      <c r="H556">
        <v>0</v>
      </c>
      <c r="I556">
        <v>0</v>
      </c>
      <c r="J556">
        <v>0</v>
      </c>
      <c r="K556">
        <v>2743</v>
      </c>
    </row>
    <row r="557" spans="1:11" x14ac:dyDescent="0.3">
      <c r="A557" t="str">
        <f t="shared" si="1"/>
        <v>Monterey County</v>
      </c>
      <c r="B557" s="194" t="s">
        <v>862</v>
      </c>
      <c r="C557">
        <v>208</v>
      </c>
      <c r="D557">
        <v>188</v>
      </c>
      <c r="E557">
        <v>360</v>
      </c>
      <c r="F557">
        <v>25</v>
      </c>
      <c r="G557">
        <v>14</v>
      </c>
      <c r="H557">
        <v>5</v>
      </c>
      <c r="I557">
        <v>5</v>
      </c>
      <c r="J557">
        <v>5</v>
      </c>
      <c r="K557">
        <v>58195</v>
      </c>
    </row>
    <row r="558" spans="1:11" x14ac:dyDescent="0.3">
      <c r="A558" t="str">
        <f t="shared" si="1"/>
        <v>Napa County</v>
      </c>
      <c r="B558" s="194" t="s">
        <v>880</v>
      </c>
      <c r="C558">
        <v>15</v>
      </c>
      <c r="D558">
        <v>20</v>
      </c>
      <c r="E558">
        <v>28</v>
      </c>
      <c r="F558">
        <v>0</v>
      </c>
      <c r="G558">
        <v>0</v>
      </c>
      <c r="H558">
        <v>0</v>
      </c>
      <c r="I558">
        <v>5</v>
      </c>
      <c r="J558">
        <v>0</v>
      </c>
      <c r="K558">
        <v>5145</v>
      </c>
    </row>
    <row r="559" spans="1:11" x14ac:dyDescent="0.3">
      <c r="A559" t="str">
        <f t="shared" si="1"/>
        <v>Nevada County</v>
      </c>
      <c r="B559" s="194" t="s">
        <v>1294</v>
      </c>
      <c r="C559">
        <v>104</v>
      </c>
      <c r="D559">
        <v>136</v>
      </c>
      <c r="E559">
        <v>211</v>
      </c>
      <c r="F559">
        <v>15</v>
      </c>
      <c r="G559">
        <v>10</v>
      </c>
      <c r="H559">
        <v>0</v>
      </c>
      <c r="I559">
        <v>5</v>
      </c>
      <c r="J559">
        <v>0</v>
      </c>
      <c r="K559">
        <v>30957</v>
      </c>
    </row>
    <row r="560" spans="1:11" x14ac:dyDescent="0.3">
      <c r="A560" t="str">
        <f t="shared" si="1"/>
        <v>Orange County</v>
      </c>
      <c r="B560" s="194" t="s">
        <v>912</v>
      </c>
      <c r="C560">
        <v>268</v>
      </c>
      <c r="D560">
        <v>166</v>
      </c>
      <c r="E560">
        <v>420</v>
      </c>
      <c r="F560">
        <v>10</v>
      </c>
      <c r="G560">
        <v>10</v>
      </c>
      <c r="H560">
        <v>0</v>
      </c>
      <c r="I560">
        <v>5</v>
      </c>
      <c r="J560">
        <v>5</v>
      </c>
      <c r="K560">
        <v>68193</v>
      </c>
    </row>
    <row r="561" spans="1:11" x14ac:dyDescent="0.3">
      <c r="A561" t="str">
        <f t="shared" si="1"/>
        <v>Placer County</v>
      </c>
      <c r="B561" s="194" t="s">
        <v>1295</v>
      </c>
      <c r="C561">
        <v>142</v>
      </c>
      <c r="D561">
        <v>157</v>
      </c>
      <c r="E561">
        <v>230</v>
      </c>
      <c r="F561">
        <v>20</v>
      </c>
      <c r="G561">
        <v>15</v>
      </c>
      <c r="H561">
        <v>16</v>
      </c>
      <c r="I561">
        <v>10</v>
      </c>
      <c r="J561">
        <v>0</v>
      </c>
      <c r="K561">
        <v>34385</v>
      </c>
    </row>
    <row r="562" spans="1:11" x14ac:dyDescent="0.3">
      <c r="A562" t="str">
        <f t="shared" si="1"/>
        <v>Plumas County</v>
      </c>
      <c r="B562" s="194" t="s">
        <v>1296</v>
      </c>
      <c r="C562">
        <v>61</v>
      </c>
      <c r="D562">
        <v>82</v>
      </c>
      <c r="E562">
        <v>99</v>
      </c>
      <c r="F562">
        <v>23</v>
      </c>
      <c r="G562">
        <v>5</v>
      </c>
      <c r="H562">
        <v>0</v>
      </c>
      <c r="I562">
        <v>0</v>
      </c>
      <c r="J562">
        <v>5</v>
      </c>
      <c r="K562">
        <v>13138</v>
      </c>
    </row>
    <row r="563" spans="1:11" x14ac:dyDescent="0.3">
      <c r="A563" t="str">
        <f t="shared" si="1"/>
        <v>Riverside County</v>
      </c>
      <c r="B563" s="194" t="s">
        <v>1022</v>
      </c>
      <c r="C563">
        <v>1192</v>
      </c>
      <c r="D563">
        <v>1042</v>
      </c>
      <c r="E563">
        <v>1980</v>
      </c>
      <c r="F563">
        <v>84</v>
      </c>
      <c r="G563">
        <v>107</v>
      </c>
      <c r="H563">
        <v>16</v>
      </c>
      <c r="I563">
        <v>65</v>
      </c>
      <c r="J563">
        <v>15</v>
      </c>
      <c r="K563">
        <v>247826</v>
      </c>
    </row>
    <row r="564" spans="1:11" x14ac:dyDescent="0.3">
      <c r="A564" t="str">
        <f t="shared" si="1"/>
        <v>Sacramento County</v>
      </c>
      <c r="B564" s="194" t="s">
        <v>1034</v>
      </c>
      <c r="C564">
        <v>2567</v>
      </c>
      <c r="D564">
        <v>3205</v>
      </c>
      <c r="E564">
        <v>4378</v>
      </c>
      <c r="F564">
        <v>807</v>
      </c>
      <c r="G564">
        <v>414</v>
      </c>
      <c r="H564">
        <v>74</v>
      </c>
      <c r="I564">
        <v>91</v>
      </c>
      <c r="J564">
        <v>67</v>
      </c>
      <c r="K564">
        <v>506300</v>
      </c>
    </row>
    <row r="565" spans="1:11" x14ac:dyDescent="0.3">
      <c r="A565" t="str">
        <f t="shared" si="1"/>
        <v>San Benito County</v>
      </c>
      <c r="B565" s="194" t="s">
        <v>1297</v>
      </c>
      <c r="C565">
        <v>20</v>
      </c>
      <c r="D565">
        <v>15</v>
      </c>
      <c r="E565">
        <v>32</v>
      </c>
      <c r="F565">
        <v>5</v>
      </c>
      <c r="G565">
        <v>5</v>
      </c>
      <c r="H565">
        <v>0</v>
      </c>
      <c r="I565">
        <v>0</v>
      </c>
      <c r="J565">
        <v>0</v>
      </c>
      <c r="K565">
        <v>5451</v>
      </c>
    </row>
    <row r="566" spans="1:11" x14ac:dyDescent="0.3">
      <c r="A566" t="str">
        <f t="shared" si="1"/>
        <v>San Bernardino County</v>
      </c>
      <c r="B566" s="194" t="s">
        <v>1040</v>
      </c>
      <c r="C566">
        <v>528</v>
      </c>
      <c r="D566">
        <v>660</v>
      </c>
      <c r="E566">
        <v>999</v>
      </c>
      <c r="F566">
        <v>86</v>
      </c>
      <c r="G566">
        <v>69</v>
      </c>
      <c r="H566">
        <v>23</v>
      </c>
      <c r="I566">
        <v>60</v>
      </c>
      <c r="J566">
        <v>30</v>
      </c>
      <c r="K566">
        <v>157770</v>
      </c>
    </row>
    <row r="567" spans="1:11" x14ac:dyDescent="0.3">
      <c r="A567" t="str">
        <f t="shared" si="1"/>
        <v>San Diego County</v>
      </c>
      <c r="B567" s="194" t="s">
        <v>1048</v>
      </c>
      <c r="C567">
        <v>2236</v>
      </c>
      <c r="D567">
        <v>2293</v>
      </c>
      <c r="E567">
        <v>3503</v>
      </c>
      <c r="F567">
        <v>209</v>
      </c>
      <c r="G567">
        <v>615</v>
      </c>
      <c r="H567">
        <v>84</v>
      </c>
      <c r="I567">
        <v>110</v>
      </c>
      <c r="J567">
        <v>40</v>
      </c>
      <c r="K567">
        <v>431991</v>
      </c>
    </row>
    <row r="568" spans="1:11" x14ac:dyDescent="0.3">
      <c r="A568" t="str">
        <f t="shared" si="1"/>
        <v>San Joaquin County</v>
      </c>
      <c r="B568" s="194" t="s">
        <v>1060</v>
      </c>
      <c r="C568">
        <v>321</v>
      </c>
      <c r="D568">
        <v>215</v>
      </c>
      <c r="E568">
        <v>452</v>
      </c>
      <c r="F568">
        <v>20</v>
      </c>
      <c r="G568">
        <v>32</v>
      </c>
      <c r="H568">
        <v>16</v>
      </c>
      <c r="I568">
        <v>35</v>
      </c>
      <c r="J568">
        <v>15</v>
      </c>
      <c r="K568">
        <v>53021</v>
      </c>
    </row>
    <row r="569" spans="1:11" x14ac:dyDescent="0.3">
      <c r="A569" t="str">
        <f t="shared" si="1"/>
        <v>San Luis Obispo County</v>
      </c>
      <c r="B569" s="194" t="s">
        <v>1070</v>
      </c>
      <c r="C569">
        <v>295</v>
      </c>
      <c r="D569">
        <v>303</v>
      </c>
      <c r="E569">
        <v>487</v>
      </c>
      <c r="F569">
        <v>63</v>
      </c>
      <c r="G569">
        <v>54</v>
      </c>
      <c r="H569">
        <v>5</v>
      </c>
      <c r="I569">
        <v>10</v>
      </c>
      <c r="J569">
        <v>20</v>
      </c>
      <c r="K569">
        <v>70280</v>
      </c>
    </row>
    <row r="570" spans="1:11" x14ac:dyDescent="0.3">
      <c r="A570" t="str">
        <f t="shared" si="1"/>
        <v>San Mateo County</v>
      </c>
      <c r="B570" s="194" t="s">
        <v>1076</v>
      </c>
      <c r="C570">
        <v>20</v>
      </c>
      <c r="D570">
        <v>35</v>
      </c>
      <c r="E570">
        <v>32</v>
      </c>
      <c r="F570">
        <v>0</v>
      </c>
      <c r="G570">
        <v>0</v>
      </c>
      <c r="H570">
        <v>0</v>
      </c>
      <c r="I570">
        <v>0</v>
      </c>
      <c r="J570">
        <v>5</v>
      </c>
      <c r="K570">
        <v>9834</v>
      </c>
    </row>
    <row r="571" spans="1:11" x14ac:dyDescent="0.3">
      <c r="A571" t="str">
        <f t="shared" si="1"/>
        <v>Santa Barbara County</v>
      </c>
      <c r="B571" s="194" t="s">
        <v>1086</v>
      </c>
      <c r="C571">
        <v>286</v>
      </c>
      <c r="D571">
        <v>356</v>
      </c>
      <c r="E571">
        <v>487</v>
      </c>
      <c r="F571">
        <v>72</v>
      </c>
      <c r="G571">
        <v>51</v>
      </c>
      <c r="H571">
        <v>5</v>
      </c>
      <c r="I571">
        <v>10</v>
      </c>
      <c r="J571">
        <v>10</v>
      </c>
      <c r="K571">
        <v>68796</v>
      </c>
    </row>
    <row r="572" spans="1:11" x14ac:dyDescent="0.3">
      <c r="A572" t="str">
        <f t="shared" si="1"/>
        <v>Santa Clara County</v>
      </c>
      <c r="B572" s="194" t="s">
        <v>1088</v>
      </c>
      <c r="C572">
        <v>20</v>
      </c>
      <c r="D572">
        <v>61</v>
      </c>
      <c r="E572">
        <v>42</v>
      </c>
      <c r="F572">
        <v>5</v>
      </c>
      <c r="G572">
        <v>31</v>
      </c>
      <c r="H572">
        <v>0</v>
      </c>
      <c r="I572">
        <v>0</v>
      </c>
      <c r="J572">
        <v>5</v>
      </c>
      <c r="K572">
        <v>22188</v>
      </c>
    </row>
    <row r="573" spans="1:11" x14ac:dyDescent="0.3">
      <c r="A573" t="str">
        <f t="shared" si="1"/>
        <v>Santa Cruz County</v>
      </c>
      <c r="B573" s="194" t="s">
        <v>1092</v>
      </c>
      <c r="C573">
        <v>165</v>
      </c>
      <c r="D573">
        <v>244</v>
      </c>
      <c r="E573">
        <v>315</v>
      </c>
      <c r="F573">
        <v>71</v>
      </c>
      <c r="G573">
        <v>10</v>
      </c>
      <c r="H573">
        <v>0</v>
      </c>
      <c r="I573">
        <v>5</v>
      </c>
      <c r="J573">
        <v>10</v>
      </c>
      <c r="K573">
        <v>79704</v>
      </c>
    </row>
    <row r="574" spans="1:11" x14ac:dyDescent="0.3">
      <c r="A574" t="str">
        <f t="shared" si="1"/>
        <v>Shasta County</v>
      </c>
      <c r="B574" s="194" t="s">
        <v>1298</v>
      </c>
      <c r="C574">
        <v>135</v>
      </c>
      <c r="D574">
        <v>128</v>
      </c>
      <c r="E574">
        <v>196</v>
      </c>
      <c r="F574">
        <v>40</v>
      </c>
      <c r="G574">
        <v>0</v>
      </c>
      <c r="H574">
        <v>0</v>
      </c>
      <c r="I574">
        <v>5</v>
      </c>
      <c r="J574">
        <v>10</v>
      </c>
      <c r="K574">
        <v>25377</v>
      </c>
    </row>
    <row r="575" spans="1:11" x14ac:dyDescent="0.3">
      <c r="A575" t="str">
        <f t="shared" si="1"/>
        <v>Sierra County</v>
      </c>
      <c r="B575" s="194" t="s">
        <v>1299</v>
      </c>
      <c r="C575">
        <v>15</v>
      </c>
      <c r="D575">
        <v>10</v>
      </c>
      <c r="E575">
        <v>20</v>
      </c>
      <c r="F575">
        <v>5</v>
      </c>
      <c r="G575">
        <v>0</v>
      </c>
      <c r="H575">
        <v>0</v>
      </c>
      <c r="I575">
        <v>0</v>
      </c>
      <c r="J575">
        <v>0</v>
      </c>
      <c r="K575">
        <v>941</v>
      </c>
    </row>
    <row r="576" spans="1:11" x14ac:dyDescent="0.3">
      <c r="A576" t="str">
        <f t="shared" si="1"/>
        <v>Siskiyou County</v>
      </c>
      <c r="B576" s="194" t="s">
        <v>1300</v>
      </c>
      <c r="C576">
        <v>35</v>
      </c>
      <c r="D576">
        <v>30</v>
      </c>
      <c r="E576">
        <v>40</v>
      </c>
      <c r="F576">
        <v>15</v>
      </c>
      <c r="G576">
        <v>0</v>
      </c>
      <c r="H576">
        <v>0</v>
      </c>
      <c r="I576">
        <v>10</v>
      </c>
      <c r="J576">
        <v>0</v>
      </c>
      <c r="K576">
        <v>4974</v>
      </c>
    </row>
    <row r="577" spans="1:11" x14ac:dyDescent="0.3">
      <c r="A577" t="str">
        <f t="shared" si="1"/>
        <v>Solano County</v>
      </c>
      <c r="B577" s="194" t="s">
        <v>1301</v>
      </c>
      <c r="C577">
        <v>10</v>
      </c>
      <c r="D577">
        <v>10</v>
      </c>
      <c r="E577">
        <v>10</v>
      </c>
      <c r="F577">
        <v>5</v>
      </c>
      <c r="G577">
        <v>0</v>
      </c>
      <c r="H577">
        <v>0</v>
      </c>
      <c r="I577">
        <v>0</v>
      </c>
      <c r="J577">
        <v>0</v>
      </c>
      <c r="K577">
        <v>193</v>
      </c>
    </row>
    <row r="578" spans="1:11" x14ac:dyDescent="0.3">
      <c r="A578" t="str">
        <f t="shared" si="1"/>
        <v>Sonoma County</v>
      </c>
      <c r="B578" s="194" t="s">
        <v>1136</v>
      </c>
      <c r="C578">
        <v>76</v>
      </c>
      <c r="D578">
        <v>94</v>
      </c>
      <c r="E578">
        <v>131</v>
      </c>
      <c r="F578">
        <v>20</v>
      </c>
      <c r="G578">
        <v>10</v>
      </c>
      <c r="H578">
        <v>0</v>
      </c>
      <c r="I578">
        <v>25</v>
      </c>
      <c r="J578">
        <v>0</v>
      </c>
      <c r="K578">
        <v>21879</v>
      </c>
    </row>
    <row r="579" spans="1:11" x14ac:dyDescent="0.3">
      <c r="A579" t="str">
        <f t="shared" si="1"/>
        <v>Stanislaus County</v>
      </c>
      <c r="B579" s="194" t="s">
        <v>1302</v>
      </c>
      <c r="C579">
        <v>132</v>
      </c>
      <c r="D579">
        <v>116</v>
      </c>
      <c r="E579">
        <v>212</v>
      </c>
      <c r="F579">
        <v>15</v>
      </c>
      <c r="G579">
        <v>5</v>
      </c>
      <c r="H579">
        <v>0</v>
      </c>
      <c r="I579">
        <v>10</v>
      </c>
      <c r="J579">
        <v>0</v>
      </c>
      <c r="K579">
        <v>29535</v>
      </c>
    </row>
    <row r="580" spans="1:11" x14ac:dyDescent="0.3">
      <c r="A580" t="str">
        <f t="shared" si="1"/>
        <v>Sutter County</v>
      </c>
      <c r="B580" s="194" t="s">
        <v>1303</v>
      </c>
      <c r="C580">
        <v>15</v>
      </c>
      <c r="D580">
        <v>25</v>
      </c>
      <c r="E580">
        <v>45</v>
      </c>
      <c r="F580">
        <v>15</v>
      </c>
      <c r="G580">
        <v>0</v>
      </c>
      <c r="H580">
        <v>0</v>
      </c>
      <c r="I580">
        <v>0</v>
      </c>
      <c r="J580">
        <v>0</v>
      </c>
      <c r="K580">
        <v>7182</v>
      </c>
    </row>
    <row r="581" spans="1:11" x14ac:dyDescent="0.3">
      <c r="A581" t="str">
        <f t="shared" si="1"/>
        <v>Tehama County</v>
      </c>
      <c r="B581" s="194" t="s">
        <v>1166</v>
      </c>
      <c r="C581">
        <v>186</v>
      </c>
      <c r="D581">
        <v>156</v>
      </c>
      <c r="E581">
        <v>280</v>
      </c>
      <c r="F581">
        <v>25</v>
      </c>
      <c r="G581">
        <v>16</v>
      </c>
      <c r="H581">
        <v>0</v>
      </c>
      <c r="I581">
        <v>17</v>
      </c>
      <c r="J581">
        <v>5</v>
      </c>
      <c r="K581">
        <v>22702</v>
      </c>
    </row>
    <row r="582" spans="1:11" x14ac:dyDescent="0.3">
      <c r="A582" t="str">
        <f t="shared" si="1"/>
        <v>Trinity County</v>
      </c>
      <c r="B582" s="194" t="s">
        <v>1304</v>
      </c>
      <c r="C582">
        <v>40</v>
      </c>
      <c r="D582">
        <v>61</v>
      </c>
      <c r="E582">
        <v>78</v>
      </c>
      <c r="F582">
        <v>25</v>
      </c>
      <c r="G582">
        <v>0</v>
      </c>
      <c r="H582">
        <v>0</v>
      </c>
      <c r="I582">
        <v>0</v>
      </c>
      <c r="J582">
        <v>0</v>
      </c>
      <c r="K582">
        <v>12309</v>
      </c>
    </row>
    <row r="583" spans="1:11" x14ac:dyDescent="0.3">
      <c r="A583" t="str">
        <f t="shared" si="1"/>
        <v>Tulare County</v>
      </c>
      <c r="B583" s="194" t="s">
        <v>1184</v>
      </c>
      <c r="C583">
        <v>358</v>
      </c>
      <c r="D583">
        <v>346</v>
      </c>
      <c r="E583">
        <v>608</v>
      </c>
      <c r="F583">
        <v>65</v>
      </c>
      <c r="G583">
        <v>37</v>
      </c>
      <c r="H583">
        <v>5</v>
      </c>
      <c r="I583">
        <v>20</v>
      </c>
      <c r="J583">
        <v>27</v>
      </c>
      <c r="K583">
        <v>71772</v>
      </c>
    </row>
    <row r="584" spans="1:11" x14ac:dyDescent="0.3">
      <c r="A584" t="str">
        <f t="shared" si="1"/>
        <v>Tuolumne County</v>
      </c>
      <c r="B584" s="194" t="s">
        <v>1305</v>
      </c>
      <c r="C584">
        <v>84</v>
      </c>
      <c r="D584">
        <v>79</v>
      </c>
      <c r="E584">
        <v>116</v>
      </c>
      <c r="F584">
        <v>45</v>
      </c>
      <c r="G584">
        <v>35</v>
      </c>
      <c r="H584">
        <v>0</v>
      </c>
      <c r="I584">
        <v>10</v>
      </c>
      <c r="J584">
        <v>0</v>
      </c>
      <c r="K584">
        <v>26738</v>
      </c>
    </row>
    <row r="585" spans="1:11" x14ac:dyDescent="0.3">
      <c r="A585" t="str">
        <f t="shared" si="1"/>
        <v>Ventura County</v>
      </c>
      <c r="B585" s="194" t="s">
        <v>1206</v>
      </c>
      <c r="C585">
        <v>314</v>
      </c>
      <c r="D585">
        <v>255</v>
      </c>
      <c r="E585">
        <v>474</v>
      </c>
      <c r="F585">
        <v>52</v>
      </c>
      <c r="G585">
        <v>14</v>
      </c>
      <c r="H585">
        <v>30</v>
      </c>
      <c r="I585">
        <v>10</v>
      </c>
      <c r="J585">
        <v>10</v>
      </c>
      <c r="K585">
        <v>59237</v>
      </c>
    </row>
    <row r="586" spans="1:11" x14ac:dyDescent="0.3">
      <c r="A586" t="str">
        <f t="shared" si="1"/>
        <v>Yolo County</v>
      </c>
      <c r="B586" s="194" t="s">
        <v>1306</v>
      </c>
      <c r="C586">
        <v>46</v>
      </c>
      <c r="D586">
        <v>41</v>
      </c>
      <c r="E586">
        <v>72</v>
      </c>
      <c r="F586">
        <v>0</v>
      </c>
      <c r="G586">
        <v>10</v>
      </c>
      <c r="H586">
        <v>0</v>
      </c>
      <c r="I586">
        <v>0</v>
      </c>
      <c r="J586">
        <v>5</v>
      </c>
      <c r="K586">
        <v>9152</v>
      </c>
    </row>
    <row r="587" spans="1:11" x14ac:dyDescent="0.3">
      <c r="A587" t="str">
        <f t="shared" si="1"/>
        <v>Yuba County</v>
      </c>
      <c r="B587" s="194" t="s">
        <v>1307</v>
      </c>
      <c r="C587">
        <v>200</v>
      </c>
      <c r="D587">
        <v>179</v>
      </c>
      <c r="E587">
        <v>312</v>
      </c>
      <c r="F587">
        <v>42</v>
      </c>
      <c r="G587">
        <v>29</v>
      </c>
      <c r="H587">
        <v>0</v>
      </c>
      <c r="I587">
        <v>10</v>
      </c>
      <c r="J587">
        <v>0</v>
      </c>
      <c r="K587">
        <v>37974</v>
      </c>
    </row>
    <row r="588" spans="1:11" x14ac:dyDescent="0.3">
      <c r="B588" s="72" t="s">
        <v>1273</v>
      </c>
      <c r="C588">
        <v>18219</v>
      </c>
      <c r="D588">
        <v>18252</v>
      </c>
      <c r="E588">
        <v>29677</v>
      </c>
      <c r="F588">
        <v>3204</v>
      </c>
      <c r="G588">
        <v>2369</v>
      </c>
      <c r="H588">
        <v>410</v>
      </c>
      <c r="I588">
        <v>1036</v>
      </c>
      <c r="J588">
        <v>508</v>
      </c>
      <c r="K588">
        <v>3701560</v>
      </c>
    </row>
  </sheetData>
  <pageMargins left="0.7" right="0.7" top="0.75" bottom="0.75" header="0.3" footer="0.3"/>
  <pageSetup orientation="portrait"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EB9095-3E5D-401E-AF1D-9DBD0DEAC468}">
  <sheetPr>
    <tabColor theme="3"/>
  </sheetPr>
  <dimension ref="A1:J287"/>
  <sheetViews>
    <sheetView zoomScale="80" zoomScaleNormal="80" workbookViewId="0">
      <selection sqref="A1:I1"/>
    </sheetView>
  </sheetViews>
  <sheetFormatPr defaultColWidth="8.44140625" defaultRowHeight="14.4" x14ac:dyDescent="0.3"/>
  <cols>
    <col min="1" max="1" width="36.33203125" customWidth="1"/>
    <col min="2" max="7" width="13.88671875" customWidth="1"/>
    <col min="8" max="8" width="12.109375" style="128" customWidth="1"/>
    <col min="9" max="9" width="92.6640625" style="42" customWidth="1"/>
  </cols>
  <sheetData>
    <row r="1" spans="1:10" s="47" customFormat="1" ht="29.4" customHeight="1" x14ac:dyDescent="0.3">
      <c r="A1" s="351" t="s">
        <v>8</v>
      </c>
      <c r="B1" s="351"/>
      <c r="C1" s="351"/>
      <c r="D1" s="351"/>
      <c r="E1" s="351"/>
      <c r="F1" s="351"/>
      <c r="G1" s="351"/>
      <c r="H1" s="351"/>
      <c r="I1" s="351"/>
      <c r="J1" s="352" t="s">
        <v>185</v>
      </c>
    </row>
    <row r="2" spans="1:10" s="9" customFormat="1" x14ac:dyDescent="0.3">
      <c r="A2" s="353" t="s">
        <v>6</v>
      </c>
      <c r="B2" s="354"/>
      <c r="C2" s="354"/>
      <c r="D2" s="354"/>
      <c r="E2" s="354"/>
      <c r="F2" s="354"/>
      <c r="G2" s="354"/>
      <c r="H2" s="355"/>
      <c r="I2" s="98" t="s">
        <v>7</v>
      </c>
      <c r="J2" s="352"/>
    </row>
    <row r="3" spans="1:10" x14ac:dyDescent="0.3">
      <c r="A3" s="77" t="s">
        <v>0</v>
      </c>
      <c r="B3" s="77" t="str">
        <f>Overview!B2</f>
        <v>City of Mendota</v>
      </c>
      <c r="C3" s="94"/>
      <c r="D3" s="94"/>
      <c r="E3" s="94"/>
      <c r="F3" s="94"/>
      <c r="G3" s="94"/>
      <c r="H3" s="258"/>
      <c r="I3" s="95"/>
      <c r="J3" s="352"/>
    </row>
    <row r="4" spans="1:10" x14ac:dyDescent="0.3">
      <c r="A4" s="77" t="s">
        <v>2</v>
      </c>
      <c r="B4" s="77" t="str">
        <f>Overview!B3</f>
        <v>Fresno County</v>
      </c>
      <c r="C4" s="94"/>
      <c r="D4" s="94"/>
      <c r="E4" s="94"/>
      <c r="F4" s="94"/>
      <c r="G4" s="94"/>
      <c r="H4" s="258"/>
      <c r="I4" s="95"/>
      <c r="J4" s="352"/>
    </row>
    <row r="6" spans="1:10" x14ac:dyDescent="0.3">
      <c r="A6" s="1" t="s">
        <v>186</v>
      </c>
      <c r="I6" s="155" t="s">
        <v>187</v>
      </c>
    </row>
    <row r="7" spans="1:10" ht="28.8" x14ac:dyDescent="0.3">
      <c r="A7" s="43" t="s">
        <v>188</v>
      </c>
      <c r="B7" s="39" t="str">
        <f>B3</f>
        <v>City of Mendota</v>
      </c>
      <c r="C7" s="39" t="s">
        <v>1461</v>
      </c>
      <c r="D7" s="39" t="str">
        <f>B4</f>
        <v>Fresno County</v>
      </c>
      <c r="E7" s="39" t="s">
        <v>2469</v>
      </c>
      <c r="F7" s="39" t="s">
        <v>189</v>
      </c>
    </row>
    <row r="8" spans="1:10" x14ac:dyDescent="0.3">
      <c r="A8" s="44" t="s">
        <v>190</v>
      </c>
      <c r="B8" s="45">
        <f>'Ref. ACS-5-YR'!H65</f>
        <v>12173</v>
      </c>
      <c r="C8" s="46">
        <f>B8/D8</f>
        <v>1.2293426405064006E-2</v>
      </c>
      <c r="D8" s="45">
        <f>'Ref. ACS-5-YR'!R65</f>
        <v>990204</v>
      </c>
      <c r="E8" s="46">
        <f>D8/F8</f>
        <v>2.5166558765037067E-2</v>
      </c>
      <c r="F8" s="45">
        <f>'Ref. ACS-5-YR'!AB65</f>
        <v>39346023</v>
      </c>
      <c r="I8" s="37"/>
    </row>
    <row r="9" spans="1:10" x14ac:dyDescent="0.3">
      <c r="A9" s="47" t="s">
        <v>191</v>
      </c>
      <c r="I9" s="37"/>
    </row>
    <row r="10" spans="1:10" x14ac:dyDescent="0.3">
      <c r="A10" s="47"/>
      <c r="I10" s="37"/>
    </row>
    <row r="11" spans="1:10" x14ac:dyDescent="0.3">
      <c r="A11" s="1" t="s">
        <v>192</v>
      </c>
      <c r="I11" s="37"/>
    </row>
    <row r="12" spans="1:10" x14ac:dyDescent="0.3">
      <c r="A12" s="48"/>
      <c r="B12" s="40">
        <v>1980</v>
      </c>
      <c r="C12" s="40">
        <v>1990</v>
      </c>
      <c r="D12" s="40">
        <v>2000</v>
      </c>
      <c r="E12" s="40">
        <v>2010</v>
      </c>
      <c r="F12" s="40">
        <v>2020</v>
      </c>
      <c r="H12" s="259"/>
      <c r="I12" s="37"/>
    </row>
    <row r="13" spans="1:10" x14ac:dyDescent="0.3">
      <c r="A13" s="13" t="s">
        <v>186</v>
      </c>
      <c r="B13" s="16">
        <f>'Ref. DC-1980'!B5</f>
        <v>5038</v>
      </c>
      <c r="C13" s="16">
        <f>'Ref. DC-1990'!B5</f>
        <v>6821</v>
      </c>
      <c r="D13" s="16">
        <f>'Ref. DC-2000'!B5</f>
        <v>7890</v>
      </c>
      <c r="E13" s="16">
        <f>'Ref. DC-2010'!B8</f>
        <v>11014</v>
      </c>
      <c r="F13" s="16">
        <f>'Ref. DC-2020'!B11</f>
        <v>12595</v>
      </c>
      <c r="H13" s="260"/>
      <c r="I13" s="37"/>
    </row>
    <row r="14" spans="1:10" x14ac:dyDescent="0.3">
      <c r="A14" s="13" t="s">
        <v>193</v>
      </c>
      <c r="B14" s="20"/>
      <c r="C14" s="30">
        <f>(C13-B13)/B13</f>
        <v>0.35391028185788009</v>
      </c>
      <c r="D14" s="30">
        <f t="shared" ref="D14:F14" si="0">(D13-C13)/C13</f>
        <v>0.15672188828617506</v>
      </c>
      <c r="E14" s="30">
        <f t="shared" si="0"/>
        <v>0.39594423320659061</v>
      </c>
      <c r="F14" s="30">
        <f t="shared" si="0"/>
        <v>0.14354457962593065</v>
      </c>
      <c r="H14" s="261"/>
      <c r="I14" s="37"/>
    </row>
    <row r="15" spans="1:10" x14ac:dyDescent="0.3">
      <c r="A15" s="49" t="s">
        <v>2553</v>
      </c>
      <c r="I15" s="37"/>
    </row>
    <row r="16" spans="1:10" x14ac:dyDescent="0.3">
      <c r="A16" s="47"/>
      <c r="H16" s="261"/>
      <c r="I16" s="37"/>
    </row>
    <row r="17" spans="1:9" x14ac:dyDescent="0.3">
      <c r="A17" s="47"/>
      <c r="H17" s="261"/>
      <c r="I17" s="37"/>
    </row>
    <row r="18" spans="1:9" x14ac:dyDescent="0.3">
      <c r="A18" s="47"/>
      <c r="H18" s="261"/>
      <c r="I18" s="37"/>
    </row>
    <row r="19" spans="1:9" x14ac:dyDescent="0.3">
      <c r="A19" s="47"/>
      <c r="C19" s="50"/>
    </row>
    <row r="20" spans="1:9" x14ac:dyDescent="0.3">
      <c r="A20" s="47"/>
      <c r="C20" s="50"/>
    </row>
    <row r="21" spans="1:9" x14ac:dyDescent="0.3">
      <c r="A21" s="47"/>
      <c r="C21" s="50"/>
      <c r="I21" s="37" t="str">
        <f>A15</f>
        <v>Source: U.S. Census Bureau, Census 1980, 1990, 2000, 2010; Social Explorer tables for Census 2020.</v>
      </c>
    </row>
    <row r="22" spans="1:9" x14ac:dyDescent="0.3">
      <c r="A22" s="1" t="s">
        <v>194</v>
      </c>
      <c r="I22" s="96"/>
    </row>
    <row r="23" spans="1:9" ht="28.8" x14ac:dyDescent="0.3">
      <c r="A23" s="48" t="s">
        <v>188</v>
      </c>
      <c r="B23" s="51" t="str">
        <f>B3</f>
        <v>City of Mendota</v>
      </c>
      <c r="C23" s="51" t="s">
        <v>195</v>
      </c>
      <c r="D23" s="51" t="str">
        <f>B4</f>
        <v>Fresno County</v>
      </c>
      <c r="E23" s="51" t="s">
        <v>195</v>
      </c>
      <c r="F23" s="51" t="s">
        <v>189</v>
      </c>
      <c r="G23" s="51" t="s">
        <v>195</v>
      </c>
      <c r="H23" s="262"/>
      <c r="I23" s="26"/>
    </row>
    <row r="24" spans="1:9" x14ac:dyDescent="0.3">
      <c r="A24" s="13" t="s">
        <v>196</v>
      </c>
      <c r="B24" s="16">
        <f>B8</f>
        <v>12173</v>
      </c>
      <c r="C24" s="53"/>
      <c r="D24" s="16">
        <f>D8</f>
        <v>990204</v>
      </c>
      <c r="E24" s="53"/>
      <c r="F24" s="16">
        <f>F8</f>
        <v>39346023</v>
      </c>
      <c r="G24" s="53"/>
      <c r="H24" s="263"/>
      <c r="I24" s="37"/>
    </row>
    <row r="25" spans="1:9" x14ac:dyDescent="0.3">
      <c r="A25" s="13" t="s">
        <v>197</v>
      </c>
      <c r="B25" s="16">
        <f>'Ref. ACS-5-YR'!H8</f>
        <v>6192</v>
      </c>
      <c r="C25" s="53">
        <f>'Ref. ACS-5-YR'!I8</f>
        <v>0.50866672143267888</v>
      </c>
      <c r="D25" s="16">
        <f>'Ref. ACS-5-YR'!R8</f>
        <v>494056</v>
      </c>
      <c r="E25" s="53">
        <f>'Ref. ACS-5-YR'!S8</f>
        <v>0.499</v>
      </c>
      <c r="F25" s="16">
        <f>'Ref. ACS-5-YR'!AB8</f>
        <v>19562882</v>
      </c>
      <c r="G25" s="53">
        <f>'Ref. ACS-5-YR'!AC8</f>
        <v>0.497</v>
      </c>
      <c r="H25" s="263"/>
      <c r="I25" s="37"/>
    </row>
    <row r="26" spans="1:9" x14ac:dyDescent="0.3">
      <c r="A26" s="13" t="s">
        <v>198</v>
      </c>
      <c r="B26" s="16">
        <f>'Ref. ACS-5-YR'!H9</f>
        <v>619</v>
      </c>
      <c r="C26" s="53">
        <f>'Ref. ACS-5-YR'!I9</f>
        <v>5.0850242339604043E-2</v>
      </c>
      <c r="D26" s="16">
        <f>'Ref. ACS-5-YR'!R9</f>
        <v>38986</v>
      </c>
      <c r="E26" s="53">
        <f>'Ref. ACS-5-YR'!S9</f>
        <v>3.9E-2</v>
      </c>
      <c r="F26" s="16">
        <f>'Ref. ACS-5-YR'!AB9</f>
        <v>1233088</v>
      </c>
      <c r="G26" s="53">
        <f>'Ref. ACS-5-YR'!AC9</f>
        <v>3.1E-2</v>
      </c>
      <c r="H26" s="263"/>
      <c r="I26" s="37"/>
    </row>
    <row r="27" spans="1:9" x14ac:dyDescent="0.3">
      <c r="A27" s="13" t="s">
        <v>199</v>
      </c>
      <c r="B27" s="16">
        <f>'Ref. ACS-5-YR'!H10</f>
        <v>750</v>
      </c>
      <c r="C27" s="53">
        <f>'Ref. ACS-5-YR'!I10</f>
        <v>6.1611763739423314E-2</v>
      </c>
      <c r="D27" s="16">
        <f>'Ref. ACS-5-YR'!R10</f>
        <v>39571</v>
      </c>
      <c r="E27" s="53">
        <f>'Ref. ACS-5-YR'!S10</f>
        <v>0.04</v>
      </c>
      <c r="F27" s="16">
        <f>'Ref. ACS-5-YR'!AB10</f>
        <v>1242495</v>
      </c>
      <c r="G27" s="53">
        <f>'Ref. ACS-5-YR'!AC10</f>
        <v>3.2000000000000001E-2</v>
      </c>
      <c r="H27" s="263"/>
    </row>
    <row r="28" spans="1:9" x14ac:dyDescent="0.3">
      <c r="A28" s="13" t="s">
        <v>200</v>
      </c>
      <c r="B28" s="16">
        <f>'Ref. ACS-5-YR'!H11</f>
        <v>788</v>
      </c>
      <c r="C28" s="53">
        <f>'Ref. ACS-5-YR'!I11</f>
        <v>6.4733426435554089E-2</v>
      </c>
      <c r="D28" s="16">
        <f>'Ref. ACS-5-YR'!R11</f>
        <v>42254</v>
      </c>
      <c r="E28" s="53">
        <f>'Ref. ACS-5-YR'!S11</f>
        <v>4.2999999999999997E-2</v>
      </c>
      <c r="F28" s="16">
        <f>'Ref. ACS-5-YR'!AB11</f>
        <v>1328272</v>
      </c>
      <c r="G28" s="53">
        <f>'Ref. ACS-5-YR'!AC11</f>
        <v>3.4000000000000002E-2</v>
      </c>
      <c r="H28" s="263"/>
    </row>
    <row r="29" spans="1:9" x14ac:dyDescent="0.3">
      <c r="A29" s="13" t="s">
        <v>201</v>
      </c>
      <c r="B29" s="16">
        <f>'Ref. ACS-5-YR'!H12</f>
        <v>330</v>
      </c>
      <c r="C29" s="53">
        <f>'Ref. ACS-5-YR'!I12</f>
        <v>2.7109176045346257E-2</v>
      </c>
      <c r="D29" s="16">
        <f>'Ref. ACS-5-YR'!R12</f>
        <v>22803</v>
      </c>
      <c r="E29" s="53">
        <f>'Ref. ACS-5-YR'!S12</f>
        <v>2.3E-2</v>
      </c>
      <c r="F29" s="16">
        <f>'Ref. ACS-5-YR'!AB12</f>
        <v>774841</v>
      </c>
      <c r="G29" s="53">
        <f>'Ref. ACS-5-YR'!AC12</f>
        <v>0.02</v>
      </c>
      <c r="H29" s="263"/>
      <c r="I29" s="37"/>
    </row>
    <row r="30" spans="1:9" x14ac:dyDescent="0.3">
      <c r="A30" s="13" t="s">
        <v>202</v>
      </c>
      <c r="B30" s="16">
        <f>'Ref. ACS-5-YR'!H13</f>
        <v>197</v>
      </c>
      <c r="C30" s="53">
        <f>'Ref. ACS-5-YR'!I13</f>
        <v>1.6183356608888522E-2</v>
      </c>
      <c r="D30" s="16">
        <f>'Ref. ACS-5-YR'!R13</f>
        <v>13806</v>
      </c>
      <c r="E30" s="53">
        <f>'Ref. ACS-5-YR'!S13</f>
        <v>1.4E-2</v>
      </c>
      <c r="F30" s="16">
        <f>'Ref. ACS-5-YR'!AB13</f>
        <v>525740</v>
      </c>
      <c r="G30" s="53">
        <f>'Ref. ACS-5-YR'!AC13</f>
        <v>1.2999999999999999E-2</v>
      </c>
      <c r="H30" s="263"/>
      <c r="I30" s="37"/>
    </row>
    <row r="31" spans="1:9" x14ac:dyDescent="0.3">
      <c r="A31" s="13" t="s">
        <v>203</v>
      </c>
      <c r="B31" s="16">
        <f>'Ref. ACS-5-YR'!H14</f>
        <v>147</v>
      </c>
      <c r="C31" s="53">
        <f>'Ref. ACS-5-YR'!I14</f>
        <v>1.2075905692926969E-2</v>
      </c>
      <c r="D31" s="16">
        <f>'Ref. ACS-5-YR'!R14</f>
        <v>8176</v>
      </c>
      <c r="E31" s="53">
        <f>'Ref. ACS-5-YR'!S14</f>
        <v>8.0000000000000002E-3</v>
      </c>
      <c r="F31" s="16">
        <f>'Ref. ACS-5-YR'!AB14</f>
        <v>285907</v>
      </c>
      <c r="G31" s="53">
        <f>'Ref. ACS-5-YR'!AC14</f>
        <v>7.0000000000000001E-3</v>
      </c>
      <c r="H31" s="263"/>
      <c r="I31" s="37"/>
    </row>
    <row r="32" spans="1:9" x14ac:dyDescent="0.3">
      <c r="A32" s="13" t="s">
        <v>204</v>
      </c>
      <c r="B32" s="16">
        <f>'Ref. ACS-5-YR'!H15</f>
        <v>60</v>
      </c>
      <c r="C32" s="53">
        <f>'Ref. ACS-5-YR'!I15</f>
        <v>4.9289410991538649E-3</v>
      </c>
      <c r="D32" s="16">
        <f>'Ref. ACS-5-YR'!R15</f>
        <v>7500</v>
      </c>
      <c r="E32" s="53">
        <f>'Ref. ACS-5-YR'!S15</f>
        <v>8.0000000000000002E-3</v>
      </c>
      <c r="F32" s="16">
        <f>'Ref. ACS-5-YR'!AB15</f>
        <v>281350</v>
      </c>
      <c r="G32" s="53">
        <f>'Ref. ACS-5-YR'!AC15</f>
        <v>7.0000000000000001E-3</v>
      </c>
      <c r="H32" s="263"/>
      <c r="I32" s="37"/>
    </row>
    <row r="33" spans="1:9" x14ac:dyDescent="0.3">
      <c r="A33" s="13" t="s">
        <v>205</v>
      </c>
      <c r="B33" s="16">
        <f>'Ref. ACS-5-YR'!H16</f>
        <v>201</v>
      </c>
      <c r="C33" s="53">
        <f>'Ref. ACS-5-YR'!I16</f>
        <v>1.6511952682165449E-2</v>
      </c>
      <c r="D33" s="16">
        <f>'Ref. ACS-5-YR'!R16</f>
        <v>20419</v>
      </c>
      <c r="E33" s="53">
        <f>'Ref. ACS-5-YR'!S16</f>
        <v>2.1000000000000001E-2</v>
      </c>
      <c r="F33" s="16">
        <f>'Ref. ACS-5-YR'!AB16</f>
        <v>821103</v>
      </c>
      <c r="G33" s="53">
        <f>'Ref. ACS-5-YR'!AC16</f>
        <v>2.1000000000000001E-2</v>
      </c>
      <c r="H33" s="263"/>
      <c r="I33" s="37"/>
    </row>
    <row r="34" spans="1:9" x14ac:dyDescent="0.3">
      <c r="A34" s="13" t="s">
        <v>206</v>
      </c>
      <c r="B34" s="16">
        <f>'Ref. ACS-5-YR'!H17</f>
        <v>295</v>
      </c>
      <c r="C34" s="53">
        <f>'Ref. ACS-5-YR'!I17</f>
        <v>2.4233960404173169E-2</v>
      </c>
      <c r="D34" s="16">
        <f>'Ref. ACS-5-YR'!R17</f>
        <v>40817</v>
      </c>
      <c r="E34" s="53">
        <f>'Ref. ACS-5-YR'!S17</f>
        <v>4.1000000000000002E-2</v>
      </c>
      <c r="F34" s="16">
        <f>'Ref. ACS-5-YR'!AB17</f>
        <v>1594429</v>
      </c>
      <c r="G34" s="53">
        <f>'Ref. ACS-5-YR'!AC17</f>
        <v>4.1000000000000002E-2</v>
      </c>
      <c r="H34" s="263"/>
      <c r="I34" s="37"/>
    </row>
    <row r="35" spans="1:9" x14ac:dyDescent="0.3">
      <c r="A35" s="13" t="s">
        <v>207</v>
      </c>
      <c r="B35" s="16">
        <f>'Ref. ACS-5-YR'!H18</f>
        <v>216</v>
      </c>
      <c r="C35" s="53">
        <f>'Ref. ACS-5-YR'!I18</f>
        <v>1.7744187956953913E-2</v>
      </c>
      <c r="D35" s="16">
        <f>'Ref. ACS-5-YR'!R18</f>
        <v>37161</v>
      </c>
      <c r="E35" s="53">
        <f>'Ref. ACS-5-YR'!S18</f>
        <v>3.7999999999999999E-2</v>
      </c>
      <c r="F35" s="16">
        <f>'Ref. ACS-5-YR'!AB18</f>
        <v>1505530</v>
      </c>
      <c r="G35" s="53">
        <f>'Ref. ACS-5-YR'!AC18</f>
        <v>3.7999999999999999E-2</v>
      </c>
      <c r="H35" s="263"/>
      <c r="I35" s="37"/>
    </row>
    <row r="36" spans="1:9" x14ac:dyDescent="0.3">
      <c r="A36" s="13" t="s">
        <v>208</v>
      </c>
      <c r="B36" s="16">
        <f>'Ref. ACS-5-YR'!H19</f>
        <v>489</v>
      </c>
      <c r="C36" s="53">
        <f>'Ref. ACS-5-YR'!I19</f>
        <v>4.0170869958104004E-2</v>
      </c>
      <c r="D36" s="16">
        <f>'Ref. ACS-5-YR'!R19</f>
        <v>33818</v>
      </c>
      <c r="E36" s="53">
        <f>'Ref. ACS-5-YR'!S19</f>
        <v>3.4000000000000002E-2</v>
      </c>
      <c r="F36" s="16">
        <f>'Ref. ACS-5-YR'!AB19</f>
        <v>1377089</v>
      </c>
      <c r="G36" s="53">
        <f>'Ref. ACS-5-YR'!AC19</f>
        <v>3.5000000000000003E-2</v>
      </c>
      <c r="H36" s="263"/>
      <c r="I36" s="37"/>
    </row>
    <row r="37" spans="1:9" x14ac:dyDescent="0.3">
      <c r="A37" s="13" t="s">
        <v>209</v>
      </c>
      <c r="B37" s="16">
        <f>'Ref. ACS-5-YR'!H20</f>
        <v>356</v>
      </c>
      <c r="C37" s="53">
        <f>'Ref. ACS-5-YR'!I20</f>
        <v>2.9245050521646266E-2</v>
      </c>
      <c r="D37" s="16">
        <f>'Ref. ACS-5-YR'!R20</f>
        <v>29438</v>
      </c>
      <c r="E37" s="53">
        <f>'Ref. ACS-5-YR'!S20</f>
        <v>0.03</v>
      </c>
      <c r="F37" s="16">
        <f>'Ref. ACS-5-YR'!AB20</f>
        <v>1265725</v>
      </c>
      <c r="G37" s="53">
        <f>'Ref. ACS-5-YR'!AC20</f>
        <v>3.2000000000000001E-2</v>
      </c>
      <c r="H37" s="263"/>
      <c r="I37" s="37"/>
    </row>
    <row r="38" spans="1:9" x14ac:dyDescent="0.3">
      <c r="A38" s="13" t="s">
        <v>210</v>
      </c>
      <c r="B38" s="16">
        <f>'Ref. ACS-5-YR'!H21</f>
        <v>396</v>
      </c>
      <c r="C38" s="53">
        <f>'Ref. ACS-5-YR'!I21</f>
        <v>3.2531011254415508E-2</v>
      </c>
      <c r="D38" s="16">
        <f>'Ref. ACS-5-YR'!R21</f>
        <v>27841</v>
      </c>
      <c r="E38" s="53">
        <f>'Ref. ACS-5-YR'!S21</f>
        <v>2.8000000000000001E-2</v>
      </c>
      <c r="F38" s="16">
        <f>'Ref. ACS-5-YR'!AB21</f>
        <v>1264479</v>
      </c>
      <c r="G38" s="53">
        <f>'Ref. ACS-5-YR'!AC21</f>
        <v>3.2000000000000001E-2</v>
      </c>
      <c r="H38" s="263"/>
      <c r="I38" s="37"/>
    </row>
    <row r="39" spans="1:9" x14ac:dyDescent="0.3">
      <c r="A39" s="13" t="s">
        <v>211</v>
      </c>
      <c r="B39" s="16">
        <f>'Ref. ACS-5-YR'!H22</f>
        <v>358</v>
      </c>
      <c r="C39" s="53">
        <f>'Ref. ACS-5-YR'!I22</f>
        <v>2.9409348558284729E-2</v>
      </c>
      <c r="D39" s="16">
        <f>'Ref. ACS-5-YR'!R22</f>
        <v>27221</v>
      </c>
      <c r="E39" s="53">
        <f>'Ref. ACS-5-YR'!S22</f>
        <v>2.7E-2</v>
      </c>
      <c r="F39" s="16">
        <f>'Ref. ACS-5-YR'!AB22</f>
        <v>1245267</v>
      </c>
      <c r="G39" s="53">
        <f>'Ref. ACS-5-YR'!AC22</f>
        <v>3.2000000000000001E-2</v>
      </c>
      <c r="H39" s="263"/>
      <c r="I39" s="37"/>
    </row>
    <row r="40" spans="1:9" x14ac:dyDescent="0.3">
      <c r="A40" s="13" t="s">
        <v>212</v>
      </c>
      <c r="B40" s="16">
        <f>'Ref. ACS-5-YR'!H23</f>
        <v>303</v>
      </c>
      <c r="C40" s="53">
        <f>'Ref. ACS-5-YR'!I23</f>
        <v>2.4891152550727019E-2</v>
      </c>
      <c r="D40" s="16">
        <f>'Ref. ACS-5-YR'!R23</f>
        <v>26283</v>
      </c>
      <c r="E40" s="53">
        <f>'Ref. ACS-5-YR'!S23</f>
        <v>2.7E-2</v>
      </c>
      <c r="F40" s="16">
        <f>'Ref. ACS-5-YR'!AB23</f>
        <v>1216743</v>
      </c>
      <c r="G40" s="53">
        <f>'Ref. ACS-5-YR'!AC23</f>
        <v>3.1E-2</v>
      </c>
      <c r="H40" s="263"/>
      <c r="I40" s="37"/>
    </row>
    <row r="41" spans="1:9" x14ac:dyDescent="0.3">
      <c r="A41" s="13" t="s">
        <v>213</v>
      </c>
      <c r="B41" s="16">
        <f>'Ref. ACS-5-YR'!H24</f>
        <v>129</v>
      </c>
      <c r="C41" s="53">
        <f>'Ref. ACS-5-YR'!I24</f>
        <v>1.0597223363180809E-2</v>
      </c>
      <c r="D41" s="16">
        <f>'Ref. ACS-5-YR'!R24</f>
        <v>10702</v>
      </c>
      <c r="E41" s="53">
        <f>'Ref. ACS-5-YR'!S24</f>
        <v>1.0999999999999999E-2</v>
      </c>
      <c r="F41" s="16">
        <f>'Ref. ACS-5-YR'!AB24</f>
        <v>470895</v>
      </c>
      <c r="G41" s="53">
        <f>'Ref. ACS-5-YR'!AC24</f>
        <v>1.2E-2</v>
      </c>
      <c r="H41" s="263"/>
      <c r="I41" s="37"/>
    </row>
    <row r="42" spans="1:9" x14ac:dyDescent="0.3">
      <c r="A42" s="13" t="s">
        <v>214</v>
      </c>
      <c r="B42" s="16">
        <f>'Ref. ACS-5-YR'!H25</f>
        <v>129</v>
      </c>
      <c r="C42" s="53">
        <f>'Ref. ACS-5-YR'!I25</f>
        <v>1.0597223363180809E-2</v>
      </c>
      <c r="D42" s="16">
        <f>'Ref. ACS-5-YR'!R25</f>
        <v>13099</v>
      </c>
      <c r="E42" s="53">
        <f>'Ref. ACS-5-YR'!S25</f>
        <v>1.2999999999999999E-2</v>
      </c>
      <c r="F42" s="16">
        <f>'Ref. ACS-5-YR'!AB25</f>
        <v>618484</v>
      </c>
      <c r="G42" s="53">
        <f>'Ref. ACS-5-YR'!AC25</f>
        <v>1.6E-2</v>
      </c>
      <c r="H42" s="263"/>
      <c r="I42" s="37"/>
    </row>
    <row r="43" spans="1:9" x14ac:dyDescent="0.3">
      <c r="A43" s="13" t="s">
        <v>215</v>
      </c>
      <c r="B43" s="16">
        <f>'Ref. ACS-5-YR'!H26</f>
        <v>150</v>
      </c>
      <c r="C43" s="53">
        <f>'Ref. ACS-5-YR'!I26</f>
        <v>1.2322352747884662E-2</v>
      </c>
      <c r="D43" s="16">
        <f>'Ref. ACS-5-YR'!R26</f>
        <v>8604</v>
      </c>
      <c r="E43" s="53">
        <f>'Ref. ACS-5-YR'!S26</f>
        <v>8.9999999999999993E-3</v>
      </c>
      <c r="F43" s="16">
        <f>'Ref. ACS-5-YR'!AB26</f>
        <v>378972</v>
      </c>
      <c r="G43" s="53">
        <f>'Ref. ACS-5-YR'!AC26</f>
        <v>0.01</v>
      </c>
      <c r="H43" s="263"/>
      <c r="I43" s="37"/>
    </row>
    <row r="44" spans="1:9" x14ac:dyDescent="0.3">
      <c r="A44" s="13" t="s">
        <v>216</v>
      </c>
      <c r="B44" s="16">
        <f>'Ref. ACS-5-YR'!H27</f>
        <v>91</v>
      </c>
      <c r="C44" s="53">
        <f>'Ref. ACS-5-YR'!I27</f>
        <v>7.4755606670500289E-3</v>
      </c>
      <c r="D44" s="16">
        <f>'Ref. ACS-5-YR'!R27</f>
        <v>10873</v>
      </c>
      <c r="E44" s="53">
        <f>'Ref. ACS-5-YR'!S27</f>
        <v>1.0999999999999999E-2</v>
      </c>
      <c r="F44" s="16">
        <f>'Ref. ACS-5-YR'!AB27</f>
        <v>499096</v>
      </c>
      <c r="G44" s="53">
        <f>'Ref. ACS-5-YR'!AC27</f>
        <v>1.2999999999999999E-2</v>
      </c>
      <c r="H44" s="263"/>
      <c r="I44" s="37"/>
    </row>
    <row r="45" spans="1:9" x14ac:dyDescent="0.3">
      <c r="A45" s="13" t="s">
        <v>217</v>
      </c>
      <c r="B45" s="16">
        <f>'Ref. ACS-5-YR'!H28</f>
        <v>30</v>
      </c>
      <c r="C45" s="53">
        <f>'Ref. ACS-5-YR'!I28</f>
        <v>2.4644705495769324E-3</v>
      </c>
      <c r="D45" s="16">
        <f>'Ref. ACS-5-YR'!R28</f>
        <v>13945</v>
      </c>
      <c r="E45" s="53">
        <f>'Ref. ACS-5-YR'!S28</f>
        <v>1.4E-2</v>
      </c>
      <c r="F45" s="16">
        <f>'Ref. ACS-5-YR'!AB28</f>
        <v>643905</v>
      </c>
      <c r="G45" s="53">
        <f>'Ref. ACS-5-YR'!AC28</f>
        <v>1.6E-2</v>
      </c>
      <c r="H45" s="263"/>
      <c r="I45" s="37"/>
    </row>
    <row r="46" spans="1:9" x14ac:dyDescent="0.3">
      <c r="A46" s="13" t="s">
        <v>218</v>
      </c>
      <c r="B46" s="16">
        <f>'Ref. ACS-5-YR'!H29</f>
        <v>91</v>
      </c>
      <c r="C46" s="53">
        <f>'Ref. ACS-5-YR'!I29</f>
        <v>7.4755606670500289E-3</v>
      </c>
      <c r="D46" s="16">
        <f>'Ref. ACS-5-YR'!R29</f>
        <v>8895</v>
      </c>
      <c r="E46" s="53">
        <f>'Ref. ACS-5-YR'!S29</f>
        <v>8.9999999999999993E-3</v>
      </c>
      <c r="F46" s="16">
        <f>'Ref. ACS-5-YR'!AB29</f>
        <v>427222</v>
      </c>
      <c r="G46" s="53">
        <f>'Ref. ACS-5-YR'!AC29</f>
        <v>1.0999999999999999E-2</v>
      </c>
      <c r="H46" s="263"/>
      <c r="I46" s="37"/>
    </row>
    <row r="47" spans="1:9" x14ac:dyDescent="0.3">
      <c r="A47" s="13" t="s">
        <v>219</v>
      </c>
      <c r="B47" s="16">
        <f>'Ref. ACS-5-YR'!H30</f>
        <v>53</v>
      </c>
      <c r="C47" s="53">
        <f>'Ref. ACS-5-YR'!I30</f>
        <v>4.3538979709192476E-3</v>
      </c>
      <c r="D47" s="16">
        <f>'Ref. ACS-5-YR'!R30</f>
        <v>5819</v>
      </c>
      <c r="E47" s="53">
        <f>'Ref. ACS-5-YR'!S30</f>
        <v>6.0000000000000001E-3</v>
      </c>
      <c r="F47" s="16">
        <f>'Ref. ACS-5-YR'!AB30</f>
        <v>278926</v>
      </c>
      <c r="G47" s="53">
        <f>'Ref. ACS-5-YR'!AC30</f>
        <v>7.0000000000000001E-3</v>
      </c>
      <c r="H47" s="263"/>
      <c r="I47" s="37"/>
    </row>
    <row r="48" spans="1:9" x14ac:dyDescent="0.3">
      <c r="A48" s="13" t="s">
        <v>220</v>
      </c>
      <c r="B48" s="16">
        <f>'Ref. ACS-5-YR'!H31</f>
        <v>14</v>
      </c>
      <c r="C48" s="53">
        <f>'Ref. ACS-5-YR'!I31</f>
        <v>1.1500862564692352E-3</v>
      </c>
      <c r="D48" s="16">
        <f>'Ref. ACS-5-YR'!R31</f>
        <v>6025</v>
      </c>
      <c r="E48" s="53">
        <f>'Ref. ACS-5-YR'!S31</f>
        <v>6.0000000000000001E-3</v>
      </c>
      <c r="F48" s="16">
        <f>'Ref. ACS-5-YR'!AB31</f>
        <v>283324</v>
      </c>
      <c r="G48" s="53">
        <f>'Ref. ACS-5-YR'!AC31</f>
        <v>7.0000000000000001E-3</v>
      </c>
      <c r="H48" s="263"/>
      <c r="I48" s="37"/>
    </row>
    <row r="49" spans="1:9" x14ac:dyDescent="0.3">
      <c r="A49" s="13" t="s">
        <v>221</v>
      </c>
      <c r="B49" s="16">
        <f>'Ref. ACS-5-YR'!H32</f>
        <v>5981</v>
      </c>
      <c r="C49" s="53">
        <f>'Ref. ACS-5-YR'!I32</f>
        <v>0.49133327856732112</v>
      </c>
      <c r="D49" s="16">
        <f>'Ref. ACS-5-YR'!R32</f>
        <v>496148</v>
      </c>
      <c r="E49" s="53">
        <f>'Ref. ACS-5-YR'!S32</f>
        <v>0.501</v>
      </c>
      <c r="F49" s="16">
        <f>'Ref. ACS-5-YR'!AB32</f>
        <v>19783141</v>
      </c>
      <c r="G49" s="53">
        <f>'Ref. ACS-5-YR'!AC32</f>
        <v>0.503</v>
      </c>
      <c r="H49" s="263"/>
      <c r="I49" s="37"/>
    </row>
    <row r="50" spans="1:9" x14ac:dyDescent="0.3">
      <c r="A50" s="13" t="s">
        <v>198</v>
      </c>
      <c r="B50" s="16">
        <f>'Ref. ACS-5-YR'!H33</f>
        <v>671</v>
      </c>
      <c r="C50" s="53">
        <f>'Ref. ACS-5-YR'!I33</f>
        <v>5.5121991292204055E-2</v>
      </c>
      <c r="D50" s="16">
        <f>'Ref. ACS-5-YR'!R33</f>
        <v>37378</v>
      </c>
      <c r="E50" s="53">
        <f>'Ref. ACS-5-YR'!S33</f>
        <v>3.7999999999999999E-2</v>
      </c>
      <c r="F50" s="16">
        <f>'Ref. ACS-5-YR'!AB33</f>
        <v>1175994</v>
      </c>
      <c r="G50" s="53">
        <f>'Ref. ACS-5-YR'!AC33</f>
        <v>0.03</v>
      </c>
      <c r="H50" s="263"/>
      <c r="I50" s="37"/>
    </row>
    <row r="51" spans="1:9" x14ac:dyDescent="0.3">
      <c r="A51" s="13" t="s">
        <v>199</v>
      </c>
      <c r="B51" s="16">
        <f>'Ref. ACS-5-YR'!H34</f>
        <v>615</v>
      </c>
      <c r="C51" s="53">
        <f>'Ref. ACS-5-YR'!I34</f>
        <v>5.0521646266327117E-2</v>
      </c>
      <c r="D51" s="16">
        <f>'Ref. ACS-5-YR'!R34</f>
        <v>38859</v>
      </c>
      <c r="E51" s="53">
        <f>'Ref. ACS-5-YR'!S34</f>
        <v>3.9E-2</v>
      </c>
      <c r="F51" s="16">
        <f>'Ref. ACS-5-YR'!AB34</f>
        <v>1189152</v>
      </c>
      <c r="G51" s="53">
        <f>'Ref. ACS-5-YR'!AC34</f>
        <v>0.03</v>
      </c>
      <c r="H51" s="263"/>
      <c r="I51" s="37"/>
    </row>
    <row r="52" spans="1:9" x14ac:dyDescent="0.3">
      <c r="A52" s="13" t="s">
        <v>200</v>
      </c>
      <c r="B52" s="16">
        <f>'Ref. ACS-5-YR'!H35</f>
        <v>633</v>
      </c>
      <c r="C52" s="53">
        <f>'Ref. ACS-5-YR'!I35</f>
        <v>5.2000328596073279E-2</v>
      </c>
      <c r="D52" s="16">
        <f>'Ref. ACS-5-YR'!R35</f>
        <v>39383</v>
      </c>
      <c r="E52" s="53">
        <f>'Ref. ACS-5-YR'!S35</f>
        <v>0.04</v>
      </c>
      <c r="F52" s="16">
        <f>'Ref. ACS-5-YR'!AB35</f>
        <v>1269171</v>
      </c>
      <c r="G52" s="53">
        <f>'Ref. ACS-5-YR'!AC35</f>
        <v>3.2000000000000001E-2</v>
      </c>
      <c r="H52" s="263"/>
      <c r="I52" s="37"/>
    </row>
    <row r="53" spans="1:9" x14ac:dyDescent="0.3">
      <c r="A53" s="13" t="s">
        <v>201</v>
      </c>
      <c r="B53" s="16">
        <f>'Ref. ACS-5-YR'!H36</f>
        <v>354</v>
      </c>
      <c r="C53" s="53">
        <f>'Ref. ACS-5-YR'!I36</f>
        <v>2.9080752485007803E-2</v>
      </c>
      <c r="D53" s="16">
        <f>'Ref. ACS-5-YR'!R36</f>
        <v>22157</v>
      </c>
      <c r="E53" s="53">
        <f>'Ref. ACS-5-YR'!S36</f>
        <v>2.1999999999999999E-2</v>
      </c>
      <c r="F53" s="16">
        <f>'Ref. ACS-5-YR'!AB36</f>
        <v>743628</v>
      </c>
      <c r="G53" s="53">
        <f>'Ref. ACS-5-YR'!AC36</f>
        <v>1.9E-2</v>
      </c>
      <c r="H53" s="263"/>
      <c r="I53" s="37"/>
    </row>
    <row r="54" spans="1:9" x14ac:dyDescent="0.3">
      <c r="A54" s="13" t="s">
        <v>202</v>
      </c>
      <c r="B54" s="16">
        <f>'Ref. ACS-5-YR'!H37</f>
        <v>175</v>
      </c>
      <c r="C54" s="53">
        <f>'Ref. ACS-5-YR'!I37</f>
        <v>1.437607820586544E-2</v>
      </c>
      <c r="D54" s="16">
        <f>'Ref. ACS-5-YR'!R37</f>
        <v>13328</v>
      </c>
      <c r="E54" s="53">
        <f>'Ref. ACS-5-YR'!S37</f>
        <v>1.2999999999999999E-2</v>
      </c>
      <c r="F54" s="16">
        <f>'Ref. ACS-5-YR'!AB37</f>
        <v>503863</v>
      </c>
      <c r="G54" s="53">
        <f>'Ref. ACS-5-YR'!AC37</f>
        <v>1.2999999999999999E-2</v>
      </c>
      <c r="H54" s="263"/>
      <c r="I54" s="37"/>
    </row>
    <row r="55" spans="1:9" x14ac:dyDescent="0.3">
      <c r="A55" s="13" t="s">
        <v>203</v>
      </c>
      <c r="B55" s="16">
        <f>'Ref. ACS-5-YR'!H38</f>
        <v>115</v>
      </c>
      <c r="C55" s="53">
        <f>'Ref. ACS-5-YR'!I38</f>
        <v>9.4471371067115749E-3</v>
      </c>
      <c r="D55" s="16">
        <f>'Ref. ACS-5-YR'!R38</f>
        <v>7307</v>
      </c>
      <c r="E55" s="53">
        <f>'Ref. ACS-5-YR'!S38</f>
        <v>7.0000000000000001E-3</v>
      </c>
      <c r="F55" s="16">
        <f>'Ref. ACS-5-YR'!AB38</f>
        <v>259140</v>
      </c>
      <c r="G55" s="53">
        <f>'Ref. ACS-5-YR'!AC38</f>
        <v>7.0000000000000001E-3</v>
      </c>
      <c r="H55" s="263"/>
      <c r="I55" s="37"/>
    </row>
    <row r="56" spans="1:9" x14ac:dyDescent="0.3">
      <c r="A56" s="13" t="s">
        <v>204</v>
      </c>
      <c r="B56" s="16">
        <f>'Ref. ACS-5-YR'!H39</f>
        <v>117</v>
      </c>
      <c r="C56" s="53">
        <f>'Ref. ACS-5-YR'!I39</f>
        <v>9.6114351433500365E-3</v>
      </c>
      <c r="D56" s="16">
        <f>'Ref. ACS-5-YR'!R39</f>
        <v>7290</v>
      </c>
      <c r="E56" s="53">
        <f>'Ref. ACS-5-YR'!S39</f>
        <v>7.0000000000000001E-3</v>
      </c>
      <c r="F56" s="16">
        <f>'Ref. ACS-5-YR'!AB39</f>
        <v>259522</v>
      </c>
      <c r="G56" s="53">
        <f>'Ref. ACS-5-YR'!AC39</f>
        <v>7.0000000000000001E-3</v>
      </c>
      <c r="H56" s="263"/>
      <c r="I56" s="37"/>
    </row>
    <row r="57" spans="1:9" x14ac:dyDescent="0.3">
      <c r="A57" s="13" t="s">
        <v>205</v>
      </c>
      <c r="B57" s="16">
        <f>'Ref. ACS-5-YR'!H40</f>
        <v>330</v>
      </c>
      <c r="C57" s="53">
        <f>'Ref. ACS-5-YR'!I40</f>
        <v>2.7109176045346257E-2</v>
      </c>
      <c r="D57" s="16">
        <f>'Ref. ACS-5-YR'!R40</f>
        <v>20060</v>
      </c>
      <c r="E57" s="53">
        <f>'Ref. ACS-5-YR'!S40</f>
        <v>0.02</v>
      </c>
      <c r="F57" s="16">
        <f>'Ref. ACS-5-YR'!AB40</f>
        <v>787614</v>
      </c>
      <c r="G57" s="53">
        <f>'Ref. ACS-5-YR'!AC40</f>
        <v>0.02</v>
      </c>
      <c r="H57" s="263"/>
      <c r="I57" s="37"/>
    </row>
    <row r="58" spans="1:9" x14ac:dyDescent="0.3">
      <c r="A58" s="13" t="s">
        <v>206</v>
      </c>
      <c r="B58" s="16">
        <f>'Ref. ACS-5-YR'!H41</f>
        <v>414</v>
      </c>
      <c r="C58" s="53">
        <f>'Ref. ACS-5-YR'!I41</f>
        <v>3.4009693584161671E-2</v>
      </c>
      <c r="D58" s="16">
        <f>'Ref. ACS-5-YR'!R41</f>
        <v>38840</v>
      </c>
      <c r="E58" s="53">
        <f>'Ref. ACS-5-YR'!S41</f>
        <v>3.9E-2</v>
      </c>
      <c r="F58" s="16">
        <f>'Ref. ACS-5-YR'!AB41</f>
        <v>1489607</v>
      </c>
      <c r="G58" s="53">
        <f>'Ref. ACS-5-YR'!AC41</f>
        <v>3.7999999999999999E-2</v>
      </c>
      <c r="H58" s="263"/>
      <c r="I58" s="37"/>
    </row>
    <row r="59" spans="1:9" x14ac:dyDescent="0.3">
      <c r="A59" s="13" t="s">
        <v>207</v>
      </c>
      <c r="B59" s="16">
        <f>'Ref. ACS-5-YR'!H42</f>
        <v>348</v>
      </c>
      <c r="C59" s="53">
        <f>'Ref. ACS-5-YR'!I42</f>
        <v>2.8587858375092416E-2</v>
      </c>
      <c r="D59" s="16">
        <f>'Ref. ACS-5-YR'!R42</f>
        <v>35301</v>
      </c>
      <c r="E59" s="53">
        <f>'Ref. ACS-5-YR'!S42</f>
        <v>3.5999999999999997E-2</v>
      </c>
      <c r="F59" s="16">
        <f>'Ref. ACS-5-YR'!AB42</f>
        <v>1418347</v>
      </c>
      <c r="G59" s="53">
        <f>'Ref. ACS-5-YR'!AC42</f>
        <v>3.5999999999999997E-2</v>
      </c>
      <c r="H59" s="263"/>
      <c r="I59" s="37"/>
    </row>
    <row r="60" spans="1:9" x14ac:dyDescent="0.3">
      <c r="A60" s="13" t="s">
        <v>208</v>
      </c>
      <c r="B60" s="16">
        <f>'Ref. ACS-5-YR'!H43</f>
        <v>521</v>
      </c>
      <c r="C60" s="53">
        <f>'Ref. ACS-5-YR'!I43</f>
        <v>4.2799638544319396E-2</v>
      </c>
      <c r="D60" s="16">
        <f>'Ref. ACS-5-YR'!R43</f>
        <v>32176</v>
      </c>
      <c r="E60" s="53">
        <f>'Ref. ACS-5-YR'!S43</f>
        <v>3.2000000000000001E-2</v>
      </c>
      <c r="F60" s="16">
        <f>'Ref. ACS-5-YR'!AB43</f>
        <v>1333091</v>
      </c>
      <c r="G60" s="53">
        <f>'Ref. ACS-5-YR'!AC43</f>
        <v>3.4000000000000002E-2</v>
      </c>
      <c r="H60" s="263"/>
      <c r="I60" s="37"/>
    </row>
    <row r="61" spans="1:9" x14ac:dyDescent="0.3">
      <c r="A61" s="13" t="s">
        <v>209</v>
      </c>
      <c r="B61" s="16">
        <f>'Ref. ACS-5-YR'!H44</f>
        <v>288</v>
      </c>
      <c r="C61" s="53">
        <f>'Ref. ACS-5-YR'!I44</f>
        <v>2.3658917275938551E-2</v>
      </c>
      <c r="D61" s="16">
        <f>'Ref. ACS-5-YR'!R44</f>
        <v>29464</v>
      </c>
      <c r="E61" s="53">
        <f>'Ref. ACS-5-YR'!S44</f>
        <v>0.03</v>
      </c>
      <c r="F61" s="16">
        <f>'Ref. ACS-5-YR'!AB44</f>
        <v>1257998</v>
      </c>
      <c r="G61" s="53">
        <f>'Ref. ACS-5-YR'!AC44</f>
        <v>3.2000000000000001E-2</v>
      </c>
      <c r="H61" s="263"/>
      <c r="I61" s="37"/>
    </row>
    <row r="62" spans="1:9" x14ac:dyDescent="0.3">
      <c r="A62" s="13" t="s">
        <v>210</v>
      </c>
      <c r="B62" s="16">
        <f>'Ref. ACS-5-YR'!H45</f>
        <v>389</v>
      </c>
      <c r="C62" s="53">
        <f>'Ref. ACS-5-YR'!I45</f>
        <v>3.1955968126180893E-2</v>
      </c>
      <c r="D62" s="16">
        <f>'Ref. ACS-5-YR'!R45</f>
        <v>27716</v>
      </c>
      <c r="E62" s="53">
        <f>'Ref. ACS-5-YR'!S45</f>
        <v>2.8000000000000001E-2</v>
      </c>
      <c r="F62" s="16">
        <f>'Ref. ACS-5-YR'!AB45</f>
        <v>1272718</v>
      </c>
      <c r="G62" s="53">
        <f>'Ref. ACS-5-YR'!AC45</f>
        <v>3.2000000000000001E-2</v>
      </c>
      <c r="H62" s="263"/>
      <c r="I62" s="37"/>
    </row>
    <row r="63" spans="1:9" x14ac:dyDescent="0.3">
      <c r="A63" s="13" t="s">
        <v>211</v>
      </c>
      <c r="B63" s="16">
        <f>'Ref. ACS-5-YR'!H46</f>
        <v>192</v>
      </c>
      <c r="C63" s="53">
        <f>'Ref. ACS-5-YR'!I46</f>
        <v>1.5772611517292368E-2</v>
      </c>
      <c r="D63" s="16">
        <f>'Ref. ACS-5-YR'!R46</f>
        <v>27121</v>
      </c>
      <c r="E63" s="53">
        <f>'Ref. ACS-5-YR'!S46</f>
        <v>2.7E-2</v>
      </c>
      <c r="F63" s="16">
        <f>'Ref. ACS-5-YR'!AB46</f>
        <v>1256691</v>
      </c>
      <c r="G63" s="53">
        <f>'Ref. ACS-5-YR'!AC46</f>
        <v>3.2000000000000001E-2</v>
      </c>
      <c r="H63" s="263"/>
      <c r="I63" s="37"/>
    </row>
    <row r="64" spans="1:9" x14ac:dyDescent="0.3">
      <c r="A64" s="13" t="s">
        <v>212</v>
      </c>
      <c r="B64" s="16">
        <f>'Ref. ACS-5-YR'!H47</f>
        <v>247</v>
      </c>
      <c r="C64" s="53">
        <f>'Ref. ACS-5-YR'!I47</f>
        <v>2.0290807524850078E-2</v>
      </c>
      <c r="D64" s="16">
        <f>'Ref. ACS-5-YR'!R47</f>
        <v>28292</v>
      </c>
      <c r="E64" s="53">
        <f>'Ref. ACS-5-YR'!S47</f>
        <v>2.9000000000000001E-2</v>
      </c>
      <c r="F64" s="16">
        <f>'Ref. ACS-5-YR'!AB47</f>
        <v>1268744</v>
      </c>
      <c r="G64" s="53">
        <f>'Ref. ACS-5-YR'!AC47</f>
        <v>3.2000000000000001E-2</v>
      </c>
      <c r="H64" s="263"/>
    </row>
    <row r="65" spans="1:9" x14ac:dyDescent="0.3">
      <c r="A65" s="13" t="s">
        <v>213</v>
      </c>
      <c r="B65" s="16">
        <f>'Ref. ACS-5-YR'!H48</f>
        <v>35</v>
      </c>
      <c r="C65" s="53">
        <f>'Ref. ACS-5-YR'!I48</f>
        <v>2.8752156411730881E-3</v>
      </c>
      <c r="D65" s="16">
        <f>'Ref. ACS-5-YR'!R48</f>
        <v>10285</v>
      </c>
      <c r="E65" s="53">
        <f>'Ref. ACS-5-YR'!S48</f>
        <v>0.01</v>
      </c>
      <c r="F65" s="16">
        <f>'Ref. ACS-5-YR'!AB48</f>
        <v>493428</v>
      </c>
      <c r="G65" s="53">
        <f>'Ref. ACS-5-YR'!AC48</f>
        <v>1.2999999999999999E-2</v>
      </c>
      <c r="H65" s="263"/>
    </row>
    <row r="66" spans="1:9" x14ac:dyDescent="0.3">
      <c r="A66" s="13" t="s">
        <v>214</v>
      </c>
      <c r="B66" s="16">
        <f>'Ref. ACS-5-YR'!H49</f>
        <v>129</v>
      </c>
      <c r="C66" s="53">
        <f>'Ref. ACS-5-YR'!I49</f>
        <v>1.0597223363180809E-2</v>
      </c>
      <c r="D66" s="16">
        <f>'Ref. ACS-5-YR'!R49</f>
        <v>14223</v>
      </c>
      <c r="E66" s="53">
        <f>'Ref. ACS-5-YR'!S49</f>
        <v>1.4E-2</v>
      </c>
      <c r="F66" s="16">
        <f>'Ref. ACS-5-YR'!AB49</f>
        <v>671381</v>
      </c>
      <c r="G66" s="53">
        <f>'Ref. ACS-5-YR'!AC49</f>
        <v>1.7000000000000001E-2</v>
      </c>
      <c r="H66" s="263"/>
      <c r="I66" s="61" t="s">
        <v>222</v>
      </c>
    </row>
    <row r="67" spans="1:9" x14ac:dyDescent="0.3">
      <c r="A67" s="13" t="s">
        <v>215</v>
      </c>
      <c r="B67" s="16">
        <f>'Ref. ACS-5-YR'!H50</f>
        <v>61</v>
      </c>
      <c r="C67" s="53">
        <f>'Ref. ACS-5-YR'!I50</f>
        <v>5.0110901174730965E-3</v>
      </c>
      <c r="D67" s="16">
        <f>'Ref. ACS-5-YR'!R50</f>
        <v>8579</v>
      </c>
      <c r="E67" s="53">
        <f>'Ref. ACS-5-YR'!S50</f>
        <v>8.9999999999999993E-3</v>
      </c>
      <c r="F67" s="16">
        <f>'Ref. ACS-5-YR'!AB50</f>
        <v>418129</v>
      </c>
      <c r="G67" s="53">
        <f>'Ref. ACS-5-YR'!AC50</f>
        <v>1.0999999999999999E-2</v>
      </c>
      <c r="H67" s="263"/>
    </row>
    <row r="68" spans="1:9" x14ac:dyDescent="0.3">
      <c r="A68" s="13" t="s">
        <v>216</v>
      </c>
      <c r="B68" s="16">
        <f>'Ref. ACS-5-YR'!H51</f>
        <v>42</v>
      </c>
      <c r="C68" s="53">
        <f>'Ref. ACS-5-YR'!I51</f>
        <v>3.4502587694077054E-3</v>
      </c>
      <c r="D68" s="16">
        <f>'Ref. ACS-5-YR'!R51</f>
        <v>12529</v>
      </c>
      <c r="E68" s="53">
        <f>'Ref. ACS-5-YR'!S51</f>
        <v>1.2999999999999999E-2</v>
      </c>
      <c r="F68" s="16">
        <f>'Ref. ACS-5-YR'!AB51</f>
        <v>569190</v>
      </c>
      <c r="G68" s="53">
        <f>'Ref. ACS-5-YR'!AC51</f>
        <v>1.4E-2</v>
      </c>
      <c r="H68" s="263"/>
    </row>
    <row r="69" spans="1:9" x14ac:dyDescent="0.3">
      <c r="A69" s="13" t="s">
        <v>217</v>
      </c>
      <c r="B69" s="16">
        <f>'Ref. ACS-5-YR'!H52</f>
        <v>118</v>
      </c>
      <c r="C69" s="53">
        <f>'Ref. ACS-5-YR'!I52</f>
        <v>9.6935841616692681E-3</v>
      </c>
      <c r="D69" s="16">
        <f>'Ref. ACS-5-YR'!R52</f>
        <v>16393</v>
      </c>
      <c r="E69" s="53">
        <f>'Ref. ACS-5-YR'!S52</f>
        <v>1.7000000000000001E-2</v>
      </c>
      <c r="F69" s="16">
        <f>'Ref. ACS-5-YR'!AB52</f>
        <v>761088</v>
      </c>
      <c r="G69" s="53">
        <f>'Ref. ACS-5-YR'!AC52</f>
        <v>1.9E-2</v>
      </c>
      <c r="H69" s="263"/>
    </row>
    <row r="70" spans="1:9" x14ac:dyDescent="0.3">
      <c r="A70" s="13" t="s">
        <v>218</v>
      </c>
      <c r="B70" s="16">
        <f>'Ref. ACS-5-YR'!H53</f>
        <v>89</v>
      </c>
      <c r="C70" s="53">
        <f>'Ref. ACS-5-YR'!I53</f>
        <v>7.3112626304115665E-3</v>
      </c>
      <c r="D70" s="16">
        <f>'Ref. ACS-5-YR'!R53</f>
        <v>10386</v>
      </c>
      <c r="E70" s="53">
        <f>'Ref. ACS-5-YR'!S53</f>
        <v>0.01</v>
      </c>
      <c r="F70" s="16">
        <f>'Ref. ACS-5-YR'!AB53</f>
        <v>524400</v>
      </c>
      <c r="G70" s="53">
        <f>'Ref. ACS-5-YR'!AC53</f>
        <v>1.2999999999999999E-2</v>
      </c>
      <c r="H70" s="263"/>
    </row>
    <row r="71" spans="1:9" x14ac:dyDescent="0.3">
      <c r="A71" s="13" t="s">
        <v>219</v>
      </c>
      <c r="B71" s="16">
        <f>'Ref. ACS-5-YR'!H54</f>
        <v>98</v>
      </c>
      <c r="C71" s="53">
        <f>'Ref. ACS-5-YR'!I54</f>
        <v>8.0506037952846471E-3</v>
      </c>
      <c r="D71" s="16">
        <f>'Ref. ACS-5-YR'!R54</f>
        <v>8306</v>
      </c>
      <c r="E71" s="53">
        <f>'Ref. ACS-5-YR'!S54</f>
        <v>8.0000000000000002E-3</v>
      </c>
      <c r="F71" s="16">
        <f>'Ref. ACS-5-YR'!AB54</f>
        <v>378825</v>
      </c>
      <c r="G71" s="53">
        <f>'Ref. ACS-5-YR'!AC54</f>
        <v>0.01</v>
      </c>
      <c r="H71" s="263"/>
    </row>
    <row r="72" spans="1:9" x14ac:dyDescent="0.3">
      <c r="A72" s="13" t="s">
        <v>220</v>
      </c>
      <c r="B72" s="16">
        <f>'Ref. ACS-5-YR'!H55</f>
        <v>0</v>
      </c>
      <c r="C72" s="53">
        <f>'Ref. ACS-5-YR'!I55</f>
        <v>0</v>
      </c>
      <c r="D72" s="16">
        <f>'Ref. ACS-5-YR'!R55</f>
        <v>10775</v>
      </c>
      <c r="E72" s="53">
        <f>'Ref. ACS-5-YR'!S55</f>
        <v>1.0999999999999999E-2</v>
      </c>
      <c r="F72" s="16">
        <f>'Ref. ACS-5-YR'!AB55</f>
        <v>481420</v>
      </c>
      <c r="G72" s="53">
        <f>'Ref. ACS-5-YR'!AC55</f>
        <v>1.2E-2</v>
      </c>
      <c r="H72" s="263"/>
    </row>
    <row r="73" spans="1:9" x14ac:dyDescent="0.3">
      <c r="A73" s="47" t="s">
        <v>223</v>
      </c>
      <c r="E73" s="8"/>
    </row>
    <row r="74" spans="1:9" x14ac:dyDescent="0.3">
      <c r="A74" s="47"/>
    </row>
    <row r="75" spans="1:9" x14ac:dyDescent="0.3">
      <c r="A75" s="1" t="s">
        <v>224</v>
      </c>
      <c r="C75" s="114" t="s">
        <v>195</v>
      </c>
      <c r="D75" s="114"/>
      <c r="E75" s="114" t="s">
        <v>195</v>
      </c>
      <c r="F75" s="114"/>
      <c r="G75" s="114" t="s">
        <v>195</v>
      </c>
    </row>
    <row r="76" spans="1:9" ht="28.8" x14ac:dyDescent="0.3">
      <c r="A76" s="48" t="s">
        <v>188</v>
      </c>
      <c r="B76" s="51" t="str">
        <f>B3</f>
        <v>City of Mendota</v>
      </c>
      <c r="C76" s="51" t="str">
        <f>B3</f>
        <v>City of Mendota</v>
      </c>
      <c r="D76" s="51" t="str">
        <f>B4</f>
        <v>Fresno County</v>
      </c>
      <c r="E76" s="51" t="str">
        <f>B4</f>
        <v>Fresno County</v>
      </c>
      <c r="F76" s="51" t="s">
        <v>189</v>
      </c>
      <c r="G76" s="51" t="s">
        <v>189</v>
      </c>
      <c r="H76" s="262"/>
      <c r="I76" s="37"/>
    </row>
    <row r="77" spans="1:9" x14ac:dyDescent="0.3">
      <c r="A77" s="13" t="s">
        <v>196</v>
      </c>
      <c r="B77" s="16">
        <f>B24</f>
        <v>12173</v>
      </c>
      <c r="C77" s="53"/>
      <c r="D77" s="16">
        <f>D24</f>
        <v>990204</v>
      </c>
      <c r="E77" s="53"/>
      <c r="F77" s="16">
        <f>F24</f>
        <v>39346023</v>
      </c>
      <c r="G77" s="53"/>
      <c r="H77" s="263"/>
      <c r="I77" s="37"/>
    </row>
    <row r="78" spans="1:9" x14ac:dyDescent="0.3">
      <c r="A78" s="13" t="s">
        <v>225</v>
      </c>
      <c r="B78" s="16">
        <f t="shared" ref="B78" si="1">SUM(B26,B50)</f>
        <v>1290</v>
      </c>
      <c r="C78" s="53">
        <f>SUM(C26,C50)</f>
        <v>0.1059722336318081</v>
      </c>
      <c r="D78" s="16">
        <f t="shared" ref="D78:G78" si="2">SUM(D26,D50)</f>
        <v>76364</v>
      </c>
      <c r="E78" s="53">
        <f t="shared" si="2"/>
        <v>7.6999999999999999E-2</v>
      </c>
      <c r="F78" s="16">
        <f t="shared" si="2"/>
        <v>2409082</v>
      </c>
      <c r="G78" s="53">
        <f t="shared" si="2"/>
        <v>6.0999999999999999E-2</v>
      </c>
      <c r="H78" s="263"/>
      <c r="I78" s="37"/>
    </row>
    <row r="79" spans="1:9" x14ac:dyDescent="0.3">
      <c r="A79" s="13" t="s">
        <v>226</v>
      </c>
      <c r="B79" s="16">
        <f t="shared" ref="B79:G79" si="3">SUM(B27:B29,B51:B53)</f>
        <v>3470</v>
      </c>
      <c r="C79" s="53">
        <f t="shared" si="3"/>
        <v>0.2850570935677319</v>
      </c>
      <c r="D79" s="16">
        <f t="shared" si="3"/>
        <v>205027</v>
      </c>
      <c r="E79" s="53">
        <f t="shared" si="3"/>
        <v>0.20699999999999999</v>
      </c>
      <c r="F79" s="16">
        <f t="shared" si="3"/>
        <v>6547559</v>
      </c>
      <c r="G79" s="53">
        <f t="shared" si="3"/>
        <v>0.16700000000000001</v>
      </c>
      <c r="H79" s="263"/>
      <c r="I79" s="37"/>
    </row>
    <row r="80" spans="1:9" x14ac:dyDescent="0.3">
      <c r="A80" s="13" t="s">
        <v>227</v>
      </c>
      <c r="B80" s="16">
        <f t="shared" ref="B80:G80" si="4">SUM(B30:B33,B54:B57)</f>
        <v>1342</v>
      </c>
      <c r="C80" s="53">
        <f t="shared" si="4"/>
        <v>0.11024398258440811</v>
      </c>
      <c r="D80" s="16">
        <f t="shared" si="4"/>
        <v>97886</v>
      </c>
      <c r="E80" s="53">
        <f t="shared" si="4"/>
        <v>9.8000000000000018E-2</v>
      </c>
      <c r="F80" s="16">
        <f t="shared" si="4"/>
        <v>3724239</v>
      </c>
      <c r="G80" s="53">
        <f t="shared" si="4"/>
        <v>9.5000000000000015E-2</v>
      </c>
      <c r="H80" s="263"/>
      <c r="I80" s="37"/>
    </row>
    <row r="81" spans="1:9" x14ac:dyDescent="0.3">
      <c r="A81" s="13" t="s">
        <v>228</v>
      </c>
      <c r="B81" s="16">
        <f t="shared" ref="B81:G81" si="5">SUM(B34:B35,B58:B59)</f>
        <v>1273</v>
      </c>
      <c r="C81" s="53">
        <f t="shared" si="5"/>
        <v>0.10457570032038116</v>
      </c>
      <c r="D81" s="16">
        <f t="shared" si="5"/>
        <v>152119</v>
      </c>
      <c r="E81" s="53">
        <f t="shared" si="5"/>
        <v>0.154</v>
      </c>
      <c r="F81" s="16">
        <f t="shared" si="5"/>
        <v>6007913</v>
      </c>
      <c r="G81" s="53">
        <f t="shared" si="5"/>
        <v>0.153</v>
      </c>
      <c r="H81" s="263"/>
      <c r="I81" s="37"/>
    </row>
    <row r="82" spans="1:9" x14ac:dyDescent="0.3">
      <c r="A82" s="13" t="s">
        <v>229</v>
      </c>
      <c r="B82" s="16">
        <f t="shared" ref="B82:G82" si="6">SUM(B36:B37,B60:B61)</f>
        <v>1654</v>
      </c>
      <c r="C82" s="53">
        <f t="shared" si="6"/>
        <v>0.13587447630000821</v>
      </c>
      <c r="D82" s="16">
        <f t="shared" si="6"/>
        <v>124896</v>
      </c>
      <c r="E82" s="53">
        <f t="shared" si="6"/>
        <v>0.126</v>
      </c>
      <c r="F82" s="16">
        <f t="shared" si="6"/>
        <v>5233903</v>
      </c>
      <c r="G82" s="53">
        <f t="shared" si="6"/>
        <v>0.13300000000000001</v>
      </c>
      <c r="H82" s="263"/>
      <c r="I82" s="37"/>
    </row>
    <row r="83" spans="1:9" x14ac:dyDescent="0.3">
      <c r="A83" s="13" t="s">
        <v>230</v>
      </c>
      <c r="B83" s="16">
        <f t="shared" ref="B83:G83" si="7">SUM(B38:B39,B62:B63)</f>
        <v>1335</v>
      </c>
      <c r="C83" s="53">
        <f t="shared" si="7"/>
        <v>0.10966893945617351</v>
      </c>
      <c r="D83" s="16">
        <f t="shared" si="7"/>
        <v>109899</v>
      </c>
      <c r="E83" s="53">
        <f t="shared" si="7"/>
        <v>0.11</v>
      </c>
      <c r="F83" s="16">
        <f t="shared" si="7"/>
        <v>5039155</v>
      </c>
      <c r="G83" s="53">
        <f t="shared" si="7"/>
        <v>0.128</v>
      </c>
      <c r="H83" s="263"/>
      <c r="I83" s="37"/>
    </row>
    <row r="84" spans="1:9" x14ac:dyDescent="0.3">
      <c r="A84" s="13" t="s">
        <v>231</v>
      </c>
      <c r="B84" s="16">
        <f t="shared" ref="B84:G84" si="8">SUM(B40:B42,B64:B66)</f>
        <v>972</v>
      </c>
      <c r="C84" s="53">
        <f t="shared" si="8"/>
        <v>7.9848845806292604E-2</v>
      </c>
      <c r="D84" s="16">
        <f t="shared" si="8"/>
        <v>102884</v>
      </c>
      <c r="E84" s="53">
        <f t="shared" si="8"/>
        <v>0.104</v>
      </c>
      <c r="F84" s="16">
        <f t="shared" si="8"/>
        <v>4739675</v>
      </c>
      <c r="G84" s="53">
        <f t="shared" si="8"/>
        <v>0.121</v>
      </c>
      <c r="H84" s="263"/>
      <c r="I84" s="37"/>
    </row>
    <row r="85" spans="1:9" x14ac:dyDescent="0.3">
      <c r="A85" s="13" t="s">
        <v>232</v>
      </c>
      <c r="B85" s="16">
        <f t="shared" ref="B85:G85" si="9">SUM(B43:B45,B67:B69)</f>
        <v>492</v>
      </c>
      <c r="C85" s="53">
        <f t="shared" si="9"/>
        <v>4.0417317013061692E-2</v>
      </c>
      <c r="D85" s="16">
        <f t="shared" si="9"/>
        <v>70923</v>
      </c>
      <c r="E85" s="53">
        <f t="shared" si="9"/>
        <v>7.2999999999999995E-2</v>
      </c>
      <c r="F85" s="16">
        <f t="shared" si="9"/>
        <v>3270380</v>
      </c>
      <c r="G85" s="53">
        <f t="shared" si="9"/>
        <v>8.3000000000000004E-2</v>
      </c>
      <c r="H85" s="263"/>
      <c r="I85" s="37"/>
    </row>
    <row r="86" spans="1:9" x14ac:dyDescent="0.3">
      <c r="A86" s="13" t="s">
        <v>233</v>
      </c>
      <c r="B86" s="16">
        <f t="shared" ref="B86:G86" si="10">SUM(B46:B47,B70:B71)</f>
        <v>331</v>
      </c>
      <c r="C86" s="53">
        <f t="shared" si="10"/>
        <v>2.7191325063665488E-2</v>
      </c>
      <c r="D86" s="16">
        <f t="shared" si="10"/>
        <v>33406</v>
      </c>
      <c r="E86" s="53">
        <f t="shared" si="10"/>
        <v>3.3000000000000002E-2</v>
      </c>
      <c r="F86" s="16">
        <f t="shared" si="10"/>
        <v>1609373</v>
      </c>
      <c r="G86" s="53">
        <f t="shared" si="10"/>
        <v>4.1000000000000002E-2</v>
      </c>
      <c r="H86" s="263"/>
    </row>
    <row r="87" spans="1:9" x14ac:dyDescent="0.3">
      <c r="A87" s="13" t="s">
        <v>234</v>
      </c>
      <c r="B87" s="16">
        <f t="shared" ref="B87:G87" si="11">SUM(B48,B72)</f>
        <v>14</v>
      </c>
      <c r="C87" s="53">
        <f t="shared" si="11"/>
        <v>1.1500862564692352E-3</v>
      </c>
      <c r="D87" s="16">
        <f t="shared" si="11"/>
        <v>16800</v>
      </c>
      <c r="E87" s="53">
        <f t="shared" si="11"/>
        <v>1.7000000000000001E-2</v>
      </c>
      <c r="F87" s="16">
        <f t="shared" si="11"/>
        <v>764744</v>
      </c>
      <c r="G87" s="53">
        <f t="shared" si="11"/>
        <v>1.9E-2</v>
      </c>
      <c r="H87" s="263"/>
    </row>
    <row r="88" spans="1:9" x14ac:dyDescent="0.3">
      <c r="A88" s="47" t="s">
        <v>223</v>
      </c>
      <c r="I88" s="37"/>
    </row>
    <row r="89" spans="1:9" x14ac:dyDescent="0.3">
      <c r="A89" s="47"/>
      <c r="B89" s="2"/>
      <c r="C89" s="14"/>
      <c r="D89" s="2"/>
      <c r="E89" s="14"/>
      <c r="F89" s="2"/>
      <c r="G89" s="14"/>
      <c r="I89" s="37"/>
    </row>
    <row r="90" spans="1:9" x14ac:dyDescent="0.3">
      <c r="A90" s="47"/>
      <c r="I90" s="37"/>
    </row>
    <row r="91" spans="1:9" x14ac:dyDescent="0.3">
      <c r="A91" s="1" t="s">
        <v>235</v>
      </c>
      <c r="I91" s="37"/>
    </row>
    <row r="92" spans="1:9" ht="28.8" x14ac:dyDescent="0.3">
      <c r="A92" s="48" t="s">
        <v>188</v>
      </c>
      <c r="B92" s="51" t="str">
        <f>B3</f>
        <v>City of Mendota</v>
      </c>
      <c r="C92" s="51" t="s">
        <v>195</v>
      </c>
      <c r="D92" s="51" t="str">
        <f>B4</f>
        <v>Fresno County</v>
      </c>
      <c r="E92" s="51" t="s">
        <v>195</v>
      </c>
      <c r="F92" s="51" t="s">
        <v>189</v>
      </c>
      <c r="G92" s="51" t="s">
        <v>195</v>
      </c>
      <c r="H92" s="262"/>
      <c r="I92" s="37"/>
    </row>
    <row r="93" spans="1:9" x14ac:dyDescent="0.3">
      <c r="A93" s="13" t="s">
        <v>196</v>
      </c>
      <c r="B93" s="16">
        <f>B8</f>
        <v>12173</v>
      </c>
      <c r="C93" s="55"/>
      <c r="D93" s="16">
        <f>D8</f>
        <v>990204</v>
      </c>
      <c r="E93" s="55"/>
      <c r="F93" s="16">
        <f>F8</f>
        <v>39346023</v>
      </c>
      <c r="G93" s="55"/>
      <c r="H93" s="263"/>
      <c r="I93" s="37"/>
    </row>
    <row r="94" spans="1:9" x14ac:dyDescent="0.3">
      <c r="A94" s="13" t="s">
        <v>236</v>
      </c>
      <c r="B94" s="16">
        <f>'Ref. ACS-5-YR'!H70</f>
        <v>4371</v>
      </c>
      <c r="C94" s="55">
        <f>'Ref. ACS-5-YR'!I70</f>
        <v>0.35907335907335908</v>
      </c>
      <c r="D94" s="16">
        <f>'Ref. ACS-5-YR'!R70</f>
        <v>597574</v>
      </c>
      <c r="E94" s="55">
        <f>'Ref. ACS-5-YR'!S70</f>
        <v>0.60299999999999998</v>
      </c>
      <c r="F94" s="16">
        <f>'Ref. ACS-5-YR'!AB70</f>
        <v>22053721</v>
      </c>
      <c r="G94" s="55">
        <f>'Ref. ACS-5-YR'!AC70</f>
        <v>0.56100000000000005</v>
      </c>
      <c r="H94" s="263"/>
      <c r="I94" s="37"/>
    </row>
    <row r="95" spans="1:9" x14ac:dyDescent="0.3">
      <c r="A95" s="13" t="s">
        <v>237</v>
      </c>
      <c r="B95" s="16">
        <f>'Ref. ACS-5-YR'!H71</f>
        <v>31</v>
      </c>
      <c r="C95" s="55">
        <f>'Ref. ACS-5-YR'!I71</f>
        <v>2.5466195678961637E-3</v>
      </c>
      <c r="D95" s="16">
        <f>'Ref. ACS-5-YR'!R71</f>
        <v>46182</v>
      </c>
      <c r="E95" s="55">
        <f>'Ref. ACS-5-YR'!S71</f>
        <v>4.7E-2</v>
      </c>
      <c r="F95" s="16">
        <f>'Ref. ACS-5-YR'!AB71</f>
        <v>2250962</v>
      </c>
      <c r="G95" s="55">
        <f>'Ref. ACS-5-YR'!AC71</f>
        <v>5.7000000000000002E-2</v>
      </c>
      <c r="H95" s="263"/>
      <c r="I95" s="37"/>
    </row>
    <row r="96" spans="1:9" x14ac:dyDescent="0.3">
      <c r="A96" s="13" t="s">
        <v>238</v>
      </c>
      <c r="B96" s="16">
        <f>'Ref. ACS-5-YR'!H72</f>
        <v>9</v>
      </c>
      <c r="C96" s="55">
        <f>'Ref. ACS-5-YR'!I72</f>
        <v>7.3934116487307973E-4</v>
      </c>
      <c r="D96" s="16">
        <f>'Ref. ACS-5-YR'!R72</f>
        <v>11604</v>
      </c>
      <c r="E96" s="55">
        <f>'Ref. ACS-5-YR'!S72</f>
        <v>1.2E-2</v>
      </c>
      <c r="F96" s="16">
        <f>'Ref. ACS-5-YR'!AB72</f>
        <v>311629</v>
      </c>
      <c r="G96" s="55">
        <f>'Ref. ACS-5-YR'!AC72</f>
        <v>8.0000000000000002E-3</v>
      </c>
      <c r="H96" s="263"/>
      <c r="I96" s="37"/>
    </row>
    <row r="97" spans="1:9" x14ac:dyDescent="0.3">
      <c r="A97" s="13" t="s">
        <v>239</v>
      </c>
      <c r="B97" s="16">
        <f>'Ref. ACS-5-YR'!H73</f>
        <v>0</v>
      </c>
      <c r="C97" s="55">
        <f>'Ref. ACS-5-YR'!I73</f>
        <v>0</v>
      </c>
      <c r="D97" s="16">
        <f>'Ref. ACS-5-YR'!R73</f>
        <v>105302</v>
      </c>
      <c r="E97" s="55">
        <f>'Ref. ACS-5-YR'!S73</f>
        <v>0.106</v>
      </c>
      <c r="F97" s="16">
        <f>'Ref. ACS-5-YR'!AB73</f>
        <v>5834312</v>
      </c>
      <c r="G97" s="55">
        <f>'Ref. ACS-5-YR'!AC73</f>
        <v>0.14799999999999999</v>
      </c>
      <c r="H97" s="263"/>
      <c r="I97" s="37"/>
    </row>
    <row r="98" spans="1:9" x14ac:dyDescent="0.3">
      <c r="A98" s="13" t="s">
        <v>240</v>
      </c>
      <c r="B98" s="16">
        <f>'Ref. ACS-5-YR'!H74</f>
        <v>0</v>
      </c>
      <c r="C98" s="55">
        <f>'Ref. ACS-5-YR'!I74</f>
        <v>0</v>
      </c>
      <c r="D98" s="16">
        <f>'Ref. ACS-5-YR'!R74</f>
        <v>1518</v>
      </c>
      <c r="E98" s="55">
        <f>'Ref. ACS-5-YR'!S74</f>
        <v>2E-3</v>
      </c>
      <c r="F98" s="16">
        <f>'Ref. ACS-5-YR'!AB74</f>
        <v>149636</v>
      </c>
      <c r="G98" s="55">
        <f>'Ref. ACS-5-YR'!AC74</f>
        <v>4.0000000000000001E-3</v>
      </c>
      <c r="H98" s="263"/>
      <c r="I98" s="37"/>
    </row>
    <row r="99" spans="1:9" x14ac:dyDescent="0.3">
      <c r="A99" s="13" t="s">
        <v>241</v>
      </c>
      <c r="B99" s="16">
        <f>'Ref. ACS-5-YR'!H75</f>
        <v>7606</v>
      </c>
      <c r="C99" s="55">
        <f>'Ref. ACS-5-YR'!I75</f>
        <v>0.62482543333607166</v>
      </c>
      <c r="D99" s="16">
        <f>'Ref. ACS-5-YR'!R75</f>
        <v>143667</v>
      </c>
      <c r="E99" s="55">
        <f>'Ref. ACS-5-YR'!S75</f>
        <v>0.14499999999999999</v>
      </c>
      <c r="F99" s="16">
        <f>'Ref. ACS-5-YR'!AB75</f>
        <v>5623747</v>
      </c>
      <c r="G99" s="55">
        <f>'Ref. ACS-5-YR'!AC75</f>
        <v>0.14299999999999999</v>
      </c>
      <c r="H99" s="263"/>
      <c r="I99" s="37"/>
    </row>
    <row r="100" spans="1:9" x14ac:dyDescent="0.3">
      <c r="A100" s="13" t="s">
        <v>242</v>
      </c>
      <c r="B100" s="16">
        <f>'Ref. ACS-5-YR'!H76</f>
        <v>156</v>
      </c>
      <c r="C100" s="55">
        <f>'Ref. ACS-5-YR'!I76</f>
        <v>1.2815246857800049E-2</v>
      </c>
      <c r="D100" s="16">
        <f>'Ref. ACS-5-YR'!R76</f>
        <v>84357</v>
      </c>
      <c r="E100" s="55">
        <f>'Ref. ACS-5-YR'!S76</f>
        <v>8.5000000000000006E-2</v>
      </c>
      <c r="F100" s="16">
        <f>'Ref. ACS-5-YR'!AB76</f>
        <v>3122016</v>
      </c>
      <c r="G100" s="55">
        <f>'Ref. ACS-5-YR'!AC76</f>
        <v>7.9000000000000001E-2</v>
      </c>
      <c r="H100" s="263"/>
      <c r="I100" s="37" t="str">
        <f>A88</f>
        <v>Source: U.S. Census Bureau, ACS16-20 (5-year Estimates), Table B01001.</v>
      </c>
    </row>
    <row r="101" spans="1:9" ht="28.8" x14ac:dyDescent="0.3">
      <c r="A101" s="13" t="s">
        <v>243</v>
      </c>
      <c r="B101" s="16">
        <f>'Ref. ACS-5-YR'!H77</f>
        <v>29</v>
      </c>
      <c r="C101" s="55">
        <f>'Ref. ACS-5-YR'!I77</f>
        <v>2.3823215312577016E-3</v>
      </c>
      <c r="D101" s="16">
        <f>'Ref. ACS-5-YR'!R77</f>
        <v>50116</v>
      </c>
      <c r="E101" s="55">
        <f>'Ref. ACS-5-YR'!S77</f>
        <v>5.0999999999999997E-2</v>
      </c>
      <c r="F101" s="16">
        <f>'Ref. ACS-5-YR'!AB77</f>
        <v>1472235</v>
      </c>
      <c r="G101" s="55">
        <f>'Ref. ACS-5-YR'!AC77</f>
        <v>3.6999999999999998E-2</v>
      </c>
      <c r="H101" s="263"/>
      <c r="I101" s="37" t="s">
        <v>244</v>
      </c>
    </row>
    <row r="102" spans="1:9" x14ac:dyDescent="0.3">
      <c r="A102" s="13" t="s">
        <v>245</v>
      </c>
      <c r="B102" s="16">
        <f>'Ref. ACS-5-YR'!H78</f>
        <v>127</v>
      </c>
      <c r="C102" s="55">
        <f>'Ref. ACS-5-YR'!I78</f>
        <v>1.0432925326542348E-2</v>
      </c>
      <c r="D102" s="16">
        <f>'Ref. ACS-5-YR'!R78</f>
        <v>34241</v>
      </c>
      <c r="E102" s="55">
        <f>'Ref. ACS-5-YR'!S78</f>
        <v>3.5000000000000003E-2</v>
      </c>
      <c r="F102" s="16">
        <f>'Ref. ACS-5-YR'!AB78</f>
        <v>1649781</v>
      </c>
      <c r="G102" s="55">
        <f>'Ref. ACS-5-YR'!AC78</f>
        <v>4.2000000000000003E-2</v>
      </c>
      <c r="H102" s="263"/>
      <c r="I102" s="37"/>
    </row>
    <row r="103" spans="1:9" x14ac:dyDescent="0.3">
      <c r="A103" s="47" t="s">
        <v>246</v>
      </c>
      <c r="I103" s="37"/>
    </row>
    <row r="104" spans="1:9" x14ac:dyDescent="0.3">
      <c r="I104" s="37"/>
    </row>
    <row r="105" spans="1:9" x14ac:dyDescent="0.3">
      <c r="A105" s="1" t="s">
        <v>247</v>
      </c>
      <c r="I105" s="37"/>
    </row>
    <row r="106" spans="1:9" ht="28.8" x14ac:dyDescent="0.3">
      <c r="A106" s="56"/>
      <c r="B106" s="310" t="str">
        <f>B3</f>
        <v>City of Mendota</v>
      </c>
      <c r="C106" s="51" t="s">
        <v>195</v>
      </c>
      <c r="D106" s="51" t="str">
        <f>B4</f>
        <v>Fresno County</v>
      </c>
      <c r="E106" s="51" t="s">
        <v>195</v>
      </c>
      <c r="F106" s="51" t="s">
        <v>189</v>
      </c>
      <c r="G106" s="51" t="s">
        <v>195</v>
      </c>
      <c r="I106" s="37"/>
    </row>
    <row r="107" spans="1:9" x14ac:dyDescent="0.3">
      <c r="A107" s="13" t="s">
        <v>196</v>
      </c>
      <c r="B107" s="16">
        <f>B8</f>
        <v>12173</v>
      </c>
      <c r="C107" s="55"/>
      <c r="D107" s="16">
        <f>'Ref. ACS-5-YR'!R82</f>
        <v>990204</v>
      </c>
      <c r="E107" s="55"/>
      <c r="F107" s="16">
        <f>'Ref. ACS-5-YR'!AB82</f>
        <v>39346023</v>
      </c>
      <c r="G107" s="55" t="str">
        <f>'Ref. ACS-5-YR'!AC82</f>
        <v xml:space="preserve"> </v>
      </c>
      <c r="I107" s="37"/>
    </row>
    <row r="108" spans="1:9" x14ac:dyDescent="0.3">
      <c r="A108" s="13" t="s">
        <v>248</v>
      </c>
      <c r="B108" s="16">
        <f>'Ref. ACS-5-YR'!H83</f>
        <v>483</v>
      </c>
      <c r="C108" s="55">
        <f>'Ref. ACS-5-YR'!I83</f>
        <v>3.9677975848188614E-2</v>
      </c>
      <c r="D108" s="16">
        <f>'Ref. ACS-5-YR'!R83</f>
        <v>461911</v>
      </c>
      <c r="E108" s="55">
        <f>'Ref. ACS-5-YR'!S83</f>
        <v>0.46600000000000003</v>
      </c>
      <c r="F108" s="16">
        <f>'Ref. ACS-5-YR'!AB83</f>
        <v>23965094</v>
      </c>
      <c r="G108" s="55">
        <f>'Ref. ACS-5-YR'!AC83</f>
        <v>0.60899999999999999</v>
      </c>
      <c r="I108" s="37"/>
    </row>
    <row r="109" spans="1:9" x14ac:dyDescent="0.3">
      <c r="A109" s="13" t="s">
        <v>249</v>
      </c>
      <c r="B109" s="16">
        <f>'Ref. ACS-5-YR'!H84</f>
        <v>438</v>
      </c>
      <c r="C109" s="55">
        <f>'Ref. ACS-5-YR'!I84</f>
        <v>3.5981270023823217E-2</v>
      </c>
      <c r="D109" s="16">
        <f>'Ref. ACS-5-YR'!R84</f>
        <v>284169</v>
      </c>
      <c r="E109" s="55">
        <f>'Ref. ACS-5-YR'!S84</f>
        <v>0.28699999999999998</v>
      </c>
      <c r="F109" s="16">
        <f>'Ref. ACS-5-YR'!AB84</f>
        <v>14365145</v>
      </c>
      <c r="G109" s="55">
        <f>'Ref. ACS-5-YR'!AC84</f>
        <v>0.36499999999999999</v>
      </c>
      <c r="I109" s="37"/>
    </row>
    <row r="110" spans="1:9" x14ac:dyDescent="0.3">
      <c r="A110" s="13" t="s">
        <v>250</v>
      </c>
      <c r="B110" s="16">
        <f>'Ref. ACS-5-YR'!H85</f>
        <v>0</v>
      </c>
      <c r="C110" s="55">
        <f>'Ref. ACS-5-YR'!I85</f>
        <v>0</v>
      </c>
      <c r="D110" s="16">
        <f>'Ref. ACS-5-YR'!R85</f>
        <v>43660</v>
      </c>
      <c r="E110" s="55">
        <f>'Ref. ACS-5-YR'!S85</f>
        <v>4.3999999999999997E-2</v>
      </c>
      <c r="F110" s="16">
        <f>'Ref. ACS-5-YR'!AB85</f>
        <v>2142371</v>
      </c>
      <c r="G110" s="55">
        <f>'Ref. ACS-5-YR'!AC85</f>
        <v>5.3999999999999999E-2</v>
      </c>
      <c r="I110" s="37"/>
    </row>
    <row r="111" spans="1:9" x14ac:dyDescent="0.3">
      <c r="A111" s="13" t="s">
        <v>251</v>
      </c>
      <c r="B111" s="16">
        <f>'Ref. ACS-5-YR'!H86</f>
        <v>9</v>
      </c>
      <c r="C111" s="55">
        <f>'Ref. ACS-5-YR'!I86</f>
        <v>7.3934116487307973E-4</v>
      </c>
      <c r="D111" s="16">
        <f>'Ref. ACS-5-YR'!R86</f>
        <v>4459</v>
      </c>
      <c r="E111" s="55">
        <f>'Ref. ACS-5-YR'!S86</f>
        <v>5.0000000000000001E-3</v>
      </c>
      <c r="F111" s="16">
        <f>'Ref. ACS-5-YR'!AB86</f>
        <v>131724</v>
      </c>
      <c r="G111" s="55">
        <f>'Ref. ACS-5-YR'!AC86</f>
        <v>3.0000000000000001E-3</v>
      </c>
      <c r="I111" s="37"/>
    </row>
    <row r="112" spans="1:9" x14ac:dyDescent="0.3">
      <c r="A112" s="13" t="s">
        <v>252</v>
      </c>
      <c r="B112" s="16">
        <f>'Ref. ACS-5-YR'!H87</f>
        <v>0</v>
      </c>
      <c r="C112" s="55">
        <f>'Ref. ACS-5-YR'!I87</f>
        <v>0</v>
      </c>
      <c r="D112" s="16">
        <f>'Ref. ACS-5-YR'!R87</f>
        <v>102986</v>
      </c>
      <c r="E112" s="55">
        <f>'Ref. ACS-5-YR'!S87</f>
        <v>0.104</v>
      </c>
      <c r="F112" s="16">
        <f>'Ref. ACS-5-YR'!AB87</f>
        <v>5743983</v>
      </c>
      <c r="G112" s="55">
        <f>'Ref. ACS-5-YR'!AC87</f>
        <v>0.14599999999999999</v>
      </c>
      <c r="I112" s="37"/>
    </row>
    <row r="113" spans="1:9" x14ac:dyDescent="0.3">
      <c r="A113" s="13" t="s">
        <v>253</v>
      </c>
      <c r="B113" s="16">
        <f>'Ref. ACS-5-YR'!H88</f>
        <v>0</v>
      </c>
      <c r="C113" s="55">
        <f>'Ref. ACS-5-YR'!I88</f>
        <v>0</v>
      </c>
      <c r="D113" s="16">
        <f>'Ref. ACS-5-YR'!R88</f>
        <v>1305</v>
      </c>
      <c r="E113" s="55">
        <f>'Ref. ACS-5-YR'!S88</f>
        <v>1E-3</v>
      </c>
      <c r="F113" s="16">
        <f>'Ref. ACS-5-YR'!AB88</f>
        <v>135524</v>
      </c>
      <c r="G113" s="55">
        <f>'Ref. ACS-5-YR'!AC88</f>
        <v>3.0000000000000001E-3</v>
      </c>
      <c r="I113" s="37"/>
    </row>
    <row r="114" spans="1:9" x14ac:dyDescent="0.3">
      <c r="A114" s="13" t="s">
        <v>254</v>
      </c>
      <c r="B114" s="16">
        <f>'Ref. ACS-5-YR'!H89</f>
        <v>0</v>
      </c>
      <c r="C114" s="55">
        <f>'Ref. ACS-5-YR'!I89</f>
        <v>0</v>
      </c>
      <c r="D114" s="16">
        <f>'Ref. ACS-5-YR'!R89</f>
        <v>1979</v>
      </c>
      <c r="E114" s="55">
        <f>'Ref. ACS-5-YR'!S89</f>
        <v>2E-3</v>
      </c>
      <c r="F114" s="16">
        <f>'Ref. ACS-5-YR'!AB89</f>
        <v>124148</v>
      </c>
      <c r="G114" s="55">
        <f>'Ref. ACS-5-YR'!AC89</f>
        <v>3.0000000000000001E-3</v>
      </c>
      <c r="I114" s="37"/>
    </row>
    <row r="115" spans="1:9" x14ac:dyDescent="0.3">
      <c r="A115" s="13" t="s">
        <v>255</v>
      </c>
      <c r="B115" s="16">
        <f>'Ref. ACS-5-YR'!H90</f>
        <v>36</v>
      </c>
      <c r="C115" s="55">
        <f>'Ref. ACS-5-YR'!I90</f>
        <v>2.9573646594923189E-3</v>
      </c>
      <c r="D115" s="16">
        <f>'Ref. ACS-5-YR'!R90</f>
        <v>23353</v>
      </c>
      <c r="E115" s="55">
        <f>'Ref. ACS-5-YR'!S90</f>
        <v>2.4E-2</v>
      </c>
      <c r="F115" s="16">
        <f>'Ref. ACS-5-YR'!AB90</f>
        <v>1322199</v>
      </c>
      <c r="G115" s="55">
        <f>'Ref. ACS-5-YR'!AC90</f>
        <v>3.4000000000000002E-2</v>
      </c>
      <c r="I115" s="37"/>
    </row>
    <row r="116" spans="1:9" x14ac:dyDescent="0.3">
      <c r="A116" s="13" t="s">
        <v>256</v>
      </c>
      <c r="B116" s="16">
        <f>'Ref. ACS-5-YR'!H91</f>
        <v>0</v>
      </c>
      <c r="C116" s="55">
        <f>'Ref. ACS-5-YR'!I91</f>
        <v>0</v>
      </c>
      <c r="D116" s="16">
        <f>'Ref. ACS-5-YR'!R91</f>
        <v>1564</v>
      </c>
      <c r="E116" s="55">
        <f>'Ref. ACS-5-YR'!S91</f>
        <v>2E-3</v>
      </c>
      <c r="F116" s="16">
        <f>'Ref. ACS-5-YR'!AB91</f>
        <v>98006</v>
      </c>
      <c r="G116" s="55">
        <f>'Ref. ACS-5-YR'!AC91</f>
        <v>2E-3</v>
      </c>
      <c r="I116" s="37"/>
    </row>
    <row r="117" spans="1:9" x14ac:dyDescent="0.3">
      <c r="A117" s="13" t="s">
        <v>257</v>
      </c>
      <c r="B117" s="16">
        <f>'Ref. ACS-5-YR'!H92</f>
        <v>36</v>
      </c>
      <c r="C117" s="55">
        <f>'Ref. ACS-5-YR'!I92</f>
        <v>2.9573646594923189E-3</v>
      </c>
      <c r="D117" s="16">
        <f>'Ref. ACS-5-YR'!R92</f>
        <v>21789</v>
      </c>
      <c r="E117" s="55">
        <f>'Ref. ACS-5-YR'!S92</f>
        <v>2.1999999999999999E-2</v>
      </c>
      <c r="F117" s="16">
        <f>'Ref. ACS-5-YR'!AB92</f>
        <v>1224193</v>
      </c>
      <c r="G117" s="55">
        <f>'Ref. ACS-5-YR'!AC92</f>
        <v>3.1E-2</v>
      </c>
      <c r="I117" s="37"/>
    </row>
    <row r="118" spans="1:9" x14ac:dyDescent="0.3">
      <c r="A118" s="13" t="s">
        <v>258</v>
      </c>
      <c r="B118" s="16">
        <f>'Ref. ACS-5-YR'!H93</f>
        <v>11690</v>
      </c>
      <c r="C118" s="55">
        <f>'Ref. ACS-5-YR'!I93</f>
        <v>0.96032202415181134</v>
      </c>
      <c r="D118" s="16">
        <f>'Ref. ACS-5-YR'!R93</f>
        <v>528293</v>
      </c>
      <c r="E118" s="55">
        <f>'Ref. ACS-5-YR'!S93</f>
        <v>0.53400000000000003</v>
      </c>
      <c r="F118" s="16">
        <f>'Ref. ACS-5-YR'!AB93</f>
        <v>15380929</v>
      </c>
      <c r="G118" s="55">
        <f>'Ref. ACS-5-YR'!AC93</f>
        <v>0.39100000000000001</v>
      </c>
      <c r="I118" s="37"/>
    </row>
    <row r="119" spans="1:9" x14ac:dyDescent="0.3">
      <c r="A119" s="13" t="s">
        <v>249</v>
      </c>
      <c r="B119" s="16">
        <f>'Ref. ACS-5-YR'!H94</f>
        <v>3933</v>
      </c>
      <c r="C119" s="55">
        <f>'Ref. ACS-5-YR'!I94</f>
        <v>0.32309208904953585</v>
      </c>
      <c r="D119" s="16">
        <f>'Ref. ACS-5-YR'!R94</f>
        <v>313405</v>
      </c>
      <c r="E119" s="55">
        <f>'Ref. ACS-5-YR'!S94</f>
        <v>0.317</v>
      </c>
      <c r="F119" s="16">
        <f>'Ref. ACS-5-YR'!AB94</f>
        <v>7688576</v>
      </c>
      <c r="G119" s="55">
        <f>'Ref. ACS-5-YR'!AC94</f>
        <v>0.19500000000000001</v>
      </c>
      <c r="I119" s="37"/>
    </row>
    <row r="120" spans="1:9" x14ac:dyDescent="0.3">
      <c r="A120" s="13" t="s">
        <v>250</v>
      </c>
      <c r="B120" s="16">
        <f>'Ref. ACS-5-YR'!H95</f>
        <v>31</v>
      </c>
      <c r="C120" s="55">
        <f>'Ref. ACS-5-YR'!I95</f>
        <v>2.5466195678961637E-3</v>
      </c>
      <c r="D120" s="16">
        <f>'Ref. ACS-5-YR'!R95</f>
        <v>2522</v>
      </c>
      <c r="E120" s="55">
        <f>'Ref. ACS-5-YR'!S95</f>
        <v>3.0000000000000001E-3</v>
      </c>
      <c r="F120" s="16">
        <f>'Ref. ACS-5-YR'!AB95</f>
        <v>108591</v>
      </c>
      <c r="G120" s="55">
        <f>'Ref. ACS-5-YR'!AC95</f>
        <v>3.0000000000000001E-3</v>
      </c>
      <c r="I120" s="37"/>
    </row>
    <row r="121" spans="1:9" x14ac:dyDescent="0.3">
      <c r="A121" s="13" t="s">
        <v>251</v>
      </c>
      <c r="B121" s="16">
        <f>'Ref. ACS-5-YR'!H96</f>
        <v>0</v>
      </c>
      <c r="C121" s="55">
        <f>'Ref. ACS-5-YR'!I96</f>
        <v>0</v>
      </c>
      <c r="D121" s="16">
        <f>'Ref. ACS-5-YR'!R96</f>
        <v>7145</v>
      </c>
      <c r="E121" s="55">
        <f>'Ref. ACS-5-YR'!S96</f>
        <v>7.0000000000000001E-3</v>
      </c>
      <c r="F121" s="16">
        <f>'Ref. ACS-5-YR'!AB96</f>
        <v>179905</v>
      </c>
      <c r="G121" s="55">
        <f>'Ref. ACS-5-YR'!AC96</f>
        <v>5.0000000000000001E-3</v>
      </c>
      <c r="I121" s="37"/>
    </row>
    <row r="122" spans="1:9" x14ac:dyDescent="0.3">
      <c r="A122" s="13" t="s">
        <v>252</v>
      </c>
      <c r="B122" s="16">
        <f>'Ref. ACS-5-YR'!H97</f>
        <v>0</v>
      </c>
      <c r="C122" s="55">
        <f>'Ref. ACS-5-YR'!I97</f>
        <v>0</v>
      </c>
      <c r="D122" s="16">
        <f>'Ref. ACS-5-YR'!R97</f>
        <v>2316</v>
      </c>
      <c r="E122" s="55">
        <f>'Ref. ACS-5-YR'!S97</f>
        <v>2E-3</v>
      </c>
      <c r="F122" s="16">
        <f>'Ref. ACS-5-YR'!AB97</f>
        <v>90329</v>
      </c>
      <c r="G122" s="55">
        <f>'Ref. ACS-5-YR'!AC97</f>
        <v>2E-3</v>
      </c>
      <c r="I122" s="37"/>
    </row>
    <row r="123" spans="1:9" x14ac:dyDescent="0.3">
      <c r="A123" s="13" t="s">
        <v>253</v>
      </c>
      <c r="B123" s="16">
        <f>'Ref. ACS-5-YR'!H98</f>
        <v>0</v>
      </c>
      <c r="C123" s="55">
        <f>'Ref. ACS-5-YR'!I98</f>
        <v>0</v>
      </c>
      <c r="D123" s="16">
        <f>'Ref. ACS-5-YR'!R98</f>
        <v>213</v>
      </c>
      <c r="E123" s="55">
        <f>'Ref. ACS-5-YR'!S98</f>
        <v>0</v>
      </c>
      <c r="F123" s="16">
        <f>'Ref. ACS-5-YR'!AB98</f>
        <v>14112</v>
      </c>
      <c r="G123" s="55">
        <f>'Ref. ACS-5-YR'!AC98</f>
        <v>0</v>
      </c>
      <c r="I123" s="37"/>
    </row>
    <row r="124" spans="1:9" x14ac:dyDescent="0.3">
      <c r="A124" s="13" t="s">
        <v>254</v>
      </c>
      <c r="B124" s="16">
        <f>'Ref. ACS-5-YR'!H99</f>
        <v>7606</v>
      </c>
      <c r="C124" s="55">
        <f>'Ref. ACS-5-YR'!I99</f>
        <v>0.62482543333607166</v>
      </c>
      <c r="D124" s="16">
        <f>'Ref. ACS-5-YR'!R99</f>
        <v>141688</v>
      </c>
      <c r="E124" s="55">
        <f>'Ref. ACS-5-YR'!S99</f>
        <v>0.14299999999999999</v>
      </c>
      <c r="F124" s="16">
        <f>'Ref. ACS-5-YR'!AB99</f>
        <v>5499599</v>
      </c>
      <c r="G124" s="55">
        <f>'Ref. ACS-5-YR'!AC99</f>
        <v>0.14000000000000001</v>
      </c>
      <c r="I124" s="37"/>
    </row>
    <row r="125" spans="1:9" x14ac:dyDescent="0.3">
      <c r="A125" s="13" t="s">
        <v>255</v>
      </c>
      <c r="B125" s="16">
        <f>'Ref. ACS-5-YR'!H100</f>
        <v>120</v>
      </c>
      <c r="C125" s="55">
        <f>'Ref. ACS-5-YR'!I100</f>
        <v>9.8578821983077297E-3</v>
      </c>
      <c r="D125" s="16">
        <f>'Ref. ACS-5-YR'!R100</f>
        <v>61004</v>
      </c>
      <c r="E125" s="55">
        <f>'Ref. ACS-5-YR'!S100</f>
        <v>6.2E-2</v>
      </c>
      <c r="F125" s="16">
        <f>'Ref. ACS-5-YR'!AB100</f>
        <v>1799817</v>
      </c>
      <c r="G125" s="55">
        <f>'Ref. ACS-5-YR'!AC100</f>
        <v>4.5999999999999999E-2</v>
      </c>
      <c r="I125" s="37"/>
    </row>
    <row r="126" spans="1:9" x14ac:dyDescent="0.3">
      <c r="A126" s="13" t="s">
        <v>256</v>
      </c>
      <c r="B126" s="16">
        <f>'Ref. ACS-5-YR'!H101</f>
        <v>29</v>
      </c>
      <c r="C126" s="55">
        <f>'Ref. ACS-5-YR'!I101</f>
        <v>2.3823215312577016E-3</v>
      </c>
      <c r="D126" s="16">
        <f>'Ref. ACS-5-YR'!R101</f>
        <v>48552</v>
      </c>
      <c r="E126" s="55">
        <f>'Ref. ACS-5-YR'!S101</f>
        <v>4.9000000000000002E-2</v>
      </c>
      <c r="F126" s="16">
        <f>'Ref. ACS-5-YR'!AB101</f>
        <v>1374229</v>
      </c>
      <c r="G126" s="55">
        <f>'Ref. ACS-5-YR'!AC101</f>
        <v>3.5000000000000003E-2</v>
      </c>
      <c r="I126" s="37"/>
    </row>
    <row r="127" spans="1:9" x14ac:dyDescent="0.3">
      <c r="A127" s="13" t="s">
        <v>257</v>
      </c>
      <c r="B127" s="16">
        <f>'Ref. ACS-5-YR'!H102</f>
        <v>91</v>
      </c>
      <c r="C127" s="55">
        <f>'Ref. ACS-5-YR'!I102</f>
        <v>7.4755606670500289E-3</v>
      </c>
      <c r="D127" s="16">
        <f>'Ref. ACS-5-YR'!R102</f>
        <v>12452</v>
      </c>
      <c r="E127" s="55">
        <f>'Ref. ACS-5-YR'!S102</f>
        <v>1.2999999999999999E-2</v>
      </c>
      <c r="F127" s="16">
        <f>'Ref. ACS-5-YR'!AB102</f>
        <v>425588</v>
      </c>
      <c r="G127" s="55">
        <f>'Ref. ACS-5-YR'!AC102</f>
        <v>1.0999999999999999E-2</v>
      </c>
      <c r="I127" s="37"/>
    </row>
    <row r="128" spans="1:9" x14ac:dyDescent="0.3">
      <c r="A128" s="47" t="s">
        <v>259</v>
      </c>
      <c r="I128" s="37"/>
    </row>
    <row r="129" spans="1:9" x14ac:dyDescent="0.3">
      <c r="I129" s="37"/>
    </row>
    <row r="130" spans="1:9" x14ac:dyDescent="0.3">
      <c r="A130" s="1" t="s">
        <v>260</v>
      </c>
      <c r="I130" s="61" t="s">
        <v>261</v>
      </c>
    </row>
    <row r="131" spans="1:9" x14ac:dyDescent="0.3">
      <c r="A131" s="48"/>
      <c r="B131" s="41">
        <v>2000</v>
      </c>
      <c r="C131" s="41" t="s">
        <v>195</v>
      </c>
      <c r="D131" s="41">
        <v>2010</v>
      </c>
      <c r="E131" s="41" t="s">
        <v>195</v>
      </c>
      <c r="F131" s="41">
        <v>2020</v>
      </c>
      <c r="G131" s="41" t="s">
        <v>195</v>
      </c>
      <c r="H131" s="259"/>
      <c r="I131" s="37"/>
    </row>
    <row r="132" spans="1:9" x14ac:dyDescent="0.3">
      <c r="A132" s="13" t="s">
        <v>196</v>
      </c>
      <c r="B132" s="16">
        <f>'Ref. DC-2000'!B18</f>
        <v>7890</v>
      </c>
      <c r="C132" s="55"/>
      <c r="D132" s="16">
        <f>'Ref. DC-2010'!B18</f>
        <v>11014</v>
      </c>
      <c r="E132" s="55"/>
      <c r="F132" s="16">
        <f>B107</f>
        <v>12173</v>
      </c>
      <c r="G132" s="55"/>
      <c r="H132" s="263"/>
      <c r="I132" s="37"/>
    </row>
    <row r="133" spans="1:9" x14ac:dyDescent="0.3">
      <c r="A133" s="13" t="s">
        <v>262</v>
      </c>
      <c r="B133" s="16">
        <f>'Ref. DC-2000'!B27</f>
        <v>7468</v>
      </c>
      <c r="C133" s="55">
        <f>B133/B132</f>
        <v>0.94651457541191386</v>
      </c>
      <c r="D133" s="16">
        <f>'Ref. DC-2010'!B27</f>
        <v>10643</v>
      </c>
      <c r="E133" s="55">
        <f>D133/D132</f>
        <v>0.96631559832939895</v>
      </c>
      <c r="F133" s="16">
        <f>B118</f>
        <v>11690</v>
      </c>
      <c r="G133" s="55">
        <f>C118</f>
        <v>0.96032202415181134</v>
      </c>
      <c r="H133" s="263"/>
      <c r="I133" s="37"/>
    </row>
    <row r="134" spans="1:9" x14ac:dyDescent="0.3">
      <c r="A134" s="13" t="s">
        <v>248</v>
      </c>
      <c r="B134" s="16">
        <f>'Ref. DC-2000'!B19</f>
        <v>422</v>
      </c>
      <c r="C134" s="55">
        <f>B134/B132</f>
        <v>5.3485424588086188E-2</v>
      </c>
      <c r="D134" s="16">
        <f>'Ref. DC-2010'!B19</f>
        <v>371</v>
      </c>
      <c r="E134" s="55">
        <f>D134/D132</f>
        <v>3.3684401670601057E-2</v>
      </c>
      <c r="F134" s="16">
        <f>B108</f>
        <v>483</v>
      </c>
      <c r="G134" s="55">
        <f>C108</f>
        <v>3.9677975848188614E-2</v>
      </c>
      <c r="H134" s="263"/>
      <c r="I134" s="37"/>
    </row>
    <row r="135" spans="1:9" x14ac:dyDescent="0.3">
      <c r="A135" s="13" t="s">
        <v>249</v>
      </c>
      <c r="B135" s="16">
        <f>'Ref. DC-2000'!B20</f>
        <v>248</v>
      </c>
      <c r="C135" s="55">
        <f>B135/B132</f>
        <v>3.1432192648922684E-2</v>
      </c>
      <c r="D135" s="16">
        <f>'Ref. DC-2010'!B20</f>
        <v>243</v>
      </c>
      <c r="E135" s="55">
        <f>D135/D132</f>
        <v>2.2062829126566187E-2</v>
      </c>
      <c r="F135" s="16">
        <f t="shared" ref="F135:F143" si="12">B109</f>
        <v>438</v>
      </c>
      <c r="G135" s="55">
        <f t="shared" ref="G135:G143" si="13">C109</f>
        <v>3.5981270023823217E-2</v>
      </c>
      <c r="H135" s="263"/>
      <c r="I135" s="37"/>
    </row>
    <row r="136" spans="1:9" x14ac:dyDescent="0.3">
      <c r="A136" s="13" t="s">
        <v>250</v>
      </c>
      <c r="B136" s="16">
        <f>'Ref. DC-2000'!B21</f>
        <v>38</v>
      </c>
      <c r="C136" s="55">
        <f>B136/B132</f>
        <v>4.8162230671736379E-3</v>
      </c>
      <c r="D136" s="16">
        <f>'Ref. DC-2010'!B21</f>
        <v>28</v>
      </c>
      <c r="E136" s="55">
        <f>D136/D132</f>
        <v>2.5422189940076268E-3</v>
      </c>
      <c r="F136" s="16">
        <f t="shared" si="12"/>
        <v>0</v>
      </c>
      <c r="G136" s="55">
        <f t="shared" si="13"/>
        <v>0</v>
      </c>
      <c r="H136" s="263"/>
      <c r="I136" s="37"/>
    </row>
    <row r="137" spans="1:9" x14ac:dyDescent="0.3">
      <c r="A137" s="13" t="s">
        <v>251</v>
      </c>
      <c r="B137" s="16">
        <f>'Ref. DC-2000'!B22</f>
        <v>32</v>
      </c>
      <c r="C137" s="55">
        <f>B137/B132</f>
        <v>4.0557667934093787E-3</v>
      </c>
      <c r="D137" s="16">
        <f>'Ref. DC-2010'!B22</f>
        <v>26</v>
      </c>
      <c r="E137" s="55">
        <f>D137/D132</f>
        <v>2.360631923007082E-3</v>
      </c>
      <c r="F137" s="16">
        <f t="shared" si="12"/>
        <v>9</v>
      </c>
      <c r="G137" s="55">
        <f t="shared" si="13"/>
        <v>7.3934116487307973E-4</v>
      </c>
      <c r="H137" s="263"/>
      <c r="I137" s="37"/>
    </row>
    <row r="138" spans="1:9" x14ac:dyDescent="0.3">
      <c r="A138" s="13" t="s">
        <v>252</v>
      </c>
      <c r="B138" s="16">
        <f>'Ref. DC-2000'!B23</f>
        <v>57</v>
      </c>
      <c r="C138" s="55">
        <f>B138/B132</f>
        <v>7.2243346007604559E-3</v>
      </c>
      <c r="D138" s="16">
        <f>'Ref. DC-2010'!B23</f>
        <v>43</v>
      </c>
      <c r="E138" s="55">
        <f>D138/D132</f>
        <v>3.9041220265117124E-3</v>
      </c>
      <c r="F138" s="16">
        <f t="shared" si="12"/>
        <v>0</v>
      </c>
      <c r="G138" s="55">
        <f t="shared" si="13"/>
        <v>0</v>
      </c>
      <c r="H138" s="263"/>
      <c r="I138" s="37"/>
    </row>
    <row r="139" spans="1:9" x14ac:dyDescent="0.3">
      <c r="A139" s="13" t="s">
        <v>253</v>
      </c>
      <c r="B139" s="16">
        <f>'Ref. DC-2000'!B24</f>
        <v>0</v>
      </c>
      <c r="C139" s="55">
        <f>B139/B132</f>
        <v>0</v>
      </c>
      <c r="D139" s="16">
        <f>'Ref. DC-2010'!B24</f>
        <v>1</v>
      </c>
      <c r="E139" s="55">
        <f>D139/D132</f>
        <v>9.0793535500272376E-5</v>
      </c>
      <c r="F139" s="16">
        <f t="shared" si="12"/>
        <v>0</v>
      </c>
      <c r="G139" s="55">
        <f t="shared" si="13"/>
        <v>0</v>
      </c>
      <c r="H139" s="263"/>
      <c r="I139" s="37"/>
    </row>
    <row r="140" spans="1:9" x14ac:dyDescent="0.3">
      <c r="A140" s="13" t="s">
        <v>254</v>
      </c>
      <c r="B140" s="16">
        <f>'Ref. DC-2000'!B25</f>
        <v>7</v>
      </c>
      <c r="C140" s="55">
        <f>B140/B132</f>
        <v>8.871989860583017E-4</v>
      </c>
      <c r="D140" s="16">
        <f>'Ref. DC-2010'!B25</f>
        <v>20</v>
      </c>
      <c r="E140" s="55">
        <f>D140/D132</f>
        <v>1.8158707100054477E-3</v>
      </c>
      <c r="F140" s="16">
        <f t="shared" si="12"/>
        <v>0</v>
      </c>
      <c r="G140" s="55">
        <f t="shared" si="13"/>
        <v>0</v>
      </c>
      <c r="H140" s="263"/>
      <c r="I140" s="37"/>
    </row>
    <row r="141" spans="1:9" x14ac:dyDescent="0.3">
      <c r="A141" s="13" t="s">
        <v>255</v>
      </c>
      <c r="B141" s="16">
        <f>'Ref. DC-2000'!B26</f>
        <v>40</v>
      </c>
      <c r="C141" s="55">
        <f>B141/B132</f>
        <v>5.0697084917617234E-3</v>
      </c>
      <c r="D141" s="16">
        <f>'Ref. DC-2010'!B26</f>
        <v>10</v>
      </c>
      <c r="E141" s="55">
        <f>D141/D132</f>
        <v>9.0793535500272385E-4</v>
      </c>
      <c r="F141" s="16">
        <f t="shared" si="12"/>
        <v>36</v>
      </c>
      <c r="G141" s="55">
        <f t="shared" si="13"/>
        <v>2.9573646594923189E-3</v>
      </c>
      <c r="H141" s="263"/>
      <c r="I141" s="37"/>
    </row>
    <row r="142" spans="1:9" x14ac:dyDescent="0.3">
      <c r="A142" s="13" t="s">
        <v>256</v>
      </c>
      <c r="B142" s="16"/>
      <c r="C142" s="55"/>
      <c r="D142" s="16"/>
      <c r="E142" s="55"/>
      <c r="F142" s="16">
        <f t="shared" si="12"/>
        <v>0</v>
      </c>
      <c r="G142" s="55">
        <f t="shared" si="13"/>
        <v>0</v>
      </c>
      <c r="H142" s="263"/>
      <c r="I142" s="37"/>
    </row>
    <row r="143" spans="1:9" x14ac:dyDescent="0.3">
      <c r="A143" s="13" t="s">
        <v>257</v>
      </c>
      <c r="B143" s="16"/>
      <c r="C143" s="55"/>
      <c r="D143" s="16"/>
      <c r="E143" s="55"/>
      <c r="F143" s="16">
        <f t="shared" si="12"/>
        <v>36</v>
      </c>
      <c r="G143" s="55">
        <f t="shared" si="13"/>
        <v>2.9573646594923189E-3</v>
      </c>
      <c r="H143" s="263"/>
      <c r="I143" s="37"/>
    </row>
    <row r="144" spans="1:9" x14ac:dyDescent="0.3">
      <c r="A144" s="47" t="s">
        <v>263</v>
      </c>
      <c r="I144" s="37"/>
    </row>
    <row r="145" spans="1:9" x14ac:dyDescent="0.3">
      <c r="B145" s="2"/>
      <c r="I145" s="37"/>
    </row>
    <row r="146" spans="1:9" x14ac:dyDescent="0.3">
      <c r="A146" s="1" t="s">
        <v>264</v>
      </c>
      <c r="I146" s="37"/>
    </row>
    <row r="147" spans="1:9" x14ac:dyDescent="0.3">
      <c r="A147" s="57"/>
      <c r="B147" s="41">
        <v>2000</v>
      </c>
      <c r="C147" s="41">
        <v>2010</v>
      </c>
      <c r="D147" s="41">
        <v>2020</v>
      </c>
      <c r="I147" s="37"/>
    </row>
    <row r="148" spans="1:9" x14ac:dyDescent="0.3">
      <c r="A148" s="13" t="s">
        <v>265</v>
      </c>
      <c r="B148" s="16">
        <f>B133</f>
        <v>7468</v>
      </c>
      <c r="C148" s="16">
        <f>D133</f>
        <v>10643</v>
      </c>
      <c r="D148" s="16">
        <f>'Ref. DC-2020'!B26</f>
        <v>12169</v>
      </c>
      <c r="I148" s="37"/>
    </row>
    <row r="149" spans="1:9" x14ac:dyDescent="0.3">
      <c r="A149" s="13" t="s">
        <v>266</v>
      </c>
      <c r="B149" s="16">
        <f>B135</f>
        <v>248</v>
      </c>
      <c r="C149" s="16">
        <f>D135</f>
        <v>243</v>
      </c>
      <c r="D149" s="16">
        <f>'Ref. DC-2020'!B19</f>
        <v>297</v>
      </c>
      <c r="I149" s="37"/>
    </row>
    <row r="150" spans="1:9" x14ac:dyDescent="0.3">
      <c r="A150" s="13" t="s">
        <v>267</v>
      </c>
      <c r="B150" s="16">
        <f t="shared" ref="B150:B154" si="14">B136</f>
        <v>38</v>
      </c>
      <c r="C150" s="16">
        <f t="shared" ref="C150:C155" si="15">D136</f>
        <v>28</v>
      </c>
      <c r="D150" s="16">
        <f>'Ref. DC-2020'!B20</f>
        <v>6</v>
      </c>
      <c r="I150" s="37"/>
    </row>
    <row r="151" spans="1:9" x14ac:dyDescent="0.3">
      <c r="A151" s="13" t="s">
        <v>268</v>
      </c>
      <c r="B151" s="16">
        <f t="shared" si="14"/>
        <v>32</v>
      </c>
      <c r="C151" s="16">
        <f t="shared" si="15"/>
        <v>26</v>
      </c>
      <c r="D151" s="16">
        <f>'Ref. DC-2020'!B21</f>
        <v>22</v>
      </c>
      <c r="I151" s="37"/>
    </row>
    <row r="152" spans="1:9" x14ac:dyDescent="0.3">
      <c r="A152" s="13" t="s">
        <v>269</v>
      </c>
      <c r="B152" s="16">
        <f t="shared" si="14"/>
        <v>57</v>
      </c>
      <c r="C152" s="16">
        <f t="shared" si="15"/>
        <v>43</v>
      </c>
      <c r="D152" s="16">
        <f>'Ref. DC-2020'!B22</f>
        <v>15</v>
      </c>
      <c r="I152" s="37"/>
    </row>
    <row r="153" spans="1:9" x14ac:dyDescent="0.3">
      <c r="A153" s="13" t="s">
        <v>270</v>
      </c>
      <c r="B153" s="16">
        <f t="shared" si="14"/>
        <v>0</v>
      </c>
      <c r="C153" s="16">
        <f t="shared" si="15"/>
        <v>1</v>
      </c>
      <c r="D153" s="16">
        <f>'Ref. DC-2020'!B23</f>
        <v>1</v>
      </c>
      <c r="I153" s="37"/>
    </row>
    <row r="154" spans="1:9" x14ac:dyDescent="0.3">
      <c r="A154" s="13" t="s">
        <v>271</v>
      </c>
      <c r="B154" s="16">
        <f t="shared" si="14"/>
        <v>7</v>
      </c>
      <c r="C154" s="16">
        <f t="shared" si="15"/>
        <v>20</v>
      </c>
      <c r="D154" s="16">
        <f>'Ref. DC-2020'!B24</f>
        <v>39</v>
      </c>
      <c r="I154" s="37"/>
    </row>
    <row r="155" spans="1:9" x14ac:dyDescent="0.3">
      <c r="A155" s="13" t="s">
        <v>272</v>
      </c>
      <c r="B155" s="16">
        <f>B141</f>
        <v>40</v>
      </c>
      <c r="C155" s="16">
        <f t="shared" si="15"/>
        <v>10</v>
      </c>
      <c r="D155" s="16">
        <f>'Ref. DC-2020'!B25</f>
        <v>46</v>
      </c>
      <c r="I155" s="37"/>
    </row>
    <row r="156" spans="1:9" x14ac:dyDescent="0.3">
      <c r="A156" s="47" t="s">
        <v>2554</v>
      </c>
      <c r="I156" s="37" t="str">
        <f>A156</f>
        <v>Source: U.S. Census Bureau, Census 2000, 2010; Social Explorer Table for Census 2020.</v>
      </c>
    </row>
    <row r="157" spans="1:9" x14ac:dyDescent="0.3">
      <c r="A157" s="47"/>
      <c r="I157" s="96"/>
    </row>
    <row r="158" spans="1:9" x14ac:dyDescent="0.3">
      <c r="A158" s="47"/>
      <c r="I158" s="37"/>
    </row>
    <row r="159" spans="1:9" x14ac:dyDescent="0.3">
      <c r="A159" s="1" t="s">
        <v>273</v>
      </c>
      <c r="C159" t="s">
        <v>195</v>
      </c>
      <c r="E159" t="s">
        <v>195</v>
      </c>
      <c r="G159" t="s">
        <v>195</v>
      </c>
      <c r="I159" s="37"/>
    </row>
    <row r="160" spans="1:9" ht="28.8" x14ac:dyDescent="0.3">
      <c r="A160" s="48" t="s">
        <v>188</v>
      </c>
      <c r="B160" s="51" t="str">
        <f>B3</f>
        <v>City of Mendota</v>
      </c>
      <c r="C160" s="51" t="str">
        <f>B3</f>
        <v>City of Mendota</v>
      </c>
      <c r="D160" s="51" t="str">
        <f>B4</f>
        <v>Fresno County</v>
      </c>
      <c r="E160" s="51" t="str">
        <f>B4</f>
        <v>Fresno County</v>
      </c>
      <c r="F160" s="51" t="s">
        <v>189</v>
      </c>
      <c r="G160" s="51" t="s">
        <v>189</v>
      </c>
      <c r="H160" s="262"/>
      <c r="I160" s="61" t="s">
        <v>274</v>
      </c>
    </row>
    <row r="161" spans="1:9" x14ac:dyDescent="0.3">
      <c r="A161" s="13" t="s">
        <v>196</v>
      </c>
      <c r="B161" s="16">
        <f>'Ref. ACS-5-YR'!H1535</f>
        <v>12173</v>
      </c>
      <c r="C161" s="55"/>
      <c r="D161" s="16">
        <f>'Ref. ACS-5-YR'!R1535</f>
        <v>978588</v>
      </c>
      <c r="E161" s="55"/>
      <c r="F161" s="16">
        <f>'Ref. ACS-5-YR'!AB1535</f>
        <v>38838726</v>
      </c>
      <c r="G161" s="55"/>
      <c r="H161" s="263"/>
      <c r="I161" s="37"/>
    </row>
    <row r="162" spans="1:9" x14ac:dyDescent="0.3">
      <c r="A162" s="13" t="s">
        <v>275</v>
      </c>
      <c r="B162" s="16">
        <f>'Ref. ACS-5-YR'!H1536</f>
        <v>4760</v>
      </c>
      <c r="C162" s="55">
        <f>'Ref. ACS-5-YR'!I1536</f>
        <v>0.39102932719953998</v>
      </c>
      <c r="D162" s="16">
        <f>'Ref. ACS-5-YR'!R1536</f>
        <v>281079</v>
      </c>
      <c r="E162" s="55">
        <f>'Ref. ACS-5-YR'!S1536</f>
        <v>0.28699999999999998</v>
      </c>
      <c r="F162" s="16">
        <f>'Ref. ACS-5-YR'!AB1536</f>
        <v>8942907</v>
      </c>
      <c r="G162" s="55">
        <f>'Ref. ACS-5-YR'!AC1536</f>
        <v>0.23</v>
      </c>
      <c r="H162" s="263"/>
      <c r="I162" s="37"/>
    </row>
    <row r="163" spans="1:9" x14ac:dyDescent="0.3">
      <c r="A163" s="13" t="s">
        <v>276</v>
      </c>
      <c r="B163" s="16">
        <f>'Ref. ACS-5-YR'!H1537</f>
        <v>146</v>
      </c>
      <c r="C163" s="55">
        <f>B163/B162</f>
        <v>3.0672268907563024E-2</v>
      </c>
      <c r="D163" s="16">
        <f>'Ref. ACS-5-YR'!R1537</f>
        <v>8213</v>
      </c>
      <c r="E163" s="55">
        <f>D163/D162</f>
        <v>2.9219543260079906E-2</v>
      </c>
      <c r="F163" s="16">
        <f>'Ref. ACS-5-YR'!AB1537</f>
        <v>207793</v>
      </c>
      <c r="G163" s="55">
        <f>F163/F162</f>
        <v>2.3235509437814796E-2</v>
      </c>
      <c r="H163" s="263"/>
      <c r="I163" s="37"/>
    </row>
    <row r="164" spans="1:9" x14ac:dyDescent="0.3">
      <c r="A164" s="13" t="s">
        <v>277</v>
      </c>
      <c r="B164" s="16">
        <f>'Ref. ACS-5-YR'!H1538</f>
        <v>29</v>
      </c>
      <c r="C164" s="55">
        <f>B164/B162</f>
        <v>6.092436974789916E-3</v>
      </c>
      <c r="D164" s="16">
        <f>'Ref. ACS-5-YR'!R1538</f>
        <v>3488</v>
      </c>
      <c r="E164" s="55">
        <f>D164/D162</f>
        <v>1.2409322645946514E-2</v>
      </c>
      <c r="F164" s="16">
        <f>'Ref. ACS-5-YR'!AB1538</f>
        <v>99013</v>
      </c>
      <c r="G164" s="55">
        <f>F164/F162</f>
        <v>1.1071679488560041E-2</v>
      </c>
      <c r="H164" s="263"/>
      <c r="I164" s="37"/>
    </row>
    <row r="165" spans="1:9" x14ac:dyDescent="0.3">
      <c r="A165" s="13" t="s">
        <v>278</v>
      </c>
      <c r="B165" s="16">
        <f>'Ref. ACS-5-YR'!H1539</f>
        <v>4585</v>
      </c>
      <c r="C165" s="55">
        <f>B165/B162</f>
        <v>0.96323529411764708</v>
      </c>
      <c r="D165" s="16">
        <f>'Ref. ACS-5-YR'!R1539</f>
        <v>269378</v>
      </c>
      <c r="E165" s="55">
        <f>D165/D162</f>
        <v>0.95837113409397356</v>
      </c>
      <c r="F165" s="16">
        <f>'Ref. ACS-5-YR'!AB1539</f>
        <v>8636101</v>
      </c>
      <c r="G165" s="55">
        <f>F165/F162</f>
        <v>0.96569281107362515</v>
      </c>
      <c r="H165" s="263"/>
      <c r="I165" s="37"/>
    </row>
    <row r="166" spans="1:9" x14ac:dyDescent="0.3">
      <c r="A166" s="13" t="s">
        <v>279</v>
      </c>
      <c r="B166" s="16">
        <f>'Ref. ACS-5-YR'!H1540</f>
        <v>6576</v>
      </c>
      <c r="C166" s="55">
        <f>'Ref. ACS-5-YR'!I1540</f>
        <v>0.54021194446726362</v>
      </c>
      <c r="D166" s="16">
        <f>'Ref. ACS-5-YR'!R1540</f>
        <v>578914</v>
      </c>
      <c r="E166" s="55">
        <f>'Ref. ACS-5-YR'!S1540</f>
        <v>0.59199999999999997</v>
      </c>
      <c r="F166" s="16">
        <f>'Ref. ACS-5-YR'!AB1540</f>
        <v>24347395</v>
      </c>
      <c r="G166" s="55">
        <f>'Ref. ACS-5-YR'!AC1540</f>
        <v>0.627</v>
      </c>
      <c r="H166" s="263"/>
      <c r="I166" s="37"/>
    </row>
    <row r="167" spans="1:9" x14ac:dyDescent="0.3">
      <c r="A167" s="13" t="s">
        <v>280</v>
      </c>
      <c r="B167" s="16">
        <f>'Ref. ACS-5-YR'!H1541</f>
        <v>109</v>
      </c>
      <c r="C167" s="55">
        <f>B167/B166</f>
        <v>1.6575425790754258E-2</v>
      </c>
      <c r="D167" s="16">
        <f>'Ref. ACS-5-YR'!R1541</f>
        <v>34051</v>
      </c>
      <c r="E167" s="55">
        <f>D167/D166</f>
        <v>5.8818753735442569E-2</v>
      </c>
      <c r="F167" s="16">
        <f>'Ref. ACS-5-YR'!AB1541</f>
        <v>1077809</v>
      </c>
      <c r="G167" s="55">
        <f>F167/F166</f>
        <v>4.4267939136815253E-2</v>
      </c>
      <c r="H167" s="263"/>
      <c r="I167" s="37"/>
    </row>
    <row r="168" spans="1:9" x14ac:dyDescent="0.3">
      <c r="A168" s="13" t="s">
        <v>281</v>
      </c>
      <c r="B168" s="16">
        <f>'Ref. ACS-5-YR'!H1542</f>
        <v>120</v>
      </c>
      <c r="C168" s="55">
        <f>B168/B166</f>
        <v>1.824817518248175E-2</v>
      </c>
      <c r="D168" s="16">
        <f>'Ref. ACS-5-YR'!R1542</f>
        <v>32387</v>
      </c>
      <c r="E168" s="55">
        <f>D168/D166</f>
        <v>5.5944406250323882E-2</v>
      </c>
      <c r="F168" s="16">
        <f>'Ref. ACS-5-YR'!AB1542</f>
        <v>866771</v>
      </c>
      <c r="G168" s="55">
        <f>F168/F166</f>
        <v>3.560015352771826E-2</v>
      </c>
      <c r="H168" s="263"/>
      <c r="I168" s="37"/>
    </row>
    <row r="169" spans="1:9" x14ac:dyDescent="0.3">
      <c r="A169" s="13" t="s">
        <v>282</v>
      </c>
      <c r="B169" s="16">
        <f>'Ref. ACS-5-YR'!H1543</f>
        <v>6347</v>
      </c>
      <c r="C169" s="55">
        <f>B169/B166</f>
        <v>0.965176399026764</v>
      </c>
      <c r="D169" s="16">
        <f>'Ref. ACS-5-YR'!R1543</f>
        <v>512476</v>
      </c>
      <c r="E169" s="55">
        <f>D169/D166</f>
        <v>0.88523684001423353</v>
      </c>
      <c r="F169" s="16">
        <f>'Ref. ACS-5-YR'!AB1543</f>
        <v>22402815</v>
      </c>
      <c r="G169" s="55">
        <f>F169/F166</f>
        <v>0.92013190733546646</v>
      </c>
      <c r="H169" s="263"/>
      <c r="I169" s="37"/>
    </row>
    <row r="170" spans="1:9" x14ac:dyDescent="0.3">
      <c r="A170" s="13" t="s">
        <v>283</v>
      </c>
      <c r="B170" s="16">
        <f>'Ref. ACS-5-YR'!H1544</f>
        <v>837</v>
      </c>
      <c r="C170" s="55">
        <f>'Ref. ACS-5-YR'!I1544</f>
        <v>6.875872833319642E-2</v>
      </c>
      <c r="D170" s="16">
        <f>'Ref. ACS-5-YR'!R1544</f>
        <v>118595</v>
      </c>
      <c r="E170" s="55">
        <f>'Ref. ACS-5-YR'!S1544</f>
        <v>0.121</v>
      </c>
      <c r="F170" s="16">
        <f>'Ref. ACS-5-YR'!AB1544</f>
        <v>5548424</v>
      </c>
      <c r="G170" s="55">
        <f>'Ref. ACS-5-YR'!AC1544</f>
        <v>0.14299999999999999</v>
      </c>
      <c r="H170" s="263"/>
      <c r="I170" s="37"/>
    </row>
    <row r="171" spans="1:9" x14ac:dyDescent="0.3">
      <c r="A171" s="13" t="s">
        <v>284</v>
      </c>
      <c r="B171" s="16">
        <f>'Ref. ACS-5-YR'!H1545</f>
        <v>115</v>
      </c>
      <c r="C171" s="55">
        <f>B171/B170</f>
        <v>0.13739545997610514</v>
      </c>
      <c r="D171" s="16">
        <f>'Ref. ACS-5-YR'!R1545</f>
        <v>20009</v>
      </c>
      <c r="E171" s="55">
        <f>D171/D170</f>
        <v>0.16871706227075339</v>
      </c>
      <c r="F171" s="16">
        <f>'Ref. ACS-5-YR'!AB1545</f>
        <v>803463</v>
      </c>
      <c r="G171" s="55">
        <f>F171/F170</f>
        <v>0.14480922871071136</v>
      </c>
      <c r="H171" s="263"/>
      <c r="I171" s="37"/>
    </row>
    <row r="172" spans="1:9" x14ac:dyDescent="0.3">
      <c r="A172" s="13" t="s">
        <v>285</v>
      </c>
      <c r="B172" s="16">
        <f>'Ref. ACS-5-YR'!H1546</f>
        <v>131</v>
      </c>
      <c r="C172" s="55">
        <f>B172/B170</f>
        <v>0.15651135005973715</v>
      </c>
      <c r="D172" s="16">
        <f>'Ref. ACS-5-YR'!R1546</f>
        <v>29308</v>
      </c>
      <c r="E172" s="55">
        <f>D172/D170</f>
        <v>0.24712677600236096</v>
      </c>
      <c r="F172" s="16">
        <f>'Ref. ACS-5-YR'!AB1546</f>
        <v>1092102</v>
      </c>
      <c r="G172" s="55">
        <f>F172/F170</f>
        <v>0.19683102805409247</v>
      </c>
      <c r="H172" s="263"/>
      <c r="I172"/>
    </row>
    <row r="173" spans="1:9" x14ac:dyDescent="0.3">
      <c r="A173" s="13" t="s">
        <v>286</v>
      </c>
      <c r="B173" s="16">
        <f>'Ref. ACS-5-YR'!H1547</f>
        <v>591</v>
      </c>
      <c r="C173" s="55">
        <f>B173/B170</f>
        <v>0.70609318996415771</v>
      </c>
      <c r="D173" s="16">
        <f>'Ref. ACS-5-YR'!R1547</f>
        <v>69278</v>
      </c>
      <c r="E173" s="55">
        <f>D173/D170</f>
        <v>0.58415616172688567</v>
      </c>
      <c r="F173" s="16">
        <f>'Ref. ACS-5-YR'!AB1547</f>
        <v>3652859</v>
      </c>
      <c r="G173" s="55">
        <f>F173/F170</f>
        <v>0.65835974323519619</v>
      </c>
      <c r="H173" s="263"/>
      <c r="I173" s="37"/>
    </row>
    <row r="174" spans="1:9" x14ac:dyDescent="0.3">
      <c r="A174" s="47" t="s">
        <v>287</v>
      </c>
    </row>
    <row r="175" spans="1:9" x14ac:dyDescent="0.3">
      <c r="A175" s="47"/>
    </row>
    <row r="176" spans="1:9" x14ac:dyDescent="0.3">
      <c r="A176" s="47"/>
    </row>
    <row r="177" spans="1:9" x14ac:dyDescent="0.3">
      <c r="A177" s="47"/>
    </row>
    <row r="178" spans="1:9" x14ac:dyDescent="0.3">
      <c r="I178" s="37" t="str">
        <f>A185</f>
        <v>Source: U.S. Census Bureau, ACS16-20 (5-year Estimates), Table C18108</v>
      </c>
    </row>
    <row r="179" spans="1:9" x14ac:dyDescent="0.3">
      <c r="A179" s="1" t="s">
        <v>288</v>
      </c>
    </row>
    <row r="180" spans="1:9" ht="28.8" x14ac:dyDescent="0.3">
      <c r="A180" s="48" t="s">
        <v>188</v>
      </c>
      <c r="B180" s="51" t="str">
        <f>B3</f>
        <v>City of Mendota</v>
      </c>
      <c r="C180" s="51" t="s">
        <v>195</v>
      </c>
      <c r="D180" s="51" t="str">
        <f>B4</f>
        <v>Fresno County</v>
      </c>
      <c r="E180" s="51" t="s">
        <v>195</v>
      </c>
      <c r="F180" s="51" t="s">
        <v>189</v>
      </c>
      <c r="G180" s="51" t="s">
        <v>195</v>
      </c>
      <c r="H180" s="264"/>
      <c r="I180" s="61" t="s">
        <v>289</v>
      </c>
    </row>
    <row r="181" spans="1:9" x14ac:dyDescent="0.3">
      <c r="A181" s="13" t="s">
        <v>196</v>
      </c>
      <c r="B181" s="16">
        <f>B161</f>
        <v>12173</v>
      </c>
      <c r="C181" s="55"/>
      <c r="D181" s="16">
        <f>D161</f>
        <v>978588</v>
      </c>
      <c r="E181" s="55"/>
      <c r="F181" s="16">
        <f>F161</f>
        <v>38838726</v>
      </c>
      <c r="G181" s="55"/>
      <c r="H181" s="263"/>
    </row>
    <row r="182" spans="1:9" x14ac:dyDescent="0.3">
      <c r="A182" s="13" t="s">
        <v>290</v>
      </c>
      <c r="B182" s="16">
        <f t="shared" ref="B182:F182" si="16">SUM(B163,B167,B171)</f>
        <v>370</v>
      </c>
      <c r="C182" s="55">
        <f>B182/$B$181</f>
        <v>3.0395136778115502E-2</v>
      </c>
      <c r="D182" s="16">
        <f t="shared" si="16"/>
        <v>62273</v>
      </c>
      <c r="E182" s="55">
        <f>D182/$D$181</f>
        <v>6.3635564711604878E-2</v>
      </c>
      <c r="F182" s="16">
        <f t="shared" si="16"/>
        <v>2089065</v>
      </c>
      <c r="G182" s="55">
        <f>F182/$F$181</f>
        <v>5.3788195833200089E-2</v>
      </c>
      <c r="H182" s="263"/>
    </row>
    <row r="183" spans="1:9" x14ac:dyDescent="0.3">
      <c r="A183" s="13" t="s">
        <v>291</v>
      </c>
      <c r="B183" s="16">
        <f t="shared" ref="B183:D184" si="17">SUM(B164,B168,B172)</f>
        <v>280</v>
      </c>
      <c r="C183" s="55">
        <f t="shared" ref="C183:C184" si="18">B183/$B$181</f>
        <v>2.3001725129384705E-2</v>
      </c>
      <c r="D183" s="16">
        <f t="shared" si="17"/>
        <v>65183</v>
      </c>
      <c r="E183" s="55">
        <f t="shared" ref="E183:E184" si="19">D183/$D$181</f>
        <v>6.6609236982264244E-2</v>
      </c>
      <c r="F183" s="16">
        <f t="shared" ref="F183" si="20">SUM(F164,F168,F172)</f>
        <v>2057886</v>
      </c>
      <c r="G183" s="55">
        <f t="shared" ref="G183:G184" si="21">F183/$F$181</f>
        <v>5.2985414609119777E-2</v>
      </c>
      <c r="H183" s="263"/>
    </row>
    <row r="184" spans="1:9" x14ac:dyDescent="0.3">
      <c r="A184" s="13" t="s">
        <v>292</v>
      </c>
      <c r="B184" s="16">
        <f t="shared" si="17"/>
        <v>11523</v>
      </c>
      <c r="C184" s="55">
        <f t="shared" si="18"/>
        <v>0.94660313809249974</v>
      </c>
      <c r="D184" s="16">
        <f t="shared" si="17"/>
        <v>851132</v>
      </c>
      <c r="E184" s="55">
        <f t="shared" si="19"/>
        <v>0.86975519830613091</v>
      </c>
      <c r="F184" s="16">
        <f t="shared" ref="F184" si="22">SUM(F165,F169,F173)</f>
        <v>34691775</v>
      </c>
      <c r="G184" s="55">
        <f t="shared" si="21"/>
        <v>0.89322638955768019</v>
      </c>
      <c r="H184" s="263"/>
    </row>
    <row r="185" spans="1:9" x14ac:dyDescent="0.3">
      <c r="A185" s="47" t="s">
        <v>287</v>
      </c>
    </row>
    <row r="188" spans="1:9" x14ac:dyDescent="0.3">
      <c r="A188" s="1" t="s">
        <v>293</v>
      </c>
    </row>
    <row r="189" spans="1:9" ht="28.8" x14ac:dyDescent="0.3">
      <c r="A189" s="48" t="s">
        <v>188</v>
      </c>
      <c r="B189" s="51" t="str">
        <f>B3</f>
        <v>City of Mendota</v>
      </c>
      <c r="C189" s="60" t="s">
        <v>195</v>
      </c>
      <c r="D189" s="51" t="str">
        <f>B4</f>
        <v>Fresno County</v>
      </c>
      <c r="E189" s="60" t="s">
        <v>195</v>
      </c>
      <c r="F189" s="59" t="s">
        <v>189</v>
      </c>
      <c r="G189" s="60" t="s">
        <v>195</v>
      </c>
      <c r="H189" s="264"/>
    </row>
    <row r="190" spans="1:9" x14ac:dyDescent="0.3">
      <c r="A190" s="13" t="s">
        <v>294</v>
      </c>
      <c r="B190" s="16">
        <f>B182+B183</f>
        <v>650</v>
      </c>
      <c r="C190" s="55"/>
      <c r="D190" s="16">
        <f>D182+D183</f>
        <v>127456</v>
      </c>
      <c r="E190" s="55"/>
      <c r="F190" s="16">
        <f>F182+F183</f>
        <v>4146951</v>
      </c>
      <c r="G190" s="55"/>
      <c r="H190" s="264"/>
    </row>
    <row r="191" spans="1:9" x14ac:dyDescent="0.3">
      <c r="A191" s="13" t="s">
        <v>295</v>
      </c>
      <c r="B191" s="16">
        <f>'Ref. ACS-5-YR'!H1316+'Ref. ACS-5-YR'!H1319+'Ref. ACS-5-YR'!H1322+'Ref. ACS-5-YR'!H1325+'Ref. ACS-5-YR'!H1328+'Ref. ACS-5-YR'!H1331+'Ref. ACS-5-YR'!H1335+'Ref. ACS-5-YR'!H1338+'Ref. ACS-5-YR'!H1341+'Ref. ACS-5-YR'!H1344+'Ref. ACS-5-YR'!H1347+'Ref. ACS-5-YR'!H1350</f>
        <v>114</v>
      </c>
      <c r="C191" s="55">
        <f>B191/B190</f>
        <v>0.17538461538461539</v>
      </c>
      <c r="D191" s="16">
        <f>'Ref. ACS-5-YR'!R1316+'Ref. ACS-5-YR'!R1319+'Ref. ACS-5-YR'!R1322+'Ref. ACS-5-YR'!R1325+'Ref. ACS-5-YR'!R1328+'Ref. ACS-5-YR'!R1331+'Ref. ACS-5-YR'!R1335+'Ref. ACS-5-YR'!R1338+'Ref. ACS-5-YR'!R1341+'Ref. ACS-5-YR'!R1344+'Ref. ACS-5-YR'!R1347+'Ref. ACS-5-YR'!R1350</f>
        <v>36381</v>
      </c>
      <c r="E191" s="55">
        <f>D191/D190</f>
        <v>0.28543968114486568</v>
      </c>
      <c r="F191" s="16">
        <f>'Ref. ACS-5-YR'!AB1316+'Ref. ACS-5-YR'!AB1319+'Ref. ACS-5-YR'!AB1322+'Ref. ACS-5-YR'!AB1325+'Ref. ACS-5-YR'!AB1328+'Ref. ACS-5-YR'!AB1331+'Ref. ACS-5-YR'!AB1335+'Ref. ACS-5-YR'!AB1338+'Ref. ACS-5-YR'!AB1341+'Ref. ACS-5-YR'!AB1344+'Ref. ACS-5-YR'!AB1347+'Ref. ACS-5-YR'!AB1350</f>
        <v>1147500</v>
      </c>
      <c r="G191" s="55">
        <f>F191/F190</f>
        <v>0.2767093221019491</v>
      </c>
      <c r="H191" s="263"/>
    </row>
    <row r="192" spans="1:9" x14ac:dyDescent="0.3">
      <c r="A192" s="13" t="s">
        <v>296</v>
      </c>
      <c r="B192" s="16">
        <f>'Ref. ACS-5-YR'!H1358+'Ref. ACS-5-YR'!H1361+'Ref. ACS-5-YR'!H1364+'Ref. ACS-5-YR'!H1367+'Ref. ACS-5-YR'!H1370+'Ref. ACS-5-YR'!H1373+'Ref. ACS-5-YR'!H1377+'Ref. ACS-5-YR'!H1380+'Ref. ACS-5-YR'!H1383+'Ref. ACS-5-YR'!H1386+'Ref. ACS-5-YR'!H1389+'Ref. ACS-5-YR'!H1392</f>
        <v>184</v>
      </c>
      <c r="C192" s="55">
        <f>B192/B190</f>
        <v>0.28307692307692306</v>
      </c>
      <c r="D192" s="16">
        <f>'Ref. ACS-5-YR'!R1358+'Ref. ACS-5-YR'!R1361+'Ref. ACS-5-YR'!R1364+'Ref. ACS-5-YR'!R1367+'Ref. ACS-5-YR'!R1370+'Ref. ACS-5-YR'!R1373+'Ref. ACS-5-YR'!R1377+'Ref. ACS-5-YR'!R1380+'Ref. ACS-5-YR'!R1383+'Ref. ACS-5-YR'!R1386+'Ref. ACS-5-YR'!R1389+'Ref. ACS-5-YR'!R1392</f>
        <v>31245</v>
      </c>
      <c r="E192" s="55">
        <f>D192/D190</f>
        <v>0.24514342204368567</v>
      </c>
      <c r="F192" s="16">
        <f>'Ref. ACS-5-YR'!AB1358+'Ref. ACS-5-YR'!AB1361+'Ref. ACS-5-YR'!AB1364+'Ref. ACS-5-YR'!AB1367+'Ref. ACS-5-YR'!AB1370+'Ref. ACS-5-YR'!AB1373+'Ref. ACS-5-YR'!AB1377+'Ref. ACS-5-YR'!AB1380+'Ref. ACS-5-YR'!AB1383+'Ref. ACS-5-YR'!AB1386+'Ref. ACS-5-YR'!AB1389+'Ref. ACS-5-YR'!AB1392</f>
        <v>778145</v>
      </c>
      <c r="G192" s="55">
        <f>F192/F190</f>
        <v>0.18764268012812305</v>
      </c>
      <c r="H192" s="263"/>
    </row>
    <row r="193" spans="1:9" x14ac:dyDescent="0.3">
      <c r="A193" s="13" t="s">
        <v>297</v>
      </c>
      <c r="B193" s="16">
        <f>SUM('Ref. ACS-5-YR'!H1400,'Ref. ACS-5-YR'!H1403,'Ref. ACS-5-YR'!H1406,'Ref. ACS-5-YR'!H1409,'Ref. ACS-5-YR'!H1412,'Ref. ACS-5-YR'!H1416+'Ref. ACS-5-YR'!H1419,'Ref. ACS-5-YR'!H1422,'Ref. ACS-5-YR'!H1425,'Ref. ACS-5-YR'!H1428)</f>
        <v>270</v>
      </c>
      <c r="C193" s="55">
        <f>B193/B190</f>
        <v>0.41538461538461541</v>
      </c>
      <c r="D193" s="16">
        <f>SUM('Ref. ACS-5-YR'!R1400,'Ref. ACS-5-YR'!R1403,'Ref. ACS-5-YR'!R1406,'Ref. ACS-5-YR'!R1409,'Ref. ACS-5-YR'!R1412,'Ref. ACS-5-YR'!R1416+'Ref. ACS-5-YR'!R1419,'Ref. ACS-5-YR'!R1422,'Ref. ACS-5-YR'!R1425,'Ref. ACS-5-YR'!R1428)</f>
        <v>52294</v>
      </c>
      <c r="E193" s="55">
        <f>D193/D190</f>
        <v>0.4102906100928948</v>
      </c>
      <c r="F193" s="16">
        <f>SUM('Ref. ACS-5-YR'!AB1400,'Ref. ACS-5-YR'!AB1403,'Ref. ACS-5-YR'!AB1406,'Ref. ACS-5-YR'!AB1409,'Ref. ACS-5-YR'!AB1412,'Ref. ACS-5-YR'!AB1416+'Ref. ACS-5-YR'!AB1419,'Ref. ACS-5-YR'!AB1422,'Ref. ACS-5-YR'!AB1425,'Ref. ACS-5-YR'!AB1428)</f>
        <v>1585969</v>
      </c>
      <c r="G193" s="55">
        <f>F193/F190</f>
        <v>0.38244218463155222</v>
      </c>
      <c r="H193" s="263"/>
    </row>
    <row r="194" spans="1:9" x14ac:dyDescent="0.3">
      <c r="A194" s="13" t="s">
        <v>298</v>
      </c>
      <c r="B194" s="16">
        <f>SUM('Ref. ACS-5-YR'!H1436,'Ref. ACS-5-YR'!H1439,'Ref. ACS-5-YR'!H1442,'Ref. ACS-5-YR'!H1445,'Ref. ACS-5-YR'!H1448,'Ref. ACS-5-YR'!H1452,'Ref. ACS-5-YR'!H1455,'Ref. ACS-5-YR'!H1458,'Ref. ACS-5-YR'!H1461,'Ref. ACS-5-YR'!H1464)</f>
        <v>264</v>
      </c>
      <c r="C194" s="55">
        <f>B194/B190</f>
        <v>0.40615384615384614</v>
      </c>
      <c r="D194" s="16">
        <f>SUM('Ref. ACS-5-YR'!R1436,'Ref. ACS-5-YR'!R1439,'Ref. ACS-5-YR'!R1442,'Ref. ACS-5-YR'!R1445,'Ref. ACS-5-YR'!R1448,'Ref. ACS-5-YR'!R1452,'Ref. ACS-5-YR'!R1455,'Ref. ACS-5-YR'!R1458,'Ref. ACS-5-YR'!R1461,'Ref. ACS-5-YR'!R1464)</f>
        <v>63357</v>
      </c>
      <c r="E194" s="55">
        <f>D194/D190</f>
        <v>0.4970891915641476</v>
      </c>
      <c r="F194" s="16">
        <f>SUM('Ref. ACS-5-YR'!AB1436,'Ref. ACS-5-YR'!AB1439,'Ref. ACS-5-YR'!AB1442,'Ref. ACS-5-YR'!AB1445,'Ref. ACS-5-YR'!AB1448,'Ref. ACS-5-YR'!AB1452,'Ref. ACS-5-YR'!AB1455,'Ref. ACS-5-YR'!AB1458,'Ref. ACS-5-YR'!AB1461,'Ref. ACS-5-YR'!AB1464)</f>
        <v>2118765</v>
      </c>
      <c r="G194" s="55">
        <f>F194/F190</f>
        <v>0.51092115629048906</v>
      </c>
      <c r="H194" s="263"/>
      <c r="I194" s="42" t="str">
        <f>A197</f>
        <v>Source: U.S. Census Bureau, ACS16-20 (5-year Estimates), Table B18102 - B18107.</v>
      </c>
    </row>
    <row r="195" spans="1:9" x14ac:dyDescent="0.3">
      <c r="A195" s="13" t="s">
        <v>299</v>
      </c>
      <c r="B195" s="16">
        <f>SUM('Ref. ACS-5-YR'!H1472,'Ref. ACS-5-YR'!H1475,'Ref. ACS-5-YR'!H1478,'Ref. ACS-5-YR'!H1481,'Ref. ACS-5-YR'!H1484,'Ref. ACS-5-YR'!H1488,'Ref. ACS-5-YR'!H1491,'Ref. ACS-5-YR'!H1494,'Ref. ACS-5-YR'!H1497,'Ref. ACS-5-YR'!H1500)</f>
        <v>132</v>
      </c>
      <c r="C195" s="55">
        <f>B195/B190</f>
        <v>0.20307692307692307</v>
      </c>
      <c r="D195" s="16">
        <f>SUM('Ref. ACS-5-YR'!R1472,'Ref. ACS-5-YR'!R1475,'Ref. ACS-5-YR'!R1478,'Ref. ACS-5-YR'!R1481,'Ref. ACS-5-YR'!R1484,'Ref. ACS-5-YR'!R1488,'Ref. ACS-5-YR'!R1491,'Ref. ACS-5-YR'!R1494,'Ref. ACS-5-YR'!R1497,'Ref. ACS-5-YR'!R1500)</f>
        <v>27780</v>
      </c>
      <c r="E195" s="55">
        <f>D195/D190</f>
        <v>0.21795756967110219</v>
      </c>
      <c r="F195" s="16">
        <f>SUM('Ref. ACS-5-YR'!AB1472,'Ref. ACS-5-YR'!AB1475,'Ref. ACS-5-YR'!AB1478,'Ref. ACS-5-YR'!AB1481,'Ref. ACS-5-YR'!AB1484,'Ref. ACS-5-YR'!AB1488,'Ref. ACS-5-YR'!AB1491,'Ref. ACS-5-YR'!AB1494,'Ref. ACS-5-YR'!AB1497,'Ref. ACS-5-YR'!AB1500)</f>
        <v>964579</v>
      </c>
      <c r="G195" s="55">
        <f>F195/F190</f>
        <v>0.23259956531919476</v>
      </c>
      <c r="H195" s="263"/>
    </row>
    <row r="196" spans="1:9" x14ac:dyDescent="0.3">
      <c r="A196" s="13" t="s">
        <v>300</v>
      </c>
      <c r="B196" s="16">
        <f>SUM('Ref. ACS-5-YR'!H1508,'Ref. ACS-5-YR'!H1511,'Ref. ACS-5-YR'!H1514,'Ref. ACS-5-YR'!H1517,'Ref. ACS-5-YR'!H1521,'Ref. ACS-5-YR'!H1524,'Ref. ACS-5-YR'!H1527,'Ref. ACS-5-YR'!H1530)</f>
        <v>322</v>
      </c>
      <c r="C196" s="55">
        <f>B196/B190</f>
        <v>0.49538461538461537</v>
      </c>
      <c r="D196" s="16">
        <f>SUM('Ref. ACS-5-YR'!R1508,'Ref. ACS-5-YR'!R1511,'Ref. ACS-5-YR'!R1514,'Ref. ACS-5-YR'!R1517,'Ref. ACS-5-YR'!R1521,'Ref. ACS-5-YR'!R1524,'Ref. ACS-5-YR'!R1527,'Ref. ACS-5-YR'!R1530)</f>
        <v>48386</v>
      </c>
      <c r="E196" s="55">
        <f>D196/D190</f>
        <v>0.37962904845593776</v>
      </c>
      <c r="F196" s="16">
        <f>SUM('Ref. ACS-5-YR'!AB1508,'Ref. ACS-5-YR'!AB1511,'Ref. ACS-5-YR'!AB1514,'Ref. ACS-5-YR'!AB1517,'Ref. ACS-5-YR'!AB1521,'Ref. ACS-5-YR'!AB1524,'Ref. ACS-5-YR'!AB1527,'Ref. ACS-5-YR'!AB1530)</f>
        <v>1654210</v>
      </c>
      <c r="G196" s="55">
        <f>F196/F190</f>
        <v>0.39889788907561241</v>
      </c>
      <c r="H196" s="263"/>
    </row>
    <row r="197" spans="1:9" x14ac:dyDescent="0.3">
      <c r="A197" s="47" t="s">
        <v>301</v>
      </c>
    </row>
    <row r="198" spans="1:9" x14ac:dyDescent="0.3">
      <c r="A198" s="47"/>
    </row>
    <row r="199" spans="1:9" x14ac:dyDescent="0.3">
      <c r="A199" s="1" t="s">
        <v>302</v>
      </c>
    </row>
    <row r="200" spans="1:9" ht="28.8" x14ac:dyDescent="0.3">
      <c r="A200" s="48"/>
      <c r="B200" s="51" t="str">
        <f>B3</f>
        <v>City of Mendota</v>
      </c>
      <c r="C200" s="51" t="str">
        <f>B4</f>
        <v>Fresno County</v>
      </c>
      <c r="D200" s="51" t="s">
        <v>303</v>
      </c>
    </row>
    <row r="201" spans="1:9" x14ac:dyDescent="0.3">
      <c r="A201" s="13" t="s">
        <v>304</v>
      </c>
      <c r="B201" s="16">
        <f>VLOOKUP(Population!B211,'Ref. DDS_Pivot'!A$2:K$465,5,FALSE)</f>
        <v>100</v>
      </c>
      <c r="C201" s="16">
        <f>VLOOKUP(C211,'Ref. DDS_Pivot'!A$467:K$527,5,FALSE)</f>
        <v>8602</v>
      </c>
      <c r="D201" s="16">
        <v>309381</v>
      </c>
      <c r="I201" s="61" t="s">
        <v>2519</v>
      </c>
    </row>
    <row r="202" spans="1:9" x14ac:dyDescent="0.3">
      <c r="A202" s="13" t="s">
        <v>305</v>
      </c>
      <c r="B202" s="16">
        <f>VLOOKUP(Population!B211,'Ref. DDS_Pivot'!A$2:K$465,6,FALSE)</f>
        <v>5</v>
      </c>
      <c r="C202" s="16">
        <f>VLOOKUP(C211,'Ref. DDS_Pivot'!A$467:K$527,6,FALSE)</f>
        <v>931</v>
      </c>
      <c r="D202" s="16">
        <v>27881</v>
      </c>
      <c r="I202" s="37"/>
    </row>
    <row r="203" spans="1:9" x14ac:dyDescent="0.3">
      <c r="A203" s="13" t="s">
        <v>306</v>
      </c>
      <c r="B203" s="16">
        <f>VLOOKUP(Population!B211,'Ref. DDS_Pivot'!A$2:K$465,7,FALSE)</f>
        <v>0</v>
      </c>
      <c r="C203" s="16">
        <f>VLOOKUP(C211,'Ref. DDS_Pivot'!A$467:K$527,7,FALSE)</f>
        <v>666</v>
      </c>
      <c r="D203" s="16">
        <v>23728</v>
      </c>
      <c r="I203" s="37"/>
    </row>
    <row r="204" spans="1:9" x14ac:dyDescent="0.3">
      <c r="A204" s="13" t="s">
        <v>307</v>
      </c>
      <c r="B204" s="16">
        <f>VLOOKUP(Population!B211,'Ref. DDS_Pivot'!A$2:K$465,8,FALSE)</f>
        <v>0</v>
      </c>
      <c r="C204" s="16">
        <f>VLOOKUP(C211,'Ref. DDS_Pivot'!A$467:K$527,8,FALSE)</f>
        <v>230</v>
      </c>
      <c r="D204" s="16">
        <v>6188</v>
      </c>
      <c r="I204" s="37"/>
    </row>
    <row r="205" spans="1:9" x14ac:dyDescent="0.3">
      <c r="A205" s="13" t="s">
        <v>308</v>
      </c>
      <c r="B205" s="16">
        <f>VLOOKUP(Population!B211,'Ref. DDS_Pivot'!A$2:K$465,9,FALSE)</f>
        <v>0</v>
      </c>
      <c r="C205" s="16">
        <f>VLOOKUP(C211,'Ref. DDS_Pivot'!A$467:K$527,9,FALSE)</f>
        <v>369</v>
      </c>
      <c r="D205" s="16">
        <v>8288</v>
      </c>
      <c r="I205" s="37"/>
    </row>
    <row r="206" spans="1:9" x14ac:dyDescent="0.3">
      <c r="A206" s="13" t="s">
        <v>309</v>
      </c>
      <c r="B206" s="16">
        <f>VLOOKUP(Population!B211,'Ref. DDS_Pivot'!A$2:K$465,10,FALSE)</f>
        <v>0</v>
      </c>
      <c r="C206" s="16">
        <f>VLOOKUP(C211,'Ref. DDS_Pivot'!A$467:K$527,10,FALSE)</f>
        <v>114</v>
      </c>
      <c r="D206" s="16">
        <v>4792</v>
      </c>
      <c r="I206" s="37"/>
    </row>
    <row r="207" spans="1:9" x14ac:dyDescent="0.3">
      <c r="A207" s="47" t="s">
        <v>2543</v>
      </c>
      <c r="I207" s="37"/>
    </row>
    <row r="208" spans="1:9" x14ac:dyDescent="0.3">
      <c r="A208" s="47"/>
      <c r="I208" s="37"/>
    </row>
    <row r="209" spans="1:9" x14ac:dyDescent="0.3">
      <c r="A209" s="47"/>
      <c r="I209" s="37"/>
    </row>
    <row r="210" spans="1:9" x14ac:dyDescent="0.3">
      <c r="A210" s="1" t="s">
        <v>310</v>
      </c>
      <c r="I210" s="37"/>
    </row>
    <row r="211" spans="1:9" ht="33" customHeight="1" x14ac:dyDescent="0.3">
      <c r="A211" s="48"/>
      <c r="B211" s="51" t="str">
        <f>B3</f>
        <v>City of Mendota</v>
      </c>
      <c r="C211" s="51" t="str">
        <f>B4</f>
        <v>Fresno County</v>
      </c>
      <c r="D211" s="51" t="s">
        <v>303</v>
      </c>
      <c r="I211" s="37"/>
    </row>
    <row r="212" spans="1:9" x14ac:dyDescent="0.3">
      <c r="A212" s="13" t="s">
        <v>311</v>
      </c>
      <c r="B212" s="16">
        <f>VLOOKUP(Population!B211,'Ref. DDS_Pivot'!A$2:K$465,3,FALSE)</f>
        <v>70</v>
      </c>
      <c r="C212" s="16">
        <f>VLOOKUP(C211,'Ref. DDS_Pivot'!A$467:K$527,3,FALSE)</f>
        <v>5468</v>
      </c>
      <c r="D212" s="16">
        <v>192384</v>
      </c>
      <c r="I212" s="37"/>
    </row>
    <row r="213" spans="1:9" x14ac:dyDescent="0.3">
      <c r="A213" s="13" t="s">
        <v>312</v>
      </c>
      <c r="B213" s="16">
        <f>VLOOKUP(Population!B211,'Ref. DDS_Pivot'!A$2:K$465,4,FALSE)</f>
        <v>32</v>
      </c>
      <c r="C213" s="16">
        <f>VLOOKUP(C211,'Ref. DDS_Pivot'!A$467:K$527,4,FALSE)</f>
        <v>5367</v>
      </c>
      <c r="D213" s="16">
        <v>185353</v>
      </c>
      <c r="I213" s="37"/>
    </row>
    <row r="214" spans="1:9" x14ac:dyDescent="0.3">
      <c r="A214" s="13" t="s">
        <v>186</v>
      </c>
      <c r="B214" s="16">
        <f>SUM(B212:B213)</f>
        <v>102</v>
      </c>
      <c r="C214" s="16">
        <f>SUM(C212:C213)</f>
        <v>10835</v>
      </c>
      <c r="D214" s="16">
        <f>SUM(D212:D213)</f>
        <v>377737</v>
      </c>
      <c r="I214" s="37"/>
    </row>
    <row r="215" spans="1:9" x14ac:dyDescent="0.3">
      <c r="A215" s="47" t="s">
        <v>2543</v>
      </c>
      <c r="I215" s="37"/>
    </row>
    <row r="216" spans="1:9" x14ac:dyDescent="0.3">
      <c r="A216" s="47"/>
      <c r="I216" s="37"/>
    </row>
    <row r="217" spans="1:9" x14ac:dyDescent="0.3">
      <c r="C217" s="54"/>
      <c r="I217" s="37"/>
    </row>
    <row r="218" spans="1:9" x14ac:dyDescent="0.3">
      <c r="A218" s="1" t="s">
        <v>313</v>
      </c>
      <c r="I218" s="37"/>
    </row>
    <row r="219" spans="1:9" x14ac:dyDescent="0.3">
      <c r="A219" s="48"/>
      <c r="B219" s="41">
        <v>2010</v>
      </c>
      <c r="C219" s="79" t="s">
        <v>195</v>
      </c>
      <c r="D219" s="79">
        <v>2015</v>
      </c>
      <c r="E219" s="79" t="s">
        <v>195</v>
      </c>
      <c r="F219" s="79">
        <v>2020</v>
      </c>
      <c r="G219" s="79" t="s">
        <v>195</v>
      </c>
      <c r="I219" s="37"/>
    </row>
    <row r="220" spans="1:9" x14ac:dyDescent="0.3">
      <c r="A220" s="13" t="s">
        <v>196</v>
      </c>
      <c r="B220" s="16">
        <f>'Ref. ACS-5-YR Add.'!B62</f>
        <v>3230</v>
      </c>
      <c r="C220" s="115">
        <f t="shared" ref="C220:C233" si="23">B220/$B$220</f>
        <v>1</v>
      </c>
      <c r="D220" s="16">
        <f>'Ref. ACS-5-YR Add.'!E62</f>
        <v>3859</v>
      </c>
      <c r="E220" s="115">
        <f t="shared" ref="E220:E233" si="24">D220/$D$220</f>
        <v>1</v>
      </c>
      <c r="F220" s="16">
        <f>'Ref. ACS-5-YR Add.'!H62</f>
        <v>4263</v>
      </c>
      <c r="G220" s="115">
        <f t="shared" ref="G220:G233" si="25">F220/$F$220</f>
        <v>1</v>
      </c>
      <c r="I220" s="37"/>
    </row>
    <row r="221" spans="1:9" x14ac:dyDescent="0.3">
      <c r="A221" s="13" t="s">
        <v>314</v>
      </c>
      <c r="B221" s="16">
        <f>'Ref. ACS-5-YR Add.'!B63</f>
        <v>1923</v>
      </c>
      <c r="C221" s="115">
        <f t="shared" si="23"/>
        <v>0.59535603715170282</v>
      </c>
      <c r="D221" s="16">
        <f>'Ref. ACS-5-YR Add.'!E63</f>
        <v>2377</v>
      </c>
      <c r="E221" s="115">
        <f t="shared" si="24"/>
        <v>0.61596268463332471</v>
      </c>
      <c r="F221" s="16">
        <f>'Ref. ACS-5-YR Add.'!H63</f>
        <v>2526</v>
      </c>
      <c r="G221" s="115">
        <f t="shared" si="25"/>
        <v>0.59254046446164677</v>
      </c>
      <c r="I221" s="37"/>
    </row>
    <row r="222" spans="1:9" x14ac:dyDescent="0.3">
      <c r="A222" s="13" t="s">
        <v>315</v>
      </c>
      <c r="B222" s="16">
        <f>'Ref. ACS-5-YR Add.'!B64</f>
        <v>52</v>
      </c>
      <c r="C222" s="115">
        <f t="shared" si="23"/>
        <v>1.609907120743034E-2</v>
      </c>
      <c r="D222" s="16">
        <f>'Ref. ACS-5-YR Add.'!E64</f>
        <v>82</v>
      </c>
      <c r="E222" s="115">
        <f t="shared" si="24"/>
        <v>2.1249028245659496E-2</v>
      </c>
      <c r="F222" s="16">
        <f>'Ref. ACS-5-YR Add.'!H64</f>
        <v>54</v>
      </c>
      <c r="G222" s="115">
        <f t="shared" si="25"/>
        <v>1.2667135819845179E-2</v>
      </c>
      <c r="I222" s="37"/>
    </row>
    <row r="223" spans="1:9" x14ac:dyDescent="0.3">
      <c r="A223" s="13" t="s">
        <v>316</v>
      </c>
      <c r="B223" s="16">
        <f>'Ref. ACS-5-YR Add.'!B65</f>
        <v>125</v>
      </c>
      <c r="C223" s="115">
        <f t="shared" si="23"/>
        <v>3.8699690402476783E-2</v>
      </c>
      <c r="D223" s="16">
        <f>'Ref. ACS-5-YR Add.'!E65</f>
        <v>188</v>
      </c>
      <c r="E223" s="115">
        <f t="shared" si="24"/>
        <v>4.8717284270536405E-2</v>
      </c>
      <c r="F223" s="16">
        <f>'Ref. ACS-5-YR Add.'!H65</f>
        <v>255</v>
      </c>
      <c r="G223" s="115">
        <f t="shared" si="25"/>
        <v>5.9817030260380016E-2</v>
      </c>
      <c r="I223" s="37"/>
    </row>
    <row r="224" spans="1:9" x14ac:dyDescent="0.3">
      <c r="A224" s="13" t="s">
        <v>317</v>
      </c>
      <c r="B224" s="16">
        <f>'Ref. ACS-5-YR Add.'!B66</f>
        <v>69</v>
      </c>
      <c r="C224" s="115">
        <f t="shared" si="23"/>
        <v>2.1362229102167184E-2</v>
      </c>
      <c r="D224" s="16">
        <f>'Ref. ACS-5-YR Add.'!E66</f>
        <v>229</v>
      </c>
      <c r="E224" s="115">
        <f t="shared" si="24"/>
        <v>5.934179839336616E-2</v>
      </c>
      <c r="F224" s="16">
        <f>'Ref. ACS-5-YR Add.'!H66</f>
        <v>143</v>
      </c>
      <c r="G224" s="115">
        <f t="shared" si="25"/>
        <v>3.3544452263664086E-2</v>
      </c>
      <c r="I224" s="37"/>
    </row>
    <row r="225" spans="1:9" x14ac:dyDescent="0.3">
      <c r="A225" s="13" t="s">
        <v>318</v>
      </c>
      <c r="B225" s="16">
        <f>'Ref. ACS-5-YR Add.'!B67</f>
        <v>160</v>
      </c>
      <c r="C225" s="115">
        <f t="shared" si="23"/>
        <v>4.9535603715170282E-2</v>
      </c>
      <c r="D225" s="16">
        <f>'Ref. ACS-5-YR Add.'!E67</f>
        <v>252</v>
      </c>
      <c r="E225" s="115">
        <f t="shared" si="24"/>
        <v>6.5301891681782839E-2</v>
      </c>
      <c r="F225" s="16">
        <f>'Ref. ACS-5-YR Add.'!H67</f>
        <v>329</v>
      </c>
      <c r="G225" s="115">
        <f t="shared" si="25"/>
        <v>7.7175697865353041E-2</v>
      </c>
    </row>
    <row r="226" spans="1:9" x14ac:dyDescent="0.3">
      <c r="A226" s="13" t="s">
        <v>319</v>
      </c>
      <c r="B226" s="16">
        <f>'Ref. ACS-5-YR Add.'!B68</f>
        <v>164</v>
      </c>
      <c r="C226" s="115">
        <f t="shared" si="23"/>
        <v>5.0773993808049533E-2</v>
      </c>
      <c r="D226" s="16">
        <f>'Ref. ACS-5-YR Add.'!E68</f>
        <v>152</v>
      </c>
      <c r="E226" s="115">
        <f t="shared" si="24"/>
        <v>3.9388442601710288E-2</v>
      </c>
      <c r="F226" s="16">
        <f>'Ref. ACS-5-YR Add.'!H68</f>
        <v>118</v>
      </c>
      <c r="G226" s="115">
        <f t="shared" si="25"/>
        <v>2.768003753225428E-2</v>
      </c>
    </row>
    <row r="227" spans="1:9" x14ac:dyDescent="0.3">
      <c r="A227" s="13" t="s">
        <v>320</v>
      </c>
      <c r="B227" s="16">
        <f>'Ref. ACS-5-YR Add.'!B69</f>
        <v>0</v>
      </c>
      <c r="C227" s="115">
        <f t="shared" si="23"/>
        <v>0</v>
      </c>
      <c r="D227" s="16">
        <f>'Ref. ACS-5-YR Add.'!E69</f>
        <v>17</v>
      </c>
      <c r="E227" s="115">
        <f t="shared" si="24"/>
        <v>4.4052863436123352E-3</v>
      </c>
      <c r="F227" s="16">
        <f>'Ref. ACS-5-YR Add.'!H69</f>
        <v>17</v>
      </c>
      <c r="G227" s="115">
        <f t="shared" si="25"/>
        <v>3.9878020173586678E-3</v>
      </c>
      <c r="H227" s="264"/>
    </row>
    <row r="228" spans="1:9" x14ac:dyDescent="0.3">
      <c r="A228" s="13" t="s">
        <v>321</v>
      </c>
      <c r="B228" s="16">
        <f>'Ref. ACS-5-YR Add.'!B70</f>
        <v>46</v>
      </c>
      <c r="C228" s="115">
        <f t="shared" si="23"/>
        <v>1.4241486068111455E-2</v>
      </c>
      <c r="D228" s="16">
        <f>'Ref. ACS-5-YR Add.'!E70</f>
        <v>0</v>
      </c>
      <c r="E228" s="115">
        <f t="shared" si="24"/>
        <v>0</v>
      </c>
      <c r="F228" s="16">
        <f>'Ref. ACS-5-YR Add.'!H70</f>
        <v>79</v>
      </c>
      <c r="G228" s="115">
        <f t="shared" si="25"/>
        <v>1.8531550551254983E-2</v>
      </c>
      <c r="H228" s="263"/>
    </row>
    <row r="229" spans="1:9" x14ac:dyDescent="0.3">
      <c r="A229" s="13" t="s">
        <v>322</v>
      </c>
      <c r="B229" s="16">
        <f>'Ref. ACS-5-YR Add.'!B71</f>
        <v>83</v>
      </c>
      <c r="C229" s="115">
        <f t="shared" si="23"/>
        <v>2.5696594427244583E-2</v>
      </c>
      <c r="D229" s="16">
        <f>'Ref. ACS-5-YR Add.'!E71</f>
        <v>16</v>
      </c>
      <c r="E229" s="115">
        <f t="shared" si="24"/>
        <v>4.1461518528116094E-3</v>
      </c>
      <c r="F229" s="16">
        <f>'Ref. ACS-5-YR Add.'!H71</f>
        <v>196</v>
      </c>
      <c r="G229" s="115">
        <f t="shared" si="25"/>
        <v>4.5977011494252873E-2</v>
      </c>
      <c r="H229" s="263"/>
      <c r="I229" s="42" t="str">
        <f>A234</f>
        <v>Source: U.S. Census Bureau, ACS16-20 (5-year Estimates), Table C24050.</v>
      </c>
    </row>
    <row r="230" spans="1:9" x14ac:dyDescent="0.3">
      <c r="A230" s="13" t="s">
        <v>323</v>
      </c>
      <c r="B230" s="16">
        <f>'Ref. ACS-5-YR Add.'!B72</f>
        <v>295</v>
      </c>
      <c r="C230" s="115">
        <f t="shared" si="23"/>
        <v>9.1331269349845201E-2</v>
      </c>
      <c r="D230" s="16">
        <f>'Ref. ACS-5-YR Add.'!E72</f>
        <v>350</v>
      </c>
      <c r="E230" s="115">
        <f t="shared" si="24"/>
        <v>9.0697071780253949E-2</v>
      </c>
      <c r="F230" s="16">
        <f>'Ref. ACS-5-YR Add.'!H72</f>
        <v>343</v>
      </c>
      <c r="G230" s="115">
        <f t="shared" si="25"/>
        <v>8.0459770114942528E-2</v>
      </c>
      <c r="H230" s="263"/>
      <c r="I230" s="282" t="s">
        <v>2521</v>
      </c>
    </row>
    <row r="231" spans="1:9" x14ac:dyDescent="0.3">
      <c r="A231" s="13" t="s">
        <v>324</v>
      </c>
      <c r="B231" s="16">
        <f>'Ref. ACS-5-YR Add.'!B73</f>
        <v>228</v>
      </c>
      <c r="C231" s="115">
        <f t="shared" si="23"/>
        <v>7.0588235294117646E-2</v>
      </c>
      <c r="D231" s="16">
        <f>'Ref. ACS-5-YR Add.'!E73</f>
        <v>53</v>
      </c>
      <c r="E231" s="115">
        <f t="shared" si="24"/>
        <v>1.3734128012438455E-2</v>
      </c>
      <c r="F231" s="16">
        <f>'Ref. ACS-5-YR Add.'!H73</f>
        <v>78</v>
      </c>
      <c r="G231" s="115">
        <f t="shared" si="25"/>
        <v>1.8296973961998593E-2</v>
      </c>
      <c r="H231" s="263"/>
    </row>
    <row r="232" spans="1:9" x14ac:dyDescent="0.3">
      <c r="A232" s="13" t="s">
        <v>325</v>
      </c>
      <c r="B232" s="16">
        <f>'Ref. ACS-5-YR Add.'!B74</f>
        <v>29</v>
      </c>
      <c r="C232" s="115">
        <f t="shared" si="23"/>
        <v>8.9783281733746122E-3</v>
      </c>
      <c r="D232" s="16">
        <f>'Ref. ACS-5-YR Add.'!E74</f>
        <v>55</v>
      </c>
      <c r="E232" s="115">
        <f t="shared" si="24"/>
        <v>1.4252396994039906E-2</v>
      </c>
      <c r="F232" s="16">
        <f>'Ref. ACS-5-YR Add.'!H74</f>
        <v>39</v>
      </c>
      <c r="G232" s="115">
        <f t="shared" si="25"/>
        <v>9.1484869809992965E-3</v>
      </c>
      <c r="H232" s="263"/>
    </row>
    <row r="233" spans="1:9" x14ac:dyDescent="0.3">
      <c r="A233" s="13" t="s">
        <v>326</v>
      </c>
      <c r="B233" s="16">
        <f>'Ref. ACS-5-YR Add.'!B75</f>
        <v>56</v>
      </c>
      <c r="C233" s="115">
        <f t="shared" si="23"/>
        <v>1.7337461300309599E-2</v>
      </c>
      <c r="D233" s="16">
        <f>'Ref. ACS-5-YR Add.'!E75</f>
        <v>88</v>
      </c>
      <c r="E233" s="115">
        <f t="shared" si="24"/>
        <v>2.2803835190463851E-2</v>
      </c>
      <c r="F233" s="16">
        <f>'Ref. ACS-5-YR Add.'!H75</f>
        <v>86</v>
      </c>
      <c r="G233" s="115">
        <f t="shared" si="25"/>
        <v>2.017358667604973E-2</v>
      </c>
      <c r="H233" s="263"/>
    </row>
    <row r="234" spans="1:9" x14ac:dyDescent="0.3">
      <c r="A234" t="s">
        <v>327</v>
      </c>
    </row>
    <row r="235" spans="1:9" x14ac:dyDescent="0.3">
      <c r="D235" s="2"/>
      <c r="I235" s="61" t="s">
        <v>2520</v>
      </c>
    </row>
    <row r="236" spans="1:9" x14ac:dyDescent="0.3">
      <c r="A236" s="1" t="s">
        <v>328</v>
      </c>
      <c r="C236" s="114" t="s">
        <v>195</v>
      </c>
      <c r="D236" s="114"/>
      <c r="E236" s="114" t="s">
        <v>195</v>
      </c>
      <c r="F236" s="114"/>
      <c r="G236" s="114" t="s">
        <v>195</v>
      </c>
      <c r="I236" s="37"/>
    </row>
    <row r="237" spans="1:9" ht="28.8" x14ac:dyDescent="0.3">
      <c r="A237" s="48" t="s">
        <v>188</v>
      </c>
      <c r="B237" s="60" t="str">
        <f>' Economic Conditions'!B3</f>
        <v>City of Mendota</v>
      </c>
      <c r="C237" s="60" t="str">
        <f>' Economic Conditions'!B3</f>
        <v>City of Mendota</v>
      </c>
      <c r="D237" s="60" t="str">
        <f>' Economic Conditions'!B4</f>
        <v>Fresno County</v>
      </c>
      <c r="E237" s="60" t="str">
        <f>' Economic Conditions'!B4</f>
        <v>Fresno County</v>
      </c>
      <c r="F237" s="60" t="s">
        <v>189</v>
      </c>
      <c r="G237" s="60" t="s">
        <v>189</v>
      </c>
      <c r="I237" s="37"/>
    </row>
    <row r="238" spans="1:9" x14ac:dyDescent="0.3">
      <c r="A238" s="13" t="s">
        <v>196</v>
      </c>
      <c r="B238" s="16">
        <f>'Ref. ACS-5-YR Add.'!H62</f>
        <v>4263</v>
      </c>
      <c r="C238" s="55"/>
      <c r="D238" s="16">
        <f>'Ref. ACS-5-YR Add.'!R62</f>
        <v>408625</v>
      </c>
      <c r="E238" s="55"/>
      <c r="F238" s="16">
        <f>'Ref. ACS-5-YR Add.'!AB62</f>
        <v>18646894</v>
      </c>
      <c r="G238" s="55"/>
      <c r="I238" s="37"/>
    </row>
    <row r="239" spans="1:9" x14ac:dyDescent="0.3">
      <c r="A239" s="13" t="s">
        <v>314</v>
      </c>
      <c r="B239" s="16">
        <f>'Ref. ACS-5-YR Add.'!H63</f>
        <v>2526</v>
      </c>
      <c r="C239" s="55">
        <f>'Ref. ACS-5-YR Add.'!I63</f>
        <v>0.59254046446164677</v>
      </c>
      <c r="D239" s="16">
        <f>'Ref. ACS-5-YR Add.'!R63</f>
        <v>36163</v>
      </c>
      <c r="E239" s="55">
        <f>'Ref. ACS-5-YR Add.'!S63</f>
        <v>8.7999999999999995E-2</v>
      </c>
      <c r="F239" s="16">
        <f>'Ref. ACS-5-YR Add.'!AB63</f>
        <v>394290</v>
      </c>
      <c r="G239" s="55">
        <f>'Ref. ACS-5-YR Add.'!AC63</f>
        <v>2.1000000000000001E-2</v>
      </c>
      <c r="I239" s="37"/>
    </row>
    <row r="240" spans="1:9" x14ac:dyDescent="0.3">
      <c r="A240" s="13" t="s">
        <v>315</v>
      </c>
      <c r="B240" s="16">
        <f>'Ref. ACS-5-YR Add.'!H64</f>
        <v>54</v>
      </c>
      <c r="C240" s="55">
        <f>'Ref. ACS-5-YR Add.'!I64</f>
        <v>1.2667135819845179E-2</v>
      </c>
      <c r="D240" s="16">
        <f>'Ref. ACS-5-YR Add.'!R64</f>
        <v>24099</v>
      </c>
      <c r="E240" s="55">
        <f>'Ref. ACS-5-YR Add.'!S64</f>
        <v>5.8999999999999997E-2</v>
      </c>
      <c r="F240" s="16">
        <f>'Ref. ACS-5-YR Add.'!AB64</f>
        <v>1190537</v>
      </c>
      <c r="G240" s="55">
        <f>'Ref. ACS-5-YR Add.'!AC64</f>
        <v>6.4000000000000001E-2</v>
      </c>
      <c r="I240" s="37"/>
    </row>
    <row r="241" spans="1:9" x14ac:dyDescent="0.3">
      <c r="A241" s="13" t="s">
        <v>316</v>
      </c>
      <c r="B241" s="16">
        <f>'Ref. ACS-5-YR Add.'!H65</f>
        <v>255</v>
      </c>
      <c r="C241" s="55">
        <f>'Ref. ACS-5-YR Add.'!I65</f>
        <v>5.9817030260380016E-2</v>
      </c>
      <c r="D241" s="16">
        <f>'Ref. ACS-5-YR Add.'!R65</f>
        <v>27511</v>
      </c>
      <c r="E241" s="55">
        <f>'Ref. ACS-5-YR Add.'!S65</f>
        <v>6.7000000000000004E-2</v>
      </c>
      <c r="F241" s="16">
        <f>'Ref. ACS-5-YR Add.'!AB65</f>
        <v>1676497</v>
      </c>
      <c r="G241" s="55">
        <f>'Ref. ACS-5-YR Add.'!AC65</f>
        <v>0.09</v>
      </c>
      <c r="I241" s="37"/>
    </row>
    <row r="242" spans="1:9" x14ac:dyDescent="0.3">
      <c r="A242" s="13" t="s">
        <v>317</v>
      </c>
      <c r="B242" s="16">
        <f>'Ref. ACS-5-YR Add.'!H66</f>
        <v>143</v>
      </c>
      <c r="C242" s="55">
        <f>'Ref. ACS-5-YR Add.'!I66</f>
        <v>3.3544452263664086E-2</v>
      </c>
      <c r="D242" s="16">
        <f>'Ref. ACS-5-YR Add.'!R66</f>
        <v>13965</v>
      </c>
      <c r="E242" s="55">
        <f>'Ref. ACS-5-YR Add.'!S66</f>
        <v>3.4000000000000002E-2</v>
      </c>
      <c r="F242" s="16">
        <f>'Ref. ACS-5-YR Add.'!AB66</f>
        <v>514234</v>
      </c>
      <c r="G242" s="55">
        <f>'Ref. ACS-5-YR Add.'!AC66</f>
        <v>2.8000000000000001E-2</v>
      </c>
      <c r="I242" s="37"/>
    </row>
    <row r="243" spans="1:9" x14ac:dyDescent="0.3">
      <c r="A243" s="13" t="s">
        <v>318</v>
      </c>
      <c r="B243" s="16">
        <f>'Ref. ACS-5-YR Add.'!H67</f>
        <v>329</v>
      </c>
      <c r="C243" s="55">
        <f>'Ref. ACS-5-YR Add.'!I67</f>
        <v>7.7175697865353041E-2</v>
      </c>
      <c r="D243" s="16">
        <f>'Ref. ACS-5-YR Add.'!R67</f>
        <v>43380</v>
      </c>
      <c r="E243" s="55">
        <f>'Ref. ACS-5-YR Add.'!S67</f>
        <v>0.106</v>
      </c>
      <c r="F243" s="16">
        <f>'Ref. ACS-5-YR Add.'!AB67</f>
        <v>1942421</v>
      </c>
      <c r="G243" s="55">
        <f>'Ref. ACS-5-YR Add.'!AC67</f>
        <v>0.104</v>
      </c>
      <c r="I243" s="37"/>
    </row>
    <row r="244" spans="1:9" x14ac:dyDescent="0.3">
      <c r="A244" s="13" t="s">
        <v>319</v>
      </c>
      <c r="B244" s="16">
        <f>'Ref. ACS-5-YR Add.'!H68</f>
        <v>118</v>
      </c>
      <c r="C244" s="55">
        <f>'Ref. ACS-5-YR Add.'!I68</f>
        <v>2.768003753225428E-2</v>
      </c>
      <c r="D244" s="16">
        <f>'Ref. ACS-5-YR Add.'!R68</f>
        <v>23462</v>
      </c>
      <c r="E244" s="55">
        <f>'Ref. ACS-5-YR Add.'!S68</f>
        <v>5.7000000000000002E-2</v>
      </c>
      <c r="F244" s="16">
        <f>'Ref. ACS-5-YR Add.'!AB68</f>
        <v>1028818</v>
      </c>
      <c r="G244" s="55">
        <f>'Ref. ACS-5-YR Add.'!AC68</f>
        <v>5.5E-2</v>
      </c>
      <c r="I244" s="37"/>
    </row>
    <row r="245" spans="1:9" x14ac:dyDescent="0.3">
      <c r="A245" s="13" t="s">
        <v>320</v>
      </c>
      <c r="B245" s="16">
        <f>'Ref. ACS-5-YR Add.'!H69</f>
        <v>17</v>
      </c>
      <c r="C245" s="55">
        <f>'Ref. ACS-5-YR Add.'!I69</f>
        <v>3.9878020173586678E-3</v>
      </c>
      <c r="D245" s="16">
        <f>'Ref. ACS-5-YR Add.'!R69</f>
        <v>5129</v>
      </c>
      <c r="E245" s="55">
        <f>'Ref. ACS-5-YR Add.'!S69</f>
        <v>1.2999999999999999E-2</v>
      </c>
      <c r="F245" s="16">
        <f>'Ref. ACS-5-YR Add.'!AB69</f>
        <v>542674</v>
      </c>
      <c r="G245" s="55">
        <f>'Ref. ACS-5-YR Add.'!AC69</f>
        <v>2.9000000000000001E-2</v>
      </c>
      <c r="I245" s="37"/>
    </row>
    <row r="246" spans="1:9" x14ac:dyDescent="0.3">
      <c r="A246" s="13" t="s">
        <v>321</v>
      </c>
      <c r="B246" s="16">
        <f>'Ref. ACS-5-YR Add.'!H70</f>
        <v>79</v>
      </c>
      <c r="C246" s="55">
        <f>'Ref. ACS-5-YR Add.'!I70</f>
        <v>1.8531550551254983E-2</v>
      </c>
      <c r="D246" s="16">
        <f>'Ref. ACS-5-YR Add.'!R70</f>
        <v>18509</v>
      </c>
      <c r="E246" s="55">
        <f>'Ref. ACS-5-YR Add.'!S70</f>
        <v>4.4999999999999998E-2</v>
      </c>
      <c r="F246" s="16">
        <f>'Ref. ACS-5-YR Add.'!AB70</f>
        <v>1118253</v>
      </c>
      <c r="G246" s="55">
        <f>'Ref. ACS-5-YR Add.'!AC70</f>
        <v>0.06</v>
      </c>
      <c r="I246" s="37"/>
    </row>
    <row r="247" spans="1:9" x14ac:dyDescent="0.3">
      <c r="A247" s="13" t="s">
        <v>322</v>
      </c>
      <c r="B247" s="16">
        <f>'Ref. ACS-5-YR Add.'!H71</f>
        <v>196</v>
      </c>
      <c r="C247" s="55">
        <f>'Ref. ACS-5-YR Add.'!I71</f>
        <v>4.5977011494252873E-2</v>
      </c>
      <c r="D247" s="16">
        <f>'Ref. ACS-5-YR Add.'!R71</f>
        <v>37345</v>
      </c>
      <c r="E247" s="55">
        <f>'Ref. ACS-5-YR Add.'!S71</f>
        <v>9.0999999999999998E-2</v>
      </c>
      <c r="F247" s="16">
        <f>'Ref. ACS-5-YR Add.'!AB71</f>
        <v>2581266</v>
      </c>
      <c r="G247" s="55">
        <f>'Ref. ACS-5-YR Add.'!AC71</f>
        <v>0.13800000000000001</v>
      </c>
      <c r="I247" s="37"/>
    </row>
    <row r="248" spans="1:9" x14ac:dyDescent="0.3">
      <c r="A248" s="13" t="s">
        <v>323</v>
      </c>
      <c r="B248" s="16">
        <f>'Ref. ACS-5-YR Add.'!H72</f>
        <v>343</v>
      </c>
      <c r="C248" s="55">
        <f>'Ref. ACS-5-YR Add.'!I72</f>
        <v>8.0459770114942528E-2</v>
      </c>
      <c r="D248" s="16">
        <f>'Ref. ACS-5-YR Add.'!R72</f>
        <v>100999</v>
      </c>
      <c r="E248" s="55">
        <f>'Ref. ACS-5-YR Add.'!S72</f>
        <v>0.247</v>
      </c>
      <c r="F248" s="16">
        <f>'Ref. ACS-5-YR Add.'!AB72</f>
        <v>3960265</v>
      </c>
      <c r="G248" s="55">
        <f>'Ref. ACS-5-YR Add.'!AC72</f>
        <v>0.21199999999999999</v>
      </c>
      <c r="I248" s="37"/>
    </row>
    <row r="249" spans="1:9" x14ac:dyDescent="0.3">
      <c r="A249" s="13" t="s">
        <v>324</v>
      </c>
      <c r="B249" s="16">
        <f>'Ref. ACS-5-YR Add.'!H73</f>
        <v>78</v>
      </c>
      <c r="C249" s="55">
        <f>'Ref. ACS-5-YR Add.'!I73</f>
        <v>1.8296973961998593E-2</v>
      </c>
      <c r="D249" s="16">
        <f>'Ref. ACS-5-YR Add.'!R73</f>
        <v>33497</v>
      </c>
      <c r="E249" s="55">
        <f>'Ref. ACS-5-YR Add.'!S73</f>
        <v>8.2000000000000003E-2</v>
      </c>
      <c r="F249" s="16">
        <f>'Ref. ACS-5-YR Add.'!AB73</f>
        <v>1894858</v>
      </c>
      <c r="G249" s="55">
        <f>'Ref. ACS-5-YR Add.'!AC73</f>
        <v>0.10199999999999999</v>
      </c>
      <c r="I249" s="37"/>
    </row>
    <row r="250" spans="1:9" x14ac:dyDescent="0.3">
      <c r="A250" s="13" t="s">
        <v>325</v>
      </c>
      <c r="B250" s="16">
        <f>'Ref. ACS-5-YR Add.'!H74</f>
        <v>39</v>
      </c>
      <c r="C250" s="55">
        <f>'Ref. ACS-5-YR Add.'!I74</f>
        <v>9.1484869809992965E-3</v>
      </c>
      <c r="D250" s="16">
        <f>'Ref. ACS-5-YR Add.'!R74</f>
        <v>19527</v>
      </c>
      <c r="E250" s="55">
        <f>'Ref. ACS-5-YR Add.'!S74</f>
        <v>4.8000000000000001E-2</v>
      </c>
      <c r="F250" s="16">
        <f>'Ref. ACS-5-YR Add.'!AB74</f>
        <v>952302</v>
      </c>
      <c r="G250" s="55">
        <f>'Ref. ACS-5-YR Add.'!AC74</f>
        <v>5.0999999999999997E-2</v>
      </c>
      <c r="I250" s="37"/>
    </row>
    <row r="251" spans="1:9" x14ac:dyDescent="0.3">
      <c r="A251" s="13" t="s">
        <v>326</v>
      </c>
      <c r="B251" s="16">
        <f>'Ref. ACS-5-YR Add.'!H75</f>
        <v>86</v>
      </c>
      <c r="C251" s="55">
        <f>'Ref. ACS-5-YR Add.'!I75</f>
        <v>2.017358667604973E-2</v>
      </c>
      <c r="D251" s="16">
        <f>'Ref. ACS-5-YR Add.'!R75</f>
        <v>25039</v>
      </c>
      <c r="E251" s="55">
        <f>'Ref. ACS-5-YR Add.'!S75</f>
        <v>6.0999999999999999E-2</v>
      </c>
      <c r="F251" s="16">
        <f>'Ref. ACS-5-YR Add.'!AB75</f>
        <v>850479</v>
      </c>
      <c r="G251" s="55">
        <f>'Ref. ACS-5-YR Add.'!AC75</f>
        <v>4.5999999999999999E-2</v>
      </c>
      <c r="I251" s="37"/>
    </row>
    <row r="252" spans="1:9" x14ac:dyDescent="0.3">
      <c r="A252" t="s">
        <v>327</v>
      </c>
      <c r="I252" s="37"/>
    </row>
    <row r="253" spans="1:9" x14ac:dyDescent="0.3">
      <c r="I253" s="37"/>
    </row>
    <row r="254" spans="1:9" x14ac:dyDescent="0.3">
      <c r="A254" s="1" t="s">
        <v>329</v>
      </c>
      <c r="C254" t="s">
        <v>195</v>
      </c>
      <c r="E254" t="s">
        <v>195</v>
      </c>
      <c r="G254" t="s">
        <v>195</v>
      </c>
      <c r="I254" s="37"/>
    </row>
    <row r="255" spans="1:9" ht="28.8" x14ac:dyDescent="0.3">
      <c r="A255" s="48" t="s">
        <v>188</v>
      </c>
      <c r="B255" s="51" t="str">
        <f>' Economic Conditions'!B3</f>
        <v>City of Mendota</v>
      </c>
      <c r="C255" s="51" t="str">
        <f>' Economic Conditions'!B3</f>
        <v>City of Mendota</v>
      </c>
      <c r="D255" s="51" t="str">
        <f>' Economic Conditions'!B4</f>
        <v>Fresno County</v>
      </c>
      <c r="E255" s="51" t="str">
        <f>' Economic Conditions'!B4</f>
        <v>Fresno County</v>
      </c>
      <c r="F255" s="51" t="s">
        <v>189</v>
      </c>
      <c r="G255" s="59" t="s">
        <v>189</v>
      </c>
      <c r="I255" s="37"/>
    </row>
    <row r="256" spans="1:9" x14ac:dyDescent="0.3">
      <c r="A256" s="13" t="s">
        <v>196</v>
      </c>
      <c r="B256" s="16">
        <f>'Ref. ACS-5-YR Add.'!H62</f>
        <v>4263</v>
      </c>
      <c r="C256" s="55"/>
      <c r="D256" s="16">
        <f>'Ref. ACS-5-YR Add.'!R62</f>
        <v>408625</v>
      </c>
      <c r="E256" s="55"/>
      <c r="F256" s="16">
        <f>'Ref. ACS-5-YR Add.'!AB62</f>
        <v>18646894</v>
      </c>
      <c r="G256" s="55"/>
      <c r="I256" s="37"/>
    </row>
    <row r="257" spans="1:9" x14ac:dyDescent="0.3">
      <c r="A257" s="13" t="s">
        <v>330</v>
      </c>
      <c r="B257" s="16">
        <f>'Ref. ACS-5-YR Add.'!H76</f>
        <v>374</v>
      </c>
      <c r="C257" s="55">
        <f>'Ref. ACS-5-YR Add.'!I76</f>
        <v>8.7731644381890683E-2</v>
      </c>
      <c r="D257" s="16">
        <f>'Ref. ACS-5-YR Add.'!R76</f>
        <v>127355</v>
      </c>
      <c r="E257" s="55">
        <f>'Ref. ACS-5-YR Add.'!S76</f>
        <v>0.312</v>
      </c>
      <c r="F257" s="16">
        <f>'Ref. ACS-5-YR Add.'!AB76</f>
        <v>7517770</v>
      </c>
      <c r="G257" s="55">
        <f>'Ref. ACS-5-YR Add.'!AC76</f>
        <v>0.40300000000000002</v>
      </c>
      <c r="I257" s="37" t="str">
        <f>A252</f>
        <v>Source: U.S. Census Bureau, ACS16-20 (5-year Estimates), Table C24050.</v>
      </c>
    </row>
    <row r="258" spans="1:9" x14ac:dyDescent="0.3">
      <c r="A258" s="13" t="s">
        <v>331</v>
      </c>
      <c r="B258" s="16">
        <f>'Ref. ACS-5-YR Add.'!H90</f>
        <v>411</v>
      </c>
      <c r="C258" s="55">
        <f>'Ref. ACS-5-YR Add.'!I90</f>
        <v>9.6410978184377202E-2</v>
      </c>
      <c r="D258" s="16">
        <f>'Ref. ACS-5-YR Add.'!R90</f>
        <v>79821</v>
      </c>
      <c r="E258" s="55">
        <f>'Ref. ACS-5-YR Add.'!S90</f>
        <v>0.19500000000000001</v>
      </c>
      <c r="F258" s="16">
        <f>'Ref. ACS-5-YR Add.'!AB90</f>
        <v>3376613</v>
      </c>
      <c r="G258" s="55">
        <f>'Ref. ACS-5-YR Add.'!AC90</f>
        <v>0.18099999999999999</v>
      </c>
      <c r="I258" s="282" t="s">
        <v>2521</v>
      </c>
    </row>
    <row r="259" spans="1:9" x14ac:dyDescent="0.3">
      <c r="A259" s="13" t="s">
        <v>332</v>
      </c>
      <c r="B259" s="16">
        <f>'Ref. ACS-5-YR Add.'!H104</f>
        <v>406</v>
      </c>
      <c r="C259" s="55">
        <f>'Ref. ACS-5-YR Add.'!I104</f>
        <v>9.5238095238095233E-2</v>
      </c>
      <c r="D259" s="16">
        <f>'Ref. ACS-5-YR Add.'!R104</f>
        <v>85799</v>
      </c>
      <c r="E259" s="55">
        <f>'Ref. ACS-5-YR Add.'!S104</f>
        <v>0.21</v>
      </c>
      <c r="F259" s="16">
        <f>'Ref. ACS-5-YR Add.'!AB104</f>
        <v>3903884</v>
      </c>
      <c r="G259" s="55">
        <f>'Ref. ACS-5-YR Add.'!AC104</f>
        <v>0.20899999999999999</v>
      </c>
    </row>
    <row r="260" spans="1:9" x14ac:dyDescent="0.3">
      <c r="A260" s="13" t="s">
        <v>333</v>
      </c>
      <c r="B260" s="16">
        <f>'Ref. ACS-5-YR Add.'!H118</f>
        <v>2601</v>
      </c>
      <c r="C260" s="55">
        <f>'Ref. ACS-5-YR Add.'!I118</f>
        <v>0.61013370865587613</v>
      </c>
      <c r="D260" s="16">
        <f>'Ref. ACS-5-YR Add.'!R118</f>
        <v>58938</v>
      </c>
      <c r="E260" s="55">
        <f>'Ref. ACS-5-YR Add.'!S118</f>
        <v>0.14399999999999999</v>
      </c>
      <c r="F260" s="16">
        <f>'Ref. ACS-5-YR Add.'!AB118</f>
        <v>1638447</v>
      </c>
      <c r="G260" s="55">
        <f>'Ref. ACS-5-YR Add.'!AC118</f>
        <v>8.7999999999999995E-2</v>
      </c>
      <c r="I260" s="61" t="s">
        <v>2522</v>
      </c>
    </row>
    <row r="261" spans="1:9" x14ac:dyDescent="0.3">
      <c r="A261" s="13" t="s">
        <v>334</v>
      </c>
      <c r="B261" s="16">
        <f>'Ref. ACS-5-YR Add.'!H132</f>
        <v>471</v>
      </c>
      <c r="C261" s="55">
        <f>'Ref. ACS-5-YR Add.'!I132</f>
        <v>0.11048557353976073</v>
      </c>
      <c r="D261" s="16">
        <f>'Ref. ACS-5-YR Add.'!R132</f>
        <v>56712</v>
      </c>
      <c r="E261" s="55">
        <f>'Ref. ACS-5-YR Add.'!S132</f>
        <v>0.13900000000000001</v>
      </c>
      <c r="F261" s="16">
        <f>'Ref. ACS-5-YR Add.'!AB132</f>
        <v>2210180</v>
      </c>
      <c r="G261" s="55">
        <f>'Ref. ACS-5-YR Add.'!AC132</f>
        <v>0.11899999999999999</v>
      </c>
      <c r="I261" s="37"/>
    </row>
    <row r="262" spans="1:9" x14ac:dyDescent="0.3">
      <c r="A262" t="s">
        <v>327</v>
      </c>
      <c r="I262" s="37"/>
    </row>
    <row r="263" spans="1:9" x14ac:dyDescent="0.3">
      <c r="I263" s="37"/>
    </row>
    <row r="264" spans="1:9" x14ac:dyDescent="0.3">
      <c r="A264" s="1" t="s">
        <v>2481</v>
      </c>
      <c r="I264" s="37"/>
    </row>
    <row r="265" spans="1:9" ht="28.8" x14ac:dyDescent="0.3">
      <c r="A265" s="48"/>
      <c r="B265" s="51" t="str">
        <f>B4</f>
        <v>Fresno County</v>
      </c>
      <c r="I265" s="37"/>
    </row>
    <row r="266" spans="1:9" x14ac:dyDescent="0.3">
      <c r="A266" s="13" t="s">
        <v>335</v>
      </c>
      <c r="B266" s="16">
        <f>'Ref. Ag'!H3</f>
        <v>2540</v>
      </c>
      <c r="I266" s="37"/>
    </row>
    <row r="267" spans="1:9" x14ac:dyDescent="0.3">
      <c r="A267" s="13" t="s">
        <v>336</v>
      </c>
      <c r="B267" s="16">
        <f>'Ref. Ag'!H10</f>
        <v>37819</v>
      </c>
      <c r="I267" s="37"/>
    </row>
    <row r="268" spans="1:9" x14ac:dyDescent="0.3">
      <c r="A268" t="s">
        <v>337</v>
      </c>
      <c r="I268" s="37"/>
    </row>
    <row r="269" spans="1:9" x14ac:dyDescent="0.3">
      <c r="A269" s="280" t="s">
        <v>2483</v>
      </c>
      <c r="B269" s="279"/>
      <c r="C269" s="279"/>
      <c r="D269" s="279"/>
      <c r="E269" s="279"/>
      <c r="F269" s="279"/>
      <c r="G269" s="279"/>
      <c r="I269" s="37"/>
    </row>
    <row r="270" spans="1:9" x14ac:dyDescent="0.3">
      <c r="I270" s="37"/>
    </row>
    <row r="271" spans="1:9" x14ac:dyDescent="0.3">
      <c r="A271" s="1" t="s">
        <v>2482</v>
      </c>
      <c r="I271" s="37"/>
    </row>
    <row r="272" spans="1:9" ht="28.8" x14ac:dyDescent="0.3">
      <c r="A272" s="48"/>
      <c r="B272" s="51" t="str">
        <f>B4</f>
        <v>Fresno County</v>
      </c>
      <c r="I272" s="37"/>
    </row>
    <row r="273" spans="1:9" x14ac:dyDescent="0.3">
      <c r="A273" s="13" t="s">
        <v>338</v>
      </c>
      <c r="B273" s="16">
        <f>'Ref. Ag'!H25</f>
        <v>16876</v>
      </c>
      <c r="I273" s="37"/>
    </row>
    <row r="274" spans="1:9" x14ac:dyDescent="0.3">
      <c r="A274" s="13" t="s">
        <v>339</v>
      </c>
      <c r="B274" s="16">
        <f>'Ref. Ag'!H40</f>
        <v>20943</v>
      </c>
      <c r="I274" t="str">
        <f>A262</f>
        <v>Source: U.S. Census Bureau, ACS16-20 (5-year Estimates), Table C24050.</v>
      </c>
    </row>
    <row r="275" spans="1:9" x14ac:dyDescent="0.3">
      <c r="A275" t="s">
        <v>337</v>
      </c>
      <c r="I275"/>
    </row>
    <row r="276" spans="1:9" x14ac:dyDescent="0.3">
      <c r="A276" s="280" t="s">
        <v>2483</v>
      </c>
      <c r="B276" s="279"/>
      <c r="C276" s="279"/>
      <c r="D276" s="279"/>
      <c r="E276" s="279"/>
      <c r="F276" s="279"/>
      <c r="G276" s="279"/>
      <c r="I276"/>
    </row>
    <row r="277" spans="1:9" x14ac:dyDescent="0.3">
      <c r="I277"/>
    </row>
    <row r="278" spans="1:9" x14ac:dyDescent="0.3">
      <c r="I278"/>
    </row>
    <row r="279" spans="1:9" x14ac:dyDescent="0.3">
      <c r="I279"/>
    </row>
    <row r="280" spans="1:9" x14ac:dyDescent="0.3">
      <c r="I280"/>
    </row>
    <row r="281" spans="1:9" x14ac:dyDescent="0.3">
      <c r="I281"/>
    </row>
    <row r="282" spans="1:9" x14ac:dyDescent="0.3">
      <c r="I282"/>
    </row>
    <row r="283" spans="1:9" x14ac:dyDescent="0.3">
      <c r="I283"/>
    </row>
    <row r="284" spans="1:9" x14ac:dyDescent="0.3">
      <c r="I284"/>
    </row>
    <row r="285" spans="1:9" x14ac:dyDescent="0.3">
      <c r="I285"/>
    </row>
    <row r="286" spans="1:9" x14ac:dyDescent="0.3">
      <c r="I286"/>
    </row>
    <row r="287" spans="1:9" x14ac:dyDescent="0.3">
      <c r="I287"/>
    </row>
  </sheetData>
  <mergeCells count="3">
    <mergeCell ref="A1:I1"/>
    <mergeCell ref="J1:J4"/>
    <mergeCell ref="A2:H2"/>
  </mergeCells>
  <hyperlinks>
    <hyperlink ref="J1" location="TOC" display="Back to Table of Contents" xr:uid="{9C5F4A22-25EB-4CC4-B5F2-EE57C0FB7067}"/>
  </hyperlinks>
  <pageMargins left="0.7" right="0.7" top="0.75" bottom="0.75" header="0.3" footer="0.3"/>
  <pageSetup paperSize="9" orientation="landscape" horizontalDpi="4294967295" verticalDpi="4294967295" r:id="rId1"/>
  <ignoredErrors>
    <ignoredError sqref="D8" formula="1"/>
  </ignoredError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207EFA-BEBA-42CE-9880-8EC5E660A78F}">
  <sheetPr>
    <tabColor theme="4"/>
  </sheetPr>
  <dimension ref="A1:J452"/>
  <sheetViews>
    <sheetView zoomScale="80" zoomScaleNormal="80" workbookViewId="0">
      <selection sqref="A1:I1"/>
    </sheetView>
  </sheetViews>
  <sheetFormatPr defaultColWidth="8.88671875" defaultRowHeight="14.4" x14ac:dyDescent="0.3"/>
  <cols>
    <col min="1" max="1" width="32.33203125" customWidth="1"/>
    <col min="2" max="2" width="13" customWidth="1"/>
    <col min="3" max="4" width="14.44140625" customWidth="1"/>
    <col min="5" max="7" width="13" customWidth="1"/>
    <col min="8" max="8" width="9" style="128" customWidth="1"/>
    <col min="9" max="9" width="106.33203125" style="26" customWidth="1"/>
  </cols>
  <sheetData>
    <row r="1" spans="1:10" ht="30" customHeight="1" x14ac:dyDescent="0.3">
      <c r="A1" s="359" t="s">
        <v>1308</v>
      </c>
      <c r="B1" s="360"/>
      <c r="C1" s="360"/>
      <c r="D1" s="360"/>
      <c r="E1" s="360"/>
      <c r="F1" s="360"/>
      <c r="G1" s="360"/>
      <c r="H1" s="360"/>
      <c r="I1" s="360"/>
      <c r="J1" s="352" t="s">
        <v>185</v>
      </c>
    </row>
    <row r="2" spans="1:10" x14ac:dyDescent="0.3">
      <c r="A2" s="353" t="s">
        <v>6</v>
      </c>
      <c r="B2" s="354"/>
      <c r="C2" s="354"/>
      <c r="D2" s="354"/>
      <c r="E2" s="354"/>
      <c r="F2" s="354"/>
      <c r="G2" s="354"/>
      <c r="H2" s="355"/>
      <c r="I2" s="98" t="s">
        <v>7</v>
      </c>
      <c r="J2" s="352"/>
    </row>
    <row r="3" spans="1:10" x14ac:dyDescent="0.3">
      <c r="A3" s="77" t="s">
        <v>0</v>
      </c>
      <c r="B3" s="77" t="str">
        <f>Population!B3</f>
        <v>City of Mendota</v>
      </c>
      <c r="C3" s="65"/>
      <c r="D3" s="65"/>
      <c r="E3" s="65"/>
      <c r="F3" s="65"/>
      <c r="G3" s="65"/>
      <c r="H3" s="265"/>
      <c r="I3" s="78"/>
      <c r="J3" s="352"/>
    </row>
    <row r="4" spans="1:10" x14ac:dyDescent="0.3">
      <c r="A4" s="77" t="s">
        <v>2</v>
      </c>
      <c r="B4" s="77" t="str">
        <f>Population!B4</f>
        <v>Fresno County</v>
      </c>
      <c r="C4" s="65"/>
      <c r="D4" s="65"/>
      <c r="E4" s="65"/>
      <c r="F4" s="65"/>
      <c r="G4" s="65"/>
      <c r="H4" s="265"/>
      <c r="I4" s="78"/>
      <c r="J4" s="352"/>
    </row>
    <row r="5" spans="1:10" ht="18.75" customHeight="1" x14ac:dyDescent="0.3">
      <c r="A5" s="66"/>
      <c r="B5" s="66"/>
      <c r="C5" s="66"/>
      <c r="D5" s="66"/>
      <c r="E5" s="66"/>
      <c r="F5" s="66"/>
      <c r="G5" s="66"/>
      <c r="H5" s="266"/>
      <c r="I5" s="67"/>
    </row>
    <row r="6" spans="1:10" x14ac:dyDescent="0.3">
      <c r="A6" s="1" t="s">
        <v>1309</v>
      </c>
    </row>
    <row r="7" spans="1:10" x14ac:dyDescent="0.3">
      <c r="A7" s="48"/>
      <c r="B7" s="68">
        <v>1980</v>
      </c>
      <c r="C7" s="68">
        <v>1990</v>
      </c>
      <c r="D7" s="68">
        <v>2000</v>
      </c>
      <c r="E7" s="68">
        <v>2010</v>
      </c>
      <c r="F7" s="68">
        <v>2020</v>
      </c>
      <c r="H7" s="259"/>
      <c r="I7" s="61" t="s">
        <v>2514</v>
      </c>
    </row>
    <row r="8" spans="1:10" x14ac:dyDescent="0.3">
      <c r="A8" s="13" t="s">
        <v>1310</v>
      </c>
      <c r="B8" s="16">
        <f>'Ref. DC-1980'!B10</f>
        <v>1318</v>
      </c>
      <c r="C8" s="16">
        <f>'Ref. DC-1990'!B8</f>
        <v>1683</v>
      </c>
      <c r="D8" s="16">
        <f>'Ref. DC-2000'!B37</f>
        <v>1825</v>
      </c>
      <c r="E8" s="16">
        <f>'Ref. DC-2010'!B37</f>
        <v>2424</v>
      </c>
      <c r="F8" s="16">
        <f>'Ref. ACS-5-YR'!H156</f>
        <v>2838</v>
      </c>
      <c r="H8" s="260"/>
    </row>
    <row r="9" spans="1:10" x14ac:dyDescent="0.3">
      <c r="A9" s="13" t="s">
        <v>193</v>
      </c>
      <c r="B9" s="3"/>
      <c r="C9" s="4">
        <f>(C8-B8)/B8</f>
        <v>0.27693474962063735</v>
      </c>
      <c r="D9" s="4">
        <f>(D8-C8)/C8</f>
        <v>8.4373143196672606E-2</v>
      </c>
      <c r="E9" s="4">
        <f>(E8-D8)/D8</f>
        <v>0.32821917808219175</v>
      </c>
      <c r="F9" s="4">
        <f>(F8-E8)/E8</f>
        <v>0.1707920792079208</v>
      </c>
      <c r="H9" s="261"/>
    </row>
    <row r="10" spans="1:10" x14ac:dyDescent="0.3">
      <c r="A10" s="47" t="s">
        <v>1311</v>
      </c>
    </row>
    <row r="11" spans="1:10" x14ac:dyDescent="0.3">
      <c r="A11" s="47"/>
    </row>
    <row r="12" spans="1:10" x14ac:dyDescent="0.3">
      <c r="A12" s="47"/>
    </row>
    <row r="13" spans="1:10" x14ac:dyDescent="0.3">
      <c r="A13" s="47"/>
    </row>
    <row r="14" spans="1:10" x14ac:dyDescent="0.3">
      <c r="A14" s="47"/>
    </row>
    <row r="15" spans="1:10" x14ac:dyDescent="0.3">
      <c r="A15" s="47"/>
    </row>
    <row r="16" spans="1:10" x14ac:dyDescent="0.3">
      <c r="A16" s="47"/>
    </row>
    <row r="17" spans="1:9" x14ac:dyDescent="0.3">
      <c r="A17" s="47"/>
    </row>
    <row r="18" spans="1:9" x14ac:dyDescent="0.3">
      <c r="A18" s="47"/>
    </row>
    <row r="19" spans="1:9" x14ac:dyDescent="0.3">
      <c r="I19" s="26" t="str">
        <f>A10</f>
        <v>Source: U.S. Census Bureau, Census 1980(STF1:T3), 1990(SF1:P3), 2000(SF1:P15); ACS 16-20 (5-year Estimates), Table B25003</v>
      </c>
    </row>
    <row r="20" spans="1:9" ht="43.2" x14ac:dyDescent="0.3">
      <c r="I20" s="84" t="s">
        <v>2518</v>
      </c>
    </row>
    <row r="22" spans="1:9" x14ac:dyDescent="0.3">
      <c r="A22" s="1" t="s">
        <v>1312</v>
      </c>
      <c r="C22" s="114" t="s">
        <v>195</v>
      </c>
      <c r="D22" s="114"/>
      <c r="E22" s="114" t="s">
        <v>195</v>
      </c>
      <c r="F22" s="114"/>
      <c r="G22" s="114" t="s">
        <v>195</v>
      </c>
    </row>
    <row r="23" spans="1:9" ht="28.8" x14ac:dyDescent="0.3">
      <c r="A23" s="48" t="s">
        <v>188</v>
      </c>
      <c r="B23" s="60" t="str">
        <f>B3</f>
        <v>City of Mendota</v>
      </c>
      <c r="C23" s="60" t="str">
        <f>B3</f>
        <v>City of Mendota</v>
      </c>
      <c r="D23" s="60" t="str">
        <f>B4</f>
        <v>Fresno County</v>
      </c>
      <c r="E23" s="60" t="str">
        <f>B4</f>
        <v>Fresno County</v>
      </c>
      <c r="F23" s="60" t="s">
        <v>189</v>
      </c>
      <c r="G23" s="60" t="s">
        <v>189</v>
      </c>
      <c r="H23" s="262"/>
      <c r="I23" s="61" t="s">
        <v>1313</v>
      </c>
    </row>
    <row r="24" spans="1:9" x14ac:dyDescent="0.3">
      <c r="A24" s="13" t="s">
        <v>196</v>
      </c>
      <c r="B24" s="16">
        <f>'Ref. ACS-5-YR'!H1577</f>
        <v>2838</v>
      </c>
      <c r="C24" s="55"/>
      <c r="D24" s="16">
        <f>'Ref. ACS-5-YR'!R1577</f>
        <v>310097</v>
      </c>
      <c r="E24" s="55"/>
      <c r="F24" s="16">
        <f>'Ref. ACS-5-YR'!AB1577</f>
        <v>13103114</v>
      </c>
      <c r="G24" s="55"/>
      <c r="H24" s="263"/>
    </row>
    <row r="25" spans="1:9" x14ac:dyDescent="0.3">
      <c r="A25" s="13" t="s">
        <v>1314</v>
      </c>
      <c r="B25" s="16">
        <f>'Ref. ACS-5-YR'!H1578</f>
        <v>1568</v>
      </c>
      <c r="C25" s="55">
        <f>'Ref. ACS-5-YR'!I1578</f>
        <v>0.55250176180408739</v>
      </c>
      <c r="D25" s="16">
        <f>'Ref. ACS-5-YR'!R1578</f>
        <v>146731</v>
      </c>
      <c r="E25" s="55">
        <f>'Ref. ACS-5-YR'!S1578</f>
        <v>0.47299999999999998</v>
      </c>
      <c r="F25" s="16">
        <f>'Ref. ACS-5-YR'!AB1578</f>
        <v>6510580</v>
      </c>
      <c r="G25" s="55">
        <f>'Ref. ACS-5-YR'!AC1578</f>
        <v>0.497</v>
      </c>
      <c r="H25" s="263"/>
    </row>
    <row r="26" spans="1:9" x14ac:dyDescent="0.3">
      <c r="A26" s="13" t="s">
        <v>1315</v>
      </c>
      <c r="B26" s="16">
        <f>'Ref. ACS-5-YR'!H1579</f>
        <v>1142</v>
      </c>
      <c r="C26" s="55">
        <f>'Ref. ACS-5-YR'!I1579</f>
        <v>0.40239605355884428</v>
      </c>
      <c r="D26" s="16">
        <f>'Ref. ACS-5-YR'!R1579</f>
        <v>68384</v>
      </c>
      <c r="E26" s="55">
        <f>'Ref. ACS-5-YR'!S1579</f>
        <v>0.221</v>
      </c>
      <c r="F26" s="16">
        <f>'Ref. ACS-5-YR'!AB1579</f>
        <v>2784123</v>
      </c>
      <c r="G26" s="55">
        <f>'Ref. ACS-5-YR'!AC1579</f>
        <v>0.21199999999999999</v>
      </c>
      <c r="H26" s="263"/>
      <c r="I26" s="62"/>
    </row>
    <row r="27" spans="1:9" x14ac:dyDescent="0.3">
      <c r="A27" s="13" t="s">
        <v>1316</v>
      </c>
      <c r="B27" s="16">
        <f>'Ref. ACS-5-YR'!H1580</f>
        <v>426</v>
      </c>
      <c r="C27" s="55">
        <f>'Ref. ACS-5-YR'!I1580</f>
        <v>0.15010570824524314</v>
      </c>
      <c r="D27" s="16">
        <f>'Ref. ACS-5-YR'!R1580</f>
        <v>78347</v>
      </c>
      <c r="E27" s="55">
        <f>'Ref. ACS-5-YR'!S1580</f>
        <v>0.253</v>
      </c>
      <c r="F27" s="16">
        <f>'Ref. ACS-5-YR'!AB1580</f>
        <v>3726457</v>
      </c>
      <c r="G27" s="55">
        <f>'Ref. ACS-5-YR'!AC1580</f>
        <v>0.28399999999999997</v>
      </c>
      <c r="H27" s="263"/>
    </row>
    <row r="28" spans="1:9" x14ac:dyDescent="0.3">
      <c r="A28" s="13" t="s">
        <v>1317</v>
      </c>
      <c r="B28" s="16">
        <f>'Ref. ACS-5-YR'!H1581</f>
        <v>318</v>
      </c>
      <c r="C28" s="55">
        <f>'Ref. ACS-5-YR'!I1581</f>
        <v>0.11205073995771671</v>
      </c>
      <c r="D28" s="16">
        <f>'Ref. ACS-5-YR'!R1581</f>
        <v>25602</v>
      </c>
      <c r="E28" s="55">
        <f>'Ref. ACS-5-YR'!S1581</f>
        <v>8.3000000000000004E-2</v>
      </c>
      <c r="F28" s="16">
        <f>'Ref. ACS-5-YR'!AB1581</f>
        <v>896192</v>
      </c>
      <c r="G28" s="55">
        <f>'Ref. ACS-5-YR'!AC1581</f>
        <v>6.8000000000000005E-2</v>
      </c>
      <c r="H28" s="263"/>
    </row>
    <row r="29" spans="1:9" x14ac:dyDescent="0.3">
      <c r="A29" s="13" t="s">
        <v>1318</v>
      </c>
      <c r="B29" s="16">
        <f>'Ref. ACS-5-YR'!H1582</f>
        <v>221</v>
      </c>
      <c r="C29" s="55">
        <f>'Ref. ACS-5-YR'!I1582</f>
        <v>7.7871740662438335E-2</v>
      </c>
      <c r="D29" s="16">
        <f>'Ref. ACS-5-YR'!R1582</f>
        <v>13801</v>
      </c>
      <c r="E29" s="55">
        <f>'Ref. ACS-5-YR'!S1582</f>
        <v>4.4999999999999998E-2</v>
      </c>
      <c r="F29" s="16">
        <f>'Ref. ACS-5-YR'!AB1582</f>
        <v>327712</v>
      </c>
      <c r="G29" s="55">
        <f>'Ref. ACS-5-YR'!AC1582</f>
        <v>2.5000000000000001E-2</v>
      </c>
      <c r="H29" s="263"/>
    </row>
    <row r="30" spans="1:9" x14ac:dyDescent="0.3">
      <c r="A30" s="13" t="s">
        <v>1319</v>
      </c>
      <c r="B30" s="16">
        <f>'Ref. ACS-5-YR'!H1583</f>
        <v>97</v>
      </c>
      <c r="C30" s="55">
        <f>'Ref. ACS-5-YR'!I1583</f>
        <v>3.4178999295278366E-2</v>
      </c>
      <c r="D30" s="16">
        <f>'Ref. ACS-5-YR'!R1583</f>
        <v>11801</v>
      </c>
      <c r="E30" s="55">
        <f>'Ref. ACS-5-YR'!S1583</f>
        <v>3.7999999999999999E-2</v>
      </c>
      <c r="F30" s="16">
        <f>'Ref. ACS-5-YR'!AB1583</f>
        <v>568480</v>
      </c>
      <c r="G30" s="55">
        <f>'Ref. ACS-5-YR'!AC1583</f>
        <v>4.2999999999999997E-2</v>
      </c>
      <c r="H30" s="263"/>
    </row>
    <row r="31" spans="1:9" x14ac:dyDescent="0.3">
      <c r="A31" s="13" t="s">
        <v>1320</v>
      </c>
      <c r="B31" s="16">
        <f>'Ref. ACS-5-YR'!H1584</f>
        <v>586</v>
      </c>
      <c r="C31" s="55">
        <f>'Ref. ACS-5-YR'!I1584</f>
        <v>0.20648343904157856</v>
      </c>
      <c r="D31" s="16">
        <f>'Ref. ACS-5-YR'!R1584</f>
        <v>85092</v>
      </c>
      <c r="E31" s="55">
        <f>'Ref. ACS-5-YR'!S1584</f>
        <v>0.27400000000000002</v>
      </c>
      <c r="F31" s="16">
        <f>'Ref. ACS-5-YR'!AB1584</f>
        <v>3430426</v>
      </c>
      <c r="G31" s="55">
        <f>'Ref. ACS-5-YR'!AC1584</f>
        <v>0.26200000000000001</v>
      </c>
      <c r="H31" s="263"/>
    </row>
    <row r="32" spans="1:9" x14ac:dyDescent="0.3">
      <c r="A32" s="13" t="s">
        <v>1321</v>
      </c>
      <c r="B32" s="16">
        <f>'Ref. ACS-5-YR'!H1585</f>
        <v>143</v>
      </c>
      <c r="C32" s="55">
        <f>'Ref. ACS-5-YR'!I1585</f>
        <v>5.0387596899224806E-2</v>
      </c>
      <c r="D32" s="16">
        <f>'Ref. ACS-5-YR'!R1585</f>
        <v>37584</v>
      </c>
      <c r="E32" s="55">
        <f>'Ref. ACS-5-YR'!S1585</f>
        <v>0.121</v>
      </c>
      <c r="F32" s="16">
        <f>'Ref. ACS-5-YR'!AB1585</f>
        <v>1722600</v>
      </c>
      <c r="G32" s="55">
        <f>'Ref. ACS-5-YR'!AC1585</f>
        <v>0.13100000000000001</v>
      </c>
      <c r="H32" s="263"/>
    </row>
    <row r="33" spans="1:9" x14ac:dyDescent="0.3">
      <c r="A33" s="13" t="s">
        <v>1315</v>
      </c>
      <c r="B33" s="16">
        <f>'Ref. ACS-5-YR'!H1586</f>
        <v>289</v>
      </c>
      <c r="C33" s="55">
        <f>'Ref. ACS-5-YR'!I1586</f>
        <v>0.1018322762508809</v>
      </c>
      <c r="D33" s="16">
        <f>'Ref. ACS-5-YR'!R1586</f>
        <v>22501</v>
      </c>
      <c r="E33" s="55">
        <f>'Ref. ACS-5-YR'!S1586</f>
        <v>7.2999999999999995E-2</v>
      </c>
      <c r="F33" s="16">
        <f>'Ref. ACS-5-YR'!AB1586</f>
        <v>615734</v>
      </c>
      <c r="G33" s="55">
        <f>'Ref. ACS-5-YR'!AC1586</f>
        <v>4.7E-2</v>
      </c>
      <c r="H33" s="263"/>
    </row>
    <row r="34" spans="1:9" x14ac:dyDescent="0.3">
      <c r="A34" s="13" t="s">
        <v>1322</v>
      </c>
      <c r="B34" s="16">
        <f>'Ref. ACS-5-YR'!H1587</f>
        <v>129</v>
      </c>
      <c r="C34" s="55">
        <f>'Ref. ACS-5-YR'!I1587</f>
        <v>4.5454545454545456E-2</v>
      </c>
      <c r="D34" s="16">
        <f>'Ref. ACS-5-YR'!R1587</f>
        <v>21549</v>
      </c>
      <c r="E34" s="55">
        <f>'Ref. ACS-5-YR'!S1587</f>
        <v>6.9000000000000006E-2</v>
      </c>
      <c r="F34" s="16">
        <f>'Ref. ACS-5-YR'!AB1587</f>
        <v>858959</v>
      </c>
      <c r="G34" s="55">
        <f>'Ref. ACS-5-YR'!AC1587</f>
        <v>6.6000000000000003E-2</v>
      </c>
      <c r="H34" s="263"/>
    </row>
    <row r="35" spans="1:9" x14ac:dyDescent="0.3">
      <c r="A35" s="13" t="s">
        <v>1323</v>
      </c>
      <c r="B35" s="16">
        <f>'Ref. ACS-5-YR'!H1588</f>
        <v>25</v>
      </c>
      <c r="C35" s="55">
        <f>'Ref. ACS-5-YR'!I1588</f>
        <v>8.8090204369274134E-3</v>
      </c>
      <c r="D35" s="16">
        <f>'Ref. ACS-5-YR'!R1588</f>
        <v>3458</v>
      </c>
      <c r="E35" s="55">
        <f>'Ref. ACS-5-YR'!S1588</f>
        <v>1.0999999999999999E-2</v>
      </c>
      <c r="F35" s="16">
        <f>'Ref. ACS-5-YR'!AB1588</f>
        <v>233133</v>
      </c>
      <c r="G35" s="55">
        <f>'Ref. ACS-5-YR'!AC1588</f>
        <v>1.7999999999999999E-2</v>
      </c>
      <c r="H35" s="263"/>
    </row>
    <row r="36" spans="1:9" x14ac:dyDescent="0.3">
      <c r="A36" s="13" t="s">
        <v>1324</v>
      </c>
      <c r="B36" s="16">
        <f>'Ref. ACS-5-YR'!H1589</f>
        <v>366</v>
      </c>
      <c r="C36" s="55">
        <f>'Ref. ACS-5-YR'!I1589</f>
        <v>0.12896405919661733</v>
      </c>
      <c r="D36" s="16">
        <f>'Ref. ACS-5-YR'!R1589</f>
        <v>52672</v>
      </c>
      <c r="E36" s="55">
        <f>'Ref. ACS-5-YR'!S1589</f>
        <v>0.17</v>
      </c>
      <c r="F36" s="16">
        <f>'Ref. ACS-5-YR'!AB1589</f>
        <v>2265916</v>
      </c>
      <c r="G36" s="55">
        <f>'Ref. ACS-5-YR'!AC1589</f>
        <v>0.17299999999999999</v>
      </c>
      <c r="H36" s="263"/>
    </row>
    <row r="37" spans="1:9" x14ac:dyDescent="0.3">
      <c r="A37" s="13" t="s">
        <v>1321</v>
      </c>
      <c r="B37" s="16">
        <f>'Ref. ACS-5-YR'!H1590</f>
        <v>137</v>
      </c>
      <c r="C37" s="55">
        <f>'Ref. ACS-5-YR'!I1590</f>
        <v>4.827343199436223E-2</v>
      </c>
      <c r="D37" s="16">
        <f>'Ref. ACS-5-YR'!R1590</f>
        <v>31187</v>
      </c>
      <c r="E37" s="55">
        <f>'Ref. ACS-5-YR'!S1590</f>
        <v>0.10100000000000001</v>
      </c>
      <c r="F37" s="16">
        <f>'Ref. ACS-5-YR'!AB1590</f>
        <v>1392219</v>
      </c>
      <c r="G37" s="55">
        <f>'Ref. ACS-5-YR'!AC1590</f>
        <v>0.106</v>
      </c>
      <c r="H37" s="263"/>
    </row>
    <row r="38" spans="1:9" x14ac:dyDescent="0.3">
      <c r="A38" s="13" t="s">
        <v>1315</v>
      </c>
      <c r="B38" s="16">
        <f>'Ref. ACS-5-YR'!H1591</f>
        <v>11</v>
      </c>
      <c r="C38" s="55">
        <f>'Ref. ACS-5-YR'!I1591</f>
        <v>3.875968992248062E-3</v>
      </c>
      <c r="D38" s="16">
        <f>'Ref. ACS-5-YR'!R1591</f>
        <v>5073</v>
      </c>
      <c r="E38" s="55">
        <f>'Ref. ACS-5-YR'!S1591</f>
        <v>1.6E-2</v>
      </c>
      <c r="F38" s="16">
        <f>'Ref. ACS-5-YR'!AB1591</f>
        <v>170832</v>
      </c>
      <c r="G38" s="55">
        <f>'Ref. ACS-5-YR'!AC1591</f>
        <v>1.2999999999999999E-2</v>
      </c>
      <c r="H38" s="263"/>
    </row>
    <row r="39" spans="1:9" x14ac:dyDescent="0.3">
      <c r="A39" s="13" t="s">
        <v>1322</v>
      </c>
      <c r="B39" s="16">
        <f>'Ref. ACS-5-YR'!H1592</f>
        <v>160</v>
      </c>
      <c r="C39" s="55">
        <f>'Ref. ACS-5-YR'!I1592</f>
        <v>5.637773079633545E-2</v>
      </c>
      <c r="D39" s="16">
        <f>'Ref. ACS-5-YR'!R1592</f>
        <v>11547</v>
      </c>
      <c r="E39" s="55">
        <f>'Ref. ACS-5-YR'!S1592</f>
        <v>3.6999999999999998E-2</v>
      </c>
      <c r="F39" s="16">
        <f>'Ref. ACS-5-YR'!AB1592</f>
        <v>414759</v>
      </c>
      <c r="G39" s="55">
        <f>'Ref. ACS-5-YR'!AC1592</f>
        <v>3.2000000000000001E-2</v>
      </c>
      <c r="H39" s="263"/>
    </row>
    <row r="40" spans="1:9" x14ac:dyDescent="0.3">
      <c r="A40" s="13" t="s">
        <v>1323</v>
      </c>
      <c r="B40" s="16">
        <f>'Ref. ACS-5-YR'!H1593</f>
        <v>58</v>
      </c>
      <c r="C40" s="55">
        <f>'Ref. ACS-5-YR'!I1593</f>
        <v>2.0436927413671601E-2</v>
      </c>
      <c r="D40" s="16">
        <f>'Ref. ACS-5-YR'!R1593</f>
        <v>4865</v>
      </c>
      <c r="E40" s="55">
        <f>'Ref. ACS-5-YR'!S1593</f>
        <v>1.6E-2</v>
      </c>
      <c r="F40" s="16">
        <f>'Ref. ACS-5-YR'!AB1593</f>
        <v>288106</v>
      </c>
      <c r="G40" s="55">
        <f>'Ref. ACS-5-YR'!AC1593</f>
        <v>2.1999999999999999E-2</v>
      </c>
      <c r="H40" s="263"/>
    </row>
    <row r="41" spans="1:9" x14ac:dyDescent="0.3">
      <c r="A41" s="47" t="s">
        <v>1325</v>
      </c>
      <c r="I41" s="26" t="str">
        <f>A41</f>
        <v>Source: U.S. Census Bureau, ACS16-20 (5-year Estimates), Table B11012</v>
      </c>
    </row>
    <row r="42" spans="1:9" x14ac:dyDescent="0.3">
      <c r="A42" s="47"/>
    </row>
    <row r="43" spans="1:9" x14ac:dyDescent="0.3">
      <c r="A43" s="1" t="s">
        <v>1326</v>
      </c>
      <c r="C43" s="114" t="s">
        <v>195</v>
      </c>
      <c r="D43" s="114"/>
      <c r="E43" s="114" t="s">
        <v>195</v>
      </c>
      <c r="F43" s="114"/>
      <c r="G43" s="114" t="s">
        <v>195</v>
      </c>
      <c r="I43" s="61" t="s">
        <v>1327</v>
      </c>
    </row>
    <row r="44" spans="1:9" ht="28.8" x14ac:dyDescent="0.3">
      <c r="A44" s="48"/>
      <c r="B44" s="108" t="str">
        <f>B3</f>
        <v>City of Mendota</v>
      </c>
      <c r="C44" s="108" t="str">
        <f>B3</f>
        <v>City of Mendota</v>
      </c>
      <c r="D44" s="108" t="str">
        <f>B4</f>
        <v>Fresno County</v>
      </c>
      <c r="E44" s="108" t="str">
        <f>B4</f>
        <v>Fresno County</v>
      </c>
      <c r="F44" s="108" t="s">
        <v>189</v>
      </c>
      <c r="G44" s="108" t="s">
        <v>189</v>
      </c>
    </row>
    <row r="45" spans="1:9" x14ac:dyDescent="0.3">
      <c r="A45" s="110" t="s">
        <v>1320</v>
      </c>
      <c r="B45" s="6">
        <f>'Ref. ACS-5-YR'!H1584</f>
        <v>586</v>
      </c>
      <c r="C45" s="55"/>
      <c r="D45" s="6">
        <f>'Ref. ACS-5-YR'!R1584</f>
        <v>85092</v>
      </c>
      <c r="E45" s="55"/>
      <c r="F45" s="6">
        <f>'Ref. ACS-5-YR'!AB1584</f>
        <v>3430426</v>
      </c>
      <c r="G45" s="55"/>
    </row>
    <row r="46" spans="1:9" x14ac:dyDescent="0.3">
      <c r="A46" s="110" t="s">
        <v>1328</v>
      </c>
      <c r="B46" s="6">
        <f>'Ref. ACS-5-YR'!H1585</f>
        <v>143</v>
      </c>
      <c r="C46" s="55">
        <f>B46/B45</f>
        <v>0.24402730375426621</v>
      </c>
      <c r="D46" s="6">
        <f>'Ref. ACS-5-YR'!R1585</f>
        <v>37584</v>
      </c>
      <c r="E46" s="55">
        <f>D46/D45</f>
        <v>0.44168664504301225</v>
      </c>
      <c r="F46" s="6">
        <f>'Ref. ACS-5-YR'!AB1585</f>
        <v>1722600</v>
      </c>
      <c r="G46" s="55">
        <f>F46/F45</f>
        <v>0.50215337686922845</v>
      </c>
    </row>
    <row r="47" spans="1:9" x14ac:dyDescent="0.3">
      <c r="A47" s="110" t="s">
        <v>1329</v>
      </c>
      <c r="B47" s="6">
        <f>'Ref. ACS-5-YR'!H1586</f>
        <v>289</v>
      </c>
      <c r="C47" s="55">
        <f>B47/B45</f>
        <v>0.49317406143344711</v>
      </c>
      <c r="D47" s="6">
        <f>'Ref. ACS-5-YR'!R1586</f>
        <v>22501</v>
      </c>
      <c r="E47" s="55">
        <f>D47/D45</f>
        <v>0.26443143891317633</v>
      </c>
      <c r="F47" s="6">
        <f>'Ref. ACS-5-YR'!AB1586</f>
        <v>615734</v>
      </c>
      <c r="G47" s="55">
        <f>F47/F45</f>
        <v>0.17949199312272004</v>
      </c>
    </row>
    <row r="48" spans="1:9" x14ac:dyDescent="0.3">
      <c r="A48" s="110" t="s">
        <v>1330</v>
      </c>
      <c r="B48" s="6">
        <f>'Ref. ACS-5-YR'!H1587</f>
        <v>129</v>
      </c>
      <c r="C48" s="55">
        <f>B48/B45</f>
        <v>0.22013651877133106</v>
      </c>
      <c r="D48" s="6">
        <f>'Ref. ACS-5-YR'!R1587</f>
        <v>21549</v>
      </c>
      <c r="E48" s="55">
        <f>D48/D45</f>
        <v>0.25324354815963895</v>
      </c>
      <c r="F48" s="6">
        <f>'Ref. ACS-5-YR'!AB1587</f>
        <v>858959</v>
      </c>
      <c r="G48" s="55">
        <f>F48/F45</f>
        <v>0.25039426590166936</v>
      </c>
    </row>
    <row r="49" spans="1:9" x14ac:dyDescent="0.3">
      <c r="A49" s="110" t="s">
        <v>1331</v>
      </c>
      <c r="B49" s="6">
        <f>'Ref. ACS-5-YR'!H1588</f>
        <v>25</v>
      </c>
      <c r="C49" s="55">
        <f>B49/B45</f>
        <v>4.2662116040955635E-2</v>
      </c>
      <c r="D49" s="6">
        <f>'Ref. ACS-5-YR'!R1588</f>
        <v>3458</v>
      </c>
      <c r="E49" s="55">
        <f>D49/D45</f>
        <v>4.0638367884172424E-2</v>
      </c>
      <c r="F49" s="6">
        <f>'Ref. ACS-5-YR'!AB1588</f>
        <v>233133</v>
      </c>
      <c r="G49" s="55">
        <f>F49/F45</f>
        <v>6.7960364106382121E-2</v>
      </c>
    </row>
    <row r="50" spans="1:9" x14ac:dyDescent="0.3">
      <c r="A50" s="47" t="s">
        <v>1325</v>
      </c>
    </row>
    <row r="51" spans="1:9" x14ac:dyDescent="0.3">
      <c r="A51" s="47"/>
    </row>
    <row r="52" spans="1:9" x14ac:dyDescent="0.3">
      <c r="A52" s="1" t="s">
        <v>1332</v>
      </c>
      <c r="C52" s="114"/>
      <c r="D52" s="114"/>
      <c r="E52" s="114"/>
      <c r="F52" s="114"/>
      <c r="G52" s="114"/>
    </row>
    <row r="53" spans="1:9" ht="28.8" x14ac:dyDescent="0.3">
      <c r="A53" s="48"/>
      <c r="B53" s="108" t="str">
        <f>B23</f>
        <v>City of Mendota</v>
      </c>
      <c r="C53" s="108" t="s">
        <v>195</v>
      </c>
      <c r="D53" s="108" t="str">
        <f>D23</f>
        <v>Fresno County</v>
      </c>
      <c r="E53" s="108" t="s">
        <v>195</v>
      </c>
      <c r="F53" s="108" t="str">
        <f>F23</f>
        <v>California</v>
      </c>
      <c r="G53" s="108" t="s">
        <v>195</v>
      </c>
    </row>
    <row r="54" spans="1:9" x14ac:dyDescent="0.3">
      <c r="A54" s="110" t="s">
        <v>1333</v>
      </c>
      <c r="B54" s="6">
        <f>'Ref. ACS-5-YR'!H319</f>
        <v>376</v>
      </c>
      <c r="C54" s="55">
        <f>B54/B56</f>
        <v>0.65619546247818494</v>
      </c>
      <c r="D54" s="6">
        <f>'Ref. ACS-5-YR'!R319</f>
        <v>18037</v>
      </c>
      <c r="E54" s="55">
        <f>D54/D56</f>
        <v>0.33994873534622488</v>
      </c>
      <c r="F54" s="6">
        <f>'Ref. ACS-5-YR'!AB319</f>
        <v>364236</v>
      </c>
      <c r="G54" s="55">
        <f>F54/F56</f>
        <v>0.21510753723260381</v>
      </c>
    </row>
    <row r="55" spans="1:9" x14ac:dyDescent="0.3">
      <c r="A55" s="110" t="s">
        <v>1334</v>
      </c>
      <c r="B55" s="6">
        <f>'Ref. ACS-5-YR'!H339</f>
        <v>197</v>
      </c>
      <c r="C55" s="55">
        <f>B55/B56</f>
        <v>0.343804537521815</v>
      </c>
      <c r="D55" s="6">
        <f>'Ref. ACS-5-YR'!R339</f>
        <v>35021</v>
      </c>
      <c r="E55" s="55">
        <f>D55/D56</f>
        <v>0.66005126465377506</v>
      </c>
      <c r="F55" s="6">
        <f>'Ref. ACS-5-YR'!AB339</f>
        <v>1329038</v>
      </c>
      <c r="G55" s="55">
        <f>F55/F56</f>
        <v>0.78489246276739622</v>
      </c>
    </row>
    <row r="56" spans="1:9" x14ac:dyDescent="0.3">
      <c r="A56" s="110" t="s">
        <v>190</v>
      </c>
      <c r="B56" s="6">
        <f>SUM(B54:B55)</f>
        <v>573</v>
      </c>
      <c r="C56" s="55"/>
      <c r="D56" s="6">
        <f>SUM(D54:D55)</f>
        <v>53058</v>
      </c>
      <c r="E56" s="55"/>
      <c r="F56" s="6">
        <f>SUM(F54:F55)</f>
        <v>1693274</v>
      </c>
      <c r="G56" s="55"/>
    </row>
    <row r="57" spans="1:9" x14ac:dyDescent="0.3">
      <c r="A57" s="47" t="s">
        <v>1335</v>
      </c>
    </row>
    <row r="58" spans="1:9" ht="28.2" customHeight="1" x14ac:dyDescent="0.3">
      <c r="A58" s="361" t="s">
        <v>1336</v>
      </c>
      <c r="B58" s="361"/>
      <c r="C58" s="361"/>
      <c r="D58" s="361"/>
      <c r="E58" s="361"/>
      <c r="F58" s="361"/>
      <c r="G58" s="361"/>
    </row>
    <row r="59" spans="1:9" x14ac:dyDescent="0.3">
      <c r="A59" s="47"/>
      <c r="C59" s="54"/>
    </row>
    <row r="60" spans="1:9" x14ac:dyDescent="0.3">
      <c r="A60" s="1" t="s">
        <v>1337</v>
      </c>
    </row>
    <row r="61" spans="1:9" ht="28.8" x14ac:dyDescent="0.3">
      <c r="A61" s="48" t="s">
        <v>188</v>
      </c>
      <c r="B61" s="60" t="str">
        <f>B3</f>
        <v>City of Mendota</v>
      </c>
      <c r="C61" s="60" t="s">
        <v>195</v>
      </c>
      <c r="D61" s="60" t="str">
        <f>B4</f>
        <v>Fresno County</v>
      </c>
      <c r="E61" s="60" t="s">
        <v>195</v>
      </c>
      <c r="F61" s="60" t="s">
        <v>189</v>
      </c>
      <c r="G61" s="60" t="s">
        <v>195</v>
      </c>
      <c r="H61" s="262"/>
    </row>
    <row r="62" spans="1:9" x14ac:dyDescent="0.3">
      <c r="A62" s="13" t="s">
        <v>196</v>
      </c>
      <c r="B62" s="16">
        <f>'Ref. ACS-5-YR'!H223</f>
        <v>2838</v>
      </c>
      <c r="C62" s="55"/>
      <c r="D62" s="16">
        <f>'Ref. ACS-5-YR'!R223</f>
        <v>310097</v>
      </c>
      <c r="E62" s="55"/>
      <c r="F62" s="16">
        <f>'Ref. ACS-5-YR'!AB223</f>
        <v>13103114</v>
      </c>
      <c r="G62" s="55"/>
      <c r="H62" s="263"/>
    </row>
    <row r="63" spans="1:9" x14ac:dyDescent="0.3">
      <c r="A63" s="13" t="s">
        <v>1338</v>
      </c>
      <c r="B63" s="16">
        <f>'Ref. ACS-5-YR'!H224</f>
        <v>2408</v>
      </c>
      <c r="C63" s="55">
        <f>'Ref. ACS-5-YR'!I224</f>
        <v>0.84848484848484851</v>
      </c>
      <c r="D63" s="16">
        <f>'Ref. ACS-5-YR'!R224</f>
        <v>224051</v>
      </c>
      <c r="E63" s="55">
        <f>'Ref. ACS-5-YR'!S224</f>
        <v>0.72299999999999998</v>
      </c>
      <c r="F63" s="16">
        <f>'Ref. ACS-5-YR'!AB224</f>
        <v>8986666</v>
      </c>
      <c r="G63" s="55">
        <f>'Ref. ACS-5-YR'!AC224</f>
        <v>0.68600000000000005</v>
      </c>
      <c r="H63" s="263"/>
    </row>
    <row r="64" spans="1:9" x14ac:dyDescent="0.3">
      <c r="A64" s="13" t="s">
        <v>1339</v>
      </c>
      <c r="B64" s="16">
        <f>'Ref. ACS-5-YR'!H225</f>
        <v>344</v>
      </c>
      <c r="C64" s="55">
        <f>'Ref. ACS-5-YR'!I225</f>
        <v>0.12121212121212122</v>
      </c>
      <c r="D64" s="16">
        <f>'Ref. ACS-5-YR'!R225</f>
        <v>72329</v>
      </c>
      <c r="E64" s="55">
        <f>'Ref. ACS-5-YR'!S225</f>
        <v>0.23300000000000001</v>
      </c>
      <c r="F64" s="16">
        <f>'Ref. ACS-5-YR'!AB225</f>
        <v>3209170</v>
      </c>
      <c r="G64" s="55">
        <f>'Ref. ACS-5-YR'!AC225</f>
        <v>0.245</v>
      </c>
      <c r="H64" s="263"/>
      <c r="I64" s="47" t="s">
        <v>1325</v>
      </c>
    </row>
    <row r="65" spans="1:9" x14ac:dyDescent="0.3">
      <c r="A65" s="13" t="s">
        <v>1340</v>
      </c>
      <c r="B65" s="16">
        <f>'Ref. ACS-5-YR'!H226</f>
        <v>419</v>
      </c>
      <c r="C65" s="55">
        <f>'Ref. ACS-5-YR'!I226</f>
        <v>0.14763918252290345</v>
      </c>
      <c r="D65" s="16">
        <f>'Ref. ACS-5-YR'!R226</f>
        <v>49267</v>
      </c>
      <c r="E65" s="55">
        <f>'Ref. ACS-5-YR'!S226</f>
        <v>0.159</v>
      </c>
      <c r="F65" s="16">
        <f>'Ref. ACS-5-YR'!AB226</f>
        <v>2054635</v>
      </c>
      <c r="G65" s="55">
        <f>'Ref. ACS-5-YR'!AC226</f>
        <v>0.157</v>
      </c>
      <c r="H65" s="263"/>
    </row>
    <row r="66" spans="1:9" x14ac:dyDescent="0.3">
      <c r="A66" s="13" t="s">
        <v>1341</v>
      </c>
      <c r="B66" s="16">
        <f>'Ref. ACS-5-YR'!H227</f>
        <v>560</v>
      </c>
      <c r="C66" s="55">
        <f>'Ref. ACS-5-YR'!I227</f>
        <v>0.19732205778717407</v>
      </c>
      <c r="D66" s="16">
        <f>'Ref. ACS-5-YR'!R227</f>
        <v>46419</v>
      </c>
      <c r="E66" s="55">
        <f>'Ref. ACS-5-YR'!S227</f>
        <v>0.15</v>
      </c>
      <c r="F66" s="16">
        <f>'Ref. ACS-5-YR'!AB227</f>
        <v>1945127</v>
      </c>
      <c r="G66" s="55">
        <f>'Ref. ACS-5-YR'!AC227</f>
        <v>0.14799999999999999</v>
      </c>
      <c r="H66" s="263"/>
    </row>
    <row r="67" spans="1:9" x14ac:dyDescent="0.3">
      <c r="A67" s="13" t="s">
        <v>1342</v>
      </c>
      <c r="B67" s="16">
        <f>'Ref. ACS-5-YR'!H228</f>
        <v>337</v>
      </c>
      <c r="C67" s="55">
        <f>'Ref. ACS-5-YR'!I228</f>
        <v>0.11874559548978153</v>
      </c>
      <c r="D67" s="16">
        <f>'Ref. ACS-5-YR'!R228</f>
        <v>29361</v>
      </c>
      <c r="E67" s="55">
        <f>'Ref. ACS-5-YR'!S228</f>
        <v>9.5000000000000001E-2</v>
      </c>
      <c r="F67" s="16">
        <f>'Ref. ACS-5-YR'!AB228</f>
        <v>1006126</v>
      </c>
      <c r="G67" s="55">
        <f>'Ref. ACS-5-YR'!AC228</f>
        <v>7.6999999999999999E-2</v>
      </c>
      <c r="H67" s="263"/>
    </row>
    <row r="68" spans="1:9" x14ac:dyDescent="0.3">
      <c r="A68" s="13" t="s">
        <v>1343</v>
      </c>
      <c r="B68" s="16">
        <f>'Ref. ACS-5-YR'!H229</f>
        <v>336</v>
      </c>
      <c r="C68" s="55">
        <f>'Ref. ACS-5-YR'!I229</f>
        <v>0.11839323467230443</v>
      </c>
      <c r="D68" s="16">
        <f>'Ref. ACS-5-YR'!R229</f>
        <v>14585</v>
      </c>
      <c r="E68" s="55">
        <f>'Ref. ACS-5-YR'!S229</f>
        <v>4.7E-2</v>
      </c>
      <c r="F68" s="16">
        <f>'Ref. ACS-5-YR'!AB229</f>
        <v>433324</v>
      </c>
      <c r="G68" s="55">
        <f>'Ref. ACS-5-YR'!AC229</f>
        <v>3.3000000000000002E-2</v>
      </c>
      <c r="H68" s="263"/>
    </row>
    <row r="69" spans="1:9" x14ac:dyDescent="0.3">
      <c r="A69" s="13" t="s">
        <v>1344</v>
      </c>
      <c r="B69" s="16">
        <f>'Ref. ACS-5-YR'!H230</f>
        <v>412</v>
      </c>
      <c r="C69" s="55">
        <f>'Ref. ACS-5-YR'!I230</f>
        <v>0.14517265680056377</v>
      </c>
      <c r="D69" s="16">
        <f>'Ref. ACS-5-YR'!R230</f>
        <v>12090</v>
      </c>
      <c r="E69" s="55">
        <f>'Ref. ACS-5-YR'!S230</f>
        <v>3.9E-2</v>
      </c>
      <c r="F69" s="16">
        <f>'Ref. ACS-5-YR'!AB230</f>
        <v>338284</v>
      </c>
      <c r="G69" s="55">
        <f>'Ref. ACS-5-YR'!AC230</f>
        <v>2.5999999999999999E-2</v>
      </c>
      <c r="H69" s="263"/>
    </row>
    <row r="70" spans="1:9" x14ac:dyDescent="0.3">
      <c r="A70" s="13" t="s">
        <v>1345</v>
      </c>
      <c r="B70" s="16">
        <f>'Ref. ACS-5-YR'!H231</f>
        <v>430</v>
      </c>
      <c r="C70" s="55">
        <f>'Ref. ACS-5-YR'!I231</f>
        <v>0.15151515151515152</v>
      </c>
      <c r="D70" s="16">
        <f>'Ref. ACS-5-YR'!R231</f>
        <v>86046</v>
      </c>
      <c r="E70" s="55">
        <f>'Ref. ACS-5-YR'!S231</f>
        <v>0.27700000000000002</v>
      </c>
      <c r="F70" s="16">
        <f>'Ref. ACS-5-YR'!AB231</f>
        <v>4116448</v>
      </c>
      <c r="G70" s="55">
        <f>'Ref. ACS-5-YR'!AC231</f>
        <v>0.314</v>
      </c>
      <c r="H70" s="263"/>
    </row>
    <row r="71" spans="1:9" x14ac:dyDescent="0.3">
      <c r="A71" s="13" t="s">
        <v>1346</v>
      </c>
      <c r="B71" s="16">
        <f>'Ref. ACS-5-YR'!H232</f>
        <v>280</v>
      </c>
      <c r="C71" s="55">
        <f>'Ref. ACS-5-YR'!I232</f>
        <v>9.8661028893587036E-2</v>
      </c>
      <c r="D71" s="16">
        <f>'Ref. ACS-5-YR'!R232</f>
        <v>68771</v>
      </c>
      <c r="E71" s="55">
        <f>'Ref. ACS-5-YR'!S232</f>
        <v>0.222</v>
      </c>
      <c r="F71" s="16">
        <f>'Ref. ACS-5-YR'!AB232</f>
        <v>3114819</v>
      </c>
      <c r="G71" s="55">
        <f>'Ref. ACS-5-YR'!AC232</f>
        <v>0.23799999999999999</v>
      </c>
      <c r="H71" s="263"/>
    </row>
    <row r="72" spans="1:9" x14ac:dyDescent="0.3">
      <c r="A72" s="13" t="s">
        <v>1339</v>
      </c>
      <c r="B72" s="16">
        <f>'Ref. ACS-5-YR'!H233</f>
        <v>130</v>
      </c>
      <c r="C72" s="55">
        <f>'Ref. ACS-5-YR'!I233</f>
        <v>4.5806906272022552E-2</v>
      </c>
      <c r="D72" s="16">
        <f>'Ref. ACS-5-YR'!R233</f>
        <v>13537</v>
      </c>
      <c r="E72" s="55">
        <f>'Ref. ACS-5-YR'!S233</f>
        <v>4.3999999999999997E-2</v>
      </c>
      <c r="F72" s="16">
        <f>'Ref. ACS-5-YR'!AB233</f>
        <v>774224</v>
      </c>
      <c r="G72" s="55">
        <f>'Ref. ACS-5-YR'!AC233</f>
        <v>5.8999999999999997E-2</v>
      </c>
      <c r="H72" s="263"/>
    </row>
    <row r="73" spans="1:9" x14ac:dyDescent="0.3">
      <c r="A73" s="13" t="s">
        <v>1340</v>
      </c>
      <c r="B73" s="16">
        <f>'Ref. ACS-5-YR'!H234</f>
        <v>20</v>
      </c>
      <c r="C73" s="55">
        <f>'Ref. ACS-5-YR'!I234</f>
        <v>7.0472163495419312E-3</v>
      </c>
      <c r="D73" s="16">
        <f>'Ref. ACS-5-YR'!R234</f>
        <v>2377</v>
      </c>
      <c r="E73" s="55">
        <f>'Ref. ACS-5-YR'!S234</f>
        <v>8.0000000000000002E-3</v>
      </c>
      <c r="F73" s="16">
        <f>'Ref. ACS-5-YR'!AB234</f>
        <v>135683</v>
      </c>
      <c r="G73" s="55">
        <f>'Ref. ACS-5-YR'!AC234</f>
        <v>0.01</v>
      </c>
      <c r="H73" s="263"/>
    </row>
    <row r="74" spans="1:9" x14ac:dyDescent="0.3">
      <c r="A74" s="13" t="s">
        <v>1341</v>
      </c>
      <c r="B74" s="16">
        <f>'Ref. ACS-5-YR'!H235</f>
        <v>0</v>
      </c>
      <c r="C74" s="55">
        <f>'Ref. ACS-5-YR'!I235</f>
        <v>0</v>
      </c>
      <c r="D74" s="16">
        <f>'Ref. ACS-5-YR'!R235</f>
        <v>961</v>
      </c>
      <c r="E74" s="55">
        <f>'Ref. ACS-5-YR'!S235</f>
        <v>3.0000000000000001E-3</v>
      </c>
      <c r="F74" s="16">
        <f>'Ref. ACS-5-YR'!AB235</f>
        <v>59938</v>
      </c>
      <c r="G74" s="55">
        <f>'Ref. ACS-5-YR'!AC235</f>
        <v>5.0000000000000001E-3</v>
      </c>
      <c r="H74" s="263"/>
    </row>
    <row r="75" spans="1:9" x14ac:dyDescent="0.3">
      <c r="A75" s="13" t="s">
        <v>1342</v>
      </c>
      <c r="B75" s="16">
        <f>'Ref. ACS-5-YR'!H236</f>
        <v>0</v>
      </c>
      <c r="C75" s="55">
        <f>'Ref. ACS-5-YR'!I236</f>
        <v>0</v>
      </c>
      <c r="D75" s="16">
        <f>'Ref. ACS-5-YR'!R236</f>
        <v>286</v>
      </c>
      <c r="E75" s="55">
        <f>'Ref. ACS-5-YR'!S236</f>
        <v>1E-3</v>
      </c>
      <c r="F75" s="16">
        <f>'Ref. ACS-5-YR'!AB236</f>
        <v>19730</v>
      </c>
      <c r="G75" s="55">
        <f>'Ref. ACS-5-YR'!AC236</f>
        <v>2E-3</v>
      </c>
      <c r="H75" s="263"/>
    </row>
    <row r="76" spans="1:9" x14ac:dyDescent="0.3">
      <c r="A76" s="13" t="s">
        <v>1343</v>
      </c>
      <c r="B76" s="16">
        <f>'Ref. ACS-5-YR'!H237</f>
        <v>0</v>
      </c>
      <c r="C76" s="55">
        <f>'Ref. ACS-5-YR'!I237</f>
        <v>0</v>
      </c>
      <c r="D76" s="16">
        <f>'Ref. ACS-5-YR'!R237</f>
        <v>107</v>
      </c>
      <c r="E76" s="55">
        <f>'Ref. ACS-5-YR'!S237</f>
        <v>0</v>
      </c>
      <c r="F76" s="16">
        <f>'Ref. ACS-5-YR'!AB237</f>
        <v>6805</v>
      </c>
      <c r="G76" s="55">
        <f>'Ref. ACS-5-YR'!AC237</f>
        <v>1E-3</v>
      </c>
      <c r="H76" s="263"/>
    </row>
    <row r="77" spans="1:9" x14ac:dyDescent="0.3">
      <c r="A77" s="13" t="s">
        <v>1344</v>
      </c>
      <c r="B77" s="16">
        <f>'Ref. ACS-5-YR'!H238</f>
        <v>0</v>
      </c>
      <c r="C77" s="55">
        <f>'Ref. ACS-5-YR'!I238</f>
        <v>0</v>
      </c>
      <c r="D77" s="16">
        <f>'Ref. ACS-5-YR'!R238</f>
        <v>7</v>
      </c>
      <c r="E77" s="55">
        <f>'Ref. ACS-5-YR'!S238</f>
        <v>0</v>
      </c>
      <c r="F77" s="16">
        <f>'Ref. ACS-5-YR'!AB238</f>
        <v>5249</v>
      </c>
      <c r="G77" s="55">
        <f>'Ref. ACS-5-YR'!AC238</f>
        <v>0</v>
      </c>
      <c r="H77" s="263"/>
    </row>
    <row r="78" spans="1:9" x14ac:dyDescent="0.3">
      <c r="A78" s="47" t="s">
        <v>1347</v>
      </c>
    </row>
    <row r="80" spans="1:9" x14ac:dyDescent="0.3">
      <c r="A80" s="1" t="s">
        <v>1348</v>
      </c>
      <c r="I80" s="61" t="s">
        <v>1349</v>
      </c>
    </row>
    <row r="81" spans="1:9" ht="28.8" x14ac:dyDescent="0.3">
      <c r="A81" s="48" t="s">
        <v>188</v>
      </c>
      <c r="B81" s="60" t="str">
        <f>B3</f>
        <v>City of Mendota</v>
      </c>
      <c r="C81" s="60" t="str">
        <f>B4</f>
        <v>Fresno County</v>
      </c>
      <c r="D81" s="60" t="s">
        <v>189</v>
      </c>
    </row>
    <row r="82" spans="1:9" x14ac:dyDescent="0.3">
      <c r="A82" s="13" t="s">
        <v>196</v>
      </c>
      <c r="B82" s="63">
        <f>'Ref. ACS-5-YR'!H1043</f>
        <v>4.29</v>
      </c>
      <c r="C82" s="63">
        <f>'Ref. ACS-5-YR'!R1043</f>
        <v>3.14</v>
      </c>
      <c r="D82" s="63">
        <f>'Ref. ACS-5-YR'!AB1043</f>
        <v>2.94</v>
      </c>
    </row>
    <row r="83" spans="1:9" x14ac:dyDescent="0.3">
      <c r="A83" s="13" t="s">
        <v>1350</v>
      </c>
      <c r="B83" s="63">
        <f>'Ref. ACS-5-YR'!H1044</f>
        <v>4.68</v>
      </c>
      <c r="C83" s="63">
        <f>'Ref. ACS-5-YR'!R1044</f>
        <v>3.16</v>
      </c>
      <c r="D83" s="63">
        <f>'Ref. ACS-5-YR'!AB1044</f>
        <v>3.01</v>
      </c>
    </row>
    <row r="84" spans="1:9" x14ac:dyDescent="0.3">
      <c r="A84" s="13" t="s">
        <v>1351</v>
      </c>
      <c r="B84" s="63">
        <f>'Ref. ACS-5-YR'!H1045</f>
        <v>3.94</v>
      </c>
      <c r="C84" s="63">
        <f>'Ref. ACS-5-YR'!R1045</f>
        <v>3.12</v>
      </c>
      <c r="D84" s="63">
        <f>'Ref. ACS-5-YR'!AB1045</f>
        <v>2.85</v>
      </c>
    </row>
    <row r="85" spans="1:9" x14ac:dyDescent="0.3">
      <c r="A85" s="47" t="s">
        <v>1352</v>
      </c>
    </row>
    <row r="86" spans="1:9" x14ac:dyDescent="0.3">
      <c r="A86" s="47"/>
    </row>
    <row r="87" spans="1:9" x14ac:dyDescent="0.3">
      <c r="A87" s="1" t="s">
        <v>1353</v>
      </c>
    </row>
    <row r="88" spans="1:9" x14ac:dyDescent="0.3">
      <c r="A88" s="48"/>
      <c r="B88" s="60">
        <v>2010</v>
      </c>
      <c r="C88" s="60">
        <v>2015</v>
      </c>
      <c r="D88" s="60">
        <v>2020</v>
      </c>
    </row>
    <row r="89" spans="1:9" x14ac:dyDescent="0.3">
      <c r="A89" s="13" t="str">
        <f>B3</f>
        <v>City of Mendota</v>
      </c>
      <c r="B89" s="63">
        <f>'Ref. ACS-5-YR'!B1043</f>
        <v>4.0599999999999996</v>
      </c>
      <c r="C89" s="63">
        <f>'Ref. ACS-5-YR'!E1043</f>
        <v>3.91</v>
      </c>
      <c r="D89" s="63">
        <f>'Ref. ACS-5-YR'!H1043</f>
        <v>4.29</v>
      </c>
      <c r="I89"/>
    </row>
    <row r="90" spans="1:9" x14ac:dyDescent="0.3">
      <c r="A90" s="13" t="str">
        <f>B4</f>
        <v>Fresno County</v>
      </c>
      <c r="B90" s="63">
        <f>'Ref. ACS-5-YR'!L1043</f>
        <v>3.14</v>
      </c>
      <c r="C90" s="63">
        <f>'Ref. ACS-5-YR'!O1043</f>
        <v>3.17</v>
      </c>
      <c r="D90" s="63">
        <f>'Ref. ACS-5-YR'!R1043</f>
        <v>3.14</v>
      </c>
    </row>
    <row r="91" spans="1:9" x14ac:dyDescent="0.3">
      <c r="A91" s="13" t="s">
        <v>189</v>
      </c>
      <c r="B91" s="63">
        <f>'Ref. ACS-5-YR'!V1043</f>
        <v>2.89</v>
      </c>
      <c r="C91" s="63">
        <f>'Ref. ACS-5-YR'!Y1043</f>
        <v>2.96</v>
      </c>
      <c r="D91" s="63">
        <f>'Ref. ACS-5-YR'!AB1043</f>
        <v>2.94</v>
      </c>
    </row>
    <row r="92" spans="1:9" x14ac:dyDescent="0.3">
      <c r="A92" s="47" t="s">
        <v>1354</v>
      </c>
    </row>
    <row r="93" spans="1:9" x14ac:dyDescent="0.3">
      <c r="A93" s="47"/>
      <c r="I93" s="26" t="str">
        <f>A92</f>
        <v>Source: U.S. Census Bureau, ACS 06-10, 11-15, 16-20 (5-year Estimates), Table B25010</v>
      </c>
    </row>
    <row r="94" spans="1:9" x14ac:dyDescent="0.3">
      <c r="A94" s="47"/>
    </row>
    <row r="95" spans="1:9" x14ac:dyDescent="0.3">
      <c r="A95" s="1" t="s">
        <v>54</v>
      </c>
      <c r="C95" t="s">
        <v>195</v>
      </c>
      <c r="E95" t="s">
        <v>195</v>
      </c>
      <c r="G95" t="s">
        <v>195</v>
      </c>
      <c r="I95" s="61" t="s">
        <v>1355</v>
      </c>
    </row>
    <row r="96" spans="1:9" ht="28.8" x14ac:dyDescent="0.3">
      <c r="A96" s="48"/>
      <c r="B96" s="60" t="s">
        <v>1356</v>
      </c>
      <c r="C96" s="60" t="s">
        <v>1356</v>
      </c>
      <c r="D96" s="60" t="s">
        <v>1357</v>
      </c>
      <c r="E96" s="60" t="s">
        <v>1357</v>
      </c>
      <c r="F96" s="60" t="s">
        <v>190</v>
      </c>
      <c r="G96" s="60" t="s">
        <v>190</v>
      </c>
    </row>
    <row r="97" spans="1:9" x14ac:dyDescent="0.3">
      <c r="A97" s="69" t="s">
        <v>1358</v>
      </c>
      <c r="B97" s="16">
        <f>'Ref. CHAS'!B24</f>
        <v>600</v>
      </c>
      <c r="C97" s="55">
        <f>B97/$B$101</f>
        <v>0.61855670103092786</v>
      </c>
      <c r="D97" s="16">
        <f>'Ref. CHAS'!C24</f>
        <v>820</v>
      </c>
      <c r="E97" s="55">
        <f>D97/$D$101</f>
        <v>0.4606741573033708</v>
      </c>
      <c r="F97" s="16">
        <f>'Ref. CHAS'!D24</f>
        <v>1420</v>
      </c>
      <c r="G97" s="55">
        <f>F97/$F$101</f>
        <v>0.51636363636363636</v>
      </c>
    </row>
    <row r="98" spans="1:9" x14ac:dyDescent="0.3">
      <c r="A98" s="69" t="s">
        <v>1359</v>
      </c>
      <c r="B98" s="16">
        <f>'Ref. CHAS'!B25</f>
        <v>235</v>
      </c>
      <c r="C98" s="55">
        <f t="shared" ref="C98:C100" si="0">B98/$B$101</f>
        <v>0.2422680412371134</v>
      </c>
      <c r="D98" s="16">
        <f>'Ref. CHAS'!C25</f>
        <v>400</v>
      </c>
      <c r="E98" s="55">
        <f t="shared" ref="E98:E100" si="1">D98/$D$101</f>
        <v>0.2247191011235955</v>
      </c>
      <c r="F98" s="16">
        <f>'Ref. CHAS'!D25</f>
        <v>635</v>
      </c>
      <c r="G98" s="55">
        <f t="shared" ref="G98:G100" si="2">F98/$F$101</f>
        <v>0.2309090909090909</v>
      </c>
    </row>
    <row r="99" spans="1:9" x14ac:dyDescent="0.3">
      <c r="A99" s="69" t="s">
        <v>1360</v>
      </c>
      <c r="B99" s="16">
        <f>'Ref. CHAS'!B26</f>
        <v>135</v>
      </c>
      <c r="C99" s="55">
        <f t="shared" si="0"/>
        <v>0.13917525773195877</v>
      </c>
      <c r="D99" s="16">
        <f>'Ref. CHAS'!C26</f>
        <v>510</v>
      </c>
      <c r="E99" s="55">
        <f t="shared" si="1"/>
        <v>0.28651685393258425</v>
      </c>
      <c r="F99" s="16">
        <f>'Ref. CHAS'!D26</f>
        <v>645</v>
      </c>
      <c r="G99" s="55">
        <f t="shared" si="2"/>
        <v>0.23454545454545456</v>
      </c>
    </row>
    <row r="100" spans="1:9" x14ac:dyDescent="0.3">
      <c r="A100" s="69" t="s">
        <v>1361</v>
      </c>
      <c r="B100" s="16">
        <f>'Ref. CHAS'!B27</f>
        <v>0</v>
      </c>
      <c r="C100" s="55">
        <f t="shared" si="0"/>
        <v>0</v>
      </c>
      <c r="D100" s="16">
        <f>'Ref. CHAS'!C27</f>
        <v>50</v>
      </c>
      <c r="E100" s="55">
        <f t="shared" si="1"/>
        <v>2.8089887640449437E-2</v>
      </c>
      <c r="F100" s="16">
        <f>'Ref. CHAS'!D27</f>
        <v>50</v>
      </c>
      <c r="G100" s="55">
        <f t="shared" si="2"/>
        <v>1.8181818181818181E-2</v>
      </c>
    </row>
    <row r="101" spans="1:9" x14ac:dyDescent="0.3">
      <c r="A101" s="69" t="s">
        <v>190</v>
      </c>
      <c r="B101" s="16">
        <f>SUM(B97:B100)</f>
        <v>970</v>
      </c>
      <c r="C101" s="55"/>
      <c r="D101" s="16">
        <f>SUM(D97:D100)</f>
        <v>1780</v>
      </c>
      <c r="E101" s="55"/>
      <c r="F101" s="16">
        <f>SUM(F97:F100)</f>
        <v>2750</v>
      </c>
      <c r="G101" s="55"/>
    </row>
    <row r="102" spans="1:9" x14ac:dyDescent="0.3">
      <c r="A102" s="47" t="s">
        <v>1362</v>
      </c>
    </row>
    <row r="103" spans="1:9" s="72" customFormat="1" x14ac:dyDescent="0.3">
      <c r="A103" s="357" t="s">
        <v>2484</v>
      </c>
      <c r="B103" s="357"/>
      <c r="C103" s="357"/>
      <c r="D103" s="357"/>
      <c r="E103" s="357"/>
      <c r="F103" s="357"/>
      <c r="G103" s="357"/>
      <c r="H103" s="267"/>
      <c r="I103" s="42"/>
    </row>
    <row r="104" spans="1:9" s="72" customFormat="1" x14ac:dyDescent="0.3">
      <c r="A104" s="96"/>
      <c r="B104" s="96"/>
      <c r="C104" s="96"/>
      <c r="D104" s="96"/>
      <c r="E104" s="96"/>
      <c r="F104" s="96"/>
      <c r="G104" s="96"/>
      <c r="H104" s="267"/>
      <c r="I104" s="42"/>
    </row>
    <row r="105" spans="1:9" s="72" customFormat="1" x14ac:dyDescent="0.3">
      <c r="A105" s="1" t="s">
        <v>1363</v>
      </c>
      <c r="B105"/>
      <c r="C105" t="s">
        <v>195</v>
      </c>
      <c r="D105"/>
      <c r="E105" t="s">
        <v>195</v>
      </c>
      <c r="F105"/>
      <c r="G105" t="s">
        <v>195</v>
      </c>
      <c r="H105" s="267"/>
      <c r="I105" s="42"/>
    </row>
    <row r="106" spans="1:9" s="72" customFormat="1" ht="28.8" x14ac:dyDescent="0.3">
      <c r="A106" s="48"/>
      <c r="B106" s="60" t="s">
        <v>1356</v>
      </c>
      <c r="C106" s="60" t="s">
        <v>1356</v>
      </c>
      <c r="D106" s="60" t="s">
        <v>1357</v>
      </c>
      <c r="E106" s="60" t="s">
        <v>1357</v>
      </c>
      <c r="F106" s="60" t="s">
        <v>190</v>
      </c>
      <c r="G106" s="60" t="s">
        <v>190</v>
      </c>
      <c r="H106" s="267"/>
      <c r="I106" s="42"/>
    </row>
    <row r="107" spans="1:9" s="72" customFormat="1" x14ac:dyDescent="0.3">
      <c r="A107" s="69" t="s">
        <v>1364</v>
      </c>
      <c r="B107" s="16">
        <f>SUM('Ref. CHAS'!B71:B73)</f>
        <v>320</v>
      </c>
      <c r="C107" s="55">
        <f>B107/B109</f>
        <v>0.68085106382978722</v>
      </c>
      <c r="D107" s="16">
        <f>SUM('Ref. CHAS'!B63:B65)</f>
        <v>910</v>
      </c>
      <c r="E107" s="55">
        <f>D107/D109</f>
        <v>0.58520900321543412</v>
      </c>
      <c r="F107" s="16">
        <f>SUM('Ref. CHAS'!B55:B57)</f>
        <v>1225</v>
      </c>
      <c r="G107" s="55">
        <f>F107/F109</f>
        <v>0.60493827160493829</v>
      </c>
      <c r="H107" s="267"/>
      <c r="I107" s="42"/>
    </row>
    <row r="108" spans="1:9" s="72" customFormat="1" x14ac:dyDescent="0.3">
      <c r="A108" s="69" t="s">
        <v>1360</v>
      </c>
      <c r="B108" s="16">
        <f>SUM('Ref. CHAS'!C71:C73)</f>
        <v>135</v>
      </c>
      <c r="C108" s="55">
        <f>B108/B109</f>
        <v>0.28723404255319152</v>
      </c>
      <c r="D108" s="16">
        <f>SUM('Ref. CHAS'!C63:C65)</f>
        <v>510</v>
      </c>
      <c r="E108" s="55">
        <f>D108/D109</f>
        <v>0.32797427652733119</v>
      </c>
      <c r="F108" s="16">
        <f>SUM('Ref. CHAS'!C55:C57)</f>
        <v>645</v>
      </c>
      <c r="G108" s="55">
        <f>F108/F109</f>
        <v>0.31851851851851853</v>
      </c>
      <c r="H108" s="267"/>
      <c r="I108" s="42"/>
    </row>
    <row r="109" spans="1:9" s="72" customFormat="1" x14ac:dyDescent="0.3">
      <c r="A109" s="69" t="s">
        <v>1365</v>
      </c>
      <c r="B109" s="16">
        <f>SUM('Ref. CHAS'!D71:D73)</f>
        <v>470</v>
      </c>
      <c r="C109" s="55"/>
      <c r="D109" s="16">
        <f>SUM('Ref. CHAS'!D63:D65)</f>
        <v>1555</v>
      </c>
      <c r="E109" s="55"/>
      <c r="F109" s="16">
        <f>SUM('Ref. CHAS'!D55:D57)</f>
        <v>2025</v>
      </c>
      <c r="G109" s="55"/>
      <c r="H109" s="267"/>
      <c r="I109" s="42"/>
    </row>
    <row r="110" spans="1:9" s="72" customFormat="1" x14ac:dyDescent="0.3">
      <c r="A110" s="47" t="s">
        <v>1362</v>
      </c>
      <c r="B110"/>
      <c r="C110"/>
      <c r="D110"/>
      <c r="E110"/>
      <c r="F110"/>
      <c r="G110"/>
      <c r="H110" s="267"/>
      <c r="I110" s="42"/>
    </row>
    <row r="111" spans="1:9" s="72" customFormat="1" x14ac:dyDescent="0.3">
      <c r="A111" s="357" t="s">
        <v>2484</v>
      </c>
      <c r="B111" s="357"/>
      <c r="C111" s="357"/>
      <c r="D111" s="357"/>
      <c r="E111" s="357"/>
      <c r="F111" s="357"/>
      <c r="G111" s="357"/>
      <c r="H111" s="267"/>
      <c r="I111" s="42"/>
    </row>
    <row r="112" spans="1:9" s="72" customFormat="1" x14ac:dyDescent="0.3">
      <c r="A112" s="96"/>
      <c r="B112" s="96"/>
      <c r="C112" s="96"/>
      <c r="D112" s="96"/>
      <c r="E112" s="96"/>
      <c r="F112" s="96"/>
      <c r="G112" s="96"/>
      <c r="H112" s="267"/>
      <c r="I112" s="42"/>
    </row>
    <row r="113" spans="1:9" s="72" customFormat="1" x14ac:dyDescent="0.3">
      <c r="A113" s="1" t="s">
        <v>1366</v>
      </c>
      <c r="B113"/>
      <c r="C113"/>
      <c r="D113"/>
      <c r="E113"/>
      <c r="F113"/>
      <c r="G113"/>
      <c r="H113" s="267"/>
      <c r="I113" s="47" t="s">
        <v>1362</v>
      </c>
    </row>
    <row r="114" spans="1:9" s="72" customFormat="1" ht="28.8" x14ac:dyDescent="0.3">
      <c r="A114" s="48"/>
      <c r="B114" s="60" t="s">
        <v>1356</v>
      </c>
      <c r="C114" s="60" t="s">
        <v>195</v>
      </c>
      <c r="D114" s="60" t="s">
        <v>1357</v>
      </c>
      <c r="E114" s="60" t="s">
        <v>195</v>
      </c>
      <c r="F114" s="60" t="s">
        <v>190</v>
      </c>
      <c r="H114" s="268"/>
      <c r="I114" s="42"/>
    </row>
    <row r="115" spans="1:9" s="72" customFormat="1" x14ac:dyDescent="0.3">
      <c r="A115" s="69" t="s">
        <v>1367</v>
      </c>
      <c r="B115" s="16">
        <f>'Ref. CHAS'!B6</f>
        <v>100</v>
      </c>
      <c r="C115" s="55">
        <f>B115/F115</f>
        <v>0.15384615384615385</v>
      </c>
      <c r="D115" s="16">
        <f>'Ref. CHAS'!C6</f>
        <v>550</v>
      </c>
      <c r="E115" s="55">
        <f>D115/F115</f>
        <v>0.84615384615384615</v>
      </c>
      <c r="F115" s="16">
        <f>'Ref. CHAS'!D6</f>
        <v>650</v>
      </c>
      <c r="H115" s="268"/>
      <c r="I115" s="61" t="s">
        <v>56</v>
      </c>
    </row>
    <row r="116" spans="1:9" s="72" customFormat="1" x14ac:dyDescent="0.3">
      <c r="A116" s="47" t="s">
        <v>1362</v>
      </c>
      <c r="B116"/>
      <c r="C116"/>
      <c r="D116"/>
      <c r="E116"/>
      <c r="F116"/>
      <c r="G116"/>
      <c r="H116" s="267"/>
      <c r="I116" s="42"/>
    </row>
    <row r="117" spans="1:9" s="72" customFormat="1" x14ac:dyDescent="0.3">
      <c r="A117" s="96"/>
      <c r="B117" s="96"/>
      <c r="C117" s="96"/>
      <c r="D117" s="96"/>
      <c r="E117" s="96"/>
      <c r="F117" s="96"/>
      <c r="G117" s="96"/>
      <c r="H117" s="267"/>
      <c r="I117" s="42"/>
    </row>
    <row r="118" spans="1:9" ht="14.4" customHeight="1" x14ac:dyDescent="0.3">
      <c r="A118" s="1" t="s">
        <v>59</v>
      </c>
    </row>
    <row r="119" spans="1:9" ht="28.8" x14ac:dyDescent="0.3">
      <c r="A119" s="48"/>
      <c r="B119" s="60" t="s">
        <v>1356</v>
      </c>
      <c r="C119" s="60" t="s">
        <v>195</v>
      </c>
      <c r="D119" s="60" t="s">
        <v>1357</v>
      </c>
      <c r="E119" s="60" t="s">
        <v>195</v>
      </c>
      <c r="F119" s="60" t="s">
        <v>190</v>
      </c>
      <c r="G119" s="60" t="s">
        <v>195</v>
      </c>
    </row>
    <row r="120" spans="1:9" x14ac:dyDescent="0.3">
      <c r="A120" s="69" t="s">
        <v>1364</v>
      </c>
      <c r="B120" s="16">
        <f>'Ref. CHAS'!B71</f>
        <v>65</v>
      </c>
      <c r="C120" s="55">
        <f>B120/B122</f>
        <v>0.65</v>
      </c>
      <c r="D120" s="16">
        <f>'Ref. CHAS'!B63</f>
        <v>390</v>
      </c>
      <c r="E120" s="55">
        <f>D120/D122</f>
        <v>0.70909090909090911</v>
      </c>
      <c r="F120" s="16">
        <f>'Ref. CHAS'!B55</f>
        <v>460</v>
      </c>
      <c r="G120" s="55">
        <f>F120/F122</f>
        <v>0.70769230769230773</v>
      </c>
    </row>
    <row r="121" spans="1:9" x14ac:dyDescent="0.3">
      <c r="A121" s="69" t="s">
        <v>1360</v>
      </c>
      <c r="B121" s="16">
        <f>'Ref. CHAS'!C71</f>
        <v>40</v>
      </c>
      <c r="C121" s="55">
        <f>B121/B122</f>
        <v>0.4</v>
      </c>
      <c r="D121" s="16">
        <f>'Ref. CHAS'!C63</f>
        <v>335</v>
      </c>
      <c r="E121" s="55">
        <f>D121/D122</f>
        <v>0.60909090909090913</v>
      </c>
      <c r="F121" s="16">
        <f>'Ref. CHAS'!C55</f>
        <v>380</v>
      </c>
      <c r="G121" s="55">
        <f>F121/F122</f>
        <v>0.58461538461538465</v>
      </c>
    </row>
    <row r="122" spans="1:9" x14ac:dyDescent="0.3">
      <c r="A122" s="69" t="s">
        <v>1368</v>
      </c>
      <c r="B122" s="16">
        <f>'Ref. CHAS'!D71</f>
        <v>100</v>
      </c>
      <c r="C122" s="55"/>
      <c r="D122" s="16">
        <f>'Ref. CHAS'!D63</f>
        <v>550</v>
      </c>
      <c r="E122" s="55"/>
      <c r="F122" s="16">
        <f>'Ref. CHAS'!D55</f>
        <v>650</v>
      </c>
      <c r="G122" s="55"/>
    </row>
    <row r="123" spans="1:9" x14ac:dyDescent="0.3">
      <c r="A123" s="47" t="s">
        <v>1362</v>
      </c>
    </row>
    <row r="124" spans="1:9" s="72" customFormat="1" x14ac:dyDescent="0.3">
      <c r="A124" s="357" t="s">
        <v>2484</v>
      </c>
      <c r="B124" s="357"/>
      <c r="C124" s="357"/>
      <c r="D124" s="357"/>
      <c r="E124" s="357"/>
      <c r="F124" s="357"/>
      <c r="G124" s="357"/>
      <c r="H124" s="267"/>
      <c r="I124" s="42"/>
    </row>
    <row r="125" spans="1:9" s="72" customFormat="1" x14ac:dyDescent="0.3">
      <c r="A125" s="96"/>
      <c r="B125" s="96"/>
      <c r="C125" s="96"/>
      <c r="D125" s="96"/>
      <c r="E125" s="96"/>
      <c r="F125" s="96"/>
      <c r="G125" s="96"/>
      <c r="H125" s="267"/>
      <c r="I125" s="42"/>
    </row>
    <row r="126" spans="1:9" s="72" customFormat="1" x14ac:dyDescent="0.3">
      <c r="A126" s="1" t="s">
        <v>1369</v>
      </c>
      <c r="B126"/>
      <c r="C126"/>
      <c r="D126"/>
      <c r="E126"/>
      <c r="F126"/>
      <c r="G126"/>
      <c r="H126" s="267"/>
      <c r="I126" s="42"/>
    </row>
    <row r="127" spans="1:9" s="72" customFormat="1" ht="28.8" x14ac:dyDescent="0.3">
      <c r="A127" s="48"/>
      <c r="B127" s="60" t="s">
        <v>1356</v>
      </c>
      <c r="C127" s="60" t="s">
        <v>195</v>
      </c>
      <c r="D127" s="60" t="s">
        <v>1357</v>
      </c>
      <c r="E127" s="60" t="s">
        <v>195</v>
      </c>
      <c r="F127" s="60" t="s">
        <v>190</v>
      </c>
      <c r="G127" s="60" t="s">
        <v>195</v>
      </c>
      <c r="H127" s="267"/>
      <c r="I127" s="42"/>
    </row>
    <row r="128" spans="1:9" s="72" customFormat="1" x14ac:dyDescent="0.3">
      <c r="A128" s="13" t="s">
        <v>1370</v>
      </c>
      <c r="B128" s="16">
        <f>'Ref. CHAS'!B47</f>
        <v>65</v>
      </c>
      <c r="C128" s="55">
        <f>B128/B130</f>
        <v>0.65</v>
      </c>
      <c r="D128" s="16">
        <f>'Ref. CHAS'!B39</f>
        <v>420</v>
      </c>
      <c r="E128" s="55">
        <f>D128/D130</f>
        <v>0.76363636363636367</v>
      </c>
      <c r="F128" s="16">
        <f>'Ref. CHAS'!B31</f>
        <v>485</v>
      </c>
      <c r="G128" s="55">
        <f>F128/F130</f>
        <v>0.74615384615384617</v>
      </c>
      <c r="H128" s="267"/>
      <c r="I128" s="42"/>
    </row>
    <row r="129" spans="1:9" s="72" customFormat="1" x14ac:dyDescent="0.3">
      <c r="A129" s="13" t="s">
        <v>1371</v>
      </c>
      <c r="B129" s="16">
        <f>'Ref. CHAS'!C47</f>
        <v>35</v>
      </c>
      <c r="C129" s="55">
        <f>B129/B130</f>
        <v>0.35</v>
      </c>
      <c r="D129" s="16">
        <f>'Ref. CHAS'!C39</f>
        <v>130</v>
      </c>
      <c r="E129" s="55">
        <f>D129/D130</f>
        <v>0.23636363636363636</v>
      </c>
      <c r="F129" s="16">
        <f>'Ref. CHAS'!C31</f>
        <v>165</v>
      </c>
      <c r="G129" s="55">
        <f>F129/F130</f>
        <v>0.25384615384615383</v>
      </c>
      <c r="H129" s="267"/>
      <c r="I129" s="42"/>
    </row>
    <row r="130" spans="1:9" s="72" customFormat="1" x14ac:dyDescent="0.3">
      <c r="A130" s="13" t="s">
        <v>190</v>
      </c>
      <c r="B130" s="16">
        <f>'Ref. CHAS'!D47</f>
        <v>100</v>
      </c>
      <c r="C130" s="55"/>
      <c r="D130" s="16">
        <f>'Ref. CHAS'!D39</f>
        <v>550</v>
      </c>
      <c r="E130" s="55"/>
      <c r="F130" s="16">
        <f>'Ref. CHAS'!D31</f>
        <v>650</v>
      </c>
      <c r="G130" s="55"/>
      <c r="H130" s="267"/>
      <c r="I130" s="42"/>
    </row>
    <row r="131" spans="1:9" s="72" customFormat="1" x14ac:dyDescent="0.3">
      <c r="A131" s="47" t="s">
        <v>1362</v>
      </c>
      <c r="B131"/>
      <c r="C131"/>
      <c r="D131"/>
      <c r="E131"/>
      <c r="F131"/>
      <c r="G131"/>
      <c r="H131" s="267"/>
      <c r="I131" s="42"/>
    </row>
    <row r="132" spans="1:9" s="72" customFormat="1" x14ac:dyDescent="0.3">
      <c r="A132" s="96"/>
      <c r="B132" s="96"/>
      <c r="C132" s="96"/>
      <c r="D132" s="96"/>
      <c r="E132" s="96"/>
      <c r="F132" s="96"/>
      <c r="G132" s="96"/>
      <c r="H132" s="267"/>
      <c r="I132" s="47" t="s">
        <v>1362</v>
      </c>
    </row>
    <row r="133" spans="1:9" x14ac:dyDescent="0.3">
      <c r="A133" s="47"/>
    </row>
    <row r="134" spans="1:9" x14ac:dyDescent="0.3">
      <c r="A134" s="1" t="s">
        <v>1372</v>
      </c>
      <c r="I134" s="61" t="s">
        <v>1373</v>
      </c>
    </row>
    <row r="135" spans="1:9" ht="28.2" customHeight="1" x14ac:dyDescent="0.3">
      <c r="A135" s="48" t="s">
        <v>188</v>
      </c>
      <c r="B135" s="60" t="str">
        <f>B3</f>
        <v>City of Mendota</v>
      </c>
      <c r="C135" s="60" t="s">
        <v>195</v>
      </c>
      <c r="D135" s="60" t="str">
        <f>B4</f>
        <v>Fresno County</v>
      </c>
      <c r="E135" s="60" t="s">
        <v>195</v>
      </c>
      <c r="F135" s="60" t="s">
        <v>189</v>
      </c>
      <c r="G135" s="60" t="s">
        <v>195</v>
      </c>
      <c r="H135" s="262"/>
    </row>
    <row r="136" spans="1:9" x14ac:dyDescent="0.3">
      <c r="A136" s="13" t="s">
        <v>196</v>
      </c>
      <c r="B136" s="16">
        <f>'Ref. ACS-5-YR'!H848</f>
        <v>2838</v>
      </c>
      <c r="C136" s="55"/>
      <c r="D136" s="16">
        <f>'Ref. ACS-5-YR'!R848</f>
        <v>310097</v>
      </c>
      <c r="E136" s="55"/>
      <c r="F136" s="16">
        <f>'Ref. ACS-5-YR'!AB848</f>
        <v>13103114</v>
      </c>
      <c r="G136" s="55"/>
      <c r="H136" s="263"/>
    </row>
    <row r="137" spans="1:9" hidden="1" x14ac:dyDescent="0.3">
      <c r="A137" s="13" t="s">
        <v>1374</v>
      </c>
      <c r="B137" s="16">
        <f>'Ref. ACS-5-YR'!H849</f>
        <v>121</v>
      </c>
      <c r="C137" s="55">
        <v>4.7673832468495179E-2</v>
      </c>
      <c r="D137" s="16">
        <f>'Ref. ACS-5-YR'!R849</f>
        <v>11445</v>
      </c>
      <c r="E137" s="55">
        <v>3.7150948666151359E-2</v>
      </c>
      <c r="F137" s="16">
        <f>'Ref. ACS-5-YR'!AB849</f>
        <v>359552</v>
      </c>
      <c r="G137" s="55">
        <v>2.8565348176739114E-2</v>
      </c>
      <c r="H137" s="263"/>
    </row>
    <row r="138" spans="1:9" hidden="1" x14ac:dyDescent="0.3">
      <c r="A138" s="13" t="s">
        <v>1375</v>
      </c>
      <c r="B138" s="16">
        <f>'Ref. ACS-5-YR'!H850</f>
        <v>24</v>
      </c>
      <c r="C138" s="55">
        <v>7.5908080059303188E-3</v>
      </c>
      <c r="D138" s="16">
        <f>'Ref. ACS-5-YR'!R850</f>
        <v>1574</v>
      </c>
      <c r="E138" s="55">
        <v>5.7744896169610203E-3</v>
      </c>
      <c r="F138" s="16">
        <f>'Ref. ACS-5-YR'!AB850</f>
        <v>54257</v>
      </c>
      <c r="G138" s="55">
        <v>4.593819230610599E-3</v>
      </c>
      <c r="H138" s="263"/>
    </row>
    <row r="139" spans="1:9" hidden="1" x14ac:dyDescent="0.3">
      <c r="A139" s="13" t="s">
        <v>1376</v>
      </c>
      <c r="B139" s="16">
        <f>'Ref. ACS-5-YR'!H851</f>
        <v>24</v>
      </c>
      <c r="C139" s="55">
        <v>3.6827279466271311E-3</v>
      </c>
      <c r="D139" s="16">
        <f>'Ref. ACS-5-YR'!R851</f>
        <v>907</v>
      </c>
      <c r="E139" s="55">
        <v>2.8710060862730835E-3</v>
      </c>
      <c r="F139" s="16">
        <f>'Ref. ACS-5-YR'!AB851</f>
        <v>19701</v>
      </c>
      <c r="G139" s="55">
        <v>1.7038904297106484E-3</v>
      </c>
      <c r="H139" s="263"/>
    </row>
    <row r="140" spans="1:9" hidden="1" x14ac:dyDescent="0.3">
      <c r="A140" s="13" t="s">
        <v>1377</v>
      </c>
      <c r="B140" s="16">
        <f>'Ref. ACS-5-YR'!H852</f>
        <v>0</v>
      </c>
      <c r="C140" s="55">
        <v>5.3965900667160864E-3</v>
      </c>
      <c r="D140" s="16">
        <f>'Ref. ACS-5-YR'!R852</f>
        <v>1123</v>
      </c>
      <c r="E140" s="55">
        <v>3.88755009645801E-3</v>
      </c>
      <c r="F140" s="16">
        <f>'Ref. ACS-5-YR'!AB852</f>
        <v>18723</v>
      </c>
      <c r="G140" s="55">
        <v>1.6447839993449995E-3</v>
      </c>
      <c r="H140" s="263"/>
    </row>
    <row r="141" spans="1:9" hidden="1" x14ac:dyDescent="0.3">
      <c r="A141" s="13" t="s">
        <v>1378</v>
      </c>
      <c r="B141" s="16">
        <f>'Ref. ACS-5-YR'!H853</f>
        <v>19</v>
      </c>
      <c r="C141" s="55">
        <v>5.1060044477390662E-3</v>
      </c>
      <c r="D141" s="16">
        <f>'Ref. ACS-5-YR'!R853</f>
        <v>1311</v>
      </c>
      <c r="E141" s="55">
        <v>4.1830948406331803E-3</v>
      </c>
      <c r="F141" s="16">
        <f>'Ref. ACS-5-YR'!AB853</f>
        <v>21780</v>
      </c>
      <c r="G141" s="55">
        <v>1.8241731654352956E-3</v>
      </c>
      <c r="H141" s="263"/>
    </row>
    <row r="142" spans="1:9" hidden="1" x14ac:dyDescent="0.3">
      <c r="A142" s="13" t="s">
        <v>1379</v>
      </c>
      <c r="B142" s="16">
        <f>'Ref. ACS-5-YR'!H854</f>
        <v>0</v>
      </c>
      <c r="C142" s="55">
        <v>3.6649369903632321E-3</v>
      </c>
      <c r="D142" s="16">
        <f>'Ref. ACS-5-YR'!R854</f>
        <v>813</v>
      </c>
      <c r="E142" s="55">
        <v>2.6046910420712815E-3</v>
      </c>
      <c r="F142" s="16">
        <f>'Ref. ACS-5-YR'!AB854</f>
        <v>21246</v>
      </c>
      <c r="G142" s="55">
        <v>1.7190695129952118E-3</v>
      </c>
      <c r="H142" s="263"/>
    </row>
    <row r="143" spans="1:9" hidden="1" x14ac:dyDescent="0.3">
      <c r="A143" s="13" t="s">
        <v>1380</v>
      </c>
      <c r="B143" s="16">
        <f>'Ref. ACS-5-YR'!H855</f>
        <v>0</v>
      </c>
      <c r="C143" s="55">
        <v>3.9436619718309857E-3</v>
      </c>
      <c r="D143" s="16">
        <f>'Ref. ACS-5-YR'!R855</f>
        <v>832</v>
      </c>
      <c r="E143" s="55">
        <v>3.1275778971504289E-3</v>
      </c>
      <c r="F143" s="16">
        <f>'Ref. ACS-5-YR'!AB855</f>
        <v>21150</v>
      </c>
      <c r="G143" s="55">
        <v>1.7517275406680607E-3</v>
      </c>
      <c r="H143" s="263"/>
    </row>
    <row r="144" spans="1:9" hidden="1" x14ac:dyDescent="0.3">
      <c r="A144" s="13" t="s">
        <v>1381</v>
      </c>
      <c r="B144" s="16">
        <f>'Ref. ACS-5-YR'!H856</f>
        <v>0</v>
      </c>
      <c r="C144" s="55">
        <v>2.206078576723499E-3</v>
      </c>
      <c r="D144" s="16">
        <f>'Ref. ACS-5-YR'!R856</f>
        <v>505</v>
      </c>
      <c r="E144" s="55">
        <v>1.8771962871785544E-3</v>
      </c>
      <c r="F144" s="16">
        <f>'Ref. ACS-5-YR'!AB856</f>
        <v>18539</v>
      </c>
      <c r="G144" s="55">
        <v>1.5208214858543976E-3</v>
      </c>
      <c r="H144" s="263"/>
    </row>
    <row r="145" spans="1:8" hidden="1" x14ac:dyDescent="0.3">
      <c r="A145" s="13" t="s">
        <v>1382</v>
      </c>
      <c r="B145" s="16">
        <f>'Ref. ACS-5-YR'!H857</f>
        <v>0</v>
      </c>
      <c r="C145" s="55">
        <v>2.8880652335063011E-3</v>
      </c>
      <c r="D145" s="16">
        <f>'Ref. ACS-5-YR'!R857</f>
        <v>777</v>
      </c>
      <c r="E145" s="55">
        <v>2.3123940423375967E-3</v>
      </c>
      <c r="F145" s="16">
        <f>'Ref. ACS-5-YR'!AB857</f>
        <v>18777</v>
      </c>
      <c r="G145" s="55">
        <v>1.5122353377338366E-3</v>
      </c>
      <c r="H145" s="263"/>
    </row>
    <row r="146" spans="1:8" hidden="1" x14ac:dyDescent="0.3">
      <c r="A146" s="13" t="s">
        <v>1383</v>
      </c>
      <c r="B146" s="16">
        <f>'Ref. ACS-5-YR'!H858</f>
        <v>54</v>
      </c>
      <c r="C146" s="55">
        <v>1.6723498888065234E-3</v>
      </c>
      <c r="D146" s="16">
        <f>'Ref. ACS-5-YR'!R858</f>
        <v>705</v>
      </c>
      <c r="E146" s="55">
        <v>1.5037056764077349E-3</v>
      </c>
      <c r="F146" s="16">
        <f>'Ref. ACS-5-YR'!AB858</f>
        <v>16116</v>
      </c>
      <c r="G146" s="55">
        <v>1.244684829334207E-3</v>
      </c>
      <c r="H146" s="263"/>
    </row>
    <row r="147" spans="1:8" hidden="1" x14ac:dyDescent="0.3">
      <c r="A147" s="13" t="s">
        <v>1384</v>
      </c>
      <c r="B147" s="16">
        <f>'Ref. ACS-5-YR'!H859</f>
        <v>0</v>
      </c>
      <c r="C147" s="55">
        <v>3.6649369903632321E-3</v>
      </c>
      <c r="D147" s="16">
        <f>'Ref. ACS-5-YR'!R859</f>
        <v>631</v>
      </c>
      <c r="E147" s="55">
        <v>2.4098263755821582E-3</v>
      </c>
      <c r="F147" s="16">
        <f>'Ref. ACS-5-YR'!AB859</f>
        <v>29732</v>
      </c>
      <c r="G147" s="55">
        <v>2.3674770201711618E-3</v>
      </c>
      <c r="H147" s="263"/>
    </row>
    <row r="148" spans="1:8" hidden="1" x14ac:dyDescent="0.3">
      <c r="A148" s="13" t="s">
        <v>1385</v>
      </c>
      <c r="B148" s="16">
        <f>'Ref. ACS-5-YR'!H860</f>
        <v>0</v>
      </c>
      <c r="C148" s="55">
        <v>3.5819125277983693E-3</v>
      </c>
      <c r="D148" s="16">
        <f>'Ref. ACS-5-YR'!R860</f>
        <v>1109</v>
      </c>
      <c r="E148" s="55">
        <v>2.8839970640390251E-3</v>
      </c>
      <c r="F148" s="16">
        <f>'Ref. ACS-5-YR'!AB860</f>
        <v>34492</v>
      </c>
      <c r="G148" s="55">
        <v>2.5556056584556002E-3</v>
      </c>
      <c r="H148" s="263"/>
    </row>
    <row r="149" spans="1:8" hidden="1" x14ac:dyDescent="0.3">
      <c r="A149" s="13" t="s">
        <v>1386</v>
      </c>
      <c r="B149" s="16">
        <f>'Ref. ACS-5-YR'!H861</f>
        <v>0</v>
      </c>
      <c r="C149" s="55">
        <v>1.8977020014825797E-3</v>
      </c>
      <c r="D149" s="16">
        <f>'Ref. ACS-5-YR'!R861</f>
        <v>657</v>
      </c>
      <c r="E149" s="55">
        <v>1.8771962871785544E-3</v>
      </c>
      <c r="F149" s="16">
        <f>'Ref. ACS-5-YR'!AB861</f>
        <v>35106</v>
      </c>
      <c r="G149" s="55">
        <v>2.6554962923939149E-3</v>
      </c>
      <c r="H149" s="263"/>
    </row>
    <row r="150" spans="1:8" hidden="1" x14ac:dyDescent="0.3">
      <c r="A150" s="13" t="s">
        <v>1387</v>
      </c>
      <c r="B150" s="16">
        <f>'Ref. ACS-5-YR'!H862</f>
        <v>0</v>
      </c>
      <c r="C150" s="55">
        <v>1.3402520385470719E-3</v>
      </c>
      <c r="D150" s="16">
        <f>'Ref. ACS-5-YR'!R862</f>
        <v>246</v>
      </c>
      <c r="E150" s="55">
        <v>9.8406656577007274E-4</v>
      </c>
      <c r="F150" s="16">
        <f>'Ref. ACS-5-YR'!AB862</f>
        <v>19282</v>
      </c>
      <c r="G150" s="55">
        <v>1.3957857038487255E-3</v>
      </c>
      <c r="H150" s="263"/>
    </row>
    <row r="151" spans="1:8" hidden="1" x14ac:dyDescent="0.3">
      <c r="A151" s="13" t="s">
        <v>1388</v>
      </c>
      <c r="B151" s="16">
        <f>'Ref. ACS-5-YR'!H863</f>
        <v>0</v>
      </c>
      <c r="C151" s="55">
        <v>2.9651593773165309E-4</v>
      </c>
      <c r="D151" s="16">
        <f>'Ref. ACS-5-YR'!R863</f>
        <v>66</v>
      </c>
      <c r="E151" s="55">
        <v>3.5725188856339273E-4</v>
      </c>
      <c r="F151" s="16">
        <f>'Ref. ACS-5-YR'!AB863</f>
        <v>11093</v>
      </c>
      <c r="G151" s="55">
        <v>7.3380901616081735E-4</v>
      </c>
      <c r="H151" s="263"/>
    </row>
    <row r="152" spans="1:8" hidden="1" x14ac:dyDescent="0.3">
      <c r="A152" s="13" t="s">
        <v>1389</v>
      </c>
      <c r="B152" s="16">
        <f>'Ref. ACS-5-YR'!H864</f>
        <v>0</v>
      </c>
      <c r="C152" s="55">
        <v>4.4477390659747963E-4</v>
      </c>
      <c r="D152" s="16">
        <f>'Ref. ACS-5-YR'!R864</f>
        <v>81</v>
      </c>
      <c r="E152" s="55">
        <v>3.052879774996265E-4</v>
      </c>
      <c r="F152" s="16">
        <f>'Ref. ACS-5-YR'!AB864</f>
        <v>10009</v>
      </c>
      <c r="G152" s="55">
        <v>7.1456684492634539E-4</v>
      </c>
      <c r="H152" s="263"/>
    </row>
    <row r="153" spans="1:8" hidden="1" x14ac:dyDescent="0.3">
      <c r="A153" s="13" t="s">
        <v>1390</v>
      </c>
      <c r="B153" s="16">
        <f>'Ref. ACS-5-YR'!H865</f>
        <v>0</v>
      </c>
      <c r="C153" s="55">
        <v>2.9651593773165309E-4</v>
      </c>
      <c r="D153" s="16">
        <f>'Ref. ACS-5-YR'!R865</f>
        <v>108</v>
      </c>
      <c r="E153" s="55">
        <v>1.9161692204763792E-4</v>
      </c>
      <c r="F153" s="16">
        <f>'Ref. ACS-5-YR'!AB865</f>
        <v>9549</v>
      </c>
      <c r="G153" s="55">
        <v>6.2740210909529139E-4</v>
      </c>
      <c r="H153" s="263"/>
    </row>
    <row r="154" spans="1:8" hidden="1" x14ac:dyDescent="0.3">
      <c r="A154" s="13" t="s">
        <v>1391</v>
      </c>
      <c r="B154" s="16">
        <f>'Ref. ACS-5-YR'!H866</f>
        <v>1163</v>
      </c>
      <c r="C154" s="55">
        <v>0.3941349147516679</v>
      </c>
      <c r="D154" s="16">
        <f>'Ref. ACS-5-YR'!R866</f>
        <v>115902</v>
      </c>
      <c r="E154" s="55">
        <v>0.37070404604002521</v>
      </c>
      <c r="F154" s="16">
        <f>'Ref. ACS-5-YR'!AB866</f>
        <v>4474488</v>
      </c>
      <c r="G154" s="55">
        <v>0.34205335892414335</v>
      </c>
      <c r="H154" s="263"/>
    </row>
    <row r="155" spans="1:8" hidden="1" x14ac:dyDescent="0.3">
      <c r="A155" s="13" t="s">
        <v>1375</v>
      </c>
      <c r="B155" s="16">
        <f>'Ref. ACS-5-YR'!H867</f>
        <v>51</v>
      </c>
      <c r="C155" s="55">
        <v>3.0558932542624165E-2</v>
      </c>
      <c r="D155" s="16">
        <f>'Ref. ACS-5-YR'!R867</f>
        <v>7338</v>
      </c>
      <c r="E155" s="55">
        <v>2.5199249121485127E-2</v>
      </c>
      <c r="F155" s="16">
        <f>'Ref. ACS-5-YR'!AB867</f>
        <v>172775</v>
      </c>
      <c r="G155" s="55">
        <v>1.3800469876955898E-2</v>
      </c>
      <c r="H155" s="263"/>
    </row>
    <row r="156" spans="1:8" hidden="1" x14ac:dyDescent="0.3">
      <c r="A156" s="13" t="s">
        <v>1376</v>
      </c>
      <c r="B156" s="16">
        <f>'Ref. ACS-5-YR'!H868</f>
        <v>22</v>
      </c>
      <c r="C156" s="55">
        <v>2.0969607116382506E-2</v>
      </c>
      <c r="D156" s="16">
        <f>'Ref. ACS-5-YR'!R868</f>
        <v>5130</v>
      </c>
      <c r="E156" s="55">
        <v>1.772618916162725E-2</v>
      </c>
      <c r="F156" s="16">
        <f>'Ref. ACS-5-YR'!AB868</f>
        <v>101332</v>
      </c>
      <c r="G156" s="55">
        <v>8.5573231947278592E-3</v>
      </c>
      <c r="H156" s="263"/>
    </row>
    <row r="157" spans="1:8" hidden="1" x14ac:dyDescent="0.3">
      <c r="A157" s="13" t="s">
        <v>1377</v>
      </c>
      <c r="B157" s="16">
        <f>'Ref. ACS-5-YR'!H869</f>
        <v>160</v>
      </c>
      <c r="C157" s="55">
        <v>2.0702742772424017E-2</v>
      </c>
      <c r="D157" s="16">
        <f>'Ref. ACS-5-YR'!R869</f>
        <v>4314</v>
      </c>
      <c r="E157" s="55">
        <v>1.7252018473170382E-2</v>
      </c>
      <c r="F157" s="16">
        <f>'Ref. ACS-5-YR'!AB869</f>
        <v>107030</v>
      </c>
      <c r="G157" s="55">
        <v>9.4124882151283944E-3</v>
      </c>
      <c r="H157" s="263"/>
    </row>
    <row r="158" spans="1:8" hidden="1" x14ac:dyDescent="0.3">
      <c r="A158" s="13" t="s">
        <v>1378</v>
      </c>
      <c r="B158" s="16">
        <f>'Ref. ACS-5-YR'!H870</f>
        <v>120</v>
      </c>
      <c r="C158" s="55">
        <v>2.4237212750185321E-2</v>
      </c>
      <c r="D158" s="16">
        <f>'Ref. ACS-5-YR'!R870</f>
        <v>6448</v>
      </c>
      <c r="E158" s="55">
        <v>2.1003163303086006E-2</v>
      </c>
      <c r="F158" s="16">
        <f>'Ref. ACS-5-YR'!AB870</f>
        <v>133407</v>
      </c>
      <c r="G158" s="55">
        <v>1.138469577360658E-2</v>
      </c>
      <c r="H158" s="263"/>
    </row>
    <row r="159" spans="1:8" hidden="1" x14ac:dyDescent="0.3">
      <c r="A159" s="13" t="s">
        <v>1379</v>
      </c>
      <c r="B159" s="16">
        <f>'Ref. ACS-5-YR'!H871</f>
        <v>141</v>
      </c>
      <c r="C159" s="55">
        <v>2.1776130467012603E-2</v>
      </c>
      <c r="D159" s="16">
        <f>'Ref. ACS-5-YR'!R871</f>
        <v>5825</v>
      </c>
      <c r="E159" s="55">
        <v>2.0753086981091632E-2</v>
      </c>
      <c r="F159" s="16">
        <f>'Ref. ACS-5-YR'!AB871</f>
        <v>142211</v>
      </c>
      <c r="G159" s="55">
        <v>1.1859847077635492E-2</v>
      </c>
      <c r="H159" s="263"/>
    </row>
    <row r="160" spans="1:8" hidden="1" x14ac:dyDescent="0.3">
      <c r="A160" s="13" t="s">
        <v>1380</v>
      </c>
      <c r="B160" s="16">
        <f>'Ref. ACS-5-YR'!H872</f>
        <v>62</v>
      </c>
      <c r="C160" s="55">
        <v>2.1568569310600444E-2</v>
      </c>
      <c r="D160" s="16">
        <f>'Ref. ACS-5-YR'!R872</f>
        <v>6638</v>
      </c>
      <c r="E160" s="55">
        <v>2.0746591492208661E-2</v>
      </c>
      <c r="F160" s="16">
        <f>'Ref. ACS-5-YR'!AB872</f>
        <v>158629</v>
      </c>
      <c r="G160" s="55">
        <v>1.3173681064154933E-2</v>
      </c>
      <c r="H160" s="263"/>
    </row>
    <row r="161" spans="1:8" hidden="1" x14ac:dyDescent="0.3">
      <c r="A161" s="13" t="s">
        <v>1381</v>
      </c>
      <c r="B161" s="16">
        <f>'Ref. ACS-5-YR'!H873</f>
        <v>128</v>
      </c>
      <c r="C161" s="55">
        <v>1.7043736100815419E-2</v>
      </c>
      <c r="D161" s="16">
        <f>'Ref. ACS-5-YR'!R873</f>
        <v>4735</v>
      </c>
      <c r="E161" s="55">
        <v>1.6875280117958077E-2</v>
      </c>
      <c r="F161" s="16">
        <f>'Ref. ACS-5-YR'!AB873</f>
        <v>149167</v>
      </c>
      <c r="G161" s="55">
        <v>1.2234801099578927E-2</v>
      </c>
      <c r="H161" s="263"/>
    </row>
    <row r="162" spans="1:8" hidden="1" x14ac:dyDescent="0.3">
      <c r="A162" s="13" t="s">
        <v>1382</v>
      </c>
      <c r="B162" s="16">
        <f>'Ref. ACS-5-YR'!H874</f>
        <v>100</v>
      </c>
      <c r="C162" s="55">
        <v>1.9220163083765753E-2</v>
      </c>
      <c r="D162" s="16">
        <f>'Ref. ACS-5-YR'!R874</f>
        <v>5378</v>
      </c>
      <c r="E162" s="55">
        <v>1.7690463972770909E-2</v>
      </c>
      <c r="F162" s="16">
        <f>'Ref. ACS-5-YR'!AB874</f>
        <v>162714</v>
      </c>
      <c r="G162" s="55">
        <v>1.2689790287931877E-2</v>
      </c>
      <c r="H162" s="263"/>
    </row>
    <row r="163" spans="1:8" hidden="1" x14ac:dyDescent="0.3">
      <c r="A163" s="13" t="s">
        <v>1383</v>
      </c>
      <c r="B163" s="16">
        <f>'Ref. ACS-5-YR'!H875</f>
        <v>101</v>
      </c>
      <c r="C163" s="55">
        <v>1.6118606375092662E-2</v>
      </c>
      <c r="D163" s="16">
        <f>'Ref. ACS-5-YR'!R875</f>
        <v>4871</v>
      </c>
      <c r="E163" s="55">
        <v>1.4410242086870669E-2</v>
      </c>
      <c r="F163" s="16">
        <f>'Ref. ACS-5-YR'!AB875</f>
        <v>141641</v>
      </c>
      <c r="G163" s="55">
        <v>1.1388452213409325E-2</v>
      </c>
      <c r="H163" s="263"/>
    </row>
    <row r="164" spans="1:8" hidden="1" x14ac:dyDescent="0.3">
      <c r="A164" s="13" t="s">
        <v>1384</v>
      </c>
      <c r="B164" s="16">
        <f>'Ref. ACS-5-YR'!H876</f>
        <v>140</v>
      </c>
      <c r="C164" s="55">
        <v>3.1988139362490731E-2</v>
      </c>
      <c r="D164" s="16">
        <f>'Ref. ACS-5-YR'!R876</f>
        <v>8606</v>
      </c>
      <c r="E164" s="55">
        <v>2.9940956006053794E-2</v>
      </c>
      <c r="F164" s="16">
        <f>'Ref. ACS-5-YR'!AB876</f>
        <v>300078</v>
      </c>
      <c r="G164" s="55">
        <v>2.3781100446740353E-2</v>
      </c>
      <c r="H164" s="263"/>
    </row>
    <row r="165" spans="1:8" hidden="1" x14ac:dyDescent="0.3">
      <c r="A165" s="13" t="s">
        <v>1385</v>
      </c>
      <c r="B165" s="16">
        <f>'Ref. ACS-5-YR'!H877</f>
        <v>44</v>
      </c>
      <c r="C165" s="55">
        <v>4.3795404002965159E-2</v>
      </c>
      <c r="D165" s="16">
        <f>'Ref. ACS-5-YR'!R877</f>
        <v>13325</v>
      </c>
      <c r="E165" s="55">
        <v>4.1054737484816792E-2</v>
      </c>
      <c r="F165" s="16">
        <f>'Ref. ACS-5-YR'!AB877</f>
        <v>428778</v>
      </c>
      <c r="G165" s="55">
        <v>3.2560820210198106E-2</v>
      </c>
      <c r="H165" s="263"/>
    </row>
    <row r="166" spans="1:8" hidden="1" x14ac:dyDescent="0.3">
      <c r="A166" s="13" t="s">
        <v>1386</v>
      </c>
      <c r="B166" s="16">
        <f>'Ref. ACS-5-YR'!H878</f>
        <v>94</v>
      </c>
      <c r="C166" s="55">
        <v>5.0413639733135659E-2</v>
      </c>
      <c r="D166" s="16">
        <f>'Ref. ACS-5-YR'!R878</f>
        <v>15405</v>
      </c>
      <c r="E166" s="55">
        <v>4.7469032756750434E-2</v>
      </c>
      <c r="F166" s="16">
        <f>'Ref. ACS-5-YR'!AB878</f>
        <v>598398</v>
      </c>
      <c r="G166" s="55">
        <v>4.5974300125434422E-2</v>
      </c>
      <c r="H166" s="263"/>
    </row>
    <row r="167" spans="1:8" hidden="1" x14ac:dyDescent="0.3">
      <c r="A167" s="13" t="s">
        <v>1387</v>
      </c>
      <c r="B167" s="16">
        <f>'Ref. ACS-5-YR'!H879</f>
        <v>0</v>
      </c>
      <c r="C167" s="55">
        <v>2.8346923647146034E-2</v>
      </c>
      <c r="D167" s="16">
        <f>'Ref. ACS-5-YR'!R879</f>
        <v>9580</v>
      </c>
      <c r="E167" s="55">
        <v>2.8421011607438634E-2</v>
      </c>
      <c r="F167" s="16">
        <f>'Ref. ACS-5-YR'!AB879</f>
        <v>478880</v>
      </c>
      <c r="G167" s="55">
        <v>3.5904204958715193E-2</v>
      </c>
      <c r="H167" s="263"/>
    </row>
    <row r="168" spans="1:8" hidden="1" x14ac:dyDescent="0.3">
      <c r="A168" s="13" t="s">
        <v>1388</v>
      </c>
      <c r="B168" s="16">
        <f>'Ref. ACS-5-YR'!H880</f>
        <v>0</v>
      </c>
      <c r="C168" s="55">
        <v>1.8852483320978504E-2</v>
      </c>
      <c r="D168" s="16">
        <f>'Ref. ACS-5-YR'!R880</f>
        <v>6790</v>
      </c>
      <c r="E168" s="55">
        <v>1.9340318149045486E-2</v>
      </c>
      <c r="F168" s="16">
        <f>'Ref. ACS-5-YR'!AB880</f>
        <v>352103</v>
      </c>
      <c r="G168" s="55">
        <v>2.5746255097833792E-2</v>
      </c>
      <c r="H168" s="263"/>
    </row>
    <row r="169" spans="1:8" hidden="1" x14ac:dyDescent="0.3">
      <c r="A169" s="13" t="s">
        <v>1389</v>
      </c>
      <c r="B169" s="16">
        <f>'Ref. ACS-5-YR'!H881</f>
        <v>0</v>
      </c>
      <c r="C169" s="55">
        <v>1.7168272794662712E-2</v>
      </c>
      <c r="D169" s="16">
        <f>'Ref. ACS-5-YR'!R881</f>
        <v>6820</v>
      </c>
      <c r="E169" s="55">
        <v>1.9820984326385325E-2</v>
      </c>
      <c r="F169" s="16">
        <f>'Ref. ACS-5-YR'!AB881</f>
        <v>448068</v>
      </c>
      <c r="G169" s="55">
        <v>3.2509993279805853E-2</v>
      </c>
      <c r="H169" s="263"/>
    </row>
    <row r="170" spans="1:8" hidden="1" x14ac:dyDescent="0.3">
      <c r="A170" s="13" t="s">
        <v>1390</v>
      </c>
      <c r="B170" s="16">
        <f>'Ref. ACS-5-YR'!H882</f>
        <v>0</v>
      </c>
      <c r="C170" s="55">
        <v>1.1374351371386211E-2</v>
      </c>
      <c r="D170" s="16">
        <f>'Ref. ACS-5-YR'!R882</f>
        <v>4699</v>
      </c>
      <c r="E170" s="55">
        <v>1.3000720999266011E-2</v>
      </c>
      <c r="F170" s="16">
        <f>'Ref. ACS-5-YR'!AB882</f>
        <v>599277</v>
      </c>
      <c r="G170" s="55">
        <v>4.1075136002286371E-2</v>
      </c>
      <c r="H170" s="263"/>
    </row>
    <row r="171" spans="1:8" hidden="1" x14ac:dyDescent="0.3">
      <c r="A171" s="13" t="s">
        <v>1392</v>
      </c>
      <c r="B171" s="16">
        <f>'Ref. ACS-5-YR'!H883</f>
        <v>1135</v>
      </c>
      <c r="C171" s="55">
        <v>0.3492008895478132</v>
      </c>
      <c r="D171" s="16">
        <f>'Ref. ACS-5-YR'!R883</f>
        <v>111510</v>
      </c>
      <c r="E171" s="55">
        <v>0.36356875150208179</v>
      </c>
      <c r="F171" s="16">
        <f>'Ref. ACS-5-YR'!AB883</f>
        <v>5070224</v>
      </c>
      <c r="G171" s="55">
        <v>0.39001144257561138</v>
      </c>
      <c r="H171" s="263"/>
    </row>
    <row r="172" spans="1:8" hidden="1" x14ac:dyDescent="0.3">
      <c r="A172" s="13" t="s">
        <v>1375</v>
      </c>
      <c r="B172" s="16">
        <f>'Ref. ACS-5-YR'!H884</f>
        <v>103</v>
      </c>
      <c r="C172" s="55">
        <v>2.7404002965159376E-2</v>
      </c>
      <c r="D172" s="16">
        <f>'Ref. ACS-5-YR'!R884</f>
        <v>6976</v>
      </c>
      <c r="E172" s="55">
        <v>2.3289575389891719E-2</v>
      </c>
      <c r="F172" s="16">
        <f>'Ref. ACS-5-YR'!AB884</f>
        <v>215299</v>
      </c>
      <c r="G172" s="55">
        <v>1.6798875459914726E-2</v>
      </c>
      <c r="H172" s="263"/>
    </row>
    <row r="173" spans="1:8" hidden="1" x14ac:dyDescent="0.3">
      <c r="A173" s="13" t="s">
        <v>1376</v>
      </c>
      <c r="B173" s="16">
        <f>'Ref. ACS-5-YR'!H885</f>
        <v>82</v>
      </c>
      <c r="C173" s="55">
        <v>2.059006671608599E-2</v>
      </c>
      <c r="D173" s="16">
        <f>'Ref. ACS-5-YR'!R885</f>
        <v>4782</v>
      </c>
      <c r="E173" s="55">
        <v>1.693049177346333E-2</v>
      </c>
      <c r="F173" s="16">
        <f>'Ref. ACS-5-YR'!AB885</f>
        <v>154532</v>
      </c>
      <c r="G173" s="55">
        <v>1.2835218171723882E-2</v>
      </c>
      <c r="H173" s="263"/>
    </row>
    <row r="174" spans="1:8" hidden="1" x14ac:dyDescent="0.3">
      <c r="A174" s="13" t="s">
        <v>1377</v>
      </c>
      <c r="B174" s="16">
        <f>'Ref. ACS-5-YR'!H886</f>
        <v>0</v>
      </c>
      <c r="C174" s="55">
        <v>1.6966641957005188E-2</v>
      </c>
      <c r="D174" s="16">
        <f>'Ref. ACS-5-YR'!R886</f>
        <v>4431</v>
      </c>
      <c r="E174" s="55">
        <v>1.4660318408865043E-2</v>
      </c>
      <c r="F174" s="16">
        <f>'Ref. ACS-5-YR'!AB886</f>
        <v>120380</v>
      </c>
      <c r="G174" s="55">
        <v>1.0196357541313554E-2</v>
      </c>
      <c r="H174" s="263"/>
    </row>
    <row r="175" spans="1:8" hidden="1" x14ac:dyDescent="0.3">
      <c r="A175" s="13" t="s">
        <v>1378</v>
      </c>
      <c r="B175" s="16">
        <f>'Ref. ACS-5-YR'!H887</f>
        <v>101</v>
      </c>
      <c r="C175" s="55">
        <v>1.847887323943662E-2</v>
      </c>
      <c r="D175" s="16">
        <f>'Ref. ACS-5-YR'!R887</f>
        <v>4725</v>
      </c>
      <c r="E175" s="55">
        <v>1.7355946295297915E-2</v>
      </c>
      <c r="F175" s="16">
        <f>'Ref. ACS-5-YR'!AB887</f>
        <v>145227</v>
      </c>
      <c r="G175" s="55">
        <v>1.1783108378807975E-2</v>
      </c>
      <c r="H175" s="263"/>
    </row>
    <row r="176" spans="1:8" hidden="1" x14ac:dyDescent="0.3">
      <c r="A176" s="13" t="s">
        <v>1379</v>
      </c>
      <c r="B176" s="16">
        <f>'Ref. ACS-5-YR'!H888</f>
        <v>48</v>
      </c>
      <c r="C176" s="55">
        <v>1.3141586360266865E-2</v>
      </c>
      <c r="D176" s="16">
        <f>'Ref. ACS-5-YR'!R888</f>
        <v>3781</v>
      </c>
      <c r="E176" s="55">
        <v>1.3900346209557463E-2</v>
      </c>
      <c r="F176" s="16">
        <f>'Ref. ACS-5-YR'!AB888</f>
        <v>134811</v>
      </c>
      <c r="G176" s="55">
        <v>1.0918590589918974E-2</v>
      </c>
      <c r="H176" s="263"/>
    </row>
    <row r="177" spans="1:8" hidden="1" x14ac:dyDescent="0.3">
      <c r="A177" s="13" t="s">
        <v>1380</v>
      </c>
      <c r="B177" s="16">
        <f>'Ref. ACS-5-YR'!H889</f>
        <v>91</v>
      </c>
      <c r="C177" s="55">
        <v>1.5246849518161602E-2</v>
      </c>
      <c r="D177" s="16">
        <f>'Ref. ACS-5-YR'!R889</f>
        <v>4111</v>
      </c>
      <c r="E177" s="55">
        <v>1.6079582729794158E-2</v>
      </c>
      <c r="F177" s="16">
        <f>'Ref. ACS-5-YR'!AB889</f>
        <v>149463</v>
      </c>
      <c r="G177" s="55">
        <v>1.2028196910427924E-2</v>
      </c>
      <c r="H177" s="263"/>
    </row>
    <row r="178" spans="1:8" hidden="1" x14ac:dyDescent="0.3">
      <c r="A178" s="13" t="s">
        <v>1381</v>
      </c>
      <c r="B178" s="16">
        <f>'Ref. ACS-5-YR'!H890</f>
        <v>120</v>
      </c>
      <c r="C178" s="55">
        <v>1.1653076352853967E-2</v>
      </c>
      <c r="D178" s="16">
        <f>'Ref. ACS-5-YR'!R890</f>
        <v>3623</v>
      </c>
      <c r="E178" s="55">
        <v>1.2607743921846278E-2</v>
      </c>
      <c r="F178" s="16">
        <f>'Ref. ACS-5-YR'!AB890</f>
        <v>138441</v>
      </c>
      <c r="G178" s="55">
        <v>1.1373043144014388E-2</v>
      </c>
      <c r="H178" s="263"/>
    </row>
    <row r="179" spans="1:8" hidden="1" x14ac:dyDescent="0.3">
      <c r="A179" s="13" t="s">
        <v>1382</v>
      </c>
      <c r="B179" s="16">
        <f>'Ref. ACS-5-YR'!H891</f>
        <v>53</v>
      </c>
      <c r="C179" s="55">
        <v>1.4499629355077835E-2</v>
      </c>
      <c r="D179" s="16">
        <f>'Ref. ACS-5-YR'!R891</f>
        <v>5070</v>
      </c>
      <c r="E179" s="55">
        <v>1.5196196241710133E-2</v>
      </c>
      <c r="F179" s="16">
        <f>'Ref. ACS-5-YR'!AB891</f>
        <v>155952</v>
      </c>
      <c r="G179" s="55">
        <v>1.2048972322398209E-2</v>
      </c>
      <c r="H179" s="263"/>
    </row>
    <row r="180" spans="1:8" hidden="1" x14ac:dyDescent="0.3">
      <c r="A180" s="13" t="s">
        <v>1383</v>
      </c>
      <c r="B180" s="16">
        <f>'Ref. ACS-5-YR'!H892</f>
        <v>75</v>
      </c>
      <c r="C180" s="55">
        <v>1.3159377316530763E-2</v>
      </c>
      <c r="D180" s="16">
        <f>'Ref. ACS-5-YR'!R892</f>
        <v>3371</v>
      </c>
      <c r="E180" s="55">
        <v>1.242262248868161E-2</v>
      </c>
      <c r="F180" s="16">
        <f>'Ref. ACS-5-YR'!AB892</f>
        <v>140200</v>
      </c>
      <c r="G180" s="55">
        <v>1.1521384185204441E-2</v>
      </c>
      <c r="H180" s="263"/>
    </row>
    <row r="181" spans="1:8" hidden="1" x14ac:dyDescent="0.3">
      <c r="A181" s="13" t="s">
        <v>1384</v>
      </c>
      <c r="B181" s="16">
        <f>'Ref. ACS-5-YR'!H893</f>
        <v>66</v>
      </c>
      <c r="C181" s="55">
        <v>2.5808747220163082E-2</v>
      </c>
      <c r="D181" s="16">
        <f>'Ref. ACS-5-YR'!R893</f>
        <v>7469</v>
      </c>
      <c r="E181" s="55">
        <v>2.4195696089066143E-2</v>
      </c>
      <c r="F181" s="16">
        <f>'Ref. ACS-5-YR'!AB893</f>
        <v>298933</v>
      </c>
      <c r="G181" s="55">
        <v>2.3611370697285687E-2</v>
      </c>
      <c r="H181" s="263"/>
    </row>
    <row r="182" spans="1:8" hidden="1" x14ac:dyDescent="0.3">
      <c r="A182" s="13" t="s">
        <v>1385</v>
      </c>
      <c r="B182" s="16">
        <f>'Ref. ACS-5-YR'!H894</f>
        <v>129</v>
      </c>
      <c r="C182" s="55">
        <v>3.3559673832468495E-2</v>
      </c>
      <c r="D182" s="16">
        <f>'Ref. ACS-5-YR'!R894</f>
        <v>10787</v>
      </c>
      <c r="E182" s="55">
        <v>3.5124356134664476E-2</v>
      </c>
      <c r="F182" s="16">
        <f>'Ref. ACS-5-YR'!AB894</f>
        <v>419518</v>
      </c>
      <c r="G182" s="55">
        <v>3.2930024579382239E-2</v>
      </c>
      <c r="H182" s="263"/>
    </row>
    <row r="183" spans="1:8" hidden="1" x14ac:dyDescent="0.3">
      <c r="A183" s="13" t="s">
        <v>1386</v>
      </c>
      <c r="B183" s="16">
        <f>'Ref. ACS-5-YR'!H895</f>
        <v>182</v>
      </c>
      <c r="C183" s="55">
        <v>4.268643439584878E-2</v>
      </c>
      <c r="D183" s="16">
        <f>'Ref. ACS-5-YR'!R895</f>
        <v>13957</v>
      </c>
      <c r="E183" s="55">
        <v>4.7897735023026508E-2</v>
      </c>
      <c r="F183" s="16">
        <f>'Ref. ACS-5-YR'!AB895</f>
        <v>627473</v>
      </c>
      <c r="G183" s="55">
        <v>4.9514936294614044E-2</v>
      </c>
      <c r="H183" s="263"/>
    </row>
    <row r="184" spans="1:8" hidden="1" x14ac:dyDescent="0.3">
      <c r="A184" s="13" t="s">
        <v>1387</v>
      </c>
      <c r="B184" s="16">
        <f>'Ref. ACS-5-YR'!H896</f>
        <v>19</v>
      </c>
      <c r="C184" s="55">
        <v>3.4099332839140101E-2</v>
      </c>
      <c r="D184" s="16">
        <f>'Ref. ACS-5-YR'!R896</f>
        <v>12840</v>
      </c>
      <c r="E184" s="55">
        <v>3.6660539255487061E-2</v>
      </c>
      <c r="F184" s="16">
        <f>'Ref. ACS-5-YR'!AB896</f>
        <v>540673</v>
      </c>
      <c r="G184" s="55">
        <v>4.1022929155231883E-2</v>
      </c>
      <c r="H184" s="263"/>
    </row>
    <row r="185" spans="1:8" hidden="1" x14ac:dyDescent="0.3">
      <c r="A185" s="13" t="s">
        <v>1388</v>
      </c>
      <c r="B185" s="16">
        <f>'Ref. ACS-5-YR'!H897</f>
        <v>44</v>
      </c>
      <c r="C185" s="55">
        <v>1.681245366938473E-2</v>
      </c>
      <c r="D185" s="16">
        <f>'Ref. ACS-5-YR'!R897</f>
        <v>6604</v>
      </c>
      <c r="E185" s="55">
        <v>2.1883302046728548E-2</v>
      </c>
      <c r="F185" s="16">
        <f>'Ref. ACS-5-YR'!AB897</f>
        <v>406789</v>
      </c>
      <c r="G185" s="55">
        <v>3.058232636470308E-2</v>
      </c>
      <c r="H185" s="263"/>
    </row>
    <row r="186" spans="1:8" hidden="1" x14ac:dyDescent="0.3">
      <c r="A186" s="13" t="s">
        <v>1389</v>
      </c>
      <c r="B186" s="16">
        <f>'Ref. ACS-5-YR'!H898</f>
        <v>0</v>
      </c>
      <c r="C186" s="55">
        <v>2.2161601186063751E-2</v>
      </c>
      <c r="D186" s="16">
        <f>'Ref. ACS-5-YR'!R898</f>
        <v>9210</v>
      </c>
      <c r="E186" s="55">
        <v>2.8161192052119803E-2</v>
      </c>
      <c r="F186" s="16">
        <f>'Ref. ACS-5-YR'!AB898</f>
        <v>563596</v>
      </c>
      <c r="G186" s="55">
        <v>4.1732896277950786E-2</v>
      </c>
      <c r="H186" s="263"/>
    </row>
    <row r="187" spans="1:8" hidden="1" x14ac:dyDescent="0.3">
      <c r="A187" s="13" t="s">
        <v>1390</v>
      </c>
      <c r="B187" s="16">
        <f>'Ref. ACS-5-YR'!H899</f>
        <v>22</v>
      </c>
      <c r="C187" s="55">
        <v>2.2932542624166049E-2</v>
      </c>
      <c r="D187" s="16">
        <f>'Ref. ACS-5-YR'!R899</f>
        <v>9773</v>
      </c>
      <c r="E187" s="55">
        <v>2.7203107441881612E-2</v>
      </c>
      <c r="F187" s="16">
        <f>'Ref. ACS-5-YR'!AB899</f>
        <v>858937</v>
      </c>
      <c r="G187" s="55">
        <v>6.1113212502719588E-2</v>
      </c>
      <c r="H187" s="263"/>
    </row>
    <row r="188" spans="1:8" x14ac:dyDescent="0.3">
      <c r="A188" s="13" t="s">
        <v>1393</v>
      </c>
      <c r="B188" s="16">
        <f>'Ref. ACS-5-YR'!H900</f>
        <v>419</v>
      </c>
      <c r="C188" s="55">
        <f>B188/B136</f>
        <v>0.14763918252290345</v>
      </c>
      <c r="D188" s="16">
        <f>'Ref. ACS-5-YR'!R900</f>
        <v>71240</v>
      </c>
      <c r="E188" s="55">
        <f>D188/D136</f>
        <v>0.22973456692583288</v>
      </c>
      <c r="F188" s="16">
        <f>'Ref. ACS-5-YR'!AB900</f>
        <v>3198850</v>
      </c>
      <c r="G188" s="55">
        <f>F188/F136</f>
        <v>0.24412899101694452</v>
      </c>
      <c r="H188" s="263"/>
    </row>
    <row r="189" spans="1:8" x14ac:dyDescent="0.3">
      <c r="A189" s="13" t="s">
        <v>1375</v>
      </c>
      <c r="B189" s="16">
        <f>'Ref. ACS-5-YR'!H901</f>
        <v>0</v>
      </c>
      <c r="C189" s="55">
        <f>B189/B188</f>
        <v>0</v>
      </c>
      <c r="D189" s="16">
        <f>'Ref. ACS-5-YR'!R901</f>
        <v>4642</v>
      </c>
      <c r="E189" s="55">
        <f>D189/D188</f>
        <v>6.5160022459292533E-2</v>
      </c>
      <c r="F189" s="16">
        <f>'Ref. ACS-5-YR'!AB901</f>
        <v>172556</v>
      </c>
      <c r="G189" s="55">
        <f>F189/F188</f>
        <v>5.3943135814433309E-2</v>
      </c>
      <c r="H189" s="263"/>
    </row>
    <row r="190" spans="1:8" x14ac:dyDescent="0.3">
      <c r="A190" s="13" t="s">
        <v>1376</v>
      </c>
      <c r="B190" s="16">
        <f>'Ref. ACS-5-YR'!H902</f>
        <v>91</v>
      </c>
      <c r="C190" s="55">
        <f>B190/B188</f>
        <v>0.21718377088305491</v>
      </c>
      <c r="D190" s="16">
        <f>'Ref. ACS-5-YR'!R902</f>
        <v>6332</v>
      </c>
      <c r="E190" s="55">
        <f>D190/D188</f>
        <v>8.8882650196518809E-2</v>
      </c>
      <c r="F190" s="16">
        <f>'Ref. ACS-5-YR'!AB902</f>
        <v>231833</v>
      </c>
      <c r="G190" s="55">
        <f>F190/F188</f>
        <v>7.2473857792644231E-2</v>
      </c>
      <c r="H190" s="263"/>
    </row>
    <row r="191" spans="1:8" x14ac:dyDescent="0.3">
      <c r="A191" s="13" t="s">
        <v>1377</v>
      </c>
      <c r="B191" s="16">
        <f>'Ref. ACS-5-YR'!H903</f>
        <v>48</v>
      </c>
      <c r="C191" s="55">
        <f>B191/B188</f>
        <v>0.11455847255369929</v>
      </c>
      <c r="D191" s="16">
        <f>'Ref. ACS-5-YR'!R903</f>
        <v>4837</v>
      </c>
      <c r="E191" s="55">
        <f>D191/D188</f>
        <v>6.7897248736664792E-2</v>
      </c>
      <c r="F191" s="16">
        <f>'Ref. ACS-5-YR'!AB903</f>
        <v>189249</v>
      </c>
      <c r="G191" s="55">
        <f>F191/F188</f>
        <v>5.916157369054504E-2</v>
      </c>
      <c r="H191" s="263"/>
    </row>
    <row r="192" spans="1:8" x14ac:dyDescent="0.3">
      <c r="A192" s="13" t="s">
        <v>1378</v>
      </c>
      <c r="B192" s="16">
        <f>'Ref. ACS-5-YR'!H904</f>
        <v>50</v>
      </c>
      <c r="C192" s="55">
        <f>B192/B188</f>
        <v>0.11933174224343675</v>
      </c>
      <c r="D192" s="16">
        <f>'Ref. ACS-5-YR'!R904</f>
        <v>5203</v>
      </c>
      <c r="E192" s="55">
        <f>D192/D188</f>
        <v>7.3034811903425048E-2</v>
      </c>
      <c r="F192" s="16">
        <f>'Ref. ACS-5-YR'!AB904</f>
        <v>173679</v>
      </c>
      <c r="G192" s="55">
        <f>F192/F188</f>
        <v>5.4294199477937385E-2</v>
      </c>
      <c r="H192" s="263"/>
    </row>
    <row r="193" spans="1:9" x14ac:dyDescent="0.3">
      <c r="A193" s="13" t="s">
        <v>1379</v>
      </c>
      <c r="B193" s="16">
        <f>'Ref. ACS-5-YR'!H905</f>
        <v>89</v>
      </c>
      <c r="C193" s="55">
        <f>B193/B188</f>
        <v>0.21241050119331742</v>
      </c>
      <c r="D193" s="16">
        <f>'Ref. ACS-5-YR'!R905</f>
        <v>4109</v>
      </c>
      <c r="E193" s="55">
        <f>D193/D188</f>
        <v>5.7678270634475011E-2</v>
      </c>
      <c r="F193" s="16">
        <f>'Ref. ACS-5-YR'!AB905</f>
        <v>156105</v>
      </c>
      <c r="G193" s="55">
        <f>F193/F188</f>
        <v>4.8800350125826467E-2</v>
      </c>
      <c r="H193" s="263"/>
    </row>
    <row r="194" spans="1:9" x14ac:dyDescent="0.3">
      <c r="A194" s="13" t="s">
        <v>1380</v>
      </c>
      <c r="B194" s="16">
        <f>'Ref. ACS-5-YR'!H906</f>
        <v>11</v>
      </c>
      <c r="C194" s="55">
        <f>B194/B188</f>
        <v>2.6252983293556086E-2</v>
      </c>
      <c r="D194" s="16">
        <f>'Ref. ACS-5-YR'!R906</f>
        <v>3832</v>
      </c>
      <c r="E194" s="55">
        <f>D194/D188</f>
        <v>5.3790005614823132E-2</v>
      </c>
      <c r="F194" s="16">
        <f>'Ref. ACS-5-YR'!AB906</f>
        <v>146101</v>
      </c>
      <c r="G194" s="55">
        <f>F194/F188</f>
        <v>4.5672976225831156E-2</v>
      </c>
      <c r="H194" s="263"/>
    </row>
    <row r="195" spans="1:9" x14ac:dyDescent="0.3">
      <c r="A195" s="13" t="s">
        <v>1381</v>
      </c>
      <c r="B195" s="16">
        <f>'Ref. ACS-5-YR'!H907</f>
        <v>0</v>
      </c>
      <c r="C195" s="55">
        <f>B195/B188</f>
        <v>0</v>
      </c>
      <c r="D195" s="16">
        <f>'Ref. ACS-5-YR'!R907</f>
        <v>3424</v>
      </c>
      <c r="E195" s="55">
        <f>D195/D188</f>
        <v>4.8062886019090402E-2</v>
      </c>
      <c r="F195" s="16">
        <f>'Ref. ACS-5-YR'!AB907</f>
        <v>133947</v>
      </c>
      <c r="G195" s="55">
        <f>F195/F188</f>
        <v>4.1873485783953605E-2</v>
      </c>
      <c r="H195" s="263"/>
    </row>
    <row r="196" spans="1:9" x14ac:dyDescent="0.3">
      <c r="A196" s="13" t="s">
        <v>1382</v>
      </c>
      <c r="B196" s="16">
        <f>'Ref. ACS-5-YR'!H908</f>
        <v>0</v>
      </c>
      <c r="C196" s="55">
        <f>B196/B188</f>
        <v>0</v>
      </c>
      <c r="D196" s="16">
        <f>'Ref. ACS-5-YR'!R908</f>
        <v>3327</v>
      </c>
      <c r="E196" s="55">
        <f>D196/D188</f>
        <v>4.6701291409320604E-2</v>
      </c>
      <c r="F196" s="16">
        <f>'Ref. ACS-5-YR'!AB908</f>
        <v>124511</v>
      </c>
      <c r="G196" s="55">
        <f>F196/F188</f>
        <v>3.892367569595323E-2</v>
      </c>
      <c r="H196" s="263"/>
    </row>
    <row r="197" spans="1:9" x14ac:dyDescent="0.3">
      <c r="A197" s="13" t="s">
        <v>1383</v>
      </c>
      <c r="B197" s="16">
        <f>'Ref. ACS-5-YR'!H909</f>
        <v>0</v>
      </c>
      <c r="C197" s="55">
        <f>B197/B188</f>
        <v>0</v>
      </c>
      <c r="D197" s="16">
        <f>'Ref. ACS-5-YR'!R909</f>
        <v>2535</v>
      </c>
      <c r="E197" s="55">
        <f>D197/D188</f>
        <v>3.5583941605839414E-2</v>
      </c>
      <c r="F197" s="16">
        <f>'Ref. ACS-5-YR'!AB909</f>
        <v>116059</v>
      </c>
      <c r="G197" s="55">
        <f>F197/F188</f>
        <v>3.6281476155493382E-2</v>
      </c>
      <c r="H197" s="263"/>
    </row>
    <row r="198" spans="1:9" x14ac:dyDescent="0.3">
      <c r="A198" s="13" t="s">
        <v>1384</v>
      </c>
      <c r="B198" s="16">
        <f>'Ref. ACS-5-YR'!H910</f>
        <v>21</v>
      </c>
      <c r="C198" s="55">
        <f>B198/B188</f>
        <v>5.0119331742243436E-2</v>
      </c>
      <c r="D198" s="16">
        <f>'Ref. ACS-5-YR'!R910</f>
        <v>5287</v>
      </c>
      <c r="E198" s="55">
        <f>D198/D188</f>
        <v>7.4213924761370023E-2</v>
      </c>
      <c r="F198" s="16">
        <f>'Ref. ACS-5-YR'!AB910</f>
        <v>216099</v>
      </c>
      <c r="G198" s="55">
        <f>F198/F188</f>
        <v>6.7555215155446491E-2</v>
      </c>
      <c r="H198" s="263"/>
    </row>
    <row r="199" spans="1:9" x14ac:dyDescent="0.3">
      <c r="A199" s="13" t="s">
        <v>1385</v>
      </c>
      <c r="B199" s="16">
        <f>'Ref. ACS-5-YR'!H911</f>
        <v>61</v>
      </c>
      <c r="C199" s="55">
        <f>B199/B188</f>
        <v>0.14558472553699284</v>
      </c>
      <c r="D199" s="16">
        <f>'Ref. ACS-5-YR'!R911</f>
        <v>5944</v>
      </c>
      <c r="E199" s="55">
        <f>D199/D188</f>
        <v>8.3436271757439645E-2</v>
      </c>
      <c r="F199" s="16">
        <f>'Ref. ACS-5-YR'!AB911</f>
        <v>279893</v>
      </c>
      <c r="G199" s="55">
        <f>F199/F188</f>
        <v>8.7498007096300234E-2</v>
      </c>
      <c r="H199" s="263"/>
    </row>
    <row r="200" spans="1:9" x14ac:dyDescent="0.3">
      <c r="A200" s="13" t="s">
        <v>1386</v>
      </c>
      <c r="B200" s="16">
        <f>'Ref. ACS-5-YR'!H912</f>
        <v>8</v>
      </c>
      <c r="C200" s="55">
        <f>B200/B188</f>
        <v>1.9093078758949882E-2</v>
      </c>
      <c r="D200" s="16">
        <f>'Ref. ACS-5-YR'!R912</f>
        <v>7350</v>
      </c>
      <c r="E200" s="55">
        <f>D200/D188</f>
        <v>0.10317237507018528</v>
      </c>
      <c r="F200" s="16">
        <f>'Ref. ACS-5-YR'!AB912</f>
        <v>355361</v>
      </c>
      <c r="G200" s="55">
        <f>F200/F188</f>
        <v>0.111090235553402</v>
      </c>
      <c r="H200" s="263"/>
    </row>
    <row r="201" spans="1:9" x14ac:dyDescent="0.3">
      <c r="A201" s="13" t="s">
        <v>1387</v>
      </c>
      <c r="B201" s="16">
        <f>'Ref. ACS-5-YR'!H913</f>
        <v>30</v>
      </c>
      <c r="C201" s="55">
        <f>B201/B188</f>
        <v>7.1599045346062054E-2</v>
      </c>
      <c r="D201" s="16">
        <f>'Ref. ACS-5-YR'!R913</f>
        <v>5366</v>
      </c>
      <c r="E201" s="55">
        <f>D201/D188</f>
        <v>7.5322852330151596E-2</v>
      </c>
      <c r="F201" s="16">
        <f>'Ref. ACS-5-YR'!AB913</f>
        <v>256255</v>
      </c>
      <c r="G201" s="55">
        <f>F201/F188</f>
        <v>8.0108476483736341E-2</v>
      </c>
      <c r="H201" s="263"/>
    </row>
    <row r="202" spans="1:9" x14ac:dyDescent="0.3">
      <c r="A202" s="13" t="s">
        <v>1388</v>
      </c>
      <c r="B202" s="16">
        <f>'Ref. ACS-5-YR'!H914</f>
        <v>0</v>
      </c>
      <c r="C202" s="55">
        <f>B202/B188</f>
        <v>0</v>
      </c>
      <c r="D202" s="16">
        <f>'Ref. ACS-5-YR'!R914</f>
        <v>2591</v>
      </c>
      <c r="E202" s="55">
        <f>D202/D188</f>
        <v>3.6370016844469402E-2</v>
      </c>
      <c r="F202" s="16">
        <f>'Ref. ACS-5-YR'!AB914</f>
        <v>170039</v>
      </c>
      <c r="G202" s="55">
        <f>F202/F188</f>
        <v>5.3156290541913502E-2</v>
      </c>
      <c r="H202" s="263"/>
    </row>
    <row r="203" spans="1:9" x14ac:dyDescent="0.3">
      <c r="A203" s="13" t="s">
        <v>1389</v>
      </c>
      <c r="B203" s="16">
        <f>'Ref. ACS-5-YR'!H915</f>
        <v>0</v>
      </c>
      <c r="C203" s="55">
        <f>B203/B188</f>
        <v>0</v>
      </c>
      <c r="D203" s="16">
        <f>'Ref. ACS-5-YR'!R915</f>
        <v>3277</v>
      </c>
      <c r="E203" s="55">
        <f>D203/D188</f>
        <v>4.5999438517686696E-2</v>
      </c>
      <c r="F203" s="16">
        <f>'Ref. ACS-5-YR'!AB915</f>
        <v>205551</v>
      </c>
      <c r="G203" s="55">
        <f>F203/F188</f>
        <v>6.4257780139737722E-2</v>
      </c>
      <c r="H203" s="263"/>
    </row>
    <row r="204" spans="1:9" x14ac:dyDescent="0.3">
      <c r="A204" s="13" t="s">
        <v>1390</v>
      </c>
      <c r="B204" s="16">
        <f>'Ref. ACS-5-YR'!H916</f>
        <v>10</v>
      </c>
      <c r="C204" s="55">
        <f>B204/B188</f>
        <v>2.386634844868735E-2</v>
      </c>
      <c r="D204" s="16">
        <f>'Ref. ACS-5-YR'!R916</f>
        <v>3184</v>
      </c>
      <c r="E204" s="55">
        <f>D204/D188</f>
        <v>4.4693992139247615E-2</v>
      </c>
      <c r="F204" s="16">
        <f>'Ref. ACS-5-YR'!AB916</f>
        <v>271612</v>
      </c>
      <c r="G204" s="55">
        <f>F204/F188</f>
        <v>8.4909264266845905E-2</v>
      </c>
      <c r="H204" s="263"/>
    </row>
    <row r="205" spans="1:9" x14ac:dyDescent="0.3">
      <c r="A205" s="47" t="s">
        <v>1394</v>
      </c>
    </row>
    <row r="206" spans="1:9" x14ac:dyDescent="0.3">
      <c r="A206" s="47"/>
      <c r="I206" s="26" t="str">
        <f>A205</f>
        <v>Source: U.S. Census Bureau, ACS16-20 (5-year Estimates), Table B19037</v>
      </c>
    </row>
    <row r="208" spans="1:9" x14ac:dyDescent="0.3">
      <c r="A208" s="1" t="s">
        <v>1395</v>
      </c>
      <c r="C208" s="114" t="s">
        <v>195</v>
      </c>
      <c r="D208" s="114"/>
      <c r="E208" s="114" t="s">
        <v>195</v>
      </c>
      <c r="F208" s="114"/>
      <c r="G208" s="114" t="s">
        <v>195</v>
      </c>
      <c r="H208" s="269"/>
      <c r="I208" s="61" t="s">
        <v>1396</v>
      </c>
    </row>
    <row r="209" spans="1:9" ht="28.8" x14ac:dyDescent="0.3">
      <c r="A209" s="48" t="s">
        <v>188</v>
      </c>
      <c r="B209" s="60" t="str">
        <f>B3</f>
        <v>City of Mendota</v>
      </c>
      <c r="C209" s="60" t="str">
        <f>B3</f>
        <v>City of Mendota</v>
      </c>
      <c r="D209" s="60" t="str">
        <f>B4</f>
        <v>Fresno County</v>
      </c>
      <c r="E209" s="60" t="str">
        <f>B4</f>
        <v>Fresno County</v>
      </c>
      <c r="F209" s="60" t="s">
        <v>189</v>
      </c>
      <c r="G209" s="60" t="s">
        <v>189</v>
      </c>
      <c r="H209" s="262"/>
    </row>
    <row r="210" spans="1:9" x14ac:dyDescent="0.3">
      <c r="A210" s="13" t="s">
        <v>196</v>
      </c>
      <c r="B210" s="16">
        <f>B211+B215</f>
        <v>419</v>
      </c>
      <c r="C210" s="55"/>
      <c r="D210" s="16">
        <f>D211+D215</f>
        <v>71240</v>
      </c>
      <c r="E210" s="55"/>
      <c r="F210" s="16">
        <f>F211+F215</f>
        <v>3198850</v>
      </c>
      <c r="G210" s="55"/>
      <c r="H210" s="263"/>
    </row>
    <row r="211" spans="1:9" x14ac:dyDescent="0.3">
      <c r="A211" s="13" t="s">
        <v>1397</v>
      </c>
      <c r="B211" s="16">
        <f>SUM(B212:B214)</f>
        <v>233</v>
      </c>
      <c r="C211" s="55">
        <f>B211/B210</f>
        <v>0.55608591885441527</v>
      </c>
      <c r="D211" s="16">
        <f>SUM(D212:D214)</f>
        <v>50837</v>
      </c>
      <c r="E211" s="55">
        <f>D211/D210</f>
        <v>0.7136019090398652</v>
      </c>
      <c r="F211" s="16">
        <f>SUM(F212:F214)</f>
        <v>2340689</v>
      </c>
      <c r="G211" s="55">
        <f>F211/F210</f>
        <v>0.7317282773496725</v>
      </c>
      <c r="H211" s="263"/>
    </row>
    <row r="212" spans="1:9" x14ac:dyDescent="0.3">
      <c r="A212" s="13" t="s">
        <v>1398</v>
      </c>
      <c r="B212" s="16">
        <f>'Ref. ACS-5-YR'!H1007</f>
        <v>117</v>
      </c>
      <c r="C212" s="55">
        <f>B212/B211</f>
        <v>0.50214592274678116</v>
      </c>
      <c r="D212" s="16">
        <f>'Ref. ACS-5-YR'!R1007</f>
        <v>30182</v>
      </c>
      <c r="E212" s="55">
        <f>D212/D211</f>
        <v>0.59370143792906738</v>
      </c>
      <c r="F212" s="16">
        <f>'Ref. ACS-5-YR'!AB1007</f>
        <v>1350393</v>
      </c>
      <c r="G212" s="55">
        <f>F212/F211</f>
        <v>0.57692115441222647</v>
      </c>
      <c r="H212" s="263"/>
    </row>
    <row r="213" spans="1:9" x14ac:dyDescent="0.3">
      <c r="A213" s="13" t="s">
        <v>1399</v>
      </c>
      <c r="B213" s="16">
        <f>'Ref. ACS-5-YR'!H1008</f>
        <v>116</v>
      </c>
      <c r="C213" s="55">
        <f>B213/B211</f>
        <v>0.4978540772532189</v>
      </c>
      <c r="D213" s="16">
        <f>'Ref. ACS-5-YR'!R1008</f>
        <v>14267</v>
      </c>
      <c r="E213" s="55">
        <f>D213/D211</f>
        <v>0.28064205204870468</v>
      </c>
      <c r="F213" s="16">
        <f>'Ref. ACS-5-YR'!AB1008</f>
        <v>688443</v>
      </c>
      <c r="G213" s="55">
        <f>F213/F211</f>
        <v>0.29411980831285145</v>
      </c>
      <c r="H213" s="263"/>
    </row>
    <row r="214" spans="1:9" x14ac:dyDescent="0.3">
      <c r="A214" s="13" t="s">
        <v>1400</v>
      </c>
      <c r="B214" s="16">
        <f>'Ref. ACS-5-YR'!H1009</f>
        <v>0</v>
      </c>
      <c r="C214" s="55">
        <f>B214/B211</f>
        <v>0</v>
      </c>
      <c r="D214" s="16">
        <f>'Ref. ACS-5-YR'!R1009</f>
        <v>6388</v>
      </c>
      <c r="E214" s="55">
        <f>D214/D211</f>
        <v>0.12565651002222791</v>
      </c>
      <c r="F214" s="16">
        <f>'Ref. ACS-5-YR'!AB1009</f>
        <v>301853</v>
      </c>
      <c r="G214" s="55">
        <f>F214/F211</f>
        <v>0.12895903727492206</v>
      </c>
      <c r="H214" s="263"/>
    </row>
    <row r="215" spans="1:9" x14ac:dyDescent="0.3">
      <c r="A215" s="13" t="s">
        <v>1401</v>
      </c>
      <c r="B215" s="16">
        <f>SUM(B216:B218)</f>
        <v>186</v>
      </c>
      <c r="C215" s="55">
        <f>B215/B210</f>
        <v>0.44391408114558473</v>
      </c>
      <c r="D215" s="16">
        <f>SUM(D216:D218)</f>
        <v>20403</v>
      </c>
      <c r="E215" s="55">
        <f>D215/D210</f>
        <v>0.28639809096013474</v>
      </c>
      <c r="F215" s="16">
        <f>SUM(F216:F218)</f>
        <v>858161</v>
      </c>
      <c r="G215" s="55">
        <f>F215/F210</f>
        <v>0.26827172265032745</v>
      </c>
      <c r="H215" s="263"/>
    </row>
    <row r="216" spans="1:9" x14ac:dyDescent="0.3">
      <c r="A216" s="13" t="s">
        <v>1398</v>
      </c>
      <c r="B216" s="16">
        <f>'Ref. ACS-5-YR'!H1017</f>
        <v>150</v>
      </c>
      <c r="C216" s="55">
        <f>B216/B215</f>
        <v>0.80645161290322576</v>
      </c>
      <c r="D216" s="16">
        <f>'Ref. ACS-5-YR'!R1017</f>
        <v>11530</v>
      </c>
      <c r="E216" s="55">
        <f>D216/D215</f>
        <v>0.56511297358231638</v>
      </c>
      <c r="F216" s="16">
        <f>'Ref. ACS-5-YR'!AB1017</f>
        <v>484266</v>
      </c>
      <c r="G216" s="55">
        <f>F216/F215</f>
        <v>0.56430669769425545</v>
      </c>
      <c r="H216" s="263"/>
    </row>
    <row r="217" spans="1:9" x14ac:dyDescent="0.3">
      <c r="A217" s="13" t="s">
        <v>1399</v>
      </c>
      <c r="B217" s="16">
        <f>'Ref. ACS-5-YR'!H1018</f>
        <v>36</v>
      </c>
      <c r="C217" s="55">
        <f>B217/B215</f>
        <v>0.19354838709677419</v>
      </c>
      <c r="D217" s="16">
        <f>'Ref. ACS-5-YR'!R1018</f>
        <v>5309</v>
      </c>
      <c r="E217" s="55">
        <f>D217/D215</f>
        <v>0.26020683232857911</v>
      </c>
      <c r="F217" s="16">
        <f>'Ref. ACS-5-YR'!AB1018</f>
        <v>234067</v>
      </c>
      <c r="G217" s="55">
        <f>F217/F215</f>
        <v>0.27275418015966701</v>
      </c>
      <c r="H217" s="263"/>
    </row>
    <row r="218" spans="1:9" x14ac:dyDescent="0.3">
      <c r="A218" s="13" t="s">
        <v>1400</v>
      </c>
      <c r="B218" s="16">
        <f>'Ref. ACS-5-YR'!H1019</f>
        <v>0</v>
      </c>
      <c r="C218" s="55">
        <f>B218/B215</f>
        <v>0</v>
      </c>
      <c r="D218" s="16">
        <f>'Ref. ACS-5-YR'!R1019</f>
        <v>3564</v>
      </c>
      <c r="E218" s="55">
        <f>D218/D215</f>
        <v>0.17468019408910454</v>
      </c>
      <c r="F218" s="16">
        <f>'Ref. ACS-5-YR'!AB1019</f>
        <v>139828</v>
      </c>
      <c r="G218" s="55">
        <f>F218/F215</f>
        <v>0.16293912214607748</v>
      </c>
      <c r="H218" s="263"/>
    </row>
    <row r="219" spans="1:9" x14ac:dyDescent="0.3">
      <c r="A219" s="47" t="s">
        <v>1402</v>
      </c>
    </row>
    <row r="222" spans="1:9" x14ac:dyDescent="0.3">
      <c r="I222" s="26" t="str">
        <f>A219</f>
        <v>Source: U.S. Census Bureau, ACS16-20 (5-year Estimates), Table B25007</v>
      </c>
    </row>
    <row r="223" spans="1:9" x14ac:dyDescent="0.3">
      <c r="A223" s="1" t="s">
        <v>1403</v>
      </c>
    </row>
    <row r="224" spans="1:9" ht="28.8" x14ac:dyDescent="0.3">
      <c r="A224" s="48"/>
      <c r="B224" s="60" t="s">
        <v>1404</v>
      </c>
      <c r="C224" s="60" t="s">
        <v>1356</v>
      </c>
      <c r="D224" s="60" t="s">
        <v>1404</v>
      </c>
      <c r="E224" s="60" t="s">
        <v>1356</v>
      </c>
      <c r="F224" s="60" t="s">
        <v>1404</v>
      </c>
      <c r="G224" s="60" t="s">
        <v>1356</v>
      </c>
      <c r="I224" s="61" t="s">
        <v>1405</v>
      </c>
    </row>
    <row r="225" spans="1:9" x14ac:dyDescent="0.3">
      <c r="A225" s="48" t="s">
        <v>188</v>
      </c>
      <c r="B225" s="151">
        <v>2010</v>
      </c>
      <c r="C225" s="151">
        <v>2010</v>
      </c>
      <c r="D225" s="151">
        <v>2015</v>
      </c>
      <c r="E225" s="151">
        <v>2015</v>
      </c>
      <c r="F225" s="151">
        <v>2020</v>
      </c>
      <c r="G225" s="151">
        <v>2020</v>
      </c>
    </row>
    <row r="226" spans="1:9" x14ac:dyDescent="0.3">
      <c r="A226" s="13" t="str">
        <f>B3</f>
        <v>City of Mendota</v>
      </c>
      <c r="B226" s="63">
        <f>SUM('Ref. ACS-5-YR'!B1017:B1019)</f>
        <v>25</v>
      </c>
      <c r="C226" s="63">
        <f>SUM('Ref. ACS-5-YR'!B1007:B1009)</f>
        <v>234</v>
      </c>
      <c r="D226" s="63">
        <f>SUM('Ref. ACS-5-YR'!E1017:E1019)</f>
        <v>120</v>
      </c>
      <c r="E226" s="16">
        <f>SUM('Ref. ACS-5-YR'!E1007:E1009)</f>
        <v>197</v>
      </c>
      <c r="F226" s="16">
        <f>SUM('Ref. ACS-5-YR'!H1017:H1019)</f>
        <v>186</v>
      </c>
      <c r="G226" s="16">
        <f>SUM('Ref. ACS-5-YR'!H1007:H1009)</f>
        <v>233</v>
      </c>
    </row>
    <row r="227" spans="1:9" x14ac:dyDescent="0.3">
      <c r="A227" s="13" t="str">
        <f>B3</f>
        <v>City of Mendota</v>
      </c>
      <c r="B227" s="5">
        <f>B226/(B226+C226)</f>
        <v>9.6525096525096526E-2</v>
      </c>
      <c r="C227" s="5">
        <f>C226/(B226+C226)</f>
        <v>0.90347490347490345</v>
      </c>
      <c r="D227" s="5">
        <f>D226/(D226+E226)</f>
        <v>0.37854889589905361</v>
      </c>
      <c r="E227" s="5">
        <f>E226/(D226+E226)</f>
        <v>0.62145110410094639</v>
      </c>
      <c r="F227" s="5">
        <f>F226/(F226+G226)</f>
        <v>0.44391408114558473</v>
      </c>
      <c r="G227" s="5">
        <f>G226/(F226+G226)</f>
        <v>0.55608591885441527</v>
      </c>
    </row>
    <row r="228" spans="1:9" x14ac:dyDescent="0.3">
      <c r="A228" s="13" t="str">
        <f>B4</f>
        <v>Fresno County</v>
      </c>
      <c r="B228" s="63">
        <f>SUM('Ref. ACS-5-YR'!L1017:L1019)</f>
        <v>14230</v>
      </c>
      <c r="C228" s="63">
        <f>SUM('Ref. ACS-5-YR'!L1007:L1009)</f>
        <v>38012</v>
      </c>
      <c r="D228" s="63">
        <f>SUM('Ref. ACS-5-YR'!O1017:O1019)</f>
        <v>16563</v>
      </c>
      <c r="E228" s="16">
        <f>SUM('Ref. ACS-5-YR'!O1007:O1009)</f>
        <v>44535</v>
      </c>
      <c r="F228" s="16">
        <f>SUM('Ref. ACS-5-YR'!R1017:R1019)</f>
        <v>20403</v>
      </c>
      <c r="G228" s="16">
        <f>SUM('Ref. ACS-5-YR'!R1007:R1009)</f>
        <v>50837</v>
      </c>
    </row>
    <row r="229" spans="1:9" x14ac:dyDescent="0.3">
      <c r="A229" s="13" t="str">
        <f>B4</f>
        <v>Fresno County</v>
      </c>
      <c r="B229" s="5">
        <f>B228/(B228+C228)</f>
        <v>0.27238620267217944</v>
      </c>
      <c r="C229" s="5">
        <f>C228/(B228+C228)</f>
        <v>0.7276137973278205</v>
      </c>
      <c r="D229" s="5">
        <f>D228/(D228+E228)</f>
        <v>0.27108907001865856</v>
      </c>
      <c r="E229" s="5">
        <f>E228/(D228+E228)</f>
        <v>0.72891092998134144</v>
      </c>
      <c r="F229" s="5">
        <f>F228/(F228+G228)</f>
        <v>0.28639809096013474</v>
      </c>
      <c r="G229" s="5">
        <f>G228/(F228+G228)</f>
        <v>0.7136019090398652</v>
      </c>
    </row>
    <row r="230" spans="1:9" x14ac:dyDescent="0.3">
      <c r="A230" s="13" t="s">
        <v>189</v>
      </c>
      <c r="B230" s="63">
        <f>SUM('Ref. ACS-5-YR'!V1017:V1019)</f>
        <v>605590</v>
      </c>
      <c r="C230" s="63">
        <f>SUM('Ref. ACS-5-YR'!V1007:V1009)</f>
        <v>1764836</v>
      </c>
      <c r="D230" s="63">
        <f>SUM('Ref. ACS-5-YR'!Y1017:Y1019)</f>
        <v>737696</v>
      </c>
      <c r="E230" s="16">
        <f>SUM('Ref. ACS-5-YR'!Y1007:Y1009)</f>
        <v>2005660</v>
      </c>
      <c r="F230" s="16">
        <f>SUM('Ref. ACS-5-YR'!AB1017:AB1019)</f>
        <v>858161</v>
      </c>
      <c r="G230" s="16">
        <f>SUM('Ref. ACS-5-YR'!AB1007:AB1009)</f>
        <v>2340689</v>
      </c>
    </row>
    <row r="231" spans="1:9" x14ac:dyDescent="0.3">
      <c r="A231" s="13" t="s">
        <v>189</v>
      </c>
      <c r="B231" s="5">
        <f>B230/(B230+C230)</f>
        <v>0.25547728551745552</v>
      </c>
      <c r="C231" s="5">
        <f>C230/(B230+C230)</f>
        <v>0.74452271448254448</v>
      </c>
      <c r="D231" s="5">
        <f>D230/(D230+E230)</f>
        <v>0.26890275997719582</v>
      </c>
      <c r="E231" s="5">
        <f>E230/(D230+E230)</f>
        <v>0.73109724002280418</v>
      </c>
      <c r="F231" s="5">
        <f>F230/(F230+G230)</f>
        <v>0.26827172265032745</v>
      </c>
      <c r="G231" s="5">
        <f>G230/(F230+G230)</f>
        <v>0.7317282773496725</v>
      </c>
    </row>
    <row r="232" spans="1:9" x14ac:dyDescent="0.3">
      <c r="A232" s="47" t="s">
        <v>1406</v>
      </c>
    </row>
    <row r="239" spans="1:9" x14ac:dyDescent="0.3">
      <c r="I239" s="26" t="str">
        <f>A232</f>
        <v>Source: U.S. Census Bureau, ACS 06-10, 11-15, 16-20 (5-year Estimates), Table B25007</v>
      </c>
    </row>
    <row r="242" spans="1:10" x14ac:dyDescent="0.3">
      <c r="A242" s="1" t="s">
        <v>1407</v>
      </c>
      <c r="C242" s="114" t="s">
        <v>195</v>
      </c>
      <c r="D242" s="114"/>
      <c r="E242" s="114" t="s">
        <v>195</v>
      </c>
      <c r="F242" s="114"/>
      <c r="G242" s="114" t="s">
        <v>195</v>
      </c>
      <c r="I242" s="61" t="s">
        <v>1408</v>
      </c>
    </row>
    <row r="243" spans="1:10" ht="28.8" x14ac:dyDescent="0.3">
      <c r="A243" s="80"/>
      <c r="B243" s="60" t="str">
        <f>Housing!B3</f>
        <v>City of Mendota</v>
      </c>
      <c r="C243" s="60" t="str">
        <f>Housing!B3</f>
        <v>City of Mendota</v>
      </c>
      <c r="D243" s="60" t="str">
        <f>Housing!B4</f>
        <v>Fresno County</v>
      </c>
      <c r="E243" s="60" t="str">
        <f>Housing!B4</f>
        <v>Fresno County</v>
      </c>
      <c r="F243" s="60" t="s">
        <v>189</v>
      </c>
      <c r="G243" s="60" t="s">
        <v>189</v>
      </c>
      <c r="H243" s="264"/>
      <c r="I243" s="42"/>
      <c r="J243" s="58"/>
    </row>
    <row r="244" spans="1:10" x14ac:dyDescent="0.3">
      <c r="A244" s="13" t="s">
        <v>1409</v>
      </c>
      <c r="B244" s="16">
        <f>'Ref. ACS-5-YR'!H1023</f>
        <v>2838</v>
      </c>
      <c r="C244" s="55"/>
      <c r="D244" s="16">
        <f>'Ref. ACS-5-YR'!R1023</f>
        <v>310097</v>
      </c>
      <c r="E244" s="55"/>
      <c r="F244" s="16">
        <f>'Ref. ACS-5-YR'!AB1023</f>
        <v>13103114</v>
      </c>
      <c r="G244" s="55"/>
      <c r="H244" s="263"/>
      <c r="I244" s="84"/>
      <c r="J244" s="54"/>
    </row>
    <row r="245" spans="1:10" x14ac:dyDescent="0.3">
      <c r="A245" s="7" t="s">
        <v>1410</v>
      </c>
      <c r="B245" s="118">
        <f t="shared" ref="B245:G245" si="3">SUM(B246:B248)</f>
        <v>1085</v>
      </c>
      <c r="C245" s="119">
        <f t="shared" si="3"/>
        <v>0.38231148696264972</v>
      </c>
      <c r="D245" s="118">
        <f t="shared" si="3"/>
        <v>56436</v>
      </c>
      <c r="E245" s="119">
        <f t="shared" si="3"/>
        <v>0.18100000000000002</v>
      </c>
      <c r="F245" s="118">
        <f t="shared" si="3"/>
        <v>1809518</v>
      </c>
      <c r="G245" s="119">
        <f t="shared" si="3"/>
        <v>0.13700000000000001</v>
      </c>
      <c r="H245" s="263"/>
      <c r="I245" s="84"/>
      <c r="J245" s="54"/>
    </row>
    <row r="246" spans="1:10" x14ac:dyDescent="0.3">
      <c r="A246" s="7" t="s">
        <v>1342</v>
      </c>
      <c r="B246" s="118">
        <f t="shared" ref="B246:G248" si="4">B254+B262</f>
        <v>337</v>
      </c>
      <c r="C246" s="119">
        <f t="shared" si="4"/>
        <v>0.11874559548978153</v>
      </c>
      <c r="D246" s="118">
        <f t="shared" si="4"/>
        <v>29647</v>
      </c>
      <c r="E246" s="119">
        <f t="shared" si="4"/>
        <v>9.5000000000000001E-2</v>
      </c>
      <c r="F246" s="118">
        <f t="shared" si="4"/>
        <v>1025856</v>
      </c>
      <c r="G246" s="119">
        <f t="shared" si="4"/>
        <v>7.8E-2</v>
      </c>
      <c r="H246" s="263"/>
      <c r="I246" s="84"/>
      <c r="J246" s="54"/>
    </row>
    <row r="247" spans="1:10" x14ac:dyDescent="0.3">
      <c r="A247" s="7" t="s">
        <v>1343</v>
      </c>
      <c r="B247" s="118">
        <f t="shared" si="4"/>
        <v>336</v>
      </c>
      <c r="C247" s="119">
        <f t="shared" si="4"/>
        <v>0.11839323467230445</v>
      </c>
      <c r="D247" s="118">
        <f t="shared" si="4"/>
        <v>14692</v>
      </c>
      <c r="E247" s="119">
        <f t="shared" si="4"/>
        <v>4.7E-2</v>
      </c>
      <c r="F247" s="118">
        <f t="shared" si="4"/>
        <v>440129</v>
      </c>
      <c r="G247" s="119">
        <f t="shared" si="4"/>
        <v>3.3000000000000002E-2</v>
      </c>
      <c r="H247" s="263"/>
      <c r="I247" s="84"/>
      <c r="J247" s="54"/>
    </row>
    <row r="248" spans="1:10" x14ac:dyDescent="0.3">
      <c r="A248" s="7" t="s">
        <v>1411</v>
      </c>
      <c r="B248" s="118">
        <f t="shared" si="4"/>
        <v>412</v>
      </c>
      <c r="C248" s="119">
        <f t="shared" si="4"/>
        <v>0.14517265680056377</v>
      </c>
      <c r="D248" s="118">
        <f t="shared" si="4"/>
        <v>12097</v>
      </c>
      <c r="E248" s="119">
        <f t="shared" si="4"/>
        <v>3.9E-2</v>
      </c>
      <c r="F248" s="118">
        <f t="shared" si="4"/>
        <v>343533</v>
      </c>
      <c r="G248" s="119">
        <f t="shared" si="4"/>
        <v>2.5999999999999999E-2</v>
      </c>
      <c r="H248" s="263"/>
      <c r="I248" s="84"/>
      <c r="J248" s="54"/>
    </row>
    <row r="249" spans="1:10" x14ac:dyDescent="0.3">
      <c r="A249" s="13" t="s">
        <v>1412</v>
      </c>
      <c r="B249" s="16">
        <f>'Ref. ACS-5-YR'!H1024</f>
        <v>1347</v>
      </c>
      <c r="C249" s="55">
        <f>'Ref. ACS-5-YR'!I1024</f>
        <v>0.47463002114164904</v>
      </c>
      <c r="D249" s="16">
        <f>'Ref. ACS-5-YR'!R1024</f>
        <v>166420</v>
      </c>
      <c r="E249" s="55">
        <f>'Ref. ACS-5-YR'!S1024</f>
        <v>0.53700000000000003</v>
      </c>
      <c r="F249" s="16">
        <f>'Ref. ACS-5-YR'!AB1024</f>
        <v>7241318</v>
      </c>
      <c r="G249" s="55">
        <f>'Ref. ACS-5-YR'!AC1024</f>
        <v>0.55300000000000005</v>
      </c>
      <c r="H249" s="263"/>
      <c r="I249" s="84"/>
      <c r="J249" s="54"/>
    </row>
    <row r="250" spans="1:10" x14ac:dyDescent="0.3">
      <c r="A250" s="13" t="s">
        <v>1346</v>
      </c>
      <c r="B250" s="16">
        <f>'Ref. ACS-5-YR'!H1025</f>
        <v>86</v>
      </c>
      <c r="C250" s="55">
        <f>'Ref. ACS-5-YR'!I1025</f>
        <v>3.0303030303030304E-2</v>
      </c>
      <c r="D250" s="16">
        <f>'Ref. ACS-5-YR'!R1025</f>
        <v>31571</v>
      </c>
      <c r="E250" s="55">
        <f>'Ref. ACS-5-YR'!S1025</f>
        <v>0.10199999999999999</v>
      </c>
      <c r="F250" s="16">
        <f>'Ref. ACS-5-YR'!AB1025</f>
        <v>1416913</v>
      </c>
      <c r="G250" s="55">
        <f>'Ref. ACS-5-YR'!AC1025</f>
        <v>0.108</v>
      </c>
      <c r="H250" s="263"/>
      <c r="I250" s="84"/>
      <c r="J250" s="54"/>
    </row>
    <row r="251" spans="1:10" x14ac:dyDescent="0.3">
      <c r="A251" s="13" t="s">
        <v>1339</v>
      </c>
      <c r="B251" s="16">
        <f>'Ref. ACS-5-YR'!H1026</f>
        <v>109</v>
      </c>
      <c r="C251" s="55">
        <f>'Ref. ACS-5-YR'!I1026</f>
        <v>3.8407329105003524E-2</v>
      </c>
      <c r="D251" s="16">
        <f>'Ref. ACS-5-YR'!R1026</f>
        <v>53009</v>
      </c>
      <c r="E251" s="55">
        <f>'Ref. ACS-5-YR'!S1026</f>
        <v>0.17100000000000001</v>
      </c>
      <c r="F251" s="16">
        <f>'Ref. ACS-5-YR'!AB1026</f>
        <v>2403865</v>
      </c>
      <c r="G251" s="55">
        <f>'Ref. ACS-5-YR'!AC1026</f>
        <v>0.183</v>
      </c>
      <c r="H251" s="263"/>
      <c r="I251" s="84"/>
      <c r="J251" s="54"/>
    </row>
    <row r="252" spans="1:10" x14ac:dyDescent="0.3">
      <c r="A252" s="13" t="s">
        <v>1340</v>
      </c>
      <c r="B252" s="16">
        <f>'Ref. ACS-5-YR'!H1027</f>
        <v>213</v>
      </c>
      <c r="C252" s="55">
        <f>'Ref. ACS-5-YR'!I1027</f>
        <v>7.5052854122621568E-2</v>
      </c>
      <c r="D252" s="16">
        <f>'Ref. ACS-5-YR'!R1027</f>
        <v>26547</v>
      </c>
      <c r="E252" s="55">
        <f>'Ref. ACS-5-YR'!S1027</f>
        <v>8.5999999999999993E-2</v>
      </c>
      <c r="F252" s="16">
        <f>'Ref. ACS-5-YR'!AB1027</f>
        <v>1235833</v>
      </c>
      <c r="G252" s="55">
        <f>'Ref. ACS-5-YR'!AC1027</f>
        <v>9.4E-2</v>
      </c>
      <c r="H252" s="263"/>
      <c r="I252" s="84"/>
      <c r="J252" s="54"/>
    </row>
    <row r="253" spans="1:10" x14ac:dyDescent="0.3">
      <c r="A253" s="13" t="s">
        <v>1341</v>
      </c>
      <c r="B253" s="16">
        <f>'Ref. ACS-5-YR'!H1028</f>
        <v>270</v>
      </c>
      <c r="C253" s="55">
        <f>'Ref. ACS-5-YR'!I1028</f>
        <v>9.5137420718816063E-2</v>
      </c>
      <c r="D253" s="16">
        <f>'Ref. ACS-5-YR'!R1028</f>
        <v>25974</v>
      </c>
      <c r="E253" s="55">
        <f>'Ref. ACS-5-YR'!S1028</f>
        <v>8.4000000000000005E-2</v>
      </c>
      <c r="F253" s="16">
        <f>'Ref. ACS-5-YR'!AB1028</f>
        <v>1182987</v>
      </c>
      <c r="G253" s="55">
        <f>'Ref. ACS-5-YR'!AC1028</f>
        <v>0.09</v>
      </c>
      <c r="H253" s="263"/>
      <c r="I253" s="84"/>
      <c r="J253" s="54"/>
    </row>
    <row r="254" spans="1:10" x14ac:dyDescent="0.3">
      <c r="A254" s="13" t="s">
        <v>1342</v>
      </c>
      <c r="B254" s="16">
        <f>'Ref. ACS-5-YR'!H1029</f>
        <v>226</v>
      </c>
      <c r="C254" s="55">
        <f>'Ref. ACS-5-YR'!I1029</f>
        <v>7.9633544749823815E-2</v>
      </c>
      <c r="D254" s="16">
        <f>'Ref. ACS-5-YR'!R1029</f>
        <v>14995</v>
      </c>
      <c r="E254" s="55">
        <f>'Ref. ACS-5-YR'!S1029</f>
        <v>4.8000000000000001E-2</v>
      </c>
      <c r="F254" s="16">
        <f>'Ref. ACS-5-YR'!AB1029</f>
        <v>567528</v>
      </c>
      <c r="G254" s="55">
        <f>'Ref. ACS-5-YR'!AC1029</f>
        <v>4.2999999999999997E-2</v>
      </c>
      <c r="H254" s="263"/>
      <c r="I254" s="84"/>
      <c r="J254" s="54"/>
    </row>
    <row r="255" spans="1:10" x14ac:dyDescent="0.3">
      <c r="A255" s="13" t="s">
        <v>1343</v>
      </c>
      <c r="B255" s="16">
        <f>'Ref. ACS-5-YR'!H1030</f>
        <v>276</v>
      </c>
      <c r="C255" s="55">
        <f>'Ref. ACS-5-YR'!I1030</f>
        <v>9.7251585623678652E-2</v>
      </c>
      <c r="D255" s="16">
        <f>'Ref. ACS-5-YR'!R1030</f>
        <v>7748</v>
      </c>
      <c r="E255" s="55">
        <f>'Ref. ACS-5-YR'!S1030</f>
        <v>2.5000000000000001E-2</v>
      </c>
      <c r="F255" s="16">
        <f>'Ref. ACS-5-YR'!AB1030</f>
        <v>238866</v>
      </c>
      <c r="G255" s="55">
        <f>'Ref. ACS-5-YR'!AC1030</f>
        <v>1.7999999999999999E-2</v>
      </c>
      <c r="H255" s="263"/>
      <c r="I255" s="84"/>
      <c r="J255" s="54"/>
    </row>
    <row r="256" spans="1:10" x14ac:dyDescent="0.3">
      <c r="A256" s="13" t="s">
        <v>1411</v>
      </c>
      <c r="B256" s="16">
        <f>'Ref. ACS-5-YR'!H1031</f>
        <v>167</v>
      </c>
      <c r="C256" s="55">
        <f>'Ref. ACS-5-YR'!I1031</f>
        <v>5.8844256518675121E-2</v>
      </c>
      <c r="D256" s="16">
        <f>'Ref. ACS-5-YR'!R1031</f>
        <v>6576</v>
      </c>
      <c r="E256" s="55">
        <f>'Ref. ACS-5-YR'!S1031</f>
        <v>2.1000000000000001E-2</v>
      </c>
      <c r="F256" s="16">
        <f>'Ref. ACS-5-YR'!AB1031</f>
        <v>195326</v>
      </c>
      <c r="G256" s="55">
        <f>'Ref. ACS-5-YR'!AC1031</f>
        <v>1.4999999999999999E-2</v>
      </c>
      <c r="H256" s="263"/>
      <c r="I256" s="84"/>
      <c r="J256" s="54"/>
    </row>
    <row r="257" spans="1:10" x14ac:dyDescent="0.3">
      <c r="A257" s="13" t="s">
        <v>1404</v>
      </c>
      <c r="B257" s="16">
        <f>'Ref. ACS-5-YR'!H1032</f>
        <v>1491</v>
      </c>
      <c r="C257" s="55">
        <f>'Ref. ACS-5-YR'!I1032</f>
        <v>0.52536997885835091</v>
      </c>
      <c r="D257" s="16">
        <f>'Ref. ACS-5-YR'!R1032</f>
        <v>143677</v>
      </c>
      <c r="E257" s="55">
        <f>'Ref. ACS-5-YR'!S1032</f>
        <v>0.46300000000000002</v>
      </c>
      <c r="F257" s="16">
        <f>'Ref. ACS-5-YR'!AB1032</f>
        <v>5861796</v>
      </c>
      <c r="G257" s="55">
        <f>'Ref. ACS-5-YR'!AC1032</f>
        <v>0.44700000000000001</v>
      </c>
      <c r="H257" s="263"/>
      <c r="I257" s="84"/>
      <c r="J257" s="54"/>
    </row>
    <row r="258" spans="1:10" x14ac:dyDescent="0.3">
      <c r="A258" s="13" t="s">
        <v>1346</v>
      </c>
      <c r="B258" s="16">
        <f>'Ref. ACS-5-YR'!H1033</f>
        <v>194</v>
      </c>
      <c r="C258" s="55">
        <f>'Ref. ACS-5-YR'!I1033</f>
        <v>6.8357998590556732E-2</v>
      </c>
      <c r="D258" s="16">
        <f>'Ref. ACS-5-YR'!R1033</f>
        <v>37200</v>
      </c>
      <c r="E258" s="55">
        <f>'Ref. ACS-5-YR'!S1033</f>
        <v>0.12</v>
      </c>
      <c r="F258" s="16">
        <f>'Ref. ACS-5-YR'!AB1033</f>
        <v>1697906</v>
      </c>
      <c r="G258" s="55">
        <f>'Ref. ACS-5-YR'!AC1033</f>
        <v>0.13</v>
      </c>
      <c r="H258" s="263"/>
      <c r="I258" s="84"/>
      <c r="J258" s="54"/>
    </row>
    <row r="259" spans="1:10" x14ac:dyDescent="0.3">
      <c r="A259" s="13" t="s">
        <v>1339</v>
      </c>
      <c r="B259" s="16">
        <f>'Ref. ACS-5-YR'!H1034</f>
        <v>365</v>
      </c>
      <c r="C259" s="55">
        <f>'Ref. ACS-5-YR'!I1034</f>
        <v>0.12861169837914024</v>
      </c>
      <c r="D259" s="16">
        <f>'Ref. ACS-5-YR'!R1034</f>
        <v>32857</v>
      </c>
      <c r="E259" s="55">
        <f>'Ref. ACS-5-YR'!S1034</f>
        <v>0.106</v>
      </c>
      <c r="F259" s="16">
        <f>'Ref. ACS-5-YR'!AB1034</f>
        <v>1579529</v>
      </c>
      <c r="G259" s="55">
        <f>'Ref. ACS-5-YR'!AC1034</f>
        <v>0.121</v>
      </c>
      <c r="H259" s="263"/>
      <c r="I259" s="42"/>
      <c r="J259" s="54"/>
    </row>
    <row r="260" spans="1:10" x14ac:dyDescent="0.3">
      <c r="A260" s="13" t="s">
        <v>1340</v>
      </c>
      <c r="B260" s="16">
        <f>'Ref. ACS-5-YR'!H1035</f>
        <v>226</v>
      </c>
      <c r="C260" s="55">
        <f>'Ref. ACS-5-YR'!I1035</f>
        <v>7.9633544749823815E-2</v>
      </c>
      <c r="D260" s="16">
        <f>'Ref. ACS-5-YR'!R1035</f>
        <v>25097</v>
      </c>
      <c r="E260" s="55">
        <f>'Ref. ACS-5-YR'!S1035</f>
        <v>8.1000000000000003E-2</v>
      </c>
      <c r="F260" s="16">
        <f>'Ref. ACS-5-YR'!AB1035</f>
        <v>954485</v>
      </c>
      <c r="G260" s="55">
        <f>'Ref. ACS-5-YR'!AC1035</f>
        <v>7.2999999999999995E-2</v>
      </c>
      <c r="H260" s="263"/>
      <c r="I260" s="42"/>
      <c r="J260" s="54"/>
    </row>
    <row r="261" spans="1:10" x14ac:dyDescent="0.3">
      <c r="A261" s="13" t="s">
        <v>1341</v>
      </c>
      <c r="B261" s="16">
        <f>'Ref. ACS-5-YR'!H1036</f>
        <v>290</v>
      </c>
      <c r="C261" s="55">
        <f>'Ref. ACS-5-YR'!I1036</f>
        <v>0.10218463706835799</v>
      </c>
      <c r="D261" s="16">
        <f>'Ref. ACS-5-YR'!R1036</f>
        <v>21406</v>
      </c>
      <c r="E261" s="55">
        <f>'Ref. ACS-5-YR'!S1036</f>
        <v>6.9000000000000006E-2</v>
      </c>
      <c r="F261" s="16">
        <f>'Ref. ACS-5-YR'!AB1036</f>
        <v>822078</v>
      </c>
      <c r="G261" s="55">
        <f>'Ref. ACS-5-YR'!AC1036</f>
        <v>6.3E-2</v>
      </c>
      <c r="H261" s="263"/>
      <c r="I261" s="42"/>
      <c r="J261" s="54"/>
    </row>
    <row r="262" spans="1:10" x14ac:dyDescent="0.3">
      <c r="A262" s="13" t="s">
        <v>1342</v>
      </c>
      <c r="B262" s="16">
        <f>'Ref. ACS-5-YR'!H1037</f>
        <v>111</v>
      </c>
      <c r="C262" s="55">
        <f>'Ref. ACS-5-YR'!I1037</f>
        <v>3.9112050739957716E-2</v>
      </c>
      <c r="D262" s="16">
        <f>'Ref. ACS-5-YR'!R1037</f>
        <v>14652</v>
      </c>
      <c r="E262" s="55">
        <f>'Ref. ACS-5-YR'!S1037</f>
        <v>4.7E-2</v>
      </c>
      <c r="F262" s="16">
        <f>'Ref. ACS-5-YR'!AB1037</f>
        <v>458328</v>
      </c>
      <c r="G262" s="55">
        <f>'Ref. ACS-5-YR'!AC1037</f>
        <v>3.5000000000000003E-2</v>
      </c>
      <c r="H262" s="263"/>
      <c r="I262" s="42" t="str">
        <f>A265</f>
        <v>Source: U.S. Census Bureau, ACS 16-20 (5-year Estimates), Table B25009</v>
      </c>
      <c r="J262" s="54"/>
    </row>
    <row r="263" spans="1:10" x14ac:dyDescent="0.3">
      <c r="A263" s="13" t="s">
        <v>1343</v>
      </c>
      <c r="B263" s="16">
        <f>'Ref. ACS-5-YR'!H1038</f>
        <v>60</v>
      </c>
      <c r="C263" s="55">
        <f>'Ref. ACS-5-YR'!I1038</f>
        <v>2.1141649048625793E-2</v>
      </c>
      <c r="D263" s="16">
        <f>'Ref. ACS-5-YR'!R1038</f>
        <v>6944</v>
      </c>
      <c r="E263" s="55">
        <f>'Ref. ACS-5-YR'!S1038</f>
        <v>2.1999999999999999E-2</v>
      </c>
      <c r="F263" s="16">
        <f>'Ref. ACS-5-YR'!AB1038</f>
        <v>201263</v>
      </c>
      <c r="G263" s="55">
        <f>'Ref. ACS-5-YR'!AC1038</f>
        <v>1.4999999999999999E-2</v>
      </c>
      <c r="H263" s="263"/>
      <c r="I263" s="42"/>
      <c r="J263" s="54"/>
    </row>
    <row r="264" spans="1:10" x14ac:dyDescent="0.3">
      <c r="A264" s="13" t="s">
        <v>1411</v>
      </c>
      <c r="B264" s="16">
        <f>'Ref. ACS-5-YR'!H1039</f>
        <v>245</v>
      </c>
      <c r="C264" s="55">
        <f>'Ref. ACS-5-YR'!I1039</f>
        <v>8.6328400281888651E-2</v>
      </c>
      <c r="D264" s="16">
        <f>'Ref. ACS-5-YR'!R1039</f>
        <v>5521</v>
      </c>
      <c r="E264" s="55">
        <f>'Ref. ACS-5-YR'!S1039</f>
        <v>1.7999999999999999E-2</v>
      </c>
      <c r="F264" s="16">
        <f>'Ref. ACS-5-YR'!AB1039</f>
        <v>148207</v>
      </c>
      <c r="G264" s="55">
        <f>'Ref. ACS-5-YR'!AC1039</f>
        <v>1.0999999999999999E-2</v>
      </c>
      <c r="H264" s="263"/>
      <c r="I264" s="42"/>
      <c r="J264" s="54"/>
    </row>
    <row r="265" spans="1:10" x14ac:dyDescent="0.3">
      <c r="A265" t="s">
        <v>1413</v>
      </c>
      <c r="I265" s="42"/>
    </row>
    <row r="266" spans="1:10" x14ac:dyDescent="0.3">
      <c r="I266" s="42"/>
    </row>
    <row r="267" spans="1:10" x14ac:dyDescent="0.3">
      <c r="A267" s="1" t="s">
        <v>1414</v>
      </c>
      <c r="C267" s="114" t="s">
        <v>195</v>
      </c>
      <c r="D267" s="114"/>
      <c r="E267" s="114" t="s">
        <v>195</v>
      </c>
      <c r="F267" s="114"/>
      <c r="G267" s="114" t="s">
        <v>195</v>
      </c>
      <c r="I267" s="61" t="s">
        <v>1415</v>
      </c>
    </row>
    <row r="268" spans="1:10" x14ac:dyDescent="0.3">
      <c r="A268" s="80"/>
      <c r="B268" s="51">
        <v>2010</v>
      </c>
      <c r="C268" s="60">
        <f>B268</f>
        <v>2010</v>
      </c>
      <c r="D268" s="60">
        <v>2015</v>
      </c>
      <c r="E268" s="60">
        <f>D268</f>
        <v>2015</v>
      </c>
      <c r="F268" s="60">
        <v>2020</v>
      </c>
      <c r="G268" s="60">
        <f>F268</f>
        <v>2020</v>
      </c>
      <c r="I268" s="42"/>
    </row>
    <row r="269" spans="1:10" x14ac:dyDescent="0.3">
      <c r="A269" s="13" t="s">
        <v>1409</v>
      </c>
      <c r="B269" s="16">
        <f>'Ref. ACS-5-YR'!B1023</f>
        <v>2574</v>
      </c>
      <c r="C269" s="55"/>
      <c r="D269" s="16">
        <f>'Ref. ACS-5-YR'!E1023</f>
        <v>2913</v>
      </c>
      <c r="E269" s="55"/>
      <c r="F269" s="16">
        <f>'Ref. ACS-5-YR'!H1023</f>
        <v>2838</v>
      </c>
      <c r="G269" s="55"/>
      <c r="I269" s="42"/>
    </row>
    <row r="270" spans="1:10" x14ac:dyDescent="0.3">
      <c r="A270" s="7" t="s">
        <v>1346</v>
      </c>
      <c r="B270" s="118">
        <f t="shared" ref="B270:G276" si="5">B278+B286</f>
        <v>379</v>
      </c>
      <c r="C270" s="119">
        <f t="shared" si="5"/>
        <v>0.14724164724164723</v>
      </c>
      <c r="D270" s="118">
        <f t="shared" si="5"/>
        <v>285</v>
      </c>
      <c r="E270" s="119">
        <f t="shared" si="5"/>
        <v>9.7837281153450056E-2</v>
      </c>
      <c r="F270" s="118">
        <f t="shared" si="5"/>
        <v>280</v>
      </c>
      <c r="G270" s="119">
        <f t="shared" si="5"/>
        <v>9.8661028893587036E-2</v>
      </c>
      <c r="I270" s="42"/>
    </row>
    <row r="271" spans="1:10" x14ac:dyDescent="0.3">
      <c r="A271" s="7" t="s">
        <v>1339</v>
      </c>
      <c r="B271" s="118">
        <f t="shared" si="5"/>
        <v>262</v>
      </c>
      <c r="C271" s="119">
        <f t="shared" si="5"/>
        <v>0.10178710178710179</v>
      </c>
      <c r="D271" s="118">
        <f t="shared" si="5"/>
        <v>597</v>
      </c>
      <c r="E271" s="119">
        <f t="shared" si="5"/>
        <v>0.20494335736354274</v>
      </c>
      <c r="F271" s="118">
        <f t="shared" si="5"/>
        <v>474</v>
      </c>
      <c r="G271" s="119">
        <f t="shared" si="5"/>
        <v>0.16701902748414377</v>
      </c>
      <c r="I271" s="42"/>
    </row>
    <row r="272" spans="1:10" x14ac:dyDescent="0.3">
      <c r="A272" s="7" t="s">
        <v>1340</v>
      </c>
      <c r="B272" s="118">
        <f t="shared" si="5"/>
        <v>448</v>
      </c>
      <c r="C272" s="119">
        <f t="shared" si="5"/>
        <v>0.17404817404817402</v>
      </c>
      <c r="D272" s="118">
        <f t="shared" si="5"/>
        <v>578</v>
      </c>
      <c r="E272" s="119">
        <f t="shared" si="5"/>
        <v>0.19842087195331273</v>
      </c>
      <c r="F272" s="118">
        <f t="shared" si="5"/>
        <v>439</v>
      </c>
      <c r="G272" s="119">
        <f t="shared" si="5"/>
        <v>0.1546863988724454</v>
      </c>
      <c r="I272" s="42"/>
    </row>
    <row r="273" spans="1:9" x14ac:dyDescent="0.3">
      <c r="A273" s="7" t="s">
        <v>1341</v>
      </c>
      <c r="B273" s="118">
        <f t="shared" si="5"/>
        <v>639</v>
      </c>
      <c r="C273" s="119">
        <f t="shared" si="5"/>
        <v>0.24825174825174823</v>
      </c>
      <c r="D273" s="118">
        <f t="shared" si="5"/>
        <v>527</v>
      </c>
      <c r="E273" s="119">
        <f t="shared" si="5"/>
        <v>0.18091314795743219</v>
      </c>
      <c r="F273" s="118">
        <f t="shared" si="5"/>
        <v>560</v>
      </c>
      <c r="G273" s="119">
        <f t="shared" si="5"/>
        <v>0.19732205778717404</v>
      </c>
      <c r="I273" s="42"/>
    </row>
    <row r="274" spans="1:9" x14ac:dyDescent="0.3">
      <c r="A274" s="7" t="s">
        <v>1342</v>
      </c>
      <c r="B274" s="118">
        <f t="shared" si="5"/>
        <v>300</v>
      </c>
      <c r="C274" s="119">
        <f t="shared" si="5"/>
        <v>0.11655011655011656</v>
      </c>
      <c r="D274" s="118">
        <f t="shared" si="5"/>
        <v>505</v>
      </c>
      <c r="E274" s="119">
        <f t="shared" si="5"/>
        <v>0.17336079642979746</v>
      </c>
      <c r="F274" s="118">
        <f t="shared" si="5"/>
        <v>337</v>
      </c>
      <c r="G274" s="119">
        <f t="shared" si="5"/>
        <v>0.11874559548978153</v>
      </c>
      <c r="I274" s="42"/>
    </row>
    <row r="275" spans="1:9" x14ac:dyDescent="0.3">
      <c r="A275" s="7" t="s">
        <v>1343</v>
      </c>
      <c r="B275" s="118">
        <f t="shared" si="5"/>
        <v>343</v>
      </c>
      <c r="C275" s="119">
        <f t="shared" si="5"/>
        <v>0.13325563325563325</v>
      </c>
      <c r="D275" s="118">
        <f t="shared" si="5"/>
        <v>267</v>
      </c>
      <c r="E275" s="119">
        <f t="shared" si="5"/>
        <v>9.1658084449021626E-2</v>
      </c>
      <c r="F275" s="118">
        <f t="shared" si="5"/>
        <v>336</v>
      </c>
      <c r="G275" s="119">
        <f t="shared" si="5"/>
        <v>0.11839323467230445</v>
      </c>
      <c r="I275" s="42"/>
    </row>
    <row r="276" spans="1:9" x14ac:dyDescent="0.3">
      <c r="A276" s="7" t="s">
        <v>1411</v>
      </c>
      <c r="B276" s="118">
        <f t="shared" si="5"/>
        <v>203</v>
      </c>
      <c r="C276" s="119">
        <f t="shared" si="5"/>
        <v>7.8865578865578864E-2</v>
      </c>
      <c r="D276" s="118">
        <f t="shared" si="5"/>
        <v>154</v>
      </c>
      <c r="E276" s="119">
        <f t="shared" si="5"/>
        <v>5.2866460693443182E-2</v>
      </c>
      <c r="F276" s="118">
        <f t="shared" si="5"/>
        <v>412</v>
      </c>
      <c r="G276" s="119">
        <f t="shared" si="5"/>
        <v>0.14517265680056377</v>
      </c>
      <c r="I276" s="42"/>
    </row>
    <row r="277" spans="1:9" x14ac:dyDescent="0.3">
      <c r="A277" s="13" t="s">
        <v>1412</v>
      </c>
      <c r="B277" s="16">
        <f>'Ref. ACS-5-YR'!B1024</f>
        <v>1166</v>
      </c>
      <c r="C277" s="55">
        <f>'Ref. ACS-5-YR'!C1024</f>
        <v>0.45299145299145299</v>
      </c>
      <c r="D277" s="16">
        <f>'Ref. ACS-5-YR'!E1024</f>
        <v>1083</v>
      </c>
      <c r="E277" s="55">
        <f>'Ref. ACS-5-YR'!F1024</f>
        <v>0.37178166838311022</v>
      </c>
      <c r="F277" s="16">
        <f>'Ref. ACS-5-YR'!H1024</f>
        <v>1347</v>
      </c>
      <c r="G277" s="55">
        <f>'Ref. ACS-5-YR'!I1024</f>
        <v>0.47463002114164904</v>
      </c>
      <c r="I277" s="42"/>
    </row>
    <row r="278" spans="1:9" x14ac:dyDescent="0.3">
      <c r="A278" s="13" t="s">
        <v>1346</v>
      </c>
      <c r="B278" s="16">
        <f>'Ref. ACS-5-YR'!B1025</f>
        <v>121</v>
      </c>
      <c r="C278" s="55">
        <f>'Ref. ACS-5-YR'!C1025</f>
        <v>4.7008547008547008E-2</v>
      </c>
      <c r="D278" s="16">
        <f>'Ref. ACS-5-YR'!E1025</f>
        <v>83</v>
      </c>
      <c r="E278" s="55">
        <f>'Ref. ACS-5-YR'!F1025</f>
        <v>2.8492962581531067E-2</v>
      </c>
      <c r="F278" s="16">
        <f>'Ref. ACS-5-YR'!H1025</f>
        <v>86</v>
      </c>
      <c r="G278" s="55">
        <f>'Ref. ACS-5-YR'!I1025</f>
        <v>3.0303030303030304E-2</v>
      </c>
      <c r="I278" s="42"/>
    </row>
    <row r="279" spans="1:9" x14ac:dyDescent="0.3">
      <c r="A279" s="13" t="s">
        <v>1339</v>
      </c>
      <c r="B279" s="16">
        <f>'Ref. ACS-5-YR'!B1026</f>
        <v>145</v>
      </c>
      <c r="C279" s="55">
        <f>'Ref. ACS-5-YR'!C1026</f>
        <v>5.6332556332556336E-2</v>
      </c>
      <c r="D279" s="16">
        <f>'Ref. ACS-5-YR'!E1026</f>
        <v>208</v>
      </c>
      <c r="E279" s="55">
        <f>'Ref. ACS-5-YR'!F1026</f>
        <v>7.1404050806728459E-2</v>
      </c>
      <c r="F279" s="16">
        <f>'Ref. ACS-5-YR'!H1026</f>
        <v>109</v>
      </c>
      <c r="G279" s="55">
        <f>'Ref. ACS-5-YR'!I1026</f>
        <v>3.8407329105003524E-2</v>
      </c>
      <c r="I279" s="42"/>
    </row>
    <row r="280" spans="1:9" x14ac:dyDescent="0.3">
      <c r="A280" s="13" t="s">
        <v>1340</v>
      </c>
      <c r="B280" s="16">
        <f>'Ref. ACS-5-YR'!B1027</f>
        <v>118</v>
      </c>
      <c r="C280" s="55">
        <f>'Ref. ACS-5-YR'!C1027</f>
        <v>4.584304584304584E-2</v>
      </c>
      <c r="D280" s="16">
        <f>'Ref. ACS-5-YR'!E1027</f>
        <v>334</v>
      </c>
      <c r="E280" s="55">
        <f>'Ref. ACS-5-YR'!F1027</f>
        <v>0.11465842773772743</v>
      </c>
      <c r="F280" s="16">
        <f>'Ref. ACS-5-YR'!H1027</f>
        <v>213</v>
      </c>
      <c r="G280" s="55">
        <f>'Ref. ACS-5-YR'!I1027</f>
        <v>7.5052854122621568E-2</v>
      </c>
      <c r="I280" s="42"/>
    </row>
    <row r="281" spans="1:9" x14ac:dyDescent="0.3">
      <c r="A281" s="13" t="s">
        <v>1341</v>
      </c>
      <c r="B281" s="16">
        <f>'Ref. ACS-5-YR'!B1028</f>
        <v>328</v>
      </c>
      <c r="C281" s="55">
        <f>'Ref. ACS-5-YR'!C1028</f>
        <v>0.12742812742812742</v>
      </c>
      <c r="D281" s="16">
        <f>'Ref. ACS-5-YR'!E1028</f>
        <v>129</v>
      </c>
      <c r="E281" s="55">
        <f>'Ref. ACS-5-YR'!F1028</f>
        <v>4.4284243048403706E-2</v>
      </c>
      <c r="F281" s="16">
        <f>'Ref. ACS-5-YR'!H1028</f>
        <v>270</v>
      </c>
      <c r="G281" s="55">
        <f>'Ref. ACS-5-YR'!I1028</f>
        <v>9.5137420718816063E-2</v>
      </c>
      <c r="I281" s="42"/>
    </row>
    <row r="282" spans="1:9" x14ac:dyDescent="0.3">
      <c r="A282" s="13" t="s">
        <v>1342</v>
      </c>
      <c r="B282" s="16">
        <f>'Ref. ACS-5-YR'!B1029</f>
        <v>212</v>
      </c>
      <c r="C282" s="55">
        <f>'Ref. ACS-5-YR'!C1029</f>
        <v>8.2362082362082367E-2</v>
      </c>
      <c r="D282" s="16">
        <f>'Ref. ACS-5-YR'!E1029</f>
        <v>109</v>
      </c>
      <c r="E282" s="55">
        <f>'Ref. ACS-5-YR'!F1029</f>
        <v>3.7418468932372127E-2</v>
      </c>
      <c r="F282" s="16">
        <f>'Ref. ACS-5-YR'!H1029</f>
        <v>226</v>
      </c>
      <c r="G282" s="55">
        <f>'Ref. ACS-5-YR'!I1029</f>
        <v>7.9633544749823815E-2</v>
      </c>
      <c r="I282" s="42"/>
    </row>
    <row r="283" spans="1:9" x14ac:dyDescent="0.3">
      <c r="A283" s="13" t="s">
        <v>1343</v>
      </c>
      <c r="B283" s="16">
        <f>'Ref. ACS-5-YR'!B1030</f>
        <v>104</v>
      </c>
      <c r="C283" s="55">
        <f>'Ref. ACS-5-YR'!C1030</f>
        <v>4.0404040404040407E-2</v>
      </c>
      <c r="D283" s="16">
        <f>'Ref. ACS-5-YR'!E1030</f>
        <v>153</v>
      </c>
      <c r="E283" s="55">
        <f>'Ref. ACS-5-YR'!F1030</f>
        <v>5.2523171987641608E-2</v>
      </c>
      <c r="F283" s="16">
        <f>'Ref. ACS-5-YR'!H1030</f>
        <v>276</v>
      </c>
      <c r="G283" s="55">
        <f>'Ref. ACS-5-YR'!I1030</f>
        <v>9.7251585623678652E-2</v>
      </c>
      <c r="I283" s="42"/>
    </row>
    <row r="284" spans="1:9" x14ac:dyDescent="0.3">
      <c r="A284" s="13" t="s">
        <v>1411</v>
      </c>
      <c r="B284" s="16">
        <f>'Ref. ACS-5-YR'!B1031</f>
        <v>138</v>
      </c>
      <c r="C284" s="55">
        <f>'Ref. ACS-5-YR'!C1031</f>
        <v>5.3613053613053616E-2</v>
      </c>
      <c r="D284" s="16">
        <f>'Ref. ACS-5-YR'!E1031</f>
        <v>67</v>
      </c>
      <c r="E284" s="55">
        <f>'Ref. ACS-5-YR'!F1031</f>
        <v>2.3000343288705802E-2</v>
      </c>
      <c r="F284" s="16">
        <f>'Ref. ACS-5-YR'!H1031</f>
        <v>167</v>
      </c>
      <c r="G284" s="55">
        <f>'Ref. ACS-5-YR'!I1031</f>
        <v>5.8844256518675121E-2</v>
      </c>
      <c r="I284" s="42"/>
    </row>
    <row r="285" spans="1:9" x14ac:dyDescent="0.3">
      <c r="A285" s="13" t="s">
        <v>1404</v>
      </c>
      <c r="B285" s="16">
        <f>'Ref. ACS-5-YR'!B1032</f>
        <v>1408</v>
      </c>
      <c r="C285" s="55">
        <f>'Ref. ACS-5-YR'!C1032</f>
        <v>0.54700854700854706</v>
      </c>
      <c r="D285" s="16">
        <f>'Ref. ACS-5-YR'!E1032</f>
        <v>1830</v>
      </c>
      <c r="E285" s="55">
        <f>'Ref. ACS-5-YR'!F1032</f>
        <v>0.62821833161688978</v>
      </c>
      <c r="F285" s="16">
        <f>'Ref. ACS-5-YR'!H1032</f>
        <v>1491</v>
      </c>
      <c r="G285" s="55">
        <f>'Ref. ACS-5-YR'!I1032</f>
        <v>0.52536997885835091</v>
      </c>
      <c r="I285" s="42"/>
    </row>
    <row r="286" spans="1:9" x14ac:dyDescent="0.3">
      <c r="A286" s="13" t="s">
        <v>1346</v>
      </c>
      <c r="B286" s="16">
        <f>'Ref. ACS-5-YR'!B1033</f>
        <v>258</v>
      </c>
      <c r="C286" s="55">
        <f>'Ref. ACS-5-YR'!C1033</f>
        <v>0.10023310023310024</v>
      </c>
      <c r="D286" s="16">
        <f>'Ref. ACS-5-YR'!E1033</f>
        <v>202</v>
      </c>
      <c r="E286" s="55">
        <f>'Ref. ACS-5-YR'!F1033</f>
        <v>6.9344318571918986E-2</v>
      </c>
      <c r="F286" s="16">
        <f>'Ref. ACS-5-YR'!H1033</f>
        <v>194</v>
      </c>
      <c r="G286" s="55">
        <f>'Ref. ACS-5-YR'!I1033</f>
        <v>6.8357998590556732E-2</v>
      </c>
      <c r="I286" s="42"/>
    </row>
    <row r="287" spans="1:9" x14ac:dyDescent="0.3">
      <c r="A287" s="13" t="s">
        <v>1339</v>
      </c>
      <c r="B287" s="16">
        <f>'Ref. ACS-5-YR'!B1034</f>
        <v>117</v>
      </c>
      <c r="C287" s="55">
        <f>'Ref. ACS-5-YR'!C1034</f>
        <v>4.5454545454545456E-2</v>
      </c>
      <c r="D287" s="16">
        <f>'Ref. ACS-5-YR'!E1034</f>
        <v>389</v>
      </c>
      <c r="E287" s="55">
        <f>'Ref. ACS-5-YR'!F1034</f>
        <v>0.13353930655681429</v>
      </c>
      <c r="F287" s="16">
        <f>'Ref. ACS-5-YR'!H1034</f>
        <v>365</v>
      </c>
      <c r="G287" s="55">
        <f>'Ref. ACS-5-YR'!I1034</f>
        <v>0.12861169837914024</v>
      </c>
      <c r="I287" s="42"/>
    </row>
    <row r="288" spans="1:9" x14ac:dyDescent="0.3">
      <c r="A288" s="13" t="s">
        <v>1340</v>
      </c>
      <c r="B288" s="16">
        <f>'Ref. ACS-5-YR'!B1035</f>
        <v>330</v>
      </c>
      <c r="C288" s="55">
        <f>'Ref. ACS-5-YR'!C1035</f>
        <v>0.12820512820512819</v>
      </c>
      <c r="D288" s="16">
        <f>'Ref. ACS-5-YR'!E1035</f>
        <v>244</v>
      </c>
      <c r="E288" s="55">
        <f>'Ref. ACS-5-YR'!F1035</f>
        <v>8.3762444215585305E-2</v>
      </c>
      <c r="F288" s="16">
        <f>'Ref. ACS-5-YR'!H1035</f>
        <v>226</v>
      </c>
      <c r="G288" s="55">
        <f>'Ref. ACS-5-YR'!I1035</f>
        <v>7.9633544749823815E-2</v>
      </c>
      <c r="I288" s="42"/>
    </row>
    <row r="289" spans="1:10" x14ac:dyDescent="0.3">
      <c r="A289" s="13" t="s">
        <v>1341</v>
      </c>
      <c r="B289" s="16">
        <f>'Ref. ACS-5-YR'!B1036</f>
        <v>311</v>
      </c>
      <c r="C289" s="55">
        <f>'Ref. ACS-5-YR'!C1036</f>
        <v>0.12082362082362082</v>
      </c>
      <c r="D289" s="16">
        <f>'Ref. ACS-5-YR'!E1036</f>
        <v>398</v>
      </c>
      <c r="E289" s="55">
        <f>'Ref. ACS-5-YR'!F1036</f>
        <v>0.13662890490902849</v>
      </c>
      <c r="F289" s="16">
        <f>'Ref. ACS-5-YR'!H1036</f>
        <v>290</v>
      </c>
      <c r="G289" s="55">
        <f>'Ref. ACS-5-YR'!I1036</f>
        <v>0.10218463706835799</v>
      </c>
      <c r="I289" s="42"/>
    </row>
    <row r="290" spans="1:10" x14ac:dyDescent="0.3">
      <c r="A290" s="13" t="s">
        <v>1342</v>
      </c>
      <c r="B290" s="16">
        <f>'Ref. ACS-5-YR'!B1037</f>
        <v>88</v>
      </c>
      <c r="C290" s="55">
        <f>'Ref. ACS-5-YR'!C1037</f>
        <v>3.4188034188034191E-2</v>
      </c>
      <c r="D290" s="16">
        <f>'Ref. ACS-5-YR'!E1037</f>
        <v>396</v>
      </c>
      <c r="E290" s="55">
        <f>'Ref. ACS-5-YR'!F1037</f>
        <v>0.13594232749742532</v>
      </c>
      <c r="F290" s="16">
        <f>'Ref. ACS-5-YR'!H1037</f>
        <v>111</v>
      </c>
      <c r="G290" s="55">
        <f>'Ref. ACS-5-YR'!I1037</f>
        <v>3.9112050739957716E-2</v>
      </c>
      <c r="I290" s="42"/>
    </row>
    <row r="291" spans="1:10" x14ac:dyDescent="0.3">
      <c r="A291" s="13" t="s">
        <v>1343</v>
      </c>
      <c r="B291" s="16">
        <f>'Ref. ACS-5-YR'!B1038</f>
        <v>239</v>
      </c>
      <c r="C291" s="55">
        <f>'Ref. ACS-5-YR'!C1038</f>
        <v>9.2851592851592848E-2</v>
      </c>
      <c r="D291" s="16">
        <f>'Ref. ACS-5-YR'!E1038</f>
        <v>114</v>
      </c>
      <c r="E291" s="55">
        <f>'Ref. ACS-5-YR'!F1038</f>
        <v>3.9134912461380018E-2</v>
      </c>
      <c r="F291" s="16">
        <f>'Ref. ACS-5-YR'!H1038</f>
        <v>60</v>
      </c>
      <c r="G291" s="55">
        <f>'Ref. ACS-5-YR'!I1038</f>
        <v>2.1141649048625793E-2</v>
      </c>
      <c r="I291" s="42"/>
    </row>
    <row r="292" spans="1:10" x14ac:dyDescent="0.3">
      <c r="A292" s="13" t="s">
        <v>1411</v>
      </c>
      <c r="B292" s="16">
        <f>'Ref. ACS-5-YR'!B1039</f>
        <v>65</v>
      </c>
      <c r="C292" s="55">
        <f>'Ref. ACS-5-YR'!C1039</f>
        <v>2.5252525252525252E-2</v>
      </c>
      <c r="D292" s="16">
        <f>'Ref. ACS-5-YR'!E1039</f>
        <v>87</v>
      </c>
      <c r="E292" s="55">
        <f>'Ref. ACS-5-YR'!F1039</f>
        <v>2.9866117404737384E-2</v>
      </c>
      <c r="F292" s="16">
        <f>'Ref. ACS-5-YR'!H1039</f>
        <v>245</v>
      </c>
      <c r="G292" s="55">
        <f>'Ref. ACS-5-YR'!I1039</f>
        <v>8.6328400281888651E-2</v>
      </c>
      <c r="I292" s="42" t="str">
        <f>A293</f>
        <v>Source: U.S. Census Bureau, ACS 06-10, 11-15, 16-20 (5-year Estimates), Table B25009</v>
      </c>
    </row>
    <row r="293" spans="1:10" x14ac:dyDescent="0.3">
      <c r="A293" t="s">
        <v>1416</v>
      </c>
      <c r="I293" s="42"/>
    </row>
    <row r="295" spans="1:10" x14ac:dyDescent="0.3">
      <c r="A295" s="88" t="s">
        <v>1417</v>
      </c>
      <c r="I295" s="61" t="s">
        <v>2512</v>
      </c>
    </row>
    <row r="296" spans="1:10" ht="28.8" x14ac:dyDescent="0.3">
      <c r="A296" s="80"/>
      <c r="B296" s="60" t="str">
        <f>Housing!B3</f>
        <v>City of Mendota</v>
      </c>
      <c r="C296" s="60" t="str">
        <f>Housing!B4</f>
        <v>Fresno County</v>
      </c>
      <c r="D296" s="60" t="s">
        <v>189</v>
      </c>
      <c r="H296" s="264"/>
      <c r="I296" s="42"/>
      <c r="J296" s="58"/>
    </row>
    <row r="297" spans="1:10" x14ac:dyDescent="0.3">
      <c r="A297" s="13" t="s">
        <v>1417</v>
      </c>
      <c r="B297" s="10">
        <f>'Ref. ACS-5-YR'!H1209</f>
        <v>1154</v>
      </c>
      <c r="C297" s="10">
        <f>'Ref. ACS-5-YR'!R1209</f>
        <v>1318</v>
      </c>
      <c r="D297" s="10">
        <f>'Ref. ACS-5-YR'!AB1209</f>
        <v>1851</v>
      </c>
      <c r="H297" s="263"/>
      <c r="I297" s="42"/>
      <c r="J297" s="54"/>
    </row>
    <row r="298" spans="1:10" x14ac:dyDescent="0.3">
      <c r="A298" t="s">
        <v>1418</v>
      </c>
      <c r="I298" s="42"/>
    </row>
    <row r="299" spans="1:10" ht="26.4" customHeight="1" x14ac:dyDescent="0.3">
      <c r="A299" s="357" t="s">
        <v>2555</v>
      </c>
      <c r="B299" s="357"/>
      <c r="C299" s="357"/>
      <c r="D299" s="357"/>
      <c r="E299" s="357"/>
      <c r="F299" s="357"/>
      <c r="G299" s="357"/>
      <c r="I299" s="42"/>
    </row>
    <row r="300" spans="1:10" s="72" customFormat="1" ht="29.4" customHeight="1" x14ac:dyDescent="0.3">
      <c r="H300" s="267"/>
      <c r="I300" s="42"/>
    </row>
    <row r="301" spans="1:10" x14ac:dyDescent="0.3">
      <c r="I301" s="42"/>
    </row>
    <row r="302" spans="1:10" x14ac:dyDescent="0.3">
      <c r="I302" s="42"/>
    </row>
    <row r="303" spans="1:10" x14ac:dyDescent="0.3">
      <c r="A303" s="207" t="s">
        <v>1419</v>
      </c>
      <c r="I303" s="42"/>
    </row>
    <row r="304" spans="1:10" x14ac:dyDescent="0.3">
      <c r="A304" s="80"/>
      <c r="B304" s="51">
        <v>2010</v>
      </c>
      <c r="C304" s="51">
        <v>2015</v>
      </c>
      <c r="D304" s="51">
        <v>2020</v>
      </c>
      <c r="I304" s="42"/>
    </row>
    <row r="305" spans="1:10" x14ac:dyDescent="0.3">
      <c r="A305" s="13" t="s">
        <v>1417</v>
      </c>
      <c r="B305" s="10">
        <f>'Ref. ACS-5-YR Add.'!B52</f>
        <v>888</v>
      </c>
      <c r="C305" s="10">
        <f>'Ref. ACS-5-YR Add.'!E52</f>
        <v>878</v>
      </c>
      <c r="D305" s="10">
        <f>'Ref. ACS-5-YR Add.'!H52</f>
        <v>1154</v>
      </c>
      <c r="I305" s="42"/>
    </row>
    <row r="306" spans="1:10" x14ac:dyDescent="0.3">
      <c r="A306" s="13" t="s">
        <v>193</v>
      </c>
      <c r="B306" s="3"/>
      <c r="C306" s="4">
        <f>(C305-B305)/B305</f>
        <v>-1.1261261261261261E-2</v>
      </c>
      <c r="D306" s="4">
        <f>(D305-C305)/C305</f>
        <v>0.31435079726651483</v>
      </c>
      <c r="I306" s="42"/>
    </row>
    <row r="307" spans="1:10" x14ac:dyDescent="0.3">
      <c r="A307" t="s">
        <v>1420</v>
      </c>
      <c r="I307" s="42"/>
    </row>
    <row r="308" spans="1:10" ht="27" customHeight="1" x14ac:dyDescent="0.3">
      <c r="A308" s="357" t="s">
        <v>2555</v>
      </c>
      <c r="B308" s="357"/>
      <c r="C308" s="357"/>
      <c r="D308" s="357"/>
      <c r="E308" s="357"/>
      <c r="F308" s="357"/>
      <c r="G308" s="357"/>
      <c r="I308" s="42"/>
    </row>
    <row r="309" spans="1:10" s="72" customFormat="1" ht="29.4" customHeight="1" x14ac:dyDescent="0.3">
      <c r="H309" s="267"/>
      <c r="I309" s="42"/>
    </row>
    <row r="310" spans="1:10" x14ac:dyDescent="0.3">
      <c r="I310" s="42"/>
    </row>
    <row r="311" spans="1:10" x14ac:dyDescent="0.3">
      <c r="I311" s="42" t="str">
        <f>A307</f>
        <v>Source: U.S. Census Bureau, ACS 06-10, 11-15, 16-20 (5-year Estimates), Table B25088</v>
      </c>
    </row>
    <row r="312" spans="1:10" x14ac:dyDescent="0.3">
      <c r="I312" s="120"/>
    </row>
    <row r="313" spans="1:10" x14ac:dyDescent="0.3">
      <c r="I313" s="42"/>
    </row>
    <row r="314" spans="1:10" x14ac:dyDescent="0.3">
      <c r="A314" s="1" t="s">
        <v>1421</v>
      </c>
      <c r="I314" s="61" t="s">
        <v>1422</v>
      </c>
    </row>
    <row r="315" spans="1:10" ht="28.8" x14ac:dyDescent="0.3">
      <c r="A315" s="80"/>
      <c r="B315" s="60" t="str">
        <f>Housing!B3</f>
        <v>City of Mendota</v>
      </c>
      <c r="C315" s="60" t="s">
        <v>195</v>
      </c>
      <c r="D315" s="60" t="str">
        <f>Housing!B4</f>
        <v>Fresno County</v>
      </c>
      <c r="E315" s="60" t="s">
        <v>1461</v>
      </c>
      <c r="F315" s="60" t="s">
        <v>189</v>
      </c>
      <c r="G315" s="60" t="s">
        <v>1462</v>
      </c>
      <c r="H315" s="264"/>
      <c r="I315" s="42"/>
      <c r="J315" s="58"/>
    </row>
    <row r="316" spans="1:10" x14ac:dyDescent="0.3">
      <c r="A316" s="13" t="s">
        <v>1423</v>
      </c>
      <c r="B316" s="5">
        <f>'Ref. ACS-5-YR'!H1241/100</f>
        <v>0.26300000000000001</v>
      </c>
      <c r="C316" s="55"/>
      <c r="D316" s="5">
        <f>'Ref. ACS-5-YR'!R1241/100</f>
        <v>0.193</v>
      </c>
      <c r="E316" s="55">
        <f>B316/D316</f>
        <v>1.3626943005181347</v>
      </c>
      <c r="F316" s="5">
        <f>'Ref. ACS-5-YR'!AB1241/100</f>
        <v>0.214</v>
      </c>
      <c r="G316" s="55">
        <f>B316/F316</f>
        <v>1.2289719626168225</v>
      </c>
      <c r="H316" s="263"/>
      <c r="I316" s="42"/>
      <c r="J316" s="54"/>
    </row>
    <row r="317" spans="1:10" x14ac:dyDescent="0.3">
      <c r="A317" t="s">
        <v>1424</v>
      </c>
      <c r="I317" s="42"/>
    </row>
    <row r="318" spans="1:10" s="72" customFormat="1" ht="29.4" customHeight="1" x14ac:dyDescent="0.3">
      <c r="A318" s="357" t="s">
        <v>2555</v>
      </c>
      <c r="B318" s="357"/>
      <c r="C318" s="357"/>
      <c r="D318" s="357"/>
      <c r="E318" s="357"/>
      <c r="F318" s="357"/>
      <c r="G318" s="357"/>
      <c r="H318" s="267"/>
      <c r="I318" s="42"/>
    </row>
    <row r="319" spans="1:10" x14ac:dyDescent="0.3">
      <c r="I319" s="42"/>
    </row>
    <row r="320" spans="1:10" x14ac:dyDescent="0.3">
      <c r="I320" s="42"/>
    </row>
    <row r="321" spans="1:10" x14ac:dyDescent="0.3">
      <c r="I321" s="42"/>
    </row>
    <row r="322" spans="1:10" x14ac:dyDescent="0.3">
      <c r="I322" s="42"/>
    </row>
    <row r="323" spans="1:10" x14ac:dyDescent="0.3">
      <c r="I323" s="42"/>
    </row>
    <row r="324" spans="1:10" x14ac:dyDescent="0.3">
      <c r="I324" s="42"/>
    </row>
    <row r="325" spans="1:10" x14ac:dyDescent="0.3">
      <c r="I325" s="42" t="str">
        <f>A317</f>
        <v>Source: U.S. Census Bureau, ACS 16-20 (5-year Estimates), Table B25092</v>
      </c>
    </row>
    <row r="326" spans="1:10" x14ac:dyDescent="0.3">
      <c r="I326" s="282" t="s">
        <v>2500</v>
      </c>
    </row>
    <row r="327" spans="1:10" x14ac:dyDescent="0.3">
      <c r="A327" s="1" t="s">
        <v>1425</v>
      </c>
      <c r="I327" s="42"/>
    </row>
    <row r="328" spans="1:10" ht="28.8" x14ac:dyDescent="0.3">
      <c r="A328" s="80"/>
      <c r="B328" s="60" t="str">
        <f>Housing!B3</f>
        <v>City of Mendota</v>
      </c>
      <c r="C328" s="60" t="s">
        <v>195</v>
      </c>
      <c r="D328" s="60" t="str">
        <f>Housing!B4</f>
        <v>Fresno County</v>
      </c>
      <c r="E328" s="60" t="s">
        <v>195</v>
      </c>
      <c r="F328" s="60" t="s">
        <v>189</v>
      </c>
      <c r="G328" s="60" t="s">
        <v>195</v>
      </c>
      <c r="H328" s="264"/>
      <c r="I328" s="61" t="s">
        <v>1426</v>
      </c>
      <c r="J328" s="58"/>
    </row>
    <row r="329" spans="1:10" x14ac:dyDescent="0.3">
      <c r="A329" s="13" t="s">
        <v>190</v>
      </c>
      <c r="B329" s="16">
        <f>(SUM('Ref. ACS-5-YR'!H1222:H1225))+(SUM('Ref. ACS-5-YR'!H1233:H1236))</f>
        <v>531</v>
      </c>
      <c r="C329" s="55">
        <f>SUM('Ref. ACS-5-YR'!I1222,'Ref. ACS-5-YR'!I1223,'Ref. ACS-5-YR'!I1224,'Ref. ACS-5-YR'!I1225,'Ref. ACS-5-YR'!I1233,'Ref. ACS-5-YR'!I1234,'Ref. ACS-5-YR'!I1235,'Ref. ACS-5-YR'!I1236)</f>
        <v>0.39420935412026725</v>
      </c>
      <c r="D329" s="16">
        <f>SUM('Ref. ACS-5-YR'!R1222,'Ref. ACS-5-YR'!R1223,'Ref. ACS-5-YR'!R1224,'Ref. ACS-5-YR'!R1225,'Ref. ACS-5-YR'!R1233,'Ref. ACS-5-YR'!R1234,'Ref. ACS-5-YR'!R1235,'Ref. ACS-5-YR'!R1236)</f>
        <v>42346</v>
      </c>
      <c r="E329" s="55">
        <f>SUM('Ref. ACS-5-YR'!S1222,'Ref. ACS-5-YR'!S1223,'Ref. ACS-5-YR'!S1224,'Ref. ACS-5-YR'!S1225,'Ref. ACS-5-YR'!S1233,'Ref. ACS-5-YR'!S1234,'Ref. ACS-5-YR'!S1235,'Ref. ACS-5-YR'!S1236)</f>
        <v>0.25500000000000006</v>
      </c>
      <c r="F329" s="16">
        <f>SUM('Ref. ACS-5-YR'!AB1222,'Ref. ACS-5-YR'!AB1223,'Ref. ACS-5-YR'!AB1224,'Ref. ACS-5-YR'!AB1225,'Ref. ACS-5-YR'!AB1233,'Ref. ACS-5-YR'!AB1234,'Ref. ACS-5-YR'!AB1235,'Ref. ACS-5-YR'!AB1236)</f>
        <v>2237292</v>
      </c>
      <c r="G329" s="55">
        <f>SUM('Ref. ACS-5-YR'!AC1222,'Ref. ACS-5-YR'!AC1223,'Ref. ACS-5-YR'!AC1224,'Ref. ACS-5-YR'!AC1225,'Ref. ACS-5-YR'!AC1233,'Ref. ACS-5-YR'!AC1234,'Ref. ACS-5-YR'!AC1235,'Ref. ACS-5-YR'!AC1236)</f>
        <v>0.31000000000000005</v>
      </c>
      <c r="H329" s="263"/>
      <c r="I329" s="42"/>
      <c r="J329" s="54"/>
    </row>
    <row r="330" spans="1:10" x14ac:dyDescent="0.3">
      <c r="A330" t="s">
        <v>1427</v>
      </c>
      <c r="I330" s="42"/>
    </row>
    <row r="331" spans="1:10" x14ac:dyDescent="0.3">
      <c r="A331" s="357" t="s">
        <v>2498</v>
      </c>
      <c r="B331" s="357"/>
      <c r="C331" s="357"/>
      <c r="D331" s="357"/>
      <c r="E331" s="357"/>
      <c r="F331" s="357"/>
      <c r="G331" s="357"/>
      <c r="I331" s="42"/>
    </row>
    <row r="332" spans="1:10" x14ac:dyDescent="0.3">
      <c r="I332" s="42"/>
    </row>
    <row r="333" spans="1:10" x14ac:dyDescent="0.3">
      <c r="A333" s="1" t="s">
        <v>1428</v>
      </c>
      <c r="I333" s="42"/>
    </row>
    <row r="334" spans="1:10" x14ac:dyDescent="0.3">
      <c r="A334" s="80"/>
      <c r="B334" s="51">
        <v>1980</v>
      </c>
      <c r="C334" s="51">
        <v>1990</v>
      </c>
      <c r="D334" s="51">
        <v>2000</v>
      </c>
      <c r="E334" s="51">
        <v>2010</v>
      </c>
      <c r="F334" s="51">
        <v>2020</v>
      </c>
      <c r="H334" s="262"/>
      <c r="I334" s="42"/>
      <c r="J334" s="52"/>
    </row>
    <row r="335" spans="1:10" x14ac:dyDescent="0.3">
      <c r="A335" s="13" t="s">
        <v>1429</v>
      </c>
      <c r="B335" s="16">
        <f>SUM('Ref. DC-1980'!B95,'Ref. DC-1980'!B89,'Ref. DC-1980'!B83,'Ref. DC-1980'!B77,'Ref. DC-1980'!B71)</f>
        <v>45</v>
      </c>
      <c r="C335" s="16">
        <f>SUM('Ref. DC-1990'!B63,'Ref. DC-1990'!B70,'Ref. DC-1990'!B77,'Ref. DC-1990'!B84,'Ref. DC-1990'!B91)</f>
        <v>97</v>
      </c>
      <c r="D335" s="16">
        <f>SUM('Ref. DC-2000'!B75:B77,'Ref. DC-2000'!B86:B88)</f>
        <v>223</v>
      </c>
      <c r="E335" s="16">
        <f>SUM('Ref. ACS-5-YR'!B1223:B1225,'Ref. ACS-5-YR'!B1234:B1236)</f>
        <v>494</v>
      </c>
      <c r="F335" s="16">
        <f>SUM('Ref. ACS-5-YR'!H1223:H1225,'Ref. ACS-5-YR'!H1234:H1236)</f>
        <v>398</v>
      </c>
      <c r="H335" s="260"/>
      <c r="I335" s="42"/>
      <c r="J335" s="2"/>
    </row>
    <row r="336" spans="1:10" x14ac:dyDescent="0.3">
      <c r="A336" s="13" t="s">
        <v>193</v>
      </c>
      <c r="B336" s="3"/>
      <c r="C336" s="4">
        <f>(C335-B335)/B335</f>
        <v>1.1555555555555554</v>
      </c>
      <c r="D336" s="4">
        <f>(D335-C335)/C335</f>
        <v>1.2989690721649485</v>
      </c>
      <c r="E336" s="4">
        <f>(E335-D335)/D335</f>
        <v>1.2152466367713004</v>
      </c>
      <c r="F336" s="4">
        <f>(F335-E335)/E335</f>
        <v>-0.19433198380566802</v>
      </c>
      <c r="H336" s="261"/>
      <c r="I336" s="42"/>
      <c r="J336" s="19"/>
    </row>
    <row r="337" spans="1:10" x14ac:dyDescent="0.3">
      <c r="A337" t="s">
        <v>1430</v>
      </c>
      <c r="I337" s="42"/>
    </row>
    <row r="338" spans="1:10" s="72" customFormat="1" x14ac:dyDescent="0.3">
      <c r="A338" s="357" t="s">
        <v>2498</v>
      </c>
      <c r="B338" s="357"/>
      <c r="C338" s="357"/>
      <c r="D338" s="357"/>
      <c r="E338" s="357"/>
      <c r="F338" s="357"/>
      <c r="G338" s="357"/>
      <c r="H338" s="267"/>
      <c r="I338" s="42"/>
    </row>
    <row r="339" spans="1:10" ht="14.4" customHeight="1" x14ac:dyDescent="0.3">
      <c r="A339" s="362"/>
      <c r="B339" s="362"/>
      <c r="C339" s="362"/>
      <c r="D339" s="362"/>
      <c r="E339" s="362"/>
      <c r="F339" s="362"/>
      <c r="G339" s="362"/>
      <c r="I339" s="42"/>
    </row>
    <row r="340" spans="1:10" x14ac:dyDescent="0.3">
      <c r="I340" s="42"/>
    </row>
    <row r="341" spans="1:10" x14ac:dyDescent="0.3">
      <c r="I341" s="42"/>
    </row>
    <row r="342" spans="1:10" x14ac:dyDescent="0.3">
      <c r="I342" s="42" t="str">
        <f>A337</f>
        <v>Source: U.S. Census Bureau, Census 1980(STF3), 1990(STF3), 2000(SF3); ACS 06-10, 16-20 (5-year Estimates), Table B25091</v>
      </c>
    </row>
    <row r="343" spans="1:10" ht="86.4" x14ac:dyDescent="0.3">
      <c r="I343" s="84" t="s">
        <v>2502</v>
      </c>
    </row>
    <row r="344" spans="1:10" x14ac:dyDescent="0.3">
      <c r="I344" s="42"/>
    </row>
    <row r="345" spans="1:10" x14ac:dyDescent="0.3">
      <c r="A345" s="88" t="s">
        <v>1431</v>
      </c>
      <c r="I345" s="61" t="s">
        <v>2513</v>
      </c>
    </row>
    <row r="346" spans="1:10" ht="28.8" x14ac:dyDescent="0.3">
      <c r="A346" s="80"/>
      <c r="B346" s="60" t="str">
        <f>Housing!B3</f>
        <v>City of Mendota</v>
      </c>
      <c r="C346" s="60" t="s">
        <v>195</v>
      </c>
      <c r="D346" s="60" t="str">
        <f>Housing!B4</f>
        <v>Fresno County</v>
      </c>
      <c r="E346" s="60" t="s">
        <v>1461</v>
      </c>
      <c r="F346" s="60" t="s">
        <v>189</v>
      </c>
      <c r="G346" s="60" t="s">
        <v>1462</v>
      </c>
      <c r="H346" s="264"/>
      <c r="I346" s="42"/>
      <c r="J346" s="58"/>
    </row>
    <row r="347" spans="1:10" x14ac:dyDescent="0.3">
      <c r="A347" s="13" t="s">
        <v>1431</v>
      </c>
      <c r="B347" s="16">
        <f>'Ref. ACS-5-YR'!H1183</f>
        <v>764</v>
      </c>
      <c r="C347" s="55"/>
      <c r="D347" s="16">
        <f>'Ref. ACS-5-YR'!R1183</f>
        <v>1029</v>
      </c>
      <c r="E347" s="55">
        <f>B347/D347</f>
        <v>0.74246841593780366</v>
      </c>
      <c r="F347" s="16">
        <f>'Ref. ACS-5-YR'!AB1183</f>
        <v>1586</v>
      </c>
      <c r="G347" s="55">
        <f>B347/F347</f>
        <v>0.48171500630517022</v>
      </c>
      <c r="H347" s="263"/>
      <c r="I347" s="42"/>
      <c r="J347" s="54"/>
    </row>
    <row r="348" spans="1:10" x14ac:dyDescent="0.3">
      <c r="A348" t="s">
        <v>2470</v>
      </c>
      <c r="I348" s="42"/>
    </row>
    <row r="349" spans="1:10" ht="25.95" customHeight="1" x14ac:dyDescent="0.3">
      <c r="A349" s="357" t="s">
        <v>2555</v>
      </c>
      <c r="B349" s="357"/>
      <c r="C349" s="357"/>
      <c r="D349" s="357"/>
      <c r="E349" s="357"/>
      <c r="F349" s="357"/>
      <c r="G349" s="357"/>
      <c r="I349" s="42"/>
    </row>
    <row r="350" spans="1:10" s="72" customFormat="1" ht="29.4" customHeight="1" x14ac:dyDescent="0.3">
      <c r="H350" s="267"/>
      <c r="I350" s="42"/>
    </row>
    <row r="351" spans="1:10" x14ac:dyDescent="0.3">
      <c r="A351" s="153"/>
      <c r="I351" s="42"/>
    </row>
    <row r="352" spans="1:10" x14ac:dyDescent="0.3">
      <c r="A352" s="207" t="s">
        <v>1432</v>
      </c>
      <c r="I352" s="42"/>
    </row>
    <row r="353" spans="1:10" x14ac:dyDescent="0.3">
      <c r="A353" s="48"/>
      <c r="B353" s="89">
        <v>1980</v>
      </c>
      <c r="C353" s="89">
        <v>1990</v>
      </c>
      <c r="D353" s="89">
        <v>2000</v>
      </c>
      <c r="E353" s="89">
        <v>2010</v>
      </c>
      <c r="F353" s="89">
        <v>2020</v>
      </c>
      <c r="H353" s="270"/>
      <c r="I353" s="42"/>
      <c r="J353" s="25"/>
    </row>
    <row r="354" spans="1:10" x14ac:dyDescent="0.3">
      <c r="A354" s="13" t="s">
        <v>1431</v>
      </c>
      <c r="B354" s="10">
        <f>'Ref. DC-1980'!B99</f>
        <v>171</v>
      </c>
      <c r="C354" s="10">
        <f>'Ref. DC-1990'!B98</f>
        <v>340</v>
      </c>
      <c r="D354" s="10">
        <f>'Ref. DC-2000'!B48</f>
        <v>447</v>
      </c>
      <c r="E354" s="10">
        <f>'Ref. ACS-5-YR Add.'!B24</f>
        <v>603</v>
      </c>
      <c r="F354" s="10">
        <f>'Ref. ACS-5-YR Add.'!H24</f>
        <v>764</v>
      </c>
      <c r="H354" s="271"/>
      <c r="I354" s="42"/>
      <c r="J354" s="24"/>
    </row>
    <row r="355" spans="1:10" x14ac:dyDescent="0.3">
      <c r="A355" s="13" t="s">
        <v>193</v>
      </c>
      <c r="B355" s="3"/>
      <c r="C355" s="4">
        <f>(C354-B354)/B354</f>
        <v>0.98830409356725146</v>
      </c>
      <c r="D355" s="4">
        <f>(D354-C354)/C354</f>
        <v>0.31470588235294117</v>
      </c>
      <c r="E355" s="4">
        <f>(E354-D354)/D354</f>
        <v>0.34899328859060402</v>
      </c>
      <c r="F355" s="4">
        <f>(F354-E354)/E354</f>
        <v>0.2669983416252073</v>
      </c>
      <c r="H355" s="261"/>
      <c r="I355" s="42"/>
      <c r="J355" s="19"/>
    </row>
    <row r="356" spans="1:10" x14ac:dyDescent="0.3">
      <c r="A356" s="47" t="s">
        <v>1433</v>
      </c>
      <c r="I356" s="42"/>
    </row>
    <row r="357" spans="1:10" ht="28.95" customHeight="1" x14ac:dyDescent="0.3">
      <c r="A357" s="357" t="s">
        <v>2555</v>
      </c>
      <c r="B357" s="357"/>
      <c r="C357" s="357"/>
      <c r="D357" s="357"/>
      <c r="E357" s="357"/>
      <c r="F357" s="357"/>
      <c r="G357" s="357"/>
      <c r="I357" s="42"/>
    </row>
    <row r="358" spans="1:10" s="72" customFormat="1" ht="14.4" customHeight="1" x14ac:dyDescent="0.3">
      <c r="A358" s="361" t="s">
        <v>2487</v>
      </c>
      <c r="B358" s="361"/>
      <c r="C358" s="361"/>
      <c r="D358" s="361"/>
      <c r="E358" s="361"/>
      <c r="F358" s="361"/>
      <c r="G358" s="361"/>
      <c r="H358" s="267"/>
      <c r="I358" s="42"/>
    </row>
    <row r="359" spans="1:10" x14ac:dyDescent="0.3">
      <c r="A359" s="47"/>
      <c r="I359" s="42"/>
    </row>
    <row r="360" spans="1:10" x14ac:dyDescent="0.3">
      <c r="A360" s="47"/>
      <c r="I360" s="42"/>
    </row>
    <row r="361" spans="1:10" x14ac:dyDescent="0.3">
      <c r="A361" s="47"/>
      <c r="I361" s="42"/>
    </row>
    <row r="362" spans="1:10" x14ac:dyDescent="0.3">
      <c r="A362" s="47"/>
      <c r="I362" s="42"/>
    </row>
    <row r="363" spans="1:10" x14ac:dyDescent="0.3">
      <c r="A363" s="47"/>
      <c r="I363" s="42" t="str">
        <f>A356</f>
        <v>Source: U.S. Census Bureau, Census 1980(ORG STF3), 1990(STF3), 2000(SF3); ACS 06-10, 16-20 (5-year Estimates), Table B25064</v>
      </c>
    </row>
    <row r="364" spans="1:10" ht="72.599999999999994" customHeight="1" x14ac:dyDescent="0.3">
      <c r="A364" s="47"/>
      <c r="I364" s="84" t="s">
        <v>2501</v>
      </c>
    </row>
    <row r="365" spans="1:10" x14ac:dyDescent="0.3">
      <c r="A365" s="47"/>
      <c r="I365" s="29"/>
    </row>
    <row r="366" spans="1:10" x14ac:dyDescent="0.3">
      <c r="A366" s="1" t="s">
        <v>1434</v>
      </c>
      <c r="I366" s="61" t="s">
        <v>1435</v>
      </c>
    </row>
    <row r="367" spans="1:10" ht="28.8" x14ac:dyDescent="0.3">
      <c r="A367" s="80"/>
      <c r="B367" s="60" t="str">
        <f>Housing!B3</f>
        <v>City of Mendota</v>
      </c>
      <c r="C367" s="60" t="s">
        <v>195</v>
      </c>
      <c r="D367" s="60" t="str">
        <f>Housing!B4</f>
        <v>Fresno County</v>
      </c>
      <c r="E367" s="60" t="s">
        <v>1461</v>
      </c>
      <c r="F367" s="60" t="s">
        <v>189</v>
      </c>
      <c r="G367" s="60" t="s">
        <v>1462</v>
      </c>
      <c r="H367" s="264"/>
      <c r="I367" s="42"/>
      <c r="J367" s="58"/>
    </row>
    <row r="368" spans="1:10" x14ac:dyDescent="0.3">
      <c r="A368" s="13" t="s">
        <v>1423</v>
      </c>
      <c r="B368" s="5">
        <f>'Ref. ACS-5-YR'!H1201/100</f>
        <v>0.32899999999999996</v>
      </c>
      <c r="C368" s="55"/>
      <c r="D368" s="5">
        <f>'Ref. ACS-5-YR'!R1201/100</f>
        <v>0.33100000000000002</v>
      </c>
      <c r="E368" s="55">
        <f>B368/D368</f>
        <v>0.99395770392749228</v>
      </c>
      <c r="F368" s="5">
        <f>'Ref. ACS-5-YR'!AB1201/100</f>
        <v>0.32200000000000001</v>
      </c>
      <c r="G368" s="55">
        <f>B368/F368</f>
        <v>1.0217391304347825</v>
      </c>
      <c r="H368" s="263"/>
      <c r="I368" s="42"/>
      <c r="J368" s="54"/>
    </row>
    <row r="369" spans="1:10" x14ac:dyDescent="0.3">
      <c r="A369" t="s">
        <v>2471</v>
      </c>
      <c r="I369" s="42"/>
    </row>
    <row r="370" spans="1:10" ht="28.2" customHeight="1" x14ac:dyDescent="0.3">
      <c r="A370" s="357" t="s">
        <v>2555</v>
      </c>
      <c r="B370" s="357"/>
      <c r="C370" s="357"/>
      <c r="D370" s="357"/>
      <c r="E370" s="357"/>
      <c r="F370" s="357"/>
      <c r="G370" s="357"/>
      <c r="I370" s="42"/>
    </row>
    <row r="371" spans="1:10" x14ac:dyDescent="0.3">
      <c r="I371" s="42"/>
    </row>
    <row r="372" spans="1:10" x14ac:dyDescent="0.3">
      <c r="I372" s="42"/>
    </row>
    <row r="373" spans="1:10" x14ac:dyDescent="0.3">
      <c r="I373" s="42"/>
    </row>
    <row r="374" spans="1:10" x14ac:dyDescent="0.3">
      <c r="I374" s="42"/>
    </row>
    <row r="375" spans="1:10" x14ac:dyDescent="0.3">
      <c r="I375" s="42" t="str">
        <f>A369</f>
        <v>Source: U.S. Census Bureau, ACS 16-20 (5-year Estimates), Table B25071</v>
      </c>
    </row>
    <row r="376" spans="1:10" x14ac:dyDescent="0.3">
      <c r="I376" s="282" t="s">
        <v>2500</v>
      </c>
    </row>
    <row r="377" spans="1:10" x14ac:dyDescent="0.3">
      <c r="I377" s="42"/>
    </row>
    <row r="378" spans="1:10" x14ac:dyDescent="0.3">
      <c r="A378" s="1" t="s">
        <v>1436</v>
      </c>
      <c r="I378" s="61" t="s">
        <v>1437</v>
      </c>
    </row>
    <row r="379" spans="1:10" ht="28.8" x14ac:dyDescent="0.3">
      <c r="A379" s="80"/>
      <c r="B379" s="60" t="str">
        <f>Housing!B3</f>
        <v>City of Mendota</v>
      </c>
      <c r="C379" s="60" t="s">
        <v>195</v>
      </c>
      <c r="D379" s="60" t="str">
        <f>Housing!B4</f>
        <v>Fresno County</v>
      </c>
      <c r="E379" s="60" t="s">
        <v>195</v>
      </c>
      <c r="F379" s="60" t="s">
        <v>189</v>
      </c>
      <c r="G379" s="60" t="s">
        <v>195</v>
      </c>
      <c r="H379" s="264"/>
      <c r="I379" s="37"/>
      <c r="J379" s="58"/>
    </row>
    <row r="380" spans="1:10" x14ac:dyDescent="0.3">
      <c r="A380" s="13" t="s">
        <v>1429</v>
      </c>
      <c r="B380" s="16">
        <f>SUM('Ref. ACS-5-YR'!H1193,'Ref. ACS-5-YR'!H1194,'Ref. ACS-5-YR'!H1195,'Ref. ACS-5-YR'!H1196)</f>
        <v>728</v>
      </c>
      <c r="C380" s="55">
        <f>SUM('Ref. ACS-5-YR'!I1193,'Ref. ACS-5-YR'!I1194,'Ref. ACS-5-YR'!I1195,'Ref. ACS-5-YR'!I1196)</f>
        <v>0.48826291079812201</v>
      </c>
      <c r="D380" s="16">
        <f>SUM('Ref. ACS-5-YR'!R1193,'Ref. ACS-5-YR'!R1194,'Ref. ACS-5-YR'!R1195,'Ref. ACS-5-YR'!R1196)</f>
        <v>75359</v>
      </c>
      <c r="E380" s="55">
        <f>SUM('Ref. ACS-5-YR'!S1193,'Ref. ACS-5-YR'!S1194,'Ref. ACS-5-YR'!S1195,'Ref. ACS-5-YR'!S1196)</f>
        <v>0.52400000000000002</v>
      </c>
      <c r="F380" s="16">
        <f>SUM('Ref. ACS-5-YR'!AB1193,'Ref. ACS-5-YR'!AB1194,'Ref. ACS-5-YR'!AB1195,'Ref. ACS-5-YR'!AB1196)</f>
        <v>3019235</v>
      </c>
      <c r="G380" s="55">
        <f>SUM('Ref. ACS-5-YR'!AC1193,'Ref. ACS-5-YR'!AC1194,'Ref. ACS-5-YR'!AC1195,'Ref. ACS-5-YR'!AC1196)</f>
        <v>0.51500000000000001</v>
      </c>
      <c r="H380" s="263"/>
      <c r="I380" s="42"/>
      <c r="J380" s="54"/>
    </row>
    <row r="381" spans="1:10" x14ac:dyDescent="0.3">
      <c r="A381" t="s">
        <v>1438</v>
      </c>
      <c r="I381" s="42"/>
    </row>
    <row r="382" spans="1:10" s="72" customFormat="1" x14ac:dyDescent="0.3">
      <c r="A382" s="357" t="s">
        <v>2498</v>
      </c>
      <c r="B382" s="357"/>
      <c r="C382" s="357"/>
      <c r="D382" s="357"/>
      <c r="E382" s="357"/>
      <c r="F382" s="357"/>
      <c r="G382" s="357"/>
      <c r="H382" s="267"/>
      <c r="I382" s="42"/>
    </row>
    <row r="383" spans="1:10" x14ac:dyDescent="0.3">
      <c r="I383" s="42"/>
    </row>
    <row r="384" spans="1:10" x14ac:dyDescent="0.3">
      <c r="A384" s="1" t="s">
        <v>1439</v>
      </c>
      <c r="I384" s="42"/>
    </row>
    <row r="385" spans="1:10" x14ac:dyDescent="0.3">
      <c r="A385" s="80"/>
      <c r="B385" s="51">
        <v>1980</v>
      </c>
      <c r="C385" s="51">
        <v>1990</v>
      </c>
      <c r="D385" s="51">
        <v>2000</v>
      </c>
      <c r="E385" s="51">
        <v>2010</v>
      </c>
      <c r="F385" s="51">
        <v>2020</v>
      </c>
      <c r="H385" s="262"/>
      <c r="I385" s="42"/>
      <c r="J385" s="52"/>
    </row>
    <row r="386" spans="1:10" x14ac:dyDescent="0.3">
      <c r="A386" s="13" t="s">
        <v>1429</v>
      </c>
      <c r="B386" s="16">
        <f>SUM('Ref. DC-1980'!B33,'Ref. DC-1980'!B39,'Ref. DC-1980'!B45,'Ref. DC-1980'!B51,'Ref. DC-1980'!B57)</f>
        <v>216</v>
      </c>
      <c r="C386" s="16">
        <f>SUM('Ref. DC-1990'!B25,'Ref. DC-1990'!B32,'Ref. DC-1990'!B39,'Ref. DC-1990'!B46,'Ref. DC-1990'!B53)</f>
        <v>317</v>
      </c>
      <c r="D386" s="16">
        <f>SUM('Ref. DC-2000'!B58:B60)</f>
        <v>250</v>
      </c>
      <c r="E386" s="16">
        <f>SUM('Ref. ACS-5-YR'!B1194:B1196)</f>
        <v>609</v>
      </c>
      <c r="F386" s="16">
        <f>SUM('Ref. ACS-5-YR'!H1194:H1196)</f>
        <v>659</v>
      </c>
      <c r="H386" s="260"/>
      <c r="I386" s="42"/>
      <c r="J386" s="2"/>
    </row>
    <row r="387" spans="1:10" x14ac:dyDescent="0.3">
      <c r="A387" s="13" t="s">
        <v>193</v>
      </c>
      <c r="B387" s="3"/>
      <c r="C387" s="4">
        <f>(C386-B386)/B386</f>
        <v>0.46759259259259262</v>
      </c>
      <c r="D387" s="4">
        <f>(D386-C386)/C386</f>
        <v>-0.2113564668769716</v>
      </c>
      <c r="E387" s="4">
        <f>(E386-D386)/D386</f>
        <v>1.4359999999999999</v>
      </c>
      <c r="F387" s="4">
        <f>(F386-E386)/E386</f>
        <v>8.2101806239737271E-2</v>
      </c>
      <c r="H387" s="261"/>
      <c r="I387" s="42"/>
      <c r="J387" s="19"/>
    </row>
    <row r="388" spans="1:10" x14ac:dyDescent="0.3">
      <c r="A388" t="s">
        <v>1440</v>
      </c>
      <c r="I388" s="42"/>
    </row>
    <row r="389" spans="1:10" s="72" customFormat="1" x14ac:dyDescent="0.3">
      <c r="A389" s="357" t="s">
        <v>2498</v>
      </c>
      <c r="B389" s="357"/>
      <c r="C389" s="357"/>
      <c r="D389" s="357"/>
      <c r="E389" s="357"/>
      <c r="F389" s="357"/>
      <c r="G389" s="357"/>
      <c r="H389" s="267"/>
      <c r="I389" s="42"/>
    </row>
    <row r="390" spans="1:10" x14ac:dyDescent="0.3">
      <c r="A390" s="362"/>
      <c r="B390" s="362"/>
      <c r="C390" s="362"/>
      <c r="D390" s="362"/>
      <c r="E390" s="362"/>
      <c r="F390" s="362"/>
      <c r="G390" s="362"/>
      <c r="I390" s="42"/>
    </row>
    <row r="391" spans="1:10" x14ac:dyDescent="0.3">
      <c r="I391" s="42"/>
    </row>
    <row r="392" spans="1:10" x14ac:dyDescent="0.3">
      <c r="I392" s="42"/>
    </row>
    <row r="393" spans="1:10" x14ac:dyDescent="0.3">
      <c r="I393" s="42"/>
    </row>
    <row r="394" spans="1:10" x14ac:dyDescent="0.3">
      <c r="I394" s="42"/>
    </row>
    <row r="395" spans="1:10" x14ac:dyDescent="0.3">
      <c r="I395" s="42"/>
    </row>
    <row r="396" spans="1:10" x14ac:dyDescent="0.3">
      <c r="I396" s="42" t="str">
        <f>A388</f>
        <v>Source: U.S. Census Bureau, Census 1980(STF3), 1990(STF3), 2000(SF3); ACS 06-10, 16-20 (5-year Estimates), Table B25070</v>
      </c>
    </row>
    <row r="397" spans="1:10" ht="86.4" x14ac:dyDescent="0.3">
      <c r="I397" s="84" t="s">
        <v>2502</v>
      </c>
    </row>
    <row r="399" spans="1:10" x14ac:dyDescent="0.3">
      <c r="A399" s="356"/>
      <c r="B399" s="356"/>
      <c r="C399" s="356"/>
      <c r="D399" s="356"/>
      <c r="E399" s="356"/>
      <c r="I399" s="42"/>
    </row>
    <row r="400" spans="1:10" x14ac:dyDescent="0.3">
      <c r="A400" s="88" t="s">
        <v>2485</v>
      </c>
      <c r="B400" s="1" t="s">
        <v>1441</v>
      </c>
      <c r="I400" s="42"/>
    </row>
    <row r="401" spans="1:9" x14ac:dyDescent="0.3">
      <c r="A401" s="88" t="s">
        <v>2486</v>
      </c>
      <c r="B401" s="1" t="s">
        <v>1442</v>
      </c>
      <c r="I401" s="42"/>
    </row>
    <row r="402" spans="1:9" x14ac:dyDescent="0.3">
      <c r="I402" s="42"/>
    </row>
    <row r="403" spans="1:9" x14ac:dyDescent="0.3">
      <c r="A403" s="1" t="s">
        <v>1443</v>
      </c>
      <c r="I403" s="42"/>
    </row>
    <row r="404" spans="1:9" ht="28.8" x14ac:dyDescent="0.3">
      <c r="A404" s="80"/>
      <c r="B404" s="60" t="s">
        <v>1444</v>
      </c>
      <c r="C404" s="60" t="s">
        <v>1445</v>
      </c>
      <c r="D404" s="60" t="s">
        <v>1446</v>
      </c>
      <c r="E404" s="60" t="s">
        <v>190</v>
      </c>
      <c r="I404" s="61" t="str">
        <f>_xlfn.CONCAT(B401," - ",A410)</f>
        <v>Fresno City and County/Madera County CoC - Homelessness by Type Over Time (2005-2020)</v>
      </c>
    </row>
    <row r="405" spans="1:9" x14ac:dyDescent="0.3">
      <c r="A405" s="13" t="s">
        <v>1447</v>
      </c>
      <c r="B405" s="6">
        <v>815</v>
      </c>
      <c r="C405" s="6">
        <v>145</v>
      </c>
      <c r="D405" s="6">
        <v>2681</v>
      </c>
      <c r="E405" s="6">
        <f>SUM(B405:D405)</f>
        <v>3641</v>
      </c>
      <c r="I405" s="42"/>
    </row>
    <row r="406" spans="1:9" x14ac:dyDescent="0.3">
      <c r="A406" t="s">
        <v>1448</v>
      </c>
      <c r="I406" s="42"/>
    </row>
    <row r="407" spans="1:9" ht="27.6" customHeight="1" x14ac:dyDescent="0.3">
      <c r="A407" s="358" t="s">
        <v>2488</v>
      </c>
      <c r="B407" s="358"/>
      <c r="C407" s="358"/>
      <c r="D407" s="358"/>
      <c r="E407" s="358"/>
      <c r="F407" s="358"/>
      <c r="G407" s="358"/>
      <c r="I407" s="42"/>
    </row>
    <row r="408" spans="1:9" x14ac:dyDescent="0.3">
      <c r="A408" s="363"/>
      <c r="B408" s="363"/>
      <c r="C408" s="363"/>
      <c r="D408" s="363"/>
      <c r="E408" s="363"/>
      <c r="F408" s="363"/>
      <c r="G408" s="363"/>
      <c r="I408" s="42"/>
    </row>
    <row r="409" spans="1:9" x14ac:dyDescent="0.3">
      <c r="I409" s="42"/>
    </row>
    <row r="410" spans="1:9" x14ac:dyDescent="0.3">
      <c r="A410" s="1" t="s">
        <v>1449</v>
      </c>
      <c r="I410" s="42"/>
    </row>
    <row r="411" spans="1:9" x14ac:dyDescent="0.3">
      <c r="A411" s="80"/>
      <c r="B411" s="51">
        <v>2005</v>
      </c>
      <c r="C411" s="51">
        <v>2010</v>
      </c>
      <c r="D411" s="51">
        <v>2015</v>
      </c>
      <c r="E411" s="51">
        <v>2020</v>
      </c>
      <c r="F411" s="255"/>
      <c r="I411" s="42"/>
    </row>
    <row r="412" spans="1:9" x14ac:dyDescent="0.3">
      <c r="A412" s="7" t="s">
        <v>190</v>
      </c>
      <c r="B412" s="16">
        <f t="shared" ref="B412:D412" si="6">B413+B414+B415</f>
        <v>11644</v>
      </c>
      <c r="C412" s="16">
        <f t="shared" si="6"/>
        <v>3549</v>
      </c>
      <c r="D412" s="16">
        <f t="shared" si="6"/>
        <v>1383</v>
      </c>
      <c r="E412" s="16">
        <f>E413+E414+E415</f>
        <v>3641</v>
      </c>
      <c r="F412" s="254"/>
      <c r="I412" s="42"/>
    </row>
    <row r="413" spans="1:9" x14ac:dyDescent="0.3">
      <c r="A413" s="13" t="s">
        <v>1444</v>
      </c>
      <c r="B413" s="16">
        <v>2261</v>
      </c>
      <c r="C413" s="16">
        <v>787</v>
      </c>
      <c r="D413" s="16">
        <v>129</v>
      </c>
      <c r="E413" s="6">
        <f>B405</f>
        <v>815</v>
      </c>
      <c r="F413" s="254"/>
      <c r="I413" s="42"/>
    </row>
    <row r="414" spans="1:9" x14ac:dyDescent="0.3">
      <c r="A414" s="13" t="s">
        <v>1445</v>
      </c>
      <c r="B414" s="16">
        <v>2649</v>
      </c>
      <c r="C414" s="16">
        <v>420</v>
      </c>
      <c r="D414" s="16">
        <v>193</v>
      </c>
      <c r="E414" s="6">
        <f>C405</f>
        <v>145</v>
      </c>
      <c r="F414" s="254"/>
      <c r="I414" s="42"/>
    </row>
    <row r="415" spans="1:9" x14ac:dyDescent="0.3">
      <c r="A415" s="13" t="s">
        <v>1446</v>
      </c>
      <c r="B415" s="16">
        <v>6734</v>
      </c>
      <c r="C415" s="16">
        <v>2342</v>
      </c>
      <c r="D415" s="16">
        <v>1061</v>
      </c>
      <c r="E415" s="6">
        <f>D405</f>
        <v>2681</v>
      </c>
      <c r="F415" s="254"/>
      <c r="I415" s="42"/>
    </row>
    <row r="416" spans="1:9" x14ac:dyDescent="0.3">
      <c r="A416" t="s">
        <v>1450</v>
      </c>
      <c r="I416" s="42"/>
    </row>
    <row r="417" spans="1:9" ht="27.6" customHeight="1" x14ac:dyDescent="0.3">
      <c r="A417" s="358" t="s">
        <v>2488</v>
      </c>
      <c r="B417" s="358"/>
      <c r="C417" s="358"/>
      <c r="D417" s="358"/>
      <c r="E417" s="358"/>
      <c r="F417" s="358"/>
      <c r="G417" s="358"/>
      <c r="I417" s="42"/>
    </row>
    <row r="418" spans="1:9" x14ac:dyDescent="0.3">
      <c r="I418" s="42"/>
    </row>
    <row r="419" spans="1:9" x14ac:dyDescent="0.3">
      <c r="I419" s="42"/>
    </row>
    <row r="420" spans="1:9" x14ac:dyDescent="0.3">
      <c r="I420" s="42" t="str">
        <f>A416</f>
        <v>Source: U.S. HUD, CoC Homeless Populations and Subpopulations Reports (2005, 2010, 2015, 2020).</v>
      </c>
    </row>
    <row r="421" spans="1:9" x14ac:dyDescent="0.3">
      <c r="A421" s="1" t="s">
        <v>1451</v>
      </c>
      <c r="I421" s="42"/>
    </row>
    <row r="422" spans="1:9" ht="28.8" x14ac:dyDescent="0.3">
      <c r="A422" s="80"/>
      <c r="B422" s="60" t="s">
        <v>1444</v>
      </c>
      <c r="C422" s="60" t="s">
        <v>1445</v>
      </c>
      <c r="D422" s="60" t="s">
        <v>1446</v>
      </c>
      <c r="E422" s="60" t="s">
        <v>190</v>
      </c>
      <c r="I422" s="61" t="str">
        <f>_xlfn.CONCAT(B401," - ",A421)</f>
        <v>Fresno City and County/Madera County CoC - Homelessness by Type by Race (2020)</v>
      </c>
    </row>
    <row r="423" spans="1:9" x14ac:dyDescent="0.3">
      <c r="A423" s="13" t="s">
        <v>1452</v>
      </c>
      <c r="B423" s="6">
        <v>205</v>
      </c>
      <c r="C423" s="152">
        <v>32</v>
      </c>
      <c r="D423" s="152">
        <v>432</v>
      </c>
      <c r="E423" s="6">
        <f>SUM(B423:D423)</f>
        <v>669</v>
      </c>
      <c r="I423" s="42"/>
    </row>
    <row r="424" spans="1:9" x14ac:dyDescent="0.3">
      <c r="A424" s="13" t="s">
        <v>1453</v>
      </c>
      <c r="B424" s="6">
        <v>504</v>
      </c>
      <c r="C424" s="152">
        <v>99</v>
      </c>
      <c r="D424" s="152">
        <v>1543</v>
      </c>
      <c r="E424" s="6">
        <f t="shared" ref="E424:E429" si="7">SUM(B424:D424)</f>
        <v>2146</v>
      </c>
      <c r="I424" s="42"/>
    </row>
    <row r="425" spans="1:9" x14ac:dyDescent="0.3">
      <c r="A425" s="13" t="s">
        <v>1454</v>
      </c>
      <c r="B425" s="6">
        <v>12</v>
      </c>
      <c r="C425" s="152">
        <v>6</v>
      </c>
      <c r="D425" s="152">
        <v>46</v>
      </c>
      <c r="E425" s="6">
        <f t="shared" si="7"/>
        <v>64</v>
      </c>
      <c r="I425" s="42"/>
    </row>
    <row r="426" spans="1:9" x14ac:dyDescent="0.3">
      <c r="A426" s="13" t="s">
        <v>1455</v>
      </c>
      <c r="B426" s="6">
        <v>72</v>
      </c>
      <c r="C426" s="152">
        <v>1</v>
      </c>
      <c r="D426" s="152">
        <v>274</v>
      </c>
      <c r="E426" s="6">
        <f t="shared" si="7"/>
        <v>347</v>
      </c>
      <c r="I426" s="42"/>
    </row>
    <row r="427" spans="1:9" x14ac:dyDescent="0.3">
      <c r="A427" s="13" t="s">
        <v>1456</v>
      </c>
      <c r="B427" s="6">
        <v>11</v>
      </c>
      <c r="C427" s="152">
        <v>0</v>
      </c>
      <c r="D427" s="152">
        <v>26</v>
      </c>
      <c r="E427" s="6">
        <f>SUM(B427:D427)</f>
        <v>37</v>
      </c>
      <c r="I427" s="42"/>
    </row>
    <row r="428" spans="1:9" x14ac:dyDescent="0.3">
      <c r="A428" s="13" t="s">
        <v>1457</v>
      </c>
      <c r="B428" s="6">
        <v>11</v>
      </c>
      <c r="C428" s="152">
        <v>7</v>
      </c>
      <c r="D428" s="152">
        <v>360</v>
      </c>
      <c r="E428" s="6">
        <f t="shared" si="7"/>
        <v>378</v>
      </c>
      <c r="I428" s="42"/>
    </row>
    <row r="429" spans="1:9" x14ac:dyDescent="0.3">
      <c r="A429" s="13" t="s">
        <v>1447</v>
      </c>
      <c r="B429" s="6">
        <f>SUM(B423:B428)</f>
        <v>815</v>
      </c>
      <c r="C429" s="6">
        <f t="shared" ref="C429:D429" si="8">SUM(C423:C428)</f>
        <v>145</v>
      </c>
      <c r="D429" s="6">
        <f t="shared" si="8"/>
        <v>2681</v>
      </c>
      <c r="E429" s="6">
        <f t="shared" si="7"/>
        <v>3641</v>
      </c>
      <c r="I429" s="42"/>
    </row>
    <row r="430" spans="1:9" x14ac:dyDescent="0.3">
      <c r="A430" t="s">
        <v>1448</v>
      </c>
      <c r="B430" s="2"/>
      <c r="C430" s="2"/>
      <c r="D430" s="2"/>
      <c r="E430" s="2"/>
      <c r="I430" s="42"/>
    </row>
    <row r="431" spans="1:9" ht="27.6" customHeight="1" x14ac:dyDescent="0.3">
      <c r="A431" s="358" t="s">
        <v>2488</v>
      </c>
      <c r="B431" s="358"/>
      <c r="C431" s="358"/>
      <c r="D431" s="358"/>
      <c r="E431" s="358"/>
      <c r="F431" s="358"/>
      <c r="G431" s="358"/>
      <c r="I431" s="42"/>
    </row>
    <row r="432" spans="1:9" x14ac:dyDescent="0.3">
      <c r="B432" s="2"/>
      <c r="C432" s="2"/>
      <c r="D432" s="2"/>
      <c r="E432" s="2"/>
      <c r="I432" s="42"/>
    </row>
    <row r="433" spans="1:9" x14ac:dyDescent="0.3">
      <c r="B433" s="2"/>
      <c r="C433" s="2"/>
      <c r="D433" s="2"/>
      <c r="E433" s="2"/>
      <c r="I433" s="42"/>
    </row>
    <row r="434" spans="1:9" x14ac:dyDescent="0.3">
      <c r="B434" s="2"/>
      <c r="C434" s="2"/>
      <c r="D434" s="2"/>
      <c r="E434" s="2"/>
      <c r="I434" s="42"/>
    </row>
    <row r="435" spans="1:9" x14ac:dyDescent="0.3">
      <c r="I435"/>
    </row>
    <row r="436" spans="1:9" x14ac:dyDescent="0.3">
      <c r="I436"/>
    </row>
    <row r="437" spans="1:9" x14ac:dyDescent="0.3">
      <c r="I437"/>
    </row>
    <row r="438" spans="1:9" x14ac:dyDescent="0.3">
      <c r="B438" s="2"/>
      <c r="C438" s="2"/>
      <c r="D438" s="2"/>
      <c r="E438" s="2"/>
      <c r="F438" s="2"/>
      <c r="G438" s="2"/>
      <c r="H438" s="260"/>
      <c r="I438" s="42" t="str">
        <f>A430</f>
        <v>Source: U.S. HUD, CoC Homeless Populations and Subpopulations Reports (2020).</v>
      </c>
    </row>
    <row r="439" spans="1:9" x14ac:dyDescent="0.3">
      <c r="B439" s="2"/>
      <c r="C439" s="2"/>
      <c r="D439" s="2"/>
      <c r="E439" s="2"/>
      <c r="F439" s="2"/>
      <c r="G439" s="2"/>
      <c r="H439" s="260"/>
      <c r="I439" s="42"/>
    </row>
    <row r="440" spans="1:9" x14ac:dyDescent="0.3">
      <c r="I440" s="42"/>
    </row>
    <row r="441" spans="1:9" x14ac:dyDescent="0.3">
      <c r="A441" s="1" t="s">
        <v>1458</v>
      </c>
      <c r="I441" s="61" t="str">
        <f>_xlfn.CONCAT(B401," - ",A441)</f>
        <v>Fresno City and County/Madera County CoC - Homelessness by Hispanic or Latino Ethnicity (2020)</v>
      </c>
    </row>
    <row r="442" spans="1:9" ht="28.8" x14ac:dyDescent="0.3">
      <c r="A442" s="80"/>
      <c r="B442" s="60" t="s">
        <v>1444</v>
      </c>
      <c r="C442" s="60" t="s">
        <v>1445</v>
      </c>
      <c r="D442" s="60" t="s">
        <v>1446</v>
      </c>
      <c r="E442" s="60" t="s">
        <v>190</v>
      </c>
      <c r="I442" s="42"/>
    </row>
    <row r="443" spans="1:9" x14ac:dyDescent="0.3">
      <c r="A443" s="13" t="s">
        <v>1459</v>
      </c>
      <c r="B443" s="16">
        <v>348</v>
      </c>
      <c r="C443" s="152">
        <v>68</v>
      </c>
      <c r="D443" s="152">
        <v>1482</v>
      </c>
      <c r="E443" s="152">
        <f>SUM(B443:D443)</f>
        <v>1898</v>
      </c>
      <c r="I443" s="42"/>
    </row>
    <row r="444" spans="1:9" x14ac:dyDescent="0.3">
      <c r="A444" s="13" t="s">
        <v>1460</v>
      </c>
      <c r="B444" s="16">
        <v>467</v>
      </c>
      <c r="C444" s="152">
        <v>77</v>
      </c>
      <c r="D444" s="152">
        <v>1199</v>
      </c>
      <c r="E444" s="152">
        <f>SUM(B444:D444)</f>
        <v>1743</v>
      </c>
      <c r="I444" s="42"/>
    </row>
    <row r="445" spans="1:9" x14ac:dyDescent="0.3">
      <c r="A445" s="13" t="s">
        <v>1447</v>
      </c>
      <c r="B445" s="16">
        <f>SUM(B443:B444)</f>
        <v>815</v>
      </c>
      <c r="C445" s="16">
        <f t="shared" ref="C445:D445" si="9">SUM(C443:C444)</f>
        <v>145</v>
      </c>
      <c r="D445" s="16">
        <f t="shared" si="9"/>
        <v>2681</v>
      </c>
      <c r="E445" s="152">
        <f>SUM(B445:D445)</f>
        <v>3641</v>
      </c>
      <c r="I445" s="42"/>
    </row>
    <row r="446" spans="1:9" x14ac:dyDescent="0.3">
      <c r="A446" t="s">
        <v>1448</v>
      </c>
      <c r="B446" s="2"/>
      <c r="C446" s="2"/>
      <c r="D446" s="2"/>
      <c r="E446" s="2"/>
      <c r="I446" s="42"/>
    </row>
    <row r="447" spans="1:9" ht="27.6" customHeight="1" x14ac:dyDescent="0.3">
      <c r="A447" s="358" t="s">
        <v>2488</v>
      </c>
      <c r="B447" s="358"/>
      <c r="C447" s="358"/>
      <c r="D447" s="358"/>
      <c r="E447" s="358"/>
      <c r="F447" s="358"/>
      <c r="G447" s="358"/>
      <c r="I447" s="42"/>
    </row>
    <row r="448" spans="1:9" x14ac:dyDescent="0.3">
      <c r="B448" s="2"/>
      <c r="C448" s="2"/>
      <c r="D448" s="2"/>
      <c r="E448" s="2"/>
      <c r="I448" s="42"/>
    </row>
    <row r="449" spans="2:9" x14ac:dyDescent="0.3">
      <c r="B449" s="2"/>
      <c r="C449" s="2"/>
      <c r="D449" s="2"/>
      <c r="E449" s="2"/>
      <c r="I449" s="42"/>
    </row>
    <row r="450" spans="2:9" x14ac:dyDescent="0.3">
      <c r="B450" s="2"/>
      <c r="C450" s="2"/>
      <c r="D450" s="2"/>
      <c r="E450" s="2"/>
      <c r="I450" s="42"/>
    </row>
    <row r="451" spans="2:9" x14ac:dyDescent="0.3">
      <c r="B451" s="2"/>
      <c r="C451" s="2"/>
      <c r="D451" s="2"/>
      <c r="E451" s="2"/>
      <c r="I451" s="42"/>
    </row>
    <row r="452" spans="2:9" x14ac:dyDescent="0.3">
      <c r="B452" s="2"/>
      <c r="C452" s="2"/>
      <c r="D452" s="2"/>
      <c r="E452" s="2"/>
      <c r="I452" s="42" t="str">
        <f>A446</f>
        <v>Source: U.S. HUD, CoC Homeless Populations and Subpopulations Reports (2020).</v>
      </c>
    </row>
  </sheetData>
  <mergeCells count="26">
    <mergeCell ref="A407:G407"/>
    <mergeCell ref="A417:G417"/>
    <mergeCell ref="A431:G431"/>
    <mergeCell ref="A447:G447"/>
    <mergeCell ref="A1:I1"/>
    <mergeCell ref="A111:G111"/>
    <mergeCell ref="A58:G58"/>
    <mergeCell ref="A339:G339"/>
    <mergeCell ref="A358:G358"/>
    <mergeCell ref="A390:G390"/>
    <mergeCell ref="A408:G408"/>
    <mergeCell ref="A2:H2"/>
    <mergeCell ref="J1:J4"/>
    <mergeCell ref="A399:E399"/>
    <mergeCell ref="A103:G103"/>
    <mergeCell ref="A124:G124"/>
    <mergeCell ref="A299:G299"/>
    <mergeCell ref="A308:G308"/>
    <mergeCell ref="A318:G318"/>
    <mergeCell ref="A338:G338"/>
    <mergeCell ref="A349:G349"/>
    <mergeCell ref="A357:G357"/>
    <mergeCell ref="A382:G382"/>
    <mergeCell ref="A389:G389"/>
    <mergeCell ref="A370:G370"/>
    <mergeCell ref="A331:G331"/>
  </mergeCells>
  <phoneticPr fontId="28" type="noConversion"/>
  <hyperlinks>
    <hyperlink ref="J1" location="TOC" display="Back to Table of Contents" xr:uid="{DC8C80D7-CF2B-4797-84BE-83DA44828BCA}"/>
  </hyperlinks>
  <pageMargins left="0.7" right="0.7" top="0.75" bottom="0.75" header="0.3" footer="0.3"/>
  <pageSetup orientation="portrait" horizontalDpi="1200" verticalDpi="1200" r:id="rId1"/>
  <ignoredErrors>
    <ignoredError sqref="B107:B109" formulaRange="1"/>
    <ignoredError sqref="D107:D109 F107:F109" formula="1" formulaRange="1"/>
    <ignoredError sqref="E109 E107 E108 D120:D121 F120:F121 D128:D129 F128:F129 F54:F55 D54:D55" formula="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D54F1B-340C-4301-81AD-4CE6D7E46A22}">
  <sheetPr>
    <tabColor theme="5"/>
  </sheetPr>
  <dimension ref="A1:J222"/>
  <sheetViews>
    <sheetView zoomScale="80" zoomScaleNormal="80" workbookViewId="0">
      <selection sqref="A1:I1"/>
    </sheetView>
  </sheetViews>
  <sheetFormatPr defaultColWidth="8.88671875" defaultRowHeight="14.4" x14ac:dyDescent="0.3"/>
  <cols>
    <col min="1" max="1" width="61.109375" customWidth="1"/>
    <col min="2" max="7" width="14" customWidth="1"/>
    <col min="8" max="8" width="6.77734375" style="128" customWidth="1"/>
    <col min="9" max="9" width="92.109375" style="42" customWidth="1"/>
  </cols>
  <sheetData>
    <row r="1" spans="1:10" ht="28.2" customHeight="1" x14ac:dyDescent="0.3">
      <c r="A1" s="365" t="s">
        <v>92</v>
      </c>
      <c r="B1" s="366"/>
      <c r="C1" s="366"/>
      <c r="D1" s="366"/>
      <c r="E1" s="366"/>
      <c r="F1" s="366"/>
      <c r="G1" s="366"/>
      <c r="H1" s="366"/>
      <c r="I1" s="366"/>
      <c r="J1" s="352" t="s">
        <v>185</v>
      </c>
    </row>
    <row r="2" spans="1:10" x14ac:dyDescent="0.3">
      <c r="A2" s="353" t="s">
        <v>6</v>
      </c>
      <c r="B2" s="354"/>
      <c r="C2" s="354"/>
      <c r="D2" s="354"/>
      <c r="E2" s="354"/>
      <c r="F2" s="354"/>
      <c r="G2" s="354"/>
      <c r="H2" s="355"/>
      <c r="I2" s="98" t="s">
        <v>7</v>
      </c>
      <c r="J2" s="352"/>
    </row>
    <row r="3" spans="1:10" x14ac:dyDescent="0.3">
      <c r="A3" s="77" t="s">
        <v>0</v>
      </c>
      <c r="B3" s="77" t="str">
        <f>Population!B3</f>
        <v>City of Mendota</v>
      </c>
      <c r="C3" s="65"/>
      <c r="D3" s="65"/>
      <c r="E3" s="65"/>
      <c r="F3" s="65"/>
      <c r="G3" s="65"/>
      <c r="H3" s="265"/>
      <c r="I3" s="76"/>
      <c r="J3" s="352"/>
    </row>
    <row r="4" spans="1:10" x14ac:dyDescent="0.3">
      <c r="A4" s="77" t="s">
        <v>2</v>
      </c>
      <c r="B4" s="77" t="str">
        <f>Population!B4</f>
        <v>Fresno County</v>
      </c>
      <c r="C4" s="65"/>
      <c r="D4" s="65"/>
      <c r="E4" s="65"/>
      <c r="F4" s="65"/>
      <c r="G4" s="65"/>
      <c r="H4" s="265"/>
      <c r="I4" s="76"/>
      <c r="J4" s="352"/>
    </row>
    <row r="5" spans="1:10" ht="24" customHeight="1" x14ac:dyDescent="0.3">
      <c r="A5" s="66"/>
      <c r="B5" s="66"/>
      <c r="C5" s="66"/>
      <c r="D5" s="66"/>
      <c r="E5" s="66"/>
      <c r="F5" s="66"/>
      <c r="G5" s="66"/>
      <c r="H5" s="266"/>
      <c r="I5" s="75"/>
    </row>
    <row r="6" spans="1:10" x14ac:dyDescent="0.3">
      <c r="A6" s="88" t="s">
        <v>2465</v>
      </c>
      <c r="I6" s="61" t="s">
        <v>2511</v>
      </c>
    </row>
    <row r="7" spans="1:10" ht="28.8" x14ac:dyDescent="0.3">
      <c r="A7" s="57" t="s">
        <v>188</v>
      </c>
      <c r="B7" s="60" t="str">
        <f>B3</f>
        <v>City of Mendota</v>
      </c>
      <c r="C7" s="60" t="str">
        <f>B4</f>
        <v>Fresno County</v>
      </c>
      <c r="D7" s="60" t="s">
        <v>1461</v>
      </c>
      <c r="E7" s="60" t="s">
        <v>189</v>
      </c>
      <c r="F7" s="60" t="s">
        <v>1462</v>
      </c>
    </row>
    <row r="8" spans="1:10" x14ac:dyDescent="0.3">
      <c r="A8" s="69" t="s">
        <v>2466</v>
      </c>
      <c r="B8" s="10">
        <f>'Ref. ACS-5-YR'!H808</f>
        <v>36376</v>
      </c>
      <c r="C8" s="10">
        <f>'Ref. ACS-5-YR'!R808</f>
        <v>57109</v>
      </c>
      <c r="D8" s="55">
        <f>B8/C8</f>
        <v>0.63695739725787526</v>
      </c>
      <c r="E8" s="10">
        <f>'Ref. ACS-5-YR'!AB808</f>
        <v>78672</v>
      </c>
      <c r="F8" s="55">
        <f>B8/E8</f>
        <v>0.46237543217408988</v>
      </c>
      <c r="I8" s="37"/>
    </row>
    <row r="9" spans="1:10" x14ac:dyDescent="0.3">
      <c r="A9" s="364" t="s">
        <v>1463</v>
      </c>
      <c r="B9" s="364"/>
      <c r="I9" s="37"/>
    </row>
    <row r="10" spans="1:10" ht="14.4" customHeight="1" x14ac:dyDescent="0.3">
      <c r="A10" s="362"/>
      <c r="B10" s="362"/>
      <c r="C10" s="362"/>
      <c r="D10" s="362"/>
      <c r="E10" s="362"/>
      <c r="F10" s="362"/>
      <c r="G10" s="362"/>
      <c r="I10" s="37"/>
    </row>
    <row r="11" spans="1:10" x14ac:dyDescent="0.3">
      <c r="I11" s="37"/>
    </row>
    <row r="12" spans="1:10" x14ac:dyDescent="0.3">
      <c r="A12" s="144"/>
      <c r="I12" s="37"/>
    </row>
    <row r="13" spans="1:10" x14ac:dyDescent="0.3">
      <c r="I13" s="37"/>
    </row>
    <row r="14" spans="1:10" x14ac:dyDescent="0.3">
      <c r="A14" s="206" t="s">
        <v>2453</v>
      </c>
      <c r="I14" s="37"/>
    </row>
    <row r="15" spans="1:10" ht="58.95" customHeight="1" x14ac:dyDescent="0.3">
      <c r="A15" s="57"/>
      <c r="B15" s="79">
        <v>2010</v>
      </c>
      <c r="C15" s="79">
        <v>2015</v>
      </c>
      <c r="D15" s="79">
        <v>2020</v>
      </c>
      <c r="E15" s="108" t="s">
        <v>2454</v>
      </c>
      <c r="I15" s="37"/>
    </row>
    <row r="16" spans="1:10" x14ac:dyDescent="0.3">
      <c r="A16" s="13" t="str">
        <f>B3</f>
        <v>City of Mendota</v>
      </c>
      <c r="B16" s="70">
        <f>'Ref. ACS-5-YR Add.'!B58</f>
        <v>640</v>
      </c>
      <c r="C16" s="70">
        <f>'Ref. ACS-5-YR Add.'!E58</f>
        <v>717</v>
      </c>
      <c r="D16" s="105">
        <f>'Ref. ACS-5-YR Add.'!H58</f>
        <v>948</v>
      </c>
      <c r="E16" s="109">
        <f>'Ref. ACS-5-YR Add.'!K58</f>
        <v>0.48125000000000001</v>
      </c>
    </row>
    <row r="17" spans="1:9" x14ac:dyDescent="0.3">
      <c r="A17" s="100" t="str">
        <f>B4</f>
        <v>Fresno County</v>
      </c>
      <c r="B17" s="101">
        <f>'Ref. ACS-5-YR Add.'!L58</f>
        <v>983</v>
      </c>
      <c r="C17" s="101">
        <f>'Ref. ACS-5-YR Add.'!O58</f>
        <v>992</v>
      </c>
      <c r="D17" s="106">
        <f>'Ref. ACS-5-YR Add.'!R58</f>
        <v>1135</v>
      </c>
      <c r="E17" s="109">
        <f>'Ref. ACS-5-YR Add.'!U58</f>
        <v>0.155</v>
      </c>
    </row>
    <row r="18" spans="1:9" x14ac:dyDescent="0.3">
      <c r="A18" s="103" t="s">
        <v>189</v>
      </c>
      <c r="B18" s="104">
        <f>'Ref. ACS-5-YR Add.'!V58</f>
        <v>1409</v>
      </c>
      <c r="C18" s="104">
        <f>'Ref. ACS-5-YR Add.'!Y58</f>
        <v>1419</v>
      </c>
      <c r="D18" s="107">
        <f>'Ref. ACS-5-YR Add.'!AB58</f>
        <v>1688</v>
      </c>
      <c r="E18" s="109">
        <f>'Ref. ACS-5-YR Add.'!AE58</f>
        <v>0.19800000000000001</v>
      </c>
      <c r="I18" s="37"/>
    </row>
    <row r="19" spans="1:9" x14ac:dyDescent="0.3">
      <c r="A19" t="s">
        <v>1464</v>
      </c>
    </row>
    <row r="20" spans="1:9" x14ac:dyDescent="0.3">
      <c r="A20" s="357" t="s">
        <v>2555</v>
      </c>
      <c r="B20" s="357"/>
      <c r="C20" s="357"/>
      <c r="D20" s="357"/>
      <c r="E20" s="357"/>
      <c r="F20" s="357"/>
      <c r="G20" s="357"/>
      <c r="I20" s="37" t="str">
        <f>A19</f>
        <v>Source: U.S. Census Bureau, ACS16-20 (5-Year Estimates), Table B25105</v>
      </c>
    </row>
    <row r="21" spans="1:9" x14ac:dyDescent="0.3">
      <c r="A21" s="153"/>
      <c r="I21" s="96"/>
    </row>
    <row r="22" spans="1:9" x14ac:dyDescent="0.3">
      <c r="A22" s="1" t="s">
        <v>1465</v>
      </c>
      <c r="I22"/>
    </row>
    <row r="23" spans="1:9" x14ac:dyDescent="0.3">
      <c r="A23" s="57"/>
      <c r="B23" s="112">
        <v>2010</v>
      </c>
      <c r="C23" s="112">
        <v>2015</v>
      </c>
      <c r="D23" s="112">
        <v>2020</v>
      </c>
    </row>
    <row r="24" spans="1:9" ht="30" customHeight="1" x14ac:dyDescent="0.3">
      <c r="A24" s="110" t="s">
        <v>1431</v>
      </c>
      <c r="B24" s="113">
        <f>'Ref. ACS-5-YR'!B1201</f>
        <v>0.32</v>
      </c>
      <c r="C24" s="113">
        <f>('Ref. ACS-5-YR'!E1201)/100</f>
        <v>0.34799999999999998</v>
      </c>
      <c r="D24" s="113">
        <f>('Ref. ACS-5-YR'!H1201)/100</f>
        <v>0.32899999999999996</v>
      </c>
      <c r="I24" s="61" t="s">
        <v>2510</v>
      </c>
    </row>
    <row r="25" spans="1:9" x14ac:dyDescent="0.3">
      <c r="A25" s="111" t="s">
        <v>1466</v>
      </c>
      <c r="B25" s="113">
        <f>'Ref. ACS-5-YR'!B1241/100</f>
        <v>0.27800000000000002</v>
      </c>
      <c r="C25" s="113">
        <f>'Ref. ACS-5-YR'!E1241/100</f>
        <v>0.23</v>
      </c>
      <c r="D25" s="113">
        <f>'Ref. ACS-5-YR'!H1241/100</f>
        <v>0.26300000000000001</v>
      </c>
    </row>
    <row r="26" spans="1:9" x14ac:dyDescent="0.3">
      <c r="A26" s="111" t="s">
        <v>1467</v>
      </c>
      <c r="B26" s="113">
        <f>'Ref. ACS-5-YR'!B1242/100</f>
        <v>0.39700000000000002</v>
      </c>
      <c r="C26" s="113">
        <f>'Ref. ACS-5-YR'!E1242/100</f>
        <v>0.37200000000000005</v>
      </c>
      <c r="D26" s="113">
        <f>'Ref. ACS-5-YR'!H1242/100</f>
        <v>0.28100000000000003</v>
      </c>
    </row>
    <row r="27" spans="1:9" x14ac:dyDescent="0.3">
      <c r="A27" s="102" t="s">
        <v>1468</v>
      </c>
      <c r="B27" s="113">
        <f>'Ref. ACS-5-YR'!B1243/100</f>
        <v>0.1</v>
      </c>
      <c r="C27" s="113">
        <f>'Ref. ACS-5-YR'!E1243/100</f>
        <v>0.1</v>
      </c>
      <c r="D27" s="113">
        <f>'Ref. ACS-5-YR'!H1243/100</f>
        <v>0.09</v>
      </c>
      <c r="I27" s="37"/>
    </row>
    <row r="28" spans="1:9" x14ac:dyDescent="0.3">
      <c r="A28" t="s">
        <v>2556</v>
      </c>
      <c r="I28" s="37"/>
    </row>
    <row r="29" spans="1:9" x14ac:dyDescent="0.3">
      <c r="A29" s="357" t="s">
        <v>2555</v>
      </c>
      <c r="B29" s="357"/>
      <c r="C29" s="357"/>
      <c r="D29" s="357"/>
      <c r="E29" s="357"/>
      <c r="F29" s="357"/>
      <c r="G29" s="357"/>
      <c r="I29" s="37"/>
    </row>
    <row r="30" spans="1:9" x14ac:dyDescent="0.3">
      <c r="I30" s="37"/>
    </row>
    <row r="31" spans="1:9" x14ac:dyDescent="0.3">
      <c r="I31" s="37"/>
    </row>
    <row r="40" spans="1:9" x14ac:dyDescent="0.3">
      <c r="I40" s="42" t="str">
        <f>A28</f>
        <v>Source: U.S. Census Bureau, ACS16-20 (5-Year Estimates), Tables B25071, B25092</v>
      </c>
    </row>
    <row r="41" spans="1:9" x14ac:dyDescent="0.3">
      <c r="I41" s="282" t="s">
        <v>2503</v>
      </c>
    </row>
    <row r="45" spans="1:9" x14ac:dyDescent="0.3">
      <c r="A45" s="88" t="s">
        <v>1469</v>
      </c>
      <c r="I45" s="61" t="s">
        <v>2509</v>
      </c>
    </row>
    <row r="46" spans="1:9" ht="28.2" customHeight="1" x14ac:dyDescent="0.3">
      <c r="A46" s="48"/>
      <c r="B46" s="79" t="str">
        <f>B3</f>
        <v>City of Mendota</v>
      </c>
      <c r="C46" s="79" t="str">
        <f>B4</f>
        <v>Fresno County</v>
      </c>
      <c r="D46" s="79" t="s">
        <v>189</v>
      </c>
      <c r="I46" s="37"/>
    </row>
    <row r="47" spans="1:9" x14ac:dyDescent="0.3">
      <c r="A47" s="13" t="s">
        <v>1470</v>
      </c>
      <c r="B47" s="71" t="str">
        <f>'Ref. ACS-5-YR'!H840</f>
        <v xml:space="preserve"> </v>
      </c>
      <c r="C47" s="71">
        <f>'Ref. ACS-5-YR'!R840</f>
        <v>70763</v>
      </c>
      <c r="D47" s="71">
        <f>'Ref. ACS-5-YR'!AB840</f>
        <v>90496</v>
      </c>
      <c r="I47" s="37"/>
    </row>
    <row r="48" spans="1:9" ht="32.700000000000003" customHeight="1" x14ac:dyDescent="0.3">
      <c r="A48" s="13" t="s">
        <v>1471</v>
      </c>
      <c r="B48" s="71" t="str">
        <f>'Ref. ACS-5-YR'!H816</f>
        <v xml:space="preserve"> </v>
      </c>
      <c r="C48" s="71">
        <f>'Ref. ACS-5-YR'!R816</f>
        <v>39621</v>
      </c>
      <c r="D48" s="71">
        <f>'Ref. ACS-5-YR'!AB816</f>
        <v>54976</v>
      </c>
      <c r="H48" s="262"/>
      <c r="I48" s="37"/>
    </row>
    <row r="49" spans="1:9" x14ac:dyDescent="0.3">
      <c r="A49" s="13" t="s">
        <v>1472</v>
      </c>
      <c r="B49" s="71" t="str">
        <f>'Ref. ACS-5-YR'!H820</f>
        <v xml:space="preserve"> </v>
      </c>
      <c r="C49" s="71">
        <f>'Ref. ACS-5-YR'!R820</f>
        <v>52511</v>
      </c>
      <c r="D49" s="71">
        <f>'Ref. ACS-5-YR'!AB820</f>
        <v>60182</v>
      </c>
      <c r="H49" s="263"/>
      <c r="I49" s="37"/>
    </row>
    <row r="50" spans="1:9" x14ac:dyDescent="0.3">
      <c r="A50" s="13" t="s">
        <v>1473</v>
      </c>
      <c r="B50" s="71" t="str">
        <f>'Ref. ACS-5-YR'!H824</f>
        <v xml:space="preserve"> </v>
      </c>
      <c r="C50" s="71">
        <f>'Ref. ACS-5-YR'!R824</f>
        <v>68274</v>
      </c>
      <c r="D50" s="71">
        <f>'Ref. ACS-5-YR'!AB824</f>
        <v>101380</v>
      </c>
      <c r="I50" s="37"/>
    </row>
    <row r="51" spans="1:9" x14ac:dyDescent="0.3">
      <c r="A51" s="13" t="s">
        <v>1474</v>
      </c>
      <c r="B51" s="71" t="str">
        <f>'Ref. ACS-5-YR'!H828</f>
        <v xml:space="preserve"> </v>
      </c>
      <c r="C51" s="71">
        <f>'Ref. ACS-5-YR'!R828</f>
        <v>45595</v>
      </c>
      <c r="D51" s="71">
        <f>'Ref. ACS-5-YR'!AB828</f>
        <v>81682</v>
      </c>
      <c r="I51" s="37"/>
    </row>
    <row r="52" spans="1:9" x14ac:dyDescent="0.3">
      <c r="A52" s="13" t="s">
        <v>1475</v>
      </c>
      <c r="B52" s="71">
        <f>'Ref. ACS-5-YR'!H832</f>
        <v>35246</v>
      </c>
      <c r="C52" s="71">
        <f>'Ref. ACS-5-YR'!R832</f>
        <v>45525</v>
      </c>
      <c r="D52" s="71">
        <f>'Ref. ACS-5-YR'!AB832</f>
        <v>59287</v>
      </c>
    </row>
    <row r="53" spans="1:9" x14ac:dyDescent="0.3">
      <c r="A53" s="13" t="s">
        <v>1476</v>
      </c>
      <c r="B53" s="71" t="str">
        <f>'Ref. ACS-5-YR'!H836</f>
        <v xml:space="preserve"> </v>
      </c>
      <c r="C53" s="71">
        <f>'Ref. ACS-5-YR'!R836</f>
        <v>57763</v>
      </c>
      <c r="D53" s="71">
        <f>'Ref. ACS-5-YR'!AB836</f>
        <v>76733</v>
      </c>
      <c r="I53" s="37"/>
    </row>
    <row r="54" spans="1:9" x14ac:dyDescent="0.3">
      <c r="A54" s="13" t="s">
        <v>1477</v>
      </c>
      <c r="B54" s="71">
        <f>'Ref. ACS-5-YR'!H844</f>
        <v>36804</v>
      </c>
      <c r="C54" s="71">
        <f>'Ref. ACS-5-YR'!R844</f>
        <v>47141</v>
      </c>
      <c r="D54" s="71">
        <f>'Ref. ACS-5-YR'!AB844</f>
        <v>62330</v>
      </c>
      <c r="I54" s="37"/>
    </row>
    <row r="55" spans="1:9" x14ac:dyDescent="0.3">
      <c r="A55" t="s">
        <v>1463</v>
      </c>
      <c r="B55" s="159"/>
      <c r="C55" s="159"/>
      <c r="D55" s="159"/>
      <c r="I55" s="37"/>
    </row>
    <row r="56" spans="1:9" ht="14.4" customHeight="1" x14ac:dyDescent="0.3">
      <c r="A56" s="144"/>
      <c r="I56" s="37"/>
    </row>
    <row r="57" spans="1:9" x14ac:dyDescent="0.3">
      <c r="I57" s="37"/>
    </row>
    <row r="58" spans="1:9" x14ac:dyDescent="0.3">
      <c r="A58" s="1" t="s">
        <v>1478</v>
      </c>
      <c r="I58" s="37"/>
    </row>
    <row r="59" spans="1:9" ht="28.2" customHeight="1" x14ac:dyDescent="0.3">
      <c r="A59" s="48" t="s">
        <v>188</v>
      </c>
      <c r="B59" s="60" t="str">
        <f>B3</f>
        <v>City of Mendota</v>
      </c>
      <c r="C59" s="60" t="s">
        <v>195</v>
      </c>
      <c r="D59" s="60" t="str">
        <f>B4</f>
        <v>Fresno County</v>
      </c>
      <c r="E59" s="60" t="s">
        <v>195</v>
      </c>
      <c r="F59" s="60" t="s">
        <v>189</v>
      </c>
      <c r="G59" s="60" t="s">
        <v>195</v>
      </c>
      <c r="I59" s="37"/>
    </row>
    <row r="60" spans="1:9" x14ac:dyDescent="0.3">
      <c r="A60" s="13" t="s">
        <v>1479</v>
      </c>
      <c r="B60" s="16">
        <f>'Ref. ACS-5-YR'!H745</f>
        <v>802</v>
      </c>
      <c r="C60" s="55">
        <f>'Ref. ACS-5-YR'!I745</f>
        <v>0.3330564784053156</v>
      </c>
      <c r="D60" s="16">
        <f>'Ref. ACS-5-YR'!R745</f>
        <v>37430</v>
      </c>
      <c r="E60" s="55">
        <f>'Ref. ACS-5-YR'!S745</f>
        <v>0.16700000000000001</v>
      </c>
      <c r="F60" s="16">
        <f>'Ref. ACS-5-YR'!AB745</f>
        <v>806599</v>
      </c>
      <c r="G60" s="55">
        <f>'Ref. ACS-5-YR'!AC745</f>
        <v>0.09</v>
      </c>
      <c r="I60" s="37"/>
    </row>
    <row r="61" spans="1:9" x14ac:dyDescent="0.3">
      <c r="A61" t="s">
        <v>1480</v>
      </c>
      <c r="I61" s="37"/>
    </row>
    <row r="62" spans="1:9" x14ac:dyDescent="0.3">
      <c r="I62" s="37"/>
    </row>
    <row r="63" spans="1:9" x14ac:dyDescent="0.3">
      <c r="I63" s="37" t="str">
        <f>A55</f>
        <v>Source: U.S. Census Bureau, ACS16-20 (5-year Estimates), Table B19013.</v>
      </c>
    </row>
    <row r="64" spans="1:9" ht="72.599999999999994" customHeight="1" x14ac:dyDescent="0.3">
      <c r="I64" s="84" t="s">
        <v>2464</v>
      </c>
    </row>
    <row r="65" spans="1:9" x14ac:dyDescent="0.3">
      <c r="A65" s="1" t="s">
        <v>1481</v>
      </c>
      <c r="I65" s="96"/>
    </row>
    <row r="66" spans="1:9" x14ac:dyDescent="0.3">
      <c r="A66" s="57"/>
      <c r="B66" s="79">
        <v>2010</v>
      </c>
      <c r="C66" s="79">
        <v>2015</v>
      </c>
      <c r="D66" s="79">
        <v>2020</v>
      </c>
      <c r="I66" s="61" t="s">
        <v>1482</v>
      </c>
    </row>
    <row r="67" spans="1:9" ht="28.95" customHeight="1" x14ac:dyDescent="0.3">
      <c r="A67" s="13" t="s">
        <v>4607</v>
      </c>
      <c r="B67" s="16">
        <f>'Ref. ACS-5-YR'!B745</f>
        <v>889</v>
      </c>
      <c r="C67" s="16">
        <f>'Ref. ACS-5-YR'!E745</f>
        <v>947</v>
      </c>
      <c r="D67" s="16">
        <f>'Ref. ACS-5-YR'!H745</f>
        <v>802</v>
      </c>
      <c r="H67" s="262"/>
      <c r="I67" s="37"/>
    </row>
    <row r="68" spans="1:9" x14ac:dyDescent="0.3">
      <c r="A68" s="13" t="s">
        <v>1310</v>
      </c>
      <c r="B68" s="16">
        <f>'Ref. ACS-5-YR'!B744</f>
        <v>2153</v>
      </c>
      <c r="C68" s="16">
        <f>'Ref. ACS-5-YR'!E744</f>
        <v>2315</v>
      </c>
      <c r="D68" s="16">
        <f>'Ref. ACS-5-YR'!H744</f>
        <v>2408</v>
      </c>
      <c r="E68" s="116"/>
      <c r="F68" s="116"/>
      <c r="G68" s="116"/>
      <c r="H68" s="263"/>
      <c r="I68" s="37"/>
    </row>
    <row r="69" spans="1:9" x14ac:dyDescent="0.3">
      <c r="A69" s="13" t="s">
        <v>1483</v>
      </c>
      <c r="B69" s="117">
        <f>B67/B68</f>
        <v>0.41291221551323737</v>
      </c>
      <c r="C69" s="117">
        <f t="shared" ref="C69" si="0">C67/C68</f>
        <v>0.40907127429805618</v>
      </c>
      <c r="D69" s="117">
        <f>D67/D68</f>
        <v>0.3330564784053156</v>
      </c>
      <c r="H69" s="263"/>
      <c r="I69" s="37"/>
    </row>
    <row r="70" spans="1:9" x14ac:dyDescent="0.3">
      <c r="A70" s="13" t="s">
        <v>4608</v>
      </c>
      <c r="B70" s="117"/>
      <c r="C70" s="117">
        <f>(C69-B69)/B69</f>
        <v>-9.3020769811980961E-3</v>
      </c>
      <c r="D70" s="117">
        <f>(D69-C69)/C69</f>
        <v>-0.18582286429957171</v>
      </c>
      <c r="H70" s="263"/>
      <c r="I70" s="37"/>
    </row>
    <row r="71" spans="1:9" x14ac:dyDescent="0.3">
      <c r="A71" t="s">
        <v>1480</v>
      </c>
      <c r="H71" s="263"/>
      <c r="I71" s="37"/>
    </row>
    <row r="72" spans="1:9" x14ac:dyDescent="0.3">
      <c r="H72" s="263"/>
    </row>
    <row r="73" spans="1:9" x14ac:dyDescent="0.3">
      <c r="H73" s="263"/>
      <c r="I73" s="37"/>
    </row>
    <row r="74" spans="1:9" x14ac:dyDescent="0.3">
      <c r="H74" s="263"/>
    </row>
    <row r="75" spans="1:9" x14ac:dyDescent="0.3">
      <c r="H75" s="263"/>
      <c r="I75" s="42" t="str">
        <f>A71</f>
        <v>Source: U.S. Census Bureau, ACS16-20 (5-year Estimates), Table B17019.</v>
      </c>
    </row>
    <row r="76" spans="1:9" x14ac:dyDescent="0.3">
      <c r="H76" s="263"/>
      <c r="I76" s="37"/>
    </row>
    <row r="77" spans="1:9" x14ac:dyDescent="0.3">
      <c r="A77" s="1" t="s">
        <v>1484</v>
      </c>
      <c r="I77" s="61" t="s">
        <v>2508</v>
      </c>
    </row>
    <row r="78" spans="1:9" ht="24" customHeight="1" x14ac:dyDescent="0.3">
      <c r="A78" s="57" t="s">
        <v>188</v>
      </c>
      <c r="B78" s="60" t="str">
        <f>B3</f>
        <v>City of Mendota</v>
      </c>
      <c r="C78" s="60" t="s">
        <v>195</v>
      </c>
      <c r="D78" s="60" t="str">
        <f>B4</f>
        <v>Fresno County</v>
      </c>
      <c r="E78" s="60" t="s">
        <v>195</v>
      </c>
      <c r="F78" s="60" t="s">
        <v>189</v>
      </c>
      <c r="G78" s="60" t="s">
        <v>195</v>
      </c>
    </row>
    <row r="79" spans="1:9" x14ac:dyDescent="0.3">
      <c r="A79" s="13" t="s">
        <v>196</v>
      </c>
      <c r="B79" s="16">
        <f>'Ref. ACS-5-YR'!H305</f>
        <v>802</v>
      </c>
      <c r="C79" s="55"/>
      <c r="D79" s="16">
        <f>'Ref. ACS-5-YR'!R305</f>
        <v>37430</v>
      </c>
      <c r="E79" s="55"/>
      <c r="F79" s="16">
        <f>'Ref. ACS-5-YR'!AB305</f>
        <v>806599</v>
      </c>
      <c r="G79" s="55"/>
    </row>
    <row r="80" spans="1:9" x14ac:dyDescent="0.3">
      <c r="A80" s="13" t="s">
        <v>1470</v>
      </c>
      <c r="B80" s="16">
        <f>'Ref. ACS-5-YR'!H657</f>
        <v>41</v>
      </c>
      <c r="C80" s="55">
        <f>'Ref. ACS-5-YR'!I657</f>
        <v>1</v>
      </c>
      <c r="D80" s="16">
        <f>'Ref. ACS-5-YR'!R657</f>
        <v>6083</v>
      </c>
      <c r="E80" s="55">
        <f>'Ref. ACS-5-YR'!S657</f>
        <v>7.8E-2</v>
      </c>
      <c r="F80" s="16">
        <f>'Ref. ACS-5-YR'!AB657</f>
        <v>184715</v>
      </c>
      <c r="G80" s="55">
        <f>'Ref. ACS-5-YR'!AC657</f>
        <v>4.9000000000000002E-2</v>
      </c>
      <c r="I80" s="37"/>
    </row>
    <row r="81" spans="1:9" x14ac:dyDescent="0.3">
      <c r="A81" s="13" t="s">
        <v>1485</v>
      </c>
      <c r="B81" s="16">
        <f>'Ref. ACS-5-YR'!H393</f>
        <v>0</v>
      </c>
      <c r="C81" s="55">
        <f>'Ref. ACS-5-YR'!I393</f>
        <v>0</v>
      </c>
      <c r="D81" s="16">
        <f>'Ref. ACS-5-YR'!R393</f>
        <v>2677</v>
      </c>
      <c r="E81" s="55">
        <f>'Ref. ACS-5-YR'!S393</f>
        <v>0.26400000000000001</v>
      </c>
      <c r="F81" s="16">
        <f>'Ref. ACS-5-YR'!AB393</f>
        <v>71144</v>
      </c>
      <c r="G81" s="55">
        <f>'Ref. ACS-5-YR'!AC393</f>
        <v>0.15</v>
      </c>
      <c r="H81" s="262"/>
      <c r="I81" s="37"/>
    </row>
    <row r="82" spans="1:9" x14ac:dyDescent="0.3">
      <c r="A82" s="13" t="s">
        <v>1486</v>
      </c>
      <c r="B82" s="16">
        <f>'Ref. ACS-5-YR'!H437</f>
        <v>0</v>
      </c>
      <c r="C82" s="55">
        <f>'Ref. ACS-5-YR'!I437</f>
        <v>0</v>
      </c>
      <c r="D82" s="16">
        <f>'Ref. ACS-5-YR'!R437</f>
        <v>464</v>
      </c>
      <c r="E82" s="55">
        <f>'Ref. ACS-5-YR'!S437</f>
        <v>0.20100000000000001</v>
      </c>
      <c r="F82" s="16">
        <f>'Ref. ACS-5-YR'!AB437</f>
        <v>9939</v>
      </c>
      <c r="G82" s="55">
        <f>'Ref. ACS-5-YR'!AC437</f>
        <v>0.14299999999999999</v>
      </c>
      <c r="H82" s="263"/>
    </row>
    <row r="83" spans="1:9" x14ac:dyDescent="0.3">
      <c r="A83" s="13" t="s">
        <v>1487</v>
      </c>
      <c r="B83" s="16">
        <f>'Ref. ACS-5-YR'!H481</f>
        <v>0</v>
      </c>
      <c r="C83" s="55">
        <f>'Ref. ACS-5-YR'!I481</f>
        <v>0</v>
      </c>
      <c r="D83" s="16">
        <f>'Ref. ACS-5-YR'!R481</f>
        <v>3212</v>
      </c>
      <c r="E83" s="55">
        <f>'Ref. ACS-5-YR'!S481</f>
        <v>0.14899999999999999</v>
      </c>
      <c r="F83" s="16">
        <f>'Ref. ACS-5-YR'!AB481</f>
        <v>96657</v>
      </c>
      <c r="G83" s="55">
        <f>'Ref. ACS-5-YR'!AC481</f>
        <v>7.0000000000000007E-2</v>
      </c>
      <c r="H83" s="263"/>
      <c r="I83" s="37"/>
    </row>
    <row r="84" spans="1:9" x14ac:dyDescent="0.3">
      <c r="A84" s="13" t="s">
        <v>1488</v>
      </c>
      <c r="B84" s="16">
        <f>'Ref. ACS-5-YR'!H525</f>
        <v>0</v>
      </c>
      <c r="C84" s="55">
        <f>'Ref. ACS-5-YR'!I525</f>
        <v>0</v>
      </c>
      <c r="D84" s="16">
        <f>'Ref. ACS-5-YR'!R525</f>
        <v>106</v>
      </c>
      <c r="E84" s="55">
        <f>'Ref. ACS-5-YR'!S525</f>
        <v>0.26500000000000001</v>
      </c>
      <c r="F84" s="16">
        <f>'Ref. ACS-5-YR'!AB525</f>
        <v>2702</v>
      </c>
      <c r="G84" s="55">
        <f>'Ref. ACS-5-YR'!AC525</f>
        <v>8.6999999999999994E-2</v>
      </c>
      <c r="H84" s="263"/>
      <c r="I84" s="37"/>
    </row>
    <row r="85" spans="1:9" x14ac:dyDescent="0.3">
      <c r="A85" s="13" t="s">
        <v>1489</v>
      </c>
      <c r="B85" s="16">
        <f>'Ref. ACS-5-YR'!H569</f>
        <v>549</v>
      </c>
      <c r="C85" s="55">
        <f>'Ref. ACS-5-YR'!I569</f>
        <v>0.38661971830985914</v>
      </c>
      <c r="D85" s="16">
        <f>'Ref. ACS-5-YR'!R569</f>
        <v>7544</v>
      </c>
      <c r="E85" s="55">
        <f>'Ref. ACS-5-YR'!S569</f>
        <v>0.23799999999999999</v>
      </c>
      <c r="F85" s="16">
        <f>'Ref. ACS-5-YR'!AB569</f>
        <v>172587</v>
      </c>
      <c r="G85" s="55">
        <f>'Ref. ACS-5-YR'!AC569</f>
        <v>0.151</v>
      </c>
      <c r="I85" s="37"/>
    </row>
    <row r="86" spans="1:9" x14ac:dyDescent="0.3">
      <c r="A86" s="13" t="s">
        <v>1490</v>
      </c>
      <c r="B86" s="16">
        <f>'Ref. ACS-5-YR'!H613</f>
        <v>0</v>
      </c>
      <c r="C86" s="55">
        <f>'Ref. ACS-5-YR'!I613</f>
        <v>0</v>
      </c>
      <c r="D86" s="16">
        <f>'Ref. ACS-5-YR'!R613</f>
        <v>1847</v>
      </c>
      <c r="E86" s="55">
        <f>'Ref. ACS-5-YR'!S613</f>
        <v>0.13300000000000001</v>
      </c>
      <c r="F86" s="16">
        <f>'Ref. ACS-5-YR'!AB613</f>
        <v>49254</v>
      </c>
      <c r="G86" s="55">
        <f>'Ref. ACS-5-YR'!AC613</f>
        <v>9.5000000000000001E-2</v>
      </c>
      <c r="I86" s="37"/>
    </row>
    <row r="87" spans="1:9" x14ac:dyDescent="0.3">
      <c r="A87" s="13" t="s">
        <v>1477</v>
      </c>
      <c r="B87" s="16">
        <f>'Ref. ACS-5-YR'!H701</f>
        <v>761</v>
      </c>
      <c r="C87" s="55">
        <f>'Ref. ACS-5-YR'!I701</f>
        <v>0.32150401351922264</v>
      </c>
      <c r="D87" s="16">
        <f>'Ref. ACS-5-YR'!R701</f>
        <v>24799</v>
      </c>
      <c r="E87" s="55">
        <f>'Ref. ACS-5-YR'!S701</f>
        <v>0.22500000000000001</v>
      </c>
      <c r="F87" s="16">
        <f>'Ref. ACS-5-YR'!AB701</f>
        <v>432193</v>
      </c>
      <c r="G87" s="55">
        <f>'Ref. ACS-5-YR'!AC701</f>
        <v>0.14000000000000001</v>
      </c>
      <c r="I87" s="37"/>
    </row>
    <row r="88" spans="1:9" x14ac:dyDescent="0.3">
      <c r="A88" t="s">
        <v>1491</v>
      </c>
      <c r="C88" s="54"/>
    </row>
    <row r="92" spans="1:9" x14ac:dyDescent="0.3">
      <c r="I92" s="37"/>
    </row>
    <row r="93" spans="1:9" x14ac:dyDescent="0.3">
      <c r="I93" s="37"/>
    </row>
    <row r="94" spans="1:9" x14ac:dyDescent="0.3">
      <c r="I94" s="37" t="str">
        <f>A88</f>
        <v>Source: U.S. Census Bureau, ACS16-20 (5-year Estimates), Table B17010A.</v>
      </c>
    </row>
    <row r="95" spans="1:9" ht="57.6" customHeight="1" x14ac:dyDescent="0.3">
      <c r="I95" s="84" t="s">
        <v>2504</v>
      </c>
    </row>
    <row r="96" spans="1:9" x14ac:dyDescent="0.3">
      <c r="I96"/>
    </row>
    <row r="97" spans="1:9" x14ac:dyDescent="0.3">
      <c r="A97" s="1"/>
      <c r="H97" s="263"/>
      <c r="I97"/>
    </row>
    <row r="98" spans="1:9" x14ac:dyDescent="0.3">
      <c r="A98" s="215" t="s">
        <v>1492</v>
      </c>
      <c r="H98" s="263"/>
      <c r="I98" s="61" t="str">
        <f>_xlfn.CONCAT(B3," Worker Population for Workplace Geography Over Time (2010 to 2020)")</f>
        <v>City of Mendota Worker Population for Workplace Geography Over Time (2010 to 2020)</v>
      </c>
    </row>
    <row r="99" spans="1:9" x14ac:dyDescent="0.3">
      <c r="A99" s="57" t="s">
        <v>188</v>
      </c>
      <c r="B99" s="60">
        <v>2010</v>
      </c>
      <c r="C99" s="60">
        <v>2015</v>
      </c>
      <c r="D99" s="60">
        <v>2020</v>
      </c>
      <c r="H99" s="263"/>
      <c r="I99"/>
    </row>
    <row r="100" spans="1:9" x14ac:dyDescent="0.3">
      <c r="A100" s="13" t="str">
        <f>B3</f>
        <v>City of Mendota</v>
      </c>
      <c r="B100" s="16">
        <f>'Ref. ACS-5-YR Add.'!B28</f>
        <v>1554</v>
      </c>
      <c r="C100" s="16">
        <f>'Ref. ACS-5-YR Add.'!E28</f>
        <v>1255</v>
      </c>
      <c r="D100" s="16">
        <f>'Ref. ACS-5-YR Add.'!H28</f>
        <v>1992</v>
      </c>
      <c r="H100" s="263"/>
      <c r="I100"/>
    </row>
    <row r="101" spans="1:9" x14ac:dyDescent="0.3">
      <c r="A101" s="13" t="str">
        <f>_xlfn.CONCAT(A100," Percent Change")</f>
        <v>City of Mendota Percent Change</v>
      </c>
      <c r="B101" s="16"/>
      <c r="C101" s="5">
        <f>(C100-B100)/B100</f>
        <v>-0.19240669240669242</v>
      </c>
      <c r="D101" s="5">
        <f>(D100-C100)/C100</f>
        <v>0.58725099601593622</v>
      </c>
      <c r="H101" s="263"/>
      <c r="I101"/>
    </row>
    <row r="102" spans="1:9" x14ac:dyDescent="0.3">
      <c r="A102" s="13" t="str">
        <f>B4</f>
        <v>Fresno County</v>
      </c>
      <c r="B102" s="16">
        <f>'Ref. ACS-5-YR Add.'!L28</f>
        <v>355829</v>
      </c>
      <c r="C102" s="16">
        <f>'Ref. ACS-5-YR Add.'!O28</f>
        <v>361256</v>
      </c>
      <c r="D102" s="16">
        <f>'Ref. ACS-5-YR Add.'!R28</f>
        <v>398924</v>
      </c>
      <c r="H102" s="263"/>
      <c r="I102"/>
    </row>
    <row r="103" spans="1:9" x14ac:dyDescent="0.3">
      <c r="A103" s="13" t="str">
        <f>_xlfn.CONCAT(A102," Percent Change")</f>
        <v>Fresno County Percent Change</v>
      </c>
      <c r="B103" s="16"/>
      <c r="C103" s="5">
        <f>(C102-B102)/B102</f>
        <v>1.5251707983329071E-2</v>
      </c>
      <c r="D103" s="5">
        <f>(D102-C102)/C102</f>
        <v>0.10426954846424696</v>
      </c>
      <c r="H103" s="263"/>
      <c r="I103"/>
    </row>
    <row r="104" spans="1:9" x14ac:dyDescent="0.3">
      <c r="A104" s="13" t="s">
        <v>189</v>
      </c>
      <c r="B104" s="16">
        <f>'Ref. ACS-5-YR Add.'!V28</f>
        <v>16272337</v>
      </c>
      <c r="C104" s="16">
        <f>'Ref. ACS-5-YR Add.'!Y28</f>
        <v>16864403</v>
      </c>
      <c r="D104" s="16">
        <f>'Ref. ACS-5-YR Add.'!AB28</f>
        <v>18246043</v>
      </c>
      <c r="H104" s="263"/>
      <c r="I104"/>
    </row>
    <row r="105" spans="1:9" x14ac:dyDescent="0.3">
      <c r="A105" s="13" t="str">
        <f>_xlfn.CONCAT(A104," Percent Change")</f>
        <v>California Percent Change</v>
      </c>
      <c r="B105" s="16"/>
      <c r="C105" s="5">
        <f>(C104-B104)/B104</f>
        <v>3.6384816759879049E-2</v>
      </c>
      <c r="D105" s="5">
        <f>(D104-C104)/C104</f>
        <v>8.1926410321195478E-2</v>
      </c>
      <c r="H105" s="263"/>
      <c r="I105"/>
    </row>
    <row r="106" spans="1:9" x14ac:dyDescent="0.3">
      <c r="A106" t="s">
        <v>1493</v>
      </c>
      <c r="H106" s="263"/>
      <c r="I106"/>
    </row>
    <row r="107" spans="1:9" x14ac:dyDescent="0.3">
      <c r="H107" s="263"/>
      <c r="I107"/>
    </row>
    <row r="108" spans="1:9" x14ac:dyDescent="0.3">
      <c r="H108" s="263"/>
      <c r="I108"/>
    </row>
    <row r="109" spans="1:9" x14ac:dyDescent="0.3">
      <c r="H109" s="263"/>
      <c r="I109"/>
    </row>
    <row r="110" spans="1:9" x14ac:dyDescent="0.3">
      <c r="H110" s="263"/>
      <c r="I110"/>
    </row>
    <row r="111" spans="1:9" x14ac:dyDescent="0.3">
      <c r="H111" s="263"/>
      <c r="I111" s="37" t="str">
        <f>A106</f>
        <v>Source: U.S. Census Bureau, ACS 06-10, 11-15, 16-20 (5-year Estimates), Table B08604.</v>
      </c>
    </row>
    <row r="112" spans="1:9" x14ac:dyDescent="0.3">
      <c r="H112" s="263"/>
      <c r="I112"/>
    </row>
    <row r="113" spans="1:9" x14ac:dyDescent="0.3">
      <c r="H113" s="263"/>
      <c r="I113" s="61" t="str">
        <f>_xlfn.CONCAT(B4," Worker Population for Workplace Geography Over Time (2010 to 2020)")</f>
        <v>Fresno County Worker Population for Workplace Geography Over Time (2010 to 2020)</v>
      </c>
    </row>
    <row r="114" spans="1:9" x14ac:dyDescent="0.3">
      <c r="H114" s="263"/>
      <c r="I114"/>
    </row>
    <row r="115" spans="1:9" x14ac:dyDescent="0.3">
      <c r="H115" s="263"/>
      <c r="I115"/>
    </row>
    <row r="116" spans="1:9" x14ac:dyDescent="0.3">
      <c r="H116" s="263"/>
      <c r="I116"/>
    </row>
    <row r="117" spans="1:9" x14ac:dyDescent="0.3">
      <c r="H117" s="263"/>
      <c r="I117"/>
    </row>
    <row r="118" spans="1:9" x14ac:dyDescent="0.3">
      <c r="H118" s="263"/>
      <c r="I118"/>
    </row>
    <row r="119" spans="1:9" x14ac:dyDescent="0.3">
      <c r="H119" s="263"/>
      <c r="I119"/>
    </row>
    <row r="120" spans="1:9" x14ac:dyDescent="0.3">
      <c r="H120" s="263"/>
      <c r="I120"/>
    </row>
    <row r="121" spans="1:9" x14ac:dyDescent="0.3">
      <c r="H121" s="263"/>
      <c r="I121"/>
    </row>
    <row r="122" spans="1:9" x14ac:dyDescent="0.3">
      <c r="H122" s="263"/>
      <c r="I122"/>
    </row>
    <row r="123" spans="1:9" x14ac:dyDescent="0.3">
      <c r="I123"/>
    </row>
    <row r="124" spans="1:9" x14ac:dyDescent="0.3">
      <c r="H124" s="272"/>
      <c r="I124"/>
    </row>
    <row r="125" spans="1:9" x14ac:dyDescent="0.3">
      <c r="I125"/>
    </row>
    <row r="126" spans="1:9" x14ac:dyDescent="0.3">
      <c r="H126" s="273"/>
      <c r="I126" t="str">
        <f>A106</f>
        <v>Source: U.S. Census Bureau, ACS 06-10, 11-15, 16-20 (5-year Estimates), Table B08604.</v>
      </c>
    </row>
    <row r="127" spans="1:9" x14ac:dyDescent="0.3">
      <c r="H127" s="263"/>
      <c r="I127"/>
    </row>
    <row r="128" spans="1:9" x14ac:dyDescent="0.3">
      <c r="A128" s="1" t="s">
        <v>1494</v>
      </c>
      <c r="H128" s="263"/>
      <c r="I128" s="61" t="s">
        <v>1495</v>
      </c>
    </row>
    <row r="129" spans="1:9" ht="28.8" x14ac:dyDescent="0.3">
      <c r="A129" s="57" t="s">
        <v>188</v>
      </c>
      <c r="B129" s="60" t="str">
        <f>B3</f>
        <v>City of Mendota</v>
      </c>
      <c r="C129" s="60" t="str">
        <f>B4</f>
        <v>Fresno County</v>
      </c>
      <c r="D129" s="60" t="s">
        <v>1461</v>
      </c>
      <c r="E129" s="60" t="s">
        <v>189</v>
      </c>
      <c r="F129" s="60" t="s">
        <v>1462</v>
      </c>
      <c r="H129" s="263"/>
      <c r="I129" s="37"/>
    </row>
    <row r="130" spans="1:9" x14ac:dyDescent="0.3">
      <c r="A130" s="69" t="s">
        <v>1494</v>
      </c>
      <c r="B130" s="63">
        <f>'Ref. ACS-5-YR'!H920</f>
        <v>0.38200000000000001</v>
      </c>
      <c r="C130" s="63">
        <f>'Ref. ACS-5-YR'!R920</f>
        <v>0.48</v>
      </c>
      <c r="D130" s="55">
        <f>B130/C130</f>
        <v>0.79583333333333339</v>
      </c>
      <c r="E130" s="63">
        <f>'Ref. ACS-5-YR'!AB920</f>
        <v>0.49</v>
      </c>
      <c r="F130" s="55">
        <f>B130/E130</f>
        <v>0.7795918367346939</v>
      </c>
      <c r="H130" s="263"/>
      <c r="I130" s="37"/>
    </row>
    <row r="131" spans="1:9" x14ac:dyDescent="0.3">
      <c r="A131" s="364" t="s">
        <v>1496</v>
      </c>
      <c r="B131" s="364"/>
      <c r="H131" s="263"/>
      <c r="I131" s="37"/>
    </row>
    <row r="132" spans="1:9" x14ac:dyDescent="0.3">
      <c r="H132" s="263"/>
      <c r="I132" s="37"/>
    </row>
    <row r="133" spans="1:9" x14ac:dyDescent="0.3">
      <c r="A133" s="1" t="s">
        <v>1497</v>
      </c>
      <c r="H133" s="263"/>
      <c r="I133" s="37"/>
    </row>
    <row r="134" spans="1:9" x14ac:dyDescent="0.3">
      <c r="A134" s="48"/>
      <c r="B134" s="79">
        <v>2010</v>
      </c>
      <c r="C134" s="79">
        <v>2015</v>
      </c>
      <c r="D134" s="79">
        <v>2020</v>
      </c>
      <c r="H134" s="263"/>
      <c r="I134" s="37"/>
    </row>
    <row r="135" spans="1:9" x14ac:dyDescent="0.3">
      <c r="A135" s="69" t="s">
        <v>1494</v>
      </c>
      <c r="B135" s="11">
        <f>'Ref. ACS-5-YR'!B920</f>
        <v>0.376</v>
      </c>
      <c r="C135" s="11">
        <f>'Ref. ACS-5-YR'!E920</f>
        <v>0.39589999999999997</v>
      </c>
      <c r="D135" s="73">
        <f>'Ref. ACS-5-YR'!H920</f>
        <v>0.38200000000000001</v>
      </c>
      <c r="H135" s="263"/>
      <c r="I135" s="37"/>
    </row>
    <row r="136" spans="1:9" x14ac:dyDescent="0.3">
      <c r="A136" s="69" t="s">
        <v>193</v>
      </c>
      <c r="B136" s="11"/>
      <c r="C136" s="5">
        <f>(C135-B135)/B135</f>
        <v>5.2925531914893548E-2</v>
      </c>
      <c r="D136" s="5">
        <f>(D135-C135)/C135</f>
        <v>-3.5109876231371483E-2</v>
      </c>
      <c r="H136" s="263"/>
      <c r="I136" s="37"/>
    </row>
    <row r="137" spans="1:9" x14ac:dyDescent="0.3">
      <c r="A137" t="s">
        <v>1498</v>
      </c>
      <c r="H137" s="263"/>
      <c r="I137"/>
    </row>
    <row r="138" spans="1:9" x14ac:dyDescent="0.3">
      <c r="H138" s="263"/>
      <c r="I138" s="37"/>
    </row>
    <row r="139" spans="1:9" x14ac:dyDescent="0.3">
      <c r="B139" s="2"/>
      <c r="H139" s="263"/>
      <c r="I139"/>
    </row>
    <row r="140" spans="1:9" x14ac:dyDescent="0.3">
      <c r="B140" s="2"/>
      <c r="H140" s="263"/>
      <c r="I140" t="str">
        <f>A137</f>
        <v>Source: U.S. Census Bureau, ACS 06-10, 11-15, 16-20 (5-year Estimates), Table B19083</v>
      </c>
    </row>
    <row r="141" spans="1:9" x14ac:dyDescent="0.3">
      <c r="B141" s="2"/>
      <c r="H141" s="263"/>
      <c r="I141"/>
    </row>
    <row r="142" spans="1:9" x14ac:dyDescent="0.3">
      <c r="A142" s="1" t="s">
        <v>1499</v>
      </c>
      <c r="C142" t="s">
        <v>195</v>
      </c>
      <c r="E142" t="s">
        <v>195</v>
      </c>
      <c r="G142" t="s">
        <v>195</v>
      </c>
      <c r="I142" s="61" t="s">
        <v>1500</v>
      </c>
    </row>
    <row r="143" spans="1:9" ht="28.95" customHeight="1" x14ac:dyDescent="0.3">
      <c r="A143" s="48" t="s">
        <v>188</v>
      </c>
      <c r="B143" s="51" t="str">
        <f>B3</f>
        <v>City of Mendota</v>
      </c>
      <c r="C143" s="51" t="str">
        <f>B3</f>
        <v>City of Mendota</v>
      </c>
      <c r="D143" s="51" t="str">
        <f>B4</f>
        <v>Fresno County</v>
      </c>
      <c r="E143" s="51" t="str">
        <f>B4</f>
        <v>Fresno County</v>
      </c>
      <c r="F143" s="51" t="s">
        <v>189</v>
      </c>
      <c r="G143" s="51" t="s">
        <v>189</v>
      </c>
      <c r="I143" s="37"/>
    </row>
    <row r="144" spans="1:9" x14ac:dyDescent="0.3">
      <c r="A144" s="13" t="s">
        <v>196</v>
      </c>
      <c r="B144" s="16">
        <f>'Ref. ACS-5-YR'!H106</f>
        <v>3629</v>
      </c>
      <c r="C144" s="55"/>
      <c r="D144" s="16">
        <f>'Ref. ACS-5-YR'!R106</f>
        <v>397002</v>
      </c>
      <c r="E144" s="55"/>
      <c r="F144" s="16">
        <f>'Ref. ACS-5-YR'!AB106</f>
        <v>18239892</v>
      </c>
      <c r="G144" s="55"/>
      <c r="I144" s="37"/>
    </row>
    <row r="145" spans="1:9" x14ac:dyDescent="0.3">
      <c r="A145" s="13" t="s">
        <v>1501</v>
      </c>
      <c r="B145" s="16">
        <f>'Ref. ACS-5-YR'!H107</f>
        <v>3407</v>
      </c>
      <c r="C145" s="55">
        <f>'Ref. ACS-5-YR'!I107</f>
        <v>0.93882612289887024</v>
      </c>
      <c r="D145" s="16">
        <f>'Ref. ACS-5-YR'!R107</f>
        <v>358275</v>
      </c>
      <c r="E145" s="55">
        <f>'Ref. ACS-5-YR'!S107</f>
        <v>0.90200000000000002</v>
      </c>
      <c r="F145" s="16">
        <f>'Ref. ACS-5-YR'!AB107</f>
        <v>14963132</v>
      </c>
      <c r="G145" s="55">
        <f>'Ref. ACS-5-YR'!AC107</f>
        <v>0.82</v>
      </c>
      <c r="H145" s="259"/>
      <c r="I145" s="37"/>
    </row>
    <row r="146" spans="1:9" x14ac:dyDescent="0.3">
      <c r="A146" s="7" t="s">
        <v>1502</v>
      </c>
      <c r="B146" s="16">
        <f>'Ref. ACS-5-YR'!H108</f>
        <v>1907</v>
      </c>
      <c r="C146" s="55">
        <f>'Ref. ACS-5-YR'!I108</f>
        <v>0.52548911545880406</v>
      </c>
      <c r="D146" s="16">
        <f>'Ref. ACS-5-YR'!R108</f>
        <v>310969</v>
      </c>
      <c r="E146" s="55">
        <f>'Ref. ACS-5-YR'!S108</f>
        <v>0.78300000000000003</v>
      </c>
      <c r="F146" s="16">
        <f>'Ref. ACS-5-YR'!AB108</f>
        <v>13146038</v>
      </c>
      <c r="G146" s="55">
        <f>'Ref. ACS-5-YR'!AC108</f>
        <v>0.72099999999999997</v>
      </c>
      <c r="H146" s="263"/>
      <c r="I146" s="37"/>
    </row>
    <row r="147" spans="1:9" x14ac:dyDescent="0.3">
      <c r="A147" s="7" t="s">
        <v>1503</v>
      </c>
      <c r="B147" s="16">
        <f>'Ref. ACS-5-YR'!H109</f>
        <v>1500</v>
      </c>
      <c r="C147" s="55">
        <f>'Ref. ACS-5-YR'!I109</f>
        <v>0.41333700744006613</v>
      </c>
      <c r="D147" s="16">
        <f>'Ref. ACS-5-YR'!R109</f>
        <v>47306</v>
      </c>
      <c r="E147" s="55">
        <f>'Ref. ACS-5-YR'!S109</f>
        <v>0.11899999999999999</v>
      </c>
      <c r="F147" s="16">
        <f>'Ref. ACS-5-YR'!AB109</f>
        <v>1817094</v>
      </c>
      <c r="G147" s="55">
        <f>'Ref. ACS-5-YR'!AC109</f>
        <v>0.1</v>
      </c>
      <c r="H147" s="263"/>
      <c r="I147" s="37"/>
    </row>
    <row r="148" spans="1:9" x14ac:dyDescent="0.3">
      <c r="A148" s="13" t="s">
        <v>1504</v>
      </c>
      <c r="B148" s="16">
        <f>'Ref. ACS-5-YR'!H110</f>
        <v>524</v>
      </c>
      <c r="C148" s="55">
        <f>'Ref. ACS-5-YR'!I110</f>
        <v>0.14439239459906311</v>
      </c>
      <c r="D148" s="16">
        <f>'Ref. ACS-5-YR'!R110</f>
        <v>31535</v>
      </c>
      <c r="E148" s="55">
        <f>'Ref. ACS-5-YR'!S110</f>
        <v>7.9000000000000001E-2</v>
      </c>
      <c r="F148" s="16">
        <f>'Ref. ACS-5-YR'!AB110</f>
        <v>1325863</v>
      </c>
      <c r="G148" s="55">
        <f>'Ref. ACS-5-YR'!AC110</f>
        <v>7.2999999999999995E-2</v>
      </c>
      <c r="H148" s="263"/>
      <c r="I148" s="37"/>
    </row>
    <row r="149" spans="1:9" x14ac:dyDescent="0.3">
      <c r="A149" s="13" t="s">
        <v>1505</v>
      </c>
      <c r="B149" s="16">
        <f>'Ref. ACS-5-YR'!H111</f>
        <v>91</v>
      </c>
      <c r="C149" s="55">
        <f>'Ref. ACS-5-YR'!I111</f>
        <v>2.5075778451364012E-2</v>
      </c>
      <c r="D149" s="16">
        <f>'Ref. ACS-5-YR'!R111</f>
        <v>7802</v>
      </c>
      <c r="E149" s="55">
        <f>'Ref. ACS-5-YR'!S111</f>
        <v>0.02</v>
      </c>
      <c r="F149" s="16">
        <f>'Ref. ACS-5-YR'!AB111</f>
        <v>284797</v>
      </c>
      <c r="G149" s="55">
        <f>'Ref. ACS-5-YR'!AC111</f>
        <v>1.6E-2</v>
      </c>
      <c r="H149" s="263"/>
      <c r="I149" s="37"/>
    </row>
    <row r="150" spans="1:9" x14ac:dyDescent="0.3">
      <c r="A150" s="13" t="s">
        <v>1506</v>
      </c>
      <c r="B150" s="16">
        <f>'Ref. ACS-5-YR'!H112</f>
        <v>278</v>
      </c>
      <c r="C150" s="55">
        <f>'Ref. ACS-5-YR'!I112</f>
        <v>7.6605125378892261E-2</v>
      </c>
      <c r="D150" s="16">
        <f>'Ref. ACS-5-YR'!R112</f>
        <v>4295</v>
      </c>
      <c r="E150" s="55">
        <f>'Ref. ACS-5-YR'!S112</f>
        <v>1.0999999999999999E-2</v>
      </c>
      <c r="F150" s="16">
        <f>'Ref. ACS-5-YR'!AB112</f>
        <v>111224</v>
      </c>
      <c r="G150" s="55">
        <f>'Ref. ACS-5-YR'!AC112</f>
        <v>6.0000000000000001E-3</v>
      </c>
      <c r="H150" s="263"/>
      <c r="I150" s="37"/>
    </row>
    <row r="151" spans="1:9" x14ac:dyDescent="0.3">
      <c r="A151" s="13" t="s">
        <v>1507</v>
      </c>
      <c r="B151" s="16">
        <f>'Ref. ACS-5-YR'!H113</f>
        <v>172</v>
      </c>
      <c r="C151" s="55">
        <f>'Ref. ACS-5-YR'!I113</f>
        <v>4.7395976853127582E-2</v>
      </c>
      <c r="D151" s="16">
        <f>'Ref. ACS-5-YR'!R113</f>
        <v>2070</v>
      </c>
      <c r="E151" s="55">
        <f>'Ref. ACS-5-YR'!S113</f>
        <v>5.0000000000000001E-3</v>
      </c>
      <c r="F151" s="16">
        <f>'Ref. ACS-5-YR'!AB113</f>
        <v>60986</v>
      </c>
      <c r="G151" s="55">
        <f>'Ref. ACS-5-YR'!AC113</f>
        <v>3.0000000000000001E-3</v>
      </c>
      <c r="H151" s="263"/>
      <c r="I151" s="37"/>
    </row>
    <row r="152" spans="1:9" x14ac:dyDescent="0.3">
      <c r="A152" s="13" t="s">
        <v>1508</v>
      </c>
      <c r="B152" s="16">
        <f>'Ref. ACS-5-YR'!H114</f>
        <v>435</v>
      </c>
      <c r="C152" s="55">
        <f>'Ref. ACS-5-YR'!I114</f>
        <v>0.11986773215761917</v>
      </c>
      <c r="D152" s="16">
        <f>'Ref. ACS-5-YR'!R114</f>
        <v>1604</v>
      </c>
      <c r="E152" s="55">
        <f>'Ref. ACS-5-YR'!S114</f>
        <v>4.0000000000000001E-3</v>
      </c>
      <c r="F152" s="16">
        <f>'Ref. ACS-5-YR'!AB114</f>
        <v>34224</v>
      </c>
      <c r="G152" s="55">
        <f>'Ref. ACS-5-YR'!AC114</f>
        <v>2E-3</v>
      </c>
      <c r="H152" s="263"/>
      <c r="I152" s="37"/>
    </row>
    <row r="153" spans="1:9" x14ac:dyDescent="0.3">
      <c r="A153" s="7" t="s">
        <v>1509</v>
      </c>
      <c r="B153" s="16">
        <f>'Ref. ACS-5-YR'!H115</f>
        <v>0</v>
      </c>
      <c r="C153" s="55">
        <f>'Ref. ACS-5-YR'!I115</f>
        <v>0</v>
      </c>
      <c r="D153" s="16">
        <f>'Ref. ACS-5-YR'!R115</f>
        <v>3740</v>
      </c>
      <c r="E153" s="55">
        <f>'Ref. ACS-5-YR'!S115</f>
        <v>8.9999999999999993E-3</v>
      </c>
      <c r="F153" s="16">
        <f>'Ref. ACS-5-YR'!AB115</f>
        <v>843498</v>
      </c>
      <c r="G153" s="55">
        <f>'Ref. ACS-5-YR'!AC115</f>
        <v>4.5999999999999999E-2</v>
      </c>
      <c r="H153" s="263"/>
      <c r="I153" s="37"/>
    </row>
    <row r="154" spans="1:9" x14ac:dyDescent="0.3">
      <c r="A154" s="13" t="s">
        <v>1510</v>
      </c>
      <c r="B154" s="16">
        <f>'Ref. ACS-5-YR'!H116</f>
        <v>0</v>
      </c>
      <c r="C154" s="55">
        <f>'Ref. ACS-5-YR'!I116</f>
        <v>0</v>
      </c>
      <c r="D154" s="16">
        <f>'Ref. ACS-5-YR'!R116</f>
        <v>3534</v>
      </c>
      <c r="E154" s="55">
        <f>'Ref. ACS-5-YR'!S116</f>
        <v>8.9999999999999993E-3</v>
      </c>
      <c r="F154" s="16">
        <f>'Ref. ACS-5-YR'!AB116</f>
        <v>525023</v>
      </c>
      <c r="G154" s="55">
        <f>'Ref. ACS-5-YR'!AC116</f>
        <v>2.9000000000000001E-2</v>
      </c>
      <c r="H154" s="263"/>
      <c r="I154" s="37"/>
    </row>
    <row r="155" spans="1:9" x14ac:dyDescent="0.3">
      <c r="A155" s="13" t="s">
        <v>1511</v>
      </c>
      <c r="B155" s="16">
        <f>'Ref. ACS-5-YR'!H117</f>
        <v>0</v>
      </c>
      <c r="C155" s="55">
        <f>'Ref. ACS-5-YR'!I117</f>
        <v>0</v>
      </c>
      <c r="D155" s="16">
        <f>'Ref. ACS-5-YR'!R117</f>
        <v>88</v>
      </c>
      <c r="E155" s="55">
        <f>'Ref. ACS-5-YR'!S117</f>
        <v>0</v>
      </c>
      <c r="F155" s="16">
        <f>'Ref. ACS-5-YR'!AB117</f>
        <v>198976</v>
      </c>
      <c r="G155" s="55">
        <f>'Ref. ACS-5-YR'!AC117</f>
        <v>1.0999999999999999E-2</v>
      </c>
      <c r="H155" s="263"/>
      <c r="I155" s="37"/>
    </row>
    <row r="156" spans="1:9" x14ac:dyDescent="0.3">
      <c r="A156" s="13" t="s">
        <v>1512</v>
      </c>
      <c r="B156" s="16">
        <f>'Ref. ACS-5-YR'!H118</f>
        <v>0</v>
      </c>
      <c r="C156" s="55">
        <f>'Ref. ACS-5-YR'!I118</f>
        <v>0</v>
      </c>
      <c r="D156" s="16">
        <f>'Ref. ACS-5-YR'!R118</f>
        <v>27</v>
      </c>
      <c r="E156" s="55">
        <f>'Ref. ACS-5-YR'!S118</f>
        <v>0</v>
      </c>
      <c r="F156" s="16">
        <f>'Ref. ACS-5-YR'!AB118</f>
        <v>77897</v>
      </c>
      <c r="G156" s="55">
        <f>'Ref. ACS-5-YR'!AC118</f>
        <v>4.0000000000000001E-3</v>
      </c>
      <c r="H156" s="263"/>
      <c r="I156" s="37"/>
    </row>
    <row r="157" spans="1:9" x14ac:dyDescent="0.3">
      <c r="A157" s="13" t="s">
        <v>1513</v>
      </c>
      <c r="B157" s="16">
        <f>'Ref. ACS-5-YR'!H119</f>
        <v>0</v>
      </c>
      <c r="C157" s="55">
        <f>'Ref. ACS-5-YR'!I119</f>
        <v>0</v>
      </c>
      <c r="D157" s="16">
        <f>'Ref. ACS-5-YR'!R119</f>
        <v>37</v>
      </c>
      <c r="E157" s="55">
        <f>'Ref. ACS-5-YR'!S119</f>
        <v>0</v>
      </c>
      <c r="F157" s="16">
        <f>'Ref. ACS-5-YR'!AB119</f>
        <v>29447</v>
      </c>
      <c r="G157" s="55">
        <f>'Ref. ACS-5-YR'!AC119</f>
        <v>2E-3</v>
      </c>
      <c r="H157" s="263"/>
      <c r="I157" s="37"/>
    </row>
    <row r="158" spans="1:9" x14ac:dyDescent="0.3">
      <c r="A158" s="13" t="s">
        <v>1514</v>
      </c>
      <c r="B158" s="16">
        <f>'Ref. ACS-5-YR'!H120</f>
        <v>0</v>
      </c>
      <c r="C158" s="55">
        <f>'Ref. ACS-5-YR'!I120</f>
        <v>0</v>
      </c>
      <c r="D158" s="16">
        <f>'Ref. ACS-5-YR'!R120</f>
        <v>54</v>
      </c>
      <c r="E158" s="55">
        <f>'Ref. ACS-5-YR'!S120</f>
        <v>0</v>
      </c>
      <c r="F158" s="16">
        <f>'Ref. ACS-5-YR'!AB120</f>
        <v>12155</v>
      </c>
      <c r="G158" s="55">
        <f>'Ref. ACS-5-YR'!AC120</f>
        <v>1E-3</v>
      </c>
      <c r="H158" s="263"/>
      <c r="I158" s="37"/>
    </row>
    <row r="159" spans="1:9" x14ac:dyDescent="0.3">
      <c r="A159" s="13" t="s">
        <v>1515</v>
      </c>
      <c r="B159" s="16">
        <f>'Ref. ACS-5-YR'!H121</f>
        <v>0</v>
      </c>
      <c r="C159" s="55">
        <f>'Ref. ACS-5-YR'!I121</f>
        <v>0</v>
      </c>
      <c r="D159" s="16">
        <f>'Ref. ACS-5-YR'!R121</f>
        <v>251</v>
      </c>
      <c r="E159" s="55">
        <f>'Ref. ACS-5-YR'!S121</f>
        <v>1E-3</v>
      </c>
      <c r="F159" s="16">
        <f>'Ref. ACS-5-YR'!AB121</f>
        <v>36638</v>
      </c>
      <c r="G159" s="55">
        <f>'Ref. ACS-5-YR'!AC121</f>
        <v>2E-3</v>
      </c>
      <c r="I159" s="37"/>
    </row>
    <row r="160" spans="1:9" x14ac:dyDescent="0.3">
      <c r="A160" s="13" t="s">
        <v>1516</v>
      </c>
      <c r="B160" s="16">
        <f>'Ref. ACS-5-YR'!H122</f>
        <v>0</v>
      </c>
      <c r="C160" s="55">
        <f>'Ref. ACS-5-YR'!I122</f>
        <v>0</v>
      </c>
      <c r="D160" s="16">
        <f>'Ref. ACS-5-YR'!R122</f>
        <v>625</v>
      </c>
      <c r="E160" s="55">
        <f>'Ref. ACS-5-YR'!S122</f>
        <v>2E-3</v>
      </c>
      <c r="F160" s="16">
        <f>'Ref. ACS-5-YR'!AB122</f>
        <v>52947</v>
      </c>
      <c r="G160" s="55">
        <f>'Ref. ACS-5-YR'!AC122</f>
        <v>3.0000000000000001E-3</v>
      </c>
      <c r="I160" s="37"/>
    </row>
    <row r="161" spans="1:9" x14ac:dyDescent="0.3">
      <c r="A161" s="13" t="s">
        <v>1517</v>
      </c>
      <c r="B161" s="16">
        <f>'Ref. ACS-5-YR'!H123</f>
        <v>0</v>
      </c>
      <c r="C161" s="55">
        <f>'Ref. ACS-5-YR'!I123</f>
        <v>0</v>
      </c>
      <c r="D161" s="16">
        <f>'Ref. ACS-5-YR'!R123</f>
        <v>1611</v>
      </c>
      <c r="E161" s="55">
        <f>'Ref. ACS-5-YR'!S123</f>
        <v>4.0000000000000001E-3</v>
      </c>
      <c r="F161" s="16">
        <f>'Ref. ACS-5-YR'!AB123</f>
        <v>153669</v>
      </c>
      <c r="G161" s="55">
        <f>'Ref. ACS-5-YR'!AC123</f>
        <v>8.0000000000000002E-3</v>
      </c>
      <c r="I161" s="37"/>
    </row>
    <row r="162" spans="1:9" x14ac:dyDescent="0.3">
      <c r="A162" s="13" t="s">
        <v>1518</v>
      </c>
      <c r="B162" s="16">
        <f>'Ref. ACS-5-YR'!H124</f>
        <v>27</v>
      </c>
      <c r="C162" s="55">
        <f>'Ref. ACS-5-YR'!I124</f>
        <v>7.4400661339211905E-3</v>
      </c>
      <c r="D162" s="16">
        <f>'Ref. ACS-5-YR'!R124</f>
        <v>6136</v>
      </c>
      <c r="E162" s="55">
        <f>'Ref. ACS-5-YR'!S124</f>
        <v>1.4999999999999999E-2</v>
      </c>
      <c r="F162" s="16">
        <f>'Ref. ACS-5-YR'!AB124</f>
        <v>461980</v>
      </c>
      <c r="G162" s="55">
        <f>'Ref. ACS-5-YR'!AC124</f>
        <v>2.5000000000000001E-2</v>
      </c>
      <c r="I162"/>
    </row>
    <row r="163" spans="1:9" x14ac:dyDescent="0.3">
      <c r="A163" s="7" t="s">
        <v>1519</v>
      </c>
      <c r="B163" s="16">
        <f>B161+B162</f>
        <v>27</v>
      </c>
      <c r="C163" s="55">
        <f t="shared" ref="C163:G163" si="1">C161+C162</f>
        <v>7.4400661339211905E-3</v>
      </c>
      <c r="D163" s="16">
        <f t="shared" si="1"/>
        <v>7747</v>
      </c>
      <c r="E163" s="55">
        <f t="shared" si="1"/>
        <v>1.9E-2</v>
      </c>
      <c r="F163" s="16">
        <f t="shared" si="1"/>
        <v>615649</v>
      </c>
      <c r="G163" s="55">
        <f t="shared" si="1"/>
        <v>3.3000000000000002E-2</v>
      </c>
      <c r="I163"/>
    </row>
    <row r="164" spans="1:9" x14ac:dyDescent="0.3">
      <c r="A164" s="13" t="s">
        <v>1520</v>
      </c>
      <c r="B164" s="16">
        <f>'Ref. ACS-5-YR'!H125</f>
        <v>113</v>
      </c>
      <c r="C164" s="55">
        <f>'Ref. ACS-5-YR'!I125</f>
        <v>3.1138054560484983E-2</v>
      </c>
      <c r="D164" s="16">
        <f>'Ref. ACS-5-YR'!R125</f>
        <v>3998</v>
      </c>
      <c r="E164" s="55">
        <f>'Ref. ACS-5-YR'!S125</f>
        <v>0.01</v>
      </c>
      <c r="F164" s="16">
        <f>'Ref. ACS-5-YR'!AB125</f>
        <v>198331</v>
      </c>
      <c r="G164" s="55">
        <f>'Ref. ACS-5-YR'!AC125</f>
        <v>1.0999999999999999E-2</v>
      </c>
      <c r="I164"/>
    </row>
    <row r="165" spans="1:9" x14ac:dyDescent="0.3">
      <c r="A165" s="7" t="s">
        <v>1521</v>
      </c>
      <c r="B165" s="16">
        <f>B164+B160+B159</f>
        <v>113</v>
      </c>
      <c r="C165" s="55">
        <f t="shared" ref="C165:G165" si="2">C164+C160+C159</f>
        <v>3.1138054560484983E-2</v>
      </c>
      <c r="D165" s="16">
        <f t="shared" si="2"/>
        <v>4874</v>
      </c>
      <c r="E165" s="55">
        <f t="shared" si="2"/>
        <v>1.3000000000000001E-2</v>
      </c>
      <c r="F165" s="16">
        <f t="shared" si="2"/>
        <v>287916</v>
      </c>
      <c r="G165" s="55">
        <f t="shared" si="2"/>
        <v>1.6E-2</v>
      </c>
      <c r="I165"/>
    </row>
    <row r="166" spans="1:9" x14ac:dyDescent="0.3">
      <c r="A166" s="7" t="s">
        <v>1522</v>
      </c>
      <c r="B166" s="16">
        <f>'Ref. ACS-5-YR'!H126</f>
        <v>82</v>
      </c>
      <c r="C166" s="55">
        <f>'Ref. ACS-5-YR'!I126</f>
        <v>2.2595756406723615E-2</v>
      </c>
      <c r="D166" s="16">
        <f>'Ref. ACS-5-YR'!R126</f>
        <v>22366</v>
      </c>
      <c r="E166" s="55">
        <f>'Ref. ACS-5-YR'!S126</f>
        <v>5.6000000000000001E-2</v>
      </c>
      <c r="F166" s="16">
        <f>'Ref. ACS-5-YR'!AB126</f>
        <v>1529697</v>
      </c>
      <c r="G166" s="55">
        <f>'Ref. ACS-5-YR'!AC126</f>
        <v>8.4000000000000005E-2</v>
      </c>
      <c r="I166"/>
    </row>
    <row r="167" spans="1:9" x14ac:dyDescent="0.3">
      <c r="A167" s="364" t="s">
        <v>1523</v>
      </c>
      <c r="B167" s="364"/>
      <c r="C167" s="364"/>
      <c r="D167" s="364"/>
      <c r="E167" s="364"/>
      <c r="F167" s="364"/>
      <c r="G167" s="364"/>
      <c r="I167" s="37" t="str">
        <f>A167</f>
        <v>Source: U.S. Census Bureau, ACS 16-20 (5-year Estimates), Table B08301.</v>
      </c>
    </row>
    <row r="168" spans="1:9" x14ac:dyDescent="0.3">
      <c r="B168" s="2"/>
      <c r="C168" s="54"/>
      <c r="D168" s="2"/>
      <c r="G168" s="17"/>
      <c r="I168"/>
    </row>
    <row r="169" spans="1:9" x14ac:dyDescent="0.3">
      <c r="A169" s="1" t="s">
        <v>1524</v>
      </c>
      <c r="C169" t="s">
        <v>195</v>
      </c>
      <c r="E169" t="s">
        <v>195</v>
      </c>
      <c r="G169" t="s">
        <v>195</v>
      </c>
      <c r="I169" s="61" t="s">
        <v>2507</v>
      </c>
    </row>
    <row r="170" spans="1:9" ht="28.2" customHeight="1" x14ac:dyDescent="0.3">
      <c r="A170" s="48" t="s">
        <v>188</v>
      </c>
      <c r="B170" s="51" t="str">
        <f>B3</f>
        <v>City of Mendota</v>
      </c>
      <c r="C170" s="51" t="str">
        <f>B3</f>
        <v>City of Mendota</v>
      </c>
      <c r="D170" s="51" t="str">
        <f>B4</f>
        <v>Fresno County</v>
      </c>
      <c r="E170" s="51" t="str">
        <f>B4</f>
        <v>Fresno County</v>
      </c>
      <c r="F170" s="51" t="s">
        <v>189</v>
      </c>
      <c r="G170" s="51" t="s">
        <v>189</v>
      </c>
      <c r="I170" s="37"/>
    </row>
    <row r="171" spans="1:9" x14ac:dyDescent="0.3">
      <c r="A171" s="13" t="s">
        <v>196</v>
      </c>
      <c r="B171" s="16">
        <f>'Ref. ACS-5-YR'!H130</f>
        <v>3547</v>
      </c>
      <c r="C171" s="55"/>
      <c r="D171" s="16">
        <f>'Ref. ACS-5-YR'!R130</f>
        <v>374636</v>
      </c>
      <c r="E171" s="55"/>
      <c r="F171" s="16">
        <f>'Ref. ACS-5-YR'!AB130</f>
        <v>16710195</v>
      </c>
      <c r="G171" s="55"/>
      <c r="I171" s="37"/>
    </row>
    <row r="172" spans="1:9" x14ac:dyDescent="0.3">
      <c r="A172" s="7" t="s">
        <v>1525</v>
      </c>
      <c r="B172" s="118">
        <f>SUM(B173:B175)</f>
        <v>712</v>
      </c>
      <c r="C172" s="119">
        <f t="shared" ref="C172:G172" si="3">SUM(C173:C175)</f>
        <v>0.2007330138144911</v>
      </c>
      <c r="D172" s="118">
        <f t="shared" si="3"/>
        <v>100108</v>
      </c>
      <c r="E172" s="119">
        <f t="shared" si="3"/>
        <v>0.26700000000000002</v>
      </c>
      <c r="F172" s="118">
        <f t="shared" si="3"/>
        <v>3557264</v>
      </c>
      <c r="G172" s="119">
        <f t="shared" si="3"/>
        <v>0.21299999999999999</v>
      </c>
      <c r="I172" s="37"/>
    </row>
    <row r="173" spans="1:9" x14ac:dyDescent="0.3">
      <c r="A173" s="13" t="s">
        <v>1526</v>
      </c>
      <c r="B173" s="16">
        <f>'Ref. ACS-5-YR'!H131</f>
        <v>85</v>
      </c>
      <c r="C173" s="55">
        <f>'Ref. ACS-5-YR'!I131</f>
        <v>2.3963913166055822E-2</v>
      </c>
      <c r="D173" s="16">
        <f>'Ref. ACS-5-YR'!R131</f>
        <v>9530</v>
      </c>
      <c r="E173" s="55">
        <f>'Ref. ACS-5-YR'!S131</f>
        <v>2.5000000000000001E-2</v>
      </c>
      <c r="F173" s="16">
        <f>'Ref. ACS-5-YR'!AB131</f>
        <v>303289</v>
      </c>
      <c r="G173" s="55">
        <f>'Ref. ACS-5-YR'!AC131</f>
        <v>1.7999999999999999E-2</v>
      </c>
      <c r="I173" s="37"/>
    </row>
    <row r="174" spans="1:9" x14ac:dyDescent="0.3">
      <c r="A174" s="13" t="s">
        <v>1527</v>
      </c>
      <c r="B174" s="16">
        <f>'Ref. ACS-5-YR'!H132</f>
        <v>432</v>
      </c>
      <c r="C174" s="55">
        <f>'Ref. ACS-5-YR'!I132</f>
        <v>0.12179306456160136</v>
      </c>
      <c r="D174" s="16">
        <f>'Ref. ACS-5-YR'!R132</f>
        <v>38294</v>
      </c>
      <c r="E174" s="55">
        <f>'Ref. ACS-5-YR'!S132</f>
        <v>0.10199999999999999</v>
      </c>
      <c r="F174" s="16">
        <f>'Ref. ACS-5-YR'!AB132</f>
        <v>1229502</v>
      </c>
      <c r="G174" s="55">
        <f>'Ref. ACS-5-YR'!AC132</f>
        <v>7.3999999999999996E-2</v>
      </c>
      <c r="I174" s="37"/>
    </row>
    <row r="175" spans="1:9" x14ac:dyDescent="0.3">
      <c r="A175" s="13" t="s">
        <v>1528</v>
      </c>
      <c r="B175" s="16">
        <f>'Ref. ACS-5-YR'!H133</f>
        <v>195</v>
      </c>
      <c r="C175" s="55">
        <f>'Ref. ACS-5-YR'!I133</f>
        <v>5.4976036086833942E-2</v>
      </c>
      <c r="D175" s="16">
        <f>'Ref. ACS-5-YR'!R133</f>
        <v>52284</v>
      </c>
      <c r="E175" s="55">
        <f>'Ref. ACS-5-YR'!S133</f>
        <v>0.14000000000000001</v>
      </c>
      <c r="F175" s="16">
        <f>'Ref. ACS-5-YR'!AB133</f>
        <v>2024473</v>
      </c>
      <c r="G175" s="55">
        <f>'Ref. ACS-5-YR'!AC133</f>
        <v>0.121</v>
      </c>
      <c r="I175" s="37"/>
    </row>
    <row r="176" spans="1:9" x14ac:dyDescent="0.3">
      <c r="A176" s="7" t="s">
        <v>1529</v>
      </c>
      <c r="B176" s="118">
        <f>SUM(B177:B179)</f>
        <v>739</v>
      </c>
      <c r="C176" s="119">
        <f t="shared" ref="C176:G176" si="4">SUM(C177:C179)</f>
        <v>0.20834508034959118</v>
      </c>
      <c r="D176" s="118">
        <f t="shared" si="4"/>
        <v>173431</v>
      </c>
      <c r="E176" s="119">
        <f t="shared" si="4"/>
        <v>0.46300000000000002</v>
      </c>
      <c r="F176" s="118">
        <f t="shared" si="4"/>
        <v>5816131</v>
      </c>
      <c r="G176" s="119">
        <f t="shared" si="4"/>
        <v>0.34800000000000003</v>
      </c>
      <c r="I176" s="37"/>
    </row>
    <row r="177" spans="1:9" x14ac:dyDescent="0.3">
      <c r="A177" s="13" t="s">
        <v>1530</v>
      </c>
      <c r="B177" s="16">
        <f>'Ref. ACS-5-YR'!H134</f>
        <v>229</v>
      </c>
      <c r="C177" s="55">
        <f>'Ref. ACS-5-YR'!I134</f>
        <v>6.4561601353256268E-2</v>
      </c>
      <c r="D177" s="16">
        <f>'Ref. ACS-5-YR'!R134</f>
        <v>73839</v>
      </c>
      <c r="E177" s="55">
        <f>'Ref. ACS-5-YR'!S134</f>
        <v>0.19700000000000001</v>
      </c>
      <c r="F177" s="16">
        <f>'Ref. ACS-5-YR'!AB134</f>
        <v>2448694</v>
      </c>
      <c r="G177" s="55">
        <f>'Ref. ACS-5-YR'!AC134</f>
        <v>0.14699999999999999</v>
      </c>
      <c r="I177" s="37"/>
    </row>
    <row r="178" spans="1:9" x14ac:dyDescent="0.3">
      <c r="A178" s="13" t="s">
        <v>1531</v>
      </c>
      <c r="B178" s="16">
        <f>'Ref. ACS-5-YR'!H135</f>
        <v>476</v>
      </c>
      <c r="C178" s="55">
        <f>'Ref. ACS-5-YR'!I135</f>
        <v>0.1341979137299126</v>
      </c>
      <c r="D178" s="16">
        <f>'Ref. ACS-5-YR'!R135</f>
        <v>72584</v>
      </c>
      <c r="E178" s="55">
        <f>'Ref. ACS-5-YR'!S135</f>
        <v>0.19400000000000001</v>
      </c>
      <c r="F178" s="16">
        <f>'Ref. ACS-5-YR'!AB135</f>
        <v>2347020</v>
      </c>
      <c r="G178" s="55">
        <f>'Ref. ACS-5-YR'!AC135</f>
        <v>0.14000000000000001</v>
      </c>
      <c r="I178" s="37"/>
    </row>
    <row r="179" spans="1:9" x14ac:dyDescent="0.3">
      <c r="A179" s="13" t="s">
        <v>1532</v>
      </c>
      <c r="B179" s="16">
        <f>'Ref. ACS-5-YR'!H136</f>
        <v>34</v>
      </c>
      <c r="C179" s="55">
        <f>'Ref. ACS-5-YR'!I136</f>
        <v>9.5855652664223294E-3</v>
      </c>
      <c r="D179" s="16">
        <f>'Ref. ACS-5-YR'!R136</f>
        <v>27008</v>
      </c>
      <c r="E179" s="55">
        <f>'Ref. ACS-5-YR'!S136</f>
        <v>7.1999999999999995E-2</v>
      </c>
      <c r="F179" s="16">
        <f>'Ref. ACS-5-YR'!AB136</f>
        <v>1020417</v>
      </c>
      <c r="G179" s="55">
        <f>'Ref. ACS-5-YR'!AC136</f>
        <v>6.0999999999999999E-2</v>
      </c>
      <c r="I179" s="37"/>
    </row>
    <row r="180" spans="1:9" x14ac:dyDescent="0.3">
      <c r="A180" s="7" t="s">
        <v>1533</v>
      </c>
      <c r="B180" s="118">
        <f>SUM(B181:B184)</f>
        <v>1343</v>
      </c>
      <c r="C180" s="119">
        <f t="shared" ref="C180:G180" si="5">SUM(C181:C184)</f>
        <v>0.37862982802368195</v>
      </c>
      <c r="D180" s="118">
        <f t="shared" si="5"/>
        <v>81328</v>
      </c>
      <c r="E180" s="119">
        <f t="shared" si="5"/>
        <v>0.21699999999999997</v>
      </c>
      <c r="F180" s="118">
        <f t="shared" si="5"/>
        <v>5218958</v>
      </c>
      <c r="G180" s="119">
        <f t="shared" si="5"/>
        <v>0.31199999999999994</v>
      </c>
      <c r="I180" s="37"/>
    </row>
    <row r="181" spans="1:9" x14ac:dyDescent="0.3">
      <c r="A181" s="13" t="s">
        <v>1534</v>
      </c>
      <c r="B181" s="16">
        <f>'Ref. ACS-5-YR'!H137</f>
        <v>598</v>
      </c>
      <c r="C181" s="55">
        <f>'Ref. ACS-5-YR'!I137</f>
        <v>0.16859317733295742</v>
      </c>
      <c r="D181" s="16">
        <f>'Ref. ACS-5-YR'!R137</f>
        <v>47986</v>
      </c>
      <c r="E181" s="55">
        <f>'Ref. ACS-5-YR'!S137</f>
        <v>0.128</v>
      </c>
      <c r="F181" s="16">
        <f>'Ref. ACS-5-YR'!AB137</f>
        <v>2508520</v>
      </c>
      <c r="G181" s="55">
        <f>'Ref. ACS-5-YR'!AC137</f>
        <v>0.15</v>
      </c>
      <c r="I181" s="37"/>
    </row>
    <row r="182" spans="1:9" x14ac:dyDescent="0.3">
      <c r="A182" s="13" t="s">
        <v>1535</v>
      </c>
      <c r="B182" s="16">
        <f>'Ref. ACS-5-YR'!H138</f>
        <v>114</v>
      </c>
      <c r="C182" s="55">
        <f>'Ref. ACS-5-YR'!I138</f>
        <v>3.2139836481533693E-2</v>
      </c>
      <c r="D182" s="16">
        <f>'Ref. ACS-5-YR'!R138</f>
        <v>6662</v>
      </c>
      <c r="E182" s="55">
        <f>'Ref. ACS-5-YR'!S138</f>
        <v>1.7999999999999999E-2</v>
      </c>
      <c r="F182" s="16">
        <f>'Ref. ACS-5-YR'!AB138</f>
        <v>471835</v>
      </c>
      <c r="G182" s="55">
        <f>'Ref. ACS-5-YR'!AC138</f>
        <v>2.8000000000000001E-2</v>
      </c>
    </row>
    <row r="183" spans="1:9" x14ac:dyDescent="0.3">
      <c r="A183" s="13" t="s">
        <v>1536</v>
      </c>
      <c r="B183" s="16">
        <f>'Ref. ACS-5-YR'!H139</f>
        <v>116</v>
      </c>
      <c r="C183" s="55">
        <f>'Ref. ACS-5-YR'!I139</f>
        <v>3.2703693261911478E-2</v>
      </c>
      <c r="D183" s="16">
        <f>'Ref. ACS-5-YR'!R139</f>
        <v>8679</v>
      </c>
      <c r="E183" s="55">
        <f>'Ref. ACS-5-YR'!S139</f>
        <v>2.3E-2</v>
      </c>
      <c r="F183" s="16">
        <f>'Ref. ACS-5-YR'!AB139</f>
        <v>728996</v>
      </c>
      <c r="G183" s="55">
        <f>'Ref. ACS-5-YR'!AC139</f>
        <v>4.3999999999999997E-2</v>
      </c>
      <c r="I183" s="37"/>
    </row>
    <row r="184" spans="1:9" x14ac:dyDescent="0.3">
      <c r="A184" s="13" t="s">
        <v>1537</v>
      </c>
      <c r="B184" s="16">
        <f>'Ref. ACS-5-YR'!H140</f>
        <v>515</v>
      </c>
      <c r="C184" s="55">
        <f>'Ref. ACS-5-YR'!I140</f>
        <v>0.1451931209472794</v>
      </c>
      <c r="D184" s="16">
        <f>'Ref. ACS-5-YR'!R140</f>
        <v>18001</v>
      </c>
      <c r="E184" s="55">
        <f>'Ref. ACS-5-YR'!S140</f>
        <v>4.8000000000000001E-2</v>
      </c>
      <c r="F184" s="16">
        <f>'Ref. ACS-5-YR'!AB140</f>
        <v>1509607</v>
      </c>
      <c r="G184" s="55">
        <f>'Ref. ACS-5-YR'!AC140</f>
        <v>0.09</v>
      </c>
      <c r="I184" s="37"/>
    </row>
    <row r="185" spans="1:9" x14ac:dyDescent="0.3">
      <c r="A185" s="7" t="s">
        <v>1538</v>
      </c>
      <c r="B185" s="118">
        <f>B186+B187</f>
        <v>753</v>
      </c>
      <c r="C185" s="119">
        <f t="shared" ref="C185:G185" si="6">C186+C187</f>
        <v>0.21229207781223569</v>
      </c>
      <c r="D185" s="118">
        <f t="shared" si="6"/>
        <v>19769</v>
      </c>
      <c r="E185" s="119">
        <f t="shared" si="6"/>
        <v>5.2999999999999999E-2</v>
      </c>
      <c r="F185" s="118">
        <f t="shared" si="6"/>
        <v>2117842</v>
      </c>
      <c r="G185" s="119">
        <f t="shared" si="6"/>
        <v>0.127</v>
      </c>
      <c r="I185" s="37" t="str">
        <f>A188</f>
        <v>Source: U.S. Census Bureau, ACS16-20 (5-year Estimates), Table B08303.</v>
      </c>
    </row>
    <row r="186" spans="1:9" x14ac:dyDescent="0.3">
      <c r="A186" s="13" t="s">
        <v>1539</v>
      </c>
      <c r="B186" s="16">
        <f>'Ref. ACS-5-YR'!H141</f>
        <v>453</v>
      </c>
      <c r="C186" s="55">
        <f>'Ref. ACS-5-YR'!I141</f>
        <v>0.12771356075556808</v>
      </c>
      <c r="D186" s="16">
        <f>'Ref. ACS-5-YR'!R141</f>
        <v>11203</v>
      </c>
      <c r="E186" s="55">
        <f>'Ref. ACS-5-YR'!S141</f>
        <v>0.03</v>
      </c>
      <c r="F186" s="16">
        <f>'Ref. ACS-5-YR'!AB141</f>
        <v>1404642</v>
      </c>
      <c r="G186" s="55">
        <f>'Ref. ACS-5-YR'!AC141</f>
        <v>8.4000000000000005E-2</v>
      </c>
      <c r="I186" s="84" t="s">
        <v>2505</v>
      </c>
    </row>
    <row r="187" spans="1:9" x14ac:dyDescent="0.3">
      <c r="A187" s="13" t="s">
        <v>1540</v>
      </c>
      <c r="B187" s="16">
        <f>'Ref. ACS-5-YR'!H142</f>
        <v>300</v>
      </c>
      <c r="C187" s="55">
        <f>'Ref. ACS-5-YR'!I142</f>
        <v>8.4578517056667607E-2</v>
      </c>
      <c r="D187" s="16">
        <f>'Ref. ACS-5-YR'!R142</f>
        <v>8566</v>
      </c>
      <c r="E187" s="55">
        <f>'Ref. ACS-5-YR'!S142</f>
        <v>2.3E-2</v>
      </c>
      <c r="F187" s="16">
        <f>'Ref. ACS-5-YR'!AB142</f>
        <v>713200</v>
      </c>
      <c r="G187" s="55">
        <f>'Ref. ACS-5-YR'!AC142</f>
        <v>4.2999999999999997E-2</v>
      </c>
      <c r="I187"/>
    </row>
    <row r="188" spans="1:9" x14ac:dyDescent="0.3">
      <c r="A188" s="47" t="s">
        <v>1541</v>
      </c>
      <c r="I188"/>
    </row>
    <row r="189" spans="1:9" x14ac:dyDescent="0.3">
      <c r="A189" s="47"/>
      <c r="I189"/>
    </row>
    <row r="190" spans="1:9" x14ac:dyDescent="0.3">
      <c r="A190" s="1" t="s">
        <v>1542</v>
      </c>
      <c r="B190" s="58"/>
      <c r="C190" s="74" t="s">
        <v>195</v>
      </c>
      <c r="E190" t="s">
        <v>195</v>
      </c>
      <c r="G190" t="s">
        <v>195</v>
      </c>
      <c r="I190" s="61" t="s">
        <v>2506</v>
      </c>
    </row>
    <row r="191" spans="1:9" x14ac:dyDescent="0.3">
      <c r="A191" s="56"/>
      <c r="B191" s="220">
        <v>2010</v>
      </c>
      <c r="C191" s="79">
        <v>2010</v>
      </c>
      <c r="D191" s="220">
        <v>2015</v>
      </c>
      <c r="E191" s="79">
        <v>2015</v>
      </c>
      <c r="F191" s="220">
        <v>2020</v>
      </c>
      <c r="G191" s="79">
        <v>2020</v>
      </c>
      <c r="I191"/>
    </row>
    <row r="192" spans="1:9" x14ac:dyDescent="0.3">
      <c r="A192" s="13" t="s">
        <v>190</v>
      </c>
      <c r="B192" s="16">
        <f>'Ref. ACS-5-YR'!B130</f>
        <v>2830</v>
      </c>
      <c r="C192" s="55"/>
      <c r="D192" s="16">
        <f>'Ref. ACS-5-YR'!E130</f>
        <v>3467</v>
      </c>
      <c r="E192" s="55"/>
      <c r="F192" s="16">
        <f>'Ref. ACS-5-YR'!H130</f>
        <v>3547</v>
      </c>
      <c r="G192" s="55"/>
      <c r="I192"/>
    </row>
    <row r="193" spans="1:9" x14ac:dyDescent="0.3">
      <c r="A193" s="7" t="s">
        <v>1525</v>
      </c>
      <c r="B193" s="118">
        <f>SUM(B194:B196)</f>
        <v>676</v>
      </c>
      <c r="C193" s="119">
        <f t="shared" ref="C193:G193" si="7">SUM(C194:C196)</f>
        <v>0.23886925795053005</v>
      </c>
      <c r="D193" s="118">
        <f t="shared" si="7"/>
        <v>589</v>
      </c>
      <c r="E193" s="119">
        <f t="shared" si="7"/>
        <v>0.16988751081626766</v>
      </c>
      <c r="F193" s="118">
        <f t="shared" si="7"/>
        <v>712</v>
      </c>
      <c r="G193" s="119">
        <f t="shared" si="7"/>
        <v>0.2007330138144911</v>
      </c>
      <c r="I193"/>
    </row>
    <row r="194" spans="1:9" x14ac:dyDescent="0.3">
      <c r="A194" s="13" t="s">
        <v>1543</v>
      </c>
      <c r="B194" s="16">
        <f>'Ref. ACS-5-YR'!B131</f>
        <v>125</v>
      </c>
      <c r="C194" s="55">
        <f>'Ref. ACS-5-YR'!C131</f>
        <v>4.4169611307420496E-2</v>
      </c>
      <c r="D194" s="16">
        <f>'Ref. ACS-5-YR'!E131</f>
        <v>72</v>
      </c>
      <c r="E194" s="55">
        <f>'Ref. ACS-5-YR'!F131</f>
        <v>2.0767233919815404E-2</v>
      </c>
      <c r="F194" s="16">
        <f>'Ref. ACS-5-YR'!H131</f>
        <v>85</v>
      </c>
      <c r="G194" s="55">
        <f>'Ref. ACS-5-YR'!I131</f>
        <v>2.3963913166055822E-2</v>
      </c>
      <c r="I194"/>
    </row>
    <row r="195" spans="1:9" x14ac:dyDescent="0.3">
      <c r="A195" s="13" t="s">
        <v>1544</v>
      </c>
      <c r="B195" s="16">
        <f>'Ref. ACS-5-YR'!B132</f>
        <v>269</v>
      </c>
      <c r="C195" s="55">
        <f>'Ref. ACS-5-YR'!C132</f>
        <v>9.5053003533568908E-2</v>
      </c>
      <c r="D195" s="16">
        <f>'Ref. ACS-5-YR'!E132</f>
        <v>256</v>
      </c>
      <c r="E195" s="55">
        <f>'Ref. ACS-5-YR'!F132</f>
        <v>7.3839053937121424E-2</v>
      </c>
      <c r="F195" s="16">
        <f>'Ref. ACS-5-YR'!H132</f>
        <v>432</v>
      </c>
      <c r="G195" s="55">
        <f>'Ref. ACS-5-YR'!I132</f>
        <v>0.12179306456160136</v>
      </c>
      <c r="I195"/>
    </row>
    <row r="196" spans="1:9" x14ac:dyDescent="0.3">
      <c r="A196" s="13" t="s">
        <v>1545</v>
      </c>
      <c r="B196" s="16">
        <f>'Ref. ACS-5-YR'!B133</f>
        <v>282</v>
      </c>
      <c r="C196" s="55">
        <f>'Ref. ACS-5-YR'!C133</f>
        <v>9.9646643109540634E-2</v>
      </c>
      <c r="D196" s="16">
        <f>'Ref. ACS-5-YR'!E133</f>
        <v>261</v>
      </c>
      <c r="E196" s="55">
        <f>'Ref. ACS-5-YR'!F133</f>
        <v>7.5281222959330832E-2</v>
      </c>
      <c r="F196" s="16">
        <f>'Ref. ACS-5-YR'!H133</f>
        <v>195</v>
      </c>
      <c r="G196" s="55">
        <f>'Ref. ACS-5-YR'!I133</f>
        <v>5.4976036086833942E-2</v>
      </c>
    </row>
    <row r="197" spans="1:9" x14ac:dyDescent="0.3">
      <c r="A197" s="7" t="s">
        <v>1529</v>
      </c>
      <c r="B197" s="118">
        <f>SUM(B198:B200)</f>
        <v>878</v>
      </c>
      <c r="C197" s="119">
        <f t="shared" ref="C197:G197" si="8">SUM(C198:C200)</f>
        <v>0.31024734982332158</v>
      </c>
      <c r="D197" s="118">
        <f t="shared" si="8"/>
        <v>1375</v>
      </c>
      <c r="E197" s="119">
        <f t="shared" si="8"/>
        <v>0.39659648110758577</v>
      </c>
      <c r="F197" s="118">
        <f t="shared" si="8"/>
        <v>739</v>
      </c>
      <c r="G197" s="119">
        <f t="shared" si="8"/>
        <v>0.20834508034959118</v>
      </c>
    </row>
    <row r="198" spans="1:9" x14ac:dyDescent="0.3">
      <c r="A198" s="13" t="s">
        <v>1546</v>
      </c>
      <c r="B198" s="16">
        <f>'Ref. ACS-5-YR'!B134</f>
        <v>417</v>
      </c>
      <c r="C198" s="55">
        <f>'Ref. ACS-5-YR'!C134</f>
        <v>0.14734982332155477</v>
      </c>
      <c r="D198" s="16">
        <f>'Ref. ACS-5-YR'!E134</f>
        <v>636</v>
      </c>
      <c r="E198" s="55">
        <f>'Ref. ACS-5-YR'!F134</f>
        <v>0.18344389962503604</v>
      </c>
      <c r="F198" s="16">
        <f>'Ref. ACS-5-YR'!H134</f>
        <v>229</v>
      </c>
      <c r="G198" s="55">
        <f>'Ref. ACS-5-YR'!I134</f>
        <v>6.4561601353256268E-2</v>
      </c>
      <c r="I198" s="37"/>
    </row>
    <row r="199" spans="1:9" x14ac:dyDescent="0.3">
      <c r="A199" s="13" t="s">
        <v>1547</v>
      </c>
      <c r="B199" s="16">
        <f>'Ref. ACS-5-YR'!B135</f>
        <v>403</v>
      </c>
      <c r="C199" s="55">
        <f>'Ref. ACS-5-YR'!C135</f>
        <v>0.14240282685512368</v>
      </c>
      <c r="D199" s="16">
        <f>'Ref. ACS-5-YR'!E135</f>
        <v>639</v>
      </c>
      <c r="E199" s="55">
        <f>'Ref. ACS-5-YR'!F135</f>
        <v>0.18430920103836171</v>
      </c>
      <c r="F199" s="16">
        <f>'Ref. ACS-5-YR'!H135</f>
        <v>476</v>
      </c>
      <c r="G199" s="55">
        <f>'Ref. ACS-5-YR'!I135</f>
        <v>0.1341979137299126</v>
      </c>
      <c r="I199" s="37"/>
    </row>
    <row r="200" spans="1:9" x14ac:dyDescent="0.3">
      <c r="A200" s="13" t="s">
        <v>1548</v>
      </c>
      <c r="B200" s="16">
        <f>'Ref. ACS-5-YR'!B136</f>
        <v>58</v>
      </c>
      <c r="C200" s="55">
        <f>'Ref. ACS-5-YR'!C136</f>
        <v>2.0494699646643109E-2</v>
      </c>
      <c r="D200" s="16">
        <f>'Ref. ACS-5-YR'!E136</f>
        <v>100</v>
      </c>
      <c r="E200" s="55">
        <f>'Ref. ACS-5-YR'!F136</f>
        <v>2.884338044418806E-2</v>
      </c>
      <c r="F200" s="16">
        <f>'Ref. ACS-5-YR'!H136</f>
        <v>34</v>
      </c>
      <c r="G200" s="55">
        <f>'Ref. ACS-5-YR'!I136</f>
        <v>9.5855652664223294E-3</v>
      </c>
      <c r="I200" s="37"/>
    </row>
    <row r="201" spans="1:9" x14ac:dyDescent="0.3">
      <c r="A201" s="7" t="s">
        <v>1533</v>
      </c>
      <c r="B201" s="118">
        <f>SUM(B202:B205)</f>
        <v>908</v>
      </c>
      <c r="C201" s="119">
        <f t="shared" ref="C201:G201" si="9">SUM(C202:C205)</f>
        <v>0.32084805653710247</v>
      </c>
      <c r="D201" s="118">
        <f t="shared" si="9"/>
        <v>1010</v>
      </c>
      <c r="E201" s="119">
        <f t="shared" si="9"/>
        <v>0.29131814248629939</v>
      </c>
      <c r="F201" s="118">
        <f t="shared" si="9"/>
        <v>1343</v>
      </c>
      <c r="G201" s="119">
        <f t="shared" si="9"/>
        <v>0.37862982802368195</v>
      </c>
      <c r="I201" s="37"/>
    </row>
    <row r="202" spans="1:9" x14ac:dyDescent="0.3">
      <c r="A202" s="13" t="s">
        <v>1549</v>
      </c>
      <c r="B202" s="16">
        <f>'Ref. ACS-5-YR'!B137</f>
        <v>559</v>
      </c>
      <c r="C202" s="55">
        <f>'Ref. ACS-5-YR'!C137</f>
        <v>0.19752650176678446</v>
      </c>
      <c r="D202" s="16">
        <f>'Ref. ACS-5-YR'!E137</f>
        <v>625</v>
      </c>
      <c r="E202" s="55">
        <f>'Ref. ACS-5-YR'!F137</f>
        <v>0.18027112777617538</v>
      </c>
      <c r="F202" s="16">
        <f>'Ref. ACS-5-YR'!H137</f>
        <v>598</v>
      </c>
      <c r="G202" s="55">
        <f>'Ref. ACS-5-YR'!I137</f>
        <v>0.16859317733295742</v>
      </c>
      <c r="I202" s="37"/>
    </row>
    <row r="203" spans="1:9" x14ac:dyDescent="0.3">
      <c r="A203" s="13" t="s">
        <v>1550</v>
      </c>
      <c r="B203" s="16">
        <f>'Ref. ACS-5-YR'!B138</f>
        <v>0</v>
      </c>
      <c r="C203" s="55">
        <f>'Ref. ACS-5-YR'!C138</f>
        <v>0</v>
      </c>
      <c r="D203" s="16">
        <f>'Ref. ACS-5-YR'!E138</f>
        <v>14</v>
      </c>
      <c r="E203" s="55">
        <f>'Ref. ACS-5-YR'!F138</f>
        <v>4.0380732621863279E-3</v>
      </c>
      <c r="F203" s="16">
        <f>'Ref. ACS-5-YR'!H138</f>
        <v>114</v>
      </c>
      <c r="G203" s="55">
        <f>'Ref. ACS-5-YR'!I138</f>
        <v>3.2139836481533693E-2</v>
      </c>
      <c r="I203" s="37"/>
    </row>
    <row r="204" spans="1:9" x14ac:dyDescent="0.3">
      <c r="A204" s="13" t="s">
        <v>1551</v>
      </c>
      <c r="B204" s="16">
        <f>'Ref. ACS-5-YR'!B139</f>
        <v>66</v>
      </c>
      <c r="C204" s="55">
        <f>'Ref. ACS-5-YR'!C139</f>
        <v>2.3321554770318022E-2</v>
      </c>
      <c r="D204" s="16">
        <f>'Ref. ACS-5-YR'!E139</f>
        <v>89</v>
      </c>
      <c r="E204" s="55">
        <f>'Ref. ACS-5-YR'!F139</f>
        <v>2.5670608595327372E-2</v>
      </c>
      <c r="F204" s="16">
        <f>'Ref. ACS-5-YR'!H139</f>
        <v>116</v>
      </c>
      <c r="G204" s="55">
        <f>'Ref. ACS-5-YR'!I139</f>
        <v>3.2703693261911478E-2</v>
      </c>
      <c r="I204" s="37"/>
    </row>
    <row r="205" spans="1:9" x14ac:dyDescent="0.3">
      <c r="A205" s="13" t="s">
        <v>1552</v>
      </c>
      <c r="B205" s="16">
        <f>'Ref. ACS-5-YR'!B140</f>
        <v>283</v>
      </c>
      <c r="C205" s="55">
        <f>'Ref. ACS-5-YR'!C140</f>
        <v>0.1</v>
      </c>
      <c r="D205" s="16">
        <f>'Ref. ACS-5-YR'!E140</f>
        <v>282</v>
      </c>
      <c r="E205" s="55">
        <f>'Ref. ACS-5-YR'!F140</f>
        <v>8.1338332852610329E-2</v>
      </c>
      <c r="F205" s="16">
        <f>'Ref. ACS-5-YR'!H140</f>
        <v>515</v>
      </c>
      <c r="G205" s="55">
        <f>'Ref. ACS-5-YR'!I140</f>
        <v>0.1451931209472794</v>
      </c>
      <c r="I205" s="37"/>
    </row>
    <row r="206" spans="1:9" x14ac:dyDescent="0.3">
      <c r="A206" s="7" t="s">
        <v>1538</v>
      </c>
      <c r="B206" s="118">
        <f>SUM(B207:B208)</f>
        <v>368</v>
      </c>
      <c r="C206" s="119">
        <f t="shared" ref="C206:G206" si="10">SUM(C207:C208)</f>
        <v>0.13003533568904593</v>
      </c>
      <c r="D206" s="118">
        <f t="shared" si="10"/>
        <v>493</v>
      </c>
      <c r="E206" s="119">
        <f t="shared" si="10"/>
        <v>0.14219786558984712</v>
      </c>
      <c r="F206" s="118">
        <f t="shared" si="10"/>
        <v>753</v>
      </c>
      <c r="G206" s="119">
        <f t="shared" si="10"/>
        <v>0.21229207781223569</v>
      </c>
      <c r="I206" s="37"/>
    </row>
    <row r="207" spans="1:9" x14ac:dyDescent="0.3">
      <c r="A207" s="13" t="s">
        <v>1553</v>
      </c>
      <c r="B207" s="16">
        <f>'Ref. ACS-5-YR'!B141</f>
        <v>315</v>
      </c>
      <c r="C207" s="55">
        <f>'Ref. ACS-5-YR'!C141</f>
        <v>0.11130742049469965</v>
      </c>
      <c r="D207" s="16">
        <f>'Ref. ACS-5-YR'!E141</f>
        <v>385</v>
      </c>
      <c r="E207" s="55">
        <f>'Ref. ACS-5-YR'!F141</f>
        <v>0.11104701471012403</v>
      </c>
      <c r="F207" s="16">
        <f>'Ref. ACS-5-YR'!H141</f>
        <v>453</v>
      </c>
      <c r="G207" s="55">
        <f>'Ref. ACS-5-YR'!I141</f>
        <v>0.12771356075556808</v>
      </c>
      <c r="I207" s="37"/>
    </row>
    <row r="208" spans="1:9" x14ac:dyDescent="0.3">
      <c r="A208" s="13" t="s">
        <v>1554</v>
      </c>
      <c r="B208" s="16">
        <f>'Ref. ACS-5-YR'!B142</f>
        <v>53</v>
      </c>
      <c r="C208" s="55">
        <f>'Ref. ACS-5-YR'!C142</f>
        <v>1.872791519434629E-2</v>
      </c>
      <c r="D208" s="16">
        <f>'Ref. ACS-5-YR'!E142</f>
        <v>108</v>
      </c>
      <c r="E208" s="55">
        <f>'Ref. ACS-5-YR'!F142</f>
        <v>3.1150850879723104E-2</v>
      </c>
      <c r="F208" s="16">
        <f>'Ref. ACS-5-YR'!H142</f>
        <v>300</v>
      </c>
      <c r="G208" s="55">
        <f>'Ref. ACS-5-YR'!I142</f>
        <v>8.4578517056667607E-2</v>
      </c>
      <c r="I208" s="37"/>
    </row>
    <row r="209" spans="1:9" x14ac:dyDescent="0.3">
      <c r="A209" s="47" t="s">
        <v>1555</v>
      </c>
      <c r="C209" s="54"/>
      <c r="E209" s="47"/>
      <c r="I209" s="37"/>
    </row>
    <row r="210" spans="1:9" x14ac:dyDescent="0.3">
      <c r="A210" s="47"/>
      <c r="E210" s="47"/>
      <c r="I210" s="37"/>
    </row>
    <row r="211" spans="1:9" x14ac:dyDescent="0.3">
      <c r="A211" s="47"/>
      <c r="E211" s="47"/>
      <c r="I211" s="37" t="str">
        <f>A209</f>
        <v>Source: U.S. Census Bureau, ACS 06-10, 11-15, 16-20 (5-year Estimates), Table B08303.</v>
      </c>
    </row>
    <row r="212" spans="1:9" x14ac:dyDescent="0.3">
      <c r="I212" s="84" t="s">
        <v>2505</v>
      </c>
    </row>
    <row r="213" spans="1:9" x14ac:dyDescent="0.3">
      <c r="I213"/>
    </row>
    <row r="214" spans="1:9" x14ac:dyDescent="0.3">
      <c r="I214" s="37"/>
    </row>
    <row r="215" spans="1:9" x14ac:dyDescent="0.3">
      <c r="I215"/>
    </row>
    <row r="216" spans="1:9" x14ac:dyDescent="0.3">
      <c r="I216"/>
    </row>
    <row r="217" spans="1:9" x14ac:dyDescent="0.3">
      <c r="I217" s="37"/>
    </row>
    <row r="218" spans="1:9" x14ac:dyDescent="0.3">
      <c r="I218" s="37"/>
    </row>
    <row r="219" spans="1:9" x14ac:dyDescent="0.3">
      <c r="I219" s="37"/>
    </row>
    <row r="220" spans="1:9" x14ac:dyDescent="0.3">
      <c r="I220" s="37"/>
    </row>
    <row r="221" spans="1:9" x14ac:dyDescent="0.3">
      <c r="I221" s="37"/>
    </row>
    <row r="222" spans="1:9" x14ac:dyDescent="0.3">
      <c r="I222" s="37"/>
    </row>
  </sheetData>
  <mergeCells count="9">
    <mergeCell ref="J1:J4"/>
    <mergeCell ref="A9:B9"/>
    <mergeCell ref="A167:G167"/>
    <mergeCell ref="A131:B131"/>
    <mergeCell ref="A10:G10"/>
    <mergeCell ref="A1:I1"/>
    <mergeCell ref="A2:H2"/>
    <mergeCell ref="A20:G20"/>
    <mergeCell ref="A29:G29"/>
  </mergeCells>
  <hyperlinks>
    <hyperlink ref="J1" location="TOC" display="Back to Table of Contents" xr:uid="{B38BBAE2-44C6-4BF7-992E-097F1D962B0D}"/>
  </hyperlink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D9DE06-D807-4E54-81FD-FBA0EA73D878}">
  <sheetPr>
    <tabColor theme="6"/>
  </sheetPr>
  <dimension ref="A1:N472"/>
  <sheetViews>
    <sheetView zoomScale="80" zoomScaleNormal="80" workbookViewId="0">
      <selection sqref="A1:M1"/>
    </sheetView>
  </sheetViews>
  <sheetFormatPr defaultColWidth="8.88671875" defaultRowHeight="14.4" x14ac:dyDescent="0.3"/>
  <cols>
    <col min="1" max="1" width="27.33203125" customWidth="1"/>
    <col min="2" max="7" width="14.88671875" customWidth="1"/>
    <col min="8" max="8" width="11.33203125" customWidth="1"/>
    <col min="9" max="11" width="12.88671875" customWidth="1"/>
    <col min="12" max="12" width="11.33203125" style="128" customWidth="1"/>
    <col min="13" max="13" width="90.44140625" style="42" customWidth="1"/>
  </cols>
  <sheetData>
    <row r="1" spans="1:14" s="47" customFormat="1" ht="31.2" customHeight="1" x14ac:dyDescent="0.3">
      <c r="A1" s="368" t="s">
        <v>1556</v>
      </c>
      <c r="B1" s="366"/>
      <c r="C1" s="366"/>
      <c r="D1" s="366"/>
      <c r="E1" s="366"/>
      <c r="F1" s="366"/>
      <c r="G1" s="366"/>
      <c r="H1" s="366"/>
      <c r="I1" s="366"/>
      <c r="J1" s="366"/>
      <c r="K1" s="366"/>
      <c r="L1" s="366"/>
      <c r="M1" s="366"/>
      <c r="N1" s="352" t="s">
        <v>185</v>
      </c>
    </row>
    <row r="2" spans="1:14" x14ac:dyDescent="0.3">
      <c r="A2" s="353" t="s">
        <v>6</v>
      </c>
      <c r="B2" s="354"/>
      <c r="C2" s="354"/>
      <c r="D2" s="354"/>
      <c r="E2" s="354"/>
      <c r="F2" s="354"/>
      <c r="G2" s="354"/>
      <c r="H2" s="354"/>
      <c r="I2" s="354"/>
      <c r="J2" s="354"/>
      <c r="K2" s="354"/>
      <c r="L2" s="355"/>
      <c r="M2" s="278" t="s">
        <v>7</v>
      </c>
      <c r="N2" s="352"/>
    </row>
    <row r="3" spans="1:14" x14ac:dyDescent="0.3">
      <c r="A3" s="77" t="s">
        <v>0</v>
      </c>
      <c r="B3" s="77" t="str">
        <f>Population!B3</f>
        <v>City of Mendota</v>
      </c>
      <c r="C3" s="65"/>
      <c r="D3" s="65"/>
      <c r="E3" s="65"/>
      <c r="F3" s="65"/>
      <c r="G3" s="65"/>
      <c r="H3" s="65"/>
      <c r="I3" s="65"/>
      <c r="J3" s="65"/>
      <c r="K3" s="65"/>
      <c r="L3" s="265"/>
      <c r="M3" s="76"/>
      <c r="N3" s="352"/>
    </row>
    <row r="4" spans="1:14" x14ac:dyDescent="0.3">
      <c r="A4" s="77" t="s">
        <v>2</v>
      </c>
      <c r="B4" s="77" t="str">
        <f>Population!B4</f>
        <v>Fresno County</v>
      </c>
      <c r="C4" s="65"/>
      <c r="D4" s="65"/>
      <c r="E4" s="65"/>
      <c r="F4" s="65"/>
      <c r="G4" s="65"/>
      <c r="H4" s="65"/>
      <c r="I4" s="65"/>
      <c r="J4" s="65"/>
      <c r="K4" s="65"/>
      <c r="L4" s="265"/>
      <c r="M4" s="76"/>
      <c r="N4" s="352"/>
    </row>
    <row r="5" spans="1:14" x14ac:dyDescent="0.3">
      <c r="A5" s="66"/>
      <c r="B5" s="66"/>
      <c r="C5" s="66"/>
      <c r="D5" s="66"/>
      <c r="E5" s="66"/>
      <c r="F5" s="66"/>
      <c r="G5" s="66"/>
      <c r="H5" s="66"/>
      <c r="I5" s="66"/>
      <c r="J5" s="66"/>
      <c r="K5" s="66"/>
      <c r="L5" s="266"/>
      <c r="M5" s="75"/>
    </row>
    <row r="6" spans="1:14" x14ac:dyDescent="0.3">
      <c r="A6" s="1" t="s">
        <v>1557</v>
      </c>
      <c r="M6" s="61" t="s">
        <v>1558</v>
      </c>
    </row>
    <row r="7" spans="1:14" ht="40.200000000000003" customHeight="1" x14ac:dyDescent="0.3">
      <c r="A7" s="48" t="s">
        <v>188</v>
      </c>
      <c r="B7" s="60" t="str">
        <f>B3</f>
        <v>City of Mendota</v>
      </c>
      <c r="C7" s="60" t="s">
        <v>195</v>
      </c>
      <c r="D7" s="60" t="str">
        <f>B4</f>
        <v>Fresno County</v>
      </c>
      <c r="E7" s="60" t="s">
        <v>1461</v>
      </c>
      <c r="F7" s="60" t="s">
        <v>189</v>
      </c>
      <c r="G7" s="60" t="s">
        <v>2469</v>
      </c>
      <c r="H7" s="58"/>
      <c r="I7" s="58"/>
      <c r="J7" s="58"/>
      <c r="K7" s="58"/>
      <c r="L7" s="264"/>
    </row>
    <row r="8" spans="1:14" x14ac:dyDescent="0.3">
      <c r="A8" s="7" t="s">
        <v>1559</v>
      </c>
      <c r="B8" s="16">
        <f>'Ref. ACS-5-YR'!H924</f>
        <v>3005</v>
      </c>
      <c r="C8" s="55"/>
      <c r="D8" s="16">
        <f>'Ref. ACS-5-YR'!R924</f>
        <v>333357</v>
      </c>
      <c r="E8" s="55">
        <f>B8/D8</f>
        <v>9.0143599804413891E-3</v>
      </c>
      <c r="F8" s="16">
        <f>'Ref. ACS-5-YR'!AB924</f>
        <v>14210945</v>
      </c>
      <c r="G8" s="55">
        <f>D8/F8</f>
        <v>2.3457764420311247E-2</v>
      </c>
      <c r="H8" s="54"/>
      <c r="I8" s="54"/>
      <c r="J8" s="54"/>
      <c r="K8" s="54"/>
      <c r="L8" s="263"/>
    </row>
    <row r="9" spans="1:14" x14ac:dyDescent="0.3">
      <c r="A9" t="s">
        <v>1560</v>
      </c>
    </row>
    <row r="11" spans="1:14" x14ac:dyDescent="0.3">
      <c r="A11" s="1" t="s">
        <v>1561</v>
      </c>
    </row>
    <row r="12" spans="1:14" x14ac:dyDescent="0.3">
      <c r="A12" s="80"/>
      <c r="B12" s="92">
        <v>1980</v>
      </c>
      <c r="C12" s="60">
        <v>1990</v>
      </c>
      <c r="D12" s="60">
        <v>2000</v>
      </c>
      <c r="E12" s="60">
        <v>2010</v>
      </c>
      <c r="F12" s="60">
        <v>2020</v>
      </c>
      <c r="H12" s="23"/>
      <c r="I12" s="23"/>
      <c r="J12" s="23"/>
      <c r="K12" s="23"/>
      <c r="L12" s="274"/>
    </row>
    <row r="13" spans="1:14" x14ac:dyDescent="0.3">
      <c r="A13" s="81" t="s">
        <v>1559</v>
      </c>
      <c r="B13" s="16">
        <f>'Ref. DC-1980'!B13</f>
        <v>1318</v>
      </c>
      <c r="C13" s="16">
        <f>'Ref. DC-1990'!B11</f>
        <v>1758</v>
      </c>
      <c r="D13" s="16">
        <f>'Ref. DC-2000'!B40</f>
        <v>1878</v>
      </c>
      <c r="E13" s="16">
        <f>'Ref. DC-2010'!B48</f>
        <v>2556</v>
      </c>
      <c r="F13" s="16">
        <f>'Ref. ACS-5-YR'!H924</f>
        <v>3005</v>
      </c>
      <c r="H13" s="2"/>
      <c r="I13" s="2"/>
      <c r="J13" s="2"/>
      <c r="K13" s="2"/>
      <c r="L13" s="260"/>
    </row>
    <row r="14" spans="1:14" x14ac:dyDescent="0.3">
      <c r="A14" s="13" t="s">
        <v>193</v>
      </c>
      <c r="B14" s="3"/>
      <c r="C14" s="4">
        <f>(C13-B13)/B13</f>
        <v>0.33383915022761762</v>
      </c>
      <c r="D14" s="4">
        <f>(D13-C13)/C13</f>
        <v>6.8259385665529013E-2</v>
      </c>
      <c r="E14" s="4">
        <f>(E13-D13)/D13</f>
        <v>0.36102236421725242</v>
      </c>
      <c r="F14" s="4">
        <f>(F13-E13)/E13</f>
        <v>0.17566510172143976</v>
      </c>
      <c r="H14" s="19"/>
      <c r="I14" s="19"/>
      <c r="J14" s="19"/>
      <c r="K14" s="19"/>
      <c r="L14" s="261"/>
    </row>
    <row r="15" spans="1:14" x14ac:dyDescent="0.3">
      <c r="A15" t="s">
        <v>1562</v>
      </c>
    </row>
    <row r="19" spans="1:13" ht="28.8" x14ac:dyDescent="0.3">
      <c r="M19" s="42" t="str">
        <f>A15</f>
        <v>Source: U.S. Census Bureau, Census 1980(STF1:T65), 1990(STF1:H1), 2000(SF1:H1); ACS 16-20 (5-year Estimates), Table B2001</v>
      </c>
    </row>
    <row r="20" spans="1:13" ht="57.6" x14ac:dyDescent="0.3">
      <c r="M20" s="84" t="s">
        <v>2517</v>
      </c>
    </row>
    <row r="22" spans="1:13" x14ac:dyDescent="0.3">
      <c r="A22" s="1" t="s">
        <v>1563</v>
      </c>
      <c r="M22" s="61" t="s">
        <v>1564</v>
      </c>
    </row>
    <row r="23" spans="1:13" ht="28.95" customHeight="1" x14ac:dyDescent="0.3">
      <c r="A23" s="48" t="s">
        <v>188</v>
      </c>
      <c r="B23" s="60" t="str">
        <f>B3</f>
        <v>City of Mendota</v>
      </c>
      <c r="C23" s="60" t="s">
        <v>195</v>
      </c>
      <c r="D23" s="60" t="str">
        <f>B4</f>
        <v>Fresno County</v>
      </c>
      <c r="E23" s="60" t="s">
        <v>195</v>
      </c>
      <c r="F23" s="60" t="s">
        <v>189</v>
      </c>
      <c r="G23" s="60" t="s">
        <v>195</v>
      </c>
      <c r="H23" s="82"/>
      <c r="I23" s="58"/>
      <c r="J23" s="58"/>
      <c r="K23" s="58"/>
      <c r="L23" s="264"/>
    </row>
    <row r="24" spans="1:13" x14ac:dyDescent="0.3">
      <c r="A24" s="7" t="s">
        <v>190</v>
      </c>
      <c r="B24" s="16">
        <f>'Ref. ACS-5-YR'!H1095</f>
        <v>3005</v>
      </c>
      <c r="C24" s="55"/>
      <c r="D24" s="16">
        <f>'Ref. ACS-5-YR'!R1095</f>
        <v>333357</v>
      </c>
      <c r="E24" s="55"/>
      <c r="F24" s="16">
        <f>'Ref. ACS-5-YR'!AB1095</f>
        <v>14210945</v>
      </c>
      <c r="G24" s="55"/>
      <c r="H24" s="54"/>
      <c r="I24" s="54"/>
      <c r="J24" s="54"/>
      <c r="K24" s="54"/>
      <c r="L24" s="263"/>
    </row>
    <row r="25" spans="1:13" x14ac:dyDescent="0.3">
      <c r="A25" s="13" t="s">
        <v>1565</v>
      </c>
      <c r="B25" s="16">
        <f>'Ref. ACS-5-YR'!H1096</f>
        <v>1867</v>
      </c>
      <c r="C25" s="55">
        <f>'Ref. ACS-5-YR'!I1096</f>
        <v>0.62129783693843599</v>
      </c>
      <c r="D25" s="16">
        <f>'Ref. ACS-5-YR'!R1096</f>
        <v>227508</v>
      </c>
      <c r="E25" s="55">
        <f>'Ref. ACS-5-YR'!S1096</f>
        <v>0.68200000000000005</v>
      </c>
      <c r="F25" s="16">
        <f>'Ref. ACS-5-YR'!AB1096</f>
        <v>8206621</v>
      </c>
      <c r="G25" s="55">
        <f>'Ref. ACS-5-YR'!AC1096</f>
        <v>0.57699999999999996</v>
      </c>
      <c r="H25" s="54"/>
      <c r="I25" s="54"/>
      <c r="J25" s="54"/>
      <c r="K25" s="54"/>
      <c r="L25" s="263"/>
    </row>
    <row r="26" spans="1:13" x14ac:dyDescent="0.3">
      <c r="A26" s="13" t="s">
        <v>1566</v>
      </c>
      <c r="B26" s="16">
        <f>'Ref. ACS-5-YR'!H1097</f>
        <v>165</v>
      </c>
      <c r="C26" s="55">
        <f>'Ref. ACS-5-YR'!I1097</f>
        <v>5.4908485856905158E-2</v>
      </c>
      <c r="D26" s="16">
        <f>'Ref. ACS-5-YR'!R1097</f>
        <v>7635</v>
      </c>
      <c r="E26" s="55">
        <f>'Ref. ACS-5-YR'!S1097</f>
        <v>2.3E-2</v>
      </c>
      <c r="F26" s="16">
        <f>'Ref. ACS-5-YR'!AB1097</f>
        <v>1009488</v>
      </c>
      <c r="G26" s="55">
        <f>'Ref. ACS-5-YR'!AC1097</f>
        <v>7.0999999999999994E-2</v>
      </c>
      <c r="H26" s="54"/>
      <c r="I26" s="54"/>
      <c r="J26" s="54"/>
      <c r="K26" s="54"/>
      <c r="L26" s="263"/>
    </row>
    <row r="27" spans="1:13" x14ac:dyDescent="0.3">
      <c r="A27" s="13" t="s">
        <v>1567</v>
      </c>
      <c r="B27" s="16">
        <f>'Ref. ACS-5-YR'!H1098</f>
        <v>130</v>
      </c>
      <c r="C27" s="55">
        <f>'Ref. ACS-5-YR'!I1098</f>
        <v>4.3261231281198007E-2</v>
      </c>
      <c r="D27" s="16">
        <f>'Ref. ACS-5-YR'!R1098</f>
        <v>8390</v>
      </c>
      <c r="E27" s="55">
        <f>'Ref. ACS-5-YR'!S1098</f>
        <v>2.5000000000000001E-2</v>
      </c>
      <c r="F27" s="16">
        <f>'Ref. ACS-5-YR'!AB1098</f>
        <v>339846</v>
      </c>
      <c r="G27" s="55">
        <f>'Ref. ACS-5-YR'!AC1098</f>
        <v>2.4E-2</v>
      </c>
      <c r="H27" s="54"/>
      <c r="I27" s="54"/>
      <c r="J27" s="54"/>
      <c r="K27" s="54"/>
      <c r="L27" s="263"/>
    </row>
    <row r="28" spans="1:13" x14ac:dyDescent="0.3">
      <c r="A28" s="13" t="s">
        <v>1568</v>
      </c>
      <c r="B28" s="16">
        <f>'Ref. ACS-5-YR'!H1099</f>
        <v>405</v>
      </c>
      <c r="C28" s="55">
        <f>'Ref. ACS-5-YR'!I1099</f>
        <v>0.13477537437603992</v>
      </c>
      <c r="D28" s="16">
        <f>'Ref. ACS-5-YR'!R1099</f>
        <v>25755</v>
      </c>
      <c r="E28" s="55">
        <f>'Ref. ACS-5-YR'!S1099</f>
        <v>7.6999999999999999E-2</v>
      </c>
      <c r="F28" s="16">
        <f>'Ref. ACS-5-YR'!AB1099</f>
        <v>773994</v>
      </c>
      <c r="G28" s="55">
        <f>'Ref. ACS-5-YR'!AC1099</f>
        <v>5.3999999999999999E-2</v>
      </c>
      <c r="H28" s="54"/>
      <c r="I28" s="54"/>
      <c r="J28" s="54"/>
      <c r="K28" s="54"/>
      <c r="L28" s="263"/>
    </row>
    <row r="29" spans="1:13" x14ac:dyDescent="0.3">
      <c r="A29" s="13" t="s">
        <v>1569</v>
      </c>
      <c r="B29" s="16">
        <f>'Ref. ACS-5-YR'!H1100</f>
        <v>268</v>
      </c>
      <c r="C29" s="55">
        <f>'Ref. ACS-5-YR'!I1100</f>
        <v>8.91846921797005E-2</v>
      </c>
      <c r="D29" s="16">
        <f>'Ref. ACS-5-YR'!R1100</f>
        <v>23054</v>
      </c>
      <c r="E29" s="55">
        <f>'Ref. ACS-5-YR'!S1100</f>
        <v>6.9000000000000006E-2</v>
      </c>
      <c r="F29" s="16">
        <f>'Ref. ACS-5-YR'!AB1100</f>
        <v>840296</v>
      </c>
      <c r="G29" s="55">
        <f>'Ref. ACS-5-YR'!AC1100</f>
        <v>5.8999999999999997E-2</v>
      </c>
      <c r="H29" s="54"/>
      <c r="I29" s="54"/>
      <c r="J29" s="54"/>
      <c r="K29" s="54"/>
      <c r="L29" s="263"/>
    </row>
    <row r="30" spans="1:13" x14ac:dyDescent="0.3">
      <c r="A30" s="13" t="s">
        <v>1570</v>
      </c>
      <c r="B30" s="16">
        <f>'Ref. ACS-5-YR'!H1101</f>
        <v>126</v>
      </c>
      <c r="C30" s="55">
        <f>'Ref. ACS-5-YR'!I1101</f>
        <v>4.1930116472545756E-2</v>
      </c>
      <c r="D30" s="16">
        <f>'Ref. ACS-5-YR'!R1101</f>
        <v>9565</v>
      </c>
      <c r="E30" s="55">
        <f>'Ref. ACS-5-YR'!S1101</f>
        <v>2.9000000000000001E-2</v>
      </c>
      <c r="F30" s="16">
        <f>'Ref. ACS-5-YR'!AB1101</f>
        <v>721132</v>
      </c>
      <c r="G30" s="55">
        <f>'Ref. ACS-5-YR'!AC1101</f>
        <v>5.0999999999999997E-2</v>
      </c>
      <c r="H30" s="54"/>
      <c r="I30" s="54"/>
      <c r="J30" s="54"/>
      <c r="K30" s="54"/>
      <c r="L30" s="263"/>
    </row>
    <row r="31" spans="1:13" x14ac:dyDescent="0.3">
      <c r="A31" s="13" t="s">
        <v>1571</v>
      </c>
      <c r="B31" s="16">
        <f>'Ref. ACS-5-YR'!H1102</f>
        <v>13</v>
      </c>
      <c r="C31" s="55">
        <f>'Ref. ACS-5-YR'!I1102</f>
        <v>4.3261231281198007E-3</v>
      </c>
      <c r="D31" s="16">
        <f>'Ref. ACS-5-YR'!R1102</f>
        <v>5996</v>
      </c>
      <c r="E31" s="55">
        <f>'Ref. ACS-5-YR'!S1102</f>
        <v>1.7999999999999999E-2</v>
      </c>
      <c r="F31" s="16">
        <f>'Ref. ACS-5-YR'!AB1102</f>
        <v>705450</v>
      </c>
      <c r="G31" s="55">
        <f>'Ref. ACS-5-YR'!AC1102</f>
        <v>0.05</v>
      </c>
      <c r="H31" s="54"/>
      <c r="I31" s="54"/>
      <c r="J31" s="54"/>
      <c r="K31" s="54"/>
      <c r="L31" s="263"/>
    </row>
    <row r="32" spans="1:13" x14ac:dyDescent="0.3">
      <c r="A32" s="13" t="s">
        <v>1572</v>
      </c>
      <c r="B32" s="16">
        <f>'Ref. ACS-5-YR'!H1103</f>
        <v>0</v>
      </c>
      <c r="C32" s="55">
        <f>'Ref. ACS-5-YR'!I1103</f>
        <v>0</v>
      </c>
      <c r="D32" s="16">
        <f>'Ref. ACS-5-YR'!R1103</f>
        <v>12511</v>
      </c>
      <c r="E32" s="55">
        <f>'Ref. ACS-5-YR'!S1103</f>
        <v>3.7999999999999999E-2</v>
      </c>
      <c r="F32" s="16">
        <f>'Ref. ACS-5-YR'!AB1103</f>
        <v>1083247</v>
      </c>
      <c r="G32" s="55">
        <f>'Ref. ACS-5-YR'!AC1103</f>
        <v>7.5999999999999998E-2</v>
      </c>
      <c r="H32" s="54"/>
      <c r="I32" s="54"/>
      <c r="J32" s="54"/>
      <c r="K32" s="54"/>
      <c r="L32" s="263"/>
    </row>
    <row r="33" spans="1:12" x14ac:dyDescent="0.3">
      <c r="A33" s="13" t="s">
        <v>1573</v>
      </c>
      <c r="B33" s="16">
        <f>'Ref. ACS-5-YR'!H1104</f>
        <v>31</v>
      </c>
      <c r="C33" s="55">
        <f>'Ref. ACS-5-YR'!I1104</f>
        <v>1.0316139767054908E-2</v>
      </c>
      <c r="D33" s="16">
        <f>'Ref. ACS-5-YR'!R1104</f>
        <v>12429</v>
      </c>
      <c r="E33" s="55">
        <f>'Ref. ACS-5-YR'!S1104</f>
        <v>3.6999999999999998E-2</v>
      </c>
      <c r="F33" s="16">
        <f>'Ref. ACS-5-YR'!AB1104</f>
        <v>515666</v>
      </c>
      <c r="G33" s="55">
        <f>'Ref. ACS-5-YR'!AC1104</f>
        <v>3.5999999999999997E-2</v>
      </c>
      <c r="H33" s="54"/>
      <c r="I33" s="54"/>
      <c r="J33" s="54"/>
      <c r="K33" s="54"/>
      <c r="L33" s="263"/>
    </row>
    <row r="34" spans="1:12" x14ac:dyDescent="0.3">
      <c r="A34" s="13" t="s">
        <v>1574</v>
      </c>
      <c r="B34" s="16">
        <f>'Ref. ACS-5-YR'!H1105</f>
        <v>0</v>
      </c>
      <c r="C34" s="55">
        <f>'Ref. ACS-5-YR'!I1105</f>
        <v>0</v>
      </c>
      <c r="D34" s="16">
        <f>'Ref. ACS-5-YR'!R1105</f>
        <v>514</v>
      </c>
      <c r="E34" s="55">
        <f>'Ref. ACS-5-YR'!S1105</f>
        <v>2E-3</v>
      </c>
      <c r="F34" s="16">
        <f>'Ref. ACS-5-YR'!AB1105</f>
        <v>15205</v>
      </c>
      <c r="G34" s="55">
        <f>'Ref. ACS-5-YR'!AC1105</f>
        <v>1E-3</v>
      </c>
      <c r="H34" s="54"/>
      <c r="I34" s="54"/>
      <c r="J34" s="54"/>
      <c r="K34" s="54"/>
      <c r="L34" s="263"/>
    </row>
    <row r="35" spans="1:12" x14ac:dyDescent="0.3">
      <c r="A35" t="s">
        <v>1575</v>
      </c>
    </row>
    <row r="47" spans="1:12" x14ac:dyDescent="0.3">
      <c r="A47" s="1" t="s">
        <v>1576</v>
      </c>
    </row>
    <row r="48" spans="1:12" x14ac:dyDescent="0.3">
      <c r="A48" s="80"/>
      <c r="B48" s="51">
        <v>2010</v>
      </c>
      <c r="C48" s="60" t="s">
        <v>195</v>
      </c>
      <c r="D48" s="60">
        <v>2015</v>
      </c>
      <c r="E48" s="60" t="s">
        <v>195</v>
      </c>
      <c r="F48" s="60">
        <v>2020</v>
      </c>
      <c r="G48" s="60" t="s">
        <v>195</v>
      </c>
      <c r="H48" s="83"/>
      <c r="I48" s="83"/>
      <c r="J48" s="83"/>
      <c r="K48" s="83"/>
      <c r="L48" s="275"/>
    </row>
    <row r="49" spans="1:13" x14ac:dyDescent="0.3">
      <c r="A49" s="7" t="s">
        <v>190</v>
      </c>
      <c r="B49" s="16">
        <f>'Ref. ACS-5-YR'!B1095</f>
        <v>2796</v>
      </c>
      <c r="C49" s="55"/>
      <c r="D49" s="16">
        <f>'Ref. ACS-5-YR'!E1095</f>
        <v>2951</v>
      </c>
      <c r="E49" s="55"/>
      <c r="F49" s="16">
        <f>'Ref. ACS-5-YR'!H1095</f>
        <v>3005</v>
      </c>
      <c r="G49" s="55"/>
      <c r="H49" s="54"/>
      <c r="I49" s="54"/>
      <c r="J49" s="54"/>
      <c r="K49" s="54"/>
      <c r="L49" s="263"/>
    </row>
    <row r="50" spans="1:13" x14ac:dyDescent="0.3">
      <c r="A50" s="13" t="s">
        <v>1565</v>
      </c>
      <c r="B50" s="16">
        <f>'Ref. ACS-5-YR'!B1096</f>
        <v>1618</v>
      </c>
      <c r="C50" s="55">
        <f>'Ref. ACS-5-YR'!C1096</f>
        <v>0.57868383404864088</v>
      </c>
      <c r="D50" s="16">
        <f>'Ref. ACS-5-YR'!E1096</f>
        <v>1748</v>
      </c>
      <c r="E50" s="55">
        <f>'Ref. ACS-5-YR'!F1096</f>
        <v>0.59234157912572005</v>
      </c>
      <c r="F50" s="16">
        <f>'Ref. ACS-5-YR'!H1096</f>
        <v>1867</v>
      </c>
      <c r="G50" s="55">
        <f>'Ref. ACS-5-YR'!I1096</f>
        <v>0.62129783693843599</v>
      </c>
      <c r="H50" s="54"/>
      <c r="I50" s="54"/>
      <c r="J50" s="54"/>
      <c r="K50" s="54"/>
      <c r="L50" s="263"/>
      <c r="M50" s="42" t="str">
        <f>A35</f>
        <v>Source: U.S. Census Bureau, ACS 16-20 (5-year Estimates), Table B25024</v>
      </c>
    </row>
    <row r="51" spans="1:13" x14ac:dyDescent="0.3">
      <c r="A51" s="13" t="s">
        <v>1566</v>
      </c>
      <c r="B51" s="16">
        <f>'Ref. ACS-5-YR'!B1097</f>
        <v>180</v>
      </c>
      <c r="C51" s="55">
        <f>'Ref. ACS-5-YR'!C1097</f>
        <v>6.4377682403433473E-2</v>
      </c>
      <c r="D51" s="16">
        <f>'Ref. ACS-5-YR'!E1097</f>
        <v>202</v>
      </c>
      <c r="E51" s="55">
        <f>'Ref. ACS-5-YR'!F1097</f>
        <v>6.8451372416130127E-2</v>
      </c>
      <c r="F51" s="16">
        <f>'Ref. ACS-5-YR'!H1097</f>
        <v>165</v>
      </c>
      <c r="G51" s="55">
        <f>'Ref. ACS-5-YR'!I1097</f>
        <v>5.4908485856905158E-2</v>
      </c>
      <c r="H51" s="54"/>
      <c r="I51" s="54"/>
      <c r="J51" s="54"/>
      <c r="K51" s="54"/>
      <c r="L51" s="263"/>
    </row>
    <row r="52" spans="1:13" x14ac:dyDescent="0.3">
      <c r="A52" s="13" t="s">
        <v>1567</v>
      </c>
      <c r="B52" s="16">
        <f>'Ref. ACS-5-YR'!B1098</f>
        <v>162</v>
      </c>
      <c r="C52" s="55">
        <f>'Ref. ACS-5-YR'!C1098</f>
        <v>5.7939914163090127E-2</v>
      </c>
      <c r="D52" s="16">
        <f>'Ref. ACS-5-YR'!E1098</f>
        <v>112</v>
      </c>
      <c r="E52" s="55">
        <f>'Ref. ACS-5-YR'!F1098</f>
        <v>3.7953236191121655E-2</v>
      </c>
      <c r="F52" s="16">
        <f>'Ref. ACS-5-YR'!H1098</f>
        <v>130</v>
      </c>
      <c r="G52" s="55">
        <f>'Ref. ACS-5-YR'!I1098</f>
        <v>4.3261231281198007E-2</v>
      </c>
      <c r="H52" s="54"/>
      <c r="I52" s="54"/>
      <c r="J52" s="54"/>
      <c r="K52" s="54"/>
      <c r="L52" s="263"/>
    </row>
    <row r="53" spans="1:13" x14ac:dyDescent="0.3">
      <c r="A53" s="13" t="s">
        <v>1568</v>
      </c>
      <c r="B53" s="16">
        <f>'Ref. ACS-5-YR'!B1099</f>
        <v>306</v>
      </c>
      <c r="C53" s="55">
        <f>'Ref. ACS-5-YR'!C1099</f>
        <v>0.10944206008583691</v>
      </c>
      <c r="D53" s="16">
        <f>'Ref. ACS-5-YR'!E1099</f>
        <v>496</v>
      </c>
      <c r="E53" s="55">
        <f>'Ref. ACS-5-YR'!F1099</f>
        <v>0.16807861741782446</v>
      </c>
      <c r="F53" s="16">
        <f>'Ref. ACS-5-YR'!H1099</f>
        <v>405</v>
      </c>
      <c r="G53" s="55">
        <f>'Ref. ACS-5-YR'!I1099</f>
        <v>0.13477537437603992</v>
      </c>
      <c r="H53" s="54"/>
      <c r="I53" s="54"/>
      <c r="J53" s="54"/>
      <c r="K53" s="54"/>
      <c r="L53" s="263"/>
    </row>
    <row r="54" spans="1:13" x14ac:dyDescent="0.3">
      <c r="A54" s="13" t="s">
        <v>1569</v>
      </c>
      <c r="B54" s="16">
        <f>'Ref. ACS-5-YR'!B1100</f>
        <v>384</v>
      </c>
      <c r="C54" s="55">
        <f>'Ref. ACS-5-YR'!C1100</f>
        <v>0.13733905579399142</v>
      </c>
      <c r="D54" s="16">
        <f>'Ref. ACS-5-YR'!E1100</f>
        <v>257</v>
      </c>
      <c r="E54" s="55">
        <f>'Ref. ACS-5-YR'!F1100</f>
        <v>8.7089122331413082E-2</v>
      </c>
      <c r="F54" s="16">
        <f>'Ref. ACS-5-YR'!H1100</f>
        <v>268</v>
      </c>
      <c r="G54" s="55">
        <f>'Ref. ACS-5-YR'!I1100</f>
        <v>8.91846921797005E-2</v>
      </c>
      <c r="H54" s="54"/>
      <c r="I54" s="54"/>
      <c r="J54" s="54"/>
      <c r="K54" s="54"/>
      <c r="L54" s="263"/>
    </row>
    <row r="55" spans="1:13" x14ac:dyDescent="0.3">
      <c r="A55" s="13" t="s">
        <v>1570</v>
      </c>
      <c r="B55" s="16">
        <f>'Ref. ACS-5-YR'!B1101</f>
        <v>19</v>
      </c>
      <c r="C55" s="55">
        <f>'Ref. ACS-5-YR'!C1101</f>
        <v>6.7954220314735336E-3</v>
      </c>
      <c r="D55" s="16">
        <f>'Ref. ACS-5-YR'!E1101</f>
        <v>28</v>
      </c>
      <c r="E55" s="55">
        <f>'Ref. ACS-5-YR'!F1101</f>
        <v>9.4883090477804136E-3</v>
      </c>
      <c r="F55" s="16">
        <f>'Ref. ACS-5-YR'!H1101</f>
        <v>126</v>
      </c>
      <c r="G55" s="55">
        <f>'Ref. ACS-5-YR'!I1101</f>
        <v>4.1930116472545756E-2</v>
      </c>
      <c r="H55" s="54"/>
      <c r="I55" s="54"/>
      <c r="J55" s="54"/>
      <c r="K55" s="54"/>
      <c r="L55" s="263"/>
    </row>
    <row r="56" spans="1:13" x14ac:dyDescent="0.3">
      <c r="A56" s="13" t="s">
        <v>1571</v>
      </c>
      <c r="B56" s="16">
        <f>'Ref. ACS-5-YR'!B1102</f>
        <v>39</v>
      </c>
      <c r="C56" s="55">
        <f>'Ref. ACS-5-YR'!C1102</f>
        <v>1.3948497854077254E-2</v>
      </c>
      <c r="D56" s="16">
        <f>'Ref. ACS-5-YR'!E1102</f>
        <v>48</v>
      </c>
      <c r="E56" s="55">
        <f>'Ref. ACS-5-YR'!F1102</f>
        <v>1.6265672653337851E-2</v>
      </c>
      <c r="F56" s="16">
        <f>'Ref. ACS-5-YR'!H1102</f>
        <v>13</v>
      </c>
      <c r="G56" s="55">
        <f>'Ref. ACS-5-YR'!I1102</f>
        <v>4.3261231281198007E-3</v>
      </c>
      <c r="H56" s="54"/>
      <c r="I56" s="54"/>
      <c r="J56" s="54"/>
      <c r="K56" s="54"/>
      <c r="L56" s="263"/>
    </row>
    <row r="57" spans="1:13" x14ac:dyDescent="0.3">
      <c r="A57" s="13" t="s">
        <v>1572</v>
      </c>
      <c r="B57" s="16">
        <f>'Ref. ACS-5-YR'!B1103</f>
        <v>28</v>
      </c>
      <c r="C57" s="55">
        <f>'Ref. ACS-5-YR'!C1103</f>
        <v>1.0014306151645207E-2</v>
      </c>
      <c r="D57" s="16">
        <f>'Ref. ACS-5-YR'!E1103</f>
        <v>60</v>
      </c>
      <c r="E57" s="55">
        <f>'Ref. ACS-5-YR'!F1103</f>
        <v>2.0332090816672314E-2</v>
      </c>
      <c r="F57" s="16">
        <f>'Ref. ACS-5-YR'!H1103</f>
        <v>0</v>
      </c>
      <c r="G57" s="55">
        <f>'Ref. ACS-5-YR'!I1103</f>
        <v>0</v>
      </c>
      <c r="H57" s="54"/>
      <c r="I57" s="54"/>
      <c r="J57" s="54"/>
      <c r="K57" s="54"/>
      <c r="L57" s="263"/>
      <c r="M57" s="61" t="s">
        <v>1577</v>
      </c>
    </row>
    <row r="58" spans="1:13" x14ac:dyDescent="0.3">
      <c r="A58" s="13" t="s">
        <v>1573</v>
      </c>
      <c r="B58" s="16">
        <f>'Ref. ACS-5-YR'!B1104</f>
        <v>60</v>
      </c>
      <c r="C58" s="55">
        <f>'Ref. ACS-5-YR'!C1104</f>
        <v>2.1459227467811159E-2</v>
      </c>
      <c r="D58" s="16">
        <f>'Ref. ACS-5-YR'!E1104</f>
        <v>0</v>
      </c>
      <c r="E58" s="55">
        <f>'Ref. ACS-5-YR'!F1104</f>
        <v>0</v>
      </c>
      <c r="F58" s="16">
        <f>'Ref. ACS-5-YR'!H1104</f>
        <v>31</v>
      </c>
      <c r="G58" s="55">
        <f>'Ref. ACS-5-YR'!I1104</f>
        <v>1.0316139767054908E-2</v>
      </c>
      <c r="H58" s="54"/>
      <c r="I58" s="54"/>
      <c r="J58" s="54"/>
      <c r="K58" s="54"/>
      <c r="L58" s="263"/>
    </row>
    <row r="59" spans="1:13" x14ac:dyDescent="0.3">
      <c r="A59" s="13" t="s">
        <v>1574</v>
      </c>
      <c r="B59" s="16">
        <f>'Ref. ACS-5-YR'!B1105</f>
        <v>0</v>
      </c>
      <c r="C59" s="55">
        <f>'Ref. ACS-5-YR'!C1105</f>
        <v>0</v>
      </c>
      <c r="D59" s="16">
        <f>'Ref. ACS-5-YR'!E1105</f>
        <v>0</v>
      </c>
      <c r="E59" s="55">
        <f>'Ref. ACS-5-YR'!F1105</f>
        <v>0</v>
      </c>
      <c r="F59" s="16">
        <f>'Ref. ACS-5-YR'!H1105</f>
        <v>0</v>
      </c>
      <c r="G59" s="55">
        <f>'Ref. ACS-5-YR'!I1105</f>
        <v>0</v>
      </c>
      <c r="H59" s="54"/>
      <c r="I59" s="54"/>
      <c r="J59" s="54"/>
      <c r="K59" s="54"/>
      <c r="L59" s="263"/>
    </row>
    <row r="60" spans="1:13" x14ac:dyDescent="0.3">
      <c r="A60" t="s">
        <v>1578</v>
      </c>
    </row>
    <row r="63" spans="1:13" x14ac:dyDescent="0.3">
      <c r="A63" s="1" t="s">
        <v>1579</v>
      </c>
    </row>
    <row r="64" spans="1:13" x14ac:dyDescent="0.3">
      <c r="A64" s="80"/>
      <c r="B64" s="90">
        <v>2010</v>
      </c>
      <c r="C64" s="51" t="s">
        <v>1580</v>
      </c>
      <c r="D64" s="90">
        <v>2015</v>
      </c>
      <c r="E64" s="51" t="s">
        <v>1580</v>
      </c>
      <c r="F64" s="90">
        <v>2020</v>
      </c>
      <c r="G64" s="51" t="s">
        <v>1580</v>
      </c>
      <c r="H64" s="52"/>
      <c r="I64" s="52"/>
      <c r="J64" s="52"/>
      <c r="K64" s="52"/>
      <c r="L64" s="262"/>
    </row>
    <row r="65" spans="1:13" x14ac:dyDescent="0.3">
      <c r="A65" s="13" t="s">
        <v>190</v>
      </c>
      <c r="B65" s="16">
        <f>'Ref. ACS-5-YR'!B1135</f>
        <v>2796</v>
      </c>
      <c r="C65" s="55"/>
      <c r="D65" s="16">
        <f>'Ref. ACS-5-YR'!E1135</f>
        <v>2951</v>
      </c>
      <c r="E65" s="55"/>
      <c r="F65" s="16">
        <f>'Ref. ACS-5-YR'!H1135</f>
        <v>3005</v>
      </c>
      <c r="G65" s="55"/>
      <c r="H65" s="54"/>
      <c r="I65" s="54"/>
      <c r="J65" s="54"/>
      <c r="K65" s="54"/>
      <c r="L65" s="263"/>
    </row>
    <row r="66" spans="1:13" x14ac:dyDescent="0.3">
      <c r="A66" s="13" t="s">
        <v>1581</v>
      </c>
      <c r="B66" s="16">
        <f>'Ref. ACS-5-YR'!B1136</f>
        <v>66</v>
      </c>
      <c r="C66" s="55">
        <f>'Ref. ACS-5-YR'!C1136</f>
        <v>2.3605150214592276E-2</v>
      </c>
      <c r="D66" s="16">
        <f>'Ref. ACS-5-YR'!E1136</f>
        <v>130</v>
      </c>
      <c r="E66" s="55">
        <f>'Ref. ACS-5-YR'!F1136</f>
        <v>4.405286343612335E-2</v>
      </c>
      <c r="F66" s="16">
        <f>'Ref. ACS-5-YR'!H1136</f>
        <v>153</v>
      </c>
      <c r="G66" s="55">
        <f>'Ref. ACS-5-YR'!I1136</f>
        <v>5.091514143094842E-2</v>
      </c>
      <c r="H66" s="54"/>
      <c r="I66" s="54"/>
      <c r="J66" s="54"/>
      <c r="K66" s="54"/>
      <c r="L66" s="263"/>
    </row>
    <row r="67" spans="1:13" x14ac:dyDescent="0.3">
      <c r="A67" s="13" t="s">
        <v>1582</v>
      </c>
      <c r="B67" s="16">
        <f>'Ref. ACS-5-YR'!B1137</f>
        <v>375</v>
      </c>
      <c r="C67" s="55">
        <f>'Ref. ACS-5-YR'!C1137</f>
        <v>0.13412017167381973</v>
      </c>
      <c r="D67" s="16">
        <f>'Ref. ACS-5-YR'!E1137</f>
        <v>346</v>
      </c>
      <c r="E67" s="55">
        <f>'Ref. ACS-5-YR'!F1137</f>
        <v>0.11724839037614368</v>
      </c>
      <c r="F67" s="16">
        <f>'Ref. ACS-5-YR'!H1137</f>
        <v>363</v>
      </c>
      <c r="G67" s="55">
        <f>'Ref. ACS-5-YR'!I1137</f>
        <v>0.12079866888519135</v>
      </c>
      <c r="H67" s="54"/>
      <c r="I67" s="54"/>
      <c r="J67" s="54"/>
      <c r="K67" s="54"/>
      <c r="L67" s="263"/>
    </row>
    <row r="68" spans="1:13" x14ac:dyDescent="0.3">
      <c r="A68" s="13" t="s">
        <v>1583</v>
      </c>
      <c r="B68" s="16">
        <f>'Ref. ACS-5-YR'!B1138</f>
        <v>566</v>
      </c>
      <c r="C68" s="55">
        <f>'Ref. ACS-5-YR'!C1138</f>
        <v>0.20243204577968527</v>
      </c>
      <c r="D68" s="16">
        <f>'Ref. ACS-5-YR'!E1138</f>
        <v>727</v>
      </c>
      <c r="E68" s="55">
        <f>'Ref. ACS-5-YR'!F1138</f>
        <v>0.24635716706201288</v>
      </c>
      <c r="F68" s="16">
        <f>'Ref. ACS-5-YR'!H1138</f>
        <v>530</v>
      </c>
      <c r="G68" s="55">
        <f>'Ref. ACS-5-YR'!I1138</f>
        <v>0.17637271214642264</v>
      </c>
      <c r="H68" s="54"/>
      <c r="I68" s="54"/>
      <c r="J68" s="54"/>
      <c r="K68" s="54"/>
      <c r="L68" s="263"/>
    </row>
    <row r="69" spans="1:13" x14ac:dyDescent="0.3">
      <c r="A69" s="13" t="s">
        <v>1584</v>
      </c>
      <c r="B69" s="16">
        <f>'Ref. ACS-5-YR'!B1139</f>
        <v>1341</v>
      </c>
      <c r="C69" s="55">
        <f>'Ref. ACS-5-YR'!C1139</f>
        <v>0.47961373390557938</v>
      </c>
      <c r="D69" s="16">
        <f>'Ref. ACS-5-YR'!E1139</f>
        <v>1261</v>
      </c>
      <c r="E69" s="55">
        <f>'Ref. ACS-5-YR'!F1139</f>
        <v>0.42731277533039647</v>
      </c>
      <c r="F69" s="16">
        <f>'Ref. ACS-5-YR'!H1139</f>
        <v>1345</v>
      </c>
      <c r="G69" s="55">
        <f>'Ref. ACS-5-YR'!I1139</f>
        <v>0.44758735440931779</v>
      </c>
      <c r="H69" s="54"/>
      <c r="I69" s="54"/>
      <c r="J69" s="54"/>
      <c r="K69" s="54"/>
      <c r="L69" s="263"/>
    </row>
    <row r="70" spans="1:13" x14ac:dyDescent="0.3">
      <c r="A70" s="13" t="s">
        <v>1585</v>
      </c>
      <c r="B70" s="16">
        <f>'Ref. ACS-5-YR'!B1140</f>
        <v>354</v>
      </c>
      <c r="C70" s="55">
        <f>'Ref. ACS-5-YR'!C1140</f>
        <v>0.12660944206008584</v>
      </c>
      <c r="D70" s="16">
        <f>'Ref. ACS-5-YR'!E1140</f>
        <v>433</v>
      </c>
      <c r="E70" s="55">
        <f>'Ref. ACS-5-YR'!F1140</f>
        <v>0.14672992206031854</v>
      </c>
      <c r="F70" s="16">
        <f>'Ref. ACS-5-YR'!H1140</f>
        <v>580</v>
      </c>
      <c r="G70" s="55">
        <f>'Ref. ACS-5-YR'!I1140</f>
        <v>0.1930116472545757</v>
      </c>
      <c r="H70" s="54"/>
      <c r="I70" s="54"/>
      <c r="J70" s="54"/>
      <c r="K70" s="54"/>
      <c r="L70" s="263"/>
    </row>
    <row r="71" spans="1:13" x14ac:dyDescent="0.3">
      <c r="A71" s="13" t="s">
        <v>1586</v>
      </c>
      <c r="B71" s="16">
        <f>'Ref. ACS-5-YR'!B1141</f>
        <v>94</v>
      </c>
      <c r="C71" s="55">
        <f>'Ref. ACS-5-YR'!C1141</f>
        <v>3.3619456366237484E-2</v>
      </c>
      <c r="D71" s="16">
        <f>'Ref. ACS-5-YR'!E1141</f>
        <v>54</v>
      </c>
      <c r="E71" s="55">
        <f>'Ref. ACS-5-YR'!F1141</f>
        <v>1.8298881735005084E-2</v>
      </c>
      <c r="F71" s="16">
        <f>'Ref. ACS-5-YR'!H1141</f>
        <v>34</v>
      </c>
      <c r="G71" s="55">
        <f>'Ref. ACS-5-YR'!I1141</f>
        <v>1.1314475873544094E-2</v>
      </c>
      <c r="H71" s="54"/>
      <c r="I71" s="54"/>
      <c r="J71" s="54"/>
      <c r="K71" s="54"/>
      <c r="L71" s="263"/>
    </row>
    <row r="72" spans="1:13" x14ac:dyDescent="0.3">
      <c r="A72" t="s">
        <v>1587</v>
      </c>
      <c r="M72" s="42" t="str">
        <f>A72</f>
        <v>Source: U.S. Census Bureau, ACS 06-10, 11-15, 16-20 (5-year Estimates), Table B25041</v>
      </c>
    </row>
    <row r="75" spans="1:13" x14ac:dyDescent="0.3">
      <c r="A75" s="1" t="s">
        <v>1588</v>
      </c>
      <c r="M75" s="61" t="s">
        <v>1589</v>
      </c>
    </row>
    <row r="76" spans="1:13" ht="32.4" customHeight="1" x14ac:dyDescent="0.3">
      <c r="A76" s="80"/>
      <c r="B76" s="60" t="str">
        <f>B3</f>
        <v>City of Mendota</v>
      </c>
      <c r="C76" s="60" t="s">
        <v>195</v>
      </c>
      <c r="D76" s="60" t="str">
        <f>B4</f>
        <v>Fresno County</v>
      </c>
      <c r="E76" s="60" t="s">
        <v>195</v>
      </c>
      <c r="F76" s="60" t="s">
        <v>189</v>
      </c>
      <c r="G76" s="60" t="s">
        <v>195</v>
      </c>
      <c r="H76" s="82"/>
      <c r="I76" s="58"/>
      <c r="J76" s="58"/>
      <c r="K76" s="58"/>
      <c r="L76" s="264"/>
    </row>
    <row r="77" spans="1:13" x14ac:dyDescent="0.3">
      <c r="A77" s="13" t="s">
        <v>196</v>
      </c>
      <c r="B77" s="16">
        <f>'Ref. ACS-5-YR'!H1551</f>
        <v>2838</v>
      </c>
      <c r="C77" s="55"/>
      <c r="D77" s="16">
        <f>'Ref. ACS-5-YR'!R1551</f>
        <v>310097</v>
      </c>
      <c r="E77" s="55"/>
      <c r="F77" s="16">
        <f>'Ref. ACS-5-YR'!AB1551</f>
        <v>13103114</v>
      </c>
      <c r="G77" s="55"/>
      <c r="H77" s="54"/>
      <c r="I77" s="54"/>
      <c r="J77" s="54"/>
      <c r="K77" s="54"/>
      <c r="L77" s="263"/>
    </row>
    <row r="78" spans="1:13" x14ac:dyDescent="0.3">
      <c r="A78" s="13" t="s">
        <v>1590</v>
      </c>
      <c r="B78" s="16">
        <f>'Ref. ACS-5-YR'!H1553+'Ref. ACS-5-YR'!H1564</f>
        <v>265</v>
      </c>
      <c r="C78" s="55">
        <f>'Ref. ACS-5-YR'!I1553+'Ref. ACS-5-YR'!I1564</f>
        <v>9.3375616631430597E-2</v>
      </c>
      <c r="D78" s="16">
        <f>'Ref. ACS-5-YR'!R1553+'Ref. ACS-5-YR'!R1564</f>
        <v>9719</v>
      </c>
      <c r="E78" s="55">
        <f>'Ref. ACS-5-YR'!I1553+'Ref. ACS-5-YR'!I1564</f>
        <v>9.3375616631430597E-2</v>
      </c>
      <c r="F78" s="16">
        <f>'Ref. ACS-5-YR'!AB1553+'Ref. ACS-5-YR'!AB1564</f>
        <v>294667</v>
      </c>
      <c r="G78" s="55">
        <f>'Ref. ACS-5-YR'!AC1553+'Ref. ACS-5-YR'!AC1564</f>
        <v>2.1999999999999999E-2</v>
      </c>
      <c r="H78" s="54"/>
      <c r="I78" s="54"/>
      <c r="J78" s="54"/>
      <c r="K78" s="54"/>
      <c r="L78" s="263"/>
    </row>
    <row r="79" spans="1:13" x14ac:dyDescent="0.3">
      <c r="A79" s="13" t="s">
        <v>1591</v>
      </c>
      <c r="B79" s="16">
        <f>'Ref. ACS-5-YR'!H1554+'Ref. ACS-5-YR'!H1565</f>
        <v>60</v>
      </c>
      <c r="C79" s="55">
        <f>'Ref. ACS-5-YR'!I1554+'Ref. ACS-5-YR'!I1565</f>
        <v>2.1141649048625793E-2</v>
      </c>
      <c r="D79" s="16">
        <f>'Ref. ACS-5-YR'!R1554+'Ref. ACS-5-YR'!R1565</f>
        <v>8844</v>
      </c>
      <c r="E79" s="55">
        <f>'Ref. ACS-5-YR'!I1554+'Ref. ACS-5-YR'!I1565</f>
        <v>2.1141649048625793E-2</v>
      </c>
      <c r="F79" s="16">
        <f>'Ref. ACS-5-YR'!AB1554+'Ref. ACS-5-YR'!AB1565</f>
        <v>234646</v>
      </c>
      <c r="G79" s="55">
        <f>'Ref. ACS-5-YR'!AC1554+'Ref. ACS-5-YR'!AC1565</f>
        <v>1.7999999999999999E-2</v>
      </c>
      <c r="H79" s="54"/>
      <c r="I79" s="54"/>
      <c r="J79" s="54"/>
      <c r="K79" s="54"/>
      <c r="L79" s="263"/>
    </row>
    <row r="80" spans="1:13" x14ac:dyDescent="0.3">
      <c r="A80" s="13" t="s">
        <v>1592</v>
      </c>
      <c r="B80" s="16">
        <f>'Ref. ACS-5-YR'!H1555+'Ref. ACS-5-YR'!H1566</f>
        <v>701</v>
      </c>
      <c r="C80" s="55">
        <f>'Ref. ACS-5-YR'!I1555+'Ref. ACS-5-YR'!I1566</f>
        <v>0.24700493305144466</v>
      </c>
      <c r="D80" s="16">
        <f>'Ref. ACS-5-YR'!R1555+'Ref. ACS-5-YR'!R1566</f>
        <v>44690</v>
      </c>
      <c r="E80" s="55">
        <f>'Ref. ACS-5-YR'!I1555+'Ref. ACS-5-YR'!I1566</f>
        <v>0.24700493305144466</v>
      </c>
      <c r="F80" s="16">
        <f>'Ref. ACS-5-YR'!AB1555+'Ref. ACS-5-YR'!AB1566</f>
        <v>1432955</v>
      </c>
      <c r="G80" s="55">
        <f>'Ref. ACS-5-YR'!AC1555+'Ref. ACS-5-YR'!AC1566</f>
        <v>0.10999999999999999</v>
      </c>
      <c r="H80" s="54"/>
      <c r="I80" s="54"/>
      <c r="J80" s="54"/>
      <c r="K80" s="54"/>
      <c r="L80" s="263"/>
    </row>
    <row r="81" spans="1:13" x14ac:dyDescent="0.3">
      <c r="A81" s="13" t="s">
        <v>1593</v>
      </c>
      <c r="B81" s="16">
        <f>'Ref. ACS-5-YR'!H1556+'Ref. ACS-5-YR'!H1567</f>
        <v>371</v>
      </c>
      <c r="C81" s="55">
        <f>'Ref. ACS-5-YR'!I1556+'Ref. ACS-5-YR'!I1567</f>
        <v>0.13072586328400282</v>
      </c>
      <c r="D81" s="16">
        <f>'Ref. ACS-5-YR'!R1556+'Ref. ACS-5-YR'!R1567</f>
        <v>46980</v>
      </c>
      <c r="E81" s="55">
        <f>'Ref. ACS-5-YR'!I1556+'Ref. ACS-5-YR'!I1567</f>
        <v>0.13072586328400282</v>
      </c>
      <c r="F81" s="16">
        <f>'Ref. ACS-5-YR'!AB1556+'Ref. ACS-5-YR'!AB1567</f>
        <v>1448367</v>
      </c>
      <c r="G81" s="55">
        <f>'Ref. ACS-5-YR'!AC1556+'Ref. ACS-5-YR'!AC1567</f>
        <v>0.111</v>
      </c>
      <c r="H81" s="54"/>
      <c r="I81" s="54"/>
      <c r="J81" s="54"/>
      <c r="K81" s="54"/>
      <c r="L81" s="263"/>
    </row>
    <row r="82" spans="1:13" x14ac:dyDescent="0.3">
      <c r="A82" s="13" t="s">
        <v>1594</v>
      </c>
      <c r="B82" s="16">
        <f>'Ref. ACS-5-YR'!H1557+'Ref. ACS-5-YR'!H1568</f>
        <v>636</v>
      </c>
      <c r="C82" s="55">
        <f>'Ref. ACS-5-YR'!I1557+'Ref. ACS-5-YR'!I1568</f>
        <v>0.22410147991543339</v>
      </c>
      <c r="D82" s="16">
        <f>'Ref. ACS-5-YR'!R1557+'Ref. ACS-5-YR'!R1568</f>
        <v>43141</v>
      </c>
      <c r="E82" s="55">
        <f>'Ref. ACS-5-YR'!I1557+'Ref. ACS-5-YR'!I1568</f>
        <v>0.22410147991543339</v>
      </c>
      <c r="F82" s="16">
        <f>'Ref. ACS-5-YR'!AB1557+'Ref. ACS-5-YR'!AB1568</f>
        <v>1967306</v>
      </c>
      <c r="G82" s="55">
        <f>'Ref. ACS-5-YR'!AC1557+'Ref. ACS-5-YR'!AC1568</f>
        <v>0.15100000000000002</v>
      </c>
      <c r="H82" s="54"/>
      <c r="I82" s="54"/>
      <c r="J82" s="54"/>
      <c r="K82" s="54"/>
      <c r="L82" s="263"/>
    </row>
    <row r="83" spans="1:13" x14ac:dyDescent="0.3">
      <c r="A83" s="13" t="s">
        <v>1595</v>
      </c>
      <c r="B83" s="16">
        <f>'Ref. ACS-5-YR'!H1558+'Ref. ACS-5-YR'!H1569</f>
        <v>261</v>
      </c>
      <c r="C83" s="55">
        <f>'Ref. ACS-5-YR'!I1558+'Ref. ACS-5-YR'!I1569</f>
        <v>9.1966173361522199E-2</v>
      </c>
      <c r="D83" s="16">
        <f>'Ref. ACS-5-YR'!R1558+'Ref. ACS-5-YR'!R1569</f>
        <v>54567</v>
      </c>
      <c r="E83" s="55">
        <f>'Ref. ACS-5-YR'!I1558+'Ref. ACS-5-YR'!I1569</f>
        <v>9.1966173361522199E-2</v>
      </c>
      <c r="F83" s="16">
        <f>'Ref. ACS-5-YR'!AB1558+'Ref. ACS-5-YR'!AB1569</f>
        <v>2290081</v>
      </c>
      <c r="G83" s="55">
        <f>'Ref. ACS-5-YR'!AC1558+'Ref. ACS-5-YR'!AC1569</f>
        <v>0.17499999999999999</v>
      </c>
      <c r="H83" s="54"/>
      <c r="I83" s="54"/>
      <c r="J83" s="54"/>
      <c r="K83" s="54"/>
      <c r="L83" s="263"/>
    </row>
    <row r="84" spans="1:13" x14ac:dyDescent="0.3">
      <c r="A84" s="13" t="s">
        <v>1596</v>
      </c>
      <c r="B84" s="16">
        <f>'Ref. ACS-5-YR'!H1559+'Ref. ACS-5-YR'!H1570</f>
        <v>280</v>
      </c>
      <c r="C84" s="55">
        <f>'Ref. ACS-5-YR'!I1559+'Ref. ACS-5-YR'!I1570</f>
        <v>9.8661028893587036E-2</v>
      </c>
      <c r="D84" s="16">
        <f>'Ref. ACS-5-YR'!R1559+'Ref. ACS-5-YR'!R1570</f>
        <v>33392</v>
      </c>
      <c r="E84" s="55">
        <f>'Ref. ACS-5-YR'!I1559+'Ref. ACS-5-YR'!I1570</f>
        <v>9.8661028893587036E-2</v>
      </c>
      <c r="F84" s="16">
        <f>'Ref. ACS-5-YR'!AB1559+'Ref. ACS-5-YR'!AB1570</f>
        <v>1740922</v>
      </c>
      <c r="G84" s="55">
        <f>'Ref. ACS-5-YR'!AC1559+'Ref. ACS-5-YR'!AC1570</f>
        <v>0.13300000000000001</v>
      </c>
      <c r="H84" s="54"/>
      <c r="I84" s="54"/>
      <c r="J84" s="54"/>
      <c r="K84" s="54"/>
      <c r="L84" s="263"/>
    </row>
    <row r="85" spans="1:13" x14ac:dyDescent="0.3">
      <c r="A85" s="13" t="s">
        <v>1597</v>
      </c>
      <c r="B85" s="16">
        <f>'Ref. ACS-5-YR'!H1560+'Ref. ACS-5-YR'!H1571</f>
        <v>198</v>
      </c>
      <c r="C85" s="55">
        <f>'Ref. ACS-5-YR'!I1560+'Ref. ACS-5-YR'!I1571</f>
        <v>6.9767441860465115E-2</v>
      </c>
      <c r="D85" s="16">
        <f>'Ref. ACS-5-YR'!R1560+'Ref. ACS-5-YR'!R1571</f>
        <v>35561</v>
      </c>
      <c r="E85" s="55">
        <f>'Ref. ACS-5-YR'!I1560+'Ref. ACS-5-YR'!I1571</f>
        <v>6.9767441860465115E-2</v>
      </c>
      <c r="F85" s="16">
        <f>'Ref. ACS-5-YR'!AB1560+'Ref. ACS-5-YR'!AB1571</f>
        <v>1767353</v>
      </c>
      <c r="G85" s="55">
        <f>'Ref. ACS-5-YR'!AC1560+'Ref. ACS-5-YR'!AC1571</f>
        <v>0.13500000000000001</v>
      </c>
      <c r="H85" s="54"/>
      <c r="I85" s="54"/>
      <c r="J85" s="54"/>
      <c r="K85" s="54"/>
      <c r="L85" s="263"/>
    </row>
    <row r="86" spans="1:13" x14ac:dyDescent="0.3">
      <c r="A86" s="13" t="s">
        <v>1598</v>
      </c>
      <c r="B86" s="16">
        <f>'Ref. ACS-5-YR'!H1561+'Ref. ACS-5-YR'!H1572</f>
        <v>56</v>
      </c>
      <c r="C86" s="55">
        <f>'Ref. ACS-5-YR'!I1561+'Ref. ACS-5-YR'!I1572</f>
        <v>1.9732205778717406E-2</v>
      </c>
      <c r="D86" s="16">
        <f>'Ref. ACS-5-YR'!R1561+'Ref. ACS-5-YR'!R1572</f>
        <v>16007</v>
      </c>
      <c r="E86" s="55">
        <f>'Ref. ACS-5-YR'!I1561+'Ref. ACS-5-YR'!I1572</f>
        <v>1.9732205778717406E-2</v>
      </c>
      <c r="F86" s="16">
        <f>'Ref. ACS-5-YR'!AB1561+'Ref. ACS-5-YR'!AB1572</f>
        <v>763029</v>
      </c>
      <c r="G86" s="55">
        <f>'Ref. ACS-5-YR'!AC1561+'Ref. ACS-5-YR'!AC1572</f>
        <v>5.8000000000000003E-2</v>
      </c>
      <c r="H86" s="54"/>
      <c r="I86" s="54"/>
      <c r="J86" s="54"/>
      <c r="K86" s="54"/>
      <c r="L86" s="263"/>
    </row>
    <row r="87" spans="1:13" x14ac:dyDescent="0.3">
      <c r="A87" s="13" t="s">
        <v>1599</v>
      </c>
      <c r="B87" s="16">
        <f>'Ref. ACS-5-YR'!H1562+'Ref. ACS-5-YR'!H1573</f>
        <v>10</v>
      </c>
      <c r="C87" s="55">
        <f>'Ref. ACS-5-YR'!I1562+'Ref. ACS-5-YR'!I1573</f>
        <v>3.5236081747709656E-3</v>
      </c>
      <c r="D87" s="16">
        <f>'Ref. ACS-5-YR'!R1562+'Ref. ACS-5-YR'!R1573</f>
        <v>17196</v>
      </c>
      <c r="E87" s="55">
        <f>'Ref. ACS-5-YR'!I1562+'Ref. ACS-5-YR'!I1573</f>
        <v>3.5236081747709656E-3</v>
      </c>
      <c r="F87" s="16">
        <f>'Ref. ACS-5-YR'!AB1562+'Ref. ACS-5-YR'!AB1573</f>
        <v>1163788</v>
      </c>
      <c r="G87" s="55">
        <f>'Ref. ACS-5-YR'!AC1562+'Ref. ACS-5-YR'!AC1573</f>
        <v>8.8999999999999996E-2</v>
      </c>
      <c r="H87" s="54"/>
      <c r="I87" s="54"/>
      <c r="J87" s="54"/>
      <c r="K87" s="54"/>
      <c r="L87" s="263"/>
    </row>
    <row r="88" spans="1:13" x14ac:dyDescent="0.3">
      <c r="A88" t="s">
        <v>1600</v>
      </c>
      <c r="B88" s="2"/>
    </row>
    <row r="90" spans="1:13" x14ac:dyDescent="0.3">
      <c r="M90" s="42" t="str">
        <f>A88</f>
        <v>Source: U.S. Census Bureau, ACS 16-20 (5-year Estimates), Table B25036</v>
      </c>
    </row>
    <row r="91" spans="1:13" x14ac:dyDescent="0.3">
      <c r="A91" s="1" t="s">
        <v>1601</v>
      </c>
    </row>
    <row r="92" spans="1:13" ht="31.2" customHeight="1" x14ac:dyDescent="0.3">
      <c r="A92" s="80"/>
      <c r="B92" s="60" t="str">
        <f>B3</f>
        <v>City of Mendota</v>
      </c>
      <c r="C92" s="60" t="s">
        <v>195</v>
      </c>
      <c r="D92" s="60" t="str">
        <f>B4</f>
        <v>Fresno County</v>
      </c>
      <c r="E92" s="60" t="s">
        <v>195</v>
      </c>
      <c r="F92" s="60" t="s">
        <v>189</v>
      </c>
      <c r="G92" s="60" t="s">
        <v>195</v>
      </c>
    </row>
    <row r="93" spans="1:13" x14ac:dyDescent="0.3">
      <c r="A93" s="13" t="s">
        <v>190</v>
      </c>
      <c r="B93" s="16">
        <f>'Ref. ACS-5-YR'!H1551</f>
        <v>2838</v>
      </c>
      <c r="C93" s="55"/>
      <c r="D93" s="16">
        <f>'Ref. ACS-5-YR'!R1551</f>
        <v>310097</v>
      </c>
      <c r="E93" s="55"/>
      <c r="F93" s="16">
        <f>'Ref. ACS-5-YR'!AB1551</f>
        <v>13103114</v>
      </c>
      <c r="G93" s="55"/>
    </row>
    <row r="94" spans="1:13" x14ac:dyDescent="0.3">
      <c r="A94" s="13" t="s">
        <v>1412</v>
      </c>
      <c r="B94" s="16">
        <f>'Ref. ACS-5-YR'!H1552</f>
        <v>1347</v>
      </c>
      <c r="C94" s="55">
        <f>'Ref. ACS-5-YR'!I1552</f>
        <v>0.47463002114164904</v>
      </c>
      <c r="D94" s="16">
        <f>'Ref. ACS-5-YR'!R1552</f>
        <v>166420</v>
      </c>
      <c r="E94" s="55">
        <f>'Ref. ACS-5-YR'!S1552</f>
        <v>0.53700000000000003</v>
      </c>
      <c r="F94" s="16">
        <f>'Ref. ACS-5-YR'!AB1552</f>
        <v>7241318</v>
      </c>
      <c r="G94" s="55">
        <f>'Ref. ACS-5-YR'!AC1552</f>
        <v>0.55300000000000005</v>
      </c>
    </row>
    <row r="95" spans="1:13" x14ac:dyDescent="0.3">
      <c r="A95" s="186" t="s">
        <v>1590</v>
      </c>
      <c r="B95" s="16">
        <f>'Ref. ACS-5-YR'!H1553</f>
        <v>209</v>
      </c>
      <c r="C95" s="55">
        <f>'Ref. ACS-5-YR'!I1553</f>
        <v>7.3643410852713184E-2</v>
      </c>
      <c r="D95" s="16">
        <f>'Ref. ACS-5-YR'!R1553</f>
        <v>6662</v>
      </c>
      <c r="E95" s="55">
        <f>'Ref. ACS-5-YR'!S1553</f>
        <v>2.1000000000000001E-2</v>
      </c>
      <c r="F95" s="16">
        <f>'Ref. ACS-5-YR'!AB1553</f>
        <v>160558</v>
      </c>
      <c r="G95" s="55">
        <f>'Ref. ACS-5-YR'!AC1553</f>
        <v>1.2E-2</v>
      </c>
    </row>
    <row r="96" spans="1:13" x14ac:dyDescent="0.3">
      <c r="A96" s="186" t="s">
        <v>1591</v>
      </c>
      <c r="B96" s="16">
        <f>'Ref. ACS-5-YR'!H1554</f>
        <v>60</v>
      </c>
      <c r="C96" s="55">
        <f>'Ref. ACS-5-YR'!I1554</f>
        <v>2.1141649048625793E-2</v>
      </c>
      <c r="D96" s="16">
        <f>'Ref. ACS-5-YR'!R1554</f>
        <v>5077</v>
      </c>
      <c r="E96" s="55">
        <f>'Ref. ACS-5-YR'!S1554</f>
        <v>1.6E-2</v>
      </c>
      <c r="F96" s="16">
        <f>'Ref. ACS-5-YR'!AB1554</f>
        <v>112342</v>
      </c>
      <c r="G96" s="55">
        <f>'Ref. ACS-5-YR'!AC1554</f>
        <v>8.9999999999999993E-3</v>
      </c>
    </row>
    <row r="97" spans="1:7" x14ac:dyDescent="0.3">
      <c r="A97" s="186" t="s">
        <v>1592</v>
      </c>
      <c r="B97" s="16">
        <f>'Ref. ACS-5-YR'!H1555</f>
        <v>221</v>
      </c>
      <c r="C97" s="55">
        <f>'Ref. ACS-5-YR'!I1555</f>
        <v>7.7871740662438335E-2</v>
      </c>
      <c r="D97" s="16">
        <f>'Ref. ACS-5-YR'!R1555</f>
        <v>30146</v>
      </c>
      <c r="E97" s="55">
        <f>'Ref. ACS-5-YR'!S1555</f>
        <v>9.7000000000000003E-2</v>
      </c>
      <c r="F97" s="16">
        <f>'Ref. ACS-5-YR'!AB1555</f>
        <v>924495</v>
      </c>
      <c r="G97" s="55">
        <f>'Ref. ACS-5-YR'!AC1555</f>
        <v>7.0999999999999994E-2</v>
      </c>
    </row>
    <row r="98" spans="1:7" x14ac:dyDescent="0.3">
      <c r="A98" s="186" t="s">
        <v>1593</v>
      </c>
      <c r="B98" s="16">
        <f>'Ref. ACS-5-YR'!H1556</f>
        <v>174</v>
      </c>
      <c r="C98" s="55">
        <f>'Ref. ACS-5-YR'!I1556</f>
        <v>6.13107822410148E-2</v>
      </c>
      <c r="D98" s="16">
        <f>'Ref. ACS-5-YR'!R1556</f>
        <v>26509</v>
      </c>
      <c r="E98" s="55">
        <f>'Ref. ACS-5-YR'!S1556</f>
        <v>8.5000000000000006E-2</v>
      </c>
      <c r="F98" s="16">
        <f>'Ref. ACS-5-YR'!AB1556</f>
        <v>811147</v>
      </c>
      <c r="G98" s="55">
        <f>'Ref. ACS-5-YR'!AC1556</f>
        <v>6.2E-2</v>
      </c>
    </row>
    <row r="99" spans="1:7" x14ac:dyDescent="0.3">
      <c r="A99" s="186" t="s">
        <v>1594</v>
      </c>
      <c r="B99" s="16">
        <f>'Ref. ACS-5-YR'!H1557</f>
        <v>173</v>
      </c>
      <c r="C99" s="55">
        <f>'Ref. ACS-5-YR'!I1557</f>
        <v>6.0958421423537704E-2</v>
      </c>
      <c r="D99" s="16">
        <f>'Ref. ACS-5-YR'!R1557</f>
        <v>19783</v>
      </c>
      <c r="E99" s="55">
        <f>'Ref. ACS-5-YR'!S1557</f>
        <v>6.4000000000000001E-2</v>
      </c>
      <c r="F99" s="16">
        <f>'Ref. ACS-5-YR'!AB1557</f>
        <v>1068601</v>
      </c>
      <c r="G99" s="55">
        <f>'Ref. ACS-5-YR'!AC1557</f>
        <v>8.2000000000000003E-2</v>
      </c>
    </row>
    <row r="100" spans="1:7" x14ac:dyDescent="0.3">
      <c r="A100" s="186" t="s">
        <v>1595</v>
      </c>
      <c r="B100" s="16">
        <f>'Ref. ACS-5-YR'!H1558</f>
        <v>188</v>
      </c>
      <c r="C100" s="55">
        <f>'Ref. ACS-5-YR'!I1558</f>
        <v>6.6243833685694156E-2</v>
      </c>
      <c r="D100" s="16">
        <f>'Ref. ACS-5-YR'!R1558</f>
        <v>26274</v>
      </c>
      <c r="E100" s="55">
        <f>'Ref. ACS-5-YR'!S1558</f>
        <v>8.5000000000000006E-2</v>
      </c>
      <c r="F100" s="16">
        <f>'Ref. ACS-5-YR'!AB1558</f>
        <v>1175870</v>
      </c>
      <c r="G100" s="55">
        <f>'Ref. ACS-5-YR'!AC1558</f>
        <v>0.09</v>
      </c>
    </row>
    <row r="101" spans="1:7" x14ac:dyDescent="0.3">
      <c r="A101" s="186" t="s">
        <v>1596</v>
      </c>
      <c r="B101" s="16">
        <f>'Ref. ACS-5-YR'!H1559</f>
        <v>129</v>
      </c>
      <c r="C101" s="55">
        <f>'Ref. ACS-5-YR'!I1559</f>
        <v>4.5454545454545456E-2</v>
      </c>
      <c r="D101" s="16">
        <f>'Ref. ACS-5-YR'!R1559</f>
        <v>15156</v>
      </c>
      <c r="E101" s="55">
        <f>'Ref. ACS-5-YR'!S1559</f>
        <v>4.9000000000000002E-2</v>
      </c>
      <c r="F101" s="16">
        <f>'Ref. ACS-5-YR'!AB1559</f>
        <v>906490</v>
      </c>
      <c r="G101" s="55">
        <f>'Ref. ACS-5-YR'!AC1559</f>
        <v>6.9000000000000006E-2</v>
      </c>
    </row>
    <row r="102" spans="1:7" x14ac:dyDescent="0.3">
      <c r="A102" s="186" t="s">
        <v>1597</v>
      </c>
      <c r="B102" s="16">
        <f>'Ref. ACS-5-YR'!H1560</f>
        <v>164</v>
      </c>
      <c r="C102" s="55">
        <f>'Ref. ACS-5-YR'!I1560</f>
        <v>5.7787174066243834E-2</v>
      </c>
      <c r="D102" s="16">
        <f>'Ref. ACS-5-YR'!R1560</f>
        <v>19920</v>
      </c>
      <c r="E102" s="55">
        <f>'Ref. ACS-5-YR'!S1560</f>
        <v>6.4000000000000001E-2</v>
      </c>
      <c r="F102" s="16">
        <f>'Ref. ACS-5-YR'!AB1560</f>
        <v>1077380</v>
      </c>
      <c r="G102" s="55">
        <f>'Ref. ACS-5-YR'!AC1560</f>
        <v>8.2000000000000003E-2</v>
      </c>
    </row>
    <row r="103" spans="1:7" x14ac:dyDescent="0.3">
      <c r="A103" s="186" t="s">
        <v>1598</v>
      </c>
      <c r="B103" s="16">
        <f>'Ref. ACS-5-YR'!H1561</f>
        <v>19</v>
      </c>
      <c r="C103" s="55">
        <f>'Ref. ACS-5-YR'!I1561</f>
        <v>6.6948555320648345E-3</v>
      </c>
      <c r="D103" s="16">
        <f>'Ref. ACS-5-YR'!R1561</f>
        <v>8594</v>
      </c>
      <c r="E103" s="55">
        <f>'Ref. ACS-5-YR'!S1561</f>
        <v>2.8000000000000001E-2</v>
      </c>
      <c r="F103" s="16">
        <f>'Ref. ACS-5-YR'!AB1561</f>
        <v>430809</v>
      </c>
      <c r="G103" s="55">
        <f>'Ref. ACS-5-YR'!AC1561</f>
        <v>3.3000000000000002E-2</v>
      </c>
    </row>
    <row r="104" spans="1:7" x14ac:dyDescent="0.3">
      <c r="A104" s="186" t="s">
        <v>1599</v>
      </c>
      <c r="B104" s="16">
        <f>'Ref. ACS-5-YR'!H1562</f>
        <v>10</v>
      </c>
      <c r="C104" s="55">
        <f>'Ref. ACS-5-YR'!I1562</f>
        <v>3.5236081747709656E-3</v>
      </c>
      <c r="D104" s="16">
        <f>'Ref. ACS-5-YR'!R1562</f>
        <v>8299</v>
      </c>
      <c r="E104" s="55">
        <f>'Ref. ACS-5-YR'!S1562</f>
        <v>2.7E-2</v>
      </c>
      <c r="F104" s="16">
        <f>'Ref. ACS-5-YR'!AB1562</f>
        <v>573626</v>
      </c>
      <c r="G104" s="55">
        <f>'Ref. ACS-5-YR'!AC1562</f>
        <v>4.3999999999999997E-2</v>
      </c>
    </row>
    <row r="105" spans="1:7" x14ac:dyDescent="0.3">
      <c r="A105" s="13" t="s">
        <v>1404</v>
      </c>
      <c r="B105" s="16">
        <f>'Ref. ACS-5-YR'!H1563</f>
        <v>1491</v>
      </c>
      <c r="C105" s="55">
        <f>'Ref. ACS-5-YR'!I1563</f>
        <v>0.52536997885835091</v>
      </c>
      <c r="D105" s="16">
        <f>'Ref. ACS-5-YR'!R1563</f>
        <v>143677</v>
      </c>
      <c r="E105" s="55">
        <f>'Ref. ACS-5-YR'!S1563</f>
        <v>0.46300000000000002</v>
      </c>
      <c r="F105" s="16">
        <f>'Ref. ACS-5-YR'!AB1563</f>
        <v>5861796</v>
      </c>
      <c r="G105" s="55">
        <f>'Ref. ACS-5-YR'!AC1563</f>
        <v>0.44700000000000001</v>
      </c>
    </row>
    <row r="106" spans="1:7" x14ac:dyDescent="0.3">
      <c r="A106" s="186" t="s">
        <v>1590</v>
      </c>
      <c r="B106" s="16">
        <f>'Ref. ACS-5-YR'!H1564</f>
        <v>56</v>
      </c>
      <c r="C106" s="55">
        <f>'Ref. ACS-5-YR'!I1564</f>
        <v>1.9732205778717406E-2</v>
      </c>
      <c r="D106" s="16">
        <f>'Ref. ACS-5-YR'!R1564</f>
        <v>3057</v>
      </c>
      <c r="E106" s="55">
        <f>'Ref. ACS-5-YR'!S1564</f>
        <v>0.01</v>
      </c>
      <c r="F106" s="16">
        <f>'Ref. ACS-5-YR'!AB1564</f>
        <v>134109</v>
      </c>
      <c r="G106" s="55">
        <f>'Ref. ACS-5-YR'!AC1564</f>
        <v>0.01</v>
      </c>
    </row>
    <row r="107" spans="1:7" x14ac:dyDescent="0.3">
      <c r="A107" s="186" t="s">
        <v>1591</v>
      </c>
      <c r="B107" s="16">
        <f>'Ref. ACS-5-YR'!H1565</f>
        <v>0</v>
      </c>
      <c r="C107" s="55">
        <f>'Ref. ACS-5-YR'!I1565</f>
        <v>0</v>
      </c>
      <c r="D107" s="16">
        <f>'Ref. ACS-5-YR'!R1565</f>
        <v>3767</v>
      </c>
      <c r="E107" s="55">
        <f>'Ref. ACS-5-YR'!S1565</f>
        <v>1.2E-2</v>
      </c>
      <c r="F107" s="16">
        <f>'Ref. ACS-5-YR'!AB1565</f>
        <v>122304</v>
      </c>
      <c r="G107" s="55">
        <f>'Ref. ACS-5-YR'!AC1565</f>
        <v>8.9999999999999993E-3</v>
      </c>
    </row>
    <row r="108" spans="1:7" x14ac:dyDescent="0.3">
      <c r="A108" s="186" t="s">
        <v>1592</v>
      </c>
      <c r="B108" s="16">
        <f>'Ref. ACS-5-YR'!H1566</f>
        <v>480</v>
      </c>
      <c r="C108" s="55">
        <f>'Ref. ACS-5-YR'!I1566</f>
        <v>0.16913319238900634</v>
      </c>
      <c r="D108" s="16">
        <f>'Ref. ACS-5-YR'!R1566</f>
        <v>14544</v>
      </c>
      <c r="E108" s="55">
        <f>'Ref. ACS-5-YR'!S1566</f>
        <v>4.7E-2</v>
      </c>
      <c r="F108" s="16">
        <f>'Ref. ACS-5-YR'!AB1566</f>
        <v>508460</v>
      </c>
      <c r="G108" s="55">
        <f>'Ref. ACS-5-YR'!AC1566</f>
        <v>3.9E-2</v>
      </c>
    </row>
    <row r="109" spans="1:7" x14ac:dyDescent="0.3">
      <c r="A109" s="186" t="s">
        <v>1593</v>
      </c>
      <c r="B109" s="16">
        <f>'Ref. ACS-5-YR'!H1567</f>
        <v>197</v>
      </c>
      <c r="C109" s="55">
        <f>'Ref. ACS-5-YR'!I1567</f>
        <v>6.9415081042988019E-2</v>
      </c>
      <c r="D109" s="16">
        <f>'Ref. ACS-5-YR'!R1567</f>
        <v>20471</v>
      </c>
      <c r="E109" s="55">
        <f>'Ref. ACS-5-YR'!S1567</f>
        <v>6.6000000000000003E-2</v>
      </c>
      <c r="F109" s="16">
        <f>'Ref. ACS-5-YR'!AB1567</f>
        <v>637220</v>
      </c>
      <c r="G109" s="55">
        <f>'Ref. ACS-5-YR'!AC1567</f>
        <v>4.9000000000000002E-2</v>
      </c>
    </row>
    <row r="110" spans="1:7" x14ac:dyDescent="0.3">
      <c r="A110" s="186" t="s">
        <v>1594</v>
      </c>
      <c r="B110" s="16">
        <f>'Ref. ACS-5-YR'!H1568</f>
        <v>463</v>
      </c>
      <c r="C110" s="55">
        <f>'Ref. ACS-5-YR'!I1568</f>
        <v>0.1631430584918957</v>
      </c>
      <c r="D110" s="16">
        <f>'Ref. ACS-5-YR'!R1568</f>
        <v>23358</v>
      </c>
      <c r="E110" s="55">
        <f>'Ref. ACS-5-YR'!S1568</f>
        <v>7.4999999999999997E-2</v>
      </c>
      <c r="F110" s="16">
        <f>'Ref. ACS-5-YR'!AB1568</f>
        <v>898705</v>
      </c>
      <c r="G110" s="55">
        <f>'Ref. ACS-5-YR'!AC1568</f>
        <v>6.9000000000000006E-2</v>
      </c>
    </row>
    <row r="111" spans="1:7" x14ac:dyDescent="0.3">
      <c r="A111" s="186" t="s">
        <v>1595</v>
      </c>
      <c r="B111" s="16">
        <f>'Ref. ACS-5-YR'!H1569</f>
        <v>73</v>
      </c>
      <c r="C111" s="55">
        <f>'Ref. ACS-5-YR'!I1569</f>
        <v>2.5722339675828047E-2</v>
      </c>
      <c r="D111" s="16">
        <f>'Ref. ACS-5-YR'!R1569</f>
        <v>28293</v>
      </c>
      <c r="E111" s="55">
        <f>'Ref. ACS-5-YR'!S1569</f>
        <v>9.0999999999999998E-2</v>
      </c>
      <c r="F111" s="16">
        <f>'Ref. ACS-5-YR'!AB1569</f>
        <v>1114211</v>
      </c>
      <c r="G111" s="55">
        <f>'Ref. ACS-5-YR'!AC1569</f>
        <v>8.5000000000000006E-2</v>
      </c>
    </row>
    <row r="112" spans="1:7" x14ac:dyDescent="0.3">
      <c r="A112" s="186" t="s">
        <v>1596</v>
      </c>
      <c r="B112" s="16">
        <f>'Ref. ACS-5-YR'!H1570</f>
        <v>151</v>
      </c>
      <c r="C112" s="55">
        <f>'Ref. ACS-5-YR'!I1570</f>
        <v>5.320648343904158E-2</v>
      </c>
      <c r="D112" s="16">
        <f>'Ref. ACS-5-YR'!R1570</f>
        <v>18236</v>
      </c>
      <c r="E112" s="55">
        <f>'Ref. ACS-5-YR'!S1570</f>
        <v>5.8999999999999997E-2</v>
      </c>
      <c r="F112" s="16">
        <f>'Ref. ACS-5-YR'!AB1570</f>
        <v>834432</v>
      </c>
      <c r="G112" s="55">
        <f>'Ref. ACS-5-YR'!AC1570</f>
        <v>6.4000000000000001E-2</v>
      </c>
    </row>
    <row r="113" spans="1:13" x14ac:dyDescent="0.3">
      <c r="A113" s="186" t="s">
        <v>1597</v>
      </c>
      <c r="B113" s="16">
        <f>'Ref. ACS-5-YR'!H1571</f>
        <v>34</v>
      </c>
      <c r="C113" s="55">
        <f>'Ref. ACS-5-YR'!I1571</f>
        <v>1.1980267794221282E-2</v>
      </c>
      <c r="D113" s="16">
        <f>'Ref. ACS-5-YR'!R1571</f>
        <v>15641</v>
      </c>
      <c r="E113" s="55">
        <f>'Ref. ACS-5-YR'!S1571</f>
        <v>0.05</v>
      </c>
      <c r="F113" s="16">
        <f>'Ref. ACS-5-YR'!AB1571</f>
        <v>689973</v>
      </c>
      <c r="G113" s="55">
        <f>'Ref. ACS-5-YR'!AC1571</f>
        <v>5.2999999999999999E-2</v>
      </c>
    </row>
    <row r="114" spans="1:13" x14ac:dyDescent="0.3">
      <c r="A114" s="186" t="s">
        <v>1598</v>
      </c>
      <c r="B114" s="16">
        <f>'Ref. ACS-5-YR'!H1572</f>
        <v>37</v>
      </c>
      <c r="C114" s="55">
        <f>'Ref. ACS-5-YR'!I1572</f>
        <v>1.3037350246652573E-2</v>
      </c>
      <c r="D114" s="16">
        <f>'Ref. ACS-5-YR'!R1572</f>
        <v>7413</v>
      </c>
      <c r="E114" s="55">
        <f>'Ref. ACS-5-YR'!S1572</f>
        <v>2.4E-2</v>
      </c>
      <c r="F114" s="16">
        <f>'Ref. ACS-5-YR'!AB1572</f>
        <v>332220</v>
      </c>
      <c r="G114" s="55">
        <f>'Ref. ACS-5-YR'!AC1572</f>
        <v>2.5000000000000001E-2</v>
      </c>
    </row>
    <row r="115" spans="1:13" x14ac:dyDescent="0.3">
      <c r="A115" s="186" t="s">
        <v>1599</v>
      </c>
      <c r="B115" s="16">
        <f>'Ref. ACS-5-YR'!H1573</f>
        <v>0</v>
      </c>
      <c r="C115" s="55">
        <f>'Ref. ACS-5-YR'!I1573</f>
        <v>0</v>
      </c>
      <c r="D115" s="16">
        <f>'Ref. ACS-5-YR'!R1573</f>
        <v>8897</v>
      </c>
      <c r="E115" s="55">
        <f>'Ref. ACS-5-YR'!S1573</f>
        <v>2.9000000000000001E-2</v>
      </c>
      <c r="F115" s="16">
        <f>'Ref. ACS-5-YR'!AB1573</f>
        <v>590162</v>
      </c>
      <c r="G115" s="55">
        <f>'Ref. ACS-5-YR'!AC1573</f>
        <v>4.4999999999999998E-2</v>
      </c>
    </row>
    <row r="116" spans="1:13" x14ac:dyDescent="0.3">
      <c r="A116" t="s">
        <v>1600</v>
      </c>
      <c r="B116" s="2"/>
    </row>
    <row r="117" spans="1:13" ht="30" customHeight="1" x14ac:dyDescent="0.3">
      <c r="A117" s="357" t="s">
        <v>2499</v>
      </c>
      <c r="B117" s="357"/>
      <c r="C117" s="357"/>
      <c r="D117" s="357"/>
      <c r="E117" s="357"/>
      <c r="F117" s="357"/>
      <c r="G117" s="357"/>
    </row>
    <row r="120" spans="1:13" x14ac:dyDescent="0.3">
      <c r="M120"/>
    </row>
    <row r="121" spans="1:13" x14ac:dyDescent="0.3">
      <c r="A121" s="1" t="s">
        <v>2490</v>
      </c>
      <c r="B121" s="114"/>
      <c r="C121" s="114" t="s">
        <v>195</v>
      </c>
      <c r="D121" s="114"/>
      <c r="E121" s="114" t="s">
        <v>195</v>
      </c>
      <c r="F121" s="114"/>
      <c r="G121" s="114" t="s">
        <v>195</v>
      </c>
    </row>
    <row r="122" spans="1:13" ht="26.4" customHeight="1" x14ac:dyDescent="0.3">
      <c r="A122" s="156"/>
      <c r="B122" s="60" t="str">
        <f>B3</f>
        <v>City of Mendota</v>
      </c>
      <c r="C122" s="60" t="str">
        <f>B3</f>
        <v>City of Mendota</v>
      </c>
      <c r="D122" s="60" t="str">
        <f>B4</f>
        <v>Fresno County</v>
      </c>
      <c r="E122" s="60" t="str">
        <f>B4</f>
        <v>Fresno County</v>
      </c>
      <c r="F122" s="60" t="s">
        <v>189</v>
      </c>
      <c r="G122" s="60" t="s">
        <v>189</v>
      </c>
      <c r="M122" s="61" t="s">
        <v>131</v>
      </c>
    </row>
    <row r="123" spans="1:13" x14ac:dyDescent="0.3">
      <c r="A123" s="13" t="s">
        <v>190</v>
      </c>
      <c r="B123" s="16">
        <f>'Ref. ACS-5-YR'!H1163</f>
        <v>2838</v>
      </c>
      <c r="C123" s="55" t="str">
        <f>'Ref. ACS-5-YR'!I1163</f>
        <v xml:space="preserve"> </v>
      </c>
      <c r="D123" s="16">
        <f>'Ref. ACS-5-YR'!R1163</f>
        <v>310097</v>
      </c>
      <c r="E123" s="55" t="str">
        <f>'Ref. ACS-5-YR'!S1163</f>
        <v xml:space="preserve"> </v>
      </c>
      <c r="F123" s="16">
        <f>'Ref. ACS-5-YR'!AB1163</f>
        <v>13103114</v>
      </c>
      <c r="G123" s="55" t="str">
        <f>'Ref. ACS-5-YR'!AC1163</f>
        <v xml:space="preserve"> </v>
      </c>
    </row>
    <row r="124" spans="1:13" x14ac:dyDescent="0.3">
      <c r="A124" s="13" t="s">
        <v>1602</v>
      </c>
      <c r="B124" s="16">
        <f>'Ref. ACS-5-YR'!H1164</f>
        <v>1347</v>
      </c>
      <c r="C124" s="55">
        <f>'Ref. ACS-5-YR'!I1164</f>
        <v>0.47463002114164904</v>
      </c>
      <c r="D124" s="16">
        <f>'Ref. ACS-5-YR'!R1164</f>
        <v>166420</v>
      </c>
      <c r="E124" s="55">
        <f>'Ref. ACS-5-YR'!S1164</f>
        <v>0.53700000000000003</v>
      </c>
      <c r="F124" s="16">
        <f>'Ref. ACS-5-YR'!AB1164</f>
        <v>7241318</v>
      </c>
      <c r="G124" s="55">
        <f>'Ref. ACS-5-YR'!AC1164</f>
        <v>0.55300000000000005</v>
      </c>
    </row>
    <row r="125" spans="1:13" x14ac:dyDescent="0.3">
      <c r="A125" s="13" t="s">
        <v>1603</v>
      </c>
      <c r="B125" s="16">
        <f>'Ref. ACS-5-YR'!H1165</f>
        <v>1336</v>
      </c>
      <c r="C125" s="55">
        <f>'Ref. ACS-5-YR'!I1165</f>
        <v>0.47075405214940097</v>
      </c>
      <c r="D125" s="16">
        <f>'Ref. ACS-5-YR'!R1165</f>
        <v>166022</v>
      </c>
      <c r="E125" s="55">
        <f>'Ref. ACS-5-YR'!S1165</f>
        <v>0.53500000000000003</v>
      </c>
      <c r="F125" s="16">
        <f>'Ref. ACS-5-YR'!AB1165</f>
        <v>7223884</v>
      </c>
      <c r="G125" s="55">
        <f>'Ref. ACS-5-YR'!AC1165</f>
        <v>0.55100000000000005</v>
      </c>
    </row>
    <row r="126" spans="1:13" x14ac:dyDescent="0.3">
      <c r="A126" s="13" t="s">
        <v>1604</v>
      </c>
      <c r="B126" s="16">
        <f>'Ref. ACS-5-YR'!H1166</f>
        <v>11</v>
      </c>
      <c r="C126" s="55">
        <f>'Ref. ACS-5-YR'!I1166</f>
        <v>3.875968992248062E-3</v>
      </c>
      <c r="D126" s="16">
        <f>'Ref. ACS-5-YR'!R1166</f>
        <v>398</v>
      </c>
      <c r="E126" s="55">
        <f>'Ref. ACS-5-YR'!S1166</f>
        <v>1E-3</v>
      </c>
      <c r="F126" s="16">
        <f>'Ref. ACS-5-YR'!AB1166</f>
        <v>17434</v>
      </c>
      <c r="G126" s="55">
        <f>'Ref. ACS-5-YR'!AC1166</f>
        <v>1E-3</v>
      </c>
    </row>
    <row r="127" spans="1:13" x14ac:dyDescent="0.3">
      <c r="A127" s="13" t="s">
        <v>1605</v>
      </c>
      <c r="B127" s="16">
        <f>'Ref. ACS-5-YR'!H1167</f>
        <v>1491</v>
      </c>
      <c r="C127" s="55">
        <f>'Ref. ACS-5-YR'!I1167</f>
        <v>0.52536997885835091</v>
      </c>
      <c r="D127" s="16">
        <f>'Ref. ACS-5-YR'!R1167</f>
        <v>143677</v>
      </c>
      <c r="E127" s="55">
        <f>'Ref. ACS-5-YR'!S1167</f>
        <v>0.46300000000000002</v>
      </c>
      <c r="F127" s="16">
        <f>'Ref. ACS-5-YR'!AB1167</f>
        <v>5861796</v>
      </c>
      <c r="G127" s="55">
        <f>'Ref. ACS-5-YR'!AC1167</f>
        <v>0.44700000000000001</v>
      </c>
    </row>
    <row r="128" spans="1:13" x14ac:dyDescent="0.3">
      <c r="A128" s="13" t="s">
        <v>1603</v>
      </c>
      <c r="B128" s="16">
        <f>'Ref. ACS-5-YR'!H1168</f>
        <v>1491</v>
      </c>
      <c r="C128" s="55">
        <f>'Ref. ACS-5-YR'!I1168</f>
        <v>0.52536997885835091</v>
      </c>
      <c r="D128" s="16">
        <f>'Ref. ACS-5-YR'!R1168</f>
        <v>142998</v>
      </c>
      <c r="E128" s="55">
        <f>'Ref. ACS-5-YR'!S1168</f>
        <v>0.46100000000000002</v>
      </c>
      <c r="F128" s="16">
        <f>'Ref. ACS-5-YR'!AB1168</f>
        <v>5824888</v>
      </c>
      <c r="G128" s="55">
        <f>'Ref. ACS-5-YR'!AC1168</f>
        <v>0.44500000000000001</v>
      </c>
    </row>
    <row r="129" spans="1:13" x14ac:dyDescent="0.3">
      <c r="A129" s="13" t="s">
        <v>1606</v>
      </c>
      <c r="B129" s="16">
        <f>'Ref. ACS-5-YR'!H1169</f>
        <v>0</v>
      </c>
      <c r="C129" s="55">
        <f>'Ref. ACS-5-YR'!I1169</f>
        <v>0</v>
      </c>
      <c r="D129" s="16">
        <f>'Ref. ACS-5-YR'!R1169</f>
        <v>679</v>
      </c>
      <c r="E129" s="55">
        <f>'Ref. ACS-5-YR'!S1169</f>
        <v>2E-3</v>
      </c>
      <c r="F129" s="16">
        <f>'Ref. ACS-5-YR'!AB1169</f>
        <v>36908</v>
      </c>
      <c r="G129" s="55">
        <f>'Ref. ACS-5-YR'!AC1169</f>
        <v>3.0000000000000001E-3</v>
      </c>
    </row>
    <row r="130" spans="1:13" x14ac:dyDescent="0.3">
      <c r="A130" t="s">
        <v>1607</v>
      </c>
    </row>
    <row r="131" spans="1:13" s="72" customFormat="1" ht="29.4" customHeight="1" x14ac:dyDescent="0.3">
      <c r="A131" s="357" t="s">
        <v>2499</v>
      </c>
      <c r="B131" s="357"/>
      <c r="C131" s="357"/>
      <c r="D131" s="357"/>
      <c r="E131" s="357"/>
      <c r="F131" s="357"/>
      <c r="G131" s="357"/>
      <c r="I131" s="42"/>
      <c r="J131" s="42"/>
      <c r="K131" s="42"/>
      <c r="L131" s="268"/>
      <c r="M131" s="72" t="str">
        <f>A130</f>
        <v>Source: U.S. Census Bureau, ACS 16-20 (5-year Estimates), Table B25049</v>
      </c>
    </row>
    <row r="133" spans="1:13" x14ac:dyDescent="0.3">
      <c r="A133" s="1" t="s">
        <v>2489</v>
      </c>
      <c r="B133" s="114"/>
      <c r="C133" s="114" t="s">
        <v>195</v>
      </c>
      <c r="D133" s="114"/>
      <c r="E133" s="114" t="s">
        <v>195</v>
      </c>
      <c r="F133" s="114"/>
      <c r="G133" s="114" t="s">
        <v>195</v>
      </c>
      <c r="M133" s="61" t="s">
        <v>131</v>
      </c>
    </row>
    <row r="134" spans="1:13" ht="28.95" customHeight="1" x14ac:dyDescent="0.3">
      <c r="A134" s="156"/>
      <c r="B134" s="60" t="str">
        <f>B3</f>
        <v>City of Mendota</v>
      </c>
      <c r="C134" s="60" t="str">
        <f>B3</f>
        <v>City of Mendota</v>
      </c>
      <c r="D134" s="60" t="str">
        <f>B4</f>
        <v>Fresno County</v>
      </c>
      <c r="E134" s="60" t="str">
        <f>B4</f>
        <v>Fresno County</v>
      </c>
      <c r="F134" s="60" t="s">
        <v>189</v>
      </c>
      <c r="G134" s="60" t="s">
        <v>189</v>
      </c>
    </row>
    <row r="135" spans="1:13" x14ac:dyDescent="0.3">
      <c r="A135" s="13" t="s">
        <v>190</v>
      </c>
      <c r="B135" s="16">
        <f>'Ref. ACS-5-YR'!H1173</f>
        <v>2838</v>
      </c>
      <c r="C135" s="55" t="str">
        <f>'Ref. ACS-5-YR'!I1173</f>
        <v xml:space="preserve"> </v>
      </c>
      <c r="D135" s="16">
        <f>'Ref. ACS-5-YR'!R1173</f>
        <v>310097</v>
      </c>
      <c r="E135" s="55" t="str">
        <f>'Ref. ACS-5-YR'!S1173</f>
        <v xml:space="preserve"> </v>
      </c>
      <c r="F135" s="16">
        <f>'Ref. ACS-5-YR'!AB1173</f>
        <v>13103114</v>
      </c>
      <c r="G135" s="55" t="str">
        <f>'Ref. ACS-5-YR'!AC1173</f>
        <v xml:space="preserve"> </v>
      </c>
    </row>
    <row r="136" spans="1:13" x14ac:dyDescent="0.3">
      <c r="A136" s="13" t="s">
        <v>1602</v>
      </c>
      <c r="B136" s="16">
        <f>'Ref. ACS-5-YR'!H1174</f>
        <v>1347</v>
      </c>
      <c r="C136" s="55">
        <f>'Ref. ACS-5-YR'!I1174</f>
        <v>0.47463002114164904</v>
      </c>
      <c r="D136" s="16">
        <f>'Ref. ACS-5-YR'!R1174</f>
        <v>166420</v>
      </c>
      <c r="E136" s="55">
        <f>'Ref. ACS-5-YR'!S1174</f>
        <v>0.53700000000000003</v>
      </c>
      <c r="F136" s="16">
        <f>'Ref. ACS-5-YR'!AB1174</f>
        <v>7241318</v>
      </c>
      <c r="G136" s="55">
        <f>'Ref. ACS-5-YR'!AC1174</f>
        <v>0.55300000000000005</v>
      </c>
    </row>
    <row r="137" spans="1:13" x14ac:dyDescent="0.3">
      <c r="A137" s="13" t="s">
        <v>1608</v>
      </c>
      <c r="B137" s="16">
        <f>'Ref. ACS-5-YR'!H1175</f>
        <v>1347</v>
      </c>
      <c r="C137" s="55">
        <f>'Ref. ACS-5-YR'!I1175</f>
        <v>0.47463002114164904</v>
      </c>
      <c r="D137" s="16">
        <f>'Ref. ACS-5-YR'!R1175</f>
        <v>166025</v>
      </c>
      <c r="E137" s="55">
        <f>'Ref. ACS-5-YR'!S1175</f>
        <v>0.53500000000000003</v>
      </c>
      <c r="F137" s="16">
        <f>'Ref. ACS-5-YR'!AB1175</f>
        <v>7217842</v>
      </c>
      <c r="G137" s="55">
        <f>'Ref. ACS-5-YR'!AC1175</f>
        <v>0.55100000000000005</v>
      </c>
    </row>
    <row r="138" spans="1:13" x14ac:dyDescent="0.3">
      <c r="A138" s="13" t="s">
        <v>1609</v>
      </c>
      <c r="B138" s="16">
        <f>'Ref. ACS-5-YR'!H1176</f>
        <v>0</v>
      </c>
      <c r="C138" s="55">
        <f>'Ref. ACS-5-YR'!I1176</f>
        <v>0</v>
      </c>
      <c r="D138" s="16">
        <f>'Ref. ACS-5-YR'!R1176</f>
        <v>395</v>
      </c>
      <c r="E138" s="55">
        <f>'Ref. ACS-5-YR'!S1176</f>
        <v>1E-3</v>
      </c>
      <c r="F138" s="16">
        <f>'Ref. ACS-5-YR'!AB1176</f>
        <v>23476</v>
      </c>
      <c r="G138" s="55">
        <f>'Ref. ACS-5-YR'!AC1176</f>
        <v>2E-3</v>
      </c>
    </row>
    <row r="139" spans="1:13" x14ac:dyDescent="0.3">
      <c r="A139" s="13" t="s">
        <v>1605</v>
      </c>
      <c r="B139" s="16">
        <f>'Ref. ACS-5-YR'!H1177</f>
        <v>1491</v>
      </c>
      <c r="C139" s="55">
        <f>'Ref. ACS-5-YR'!I1177</f>
        <v>0.52536997885835091</v>
      </c>
      <c r="D139" s="16">
        <f>'Ref. ACS-5-YR'!R1177</f>
        <v>143677</v>
      </c>
      <c r="E139" s="55">
        <f>'Ref. ACS-5-YR'!S1177</f>
        <v>0.46300000000000002</v>
      </c>
      <c r="F139" s="16">
        <f>'Ref. ACS-5-YR'!AB1177</f>
        <v>5861796</v>
      </c>
      <c r="G139" s="55">
        <f>'Ref. ACS-5-YR'!AC1177</f>
        <v>0.44700000000000001</v>
      </c>
    </row>
    <row r="140" spans="1:13" x14ac:dyDescent="0.3">
      <c r="A140" s="13" t="s">
        <v>1608</v>
      </c>
      <c r="B140" s="16">
        <f>'Ref. ACS-5-YR'!H1178</f>
        <v>1471</v>
      </c>
      <c r="C140" s="55">
        <f>'Ref. ACS-5-YR'!I1178</f>
        <v>0.51832276250880904</v>
      </c>
      <c r="D140" s="16">
        <f>'Ref. ACS-5-YR'!R1178</f>
        <v>141328</v>
      </c>
      <c r="E140" s="55">
        <f>'Ref. ACS-5-YR'!S1178</f>
        <v>0.45600000000000002</v>
      </c>
      <c r="F140" s="16">
        <f>'Ref. ACS-5-YR'!AB1178</f>
        <v>5733612</v>
      </c>
      <c r="G140" s="55">
        <f>'Ref. ACS-5-YR'!AC1178</f>
        <v>0.438</v>
      </c>
    </row>
    <row r="141" spans="1:13" x14ac:dyDescent="0.3">
      <c r="A141" s="13" t="s">
        <v>1610</v>
      </c>
      <c r="B141" s="16">
        <f>'Ref. ACS-5-YR'!H1179</f>
        <v>20</v>
      </c>
      <c r="C141" s="55">
        <f>'Ref. ACS-5-YR'!I1179</f>
        <v>7.0472163495419312E-3</v>
      </c>
      <c r="D141" s="16">
        <f>'Ref. ACS-5-YR'!R1179</f>
        <v>2349</v>
      </c>
      <c r="E141" s="55">
        <f>'Ref. ACS-5-YR'!S1179</f>
        <v>8.0000000000000002E-3</v>
      </c>
      <c r="F141" s="16">
        <f>'Ref. ACS-5-YR'!AB1179</f>
        <v>128184</v>
      </c>
      <c r="G141" s="55">
        <f>'Ref. ACS-5-YR'!AC1179</f>
        <v>0.01</v>
      </c>
    </row>
    <row r="142" spans="1:13" x14ac:dyDescent="0.3">
      <c r="A142" t="s">
        <v>1611</v>
      </c>
      <c r="M142" s="42" t="str">
        <f>A142</f>
        <v>Source: U.S. Census Bureau, ACS 16-20 (5-year Estimates), Table B25053</v>
      </c>
    </row>
    <row r="143" spans="1:13" s="72" customFormat="1" ht="29.4" customHeight="1" x14ac:dyDescent="0.3">
      <c r="A143" s="357" t="s">
        <v>2499</v>
      </c>
      <c r="B143" s="357"/>
      <c r="C143" s="357"/>
      <c r="D143" s="357"/>
      <c r="E143" s="357"/>
      <c r="F143" s="357"/>
      <c r="G143" s="357"/>
      <c r="I143" s="42"/>
      <c r="J143" s="42"/>
      <c r="K143" s="42"/>
      <c r="L143" s="268"/>
    </row>
    <row r="145" spans="1:13" x14ac:dyDescent="0.3">
      <c r="A145" s="1" t="s">
        <v>1612</v>
      </c>
      <c r="M145" s="61" t="s">
        <v>1613</v>
      </c>
    </row>
    <row r="146" spans="1:13" x14ac:dyDescent="0.3">
      <c r="A146" s="48"/>
      <c r="B146" s="91">
        <v>2010</v>
      </c>
      <c r="C146" s="91">
        <v>2015</v>
      </c>
      <c r="D146" s="91">
        <v>2020</v>
      </c>
    </row>
    <row r="147" spans="1:13" x14ac:dyDescent="0.3">
      <c r="A147" s="13" t="s">
        <v>1614</v>
      </c>
      <c r="B147" s="6">
        <f>'Ref. ACS-5-YR Add.'!B28</f>
        <v>1554</v>
      </c>
      <c r="C147" s="6">
        <f>'Ref. ACS-5-YR Add.'!E28</f>
        <v>1255</v>
      </c>
      <c r="D147" s="6">
        <f>'Ref. ACS-5-YR Add.'!H28</f>
        <v>1992</v>
      </c>
    </row>
    <row r="148" spans="1:13" x14ac:dyDescent="0.3">
      <c r="A148" s="13" t="s">
        <v>1557</v>
      </c>
      <c r="B148" s="16">
        <f>'Ref. ACS-5-YR'!B924</f>
        <v>2796</v>
      </c>
      <c r="C148" s="16">
        <f>'Ref. ACS-5-YR'!E924</f>
        <v>2951</v>
      </c>
      <c r="D148" s="16">
        <f>'Ref. ACS-5-YR'!H924</f>
        <v>3005</v>
      </c>
      <c r="L148" s="264"/>
    </row>
    <row r="149" spans="1:13" x14ac:dyDescent="0.3">
      <c r="A149" s="13" t="s">
        <v>1615</v>
      </c>
      <c r="B149" s="86">
        <f>B147/B148</f>
        <v>0.55579399141630903</v>
      </c>
      <c r="C149" s="86">
        <f>C147/C148</f>
        <v>0.42527956624872926</v>
      </c>
      <c r="D149" s="86">
        <f>D147/D148</f>
        <v>0.66289517470881865</v>
      </c>
      <c r="L149" s="263"/>
    </row>
    <row r="150" spans="1:13" x14ac:dyDescent="0.3">
      <c r="A150" t="s">
        <v>1616</v>
      </c>
      <c r="L150" s="263"/>
    </row>
    <row r="151" spans="1:13" x14ac:dyDescent="0.3">
      <c r="L151" s="263"/>
    </row>
    <row r="152" spans="1:13" x14ac:dyDescent="0.3">
      <c r="L152" s="263"/>
    </row>
    <row r="153" spans="1:13" x14ac:dyDescent="0.3">
      <c r="L153" s="263"/>
    </row>
    <row r="154" spans="1:13" x14ac:dyDescent="0.3">
      <c r="L154" s="263"/>
    </row>
    <row r="155" spans="1:13" x14ac:dyDescent="0.3">
      <c r="L155" s="263"/>
    </row>
    <row r="156" spans="1:13" x14ac:dyDescent="0.3">
      <c r="L156" s="263"/>
    </row>
    <row r="159" spans="1:13" x14ac:dyDescent="0.3">
      <c r="M159" s="42" t="str">
        <f>A150</f>
        <v>Source: U.S. Census Bureau, ACS 06-10, 11-15, 16-20 (5-year Estimates), Table B25001, C24050.</v>
      </c>
    </row>
    <row r="163" spans="1:13" x14ac:dyDescent="0.3">
      <c r="A163" s="1" t="s">
        <v>2491</v>
      </c>
      <c r="M163" s="61" t="s">
        <v>1617</v>
      </c>
    </row>
    <row r="164" spans="1:13" ht="28.95" customHeight="1" x14ac:dyDescent="0.3">
      <c r="A164" s="80"/>
      <c r="B164" s="60" t="str">
        <f>B3</f>
        <v>City of Mendota</v>
      </c>
      <c r="C164" s="60" t="s">
        <v>195</v>
      </c>
      <c r="D164" s="60" t="str">
        <f>B4</f>
        <v>Fresno County</v>
      </c>
      <c r="E164" s="60" t="s">
        <v>195</v>
      </c>
      <c r="F164" s="60" t="s">
        <v>189</v>
      </c>
      <c r="G164" s="60" t="s">
        <v>195</v>
      </c>
      <c r="H164" s="58"/>
      <c r="I164" s="58"/>
      <c r="J164" s="58"/>
      <c r="K164" s="58"/>
    </row>
    <row r="165" spans="1:13" x14ac:dyDescent="0.3">
      <c r="A165" s="13" t="s">
        <v>196</v>
      </c>
      <c r="B165" s="16">
        <f>'Ref. ACS-5-YR'!H988</f>
        <v>167</v>
      </c>
      <c r="C165" s="55"/>
      <c r="D165" s="16">
        <f>'Ref. ACS-5-YR'!R988</f>
        <v>23260</v>
      </c>
      <c r="E165" s="55"/>
      <c r="F165" s="16">
        <f>'Ref. ACS-5-YR'!AB988</f>
        <v>1107831</v>
      </c>
      <c r="G165" s="55"/>
      <c r="H165" s="54"/>
      <c r="I165" s="54"/>
      <c r="J165" s="54"/>
      <c r="K165" s="54"/>
      <c r="M165" s="52"/>
    </row>
    <row r="166" spans="1:13" x14ac:dyDescent="0.3">
      <c r="A166" s="13" t="s">
        <v>1618</v>
      </c>
      <c r="B166" s="16">
        <f>'Ref. ACS-5-YR'!H989</f>
        <v>40</v>
      </c>
      <c r="C166" s="55">
        <f>'Ref. ACS-5-YR'!I989</f>
        <v>0.23952095808383234</v>
      </c>
      <c r="D166" s="16">
        <f>'Ref. ACS-5-YR'!R989</f>
        <v>4874</v>
      </c>
      <c r="E166" s="55">
        <f>'Ref. ACS-5-YR'!S989</f>
        <v>0.21</v>
      </c>
      <c r="F166" s="16">
        <f>'Ref. ACS-5-YR'!AB989</f>
        <v>227993</v>
      </c>
      <c r="G166" s="55">
        <f>'Ref. ACS-5-YR'!AC989</f>
        <v>0.20599999999999999</v>
      </c>
      <c r="H166" s="54"/>
      <c r="I166" s="54"/>
      <c r="J166" s="54"/>
      <c r="K166" s="54"/>
      <c r="L166" s="264"/>
    </row>
    <row r="167" spans="1:13" x14ac:dyDescent="0.3">
      <c r="A167" s="13" t="s">
        <v>1619</v>
      </c>
      <c r="B167" s="16">
        <f>'Ref. ACS-5-YR'!H990</f>
        <v>20</v>
      </c>
      <c r="C167" s="55">
        <f>'Ref. ACS-5-YR'!I990</f>
        <v>0.11976047904191617</v>
      </c>
      <c r="D167" s="16">
        <f>'Ref. ACS-5-YR'!R990</f>
        <v>1429</v>
      </c>
      <c r="E167" s="55">
        <f>'Ref. ACS-5-YR'!S990</f>
        <v>6.0999999999999999E-2</v>
      </c>
      <c r="F167" s="16">
        <f>'Ref. ACS-5-YR'!AB990</f>
        <v>54898</v>
      </c>
      <c r="G167" s="55">
        <f>'Ref. ACS-5-YR'!AC990</f>
        <v>0.05</v>
      </c>
      <c r="H167" s="54"/>
      <c r="I167" s="54"/>
      <c r="J167" s="54"/>
      <c r="K167" s="54"/>
      <c r="L167" s="263"/>
    </row>
    <row r="168" spans="1:13" x14ac:dyDescent="0.3">
      <c r="A168" s="13" t="s">
        <v>1620</v>
      </c>
      <c r="B168" s="16">
        <f>'Ref. ACS-5-YR'!H991</f>
        <v>0</v>
      </c>
      <c r="C168" s="55">
        <f>'Ref. ACS-5-YR'!I991</f>
        <v>0</v>
      </c>
      <c r="D168" s="16">
        <f>'Ref. ACS-5-YR'!R991</f>
        <v>2287</v>
      </c>
      <c r="E168" s="55">
        <f>'Ref. ACS-5-YR'!S991</f>
        <v>9.8000000000000004E-2</v>
      </c>
      <c r="F168" s="16">
        <f>'Ref. ACS-5-YR'!AB991</f>
        <v>77702</v>
      </c>
      <c r="G168" s="55">
        <f>'Ref. ACS-5-YR'!AC991</f>
        <v>7.0000000000000007E-2</v>
      </c>
      <c r="H168" s="54"/>
      <c r="I168" s="54"/>
      <c r="J168" s="54"/>
      <c r="K168" s="54"/>
      <c r="L168" s="263"/>
    </row>
    <row r="169" spans="1:13" x14ac:dyDescent="0.3">
      <c r="A169" s="13" t="s">
        <v>1621</v>
      </c>
      <c r="B169" s="16">
        <f>'Ref. ACS-5-YR'!H992</f>
        <v>0</v>
      </c>
      <c r="C169" s="55">
        <f>'Ref. ACS-5-YR'!I992</f>
        <v>0</v>
      </c>
      <c r="D169" s="16">
        <f>'Ref. ACS-5-YR'!R992</f>
        <v>885</v>
      </c>
      <c r="E169" s="55">
        <f>'Ref. ACS-5-YR'!S992</f>
        <v>3.7999999999999999E-2</v>
      </c>
      <c r="F169" s="16">
        <f>'Ref. ACS-5-YR'!AB992</f>
        <v>53437</v>
      </c>
      <c r="G169" s="55">
        <f>'Ref. ACS-5-YR'!AC992</f>
        <v>4.8000000000000001E-2</v>
      </c>
      <c r="H169" s="54"/>
      <c r="I169" s="54"/>
      <c r="J169" s="54"/>
      <c r="K169" s="54"/>
      <c r="L169" s="263"/>
    </row>
    <row r="170" spans="1:13" x14ac:dyDescent="0.3">
      <c r="A170" s="13" t="s">
        <v>1622</v>
      </c>
      <c r="B170" s="16">
        <f>'Ref. ACS-5-YR'!H993</f>
        <v>19</v>
      </c>
      <c r="C170" s="55">
        <f>'Ref. ACS-5-YR'!I993</f>
        <v>0.11377245508982035</v>
      </c>
      <c r="D170" s="16">
        <f>'Ref. ACS-5-YR'!R993</f>
        <v>5669</v>
      </c>
      <c r="E170" s="55">
        <f>'Ref. ACS-5-YR'!S993</f>
        <v>0.24399999999999999</v>
      </c>
      <c r="F170" s="16">
        <f>'Ref. ACS-5-YR'!AB993</f>
        <v>378023</v>
      </c>
      <c r="G170" s="55">
        <f>'Ref. ACS-5-YR'!AC993</f>
        <v>0.34100000000000003</v>
      </c>
      <c r="H170" s="54"/>
      <c r="I170" s="54"/>
      <c r="J170" s="54"/>
      <c r="K170" s="54"/>
      <c r="L170" s="263"/>
    </row>
    <row r="171" spans="1:13" x14ac:dyDescent="0.3">
      <c r="A171" s="13" t="s">
        <v>1623</v>
      </c>
      <c r="B171" s="16">
        <f>'Ref. ACS-5-YR'!H994</f>
        <v>43</v>
      </c>
      <c r="C171" s="55">
        <f>'Ref. ACS-5-YR'!I994</f>
        <v>0.25748502994011974</v>
      </c>
      <c r="D171" s="16">
        <f>'Ref. ACS-5-YR'!R994</f>
        <v>331</v>
      </c>
      <c r="E171" s="55">
        <f>'Ref. ACS-5-YR'!S994</f>
        <v>1.4E-2</v>
      </c>
      <c r="F171" s="16">
        <f>'Ref. ACS-5-YR'!AB994</f>
        <v>3326</v>
      </c>
      <c r="G171" s="55">
        <f>'Ref. ACS-5-YR'!AC994</f>
        <v>3.0000000000000001E-3</v>
      </c>
      <c r="H171" s="54"/>
      <c r="I171" s="54"/>
      <c r="J171" s="54"/>
      <c r="K171" s="54"/>
      <c r="L171" s="263"/>
    </row>
    <row r="172" spans="1:13" x14ac:dyDescent="0.3">
      <c r="A172" s="13" t="s">
        <v>1624</v>
      </c>
      <c r="B172" s="16">
        <f>'Ref. ACS-5-YR'!H995</f>
        <v>45</v>
      </c>
      <c r="C172" s="55">
        <f>'Ref. ACS-5-YR'!I995</f>
        <v>0.26946107784431139</v>
      </c>
      <c r="D172" s="16">
        <f>'Ref. ACS-5-YR'!R995</f>
        <v>7785</v>
      </c>
      <c r="E172" s="55">
        <f>'Ref. ACS-5-YR'!S995</f>
        <v>0.33500000000000002</v>
      </c>
      <c r="F172" s="16">
        <f>'Ref. ACS-5-YR'!AB995</f>
        <v>312452</v>
      </c>
      <c r="G172" s="55">
        <f>'Ref. ACS-5-YR'!AC995</f>
        <v>0.28199999999999997</v>
      </c>
      <c r="H172" s="54"/>
      <c r="I172" s="54"/>
      <c r="J172" s="54"/>
      <c r="K172" s="54"/>
      <c r="L172" s="263"/>
    </row>
    <row r="173" spans="1:13" x14ac:dyDescent="0.3">
      <c r="A173" t="s">
        <v>1625</v>
      </c>
      <c r="L173" s="276"/>
    </row>
    <row r="174" spans="1:13" x14ac:dyDescent="0.3">
      <c r="A174" s="370" t="s">
        <v>2492</v>
      </c>
      <c r="B174" s="370"/>
      <c r="C174" s="370"/>
      <c r="D174" s="370"/>
      <c r="E174" s="370"/>
      <c r="F174" s="370"/>
      <c r="G174" s="370"/>
      <c r="H174" s="370"/>
      <c r="I174" s="370"/>
      <c r="J174" s="370"/>
      <c r="K174" s="370"/>
      <c r="L174" s="276"/>
    </row>
    <row r="175" spans="1:13" ht="14.4" customHeight="1" x14ac:dyDescent="0.3">
      <c r="A175" s="370"/>
      <c r="B175" s="370"/>
      <c r="C175" s="370"/>
      <c r="D175" s="370"/>
      <c r="E175" s="370"/>
      <c r="F175" s="370"/>
      <c r="G175" s="370"/>
      <c r="H175" s="370"/>
      <c r="I175" s="370"/>
      <c r="J175" s="370"/>
      <c r="K175" s="370"/>
      <c r="L175" s="276"/>
    </row>
    <row r="176" spans="1:13" x14ac:dyDescent="0.3">
      <c r="A176" s="370"/>
      <c r="B176" s="370"/>
      <c r="C176" s="370"/>
      <c r="D176" s="370"/>
      <c r="E176" s="370"/>
      <c r="F176" s="370"/>
      <c r="G176" s="370"/>
      <c r="H176" s="370"/>
      <c r="I176" s="370"/>
      <c r="J176" s="370"/>
      <c r="K176" s="370"/>
      <c r="L176" s="276"/>
    </row>
    <row r="177" spans="1:13" x14ac:dyDescent="0.3">
      <c r="A177" s="370"/>
      <c r="B177" s="370"/>
      <c r="C177" s="370"/>
      <c r="D177" s="370"/>
      <c r="E177" s="370"/>
      <c r="F177" s="370"/>
      <c r="G177" s="370"/>
      <c r="H177" s="370"/>
      <c r="I177" s="370"/>
      <c r="J177" s="370"/>
      <c r="K177" s="370"/>
      <c r="L177" s="276"/>
    </row>
    <row r="178" spans="1:13" x14ac:dyDescent="0.3">
      <c r="A178" s="370"/>
      <c r="B178" s="370"/>
      <c r="C178" s="370"/>
      <c r="D178" s="370"/>
      <c r="E178" s="370"/>
      <c r="F178" s="370"/>
      <c r="G178" s="370"/>
      <c r="H178" s="370"/>
      <c r="I178" s="370"/>
      <c r="J178" s="370"/>
      <c r="K178" s="370"/>
      <c r="L178" s="276"/>
      <c r="M178" s="42" t="str">
        <f>A173</f>
        <v>Source: U.S. Census Bureau, ACS 16-20 (5-year Estimates), Table B25004</v>
      </c>
    </row>
    <row r="179" spans="1:13" ht="14.4" customHeight="1" x14ac:dyDescent="0.3">
      <c r="A179" s="370"/>
      <c r="B179" s="370"/>
      <c r="C179" s="370"/>
      <c r="D179" s="370"/>
      <c r="E179" s="370"/>
      <c r="F179" s="370"/>
      <c r="G179" s="370"/>
      <c r="H179" s="370"/>
      <c r="I179" s="370"/>
      <c r="J179" s="370"/>
      <c r="K179" s="370"/>
      <c r="L179" s="276"/>
    </row>
    <row r="180" spans="1:13" x14ac:dyDescent="0.3">
      <c r="A180" s="370"/>
      <c r="B180" s="370"/>
      <c r="C180" s="370"/>
      <c r="D180" s="370"/>
      <c r="E180" s="370"/>
      <c r="F180" s="370"/>
      <c r="G180" s="370"/>
      <c r="H180" s="370"/>
      <c r="I180" s="370"/>
      <c r="J180" s="370"/>
      <c r="K180" s="370"/>
      <c r="L180" s="276"/>
    </row>
    <row r="181" spans="1:13" x14ac:dyDescent="0.3">
      <c r="A181" s="370"/>
      <c r="B181" s="370"/>
      <c r="C181" s="370"/>
      <c r="D181" s="370"/>
      <c r="E181" s="370"/>
      <c r="F181" s="370"/>
      <c r="G181" s="370"/>
      <c r="H181" s="370"/>
      <c r="I181" s="370"/>
      <c r="J181" s="370"/>
      <c r="K181" s="370"/>
      <c r="L181" s="276"/>
    </row>
    <row r="182" spans="1:13" x14ac:dyDescent="0.3">
      <c r="A182" s="281"/>
      <c r="B182" s="281"/>
      <c r="C182" s="281"/>
      <c r="D182" s="281"/>
      <c r="E182" s="281"/>
      <c r="F182" s="281"/>
      <c r="G182" s="281"/>
      <c r="H182" s="281"/>
      <c r="I182" s="281"/>
      <c r="J182" s="281"/>
      <c r="K182" s="281"/>
      <c r="L182" s="276"/>
    </row>
    <row r="183" spans="1:13" x14ac:dyDescent="0.3">
      <c r="M183"/>
    </row>
    <row r="184" spans="1:13" x14ac:dyDescent="0.3">
      <c r="A184" s="1" t="s">
        <v>1626</v>
      </c>
      <c r="C184" s="114" t="s">
        <v>195</v>
      </c>
      <c r="D184" s="114"/>
      <c r="E184" s="114" t="s">
        <v>195</v>
      </c>
      <c r="F184" s="114"/>
      <c r="G184" s="114" t="s">
        <v>195</v>
      </c>
      <c r="M184" s="61" t="s">
        <v>2515</v>
      </c>
    </row>
    <row r="185" spans="1:13" ht="28.2" customHeight="1" x14ac:dyDescent="0.3">
      <c r="A185" s="80"/>
      <c r="B185" s="60" t="str">
        <f>B3</f>
        <v>City of Mendota</v>
      </c>
      <c r="C185" s="60" t="str">
        <f>B3</f>
        <v>City of Mendota</v>
      </c>
      <c r="D185" s="60" t="str">
        <f>B4</f>
        <v>Fresno County</v>
      </c>
      <c r="E185" s="60" t="str">
        <f>B4</f>
        <v>Fresno County</v>
      </c>
      <c r="F185" s="60" t="s">
        <v>189</v>
      </c>
      <c r="G185" s="60" t="s">
        <v>189</v>
      </c>
      <c r="H185" s="58"/>
      <c r="I185" s="58"/>
      <c r="J185" s="58"/>
      <c r="K185" s="58"/>
      <c r="L185" s="264"/>
    </row>
    <row r="186" spans="1:13" x14ac:dyDescent="0.3">
      <c r="A186" s="13" t="s">
        <v>190</v>
      </c>
      <c r="B186" s="16">
        <f>'Ref. ACS-5-YR'!H1049</f>
        <v>2838</v>
      </c>
      <c r="C186" s="55"/>
      <c r="D186" s="16">
        <f>'Ref. ACS-5-YR'!R1049</f>
        <v>310097</v>
      </c>
      <c r="E186" s="55"/>
      <c r="F186" s="16">
        <f>'Ref. ACS-5-YR'!AB1049</f>
        <v>13103114</v>
      </c>
      <c r="G186" s="55"/>
      <c r="H186" s="54"/>
      <c r="I186" s="54"/>
      <c r="J186" s="54"/>
      <c r="K186" s="54"/>
      <c r="L186" s="263"/>
      <c r="M186" s="84"/>
    </row>
    <row r="187" spans="1:13" x14ac:dyDescent="0.3">
      <c r="A187" s="13" t="s">
        <v>1627</v>
      </c>
      <c r="B187" s="16">
        <f>'Ref. ACS-5-YR'!H1051+'Ref. ACS-5-YR'!H1057</f>
        <v>685</v>
      </c>
      <c r="C187" s="55">
        <f>'Ref. ACS-5-YR'!I1051+'Ref. ACS-5-YR'!I1057</f>
        <v>0.24136715997181113</v>
      </c>
      <c r="D187" s="16">
        <f>'Ref. ACS-5-YR'!R1051+'Ref. ACS-5-YR'!R1057</f>
        <v>166924</v>
      </c>
      <c r="E187" s="55">
        <f>'Ref. ACS-5-YR'!S1051+'Ref. ACS-5-YR'!S1057</f>
        <v>0.53899999999999992</v>
      </c>
      <c r="F187" s="16">
        <f>'Ref. ACS-5-YR'!AB1051+'Ref. ACS-5-YR'!AB1057</f>
        <v>7507254</v>
      </c>
      <c r="G187" s="55">
        <f>'Ref. ACS-5-YR'!AC1051+'Ref. ACS-5-YR'!AC1057</f>
        <v>0.57299999999999995</v>
      </c>
      <c r="H187" s="54"/>
      <c r="I187" s="54"/>
      <c r="J187" s="54"/>
      <c r="K187" s="54"/>
      <c r="L187" s="263"/>
      <c r="M187" s="84"/>
    </row>
    <row r="188" spans="1:13" x14ac:dyDescent="0.3">
      <c r="A188" s="13" t="s">
        <v>1628</v>
      </c>
      <c r="B188" s="16">
        <f>'Ref. ACS-5-YR'!H1052+'Ref. ACS-5-YR'!H1058</f>
        <v>1379</v>
      </c>
      <c r="C188" s="55">
        <f>'Ref. ACS-5-YR'!I1052+'Ref. ACS-5-YR'!I1058</f>
        <v>0.48590556730091616</v>
      </c>
      <c r="D188" s="16">
        <f>'Ref. ACS-5-YR'!R1052+'Ref. ACS-5-YR'!R1058</f>
        <v>113268</v>
      </c>
      <c r="E188" s="55">
        <f>'Ref. ACS-5-YR'!S1052+'Ref. ACS-5-YR'!S1058</f>
        <v>0.36499999999999999</v>
      </c>
      <c r="F188" s="16">
        <f>'Ref. ACS-5-YR'!AB1052+'Ref. ACS-5-YR'!AB1058</f>
        <v>4520122</v>
      </c>
      <c r="G188" s="55">
        <f>'Ref. ACS-5-YR'!AC1052+'Ref. ACS-5-YR'!AC1058</f>
        <v>0.34499999999999997</v>
      </c>
      <c r="H188" s="54"/>
      <c r="I188" s="54"/>
      <c r="J188" s="54"/>
      <c r="K188" s="54"/>
      <c r="L188" s="263"/>
      <c r="M188" s="84"/>
    </row>
    <row r="189" spans="1:13" x14ac:dyDescent="0.3">
      <c r="A189" s="13" t="s">
        <v>1629</v>
      </c>
      <c r="B189" s="16">
        <f>'Ref. ACS-5-YR'!H1053+'Ref. ACS-5-YR'!H1059</f>
        <v>575</v>
      </c>
      <c r="C189" s="55">
        <f>'Ref. ACS-5-YR'!I1053+'Ref. ACS-5-YR'!I1059</f>
        <v>0.2026074700493305</v>
      </c>
      <c r="D189" s="16">
        <f>'Ref. ACS-5-YR'!R1053+'Ref. ACS-5-YR'!R1059</f>
        <v>18892</v>
      </c>
      <c r="E189" s="55">
        <f>'Ref. ACS-5-YR'!S1053+'Ref. ACS-5-YR'!S1059</f>
        <v>6.0999999999999999E-2</v>
      </c>
      <c r="F189" s="16">
        <f>'Ref. ACS-5-YR'!AB1053+'Ref. ACS-5-YR'!AB1059</f>
        <v>680753</v>
      </c>
      <c r="G189" s="55">
        <f>'Ref. ACS-5-YR'!AC1053+'Ref. ACS-5-YR'!AC1059</f>
        <v>5.2000000000000005E-2</v>
      </c>
      <c r="H189" s="54"/>
      <c r="I189" s="54"/>
      <c r="J189" s="54"/>
      <c r="K189" s="54"/>
      <c r="M189" s="84"/>
    </row>
    <row r="190" spans="1:13" x14ac:dyDescent="0.3">
      <c r="A190" s="13" t="s">
        <v>1630</v>
      </c>
      <c r="B190" s="16">
        <f>'Ref. ACS-5-YR'!H1054+'Ref. ACS-5-YR'!H1060</f>
        <v>114</v>
      </c>
      <c r="C190" s="55">
        <f>'Ref. ACS-5-YR'!I1054+'Ref. ACS-5-YR'!I1060</f>
        <v>4.0169133192389003E-2</v>
      </c>
      <c r="D190" s="16">
        <f>'Ref. ACS-5-YR'!R1054+'Ref. ACS-5-YR'!R1060</f>
        <v>6703</v>
      </c>
      <c r="E190" s="55">
        <f>'Ref. ACS-5-YR'!S1054+'Ref. ACS-5-YR'!S1060</f>
        <v>2.2000000000000002E-2</v>
      </c>
      <c r="F190" s="16">
        <f>'Ref. ACS-5-YR'!AB1054+'Ref. ACS-5-YR'!AB1060</f>
        <v>287225</v>
      </c>
      <c r="G190" s="55">
        <f>'Ref. ACS-5-YR'!AC1054+'Ref. ACS-5-YR'!AC1060</f>
        <v>2.1999999999999999E-2</v>
      </c>
      <c r="H190" s="54"/>
      <c r="I190" s="54"/>
      <c r="J190" s="54"/>
      <c r="K190" s="54"/>
      <c r="M190" s="84"/>
    </row>
    <row r="191" spans="1:13" x14ac:dyDescent="0.3">
      <c r="A191" s="13" t="s">
        <v>1631</v>
      </c>
      <c r="B191" s="16">
        <f>'Ref. ACS-5-YR'!H1055+'Ref. ACS-5-YR'!H1061</f>
        <v>85</v>
      </c>
      <c r="C191" s="55">
        <f>'Ref. ACS-5-YR'!I1055+'Ref. ACS-5-YR'!I1061</f>
        <v>2.9950669485553208E-2</v>
      </c>
      <c r="D191" s="16">
        <f>'Ref. ACS-5-YR'!R1055+'Ref. ACS-5-YR'!R1061</f>
        <v>4310</v>
      </c>
      <c r="E191" s="55">
        <f>'Ref. ACS-5-YR'!S1055+'Ref. ACS-5-YR'!S1061</f>
        <v>1.4E-2</v>
      </c>
      <c r="F191" s="16">
        <f>'Ref. ACS-5-YR'!AB1055+'Ref. ACS-5-YR'!AB1061</f>
        <v>107760</v>
      </c>
      <c r="G191" s="55">
        <f>'Ref. ACS-5-YR'!AC1055+'Ref. ACS-5-YR'!AC1061</f>
        <v>8.0000000000000002E-3</v>
      </c>
      <c r="H191" s="54"/>
      <c r="I191" s="54"/>
      <c r="J191" s="54"/>
      <c r="K191" s="54"/>
      <c r="M191" s="84"/>
    </row>
    <row r="192" spans="1:13" x14ac:dyDescent="0.3">
      <c r="A192" t="s">
        <v>2451</v>
      </c>
      <c r="B192" s="85"/>
      <c r="C192" s="85"/>
      <c r="D192" s="85"/>
      <c r="E192" s="85"/>
      <c r="F192" s="85"/>
      <c r="G192" s="85"/>
      <c r="H192" s="85"/>
      <c r="I192" s="85"/>
      <c r="J192" s="85"/>
      <c r="K192" s="85"/>
      <c r="L192" s="262"/>
      <c r="M192" s="84"/>
    </row>
    <row r="193" spans="1:13" x14ac:dyDescent="0.3">
      <c r="B193" s="85"/>
      <c r="C193" s="121"/>
      <c r="D193" s="85"/>
      <c r="E193" s="85"/>
      <c r="F193" s="85"/>
      <c r="G193" s="85"/>
      <c r="H193" s="85"/>
      <c r="I193" s="85"/>
      <c r="J193" s="85"/>
      <c r="K193" s="85"/>
      <c r="L193" s="260"/>
      <c r="M193" s="84"/>
    </row>
    <row r="194" spans="1:13" x14ac:dyDescent="0.3">
      <c r="B194" s="85"/>
      <c r="C194" s="85"/>
      <c r="D194" s="85"/>
      <c r="E194" s="85"/>
      <c r="F194" s="85"/>
      <c r="G194" s="85"/>
      <c r="H194" s="85"/>
      <c r="I194" s="85"/>
      <c r="J194" s="85"/>
      <c r="K194" s="85"/>
      <c r="L194" s="260"/>
      <c r="M194" s="84"/>
    </row>
    <row r="195" spans="1:13" x14ac:dyDescent="0.3">
      <c r="B195" s="85"/>
      <c r="C195" s="85"/>
      <c r="D195" s="85"/>
      <c r="E195" s="85"/>
      <c r="F195" s="85"/>
      <c r="G195" s="85"/>
      <c r="H195" s="85"/>
      <c r="I195" s="85"/>
      <c r="J195" s="85"/>
      <c r="K195" s="85"/>
      <c r="L195" s="263"/>
      <c r="M195" s="84"/>
    </row>
    <row r="196" spans="1:13" x14ac:dyDescent="0.3">
      <c r="B196" s="85"/>
      <c r="C196" s="85"/>
      <c r="D196" s="85"/>
      <c r="E196" s="85"/>
      <c r="F196" s="85"/>
      <c r="G196" s="85"/>
      <c r="H196" s="85"/>
      <c r="I196" s="85"/>
      <c r="J196" s="85"/>
      <c r="K196" s="85"/>
      <c r="L196" s="260"/>
      <c r="M196" s="84" t="str">
        <f>A214</f>
        <v>Source: U.S. Census Bureau, ACS 06-10, 11-15, 16-20 (5-year Estimates), Table B25014</v>
      </c>
    </row>
    <row r="197" spans="1:13" ht="43.2" x14ac:dyDescent="0.3">
      <c r="B197" s="85"/>
      <c r="C197" s="85"/>
      <c r="D197" s="85"/>
      <c r="E197" s="85"/>
      <c r="F197" s="85"/>
      <c r="G197" s="85"/>
      <c r="H197" s="85"/>
      <c r="I197" s="85"/>
      <c r="J197" s="85"/>
      <c r="K197" s="85"/>
      <c r="L197" s="263"/>
      <c r="M197" s="84" t="s">
        <v>2516</v>
      </c>
    </row>
    <row r="198" spans="1:13" x14ac:dyDescent="0.3">
      <c r="B198" s="85"/>
      <c r="C198" s="85"/>
      <c r="D198" s="85"/>
      <c r="E198" s="85"/>
      <c r="F198" s="85"/>
      <c r="G198" s="85"/>
      <c r="H198" s="85"/>
      <c r="I198" s="85"/>
      <c r="J198" s="85"/>
      <c r="K198" s="85"/>
      <c r="L198" s="263"/>
      <c r="M198" s="96"/>
    </row>
    <row r="199" spans="1:13" x14ac:dyDescent="0.3">
      <c r="A199" s="1" t="s">
        <v>1632</v>
      </c>
      <c r="C199" s="114" t="s">
        <v>195</v>
      </c>
      <c r="D199" s="114"/>
      <c r="E199" s="114" t="s">
        <v>195</v>
      </c>
      <c r="F199" s="114"/>
      <c r="G199" s="114" t="s">
        <v>195</v>
      </c>
      <c r="H199" s="85"/>
      <c r="I199" s="85"/>
      <c r="J199" s="85"/>
      <c r="K199" s="85"/>
      <c r="L199" s="263"/>
      <c r="M199" s="61" t="s">
        <v>2524</v>
      </c>
    </row>
    <row r="200" spans="1:13" x14ac:dyDescent="0.3">
      <c r="A200" s="80"/>
      <c r="B200" s="51">
        <v>2010</v>
      </c>
      <c r="C200" s="60">
        <v>2010</v>
      </c>
      <c r="D200" s="60">
        <v>2015</v>
      </c>
      <c r="E200" s="60">
        <v>2015</v>
      </c>
      <c r="F200" s="60">
        <v>2020</v>
      </c>
      <c r="G200" s="60">
        <v>2020</v>
      </c>
      <c r="H200" s="85"/>
      <c r="I200" s="85"/>
      <c r="J200" s="85"/>
      <c r="K200" s="85"/>
      <c r="L200" s="263"/>
      <c r="M200" s="96"/>
    </row>
    <row r="201" spans="1:13" x14ac:dyDescent="0.3">
      <c r="A201" s="13" t="s">
        <v>190</v>
      </c>
      <c r="B201" s="16">
        <f>'Ref. ACS-5-YR'!B1049</f>
        <v>2574</v>
      </c>
      <c r="C201" s="55"/>
      <c r="D201" s="16">
        <f>'Ref. ACS-5-YR'!E1049</f>
        <v>2913</v>
      </c>
      <c r="E201" s="55"/>
      <c r="F201" s="16">
        <f>'Ref. ACS-5-YR'!H1049</f>
        <v>2838</v>
      </c>
      <c r="G201" s="55"/>
      <c r="H201" s="85"/>
      <c r="I201" s="85"/>
      <c r="J201" s="85"/>
      <c r="K201" s="85"/>
      <c r="L201" s="263"/>
      <c r="M201" s="96"/>
    </row>
    <row r="202" spans="1:13" x14ac:dyDescent="0.3">
      <c r="A202" s="7" t="s">
        <v>1602</v>
      </c>
      <c r="B202" s="118">
        <f>'Ref. ACS-5-YR'!B1050</f>
        <v>1166</v>
      </c>
      <c r="C202" s="119">
        <f>'Ref. ACS-5-YR'!C1050</f>
        <v>0.45299145299145299</v>
      </c>
      <c r="D202" s="118">
        <f>'Ref. ACS-5-YR'!E1050</f>
        <v>1083</v>
      </c>
      <c r="E202" s="119">
        <f>'Ref. ACS-5-YR'!F1050</f>
        <v>0.37178166838311022</v>
      </c>
      <c r="F202" s="118">
        <f>'Ref. ACS-5-YR'!H1050</f>
        <v>1347</v>
      </c>
      <c r="G202" s="119">
        <f>'Ref. ACS-5-YR'!I1050</f>
        <v>0.47463002114164904</v>
      </c>
      <c r="H202" s="85"/>
      <c r="I202" s="85"/>
      <c r="J202" s="85"/>
      <c r="K202" s="85"/>
      <c r="L202" s="263"/>
      <c r="M202" s="96"/>
    </row>
    <row r="203" spans="1:13" x14ac:dyDescent="0.3">
      <c r="A203" s="13" t="s">
        <v>1633</v>
      </c>
      <c r="B203" s="16">
        <f>'Ref. ACS-5-YR'!B1051</f>
        <v>407</v>
      </c>
      <c r="C203" s="55">
        <f>B203/$B$202</f>
        <v>0.34905660377358488</v>
      </c>
      <c r="D203" s="16">
        <f>'Ref. ACS-5-YR'!E1051</f>
        <v>462</v>
      </c>
      <c r="E203" s="55">
        <f>D203/$D$202</f>
        <v>0.4265927977839335</v>
      </c>
      <c r="F203" s="16">
        <f>'Ref. ACS-5-YR'!H1051</f>
        <v>279</v>
      </c>
      <c r="G203" s="55">
        <f>F203/$F$202</f>
        <v>0.20712694877505569</v>
      </c>
      <c r="H203" s="85"/>
      <c r="I203" s="85"/>
      <c r="J203" s="85"/>
      <c r="K203" s="85"/>
      <c r="L203" s="263"/>
      <c r="M203" s="96"/>
    </row>
    <row r="204" spans="1:13" x14ac:dyDescent="0.3">
      <c r="A204" s="13" t="s">
        <v>1634</v>
      </c>
      <c r="B204" s="16">
        <f>'Ref. ACS-5-YR'!B1052</f>
        <v>517</v>
      </c>
      <c r="C204" s="55">
        <f t="shared" ref="C204:C207" si="0">B204/$B$202</f>
        <v>0.44339622641509435</v>
      </c>
      <c r="D204" s="16">
        <f>'Ref. ACS-5-YR'!E1052</f>
        <v>523</v>
      </c>
      <c r="E204" s="55">
        <f t="shared" ref="E204:E207" si="1">D204/$D$202</f>
        <v>0.48291782086795937</v>
      </c>
      <c r="F204" s="16">
        <f>'Ref. ACS-5-YR'!H1052</f>
        <v>753</v>
      </c>
      <c r="G204" s="55">
        <f t="shared" ref="G204:G207" si="2">F204/$F$202</f>
        <v>0.55902004454342979</v>
      </c>
      <c r="H204" s="85"/>
      <c r="I204" s="85"/>
      <c r="J204" s="85"/>
      <c r="K204" s="85"/>
      <c r="L204" s="263"/>
      <c r="M204" s="96"/>
    </row>
    <row r="205" spans="1:13" x14ac:dyDescent="0.3">
      <c r="A205" s="13" t="s">
        <v>1635</v>
      </c>
      <c r="B205" s="16">
        <f>'Ref. ACS-5-YR'!B1053</f>
        <v>186</v>
      </c>
      <c r="C205" s="55">
        <f t="shared" si="0"/>
        <v>0.15951972555746141</v>
      </c>
      <c r="D205" s="16">
        <f>'Ref. ACS-5-YR'!E1053</f>
        <v>83</v>
      </c>
      <c r="E205" s="55">
        <f t="shared" si="1"/>
        <v>7.663896583564174E-2</v>
      </c>
      <c r="F205" s="16">
        <f>'Ref. ACS-5-YR'!H1053</f>
        <v>314</v>
      </c>
      <c r="G205" s="55">
        <f t="shared" si="2"/>
        <v>0.23311061618411286</v>
      </c>
      <c r="H205" s="85"/>
      <c r="I205" s="85"/>
      <c r="J205" s="85"/>
      <c r="K205" s="85"/>
      <c r="L205" s="263"/>
      <c r="M205" s="96"/>
    </row>
    <row r="206" spans="1:13" x14ac:dyDescent="0.3">
      <c r="A206" s="13" t="s">
        <v>1636</v>
      </c>
      <c r="B206" s="16">
        <f>'Ref. ACS-5-YR'!B1054</f>
        <v>56</v>
      </c>
      <c r="C206" s="55">
        <f t="shared" si="0"/>
        <v>4.8027444253859346E-2</v>
      </c>
      <c r="D206" s="16">
        <f>'Ref. ACS-5-YR'!E1054</f>
        <v>7</v>
      </c>
      <c r="E206" s="55">
        <f t="shared" si="1"/>
        <v>6.4635272391505077E-3</v>
      </c>
      <c r="F206" s="16">
        <f>'Ref. ACS-5-YR'!H1054</f>
        <v>1</v>
      </c>
      <c r="G206" s="55">
        <f t="shared" si="2"/>
        <v>7.4239049740163323E-4</v>
      </c>
      <c r="H206" s="85"/>
      <c r="I206" s="85"/>
      <c r="J206" s="85"/>
      <c r="K206" s="85"/>
      <c r="L206" s="263"/>
      <c r="M206" s="96"/>
    </row>
    <row r="207" spans="1:13" x14ac:dyDescent="0.3">
      <c r="A207" s="13" t="s">
        <v>1637</v>
      </c>
      <c r="B207" s="16">
        <f>'Ref. ACS-5-YR'!B1055</f>
        <v>0</v>
      </c>
      <c r="C207" s="55">
        <f t="shared" si="0"/>
        <v>0</v>
      </c>
      <c r="D207" s="16">
        <f>'Ref. ACS-5-YR'!E1055</f>
        <v>8</v>
      </c>
      <c r="E207" s="55">
        <f t="shared" si="1"/>
        <v>7.3868882733148658E-3</v>
      </c>
      <c r="F207" s="16">
        <f>'Ref. ACS-5-YR'!H1055</f>
        <v>0</v>
      </c>
      <c r="G207" s="55">
        <f t="shared" si="2"/>
        <v>0</v>
      </c>
      <c r="H207" s="85"/>
      <c r="I207" s="85"/>
      <c r="J207" s="85"/>
      <c r="K207" s="85"/>
      <c r="L207" s="263"/>
      <c r="M207" s="96"/>
    </row>
    <row r="208" spans="1:13" x14ac:dyDescent="0.3">
      <c r="A208" s="7" t="s">
        <v>1605</v>
      </c>
      <c r="B208" s="118">
        <f>'Ref. ACS-5-YR'!B1056</f>
        <v>1408</v>
      </c>
      <c r="C208" s="119">
        <f>'Ref. ACS-5-YR'!C1056</f>
        <v>0.54700854700854706</v>
      </c>
      <c r="D208" s="118">
        <f>'Ref. ACS-5-YR'!E1056</f>
        <v>1830</v>
      </c>
      <c r="E208" s="119">
        <f>'Ref. ACS-5-YR'!F1056</f>
        <v>0.62821833161688978</v>
      </c>
      <c r="F208" s="118">
        <f>'Ref. ACS-5-YR'!H1056</f>
        <v>1491</v>
      </c>
      <c r="G208" s="119">
        <f>'Ref. ACS-5-YR'!I1056</f>
        <v>0.52536997885835091</v>
      </c>
      <c r="H208" s="85"/>
      <c r="I208" s="85"/>
      <c r="J208" s="85"/>
      <c r="K208" s="85"/>
      <c r="L208" s="263"/>
      <c r="M208" s="96"/>
    </row>
    <row r="209" spans="1:13" x14ac:dyDescent="0.3">
      <c r="A209" s="13" t="s">
        <v>1638</v>
      </c>
      <c r="B209" s="16">
        <f>'Ref. ACS-5-YR'!B1057</f>
        <v>347</v>
      </c>
      <c r="C209" s="55">
        <f>B209/$B$208</f>
        <v>0.24644886363636365</v>
      </c>
      <c r="D209" s="16">
        <f>'Ref. ACS-5-YR'!E1057</f>
        <v>385</v>
      </c>
      <c r="E209" s="55">
        <f>D209/$D$208</f>
        <v>0.2103825136612022</v>
      </c>
      <c r="F209" s="16">
        <f>'Ref. ACS-5-YR'!H1057</f>
        <v>406</v>
      </c>
      <c r="G209" s="55">
        <f>F209/$F$208</f>
        <v>0.27230046948356806</v>
      </c>
      <c r="H209" s="85"/>
      <c r="I209" s="85"/>
      <c r="J209" s="85"/>
      <c r="K209" s="85"/>
      <c r="L209" s="263"/>
      <c r="M209" s="96"/>
    </row>
    <row r="210" spans="1:13" x14ac:dyDescent="0.3">
      <c r="A210" s="13" t="s">
        <v>1639</v>
      </c>
      <c r="B210" s="16">
        <f>'Ref. ACS-5-YR'!B1058</f>
        <v>600</v>
      </c>
      <c r="C210" s="55">
        <f t="shared" ref="C210:C213" si="3">B210/$B$208</f>
        <v>0.42613636363636365</v>
      </c>
      <c r="D210" s="16">
        <f>'Ref. ACS-5-YR'!E1058</f>
        <v>994</v>
      </c>
      <c r="E210" s="55">
        <f t="shared" ref="E210:E213" si="4">D210/$D$208</f>
        <v>0.54316939890710381</v>
      </c>
      <c r="F210" s="16">
        <f>'Ref. ACS-5-YR'!H1058</f>
        <v>626</v>
      </c>
      <c r="G210" s="55">
        <f t="shared" ref="G210:G213" si="5">F210/$F$208</f>
        <v>0.4198524480214621</v>
      </c>
      <c r="H210" s="85"/>
      <c r="I210" s="85"/>
      <c r="J210" s="85"/>
      <c r="K210" s="85"/>
      <c r="L210" s="263"/>
      <c r="M210" s="96"/>
    </row>
    <row r="211" spans="1:13" x14ac:dyDescent="0.3">
      <c r="A211" s="13" t="s">
        <v>1640</v>
      </c>
      <c r="B211" s="16">
        <f>'Ref. ACS-5-YR'!B1059</f>
        <v>347</v>
      </c>
      <c r="C211" s="55">
        <f t="shared" si="3"/>
        <v>0.24644886363636365</v>
      </c>
      <c r="D211" s="16">
        <f>'Ref. ACS-5-YR'!E1059</f>
        <v>290</v>
      </c>
      <c r="E211" s="55">
        <f t="shared" si="4"/>
        <v>0.15846994535519127</v>
      </c>
      <c r="F211" s="16">
        <f>'Ref. ACS-5-YR'!H1059</f>
        <v>261</v>
      </c>
      <c r="G211" s="55">
        <f t="shared" si="5"/>
        <v>0.1750503018108652</v>
      </c>
      <c r="H211" s="85"/>
      <c r="I211" s="85"/>
      <c r="J211" s="85"/>
      <c r="K211" s="85"/>
      <c r="L211" s="263"/>
      <c r="M211" s="96"/>
    </row>
    <row r="212" spans="1:13" x14ac:dyDescent="0.3">
      <c r="A212" s="13" t="s">
        <v>1641</v>
      </c>
      <c r="B212" s="16">
        <f>'Ref. ACS-5-YR'!B1060</f>
        <v>52</v>
      </c>
      <c r="C212" s="55">
        <f t="shared" si="3"/>
        <v>3.6931818181818184E-2</v>
      </c>
      <c r="D212" s="16">
        <f>'Ref. ACS-5-YR'!E1060</f>
        <v>93</v>
      </c>
      <c r="E212" s="55">
        <f t="shared" si="4"/>
        <v>5.0819672131147541E-2</v>
      </c>
      <c r="F212" s="16">
        <f>'Ref. ACS-5-YR'!H1060</f>
        <v>113</v>
      </c>
      <c r="G212" s="55">
        <f t="shared" si="5"/>
        <v>7.5788061703554663E-2</v>
      </c>
      <c r="H212" s="85"/>
      <c r="I212" s="85"/>
      <c r="J212" s="85"/>
      <c r="K212" s="85"/>
      <c r="M212" s="84"/>
    </row>
    <row r="213" spans="1:13" x14ac:dyDescent="0.3">
      <c r="A213" s="13" t="s">
        <v>1642</v>
      </c>
      <c r="B213" s="16">
        <f>'Ref. ACS-5-YR'!B1061</f>
        <v>62</v>
      </c>
      <c r="C213" s="55">
        <f t="shared" si="3"/>
        <v>4.4034090909090912E-2</v>
      </c>
      <c r="D213" s="16">
        <f>'Ref. ACS-5-YR'!E1061</f>
        <v>68</v>
      </c>
      <c r="E213" s="55">
        <f t="shared" si="4"/>
        <v>3.7158469945355189E-2</v>
      </c>
      <c r="F213" s="16">
        <f>'Ref. ACS-5-YR'!H1061</f>
        <v>85</v>
      </c>
      <c r="G213" s="55">
        <f t="shared" si="5"/>
        <v>5.7008718980549968E-2</v>
      </c>
      <c r="H213" s="85"/>
    </row>
    <row r="214" spans="1:13" x14ac:dyDescent="0.3">
      <c r="A214" t="s">
        <v>1643</v>
      </c>
      <c r="M214" s="42" t="str">
        <f>A214</f>
        <v>Source: U.S. Census Bureau, ACS 06-10, 11-15, 16-20 (5-year Estimates), Table B25014</v>
      </c>
    </row>
    <row r="215" spans="1:13" ht="43.2" x14ac:dyDescent="0.3">
      <c r="M215" s="84" t="s">
        <v>2516</v>
      </c>
    </row>
    <row r="217" spans="1:13" x14ac:dyDescent="0.3">
      <c r="A217" s="1" t="s">
        <v>1644</v>
      </c>
      <c r="M217" s="61" t="s">
        <v>1645</v>
      </c>
    </row>
    <row r="218" spans="1:13" ht="28.95" customHeight="1" x14ac:dyDescent="0.3">
      <c r="A218" s="48" t="s">
        <v>188</v>
      </c>
      <c r="B218" s="60" t="str">
        <f>B3</f>
        <v>City of Mendota</v>
      </c>
      <c r="C218" s="60" t="s">
        <v>195</v>
      </c>
      <c r="D218" s="60" t="str">
        <f>B4</f>
        <v>Fresno County</v>
      </c>
      <c r="E218" s="60" t="s">
        <v>195</v>
      </c>
      <c r="F218" s="60" t="s">
        <v>189</v>
      </c>
      <c r="G218" s="60" t="s">
        <v>195</v>
      </c>
      <c r="H218" s="58"/>
      <c r="I218" s="58"/>
      <c r="J218" s="58"/>
      <c r="K218" s="58"/>
      <c r="M218" s="37"/>
    </row>
    <row r="219" spans="1:13" x14ac:dyDescent="0.3">
      <c r="A219" s="7" t="s">
        <v>1559</v>
      </c>
      <c r="B219" s="16">
        <f>'Ref. ACS-5-YR'!H1145</f>
        <v>2838</v>
      </c>
      <c r="C219" s="55"/>
      <c r="D219" s="16">
        <f>'Ref. ACS-5-YR'!R1145</f>
        <v>310097</v>
      </c>
      <c r="E219" s="55"/>
      <c r="F219" s="16">
        <f>'Ref. ACS-5-YR'!AB1145</f>
        <v>13103114</v>
      </c>
      <c r="G219" s="55"/>
      <c r="H219" s="54"/>
      <c r="I219" s="54"/>
      <c r="J219" s="54"/>
      <c r="K219" s="54"/>
    </row>
    <row r="220" spans="1:13" x14ac:dyDescent="0.3">
      <c r="A220" s="13" t="s">
        <v>1397</v>
      </c>
      <c r="B220" s="16">
        <f>'Ref. ACS-5-YR'!H1146</f>
        <v>1347</v>
      </c>
      <c r="C220" s="55">
        <f>'Ref. ACS-5-YR'!I1146</f>
        <v>0.47463002114164904</v>
      </c>
      <c r="D220" s="16">
        <f>'Ref. ACS-5-YR'!R1146</f>
        <v>166420</v>
      </c>
      <c r="E220" s="55">
        <f>'Ref. ACS-5-YR'!S1146</f>
        <v>0.53700000000000003</v>
      </c>
      <c r="F220" s="16">
        <f>'Ref. ACS-5-YR'!AB1146</f>
        <v>7241318</v>
      </c>
      <c r="G220" s="55">
        <f>'Ref. ACS-5-YR'!AC1146</f>
        <v>0.55300000000000005</v>
      </c>
      <c r="H220" s="54"/>
      <c r="I220" s="54"/>
      <c r="J220" s="54"/>
      <c r="K220" s="54"/>
      <c r="L220" s="264"/>
    </row>
    <row r="221" spans="1:13" x14ac:dyDescent="0.3">
      <c r="A221" s="13" t="s">
        <v>1401</v>
      </c>
      <c r="B221" s="16">
        <f>'Ref. ACS-5-YR'!H1153</f>
        <v>1491</v>
      </c>
      <c r="C221" s="55">
        <f>'Ref. ACS-5-YR'!I1153</f>
        <v>0.52536997885835091</v>
      </c>
      <c r="D221" s="16">
        <f>'Ref. ACS-5-YR'!R1153</f>
        <v>143677</v>
      </c>
      <c r="E221" s="55">
        <f>'Ref. ACS-5-YR'!S1153</f>
        <v>0.46300000000000002</v>
      </c>
      <c r="F221" s="16">
        <f>'Ref. ACS-5-YR'!AB1153</f>
        <v>5861796</v>
      </c>
      <c r="G221" s="55">
        <f>'Ref. ACS-5-YR'!AC1153</f>
        <v>0.44700000000000001</v>
      </c>
      <c r="H221" s="54"/>
      <c r="I221" s="54"/>
      <c r="J221" s="54"/>
      <c r="K221" s="54"/>
      <c r="L221" s="263"/>
    </row>
    <row r="222" spans="1:13" x14ac:dyDescent="0.3">
      <c r="A222" t="s">
        <v>1646</v>
      </c>
      <c r="L222" s="263"/>
    </row>
    <row r="223" spans="1:13" x14ac:dyDescent="0.3">
      <c r="L223" s="263"/>
    </row>
    <row r="224" spans="1:13" x14ac:dyDescent="0.3">
      <c r="A224" s="1" t="s">
        <v>1647</v>
      </c>
      <c r="L224" s="263"/>
    </row>
    <row r="225" spans="1:13" x14ac:dyDescent="0.3">
      <c r="A225" s="80"/>
      <c r="B225" s="90" t="s">
        <v>1648</v>
      </c>
      <c r="C225" s="90" t="s">
        <v>1649</v>
      </c>
      <c r="D225" s="90" t="s">
        <v>1650</v>
      </c>
      <c r="E225" s="90" t="s">
        <v>1651</v>
      </c>
      <c r="F225" s="90">
        <v>2020</v>
      </c>
      <c r="H225" s="52"/>
      <c r="I225" s="52"/>
      <c r="J225" s="52"/>
      <c r="K225" s="52"/>
      <c r="L225" s="263"/>
    </row>
    <row r="226" spans="1:13" x14ac:dyDescent="0.3">
      <c r="A226" s="7" t="s">
        <v>1559</v>
      </c>
      <c r="B226" s="16">
        <f>B227+B229</f>
        <v>2329</v>
      </c>
      <c r="C226" s="16">
        <f>C227+C229</f>
        <v>1683</v>
      </c>
      <c r="D226" s="16">
        <f>D227+D229</f>
        <v>1825</v>
      </c>
      <c r="E226" s="16">
        <f>E227+E229</f>
        <v>2424</v>
      </c>
      <c r="F226" s="16">
        <f>'Ref. ACS-5-YR'!H1145</f>
        <v>2838</v>
      </c>
      <c r="H226" s="2"/>
      <c r="I226" s="2"/>
      <c r="J226" s="2"/>
      <c r="K226" s="2"/>
      <c r="L226" s="263"/>
    </row>
    <row r="227" spans="1:13" x14ac:dyDescent="0.3">
      <c r="A227" s="13" t="s">
        <v>1397</v>
      </c>
      <c r="B227" s="16">
        <f>'Ref. DC-1980'!B22</f>
        <v>967</v>
      </c>
      <c r="C227" s="16">
        <f>'Ref. DC-1990'!B15</f>
        <v>777</v>
      </c>
      <c r="D227" s="16">
        <f>'Ref. DC-2000'!B44</f>
        <v>818</v>
      </c>
      <c r="E227" s="16">
        <f>'Ref. DC-2010'!B52+'Ref. DC-2010'!B53</f>
        <v>1056</v>
      </c>
      <c r="F227" s="16">
        <f>'Ref. ACS-5-YR'!H1146</f>
        <v>1347</v>
      </c>
      <c r="H227" s="2"/>
      <c r="I227" s="2"/>
      <c r="J227" s="2"/>
      <c r="K227" s="2"/>
      <c r="L227" s="263"/>
    </row>
    <row r="228" spans="1:13" x14ac:dyDescent="0.3">
      <c r="A228" s="13" t="s">
        <v>1412</v>
      </c>
      <c r="B228" s="55">
        <f>B227/(B227+B229)</f>
        <v>0.41519965650493773</v>
      </c>
      <c r="C228" s="55">
        <f>C227/(C227+C229)</f>
        <v>0.46167557932263814</v>
      </c>
      <c r="D228" s="55">
        <f>D227/(D227+D229)</f>
        <v>0.4482191780821918</v>
      </c>
      <c r="E228" s="55">
        <f>E227/(E227+E229)</f>
        <v>0.43564356435643564</v>
      </c>
      <c r="F228" s="55">
        <f>F227/(F227+F229)</f>
        <v>0.47463002114164904</v>
      </c>
      <c r="H228" s="54"/>
      <c r="I228" s="54"/>
      <c r="J228" s="54"/>
      <c r="K228" s="54"/>
      <c r="L228" s="263"/>
    </row>
    <row r="229" spans="1:13" x14ac:dyDescent="0.3">
      <c r="A229" s="13" t="s">
        <v>1401</v>
      </c>
      <c r="B229" s="16">
        <f>'Ref. DC-1980'!B21</f>
        <v>1362</v>
      </c>
      <c r="C229" s="16">
        <f>'Ref. DC-1990'!B16</f>
        <v>906</v>
      </c>
      <c r="D229" s="16">
        <f>'Ref. DC-2000'!B45</f>
        <v>1007</v>
      </c>
      <c r="E229" s="16">
        <f>'Ref. DC-2010'!B54</f>
        <v>1368</v>
      </c>
      <c r="F229" s="16">
        <f>'Ref. ACS-5-YR'!H1153</f>
        <v>1491</v>
      </c>
      <c r="H229" s="2"/>
      <c r="I229" s="2"/>
      <c r="J229" s="2"/>
      <c r="K229" s="2"/>
      <c r="L229" s="263"/>
    </row>
    <row r="230" spans="1:13" x14ac:dyDescent="0.3">
      <c r="A230" s="13" t="s">
        <v>1404</v>
      </c>
      <c r="B230" s="55">
        <f>B229/(B229+B227)</f>
        <v>0.58480034349506227</v>
      </c>
      <c r="C230" s="55">
        <f>C229/(C229+C227)</f>
        <v>0.53832442067736186</v>
      </c>
      <c r="D230" s="55">
        <f>D229/(D229+D227)</f>
        <v>0.5517808219178082</v>
      </c>
      <c r="E230" s="55">
        <f>E229/(E229+E227)</f>
        <v>0.5643564356435643</v>
      </c>
      <c r="F230" s="55">
        <f>F229/(F229+F227)</f>
        <v>0.52536997885835091</v>
      </c>
      <c r="H230" s="54"/>
      <c r="I230" s="54"/>
      <c r="J230" s="54"/>
      <c r="K230" s="54"/>
      <c r="L230" s="263"/>
    </row>
    <row r="231" spans="1:13" x14ac:dyDescent="0.3">
      <c r="A231" t="s">
        <v>1652</v>
      </c>
      <c r="L231" s="263"/>
    </row>
    <row r="232" spans="1:13" ht="28.8" x14ac:dyDescent="0.3">
      <c r="L232" s="263"/>
      <c r="M232" s="42" t="str">
        <f>A231</f>
        <v>Source: U.S. Census Bureau, Census 1980(SF1), 1990(SF1), 2000(SF1); ACS 16-20 (5-year Estimates), Table B25042</v>
      </c>
    </row>
    <row r="233" spans="1:13" ht="57.6" x14ac:dyDescent="0.3">
      <c r="L233" s="263"/>
      <c r="M233" s="84" t="s">
        <v>2518</v>
      </c>
    </row>
    <row r="234" spans="1:13" x14ac:dyDescent="0.3">
      <c r="L234" s="263"/>
      <c r="M234" s="97"/>
    </row>
    <row r="235" spans="1:13" x14ac:dyDescent="0.3">
      <c r="A235" s="1" t="s">
        <v>1653</v>
      </c>
      <c r="C235" s="114" t="s">
        <v>195</v>
      </c>
      <c r="D235" s="114"/>
      <c r="E235" s="114" t="s">
        <v>195</v>
      </c>
      <c r="F235" s="114"/>
      <c r="G235" s="114" t="s">
        <v>195</v>
      </c>
      <c r="L235" s="263"/>
      <c r="M235" s="61" t="s">
        <v>1654</v>
      </c>
    </row>
    <row r="236" spans="1:13" ht="28.95" customHeight="1" x14ac:dyDescent="0.3">
      <c r="A236" s="80"/>
      <c r="B236" s="60" t="str">
        <f>B3</f>
        <v>City of Mendota</v>
      </c>
      <c r="C236" s="60" t="str">
        <f>B3</f>
        <v>City of Mendota</v>
      </c>
      <c r="D236" s="60" t="str">
        <f>B4</f>
        <v>Fresno County</v>
      </c>
      <c r="E236" s="60" t="str">
        <f>B4</f>
        <v>Fresno County</v>
      </c>
      <c r="F236" s="60" t="s">
        <v>189</v>
      </c>
      <c r="G236" s="60" t="s">
        <v>189</v>
      </c>
      <c r="H236" s="58"/>
      <c r="I236" s="58"/>
      <c r="J236" s="58"/>
      <c r="K236" s="58"/>
      <c r="L236" s="263"/>
    </row>
    <row r="237" spans="1:13" x14ac:dyDescent="0.3">
      <c r="A237" s="13" t="s">
        <v>196</v>
      </c>
      <c r="B237" s="16">
        <f>'Ref. ACS-5-YR'!H1145</f>
        <v>2838</v>
      </c>
      <c r="C237" s="55"/>
      <c r="D237" s="16">
        <f>'Ref. ACS-5-YR'!R1145</f>
        <v>310097</v>
      </c>
      <c r="E237" s="55"/>
      <c r="F237" s="16">
        <f>'Ref. ACS-5-YR'!AB1145</f>
        <v>13103114</v>
      </c>
      <c r="G237" s="55"/>
      <c r="H237" s="54"/>
      <c r="I237" s="54"/>
      <c r="J237" s="54"/>
      <c r="K237" s="54"/>
      <c r="L237" s="263"/>
    </row>
    <row r="238" spans="1:13" x14ac:dyDescent="0.3">
      <c r="A238" s="7" t="s">
        <v>1655</v>
      </c>
      <c r="B238" s="118">
        <f t="shared" ref="B238:G243" si="6">B245+B252</f>
        <v>153</v>
      </c>
      <c r="C238" s="119">
        <f t="shared" si="6"/>
        <v>5.3911205073995772E-2</v>
      </c>
      <c r="D238" s="118">
        <f t="shared" si="6"/>
        <v>13534</v>
      </c>
      <c r="E238" s="119">
        <f t="shared" si="6"/>
        <v>4.3000000000000003E-2</v>
      </c>
      <c r="F238" s="118">
        <f t="shared" si="6"/>
        <v>547466</v>
      </c>
      <c r="G238" s="119">
        <f t="shared" si="6"/>
        <v>4.1999999999999996E-2</v>
      </c>
      <c r="H238" s="54"/>
      <c r="I238" s="54"/>
      <c r="J238" s="54"/>
      <c r="K238" s="54"/>
      <c r="L238" s="263"/>
    </row>
    <row r="239" spans="1:13" x14ac:dyDescent="0.3">
      <c r="A239" s="7" t="s">
        <v>1656</v>
      </c>
      <c r="B239" s="118">
        <f t="shared" si="6"/>
        <v>309</v>
      </c>
      <c r="C239" s="119">
        <f t="shared" si="6"/>
        <v>0.10887949260042283</v>
      </c>
      <c r="D239" s="118">
        <f t="shared" si="6"/>
        <v>23066</v>
      </c>
      <c r="E239" s="119">
        <f t="shared" si="6"/>
        <v>7.400000000000001E-2</v>
      </c>
      <c r="F239" s="118">
        <f t="shared" si="6"/>
        <v>1686731</v>
      </c>
      <c r="G239" s="119">
        <f t="shared" si="6"/>
        <v>0.128</v>
      </c>
      <c r="H239" s="54"/>
      <c r="I239" s="54"/>
      <c r="J239" s="54"/>
      <c r="K239" s="54"/>
      <c r="L239" s="263"/>
    </row>
    <row r="240" spans="1:13" x14ac:dyDescent="0.3">
      <c r="A240" s="7" t="s">
        <v>1657</v>
      </c>
      <c r="B240" s="118">
        <f t="shared" si="6"/>
        <v>490</v>
      </c>
      <c r="C240" s="119">
        <f t="shared" si="6"/>
        <v>0.1726568005637773</v>
      </c>
      <c r="D240" s="118">
        <f t="shared" si="6"/>
        <v>74555</v>
      </c>
      <c r="E240" s="119">
        <f t="shared" si="6"/>
        <v>0.24099999999999999</v>
      </c>
      <c r="F240" s="118">
        <f t="shared" si="6"/>
        <v>3527970</v>
      </c>
      <c r="G240" s="119">
        <f t="shared" si="6"/>
        <v>0.26900000000000002</v>
      </c>
      <c r="H240" s="54"/>
      <c r="I240" s="54"/>
      <c r="J240" s="54"/>
      <c r="K240" s="54"/>
      <c r="L240" s="263"/>
    </row>
    <row r="241" spans="1:12" x14ac:dyDescent="0.3">
      <c r="A241" s="7" t="s">
        <v>1658</v>
      </c>
      <c r="B241" s="118">
        <f t="shared" si="6"/>
        <v>1272</v>
      </c>
      <c r="C241" s="119">
        <f t="shared" si="6"/>
        <v>0.44820295983086678</v>
      </c>
      <c r="D241" s="118">
        <f t="shared" si="6"/>
        <v>133439</v>
      </c>
      <c r="E241" s="119">
        <f t="shared" si="6"/>
        <v>0.43099999999999999</v>
      </c>
      <c r="F241" s="118">
        <f t="shared" si="6"/>
        <v>4418085</v>
      </c>
      <c r="G241" s="119">
        <f t="shared" si="6"/>
        <v>0.33699999999999997</v>
      </c>
      <c r="H241" s="54"/>
      <c r="I241" s="54"/>
      <c r="J241" s="54"/>
      <c r="K241" s="54"/>
      <c r="L241" s="263"/>
    </row>
    <row r="242" spans="1:12" x14ac:dyDescent="0.3">
      <c r="A242" s="7" t="s">
        <v>1659</v>
      </c>
      <c r="B242" s="118">
        <f t="shared" si="6"/>
        <v>580</v>
      </c>
      <c r="C242" s="119">
        <f t="shared" si="6"/>
        <v>0.20436927413671599</v>
      </c>
      <c r="D242" s="118">
        <f t="shared" si="6"/>
        <v>54566</v>
      </c>
      <c r="E242" s="119">
        <f t="shared" si="6"/>
        <v>0.17599999999999999</v>
      </c>
      <c r="F242" s="118">
        <f t="shared" si="6"/>
        <v>2336619</v>
      </c>
      <c r="G242" s="119">
        <f t="shared" si="6"/>
        <v>0.17799999999999999</v>
      </c>
      <c r="H242" s="54"/>
      <c r="I242" s="54"/>
      <c r="J242" s="54"/>
      <c r="K242" s="54"/>
    </row>
    <row r="243" spans="1:12" x14ac:dyDescent="0.3">
      <c r="A243" s="7" t="s">
        <v>1660</v>
      </c>
      <c r="B243" s="118">
        <f t="shared" si="6"/>
        <v>34</v>
      </c>
      <c r="C243" s="119">
        <f t="shared" si="6"/>
        <v>1.1980267794221282E-2</v>
      </c>
      <c r="D243" s="118">
        <f t="shared" si="6"/>
        <v>10937</v>
      </c>
      <c r="E243" s="119">
        <f t="shared" si="6"/>
        <v>3.4999999999999996E-2</v>
      </c>
      <c r="F243" s="118">
        <f t="shared" si="6"/>
        <v>586243</v>
      </c>
      <c r="G243" s="119">
        <f t="shared" si="6"/>
        <v>4.3999999999999997E-2</v>
      </c>
      <c r="H243" s="54"/>
      <c r="I243" s="54"/>
      <c r="J243" s="54"/>
      <c r="K243" s="54"/>
    </row>
    <row r="244" spans="1:12" x14ac:dyDescent="0.3">
      <c r="A244" s="13" t="s">
        <v>1661</v>
      </c>
      <c r="B244" s="16">
        <f>'Ref. ACS-5-YR'!H1146</f>
        <v>1347</v>
      </c>
      <c r="C244" s="55">
        <f>'Ref. ACS-5-YR'!I1146</f>
        <v>0.47463002114164904</v>
      </c>
      <c r="D244" s="16">
        <f>'Ref. ACS-5-YR'!R1146</f>
        <v>166420</v>
      </c>
      <c r="E244" s="55">
        <f>'Ref. ACS-5-YR'!S1146</f>
        <v>0.53700000000000003</v>
      </c>
      <c r="F244" s="16">
        <f>'Ref. ACS-5-YR'!AB1146</f>
        <v>7241318</v>
      </c>
      <c r="G244" s="55">
        <f>'Ref. ACS-5-YR'!AC1146</f>
        <v>0.55300000000000005</v>
      </c>
      <c r="H244" s="54"/>
      <c r="I244" s="54"/>
      <c r="J244" s="54"/>
      <c r="K244" s="54"/>
    </row>
    <row r="245" spans="1:12" x14ac:dyDescent="0.3">
      <c r="A245" s="13" t="s">
        <v>1662</v>
      </c>
      <c r="B245" s="16">
        <f>'Ref. ACS-5-YR'!H1147</f>
        <v>0</v>
      </c>
      <c r="C245" s="55">
        <f>'Ref. ACS-5-YR'!I1147</f>
        <v>0</v>
      </c>
      <c r="D245" s="16">
        <f>'Ref. ACS-5-YR'!R1147</f>
        <v>1024</v>
      </c>
      <c r="E245" s="55">
        <f>'Ref. ACS-5-YR'!S1147</f>
        <v>3.0000000000000001E-3</v>
      </c>
      <c r="F245" s="16">
        <f>'Ref. ACS-5-YR'!AB1147</f>
        <v>50963</v>
      </c>
      <c r="G245" s="55">
        <f>'Ref. ACS-5-YR'!AC1147</f>
        <v>4.0000000000000001E-3</v>
      </c>
      <c r="H245" s="54"/>
      <c r="I245" s="54"/>
      <c r="J245" s="54"/>
      <c r="K245" s="54"/>
      <c r="L245" s="264"/>
    </row>
    <row r="246" spans="1:12" x14ac:dyDescent="0.3">
      <c r="A246" s="13" t="s">
        <v>1663</v>
      </c>
      <c r="B246" s="16">
        <f>'Ref. ACS-5-YR'!H1148</f>
        <v>0</v>
      </c>
      <c r="C246" s="55">
        <f>'Ref. ACS-5-YR'!I1148</f>
        <v>0</v>
      </c>
      <c r="D246" s="16">
        <f>'Ref. ACS-5-YR'!R1148</f>
        <v>1534</v>
      </c>
      <c r="E246" s="55">
        <f>'Ref. ACS-5-YR'!S1148</f>
        <v>5.0000000000000001E-3</v>
      </c>
      <c r="F246" s="16">
        <f>'Ref. ACS-5-YR'!AB1148</f>
        <v>173846</v>
      </c>
      <c r="G246" s="55">
        <f>'Ref. ACS-5-YR'!AC1148</f>
        <v>1.2999999999999999E-2</v>
      </c>
      <c r="H246" s="54"/>
      <c r="I246" s="54"/>
      <c r="J246" s="54"/>
      <c r="K246" s="54"/>
      <c r="L246" s="277"/>
    </row>
    <row r="247" spans="1:12" x14ac:dyDescent="0.3">
      <c r="A247" s="13" t="s">
        <v>1664</v>
      </c>
      <c r="B247" s="16">
        <f>'Ref. ACS-5-YR'!H1149</f>
        <v>44</v>
      </c>
      <c r="C247" s="55">
        <f>'Ref. ACS-5-YR'!I1149</f>
        <v>1.5503875968992248E-2</v>
      </c>
      <c r="D247" s="16">
        <f>'Ref. ACS-5-YR'!R1149</f>
        <v>19752</v>
      </c>
      <c r="E247" s="55">
        <f>'Ref. ACS-5-YR'!S1149</f>
        <v>6.4000000000000001E-2</v>
      </c>
      <c r="F247" s="16">
        <f>'Ref. ACS-5-YR'!AB1149</f>
        <v>1307148</v>
      </c>
      <c r="G247" s="55">
        <f>'Ref. ACS-5-YR'!AC1149</f>
        <v>0.1</v>
      </c>
      <c r="H247" s="54"/>
      <c r="I247" s="54"/>
      <c r="J247" s="54"/>
      <c r="K247" s="54"/>
      <c r="L247" s="263"/>
    </row>
    <row r="248" spans="1:12" x14ac:dyDescent="0.3">
      <c r="A248" s="13" t="s">
        <v>1665</v>
      </c>
      <c r="B248" s="16">
        <f>'Ref. ACS-5-YR'!H1150</f>
        <v>911</v>
      </c>
      <c r="C248" s="55">
        <f>'Ref. ACS-5-YR'!I1150</f>
        <v>0.32100070472163494</v>
      </c>
      <c r="D248" s="16">
        <f>'Ref. ACS-5-YR'!R1150</f>
        <v>91033</v>
      </c>
      <c r="E248" s="55">
        <f>'Ref. ACS-5-YR'!S1150</f>
        <v>0.29399999999999998</v>
      </c>
      <c r="F248" s="16">
        <f>'Ref. ACS-5-YR'!AB1150</f>
        <v>3228533</v>
      </c>
      <c r="G248" s="55">
        <f>'Ref. ACS-5-YR'!AC1150</f>
        <v>0.246</v>
      </c>
      <c r="H248" s="54"/>
      <c r="I248" s="54"/>
      <c r="J248" s="54"/>
      <c r="K248" s="54"/>
      <c r="L248" s="263"/>
    </row>
    <row r="249" spans="1:12" x14ac:dyDescent="0.3">
      <c r="A249" s="13" t="s">
        <v>1666</v>
      </c>
      <c r="B249" s="16">
        <f>'Ref. ACS-5-YR'!H1151</f>
        <v>358</v>
      </c>
      <c r="C249" s="55">
        <f>'Ref. ACS-5-YR'!I1151</f>
        <v>0.12614517265680056</v>
      </c>
      <c r="D249" s="16">
        <f>'Ref. ACS-5-YR'!R1151</f>
        <v>43719</v>
      </c>
      <c r="E249" s="55">
        <f>'Ref. ACS-5-YR'!S1151</f>
        <v>0.14099999999999999</v>
      </c>
      <c r="F249" s="16">
        <f>'Ref. ACS-5-YR'!AB1151</f>
        <v>1964487</v>
      </c>
      <c r="G249" s="55">
        <f>'Ref. ACS-5-YR'!AC1151</f>
        <v>0.15</v>
      </c>
      <c r="H249" s="54"/>
      <c r="I249" s="54"/>
      <c r="J249" s="54"/>
      <c r="K249" s="54"/>
      <c r="L249" s="277"/>
    </row>
    <row r="250" spans="1:12" x14ac:dyDescent="0.3">
      <c r="A250" s="13" t="s">
        <v>1667</v>
      </c>
      <c r="B250" s="16">
        <f>'Ref. ACS-5-YR'!H1152</f>
        <v>34</v>
      </c>
      <c r="C250" s="55">
        <f>'Ref. ACS-5-YR'!I1152</f>
        <v>1.1980267794221282E-2</v>
      </c>
      <c r="D250" s="16">
        <f>'Ref. ACS-5-YR'!R1152</f>
        <v>9358</v>
      </c>
      <c r="E250" s="55">
        <f>'Ref. ACS-5-YR'!S1152</f>
        <v>0.03</v>
      </c>
      <c r="F250" s="16">
        <f>'Ref. ACS-5-YR'!AB1152</f>
        <v>516341</v>
      </c>
      <c r="G250" s="55">
        <f>'Ref. ACS-5-YR'!AC1152</f>
        <v>3.9E-2</v>
      </c>
      <c r="H250" s="54"/>
      <c r="I250" s="54"/>
      <c r="J250" s="54"/>
      <c r="K250" s="54"/>
      <c r="L250" s="263"/>
    </row>
    <row r="251" spans="1:12" x14ac:dyDescent="0.3">
      <c r="A251" s="13" t="s">
        <v>1668</v>
      </c>
      <c r="B251" s="16">
        <f>'Ref. ACS-5-YR'!H1153</f>
        <v>1491</v>
      </c>
      <c r="C251" s="55">
        <f>'Ref. ACS-5-YR'!I1153</f>
        <v>0.52536997885835091</v>
      </c>
      <c r="D251" s="16">
        <f>'Ref. ACS-5-YR'!R1153</f>
        <v>143677</v>
      </c>
      <c r="E251" s="55">
        <f>'Ref. ACS-5-YR'!S1153</f>
        <v>0.46300000000000002</v>
      </c>
      <c r="F251" s="16">
        <f>'Ref. ACS-5-YR'!AB1153</f>
        <v>5861796</v>
      </c>
      <c r="G251" s="55">
        <f>'Ref. ACS-5-YR'!AC1153</f>
        <v>0.44700000000000001</v>
      </c>
      <c r="H251" s="54"/>
      <c r="I251" s="54"/>
      <c r="J251" s="54"/>
      <c r="K251" s="54"/>
      <c r="L251" s="263"/>
    </row>
    <row r="252" spans="1:12" x14ac:dyDescent="0.3">
      <c r="A252" s="13" t="s">
        <v>1669</v>
      </c>
      <c r="B252" s="16">
        <f>'Ref. ACS-5-YR'!H1154</f>
        <v>153</v>
      </c>
      <c r="C252" s="55">
        <f>'Ref. ACS-5-YR'!I1154</f>
        <v>5.3911205073995772E-2</v>
      </c>
      <c r="D252" s="16">
        <f>'Ref. ACS-5-YR'!R1154</f>
        <v>12510</v>
      </c>
      <c r="E252" s="55">
        <f>'Ref. ACS-5-YR'!S1154</f>
        <v>0.04</v>
      </c>
      <c r="F252" s="16">
        <f>'Ref. ACS-5-YR'!AB1154</f>
        <v>496503</v>
      </c>
      <c r="G252" s="55">
        <f>'Ref. ACS-5-YR'!AC1154</f>
        <v>3.7999999999999999E-2</v>
      </c>
      <c r="H252" s="54"/>
      <c r="I252" s="54"/>
      <c r="J252" s="54"/>
      <c r="K252" s="54"/>
      <c r="L252" s="277"/>
    </row>
    <row r="253" spans="1:12" x14ac:dyDescent="0.3">
      <c r="A253" s="13" t="s">
        <v>1670</v>
      </c>
      <c r="B253" s="16">
        <f>'Ref. ACS-5-YR'!H1155</f>
        <v>309</v>
      </c>
      <c r="C253" s="55">
        <f>'Ref. ACS-5-YR'!I1155</f>
        <v>0.10887949260042283</v>
      </c>
      <c r="D253" s="16">
        <f>'Ref. ACS-5-YR'!R1155</f>
        <v>21532</v>
      </c>
      <c r="E253" s="55">
        <f>'Ref. ACS-5-YR'!S1155</f>
        <v>6.9000000000000006E-2</v>
      </c>
      <c r="F253" s="16">
        <f>'Ref. ACS-5-YR'!AB1155</f>
        <v>1512885</v>
      </c>
      <c r="G253" s="55">
        <f>'Ref. ACS-5-YR'!AC1155</f>
        <v>0.115</v>
      </c>
      <c r="H253" s="54"/>
      <c r="I253" s="54"/>
      <c r="J253" s="54"/>
      <c r="K253" s="54"/>
      <c r="L253" s="263"/>
    </row>
    <row r="254" spans="1:12" x14ac:dyDescent="0.3">
      <c r="A254" s="13" t="s">
        <v>1671</v>
      </c>
      <c r="B254" s="16">
        <f>'Ref. ACS-5-YR'!H1156</f>
        <v>446</v>
      </c>
      <c r="C254" s="55">
        <f>'Ref. ACS-5-YR'!I1156</f>
        <v>0.15715292459478505</v>
      </c>
      <c r="D254" s="16">
        <f>'Ref. ACS-5-YR'!R1156</f>
        <v>54803</v>
      </c>
      <c r="E254" s="55">
        <f>'Ref. ACS-5-YR'!S1156</f>
        <v>0.17699999999999999</v>
      </c>
      <c r="F254" s="16">
        <f>'Ref. ACS-5-YR'!AB1156</f>
        <v>2220822</v>
      </c>
      <c r="G254" s="55">
        <f>'Ref. ACS-5-YR'!AC1156</f>
        <v>0.16900000000000001</v>
      </c>
      <c r="H254" s="54"/>
      <c r="I254" s="54"/>
      <c r="J254" s="54"/>
      <c r="K254" s="54"/>
      <c r="L254" s="263"/>
    </row>
    <row r="255" spans="1:12" x14ac:dyDescent="0.3">
      <c r="A255" s="13" t="s">
        <v>1672</v>
      </c>
      <c r="B255" s="16">
        <f>'Ref. ACS-5-YR'!H1157</f>
        <v>361</v>
      </c>
      <c r="C255" s="55">
        <f>'Ref. ACS-5-YR'!I1157</f>
        <v>0.12720225510923186</v>
      </c>
      <c r="D255" s="16">
        <f>'Ref. ACS-5-YR'!R1157</f>
        <v>42406</v>
      </c>
      <c r="E255" s="55">
        <f>'Ref. ACS-5-YR'!S1157</f>
        <v>0.13700000000000001</v>
      </c>
      <c r="F255" s="16">
        <f>'Ref. ACS-5-YR'!AB1157</f>
        <v>1189552</v>
      </c>
      <c r="G255" s="55">
        <f>'Ref. ACS-5-YR'!AC1157</f>
        <v>9.0999999999999998E-2</v>
      </c>
      <c r="H255" s="54"/>
      <c r="I255" s="54"/>
      <c r="J255" s="54"/>
      <c r="K255" s="54"/>
      <c r="L255" s="277"/>
    </row>
    <row r="256" spans="1:12" x14ac:dyDescent="0.3">
      <c r="A256" s="13" t="s">
        <v>1673</v>
      </c>
      <c r="B256" s="16">
        <f>'Ref. ACS-5-YR'!H1158</f>
        <v>222</v>
      </c>
      <c r="C256" s="55">
        <f>'Ref. ACS-5-YR'!I1158</f>
        <v>7.8224101479915431E-2</v>
      </c>
      <c r="D256" s="16">
        <f>'Ref. ACS-5-YR'!R1158</f>
        <v>10847</v>
      </c>
      <c r="E256" s="55">
        <f>'Ref. ACS-5-YR'!S1158</f>
        <v>3.5000000000000003E-2</v>
      </c>
      <c r="F256" s="16">
        <f>'Ref. ACS-5-YR'!AB1158</f>
        <v>372132</v>
      </c>
      <c r="G256" s="55">
        <f>'Ref. ACS-5-YR'!AC1158</f>
        <v>2.8000000000000001E-2</v>
      </c>
      <c r="H256" s="54"/>
      <c r="I256" s="54"/>
      <c r="J256" s="54"/>
      <c r="K256" s="54"/>
      <c r="L256" s="263"/>
    </row>
    <row r="257" spans="1:13" x14ac:dyDescent="0.3">
      <c r="A257" s="13" t="s">
        <v>1674</v>
      </c>
      <c r="B257" s="16">
        <f>'Ref. ACS-5-YR'!H1159</f>
        <v>0</v>
      </c>
      <c r="C257" s="55">
        <f>'Ref. ACS-5-YR'!I1159</f>
        <v>0</v>
      </c>
      <c r="D257" s="16">
        <f>'Ref. ACS-5-YR'!R1159</f>
        <v>1579</v>
      </c>
      <c r="E257" s="55">
        <f>'Ref. ACS-5-YR'!S1159</f>
        <v>5.0000000000000001E-3</v>
      </c>
      <c r="F257" s="16">
        <f>'Ref. ACS-5-YR'!AB1159</f>
        <v>69902</v>
      </c>
      <c r="G257" s="55">
        <f>'Ref. ACS-5-YR'!AC1159</f>
        <v>5.0000000000000001E-3</v>
      </c>
      <c r="H257" s="54"/>
      <c r="I257" s="54"/>
      <c r="J257" s="54"/>
      <c r="K257" s="54"/>
      <c r="L257" s="263"/>
    </row>
    <row r="258" spans="1:13" x14ac:dyDescent="0.3">
      <c r="A258" t="s">
        <v>1646</v>
      </c>
      <c r="L258" s="277"/>
      <c r="M258" s="42" t="str">
        <f>A258</f>
        <v>Source: U.S. Census Bureau, ACS 16-20 (5-year Estimates), Table B25042</v>
      </c>
    </row>
    <row r="259" spans="1:13" x14ac:dyDescent="0.3">
      <c r="L259" s="263"/>
    </row>
    <row r="260" spans="1:13" x14ac:dyDescent="0.3">
      <c r="A260" s="1" t="s">
        <v>1675</v>
      </c>
      <c r="L260" s="263"/>
      <c r="M260" s="61" t="s">
        <v>1676</v>
      </c>
    </row>
    <row r="261" spans="1:13" ht="28.2" customHeight="1" x14ac:dyDescent="0.3">
      <c r="A261" s="80"/>
      <c r="B261" s="60" t="str">
        <f>B3</f>
        <v>City of Mendota</v>
      </c>
      <c r="C261" s="60" t="s">
        <v>195</v>
      </c>
      <c r="D261" s="60" t="str">
        <f>B4</f>
        <v>Fresno County</v>
      </c>
      <c r="E261" s="60" t="s">
        <v>195</v>
      </c>
      <c r="F261" s="60" t="s">
        <v>189</v>
      </c>
      <c r="G261" s="60" t="s">
        <v>195</v>
      </c>
      <c r="H261" s="58"/>
      <c r="I261" s="58"/>
      <c r="J261" s="58"/>
      <c r="K261" s="58"/>
      <c r="L261" s="277"/>
    </row>
    <row r="262" spans="1:13" x14ac:dyDescent="0.3">
      <c r="A262" s="87" t="s">
        <v>266</v>
      </c>
      <c r="B262" s="87"/>
      <c r="C262" s="87"/>
      <c r="D262" s="87"/>
      <c r="E262" s="87"/>
      <c r="F262" s="87"/>
      <c r="G262" s="87"/>
      <c r="H262" s="88"/>
      <c r="I262" s="88"/>
      <c r="J262" s="88"/>
      <c r="K262" s="88"/>
      <c r="L262" s="263"/>
    </row>
    <row r="263" spans="1:13" x14ac:dyDescent="0.3">
      <c r="A263" s="13" t="s">
        <v>1602</v>
      </c>
      <c r="B263" s="16">
        <f>'Ref. ACS-5-YR'!H935</f>
        <v>548</v>
      </c>
      <c r="C263" s="55">
        <f>'Ref. ACS-5-YR'!I935</f>
        <v>0.5463609172482552</v>
      </c>
      <c r="D263" s="16">
        <f>'Ref. ACS-5-YR'!R935</f>
        <v>117284</v>
      </c>
      <c r="E263" s="55">
        <f>'Ref. ACS-5-YR'!S935</f>
        <v>0.57699999999999996</v>
      </c>
      <c r="F263" s="16">
        <f>'Ref. ACS-5-YR'!AB935</f>
        <v>4831347</v>
      </c>
      <c r="G263" s="55">
        <f>'Ref. ACS-5-YR'!AC935</f>
        <v>0.59399999999999997</v>
      </c>
      <c r="H263" s="54"/>
      <c r="I263" s="54"/>
      <c r="J263" s="54"/>
      <c r="K263" s="54"/>
      <c r="L263" s="263"/>
    </row>
    <row r="264" spans="1:13" x14ac:dyDescent="0.3">
      <c r="A264" s="13" t="s">
        <v>1605</v>
      </c>
      <c r="B264" s="16">
        <f>'Ref. ACS-5-YR'!H936</f>
        <v>455</v>
      </c>
      <c r="C264" s="55">
        <f>'Ref. ACS-5-YR'!I936</f>
        <v>0.45363908275174475</v>
      </c>
      <c r="D264" s="16">
        <f>'Ref. ACS-5-YR'!R936</f>
        <v>85924</v>
      </c>
      <c r="E264" s="55">
        <f>'Ref. ACS-5-YR'!S936</f>
        <v>0.42299999999999999</v>
      </c>
      <c r="F264" s="16">
        <f>'Ref. ACS-5-YR'!AB936</f>
        <v>3308833</v>
      </c>
      <c r="G264" s="55">
        <f>'Ref. ACS-5-YR'!AC936</f>
        <v>0.40600000000000003</v>
      </c>
      <c r="H264" s="54"/>
      <c r="I264" s="54"/>
      <c r="J264" s="54"/>
      <c r="K264" s="54"/>
      <c r="L264" s="277"/>
    </row>
    <row r="265" spans="1:13" x14ac:dyDescent="0.3">
      <c r="A265" s="87" t="s">
        <v>1677</v>
      </c>
      <c r="B265" s="87"/>
      <c r="C265" s="87"/>
      <c r="D265" s="87"/>
      <c r="E265" s="87"/>
      <c r="F265" s="87"/>
      <c r="G265" s="87"/>
      <c r="H265" s="88"/>
      <c r="I265" s="88"/>
      <c r="J265" s="88"/>
      <c r="K265" s="88"/>
      <c r="L265" s="263"/>
    </row>
    <row r="266" spans="1:13" x14ac:dyDescent="0.3">
      <c r="A266" s="13" t="s">
        <v>1602</v>
      </c>
      <c r="B266" s="16">
        <f>'Ref. ACS-5-YR'!H941</f>
        <v>0</v>
      </c>
      <c r="C266" s="55">
        <f>'Ref. ACS-5-YR'!I941</f>
        <v>0</v>
      </c>
      <c r="D266" s="16">
        <f>'Ref. ACS-5-YR'!R941</f>
        <v>4727</v>
      </c>
      <c r="E266" s="55">
        <f>'Ref. ACS-5-YR'!S941</f>
        <v>0.30199999999999999</v>
      </c>
      <c r="F266" s="16">
        <f>'Ref. ACS-5-YR'!AB941</f>
        <v>286043</v>
      </c>
      <c r="G266" s="55">
        <f>'Ref. ACS-5-YR'!AC941</f>
        <v>0.35499999999999998</v>
      </c>
      <c r="H266" s="54"/>
      <c r="I266" s="54"/>
      <c r="J266" s="54"/>
      <c r="K266" s="54"/>
      <c r="L266" s="263"/>
    </row>
    <row r="267" spans="1:13" x14ac:dyDescent="0.3">
      <c r="A267" s="13" t="s">
        <v>1605</v>
      </c>
      <c r="B267" s="16">
        <f>'Ref. ACS-5-YR'!H942</f>
        <v>0</v>
      </c>
      <c r="C267" s="55">
        <f>'Ref. ACS-5-YR'!I942</f>
        <v>0</v>
      </c>
      <c r="D267" s="16">
        <f>'Ref. ACS-5-YR'!R942</f>
        <v>10909</v>
      </c>
      <c r="E267" s="55">
        <f>'Ref. ACS-5-YR'!S942</f>
        <v>0.69799999999999995</v>
      </c>
      <c r="F267" s="16">
        <f>'Ref. ACS-5-YR'!AB942</f>
        <v>520690</v>
      </c>
      <c r="G267" s="55">
        <f>'Ref. ACS-5-YR'!AC942</f>
        <v>0.64500000000000002</v>
      </c>
      <c r="H267" s="54"/>
      <c r="I267" s="54"/>
      <c r="J267" s="54"/>
      <c r="K267" s="54"/>
      <c r="L267" s="263"/>
    </row>
    <row r="268" spans="1:13" x14ac:dyDescent="0.3">
      <c r="A268" s="87" t="s">
        <v>1678</v>
      </c>
      <c r="B268" s="87"/>
      <c r="C268" s="87"/>
      <c r="D268" s="87"/>
      <c r="E268" s="87"/>
      <c r="F268" s="87"/>
      <c r="G268" s="87"/>
      <c r="H268" s="88"/>
      <c r="I268" s="88"/>
      <c r="J268" s="88"/>
      <c r="K268" s="88"/>
      <c r="L268" s="263"/>
    </row>
    <row r="269" spans="1:13" x14ac:dyDescent="0.3">
      <c r="A269" s="13" t="s">
        <v>1602</v>
      </c>
      <c r="B269" s="16">
        <f>'Ref. ACS-5-YR'!H947</f>
        <v>0</v>
      </c>
      <c r="C269" s="55">
        <f>'Ref. ACS-5-YR'!I947</f>
        <v>0</v>
      </c>
      <c r="D269" s="16">
        <f>'Ref. ACS-5-YR'!R947</f>
        <v>1585</v>
      </c>
      <c r="E269" s="55">
        <f>'Ref. ACS-5-YR'!S947</f>
        <v>0.46700000000000003</v>
      </c>
      <c r="F269" s="16">
        <f>'Ref. ACS-5-YR'!AB947</f>
        <v>48100</v>
      </c>
      <c r="G269" s="55">
        <f>'Ref. ACS-5-YR'!AC947</f>
        <v>0.49199999999999999</v>
      </c>
      <c r="H269" s="54"/>
      <c r="I269" s="54"/>
      <c r="J269" s="54"/>
      <c r="K269" s="54"/>
      <c r="L269" s="263"/>
    </row>
    <row r="270" spans="1:13" x14ac:dyDescent="0.3">
      <c r="A270" s="13" t="s">
        <v>1605</v>
      </c>
      <c r="B270" s="16">
        <f>'Ref. ACS-5-YR'!H948</f>
        <v>0</v>
      </c>
      <c r="C270" s="55">
        <f>'Ref. ACS-5-YR'!I948</f>
        <v>0</v>
      </c>
      <c r="D270" s="16">
        <f>'Ref. ACS-5-YR'!R948</f>
        <v>1808</v>
      </c>
      <c r="E270" s="55">
        <f>'Ref. ACS-5-YR'!S948</f>
        <v>0.53300000000000003</v>
      </c>
      <c r="F270" s="16">
        <f>'Ref. ACS-5-YR'!AB948</f>
        <v>49657</v>
      </c>
      <c r="G270" s="55">
        <f>'Ref. ACS-5-YR'!AC948</f>
        <v>0.50800000000000001</v>
      </c>
      <c r="H270" s="54"/>
      <c r="I270" s="54"/>
      <c r="J270" s="54"/>
      <c r="K270" s="54"/>
    </row>
    <row r="271" spans="1:13" x14ac:dyDescent="0.3">
      <c r="A271" s="87" t="s">
        <v>1679</v>
      </c>
      <c r="B271" s="87"/>
      <c r="C271" s="87"/>
      <c r="D271" s="87"/>
      <c r="E271" s="87"/>
      <c r="F271" s="87"/>
      <c r="G271" s="87"/>
      <c r="H271" s="88"/>
      <c r="I271" s="88"/>
      <c r="J271" s="88"/>
      <c r="K271" s="88"/>
    </row>
    <row r="272" spans="1:13" x14ac:dyDescent="0.3">
      <c r="A272" s="13" t="s">
        <v>1602</v>
      </c>
      <c r="B272" s="16">
        <f>'Ref. ACS-5-YR'!H953</f>
        <v>0</v>
      </c>
      <c r="C272" s="55">
        <f>'Ref. ACS-5-YR'!I953</f>
        <v>0</v>
      </c>
      <c r="D272" s="16">
        <f>'Ref. ACS-5-YR'!R953</f>
        <v>15820</v>
      </c>
      <c r="E272" s="55">
        <f>'Ref. ACS-5-YR'!S953</f>
        <v>0.56999999999999995</v>
      </c>
      <c r="F272" s="16">
        <f>'Ref. ACS-5-YR'!AB953</f>
        <v>1111582</v>
      </c>
      <c r="G272" s="55">
        <f>'Ref. ACS-5-YR'!AC953</f>
        <v>0.59699999999999998</v>
      </c>
      <c r="H272" s="54"/>
      <c r="I272" s="54"/>
      <c r="J272" s="54"/>
      <c r="K272" s="54"/>
    </row>
    <row r="273" spans="1:13" x14ac:dyDescent="0.3">
      <c r="A273" s="13" t="s">
        <v>1605</v>
      </c>
      <c r="B273" s="16">
        <f>'Ref. ACS-5-YR'!H954</f>
        <v>0</v>
      </c>
      <c r="C273" s="55">
        <f>'Ref. ACS-5-YR'!I954</f>
        <v>0</v>
      </c>
      <c r="D273" s="16">
        <f>'Ref. ACS-5-YR'!R954</f>
        <v>11929</v>
      </c>
      <c r="E273" s="55">
        <f>'Ref. ACS-5-YR'!S954</f>
        <v>0.43</v>
      </c>
      <c r="F273" s="16">
        <f>'Ref. ACS-5-YR'!AB954</f>
        <v>749308</v>
      </c>
      <c r="G273" s="55">
        <f>'Ref. ACS-5-YR'!AC954</f>
        <v>0.40300000000000002</v>
      </c>
      <c r="H273" s="54"/>
      <c r="I273" s="54"/>
      <c r="J273" s="54"/>
      <c r="K273" s="54"/>
    </row>
    <row r="274" spans="1:13" x14ac:dyDescent="0.3">
      <c r="A274" s="87" t="s">
        <v>1488</v>
      </c>
      <c r="B274" s="87"/>
      <c r="C274" s="87"/>
      <c r="D274" s="87"/>
      <c r="E274" s="87"/>
      <c r="F274" s="87"/>
      <c r="G274" s="87"/>
      <c r="H274" s="88"/>
      <c r="I274" s="88"/>
      <c r="J274" s="88"/>
      <c r="K274" s="88"/>
    </row>
    <row r="275" spans="1:13" x14ac:dyDescent="0.3">
      <c r="A275" s="13" t="s">
        <v>1602</v>
      </c>
      <c r="B275" s="16">
        <f>'Ref. ACS-5-YR'!H959</f>
        <v>0</v>
      </c>
      <c r="C275" s="55">
        <f>'Ref. ACS-5-YR'!I959</f>
        <v>0</v>
      </c>
      <c r="D275" s="16">
        <f>'Ref. ACS-5-YR'!R959</f>
        <v>176</v>
      </c>
      <c r="E275" s="55">
        <f>'Ref. ACS-5-YR'!S959</f>
        <v>0.34399999999999997</v>
      </c>
      <c r="F275" s="16">
        <f>'Ref. ACS-5-YR'!AB959</f>
        <v>18182</v>
      </c>
      <c r="G275" s="55">
        <f>'Ref. ACS-5-YR'!AC959</f>
        <v>0.45400000000000001</v>
      </c>
      <c r="H275" s="54"/>
      <c r="I275" s="54"/>
      <c r="J275" s="54"/>
      <c r="K275" s="54"/>
    </row>
    <row r="276" spans="1:13" x14ac:dyDescent="0.3">
      <c r="A276" s="13" t="s">
        <v>1605</v>
      </c>
      <c r="B276" s="16">
        <f>'Ref. ACS-5-YR'!H960</f>
        <v>0</v>
      </c>
      <c r="C276" s="55">
        <f>'Ref. ACS-5-YR'!I960</f>
        <v>0</v>
      </c>
      <c r="D276" s="16">
        <f>'Ref. ACS-5-YR'!R960</f>
        <v>336</v>
      </c>
      <c r="E276" s="55">
        <f>'Ref. ACS-5-YR'!S960</f>
        <v>0.65600000000000003</v>
      </c>
      <c r="F276" s="16">
        <f>'Ref. ACS-5-YR'!AB960</f>
        <v>21854</v>
      </c>
      <c r="G276" s="55">
        <f>'Ref. ACS-5-YR'!AC960</f>
        <v>0.54600000000000004</v>
      </c>
      <c r="H276" s="54"/>
      <c r="I276" s="54"/>
      <c r="J276" s="54"/>
      <c r="K276" s="54"/>
    </row>
    <row r="277" spans="1:13" x14ac:dyDescent="0.3">
      <c r="A277" s="87" t="s">
        <v>1680</v>
      </c>
      <c r="B277" s="87"/>
      <c r="C277" s="87"/>
      <c r="D277" s="87"/>
      <c r="E277" s="87"/>
      <c r="F277" s="87"/>
      <c r="G277" s="87"/>
      <c r="H277" s="88"/>
      <c r="I277" s="88"/>
      <c r="J277" s="88"/>
      <c r="K277" s="88"/>
    </row>
    <row r="278" spans="1:13" x14ac:dyDescent="0.3">
      <c r="A278" s="13" t="s">
        <v>1602</v>
      </c>
      <c r="B278" s="16">
        <f>'Ref. ACS-5-YR'!H965</f>
        <v>757</v>
      </c>
      <c r="C278" s="55">
        <f>'Ref. ACS-5-YR'!I965</f>
        <v>0.42219743446737312</v>
      </c>
      <c r="D278" s="16">
        <f>'Ref. ACS-5-YR'!R965</f>
        <v>17102</v>
      </c>
      <c r="E278" s="55">
        <f>'Ref. ACS-5-YR'!S965</f>
        <v>0.442</v>
      </c>
      <c r="F278" s="16">
        <f>'Ref. ACS-5-YR'!AB965</f>
        <v>576852</v>
      </c>
      <c r="G278" s="55">
        <f>'Ref. ACS-5-YR'!AC965</f>
        <v>0.41299999999999998</v>
      </c>
      <c r="H278" s="54"/>
      <c r="I278" s="54"/>
      <c r="J278" s="54"/>
      <c r="K278" s="54"/>
    </row>
    <row r="279" spans="1:13" x14ac:dyDescent="0.3">
      <c r="A279" s="13" t="s">
        <v>1605</v>
      </c>
      <c r="B279" s="16">
        <f>'Ref. ACS-5-YR'!H966</f>
        <v>1036</v>
      </c>
      <c r="C279" s="55">
        <f>'Ref. ACS-5-YR'!I966</f>
        <v>0.57780256553262688</v>
      </c>
      <c r="D279" s="16">
        <f>'Ref. ACS-5-YR'!R966</f>
        <v>21617</v>
      </c>
      <c r="E279" s="55">
        <f>'Ref. ACS-5-YR'!S966</f>
        <v>0.55800000000000005</v>
      </c>
      <c r="F279" s="16">
        <f>'Ref. ACS-5-YR'!AB966</f>
        <v>820358</v>
      </c>
      <c r="G279" s="55">
        <f>'Ref. ACS-5-YR'!AC966</f>
        <v>0.58699999999999997</v>
      </c>
      <c r="H279" s="54"/>
      <c r="I279" s="54"/>
      <c r="J279" s="54"/>
      <c r="K279" s="54"/>
    </row>
    <row r="280" spans="1:13" x14ac:dyDescent="0.3">
      <c r="A280" s="87" t="s">
        <v>1681</v>
      </c>
      <c r="B280" s="87"/>
      <c r="C280" s="87"/>
      <c r="D280" s="87"/>
      <c r="E280" s="87"/>
      <c r="F280" s="87"/>
      <c r="G280" s="87"/>
      <c r="H280" s="88"/>
      <c r="I280" s="88"/>
      <c r="J280" s="88"/>
      <c r="K280" s="88"/>
    </row>
    <row r="281" spans="1:13" x14ac:dyDescent="0.3">
      <c r="A281" s="13" t="s">
        <v>1602</v>
      </c>
      <c r="B281" s="16">
        <f>'Ref. ACS-5-YR'!H971</f>
        <v>42</v>
      </c>
      <c r="C281" s="55">
        <f>'Ref. ACS-5-YR'!I971</f>
        <v>1</v>
      </c>
      <c r="D281" s="16">
        <f>'Ref. ACS-5-YR'!R971</f>
        <v>9726</v>
      </c>
      <c r="E281" s="55">
        <f>'Ref. ACS-5-YR'!S971</f>
        <v>0.46600000000000003</v>
      </c>
      <c r="F281" s="16">
        <f>'Ref. ACS-5-YR'!AB971</f>
        <v>369212</v>
      </c>
      <c r="G281" s="55">
        <f>'Ref. ACS-5-YR'!AC971</f>
        <v>0.48599999999999999</v>
      </c>
      <c r="H281" s="54"/>
      <c r="I281" s="54"/>
      <c r="J281" s="54"/>
      <c r="K281" s="54"/>
      <c r="M281" s="42" t="str">
        <f>A298</f>
        <v>Source: U.S. Census Bureau, ACS 16-20 (5-year Estimates), Table B25003</v>
      </c>
    </row>
    <row r="282" spans="1:13" ht="57.6" x14ac:dyDescent="0.3">
      <c r="A282" s="13" t="s">
        <v>1605</v>
      </c>
      <c r="B282" s="16">
        <f>'Ref. ACS-5-YR'!H972</f>
        <v>0</v>
      </c>
      <c r="C282" s="55">
        <f>'Ref. ACS-5-YR'!I972</f>
        <v>0</v>
      </c>
      <c r="D282" s="16">
        <f>'Ref. ACS-5-YR'!R972</f>
        <v>11154</v>
      </c>
      <c r="E282" s="55">
        <f>'Ref. ACS-5-YR'!S972</f>
        <v>0.53400000000000003</v>
      </c>
      <c r="F282" s="16">
        <f>'Ref. ACS-5-YR'!AB972</f>
        <v>391096</v>
      </c>
      <c r="G282" s="55">
        <f>'Ref. ACS-5-YR'!AC972</f>
        <v>0.51400000000000001</v>
      </c>
      <c r="H282" s="54"/>
      <c r="I282" s="54"/>
      <c r="J282" s="54"/>
      <c r="K282" s="54"/>
      <c r="M282" s="282" t="s">
        <v>2464</v>
      </c>
    </row>
    <row r="283" spans="1:13" ht="21" customHeight="1" x14ac:dyDescent="0.3">
      <c r="A283" s="87" t="s">
        <v>265</v>
      </c>
      <c r="B283" s="87"/>
      <c r="C283" s="87"/>
      <c r="D283" s="87"/>
      <c r="E283" s="87"/>
      <c r="F283" s="87"/>
      <c r="G283" s="87"/>
      <c r="H283" s="54"/>
      <c r="I283" s="54"/>
      <c r="J283" s="54"/>
      <c r="K283" s="54"/>
    </row>
    <row r="284" spans="1:13" x14ac:dyDescent="0.3">
      <c r="A284" s="13" t="s">
        <v>1602</v>
      </c>
      <c r="B284" s="16">
        <f>'Ref. ACS-5-YR'!H983</f>
        <v>1337</v>
      </c>
      <c r="C284" s="55">
        <f>'Ref. ACS-5-YR'!I983</f>
        <v>0.47972730534625047</v>
      </c>
      <c r="D284" s="16">
        <f>'Ref. ACS-5-YR'!R983</f>
        <v>62973</v>
      </c>
      <c r="E284" s="55">
        <f>'Ref. ACS-5-YR'!S983</f>
        <v>0.45100000000000001</v>
      </c>
      <c r="F284" s="16">
        <f>'Ref. ACS-5-YR'!AB983</f>
        <v>1741159</v>
      </c>
      <c r="G284" s="55">
        <f>'Ref. ACS-5-YR'!AC983</f>
        <v>0.44900000000000001</v>
      </c>
      <c r="H284" s="54"/>
      <c r="I284" s="54"/>
      <c r="J284" s="54"/>
      <c r="K284" s="54"/>
    </row>
    <row r="285" spans="1:13" x14ac:dyDescent="0.3">
      <c r="A285" s="13" t="s">
        <v>1605</v>
      </c>
      <c r="B285" s="16">
        <f>'Ref. ACS-5-YR'!H984</f>
        <v>1450</v>
      </c>
      <c r="C285" s="55">
        <f>'Ref. ACS-5-YR'!I984</f>
        <v>0.52027269465374959</v>
      </c>
      <c r="D285" s="16">
        <f>'Ref. ACS-5-YR'!R984</f>
        <v>76506</v>
      </c>
      <c r="E285" s="55">
        <f>'Ref. ACS-5-YR'!S984</f>
        <v>0.54900000000000004</v>
      </c>
      <c r="F285" s="16">
        <f>'Ref. ACS-5-YR'!AB984</f>
        <v>2133185</v>
      </c>
      <c r="G285" s="55">
        <f>'Ref. ACS-5-YR'!AC984</f>
        <v>0.55100000000000005</v>
      </c>
      <c r="H285" s="54"/>
      <c r="I285" s="54"/>
      <c r="J285" s="54"/>
      <c r="K285" s="54"/>
    </row>
    <row r="286" spans="1:13" x14ac:dyDescent="0.3">
      <c r="A286" t="s">
        <v>1682</v>
      </c>
      <c r="M286"/>
    </row>
    <row r="287" spans="1:13" x14ac:dyDescent="0.3">
      <c r="M287"/>
    </row>
    <row r="288" spans="1:13" x14ac:dyDescent="0.3">
      <c r="A288" s="1" t="s">
        <v>1683</v>
      </c>
      <c r="B288" s="114"/>
      <c r="C288" s="114" t="s">
        <v>195</v>
      </c>
      <c r="D288" s="114"/>
      <c r="E288" s="114" t="s">
        <v>195</v>
      </c>
      <c r="M288"/>
    </row>
    <row r="289" spans="1:13" ht="28.8" x14ac:dyDescent="0.3">
      <c r="A289" s="80"/>
      <c r="B289" s="60" t="s">
        <v>1412</v>
      </c>
      <c r="C289" s="60" t="s">
        <v>1412</v>
      </c>
      <c r="D289" s="92" t="s">
        <v>1404</v>
      </c>
      <c r="E289" s="60" t="s">
        <v>1404</v>
      </c>
      <c r="M289"/>
    </row>
    <row r="290" spans="1:13" x14ac:dyDescent="0.3">
      <c r="A290" s="87" t="s">
        <v>266</v>
      </c>
      <c r="B290" s="6">
        <f>B263</f>
        <v>548</v>
      </c>
      <c r="C290" s="55">
        <f>C263</f>
        <v>0.5463609172482552</v>
      </c>
      <c r="D290" s="6">
        <f>B264</f>
        <v>455</v>
      </c>
      <c r="E290" s="55">
        <f>C264</f>
        <v>0.45363908275174475</v>
      </c>
      <c r="M290"/>
    </row>
    <row r="291" spans="1:13" x14ac:dyDescent="0.3">
      <c r="A291" s="87" t="s">
        <v>1677</v>
      </c>
      <c r="B291" s="6">
        <f>B266</f>
        <v>0</v>
      </c>
      <c r="C291" s="55">
        <f>C266</f>
        <v>0</v>
      </c>
      <c r="D291" s="6">
        <f>B267</f>
        <v>0</v>
      </c>
      <c r="E291" s="55">
        <f>C267</f>
        <v>0</v>
      </c>
      <c r="M291" s="61" t="s">
        <v>1684</v>
      </c>
    </row>
    <row r="292" spans="1:13" x14ac:dyDescent="0.3">
      <c r="A292" s="87" t="s">
        <v>1678</v>
      </c>
      <c r="B292" s="6">
        <f>B269</f>
        <v>0</v>
      </c>
      <c r="C292" s="55">
        <f>C269</f>
        <v>0</v>
      </c>
      <c r="D292" s="6">
        <f>B270</f>
        <v>0</v>
      </c>
      <c r="E292" s="55">
        <f>C270</f>
        <v>0</v>
      </c>
      <c r="M292"/>
    </row>
    <row r="293" spans="1:13" x14ac:dyDescent="0.3">
      <c r="A293" s="87" t="s">
        <v>1679</v>
      </c>
      <c r="B293" s="6">
        <f>B272</f>
        <v>0</v>
      </c>
      <c r="C293" s="55">
        <f>C272</f>
        <v>0</v>
      </c>
      <c r="D293" s="6">
        <f>B273</f>
        <v>0</v>
      </c>
      <c r="E293" s="55">
        <f>C273</f>
        <v>0</v>
      </c>
      <c r="M293"/>
    </row>
    <row r="294" spans="1:13" x14ac:dyDescent="0.3">
      <c r="A294" s="87" t="s">
        <v>1488</v>
      </c>
      <c r="B294" s="6">
        <f>B275</f>
        <v>0</v>
      </c>
      <c r="C294" s="55">
        <f>C275</f>
        <v>0</v>
      </c>
      <c r="D294" s="6">
        <f>B276</f>
        <v>0</v>
      </c>
      <c r="E294" s="55">
        <f>C276</f>
        <v>0</v>
      </c>
      <c r="M294"/>
    </row>
    <row r="295" spans="1:13" x14ac:dyDescent="0.3">
      <c r="A295" s="87" t="s">
        <v>1680</v>
      </c>
      <c r="B295" s="6">
        <f>B278</f>
        <v>757</v>
      </c>
      <c r="C295" s="55">
        <f>C278</f>
        <v>0.42219743446737312</v>
      </c>
      <c r="D295" s="6">
        <f>B279</f>
        <v>1036</v>
      </c>
      <c r="E295" s="55">
        <f>C279</f>
        <v>0.57780256553262688</v>
      </c>
      <c r="M295"/>
    </row>
    <row r="296" spans="1:13" x14ac:dyDescent="0.3">
      <c r="A296" s="87" t="s">
        <v>1685</v>
      </c>
      <c r="B296" s="6">
        <f>B281</f>
        <v>42</v>
      </c>
      <c r="C296" s="55">
        <f>C281</f>
        <v>1</v>
      </c>
      <c r="D296" s="6">
        <f>B282</f>
        <v>0</v>
      </c>
      <c r="E296" s="55">
        <f>C282</f>
        <v>0</v>
      </c>
      <c r="M296"/>
    </row>
    <row r="297" spans="1:13" x14ac:dyDescent="0.3">
      <c r="A297" s="87" t="s">
        <v>265</v>
      </c>
      <c r="B297" s="6">
        <f>B284</f>
        <v>1337</v>
      </c>
      <c r="C297" s="55">
        <f>C284</f>
        <v>0.47972730534625047</v>
      </c>
      <c r="D297" s="6">
        <f>B285</f>
        <v>1450</v>
      </c>
      <c r="E297" s="55">
        <f>C285</f>
        <v>0.52027269465374959</v>
      </c>
      <c r="M297"/>
    </row>
    <row r="298" spans="1:13" x14ac:dyDescent="0.3">
      <c r="A298" t="s">
        <v>1682</v>
      </c>
      <c r="B298" s="12"/>
      <c r="C298" s="12"/>
      <c r="M298"/>
    </row>
    <row r="299" spans="1:13" x14ac:dyDescent="0.3">
      <c r="A299" s="88"/>
      <c r="B299" s="12"/>
      <c r="C299" s="12"/>
      <c r="M299"/>
    </row>
    <row r="300" spans="1:13" x14ac:dyDescent="0.3">
      <c r="A300" s="1" t="s">
        <v>1686</v>
      </c>
      <c r="C300" s="114" t="s">
        <v>195</v>
      </c>
      <c r="D300" s="114"/>
      <c r="E300" s="141" t="s">
        <v>195</v>
      </c>
      <c r="F300" s="114"/>
      <c r="G300" s="114" t="s">
        <v>195</v>
      </c>
      <c r="M300"/>
    </row>
    <row r="301" spans="1:13" ht="28.8" x14ac:dyDescent="0.3">
      <c r="A301" s="60" t="s">
        <v>1687</v>
      </c>
      <c r="B301" s="60" t="str">
        <f>B3</f>
        <v>City of Mendota</v>
      </c>
      <c r="C301" s="60" t="str">
        <f>B3</f>
        <v>City of Mendota</v>
      </c>
      <c r="D301" s="60" t="str">
        <f>B4</f>
        <v>Fresno County</v>
      </c>
      <c r="E301" s="60" t="str">
        <f>B4</f>
        <v>Fresno County</v>
      </c>
      <c r="F301" s="60" t="s">
        <v>189</v>
      </c>
      <c r="G301" s="60" t="s">
        <v>189</v>
      </c>
      <c r="L301" s="262"/>
    </row>
    <row r="302" spans="1:13" x14ac:dyDescent="0.3">
      <c r="A302" s="13" t="s">
        <v>1688</v>
      </c>
      <c r="B302" s="16">
        <f>'Ref. Permits'!B6</f>
        <v>0</v>
      </c>
      <c r="C302" s="55" t="e">
        <f>B302/(SUM(B$302:B$305))</f>
        <v>#DIV/0!</v>
      </c>
      <c r="D302" s="16">
        <f>'Ref. Permits'!J6</f>
        <v>2415</v>
      </c>
      <c r="E302" s="55">
        <f>D302/(SUM(D$302:D$305))</f>
        <v>0.932072558857584</v>
      </c>
      <c r="F302" s="16">
        <f>'Ref. Permits'!R6</f>
        <v>56085</v>
      </c>
      <c r="G302" s="55">
        <f>F302/(SUM(F$302:F$305))</f>
        <v>0.94615112100814813</v>
      </c>
    </row>
    <row r="303" spans="1:13" x14ac:dyDescent="0.3">
      <c r="A303" s="13" t="s">
        <v>1689</v>
      </c>
      <c r="B303" s="16">
        <f>'Ref. Permits'!D6</f>
        <v>0</v>
      </c>
      <c r="C303" s="55" t="e">
        <f>B303/(SUM(B$302:B$305))</f>
        <v>#DIV/0!</v>
      </c>
      <c r="D303" s="16">
        <f>'Ref. Permits'!L6</f>
        <v>30</v>
      </c>
      <c r="E303" s="55">
        <f>D303/(SUM(D$302:D$305))</f>
        <v>1.1578541103820918E-2</v>
      </c>
      <c r="F303" s="16">
        <f>'Ref. Permits'!T6</f>
        <v>1210</v>
      </c>
      <c r="G303" s="55">
        <f>F303/(SUM(F$302:F$305))</f>
        <v>2.0412638966209491E-2</v>
      </c>
      <c r="L303" s="260"/>
    </row>
    <row r="304" spans="1:13" x14ac:dyDescent="0.3">
      <c r="A304" s="13" t="s">
        <v>1690</v>
      </c>
      <c r="B304" s="16">
        <f>'Ref. Permits'!F6</f>
        <v>0</v>
      </c>
      <c r="C304" s="55" t="e">
        <f>B304/(SUM(B$302:B$305))</f>
        <v>#DIV/0!</v>
      </c>
      <c r="D304" s="16">
        <f>'Ref. Permits'!N6</f>
        <v>70</v>
      </c>
      <c r="E304" s="55">
        <f>D304/(SUM(D$302:D$305))</f>
        <v>2.7016595908915475E-2</v>
      </c>
      <c r="F304" s="16">
        <f>'Ref. Permits'!V6</f>
        <v>470</v>
      </c>
      <c r="G304" s="55">
        <f>F304/(SUM(F$302:F$305))</f>
        <v>7.9288762926598855E-3</v>
      </c>
      <c r="L304" s="260"/>
    </row>
    <row r="305" spans="1:13" x14ac:dyDescent="0.3">
      <c r="A305" s="13" t="s">
        <v>1691</v>
      </c>
      <c r="B305" s="16">
        <f>'Ref. Permits'!H6</f>
        <v>0</v>
      </c>
      <c r="C305" s="55" t="e">
        <f>B305/(SUM(B$302:B$305))</f>
        <v>#DIV/0!</v>
      </c>
      <c r="D305" s="16">
        <f>'Ref. Permits'!P6</f>
        <v>76</v>
      </c>
      <c r="E305" s="55">
        <f>D305/(SUM(D$302:D$305))</f>
        <v>2.9332304129679659E-2</v>
      </c>
      <c r="F305" s="16">
        <f>'Ref. Permits'!X6</f>
        <v>1512</v>
      </c>
      <c r="G305" s="55">
        <f>F305/(SUM(F$302:F$305))</f>
        <v>2.5507363732982437E-2</v>
      </c>
      <c r="L305" s="260"/>
    </row>
    <row r="306" spans="1:13" x14ac:dyDescent="0.3">
      <c r="A306" t="s">
        <v>1692</v>
      </c>
      <c r="B306" s="2"/>
      <c r="C306" s="2"/>
      <c r="D306" s="2"/>
      <c r="L306" s="260"/>
      <c r="M306" s="61"/>
    </row>
    <row r="307" spans="1:13" x14ac:dyDescent="0.3">
      <c r="A307" s="279" t="s">
        <v>4605</v>
      </c>
      <c r="B307" s="311"/>
      <c r="C307" s="311"/>
      <c r="D307" s="311"/>
      <c r="E307" s="279"/>
      <c r="F307" s="279"/>
      <c r="G307" s="279"/>
      <c r="H307" s="279"/>
      <c r="I307" s="279"/>
      <c r="L307" s="260"/>
      <c r="M307" s="42" t="str">
        <f>A306</f>
        <v>Source: U.S. Census Bureau, Building Permits Survey 2019, Table AD:T2</v>
      </c>
    </row>
    <row r="308" spans="1:13" x14ac:dyDescent="0.3">
      <c r="L308" s="260"/>
    </row>
    <row r="309" spans="1:13" x14ac:dyDescent="0.3">
      <c r="A309" s="1" t="s">
        <v>1693</v>
      </c>
      <c r="B309" s="1" t="s">
        <v>836</v>
      </c>
      <c r="L309" s="260"/>
    </row>
    <row r="310" spans="1:13" x14ac:dyDescent="0.3">
      <c r="A310" s="1" t="s">
        <v>2473</v>
      </c>
      <c r="L310" s="260"/>
      <c r="M310" s="61" t="s">
        <v>1694</v>
      </c>
    </row>
    <row r="311" spans="1:13" ht="57.6" x14ac:dyDescent="0.3">
      <c r="A311" s="60" t="s">
        <v>1695</v>
      </c>
      <c r="B311" s="60" t="s">
        <v>1696</v>
      </c>
      <c r="C311" s="60">
        <v>2015</v>
      </c>
      <c r="D311" s="60">
        <v>2016</v>
      </c>
      <c r="E311" s="60">
        <v>2017</v>
      </c>
      <c r="F311" s="60">
        <v>2018</v>
      </c>
      <c r="G311" s="60">
        <v>2019</v>
      </c>
      <c r="H311" s="60">
        <v>2020</v>
      </c>
      <c r="I311" s="60">
        <v>2021</v>
      </c>
      <c r="J311" s="60" t="s">
        <v>2475</v>
      </c>
      <c r="K311" s="60" t="s">
        <v>1697</v>
      </c>
      <c r="L311" s="260"/>
      <c r="M311" s="61"/>
    </row>
    <row r="312" spans="1:13" x14ac:dyDescent="0.3">
      <c r="A312" s="13" t="s">
        <v>1698</v>
      </c>
      <c r="B312" s="13">
        <f>SUMIFS('Ref. HCD-2020'!$F$3:$F$253,'Ref. HCD-2020'!$B$3:$B$253,Housing!$B$309,'Ref. HCD-2020'!$T$3:$T$253,"2018")</f>
        <v>0</v>
      </c>
      <c r="C312" s="6">
        <f>SUMIFS('Ref. HCD-2020'!$G$3:$G$253,'Ref. HCD-2020'!$B$3:$B$253,Housing!$B$309,'Ref. HCD-2020'!$D$3:$D$253,Housing!$C$311)</f>
        <v>0</v>
      </c>
      <c r="D312" s="6">
        <f>SUMIFS('Ref. HCD-2020'!$G$3:$G$253,'Ref. HCD-2020'!$B$3:$B$253,Housing!$B$309,'Ref. HCD-2020'!$D$3:$D$253,Housing!$D$311)</f>
        <v>0</v>
      </c>
      <c r="E312" s="6">
        <f>SUMIFS('Ref. HCD-2020'!$G$3:$G$253,'Ref. HCD-2020'!$B$3:$B$253,Housing!$B$309,'Ref. HCD-2020'!$D$3:$D$253,Housing!$E$311)</f>
        <v>0</v>
      </c>
      <c r="F312" s="6">
        <f>SUMIFS('Ref. HCD-2020'!$G$3:$G$253,'Ref. HCD-2020'!$B$3:$B$253,Housing!$B$309,'Ref. HCD-2020'!$D$3:$D$253,Housing!$F$311)</f>
        <v>0</v>
      </c>
      <c r="G312" s="6">
        <f>SUMIFS('Ref. HCD-2020'!$G$3:$G$253,'Ref. HCD-2020'!$B$3:$B$253,Housing!$B$309,'Ref. HCD-2020'!$D$3:$D$253,Housing!$G$311)</f>
        <v>0</v>
      </c>
      <c r="H312" s="6">
        <v>0</v>
      </c>
      <c r="I312" s="256">
        <v>0</v>
      </c>
      <c r="J312" s="256">
        <f>SUM(C312:I312)</f>
        <v>0</v>
      </c>
      <c r="K312" s="140" t="e">
        <f>J312/B312</f>
        <v>#DIV/0!</v>
      </c>
      <c r="L312" s="260"/>
      <c r="M312" s="37"/>
    </row>
    <row r="313" spans="1:13" x14ac:dyDescent="0.3">
      <c r="A313" s="13" t="s">
        <v>1699</v>
      </c>
      <c r="B313" s="13">
        <f>SUMIFS('Ref. HCD-2020'!$J$3:$J$253,'Ref. HCD-2020'!$B$3:$B$253,Housing!$B$309,'Ref. HCD-2020'!$T$3:$T$253,"2018")</f>
        <v>0</v>
      </c>
      <c r="C313" s="6">
        <f>SUMIFS('Ref. HCD-2020'!$K$3:$K$253,'Ref. HCD-2020'!$B$3:$B$253,Housing!$B$309,'Ref. HCD-2020'!$D$3:$D$253,Housing!$C$311)</f>
        <v>0</v>
      </c>
      <c r="D313" s="6">
        <f>SUMIFS('Ref. HCD-2020'!$K$3:$K$253,'Ref. HCD-2020'!$B$3:$B$253,Housing!$B$309,'Ref. HCD-2020'!$D$3:$D$253,Housing!$D$311)</f>
        <v>0</v>
      </c>
      <c r="E313" s="6">
        <f>SUMIFS('Ref. HCD-2020'!$K$3:$K$253,'Ref. HCD-2020'!$B$3:$B$253,Housing!$B$309,'Ref. HCD-2020'!$D$3:$D$253,Housing!$E$311)</f>
        <v>0</v>
      </c>
      <c r="F313" s="6">
        <f>SUMIFS('Ref. HCD-2020'!$K$3:$K$253,'Ref. HCD-2020'!$B$3:$B$253,Housing!$B$309,'Ref. HCD-2020'!$D$3:$D$253,Housing!$F$311)</f>
        <v>0</v>
      </c>
      <c r="G313" s="6">
        <f>SUMIFS('Ref. HCD-2020'!$K$3:$K$253,'Ref. HCD-2020'!$B$3:$B$253,Housing!$B$309,'Ref. HCD-2020'!$D$3:$D$253,Housing!$G$311)</f>
        <v>0</v>
      </c>
      <c r="H313" s="6">
        <v>0</v>
      </c>
      <c r="I313" s="256">
        <v>0</v>
      </c>
      <c r="J313" s="256">
        <f t="shared" ref="J313:J317" si="7">SUM(C313:I313)</f>
        <v>0</v>
      </c>
      <c r="K313" s="140" t="e">
        <f t="shared" ref="K313:K317" si="8">J313/B313</f>
        <v>#DIV/0!</v>
      </c>
    </row>
    <row r="314" spans="1:13" x14ac:dyDescent="0.3">
      <c r="A314" s="13" t="s">
        <v>1700</v>
      </c>
      <c r="B314" s="13">
        <f>SUMIFS('Ref. HCD-2020'!$N$3:$N$253,'Ref. HCD-2020'!$B$3:$B$253,Housing!$B$309,'Ref. HCD-2020'!$T$3:$T$253,"2018")</f>
        <v>0</v>
      </c>
      <c r="C314" s="6">
        <f>SUMIFS('Ref. HCD-2020'!$O$3:$O$253,'Ref. HCD-2020'!$B$3:$B$253,Housing!$B$309,'Ref. HCD-2020'!$D$3:$D$253,Housing!$C$311)</f>
        <v>0</v>
      </c>
      <c r="D314" s="6">
        <f>SUMIFS('Ref. HCD-2020'!$O$3:$O$253,'Ref. HCD-2020'!$B$3:$B$253,Housing!$B$309,'Ref. HCD-2020'!$D$3:$D$253,Housing!$D$311)</f>
        <v>0</v>
      </c>
      <c r="E314" s="6">
        <f>SUMIFS('Ref. HCD-2020'!$O$3:$O$253,'Ref. HCD-2020'!$B$3:$B$253,Housing!$B$309,'Ref. HCD-2020'!$D$3:$D$253,Housing!$E$311)</f>
        <v>61</v>
      </c>
      <c r="F314" s="6">
        <f>SUMIFS('Ref. HCD-2020'!$O$3:$O$253,'Ref. HCD-2020'!$B$3:$B$253,Housing!$B$309,'Ref. HCD-2020'!$D$3:$D$253,Housing!$F$311)</f>
        <v>0</v>
      </c>
      <c r="G314" s="6">
        <f>SUMIFS('Ref. HCD-2020'!$O$3:$O$253,'Ref. HCD-2020'!$B$3:$B$253,Housing!$B$309,'Ref. HCD-2020'!$D$3:$D$253,Housing!$G$311)</f>
        <v>0</v>
      </c>
      <c r="H314" s="6">
        <v>0</v>
      </c>
      <c r="I314" s="256">
        <v>0</v>
      </c>
      <c r="J314" s="256">
        <f t="shared" si="7"/>
        <v>61</v>
      </c>
      <c r="K314" s="140" t="e">
        <f t="shared" si="8"/>
        <v>#DIV/0!</v>
      </c>
    </row>
    <row r="315" spans="1:13" x14ac:dyDescent="0.3">
      <c r="A315" s="137" t="s">
        <v>1701</v>
      </c>
      <c r="B315" s="138">
        <f>SUM(B312:B314)</f>
        <v>0</v>
      </c>
      <c r="C315" s="138">
        <f t="shared" ref="C315:I315" si="9">SUM(C312:C314)</f>
        <v>0</v>
      </c>
      <c r="D315" s="138">
        <f t="shared" si="9"/>
        <v>0</v>
      </c>
      <c r="E315" s="138">
        <f t="shared" si="9"/>
        <v>61</v>
      </c>
      <c r="F315" s="138">
        <f t="shared" si="9"/>
        <v>0</v>
      </c>
      <c r="G315" s="138">
        <f t="shared" si="9"/>
        <v>0</v>
      </c>
      <c r="H315" s="138">
        <f>SUM(H312:H314)</f>
        <v>0</v>
      </c>
      <c r="I315" s="138">
        <f t="shared" si="9"/>
        <v>0</v>
      </c>
      <c r="J315" s="256">
        <f t="shared" si="7"/>
        <v>61</v>
      </c>
      <c r="K315" s="140" t="e">
        <f t="shared" si="8"/>
        <v>#DIV/0!</v>
      </c>
    </row>
    <row r="316" spans="1:13" x14ac:dyDescent="0.3">
      <c r="A316" s="13" t="s">
        <v>1702</v>
      </c>
      <c r="B316" s="13">
        <f>SUMIFS('Ref. HCD-2020'!$P$3:$P$253,'Ref. HCD-2020'!$B$3:$B$253,Housing!$B$309,'Ref. HCD-2020'!$T$3:$T$253,"2018")</f>
        <v>0</v>
      </c>
      <c r="C316" s="6">
        <f>SUMIFS('Ref. HCD-2020'!$G$3:$G$253,'Ref. HCD-2020'!$B$3:$B$253,Housing!$B$309,'Ref. HCD-2020'!$D$3:$D$253,Housing!$C$311)</f>
        <v>0</v>
      </c>
      <c r="D316" s="6">
        <f>SUMIFS('Ref. HCD-2020'!$Q$3:$Q$253,'Ref. HCD-2020'!$B$3:$B$253,Housing!$B$309,'Ref. HCD-2020'!$D$3:$D$253,Housing!$D$311)</f>
        <v>0</v>
      </c>
      <c r="E316" s="6">
        <f>SUMIFS('Ref. HCD-2020'!$Q$3:$Q$253,'Ref. HCD-2020'!$B$3:$B$253,Housing!$B$309,'Ref. HCD-2020'!$D$3:$D$253,Housing!$E$311)</f>
        <v>5</v>
      </c>
      <c r="F316" s="6">
        <f>SUMIFS('Ref. HCD-2020'!$Q$3:$Q$253,'Ref. HCD-2020'!$B$3:$B$253,Housing!$B$309,'Ref. HCD-2020'!$D$3:$D$253,Housing!$F$311)</f>
        <v>0</v>
      </c>
      <c r="G316" s="6">
        <f>SUMIFS('Ref. HCD-2020'!$Q$3:$Q$253,'Ref. HCD-2020'!$B$3:$B$253,Housing!$B$309,'Ref. HCD-2020'!$D$3:$D$253,Housing!$G$311)</f>
        <v>0</v>
      </c>
      <c r="H316" s="6">
        <v>0</v>
      </c>
      <c r="I316" s="256">
        <v>0</v>
      </c>
      <c r="J316" s="256">
        <f t="shared" si="7"/>
        <v>5</v>
      </c>
      <c r="K316" s="140" t="e">
        <f t="shared" si="8"/>
        <v>#DIV/0!</v>
      </c>
    </row>
    <row r="317" spans="1:13" x14ac:dyDescent="0.3">
      <c r="A317" s="13" t="s">
        <v>1559</v>
      </c>
      <c r="B317" s="6">
        <f>B312+B313+B314+B316</f>
        <v>0</v>
      </c>
      <c r="C317" s="6">
        <f>C312+C313+C314+C316</f>
        <v>0</v>
      </c>
      <c r="D317" s="6">
        <f>SUMIFS('Ref. HCD-2020'!$S$3:$S$253,'Ref. HCD-2020'!$B$3:$B$253,Housing!$B$309,'Ref. HCD-2020'!$D$3:$D$253,Housing!$D$311)</f>
        <v>0</v>
      </c>
      <c r="E317" s="6">
        <f>SUMIFS('Ref. HCD-2020'!$S$3:$S$253,'Ref. HCD-2020'!$B$3:$B$253,Housing!$B$309,'Ref. HCD-2020'!$D$3:$D$253,Housing!$E$311)</f>
        <v>66</v>
      </c>
      <c r="F317" s="6">
        <f>SUMIFS('Ref. HCD-2020'!$S$3:$S$253,'Ref. HCD-2020'!$B$3:$B$253,Housing!$B$309,'Ref. HCD-2020'!$D$3:$D$253,Housing!$F$311)</f>
        <v>0</v>
      </c>
      <c r="G317" s="6">
        <f>SUMIFS('Ref. HCD-2020'!$S$3:$S$253,'Ref. HCD-2020'!$B$3:$B$253,Housing!$B$309,'Ref. HCD-2020'!$D$3:$D$253,Housing!$G$311)</f>
        <v>0</v>
      </c>
      <c r="H317" s="6">
        <f>H312+H313+H314+H316</f>
        <v>0</v>
      </c>
      <c r="I317" s="6">
        <f>I312+I313+I314+I316</f>
        <v>0</v>
      </c>
      <c r="J317" s="256">
        <f t="shared" si="7"/>
        <v>66</v>
      </c>
      <c r="K317" s="140" t="e">
        <f t="shared" si="8"/>
        <v>#DIV/0!</v>
      </c>
    </row>
    <row r="318" spans="1:13" x14ac:dyDescent="0.3">
      <c r="A318" s="139" t="s">
        <v>1703</v>
      </c>
      <c r="B318" s="124"/>
      <c r="C318" s="124"/>
      <c r="D318" s="124"/>
      <c r="E318" s="124"/>
      <c r="F318" s="124"/>
      <c r="G318" s="124"/>
      <c r="H318" s="135"/>
      <c r="I318" s="135"/>
      <c r="J318" s="135"/>
      <c r="K318" s="135"/>
    </row>
    <row r="319" spans="1:13" x14ac:dyDescent="0.3">
      <c r="A319" s="358" t="s">
        <v>2557</v>
      </c>
      <c r="B319" s="358"/>
      <c r="C319" s="358"/>
      <c r="D319" s="358"/>
      <c r="E319" s="358"/>
      <c r="F319" s="358"/>
      <c r="G319" s="358"/>
      <c r="H319" s="358"/>
      <c r="I319" s="358"/>
      <c r="J319" s="120"/>
      <c r="K319" s="120"/>
    </row>
    <row r="321" spans="1:13" x14ac:dyDescent="0.3">
      <c r="A321" s="1" t="s">
        <v>1704</v>
      </c>
      <c r="H321" s="2"/>
      <c r="I321" s="2"/>
      <c r="J321" s="2"/>
      <c r="K321" s="2"/>
    </row>
    <row r="322" spans="1:13" ht="28.8" x14ac:dyDescent="0.3">
      <c r="A322" s="48"/>
      <c r="B322" s="108" t="s">
        <v>1696</v>
      </c>
      <c r="H322" s="2"/>
      <c r="I322" s="2"/>
      <c r="J322" s="2"/>
      <c r="K322" s="2"/>
      <c r="M322"/>
    </row>
    <row r="323" spans="1:13" x14ac:dyDescent="0.3">
      <c r="A323" s="110" t="s">
        <v>1705</v>
      </c>
      <c r="B323" s="16">
        <f>J312</f>
        <v>0</v>
      </c>
      <c r="H323" s="2"/>
      <c r="I323" s="2"/>
      <c r="J323" s="2"/>
      <c r="K323" s="2"/>
      <c r="L323" s="264"/>
      <c r="M323" s="42" t="str">
        <f>A318</f>
        <v>Source: California HCD, 5th Cycle Annual Progress Report Permit Summary (2020)</v>
      </c>
    </row>
    <row r="324" spans="1:13" x14ac:dyDescent="0.3">
      <c r="A324" s="110" t="s">
        <v>2523</v>
      </c>
      <c r="B324" s="16">
        <f>J312/2</f>
        <v>0</v>
      </c>
      <c r="H324" s="2"/>
      <c r="I324" s="2"/>
      <c r="J324" s="2"/>
      <c r="K324" s="2"/>
      <c r="L324" s="263"/>
    </row>
    <row r="325" spans="1:13" x14ac:dyDescent="0.3">
      <c r="A325" s="139" t="s">
        <v>1703</v>
      </c>
      <c r="H325" s="2"/>
      <c r="I325" s="2"/>
      <c r="J325" s="2"/>
      <c r="K325" s="2"/>
    </row>
    <row r="326" spans="1:13" x14ac:dyDescent="0.3">
      <c r="A326" s="367" t="s">
        <v>2493</v>
      </c>
      <c r="B326" s="367"/>
      <c r="C326" s="367"/>
      <c r="D326" s="367"/>
      <c r="E326" s="367"/>
      <c r="F326" s="367"/>
      <c r="G326" s="367"/>
      <c r="H326" s="367"/>
      <c r="I326" s="367"/>
      <c r="J326" s="120"/>
      <c r="K326" s="120"/>
      <c r="M326" s="61" t="s">
        <v>1706</v>
      </c>
    </row>
    <row r="327" spans="1:13" x14ac:dyDescent="0.3">
      <c r="A327" s="47"/>
      <c r="H327" s="2"/>
      <c r="I327" s="2"/>
      <c r="J327" s="2"/>
      <c r="K327" s="2"/>
    </row>
    <row r="328" spans="1:13" x14ac:dyDescent="0.3">
      <c r="A328" s="1" t="s">
        <v>2472</v>
      </c>
      <c r="H328" s="2"/>
      <c r="I328" s="2"/>
      <c r="J328" s="2"/>
      <c r="K328" s="2"/>
    </row>
    <row r="329" spans="1:13" ht="28.8" x14ac:dyDescent="0.3">
      <c r="A329" s="48"/>
      <c r="B329" s="60" t="s">
        <v>2474</v>
      </c>
      <c r="H329" s="2"/>
      <c r="I329" s="2"/>
      <c r="J329" s="2"/>
      <c r="K329" s="2"/>
      <c r="L329" s="262"/>
    </row>
    <row r="330" spans="1:13" x14ac:dyDescent="0.3">
      <c r="A330" s="13" t="s">
        <v>1705</v>
      </c>
      <c r="B330" s="16">
        <v>0</v>
      </c>
      <c r="H330" s="2"/>
      <c r="I330" s="2"/>
      <c r="J330" s="2"/>
      <c r="K330" s="2"/>
      <c r="L330" s="271"/>
    </row>
    <row r="331" spans="1:13" x14ac:dyDescent="0.3">
      <c r="A331" s="13" t="s">
        <v>2523</v>
      </c>
      <c r="B331" s="16">
        <v>0</v>
      </c>
      <c r="L331" s="261"/>
    </row>
    <row r="332" spans="1:13" x14ac:dyDescent="0.3">
      <c r="A332" s="47" t="s">
        <v>2476</v>
      </c>
    </row>
    <row r="333" spans="1:13" x14ac:dyDescent="0.3">
      <c r="A333" s="358" t="s">
        <v>2558</v>
      </c>
      <c r="B333" s="358"/>
      <c r="C333" s="358"/>
      <c r="D333" s="358"/>
      <c r="E333" s="358"/>
      <c r="F333" s="358"/>
      <c r="G333" s="358"/>
      <c r="H333" s="358"/>
      <c r="I333" s="358"/>
      <c r="J333" s="120"/>
      <c r="K333" s="120"/>
      <c r="M333" s="42" t="str">
        <f>A318</f>
        <v>Source: California HCD, 5th Cycle Annual Progress Report Permit Summary (2020)</v>
      </c>
    </row>
    <row r="334" spans="1:13" x14ac:dyDescent="0.3">
      <c r="A334" s="367" t="s">
        <v>2494</v>
      </c>
      <c r="B334" s="367"/>
      <c r="C334" s="367"/>
      <c r="D334" s="367"/>
      <c r="E334" s="367"/>
      <c r="F334" s="367"/>
      <c r="G334" s="367"/>
      <c r="H334" s="367"/>
      <c r="I334" s="367"/>
      <c r="J334" s="120"/>
      <c r="K334" s="120"/>
    </row>
    <row r="335" spans="1:13" x14ac:dyDescent="0.3">
      <c r="M335"/>
    </row>
    <row r="336" spans="1:13" x14ac:dyDescent="0.3">
      <c r="M336" t="str">
        <f>A318</f>
        <v>Source: California HCD, 5th Cycle Annual Progress Report Permit Summary (2020)</v>
      </c>
    </row>
    <row r="337" spans="1:13" x14ac:dyDescent="0.3">
      <c r="M337"/>
    </row>
    <row r="338" spans="1:13" x14ac:dyDescent="0.3">
      <c r="A338" s="88" t="s">
        <v>1707</v>
      </c>
      <c r="M338" s="61" t="s">
        <v>2525</v>
      </c>
    </row>
    <row r="339" spans="1:13" ht="28.95" customHeight="1" x14ac:dyDescent="0.3">
      <c r="A339" s="80"/>
      <c r="B339" s="60" t="str">
        <f>B3</f>
        <v>City of Mendota</v>
      </c>
      <c r="C339" s="60"/>
      <c r="D339" s="60" t="str">
        <f>B4</f>
        <v>Fresno County</v>
      </c>
      <c r="E339" s="60" t="s">
        <v>1461</v>
      </c>
      <c r="F339" s="60" t="s">
        <v>189</v>
      </c>
      <c r="G339" s="60" t="s">
        <v>1462</v>
      </c>
      <c r="H339" s="58"/>
      <c r="I339" s="58"/>
      <c r="J339" s="58"/>
      <c r="K339" s="58"/>
    </row>
    <row r="340" spans="1:13" x14ac:dyDescent="0.3">
      <c r="A340" t="s">
        <v>1708</v>
      </c>
      <c r="B340" s="10">
        <f>'Ref. ACS-5-YR'!H1205</f>
        <v>173600</v>
      </c>
      <c r="C340" s="55"/>
      <c r="D340" s="10">
        <f>'Ref. ACS-5-YR'!R1205</f>
        <v>271000</v>
      </c>
      <c r="E340" s="55">
        <f>B340/D340</f>
        <v>0.64059040590405902</v>
      </c>
      <c r="F340" s="10">
        <f>'Ref. ACS-5-YR'!AB1205</f>
        <v>538500</v>
      </c>
      <c r="G340" s="55">
        <f>B340/F340</f>
        <v>0.32237697307335189</v>
      </c>
      <c r="H340" s="54"/>
      <c r="I340" s="54"/>
      <c r="J340" s="54"/>
      <c r="K340" s="54"/>
    </row>
    <row r="341" spans="1:13" x14ac:dyDescent="0.3">
      <c r="A341" t="s">
        <v>1709</v>
      </c>
    </row>
    <row r="342" spans="1:13" x14ac:dyDescent="0.3">
      <c r="A342" s="357" t="s">
        <v>2555</v>
      </c>
      <c r="B342" s="357"/>
      <c r="C342" s="357"/>
      <c r="D342" s="357"/>
      <c r="E342" s="357"/>
      <c r="F342" s="357"/>
      <c r="G342" s="357"/>
      <c r="H342" s="364"/>
      <c r="I342" s="364"/>
    </row>
    <row r="345" spans="1:13" x14ac:dyDescent="0.3">
      <c r="A345" s="88" t="s">
        <v>1710</v>
      </c>
    </row>
    <row r="346" spans="1:13" x14ac:dyDescent="0.3">
      <c r="A346" s="80"/>
      <c r="B346" s="51">
        <v>1980</v>
      </c>
      <c r="C346" s="51">
        <v>1990</v>
      </c>
      <c r="D346" s="51">
        <v>2000</v>
      </c>
      <c r="E346" s="51">
        <v>2010</v>
      </c>
      <c r="F346" s="51">
        <v>2020</v>
      </c>
      <c r="H346" s="52"/>
      <c r="I346" s="52"/>
      <c r="J346" s="52"/>
      <c r="K346" s="52"/>
    </row>
    <row r="347" spans="1:13" x14ac:dyDescent="0.3">
      <c r="A347" s="13" t="s">
        <v>1711</v>
      </c>
      <c r="B347" s="10">
        <f>'Ref. DC-1980'!B18</f>
        <v>41200</v>
      </c>
      <c r="C347" s="10">
        <f>'Ref. DC-1990'!B95</f>
        <v>56500</v>
      </c>
      <c r="D347" s="10">
        <f>'Ref. DC-2000'!B64</f>
        <v>80400</v>
      </c>
      <c r="E347" s="10">
        <f>'Ref. ACS-5-YR'!B1205</f>
        <v>151000</v>
      </c>
      <c r="F347" s="10">
        <f>'Ref. ACS-5-YR'!H1205</f>
        <v>173600</v>
      </c>
      <c r="H347" s="24"/>
      <c r="I347" s="24"/>
      <c r="J347" s="24"/>
      <c r="K347" s="24"/>
    </row>
    <row r="348" spans="1:13" x14ac:dyDescent="0.3">
      <c r="A348" s="13" t="s">
        <v>193</v>
      </c>
      <c r="B348" s="3"/>
      <c r="C348" s="4">
        <f>(C347-B347)/B347</f>
        <v>0.37135922330097088</v>
      </c>
      <c r="D348" s="4">
        <f t="shared" ref="D348:F348" si="10">(D347-C347)/C347</f>
        <v>0.4230088495575221</v>
      </c>
      <c r="E348" s="4">
        <f t="shared" si="10"/>
        <v>0.87810945273631846</v>
      </c>
      <c r="F348" s="4">
        <f t="shared" si="10"/>
        <v>0.14966887417218544</v>
      </c>
      <c r="H348" s="19"/>
      <c r="I348" s="19"/>
      <c r="J348" s="19"/>
      <c r="K348" s="19"/>
    </row>
    <row r="349" spans="1:13" x14ac:dyDescent="0.3">
      <c r="A349" t="s">
        <v>1712</v>
      </c>
    </row>
    <row r="350" spans="1:13" x14ac:dyDescent="0.3">
      <c r="A350" s="357" t="s">
        <v>2555</v>
      </c>
      <c r="B350" s="357"/>
      <c r="C350" s="357"/>
      <c r="D350" s="357"/>
      <c r="E350" s="357"/>
      <c r="F350" s="357"/>
      <c r="G350" s="357"/>
      <c r="H350" s="369"/>
      <c r="I350" s="369"/>
    </row>
    <row r="351" spans="1:13" x14ac:dyDescent="0.3">
      <c r="A351" s="361" t="s">
        <v>2487</v>
      </c>
      <c r="B351" s="361"/>
      <c r="C351" s="361"/>
      <c r="D351" s="361"/>
      <c r="E351" s="361"/>
      <c r="F351" s="361"/>
      <c r="G351" s="361"/>
    </row>
    <row r="354" spans="13:14" ht="28.8" x14ac:dyDescent="0.3">
      <c r="M354" s="42" t="str">
        <f>A349</f>
        <v>Source: U.S. Census Bureau, Census 1980(ORG STF1), 1990(STF3), 2000(SF3); ACS 06-10, 16-20 (5-year Estimates), Table B25077</v>
      </c>
    </row>
    <row r="355" spans="13:14" ht="63" customHeight="1" x14ac:dyDescent="0.3">
      <c r="M355" s="84" t="s">
        <v>2501</v>
      </c>
    </row>
    <row r="356" spans="13:14" x14ac:dyDescent="0.3">
      <c r="M356"/>
    </row>
    <row r="357" spans="13:14" x14ac:dyDescent="0.3">
      <c r="M357" s="88" t="s">
        <v>162</v>
      </c>
      <c r="N357" s="1" t="s">
        <v>2559</v>
      </c>
    </row>
    <row r="358" spans="13:14" x14ac:dyDescent="0.3">
      <c r="M358"/>
    </row>
    <row r="359" spans="13:14" x14ac:dyDescent="0.3">
      <c r="M359"/>
    </row>
    <row r="360" spans="13:14" x14ac:dyDescent="0.3">
      <c r="M360"/>
    </row>
    <row r="361" spans="13:14" x14ac:dyDescent="0.3">
      <c r="M361"/>
    </row>
    <row r="362" spans="13:14" x14ac:dyDescent="0.3">
      <c r="M362"/>
    </row>
    <row r="363" spans="13:14" x14ac:dyDescent="0.3">
      <c r="M363"/>
    </row>
    <row r="364" spans="13:14" x14ac:dyDescent="0.3">
      <c r="M364"/>
    </row>
    <row r="365" spans="13:14" x14ac:dyDescent="0.3">
      <c r="M365"/>
    </row>
    <row r="366" spans="13:14" x14ac:dyDescent="0.3">
      <c r="M366"/>
    </row>
    <row r="367" spans="13:14" x14ac:dyDescent="0.3">
      <c r="M367"/>
    </row>
    <row r="368" spans="13:14" x14ac:dyDescent="0.3">
      <c r="M368"/>
    </row>
    <row r="369" spans="13:13" x14ac:dyDescent="0.3">
      <c r="M369"/>
    </row>
    <row r="370" spans="13:13" x14ac:dyDescent="0.3">
      <c r="M370"/>
    </row>
    <row r="371" spans="13:13" x14ac:dyDescent="0.3">
      <c r="M371"/>
    </row>
    <row r="372" spans="13:13" x14ac:dyDescent="0.3">
      <c r="M372"/>
    </row>
    <row r="373" spans="13:13" x14ac:dyDescent="0.3">
      <c r="M373"/>
    </row>
    <row r="374" spans="13:13" x14ac:dyDescent="0.3">
      <c r="M374"/>
    </row>
    <row r="375" spans="13:13" x14ac:dyDescent="0.3">
      <c r="M375"/>
    </row>
    <row r="376" spans="13:13" x14ac:dyDescent="0.3">
      <c r="M376"/>
    </row>
    <row r="377" spans="13:13" x14ac:dyDescent="0.3">
      <c r="M377"/>
    </row>
    <row r="379" spans="13:13" x14ac:dyDescent="0.3">
      <c r="M379"/>
    </row>
    <row r="380" spans="13:13" x14ac:dyDescent="0.3">
      <c r="M380"/>
    </row>
    <row r="381" spans="13:13" x14ac:dyDescent="0.3">
      <c r="M381"/>
    </row>
    <row r="382" spans="13:13" x14ac:dyDescent="0.3">
      <c r="M382" t="s">
        <v>1713</v>
      </c>
    </row>
    <row r="383" spans="13:13" ht="57.6" x14ac:dyDescent="0.3">
      <c r="M383" s="283" t="s">
        <v>1714</v>
      </c>
    </row>
    <row r="384" spans="13:13" ht="28.8" x14ac:dyDescent="0.3">
      <c r="M384" s="284" t="s">
        <v>2560</v>
      </c>
    </row>
    <row r="385" spans="13:13" x14ac:dyDescent="0.3">
      <c r="M385"/>
    </row>
    <row r="386" spans="13:13" x14ac:dyDescent="0.3">
      <c r="M386" s="88" t="s">
        <v>163</v>
      </c>
    </row>
    <row r="387" spans="13:13" x14ac:dyDescent="0.3">
      <c r="M387"/>
    </row>
    <row r="388" spans="13:13" x14ac:dyDescent="0.3">
      <c r="M388"/>
    </row>
    <row r="389" spans="13:13" x14ac:dyDescent="0.3">
      <c r="M389"/>
    </row>
    <row r="391" spans="13:13" x14ac:dyDescent="0.3">
      <c r="M391"/>
    </row>
    <row r="392" spans="13:13" x14ac:dyDescent="0.3">
      <c r="M392"/>
    </row>
    <row r="393" spans="13:13" x14ac:dyDescent="0.3">
      <c r="M393"/>
    </row>
    <row r="394" spans="13:13" x14ac:dyDescent="0.3">
      <c r="M394"/>
    </row>
    <row r="395" spans="13:13" x14ac:dyDescent="0.3">
      <c r="M395"/>
    </row>
    <row r="396" spans="13:13" x14ac:dyDescent="0.3">
      <c r="M396"/>
    </row>
    <row r="397" spans="13:13" x14ac:dyDescent="0.3">
      <c r="M397"/>
    </row>
    <row r="398" spans="13:13" x14ac:dyDescent="0.3">
      <c r="M398"/>
    </row>
    <row r="400" spans="13:13" x14ac:dyDescent="0.3">
      <c r="M400"/>
    </row>
    <row r="401" spans="13:13" x14ac:dyDescent="0.3">
      <c r="M401"/>
    </row>
    <row r="403" spans="13:13" x14ac:dyDescent="0.3">
      <c r="M403"/>
    </row>
    <row r="404" spans="13:13" x14ac:dyDescent="0.3">
      <c r="M404"/>
    </row>
    <row r="405" spans="13:13" x14ac:dyDescent="0.3">
      <c r="M405"/>
    </row>
    <row r="406" spans="13:13" x14ac:dyDescent="0.3">
      <c r="M406"/>
    </row>
    <row r="407" spans="13:13" x14ac:dyDescent="0.3">
      <c r="M407"/>
    </row>
    <row r="408" spans="13:13" x14ac:dyDescent="0.3">
      <c r="M408"/>
    </row>
    <row r="409" spans="13:13" x14ac:dyDescent="0.3">
      <c r="M409"/>
    </row>
    <row r="410" spans="13:13" x14ac:dyDescent="0.3">
      <c r="M410"/>
    </row>
    <row r="411" spans="13:13" x14ac:dyDescent="0.3">
      <c r="M411"/>
    </row>
    <row r="412" spans="13:13" x14ac:dyDescent="0.3">
      <c r="M412"/>
    </row>
    <row r="413" spans="13:13" x14ac:dyDescent="0.3">
      <c r="M413"/>
    </row>
    <row r="414" spans="13:13" x14ac:dyDescent="0.3">
      <c r="M414"/>
    </row>
    <row r="415" spans="13:13" x14ac:dyDescent="0.3">
      <c r="M415" t="s">
        <v>1713</v>
      </c>
    </row>
    <row r="416" spans="13:13" x14ac:dyDescent="0.3">
      <c r="M416" s="283" t="s">
        <v>1715</v>
      </c>
    </row>
    <row r="417" spans="13:13" ht="28.8" x14ac:dyDescent="0.3">
      <c r="M417" s="284" t="s">
        <v>2560</v>
      </c>
    </row>
    <row r="419" spans="13:13" x14ac:dyDescent="0.3">
      <c r="M419" s="88" t="s">
        <v>164</v>
      </c>
    </row>
    <row r="420" spans="13:13" x14ac:dyDescent="0.3">
      <c r="M420"/>
    </row>
    <row r="421" spans="13:13" x14ac:dyDescent="0.3">
      <c r="M421"/>
    </row>
    <row r="422" spans="13:13" x14ac:dyDescent="0.3">
      <c r="M422"/>
    </row>
    <row r="423" spans="13:13" x14ac:dyDescent="0.3">
      <c r="M423"/>
    </row>
    <row r="424" spans="13:13" x14ac:dyDescent="0.3">
      <c r="M424"/>
    </row>
    <row r="425" spans="13:13" x14ac:dyDescent="0.3">
      <c r="M425"/>
    </row>
    <row r="426" spans="13:13" x14ac:dyDescent="0.3">
      <c r="M426"/>
    </row>
    <row r="427" spans="13:13" x14ac:dyDescent="0.3">
      <c r="M427"/>
    </row>
    <row r="428" spans="13:13" x14ac:dyDescent="0.3">
      <c r="M428"/>
    </row>
    <row r="429" spans="13:13" x14ac:dyDescent="0.3">
      <c r="M429"/>
    </row>
    <row r="430" spans="13:13" x14ac:dyDescent="0.3">
      <c r="M430"/>
    </row>
    <row r="431" spans="13:13" x14ac:dyDescent="0.3">
      <c r="M431"/>
    </row>
    <row r="432" spans="13:13" x14ac:dyDescent="0.3">
      <c r="M432"/>
    </row>
    <row r="433" spans="13:13" x14ac:dyDescent="0.3">
      <c r="M433"/>
    </row>
    <row r="434" spans="13:13" x14ac:dyDescent="0.3">
      <c r="M434"/>
    </row>
    <row r="435" spans="13:13" x14ac:dyDescent="0.3">
      <c r="M435"/>
    </row>
    <row r="436" spans="13:13" x14ac:dyDescent="0.3">
      <c r="M436"/>
    </row>
    <row r="437" spans="13:13" x14ac:dyDescent="0.3">
      <c r="M437"/>
    </row>
    <row r="438" spans="13:13" x14ac:dyDescent="0.3">
      <c r="M438"/>
    </row>
    <row r="439" spans="13:13" x14ac:dyDescent="0.3">
      <c r="M439"/>
    </row>
    <row r="440" spans="13:13" x14ac:dyDescent="0.3">
      <c r="M440"/>
    </row>
    <row r="441" spans="13:13" x14ac:dyDescent="0.3">
      <c r="M441"/>
    </row>
    <row r="442" spans="13:13" x14ac:dyDescent="0.3">
      <c r="M442"/>
    </row>
    <row r="443" spans="13:13" x14ac:dyDescent="0.3">
      <c r="M443"/>
    </row>
    <row r="444" spans="13:13" x14ac:dyDescent="0.3">
      <c r="M444"/>
    </row>
    <row r="445" spans="13:13" x14ac:dyDescent="0.3">
      <c r="M445"/>
    </row>
    <row r="446" spans="13:13" x14ac:dyDescent="0.3">
      <c r="M446"/>
    </row>
    <row r="447" spans="13:13" x14ac:dyDescent="0.3">
      <c r="M447"/>
    </row>
    <row r="448" spans="13:13" x14ac:dyDescent="0.3">
      <c r="M448"/>
    </row>
    <row r="449" spans="13:13" x14ac:dyDescent="0.3">
      <c r="M449"/>
    </row>
    <row r="450" spans="13:13" x14ac:dyDescent="0.3">
      <c r="M450" t="s">
        <v>1713</v>
      </c>
    </row>
    <row r="451" spans="13:13" ht="43.2" x14ac:dyDescent="0.3">
      <c r="M451" s="283" t="s">
        <v>1716</v>
      </c>
    </row>
    <row r="452" spans="13:13" ht="28.8" x14ac:dyDescent="0.3">
      <c r="M452" s="284" t="s">
        <v>2560</v>
      </c>
    </row>
    <row r="453" spans="13:13" x14ac:dyDescent="0.3">
      <c r="M453"/>
    </row>
    <row r="454" spans="13:13" x14ac:dyDescent="0.3">
      <c r="M454"/>
    </row>
    <row r="455" spans="13:13" x14ac:dyDescent="0.3">
      <c r="M455"/>
    </row>
    <row r="456" spans="13:13" x14ac:dyDescent="0.3">
      <c r="M456"/>
    </row>
    <row r="457" spans="13:13" x14ac:dyDescent="0.3">
      <c r="M457"/>
    </row>
    <row r="458" spans="13:13" x14ac:dyDescent="0.3">
      <c r="M458"/>
    </row>
    <row r="459" spans="13:13" x14ac:dyDescent="0.3">
      <c r="M459"/>
    </row>
    <row r="460" spans="13:13" x14ac:dyDescent="0.3">
      <c r="M460"/>
    </row>
    <row r="461" spans="13:13" x14ac:dyDescent="0.3">
      <c r="M461"/>
    </row>
    <row r="462" spans="13:13" x14ac:dyDescent="0.3">
      <c r="M462"/>
    </row>
    <row r="463" spans="13:13" x14ac:dyDescent="0.3">
      <c r="M463"/>
    </row>
    <row r="464" spans="13:13" x14ac:dyDescent="0.3">
      <c r="M464"/>
    </row>
    <row r="465" spans="13:13" x14ac:dyDescent="0.3">
      <c r="M465"/>
    </row>
    <row r="466" spans="13:13" x14ac:dyDescent="0.3">
      <c r="M466"/>
    </row>
    <row r="467" spans="13:13" x14ac:dyDescent="0.3">
      <c r="M467"/>
    </row>
    <row r="468" spans="13:13" x14ac:dyDescent="0.3">
      <c r="M468"/>
    </row>
    <row r="469" spans="13:13" x14ac:dyDescent="0.3">
      <c r="M469"/>
    </row>
    <row r="471" spans="13:13" x14ac:dyDescent="0.3">
      <c r="M471"/>
    </row>
    <row r="472" spans="13:13" x14ac:dyDescent="0.3">
      <c r="M472"/>
    </row>
  </sheetData>
  <mergeCells count="14">
    <mergeCell ref="A342:I342"/>
    <mergeCell ref="A350:I350"/>
    <mergeCell ref="A117:G117"/>
    <mergeCell ref="A174:K181"/>
    <mergeCell ref="A351:G351"/>
    <mergeCell ref="A334:I334"/>
    <mergeCell ref="N1:N4"/>
    <mergeCell ref="A333:I333"/>
    <mergeCell ref="A131:G131"/>
    <mergeCell ref="A143:G143"/>
    <mergeCell ref="A319:I319"/>
    <mergeCell ref="A326:I326"/>
    <mergeCell ref="A1:M1"/>
    <mergeCell ref="A2:L2"/>
  </mergeCells>
  <hyperlinks>
    <hyperlink ref="N1" location="TOC" display="Back to Table of Contents" xr:uid="{C724DA8B-495C-439A-81B9-CDF5EA608D6D}"/>
  </hyperlinks>
  <pageMargins left="0.7" right="0.7" top="0.75" bottom="0.75" header="0.3" footer="0.3"/>
  <pageSetup orientation="portrait" horizontalDpi="1200" verticalDpi="1200" r:id="rId1"/>
  <ignoredErrors>
    <ignoredError sqref="D78 D302:D305 F302:F305" formula="1"/>
    <ignoredError sqref="H315:I315" formulaRange="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B77524-8A79-471F-86E9-E7C92CF5AC2D}">
  <sheetPr>
    <tabColor theme="1"/>
  </sheetPr>
  <dimension ref="A1:R14"/>
  <sheetViews>
    <sheetView workbookViewId="0"/>
  </sheetViews>
  <sheetFormatPr defaultRowHeight="14.4" x14ac:dyDescent="0.3"/>
  <sheetData>
    <row r="1" spans="1:18" ht="21" x14ac:dyDescent="0.4">
      <c r="A1" s="285" t="s">
        <v>2530</v>
      </c>
    </row>
    <row r="2" spans="1:18" x14ac:dyDescent="0.3">
      <c r="A2" t="s">
        <v>2544</v>
      </c>
    </row>
    <row r="4" spans="1:18" ht="43.95" customHeight="1" x14ac:dyDescent="0.3">
      <c r="A4" s="371" t="s">
        <v>2545</v>
      </c>
      <c r="B4" s="371"/>
      <c r="C4" s="371"/>
      <c r="D4" s="371"/>
      <c r="E4" s="371"/>
      <c r="F4" s="371"/>
      <c r="G4" s="371"/>
      <c r="H4" s="371"/>
      <c r="I4" s="371"/>
      <c r="J4" s="371"/>
      <c r="K4" s="371"/>
      <c r="L4" s="371"/>
      <c r="M4" s="371"/>
      <c r="N4" s="371"/>
      <c r="O4" s="371"/>
      <c r="P4" s="371"/>
      <c r="Q4" s="371"/>
      <c r="R4" s="371"/>
    </row>
    <row r="6" spans="1:18" ht="30" customHeight="1" x14ac:dyDescent="0.3">
      <c r="A6" s="371" t="s">
        <v>2546</v>
      </c>
      <c r="B6" s="371"/>
      <c r="C6" s="371"/>
      <c r="D6" s="371"/>
      <c r="E6" s="371"/>
      <c r="F6" s="371"/>
      <c r="G6" s="371"/>
      <c r="H6" s="371"/>
      <c r="I6" s="371"/>
      <c r="J6" s="371"/>
      <c r="K6" s="371"/>
      <c r="L6" s="371"/>
      <c r="M6" s="371"/>
      <c r="N6" s="371"/>
      <c r="O6" s="371"/>
      <c r="P6" s="371"/>
      <c r="Q6" s="371"/>
      <c r="R6" s="371"/>
    </row>
    <row r="8" spans="1:18" ht="44.4" customHeight="1" x14ac:dyDescent="0.3">
      <c r="A8" s="371" t="s">
        <v>2547</v>
      </c>
      <c r="B8" s="371"/>
      <c r="C8" s="371"/>
      <c r="D8" s="371"/>
      <c r="E8" s="371"/>
      <c r="F8" s="371"/>
      <c r="G8" s="371"/>
      <c r="H8" s="371"/>
      <c r="I8" s="371"/>
      <c r="J8" s="371"/>
      <c r="K8" s="371"/>
      <c r="L8" s="371"/>
      <c r="M8" s="371"/>
      <c r="N8" s="371"/>
      <c r="O8" s="371"/>
      <c r="P8" s="371"/>
      <c r="Q8" s="371"/>
      <c r="R8" s="371"/>
    </row>
    <row r="10" spans="1:18" ht="43.2" customHeight="1" x14ac:dyDescent="0.3">
      <c r="A10" s="371" t="s">
        <v>2548</v>
      </c>
      <c r="B10" s="371"/>
      <c r="C10" s="371"/>
      <c r="D10" s="371"/>
      <c r="E10" s="371"/>
      <c r="F10" s="371"/>
      <c r="G10" s="371"/>
      <c r="H10" s="371"/>
      <c r="I10" s="371"/>
      <c r="J10" s="371"/>
      <c r="K10" s="371"/>
      <c r="L10" s="371"/>
      <c r="M10" s="371"/>
      <c r="N10" s="371"/>
      <c r="O10" s="371"/>
      <c r="P10" s="371"/>
      <c r="Q10" s="371"/>
      <c r="R10" s="371"/>
    </row>
    <row r="12" spans="1:18" ht="31.95" customHeight="1" x14ac:dyDescent="0.3">
      <c r="A12" s="371" t="s">
        <v>2549</v>
      </c>
      <c r="B12" s="371"/>
      <c r="C12" s="371"/>
      <c r="D12" s="371"/>
      <c r="E12" s="371"/>
      <c r="F12" s="371"/>
      <c r="G12" s="371"/>
      <c r="H12" s="371"/>
      <c r="I12" s="371"/>
      <c r="J12" s="371"/>
      <c r="K12" s="371"/>
      <c r="L12" s="371"/>
      <c r="M12" s="371"/>
      <c r="N12" s="371"/>
      <c r="O12" s="371"/>
      <c r="P12" s="371"/>
      <c r="Q12" s="371"/>
      <c r="R12" s="371"/>
    </row>
    <row r="14" spans="1:18" ht="28.2" customHeight="1" x14ac:dyDescent="0.3">
      <c r="A14" s="371" t="s">
        <v>2550</v>
      </c>
      <c r="B14" s="371"/>
      <c r="C14" s="371"/>
      <c r="D14" s="371"/>
      <c r="E14" s="371"/>
      <c r="F14" s="371"/>
      <c r="G14" s="371"/>
      <c r="H14" s="371"/>
      <c r="I14" s="371"/>
      <c r="J14" s="371"/>
      <c r="K14" s="371"/>
      <c r="L14" s="371"/>
      <c r="M14" s="371"/>
      <c r="N14" s="371"/>
      <c r="O14" s="371"/>
      <c r="P14" s="371"/>
      <c r="Q14" s="371"/>
      <c r="R14" s="371"/>
    </row>
  </sheetData>
  <mergeCells count="6">
    <mergeCell ref="A14:R14"/>
    <mergeCell ref="A4:R4"/>
    <mergeCell ref="A6:R6"/>
    <mergeCell ref="A8:R8"/>
    <mergeCell ref="A10:R10"/>
    <mergeCell ref="A12:R12"/>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84FB1E-055B-49DC-B91D-B3302B282F24}">
  <sheetPr>
    <tabColor rgb="FF000000"/>
  </sheetPr>
  <dimension ref="A1:AE1593"/>
  <sheetViews>
    <sheetView zoomScale="80" zoomScaleNormal="80" workbookViewId="0">
      <pane xSplit="1" ySplit="3" topLeftCell="B4" activePane="bottomRight" state="frozen"/>
      <selection pane="topRight" activeCell="B1" sqref="B1"/>
      <selection pane="bottomLeft" activeCell="A4" sqref="A4"/>
      <selection pane="bottomRight"/>
    </sheetView>
  </sheetViews>
  <sheetFormatPr defaultColWidth="100" defaultRowHeight="14.4" x14ac:dyDescent="0.3"/>
  <cols>
    <col min="1" max="1" width="63" customWidth="1"/>
    <col min="2" max="31" width="12" customWidth="1"/>
  </cols>
  <sheetData>
    <row r="1" spans="1:31" ht="21" x14ac:dyDescent="0.3">
      <c r="B1" s="372" t="s">
        <v>1717</v>
      </c>
      <c r="C1" s="372"/>
      <c r="D1" s="372"/>
      <c r="E1" s="372"/>
      <c r="F1" s="372"/>
      <c r="G1" s="372"/>
    </row>
    <row r="2" spans="1:31" x14ac:dyDescent="0.3">
      <c r="A2" t="s">
        <v>188</v>
      </c>
      <c r="B2" s="373" t="str">
        <f>Population!B3</f>
        <v>City of Mendota</v>
      </c>
      <c r="C2" s="373"/>
      <c r="D2" s="373"/>
      <c r="E2" s="373"/>
      <c r="F2" s="373"/>
      <c r="G2" s="373"/>
      <c r="H2" s="373"/>
      <c r="I2" s="373"/>
      <c r="J2" s="373"/>
      <c r="K2" s="373"/>
      <c r="L2" s="373" t="str">
        <f>Population!B4</f>
        <v>Fresno County</v>
      </c>
      <c r="M2" s="373"/>
      <c r="N2" s="373"/>
      <c r="O2" s="373"/>
      <c r="P2" s="373"/>
      <c r="Q2" s="373"/>
      <c r="R2" s="373"/>
      <c r="S2" s="373"/>
      <c r="T2" s="373"/>
      <c r="U2" s="373"/>
      <c r="V2" s="373" t="s">
        <v>189</v>
      </c>
      <c r="W2" s="373"/>
      <c r="X2" s="373"/>
      <c r="Y2" s="373"/>
      <c r="Z2" s="373"/>
      <c r="AA2" s="373"/>
      <c r="AB2" s="373"/>
      <c r="AC2" s="373"/>
      <c r="AD2" s="373"/>
      <c r="AE2" s="373"/>
    </row>
    <row r="3" spans="1:31" s="22" customFormat="1" ht="43.2" x14ac:dyDescent="0.3">
      <c r="A3" s="195"/>
      <c r="B3" s="374">
        <v>2010</v>
      </c>
      <c r="C3" s="374"/>
      <c r="D3" s="374"/>
      <c r="E3" s="374">
        <v>2015</v>
      </c>
      <c r="F3" s="374"/>
      <c r="G3" s="374"/>
      <c r="H3" s="374">
        <v>2020</v>
      </c>
      <c r="I3" s="374"/>
      <c r="J3" s="374"/>
      <c r="K3" s="21" t="s">
        <v>1718</v>
      </c>
      <c r="L3" s="374">
        <v>2010</v>
      </c>
      <c r="M3" s="374"/>
      <c r="N3" s="374"/>
      <c r="O3" s="374">
        <v>2015</v>
      </c>
      <c r="P3" s="374"/>
      <c r="Q3" s="374"/>
      <c r="R3" s="374">
        <v>2020</v>
      </c>
      <c r="S3" s="374"/>
      <c r="T3" s="374"/>
      <c r="U3" s="21" t="s">
        <v>1718</v>
      </c>
      <c r="V3" s="374">
        <v>2010</v>
      </c>
      <c r="W3" s="374"/>
      <c r="X3" s="374"/>
      <c r="Y3" s="374">
        <v>2015</v>
      </c>
      <c r="Z3" s="374"/>
      <c r="AA3" s="374"/>
      <c r="AB3" s="374">
        <v>2020</v>
      </c>
      <c r="AC3" s="374"/>
      <c r="AD3" s="374"/>
      <c r="AE3" s="21" t="s">
        <v>1718</v>
      </c>
    </row>
    <row r="4" spans="1:31" x14ac:dyDescent="0.3">
      <c r="A4" s="18"/>
      <c r="B4" s="18"/>
      <c r="C4" s="18"/>
      <c r="D4" s="18"/>
      <c r="E4" s="18"/>
      <c r="F4" s="18"/>
      <c r="G4" s="18"/>
      <c r="H4" s="18"/>
      <c r="I4" s="18"/>
      <c r="J4" s="18"/>
      <c r="K4" s="18"/>
      <c r="L4" s="18"/>
      <c r="M4" s="18"/>
      <c r="N4" s="18"/>
      <c r="O4" s="18"/>
      <c r="P4" s="18"/>
      <c r="Q4" s="18"/>
      <c r="R4" s="18"/>
      <c r="S4" s="18"/>
      <c r="T4" s="18"/>
      <c r="U4" s="18"/>
      <c r="V4" s="18"/>
      <c r="W4" s="18"/>
      <c r="X4" s="18"/>
      <c r="Y4" s="18"/>
      <c r="Z4" s="18"/>
      <c r="AA4" s="18"/>
      <c r="AB4" s="18"/>
      <c r="AC4" s="18"/>
      <c r="AD4" s="18"/>
      <c r="AE4" s="18"/>
    </row>
    <row r="5" spans="1:31" x14ac:dyDescent="0.3">
      <c r="A5" s="122" t="s">
        <v>1719</v>
      </c>
      <c r="B5" s="122"/>
      <c r="C5" s="122"/>
      <c r="D5" s="122"/>
      <c r="E5" s="122"/>
      <c r="F5" s="122"/>
      <c r="G5" s="122"/>
      <c r="H5" s="122"/>
      <c r="I5" s="122"/>
      <c r="J5" s="122"/>
      <c r="K5" s="122"/>
      <c r="L5" s="122"/>
      <c r="M5" s="122"/>
      <c r="N5" s="122"/>
      <c r="O5" s="122"/>
      <c r="P5" s="122"/>
      <c r="Q5" s="122"/>
      <c r="R5" s="122"/>
      <c r="S5" s="122"/>
      <c r="T5" s="122"/>
      <c r="U5" s="122"/>
      <c r="V5" s="122"/>
      <c r="W5" s="122"/>
      <c r="X5" s="122"/>
      <c r="Y5" s="122"/>
      <c r="Z5" s="122"/>
      <c r="AA5" s="122"/>
      <c r="AB5" s="122"/>
      <c r="AC5" s="122"/>
      <c r="AD5" s="122"/>
      <c r="AE5" s="122"/>
    </row>
    <row r="6" spans="1:31" x14ac:dyDescent="0.3">
      <c r="B6" s="198" t="s">
        <v>1720</v>
      </c>
      <c r="C6" s="198"/>
      <c r="D6" s="198" t="s">
        <v>1721</v>
      </c>
      <c r="E6" s="198" t="s">
        <v>1720</v>
      </c>
      <c r="F6" s="198"/>
      <c r="G6" s="198" t="s">
        <v>1721</v>
      </c>
      <c r="H6" s="198" t="s">
        <v>1720</v>
      </c>
      <c r="I6" s="198"/>
      <c r="J6" s="198" t="s">
        <v>1721</v>
      </c>
      <c r="K6" t="s">
        <v>188</v>
      </c>
      <c r="L6" s="198" t="s">
        <v>1720</v>
      </c>
      <c r="M6" s="198"/>
      <c r="N6" s="198" t="s">
        <v>1721</v>
      </c>
      <c r="O6" s="198" t="s">
        <v>1720</v>
      </c>
      <c r="P6" s="198"/>
      <c r="Q6" s="198" t="s">
        <v>1721</v>
      </c>
      <c r="R6" s="198" t="s">
        <v>1720</v>
      </c>
      <c r="S6" s="198"/>
      <c r="T6" s="198" t="s">
        <v>1721</v>
      </c>
      <c r="U6" t="s">
        <v>188</v>
      </c>
      <c r="V6" s="198" t="s">
        <v>1720</v>
      </c>
      <c r="W6" s="198"/>
      <c r="X6" s="198" t="s">
        <v>1721</v>
      </c>
      <c r="Y6" s="198" t="s">
        <v>1720</v>
      </c>
      <c r="Z6" s="198"/>
      <c r="AA6" s="198" t="s">
        <v>1721</v>
      </c>
      <c r="AB6" s="198" t="s">
        <v>1720</v>
      </c>
      <c r="AC6" s="198"/>
      <c r="AD6" s="198" t="s">
        <v>1721</v>
      </c>
      <c r="AE6" t="s">
        <v>188</v>
      </c>
    </row>
    <row r="7" spans="1:31" x14ac:dyDescent="0.3">
      <c r="A7" t="s">
        <v>190</v>
      </c>
      <c r="B7" s="2">
        <v>10459</v>
      </c>
      <c r="C7" s="27" t="s">
        <v>188</v>
      </c>
      <c r="D7" s="2">
        <v>14.545454545454501</v>
      </c>
      <c r="E7" s="2">
        <v>11402</v>
      </c>
      <c r="F7" s="27" t="s">
        <v>188</v>
      </c>
      <c r="G7" s="14">
        <v>18.181818181818102</v>
      </c>
      <c r="H7" s="2">
        <v>12173</v>
      </c>
      <c r="I7" s="27" t="s">
        <v>188</v>
      </c>
      <c r="J7" s="14">
        <v>13.939394</v>
      </c>
      <c r="K7" s="27">
        <v>0.16387799980877713</v>
      </c>
      <c r="L7" s="2">
        <v>908830</v>
      </c>
      <c r="M7" s="27" t="s">
        <v>188</v>
      </c>
      <c r="N7" s="2">
        <v>0</v>
      </c>
      <c r="O7" s="2">
        <v>956749</v>
      </c>
      <c r="P7" s="27" t="s">
        <v>188</v>
      </c>
      <c r="Q7" s="14">
        <v>0</v>
      </c>
      <c r="R7" s="2">
        <v>990204</v>
      </c>
      <c r="S7" s="27" t="s">
        <v>188</v>
      </c>
      <c r="T7" s="14">
        <v>0</v>
      </c>
      <c r="U7" s="27">
        <v>0.09</v>
      </c>
      <c r="V7" s="2">
        <v>36637290</v>
      </c>
      <c r="W7" s="27" t="s">
        <v>188</v>
      </c>
      <c r="X7" s="2">
        <v>0</v>
      </c>
      <c r="Y7" s="2">
        <v>38421464</v>
      </c>
      <c r="Z7" s="27" t="s">
        <v>188</v>
      </c>
      <c r="AA7" s="14">
        <v>0</v>
      </c>
      <c r="AB7" s="2">
        <v>39346023</v>
      </c>
      <c r="AC7" s="27" t="s">
        <v>188</v>
      </c>
      <c r="AD7" s="14">
        <v>0</v>
      </c>
      <c r="AE7" s="27">
        <v>7.3999999999999996E-2</v>
      </c>
    </row>
    <row r="8" spans="1:31" x14ac:dyDescent="0.3">
      <c r="A8" t="s">
        <v>197</v>
      </c>
      <c r="B8" s="2">
        <v>5645</v>
      </c>
      <c r="C8" s="27">
        <v>0.53972655129553493</v>
      </c>
      <c r="D8" s="2">
        <v>238.18181818181799</v>
      </c>
      <c r="E8" s="2">
        <v>5819</v>
      </c>
      <c r="F8" s="27">
        <v>0.51034906156814597</v>
      </c>
      <c r="G8" s="14">
        <v>187.87878787878699</v>
      </c>
      <c r="H8" s="2">
        <v>6192</v>
      </c>
      <c r="I8" s="27">
        <v>0.50866672143267888</v>
      </c>
      <c r="J8" s="14">
        <v>253.33332799999999</v>
      </c>
      <c r="K8" s="27">
        <v>9.689991142604075E-2</v>
      </c>
      <c r="L8" s="2">
        <v>454107</v>
      </c>
      <c r="M8" s="27">
        <v>0.5</v>
      </c>
      <c r="N8" s="2">
        <v>18</v>
      </c>
      <c r="O8" s="2">
        <v>477316</v>
      </c>
      <c r="P8" s="27">
        <v>0.499</v>
      </c>
      <c r="Q8" s="14">
        <v>41.82</v>
      </c>
      <c r="R8" s="2">
        <v>494056</v>
      </c>
      <c r="S8" s="27">
        <v>0.499</v>
      </c>
      <c r="T8" s="14">
        <v>72.12</v>
      </c>
      <c r="U8" s="27">
        <v>8.7999999999999995E-2</v>
      </c>
      <c r="V8" s="2">
        <v>18223157</v>
      </c>
      <c r="W8" s="27">
        <v>0.497</v>
      </c>
      <c r="X8" s="2">
        <v>632</v>
      </c>
      <c r="Y8" s="2">
        <v>19087135</v>
      </c>
      <c r="Z8" s="27">
        <v>0.497</v>
      </c>
      <c r="AA8" s="14">
        <v>559.39</v>
      </c>
      <c r="AB8" s="2">
        <v>19562882</v>
      </c>
      <c r="AC8" s="27">
        <v>0.497</v>
      </c>
      <c r="AD8" s="14">
        <v>765.45</v>
      </c>
      <c r="AE8" s="27">
        <v>7.3999999999999996E-2</v>
      </c>
    </row>
    <row r="9" spans="1:31" x14ac:dyDescent="0.3">
      <c r="A9" t="s">
        <v>198</v>
      </c>
      <c r="B9" s="2">
        <v>694</v>
      </c>
      <c r="C9" s="27">
        <v>6.6354335978583034E-2</v>
      </c>
      <c r="D9" s="2">
        <v>132.12121212121201</v>
      </c>
      <c r="E9" s="2">
        <v>488</v>
      </c>
      <c r="F9" s="27">
        <v>4.2799508858095074E-2</v>
      </c>
      <c r="G9" s="14">
        <v>78.181818181818201</v>
      </c>
      <c r="H9" s="2">
        <v>619</v>
      </c>
      <c r="I9" s="27">
        <v>5.0850242339604043E-2</v>
      </c>
      <c r="J9" s="14">
        <v>152.72728000000001</v>
      </c>
      <c r="K9" s="27">
        <v>-0.10806916426512968</v>
      </c>
      <c r="L9" s="2">
        <v>39822</v>
      </c>
      <c r="M9" s="27">
        <v>4.3999999999999997E-2</v>
      </c>
      <c r="N9" s="2">
        <v>34</v>
      </c>
      <c r="O9" s="2">
        <v>40418</v>
      </c>
      <c r="P9" s="27">
        <v>4.2000000000000003E-2</v>
      </c>
      <c r="Q9" s="14">
        <v>29.7</v>
      </c>
      <c r="R9" s="2">
        <v>38986</v>
      </c>
      <c r="S9" s="27">
        <v>3.9E-2</v>
      </c>
      <c r="T9" s="14">
        <v>37.58</v>
      </c>
      <c r="U9" s="27">
        <v>-2.1000000000000001E-2</v>
      </c>
      <c r="V9" s="2">
        <v>1300849</v>
      </c>
      <c r="W9" s="27">
        <v>3.5999999999999997E-2</v>
      </c>
      <c r="X9" s="2">
        <v>448</v>
      </c>
      <c r="Y9" s="2">
        <v>1283763</v>
      </c>
      <c r="Z9" s="27">
        <v>3.3000000000000002E-2</v>
      </c>
      <c r="AA9" s="14">
        <v>347.88</v>
      </c>
      <c r="AB9" s="2">
        <v>1233088</v>
      </c>
      <c r="AC9" s="27">
        <v>3.1E-2</v>
      </c>
      <c r="AD9" s="14">
        <v>374.55</v>
      </c>
      <c r="AE9" s="27">
        <v>-5.1999999999999998E-2</v>
      </c>
    </row>
    <row r="10" spans="1:31" x14ac:dyDescent="0.3">
      <c r="A10" t="s">
        <v>1722</v>
      </c>
      <c r="B10" s="2">
        <v>459</v>
      </c>
      <c r="C10" s="27">
        <v>4.3885648723587342E-2</v>
      </c>
      <c r="D10" s="2">
        <v>99.393939393939405</v>
      </c>
      <c r="E10" s="2">
        <v>608</v>
      </c>
      <c r="F10" s="27">
        <v>5.3323978249429922E-2</v>
      </c>
      <c r="G10" s="14">
        <v>88.484848484848399</v>
      </c>
      <c r="H10" s="2">
        <v>750</v>
      </c>
      <c r="I10" s="27">
        <v>6.1611763739423314E-2</v>
      </c>
      <c r="J10" s="14">
        <v>134.545456</v>
      </c>
      <c r="K10" s="27">
        <v>0.63398692810457513</v>
      </c>
      <c r="L10" s="2">
        <v>36741</v>
      </c>
      <c r="M10" s="27">
        <v>0.04</v>
      </c>
      <c r="N10" s="2">
        <v>627</v>
      </c>
      <c r="O10" s="2">
        <v>39923</v>
      </c>
      <c r="P10" s="27">
        <v>4.2000000000000003E-2</v>
      </c>
      <c r="Q10" s="14">
        <v>667.27</v>
      </c>
      <c r="R10" s="2">
        <v>39571</v>
      </c>
      <c r="S10" s="27">
        <v>0.04</v>
      </c>
      <c r="T10" s="14">
        <v>758.79</v>
      </c>
      <c r="U10" s="27">
        <v>7.6999999999999999E-2</v>
      </c>
      <c r="V10" s="2">
        <v>1265861</v>
      </c>
      <c r="W10" s="27">
        <v>3.5000000000000003E-2</v>
      </c>
      <c r="X10" s="2">
        <v>3315</v>
      </c>
      <c r="Y10" s="2">
        <v>1295030</v>
      </c>
      <c r="Z10" s="27">
        <v>3.4000000000000002E-2</v>
      </c>
      <c r="AA10" s="14">
        <v>3493.94</v>
      </c>
      <c r="AB10" s="2">
        <v>1242495</v>
      </c>
      <c r="AC10" s="27">
        <v>3.2000000000000001E-2</v>
      </c>
      <c r="AD10" s="14">
        <v>3981.82</v>
      </c>
      <c r="AE10" s="27">
        <v>-1.7999999999999999E-2</v>
      </c>
    </row>
    <row r="11" spans="1:31" x14ac:dyDescent="0.3">
      <c r="A11" t="s">
        <v>1723</v>
      </c>
      <c r="B11" s="2">
        <v>474</v>
      </c>
      <c r="C11" s="27">
        <v>4.5319820250501963E-2</v>
      </c>
      <c r="D11" s="2">
        <v>99.393939393939405</v>
      </c>
      <c r="E11" s="2">
        <v>429</v>
      </c>
      <c r="F11" s="27">
        <v>3.7624978074022104E-2</v>
      </c>
      <c r="G11" s="14">
        <v>69.090909090909093</v>
      </c>
      <c r="H11" s="2">
        <v>788</v>
      </c>
      <c r="I11" s="27">
        <v>6.4733426435554089E-2</v>
      </c>
      <c r="J11" s="14">
        <v>127.272728</v>
      </c>
      <c r="K11" s="27">
        <v>0.66244725738396626</v>
      </c>
      <c r="L11" s="2">
        <v>38896</v>
      </c>
      <c r="M11" s="27">
        <v>4.2999999999999997E-2</v>
      </c>
      <c r="N11" s="2">
        <v>626</v>
      </c>
      <c r="O11" s="2">
        <v>38269</v>
      </c>
      <c r="P11" s="27">
        <v>0.04</v>
      </c>
      <c r="Q11" s="14">
        <v>671</v>
      </c>
      <c r="R11" s="2">
        <v>42254</v>
      </c>
      <c r="S11" s="27">
        <v>4.2999999999999997E-2</v>
      </c>
      <c r="T11" s="14">
        <v>758.79</v>
      </c>
      <c r="U11" s="27">
        <v>8.5999999999999993E-2</v>
      </c>
      <c r="V11" s="2">
        <v>1339624</v>
      </c>
      <c r="W11" s="27">
        <v>3.6999999999999998E-2</v>
      </c>
      <c r="X11" s="2">
        <v>3361</v>
      </c>
      <c r="Y11" s="2">
        <v>1297819</v>
      </c>
      <c r="Z11" s="27">
        <v>3.4000000000000002E-2</v>
      </c>
      <c r="AA11" s="14">
        <v>3498</v>
      </c>
      <c r="AB11" s="2">
        <v>1328272</v>
      </c>
      <c r="AC11" s="27">
        <v>3.4000000000000002E-2</v>
      </c>
      <c r="AD11" s="14">
        <v>4006.06</v>
      </c>
      <c r="AE11" s="27">
        <v>-8.0000000000000002E-3</v>
      </c>
    </row>
    <row r="12" spans="1:31" x14ac:dyDescent="0.3">
      <c r="A12" t="s">
        <v>1724</v>
      </c>
      <c r="B12" s="2">
        <v>365</v>
      </c>
      <c r="C12" s="27">
        <v>3.4898173821589065E-2</v>
      </c>
      <c r="D12" s="2">
        <v>99.393939393939405</v>
      </c>
      <c r="E12" s="2">
        <v>314</v>
      </c>
      <c r="F12" s="27">
        <v>2.7539028240659534E-2</v>
      </c>
      <c r="G12" s="14">
        <v>61.818181818181799</v>
      </c>
      <c r="H12" s="2">
        <v>330</v>
      </c>
      <c r="I12" s="27">
        <v>2.7109176045346257E-2</v>
      </c>
      <c r="J12" s="14">
        <v>85.454544100000007</v>
      </c>
      <c r="K12" s="27">
        <v>-9.5890410958904104E-2</v>
      </c>
      <c r="L12" s="2">
        <v>24778</v>
      </c>
      <c r="M12" s="27">
        <v>2.7E-2</v>
      </c>
      <c r="N12" s="2">
        <v>15</v>
      </c>
      <c r="O12" s="2">
        <v>23122</v>
      </c>
      <c r="P12" s="27">
        <v>2.4E-2</v>
      </c>
      <c r="Q12" s="14">
        <v>25.45</v>
      </c>
      <c r="R12" s="2">
        <v>22803</v>
      </c>
      <c r="S12" s="27">
        <v>2.3E-2</v>
      </c>
      <c r="T12" s="14">
        <v>40.61</v>
      </c>
      <c r="U12" s="27">
        <v>-0.08</v>
      </c>
      <c r="V12" s="2">
        <v>867657</v>
      </c>
      <c r="W12" s="27">
        <v>2.4E-2</v>
      </c>
      <c r="X12" s="2">
        <v>320</v>
      </c>
      <c r="Y12" s="2">
        <v>811114</v>
      </c>
      <c r="Z12" s="27">
        <v>2.1000000000000001E-2</v>
      </c>
      <c r="AA12" s="14">
        <v>343.03</v>
      </c>
      <c r="AB12" s="2">
        <v>774841</v>
      </c>
      <c r="AC12" s="27">
        <v>0.02</v>
      </c>
      <c r="AD12" s="14">
        <v>402.42</v>
      </c>
      <c r="AE12" s="27">
        <v>-0.107</v>
      </c>
    </row>
    <row r="13" spans="1:31" x14ac:dyDescent="0.3">
      <c r="A13" t="s">
        <v>1725</v>
      </c>
      <c r="B13" s="2">
        <v>179</v>
      </c>
      <c r="C13" s="27">
        <v>1.7114446887847787E-2</v>
      </c>
      <c r="D13" s="2">
        <v>66.060606060606005</v>
      </c>
      <c r="E13" s="2">
        <v>266</v>
      </c>
      <c r="F13" s="27">
        <v>2.3329240484125591E-2</v>
      </c>
      <c r="G13" s="14">
        <v>61.212121212121197</v>
      </c>
      <c r="H13" s="2">
        <v>197</v>
      </c>
      <c r="I13" s="27">
        <v>1.6183356608888522E-2</v>
      </c>
      <c r="J13" s="14">
        <v>60.606059999999999</v>
      </c>
      <c r="K13" s="27">
        <v>0.1005586592178771</v>
      </c>
      <c r="L13" s="2">
        <v>16290</v>
      </c>
      <c r="M13" s="27">
        <v>1.7999999999999999E-2</v>
      </c>
      <c r="N13" s="2">
        <v>40</v>
      </c>
      <c r="O13" s="2">
        <v>14924</v>
      </c>
      <c r="P13" s="27">
        <v>1.6E-2</v>
      </c>
      <c r="Q13" s="14">
        <v>26.06</v>
      </c>
      <c r="R13" s="2">
        <v>13806</v>
      </c>
      <c r="S13" s="27">
        <v>1.4E-2</v>
      </c>
      <c r="T13" s="14">
        <v>35.15</v>
      </c>
      <c r="U13" s="27">
        <v>-0.152</v>
      </c>
      <c r="V13" s="2">
        <v>579103</v>
      </c>
      <c r="W13" s="27">
        <v>1.6E-2</v>
      </c>
      <c r="X13" s="2">
        <v>521</v>
      </c>
      <c r="Y13" s="2">
        <v>558090</v>
      </c>
      <c r="Z13" s="27">
        <v>1.4999999999999999E-2</v>
      </c>
      <c r="AA13" s="14">
        <v>386.06</v>
      </c>
      <c r="AB13" s="2">
        <v>525740</v>
      </c>
      <c r="AC13" s="27">
        <v>1.2999999999999999E-2</v>
      </c>
      <c r="AD13" s="14">
        <v>475.76</v>
      </c>
      <c r="AE13" s="27">
        <v>-9.1999999999999998E-2</v>
      </c>
    </row>
    <row r="14" spans="1:31" x14ac:dyDescent="0.3">
      <c r="A14" t="s">
        <v>203</v>
      </c>
      <c r="B14" s="2">
        <v>83</v>
      </c>
      <c r="C14" s="27">
        <v>7.9357491155942258E-3</v>
      </c>
      <c r="D14" s="2">
        <v>38.787878787878697</v>
      </c>
      <c r="E14" s="2">
        <v>85</v>
      </c>
      <c r="F14" s="27">
        <v>7.4548324855288547E-3</v>
      </c>
      <c r="G14" s="14">
        <v>38.787878787878697</v>
      </c>
      <c r="H14" s="2">
        <v>147</v>
      </c>
      <c r="I14" s="27">
        <v>1.2075905692926969E-2</v>
      </c>
      <c r="J14" s="14">
        <v>54.5454559</v>
      </c>
      <c r="K14" s="27">
        <v>0.77108433734939763</v>
      </c>
      <c r="L14" s="2">
        <v>7919</v>
      </c>
      <c r="M14" s="27">
        <v>8.9999999999999993E-3</v>
      </c>
      <c r="N14" s="2">
        <v>359</v>
      </c>
      <c r="O14" s="2">
        <v>8118</v>
      </c>
      <c r="P14" s="27">
        <v>8.0000000000000002E-3</v>
      </c>
      <c r="Q14" s="14">
        <v>385.45</v>
      </c>
      <c r="R14" s="2">
        <v>8176</v>
      </c>
      <c r="S14" s="27">
        <v>8.0000000000000002E-3</v>
      </c>
      <c r="T14" s="14">
        <v>424.24</v>
      </c>
      <c r="U14" s="27">
        <v>3.2000000000000001E-2</v>
      </c>
      <c r="V14" s="2">
        <v>300126</v>
      </c>
      <c r="W14" s="27">
        <v>8.0000000000000002E-3</v>
      </c>
      <c r="X14" s="2">
        <v>2361</v>
      </c>
      <c r="Y14" s="2">
        <v>314559</v>
      </c>
      <c r="Z14" s="27">
        <v>8.0000000000000002E-3</v>
      </c>
      <c r="AA14" s="14">
        <v>2490.91</v>
      </c>
      <c r="AB14" s="2">
        <v>285907</v>
      </c>
      <c r="AC14" s="27">
        <v>7.0000000000000001E-3</v>
      </c>
      <c r="AD14" s="14">
        <v>2396.9699999999998</v>
      </c>
      <c r="AE14" s="27">
        <v>-4.7E-2</v>
      </c>
    </row>
    <row r="15" spans="1:31" x14ac:dyDescent="0.3">
      <c r="A15" t="s">
        <v>204</v>
      </c>
      <c r="B15" s="2">
        <v>172</v>
      </c>
      <c r="C15" s="27">
        <v>1.6445166841954299E-2</v>
      </c>
      <c r="D15" s="2">
        <v>76.363636363636303</v>
      </c>
      <c r="E15" s="2">
        <v>55</v>
      </c>
      <c r="F15" s="27">
        <v>4.823715137695141E-3</v>
      </c>
      <c r="G15" s="14">
        <v>27.878787878787801</v>
      </c>
      <c r="H15" s="2">
        <v>60</v>
      </c>
      <c r="I15" s="27">
        <v>4.9289410991538649E-3</v>
      </c>
      <c r="J15" s="14">
        <v>30.909089999999999</v>
      </c>
      <c r="K15" s="27">
        <v>-0.65116279069767447</v>
      </c>
      <c r="L15" s="2">
        <v>7441</v>
      </c>
      <c r="M15" s="27">
        <v>8.0000000000000002E-3</v>
      </c>
      <c r="N15" s="2">
        <v>330</v>
      </c>
      <c r="O15" s="2">
        <v>8596</v>
      </c>
      <c r="P15" s="27">
        <v>8.9999999999999993E-3</v>
      </c>
      <c r="Q15" s="14">
        <v>413.94</v>
      </c>
      <c r="R15" s="2">
        <v>7500</v>
      </c>
      <c r="S15" s="27">
        <v>8.0000000000000002E-3</v>
      </c>
      <c r="T15" s="14">
        <v>381.21</v>
      </c>
      <c r="U15" s="27">
        <v>8.0000000000000002E-3</v>
      </c>
      <c r="V15" s="2">
        <v>289213</v>
      </c>
      <c r="W15" s="27">
        <v>8.0000000000000002E-3</v>
      </c>
      <c r="X15" s="2">
        <v>2636</v>
      </c>
      <c r="Y15" s="2">
        <v>307090</v>
      </c>
      <c r="Z15" s="27">
        <v>8.0000000000000002E-3</v>
      </c>
      <c r="AA15" s="14">
        <v>2594.5500000000002</v>
      </c>
      <c r="AB15" s="2">
        <v>281350</v>
      </c>
      <c r="AC15" s="27">
        <v>7.0000000000000001E-3</v>
      </c>
      <c r="AD15" s="14">
        <v>2400</v>
      </c>
      <c r="AE15" s="27">
        <v>-2.7E-2</v>
      </c>
    </row>
    <row r="16" spans="1:31" x14ac:dyDescent="0.3">
      <c r="A16" t="s">
        <v>1726</v>
      </c>
      <c r="B16" s="2">
        <v>562</v>
      </c>
      <c r="C16" s="27">
        <v>5.3733626541734393E-2</v>
      </c>
      <c r="D16" s="2">
        <v>133.333333333333</v>
      </c>
      <c r="E16" s="2">
        <v>287</v>
      </c>
      <c r="F16" s="27">
        <v>2.5171022627609192E-2</v>
      </c>
      <c r="G16" s="14">
        <v>64.848484848484802</v>
      </c>
      <c r="H16" s="2">
        <v>201</v>
      </c>
      <c r="I16" s="27">
        <v>1.6511952682165449E-2</v>
      </c>
      <c r="J16" s="14">
        <v>69.090909999999994</v>
      </c>
      <c r="K16" s="27">
        <v>-0.64234875444839856</v>
      </c>
      <c r="L16" s="2">
        <v>22752</v>
      </c>
      <c r="M16" s="27">
        <v>2.5000000000000001E-2</v>
      </c>
      <c r="N16" s="2">
        <v>415</v>
      </c>
      <c r="O16" s="2">
        <v>23347</v>
      </c>
      <c r="P16" s="27">
        <v>2.4E-2</v>
      </c>
      <c r="Q16" s="14">
        <v>473.94</v>
      </c>
      <c r="R16" s="2">
        <v>20419</v>
      </c>
      <c r="S16" s="27">
        <v>2.1000000000000001E-2</v>
      </c>
      <c r="T16" s="14">
        <v>485.45</v>
      </c>
      <c r="U16" s="27">
        <v>-0.10299999999999999</v>
      </c>
      <c r="V16" s="2">
        <v>821685</v>
      </c>
      <c r="W16" s="27">
        <v>2.1999999999999999E-2</v>
      </c>
      <c r="X16" s="2">
        <v>3301</v>
      </c>
      <c r="Y16" s="2">
        <v>883323</v>
      </c>
      <c r="Z16" s="27">
        <v>2.3E-2</v>
      </c>
      <c r="AA16" s="14">
        <v>3384.85</v>
      </c>
      <c r="AB16" s="2">
        <v>821103</v>
      </c>
      <c r="AC16" s="27">
        <v>2.1000000000000001E-2</v>
      </c>
      <c r="AD16" s="14">
        <v>3469.09</v>
      </c>
      <c r="AE16" s="27">
        <v>-1E-3</v>
      </c>
    </row>
    <row r="17" spans="1:31" x14ac:dyDescent="0.3">
      <c r="A17" t="s">
        <v>1727</v>
      </c>
      <c r="B17" s="2">
        <v>334</v>
      </c>
      <c r="C17" s="27">
        <v>3.1934219332632185E-2</v>
      </c>
      <c r="D17" s="2">
        <v>68.484848484848399</v>
      </c>
      <c r="E17" s="2">
        <v>501</v>
      </c>
      <c r="F17" s="27">
        <v>4.3939659708823013E-2</v>
      </c>
      <c r="G17" s="14">
        <v>104.24242424242399</v>
      </c>
      <c r="H17" s="2">
        <v>295</v>
      </c>
      <c r="I17" s="27">
        <v>2.4233960404173169E-2</v>
      </c>
      <c r="J17" s="14">
        <v>71.515150000000006</v>
      </c>
      <c r="K17" s="27">
        <v>-0.11676646706586827</v>
      </c>
      <c r="L17" s="2">
        <v>35912</v>
      </c>
      <c r="M17" s="27">
        <v>0.04</v>
      </c>
      <c r="N17" s="2">
        <v>32</v>
      </c>
      <c r="O17" s="2">
        <v>37873</v>
      </c>
      <c r="P17" s="27">
        <v>0.04</v>
      </c>
      <c r="Q17" s="14">
        <v>24.24</v>
      </c>
      <c r="R17" s="2">
        <v>40817</v>
      </c>
      <c r="S17" s="27">
        <v>4.1000000000000002E-2</v>
      </c>
      <c r="T17" s="14">
        <v>29.7</v>
      </c>
      <c r="U17" s="27">
        <v>0.13700000000000001</v>
      </c>
      <c r="V17" s="2">
        <v>1390894</v>
      </c>
      <c r="W17" s="27">
        <v>3.7999999999999999E-2</v>
      </c>
      <c r="X17" s="2">
        <v>490</v>
      </c>
      <c r="Y17" s="2">
        <v>1478557</v>
      </c>
      <c r="Z17" s="27">
        <v>3.7999999999999999E-2</v>
      </c>
      <c r="AA17" s="14">
        <v>317.58</v>
      </c>
      <c r="AB17" s="2">
        <v>1594429</v>
      </c>
      <c r="AC17" s="27">
        <v>4.1000000000000002E-2</v>
      </c>
      <c r="AD17" s="14">
        <v>469.09</v>
      </c>
      <c r="AE17" s="27">
        <v>0.14599999999999999</v>
      </c>
    </row>
    <row r="18" spans="1:31" x14ac:dyDescent="0.3">
      <c r="A18" t="s">
        <v>1728</v>
      </c>
      <c r="B18" s="2">
        <v>332</v>
      </c>
      <c r="C18" s="27">
        <v>3.1742996462376903E-2</v>
      </c>
      <c r="D18" s="2">
        <v>75.151515151515099</v>
      </c>
      <c r="E18" s="2">
        <v>580</v>
      </c>
      <c r="F18" s="27">
        <v>5.0868268724785122E-2</v>
      </c>
      <c r="G18" s="14">
        <v>100.60606060606</v>
      </c>
      <c r="H18" s="2">
        <v>216</v>
      </c>
      <c r="I18" s="27">
        <v>1.7744187956953913E-2</v>
      </c>
      <c r="J18" s="14">
        <v>56.969695999999999</v>
      </c>
      <c r="K18" s="27">
        <v>-0.3493975903614458</v>
      </c>
      <c r="L18" s="2">
        <v>30376</v>
      </c>
      <c r="M18" s="27">
        <v>3.3000000000000002E-2</v>
      </c>
      <c r="N18" s="2">
        <v>38</v>
      </c>
      <c r="O18" s="2">
        <v>34065</v>
      </c>
      <c r="P18" s="27">
        <v>3.5999999999999997E-2</v>
      </c>
      <c r="Q18" s="14">
        <v>16.36</v>
      </c>
      <c r="R18" s="2">
        <v>37161</v>
      </c>
      <c r="S18" s="27">
        <v>3.7999999999999999E-2</v>
      </c>
      <c r="T18" s="14">
        <v>26.06</v>
      </c>
      <c r="U18" s="27">
        <v>0.223</v>
      </c>
      <c r="V18" s="2">
        <v>1280511</v>
      </c>
      <c r="W18" s="27">
        <v>3.5000000000000003E-2</v>
      </c>
      <c r="X18" s="2">
        <v>422</v>
      </c>
      <c r="Y18" s="2">
        <v>1399835</v>
      </c>
      <c r="Z18" s="27">
        <v>3.5999999999999997E-2</v>
      </c>
      <c r="AA18" s="14">
        <v>450.3</v>
      </c>
      <c r="AB18" s="2">
        <v>1505530</v>
      </c>
      <c r="AC18" s="27">
        <v>3.7999999999999999E-2</v>
      </c>
      <c r="AD18" s="14">
        <v>491.52</v>
      </c>
      <c r="AE18" s="27">
        <v>0.17599999999999999</v>
      </c>
    </row>
    <row r="19" spans="1:31" x14ac:dyDescent="0.3">
      <c r="A19" t="s">
        <v>1729</v>
      </c>
      <c r="B19" s="2">
        <v>358</v>
      </c>
      <c r="C19" s="27">
        <v>3.4228893775695574E-2</v>
      </c>
      <c r="D19" s="2">
        <v>89.696969696969703</v>
      </c>
      <c r="E19" s="2">
        <v>576</v>
      </c>
      <c r="F19" s="27">
        <v>5.0517453078407298E-2</v>
      </c>
      <c r="G19" s="14">
        <v>126.06060606060601</v>
      </c>
      <c r="H19" s="2">
        <v>489</v>
      </c>
      <c r="I19" s="27">
        <v>4.0170869958104004E-2</v>
      </c>
      <c r="J19" s="14">
        <v>90.909090000000006</v>
      </c>
      <c r="K19" s="27">
        <v>0.36592178770949718</v>
      </c>
      <c r="L19" s="2">
        <v>29156</v>
      </c>
      <c r="M19" s="27">
        <v>3.2000000000000001E-2</v>
      </c>
      <c r="N19" s="2">
        <v>476</v>
      </c>
      <c r="O19" s="2">
        <v>31076</v>
      </c>
      <c r="P19" s="27">
        <v>3.2000000000000001E-2</v>
      </c>
      <c r="Q19" s="14">
        <v>556.97</v>
      </c>
      <c r="R19" s="2">
        <v>33818</v>
      </c>
      <c r="S19" s="27">
        <v>3.4000000000000002E-2</v>
      </c>
      <c r="T19" s="14">
        <v>722.42</v>
      </c>
      <c r="U19" s="27">
        <v>0.16</v>
      </c>
      <c r="V19" s="2">
        <v>1327600</v>
      </c>
      <c r="W19" s="27">
        <v>3.5999999999999997E-2</v>
      </c>
      <c r="X19" s="2">
        <v>3362</v>
      </c>
      <c r="Y19" s="2">
        <v>1287803</v>
      </c>
      <c r="Z19" s="27">
        <v>3.4000000000000002E-2</v>
      </c>
      <c r="AA19" s="14">
        <v>3693.94</v>
      </c>
      <c r="AB19" s="2">
        <v>1377089</v>
      </c>
      <c r="AC19" s="27">
        <v>3.5000000000000003E-2</v>
      </c>
      <c r="AD19" s="14">
        <v>4315.76</v>
      </c>
      <c r="AE19" s="27">
        <v>3.6999999999999998E-2</v>
      </c>
    </row>
    <row r="20" spans="1:31" x14ac:dyDescent="0.3">
      <c r="A20" t="s">
        <v>1730</v>
      </c>
      <c r="B20" s="2">
        <v>486</v>
      </c>
      <c r="C20" s="27">
        <v>4.6467157472033657E-2</v>
      </c>
      <c r="D20" s="2">
        <v>106.666666666666</v>
      </c>
      <c r="E20" s="2">
        <v>324</v>
      </c>
      <c r="F20" s="27">
        <v>2.8416067356604104E-2</v>
      </c>
      <c r="G20" s="14">
        <v>70.909090909090907</v>
      </c>
      <c r="H20" s="2">
        <v>356</v>
      </c>
      <c r="I20" s="27">
        <v>2.9245050521646266E-2</v>
      </c>
      <c r="J20" s="14">
        <v>83.636359999999996</v>
      </c>
      <c r="K20" s="27">
        <v>-0.26748971193415638</v>
      </c>
      <c r="L20" s="2">
        <v>28911</v>
      </c>
      <c r="M20" s="27">
        <v>3.2000000000000001E-2</v>
      </c>
      <c r="N20" s="2">
        <v>467</v>
      </c>
      <c r="O20" s="2">
        <v>27613</v>
      </c>
      <c r="P20" s="27">
        <v>2.9000000000000001E-2</v>
      </c>
      <c r="Q20" s="14">
        <v>560</v>
      </c>
      <c r="R20" s="2">
        <v>29438</v>
      </c>
      <c r="S20" s="27">
        <v>0.03</v>
      </c>
      <c r="T20" s="14">
        <v>718.79</v>
      </c>
      <c r="U20" s="27">
        <v>1.7999999999999999E-2</v>
      </c>
      <c r="V20" s="2">
        <v>1335408</v>
      </c>
      <c r="W20" s="27">
        <v>3.5999999999999997E-2</v>
      </c>
      <c r="X20" s="2">
        <v>3418</v>
      </c>
      <c r="Y20" s="2">
        <v>1308311</v>
      </c>
      <c r="Z20" s="27">
        <v>3.4000000000000002E-2</v>
      </c>
      <c r="AA20" s="14">
        <v>3701.21</v>
      </c>
      <c r="AB20" s="2">
        <v>1265725</v>
      </c>
      <c r="AC20" s="27">
        <v>3.2000000000000001E-2</v>
      </c>
      <c r="AD20" s="14">
        <v>4503.6400000000003</v>
      </c>
      <c r="AE20" s="27">
        <v>-5.1999999999999998E-2</v>
      </c>
    </row>
    <row r="21" spans="1:31" x14ac:dyDescent="0.3">
      <c r="A21" t="s">
        <v>1731</v>
      </c>
      <c r="B21" s="2">
        <v>516</v>
      </c>
      <c r="C21" s="27">
        <v>4.9335500525862892E-2</v>
      </c>
      <c r="D21" s="2">
        <v>101.818181818181</v>
      </c>
      <c r="E21" s="2">
        <v>207</v>
      </c>
      <c r="F21" s="27">
        <v>1.8154709700052622E-2</v>
      </c>
      <c r="G21" s="14">
        <v>53.3333333333333</v>
      </c>
      <c r="H21" s="2">
        <v>396</v>
      </c>
      <c r="I21" s="27">
        <v>3.2531011254415508E-2</v>
      </c>
      <c r="J21" s="14">
        <v>82.424239999999998</v>
      </c>
      <c r="K21" s="27">
        <v>-0.23255813953488372</v>
      </c>
      <c r="L21" s="2">
        <v>29201</v>
      </c>
      <c r="M21" s="27">
        <v>3.2000000000000001E-2</v>
      </c>
      <c r="N21" s="2">
        <v>22</v>
      </c>
      <c r="O21" s="2">
        <v>28401</v>
      </c>
      <c r="P21" s="27">
        <v>0.03</v>
      </c>
      <c r="Q21" s="14">
        <v>28.48</v>
      </c>
      <c r="R21" s="2">
        <v>27841</v>
      </c>
      <c r="S21" s="27">
        <v>2.8000000000000001E-2</v>
      </c>
      <c r="T21" s="14">
        <v>21.82</v>
      </c>
      <c r="U21" s="27">
        <v>-4.7E-2</v>
      </c>
      <c r="V21" s="2">
        <v>1338605</v>
      </c>
      <c r="W21" s="27">
        <v>3.6999999999999998E-2</v>
      </c>
      <c r="X21" s="2">
        <v>356</v>
      </c>
      <c r="Y21" s="2">
        <v>1306719</v>
      </c>
      <c r="Z21" s="27">
        <v>3.4000000000000002E-2</v>
      </c>
      <c r="AA21" s="14">
        <v>353.33</v>
      </c>
      <c r="AB21" s="2">
        <v>1264479</v>
      </c>
      <c r="AC21" s="27">
        <v>3.2000000000000001E-2</v>
      </c>
      <c r="AD21" s="14">
        <v>425.45</v>
      </c>
      <c r="AE21" s="27">
        <v>-5.5E-2</v>
      </c>
    </row>
    <row r="22" spans="1:31" x14ac:dyDescent="0.3">
      <c r="A22" t="s">
        <v>1732</v>
      </c>
      <c r="B22" s="2">
        <v>155</v>
      </c>
      <c r="C22" s="27">
        <v>1.4819772444784397E-2</v>
      </c>
      <c r="D22" s="2">
        <v>42.424242424242401</v>
      </c>
      <c r="E22" s="2">
        <v>381</v>
      </c>
      <c r="F22" s="27">
        <v>3.3415190317488158E-2</v>
      </c>
      <c r="G22" s="14">
        <v>76.969696969696898</v>
      </c>
      <c r="H22" s="2">
        <v>358</v>
      </c>
      <c r="I22" s="27">
        <v>2.9409348558284729E-2</v>
      </c>
      <c r="J22" s="14">
        <v>92.121215800000002</v>
      </c>
      <c r="K22" s="27">
        <v>1.3096774193548386</v>
      </c>
      <c r="L22" s="2">
        <v>26870</v>
      </c>
      <c r="M22" s="27">
        <v>0.03</v>
      </c>
      <c r="N22" s="2">
        <v>12</v>
      </c>
      <c r="O22" s="2">
        <v>28605</v>
      </c>
      <c r="P22" s="27">
        <v>0.03</v>
      </c>
      <c r="Q22" s="14">
        <v>33.33</v>
      </c>
      <c r="R22" s="2">
        <v>27221</v>
      </c>
      <c r="S22" s="27">
        <v>2.7E-2</v>
      </c>
      <c r="T22" s="14">
        <v>16.97</v>
      </c>
      <c r="U22" s="27">
        <v>1.2999999999999999E-2</v>
      </c>
      <c r="V22" s="2">
        <v>1215471</v>
      </c>
      <c r="W22" s="27">
        <v>3.3000000000000002E-2</v>
      </c>
      <c r="X22" s="2">
        <v>352</v>
      </c>
      <c r="Y22" s="2">
        <v>1305323</v>
      </c>
      <c r="Z22" s="27">
        <v>3.4000000000000002E-2</v>
      </c>
      <c r="AA22" s="14">
        <v>304.85000000000002</v>
      </c>
      <c r="AB22" s="2">
        <v>1245267</v>
      </c>
      <c r="AC22" s="27">
        <v>3.2000000000000001E-2</v>
      </c>
      <c r="AD22" s="14">
        <v>389.7</v>
      </c>
      <c r="AE22" s="27">
        <v>2.5000000000000001E-2</v>
      </c>
    </row>
    <row r="23" spans="1:31" x14ac:dyDescent="0.3">
      <c r="A23" t="s">
        <v>1733</v>
      </c>
      <c r="B23" s="2">
        <v>132</v>
      </c>
      <c r="C23" s="27">
        <v>1.2620709436848647E-2</v>
      </c>
      <c r="D23" s="2">
        <v>43.636363636363598</v>
      </c>
      <c r="E23" s="2">
        <v>200</v>
      </c>
      <c r="F23" s="27">
        <v>1.7540782318891422E-2</v>
      </c>
      <c r="G23" s="14">
        <v>56.969696969696898</v>
      </c>
      <c r="H23" s="2">
        <v>303</v>
      </c>
      <c r="I23" s="27">
        <v>2.4891152550727019E-2</v>
      </c>
      <c r="J23" s="14">
        <v>62.4242439</v>
      </c>
      <c r="K23" s="27">
        <v>1.2954545454545454</v>
      </c>
      <c r="L23" s="2">
        <v>22336</v>
      </c>
      <c r="M23" s="27">
        <v>2.5000000000000001E-2</v>
      </c>
      <c r="N23" s="2">
        <v>442</v>
      </c>
      <c r="O23" s="2">
        <v>25031</v>
      </c>
      <c r="P23" s="27">
        <v>2.5999999999999999E-2</v>
      </c>
      <c r="Q23" s="14">
        <v>421.82</v>
      </c>
      <c r="R23" s="2">
        <v>26283</v>
      </c>
      <c r="S23" s="27">
        <v>2.7E-2</v>
      </c>
      <c r="T23" s="14">
        <v>569.09</v>
      </c>
      <c r="U23" s="27">
        <v>0.17699999999999999</v>
      </c>
      <c r="V23" s="2">
        <v>1015856</v>
      </c>
      <c r="W23" s="27">
        <v>2.8000000000000001E-2</v>
      </c>
      <c r="X23" s="2">
        <v>3076</v>
      </c>
      <c r="Y23" s="2">
        <v>1161821</v>
      </c>
      <c r="Z23" s="27">
        <v>0.03</v>
      </c>
      <c r="AA23" s="14">
        <v>2650.91</v>
      </c>
      <c r="AB23" s="2">
        <v>1216743</v>
      </c>
      <c r="AC23" s="27">
        <v>3.1E-2</v>
      </c>
      <c r="AD23" s="14">
        <v>3640.61</v>
      </c>
      <c r="AE23" s="27">
        <v>0.19800000000000001</v>
      </c>
    </row>
    <row r="24" spans="1:31" x14ac:dyDescent="0.3">
      <c r="A24" t="s">
        <v>1734</v>
      </c>
      <c r="B24" s="2">
        <v>58</v>
      </c>
      <c r="C24" s="27">
        <v>5.5454632374031931E-3</v>
      </c>
      <c r="D24" s="2">
        <v>36.969696969696898</v>
      </c>
      <c r="E24" s="2">
        <v>69</v>
      </c>
      <c r="F24" s="27">
        <v>6.0515699000175411E-3</v>
      </c>
      <c r="G24" s="14">
        <v>31.515151515151501</v>
      </c>
      <c r="H24" s="2">
        <v>129</v>
      </c>
      <c r="I24" s="27">
        <v>1.0597223363180809E-2</v>
      </c>
      <c r="J24" s="14">
        <v>49.696968099999999</v>
      </c>
      <c r="K24" s="27">
        <v>1.2241379310344827</v>
      </c>
      <c r="L24" s="2">
        <v>8180</v>
      </c>
      <c r="M24" s="27">
        <v>8.9999999999999993E-3</v>
      </c>
      <c r="N24" s="2">
        <v>351</v>
      </c>
      <c r="O24" s="2">
        <v>9329</v>
      </c>
      <c r="P24" s="27">
        <v>0.01</v>
      </c>
      <c r="Q24" s="14">
        <v>393.33</v>
      </c>
      <c r="R24" s="2">
        <v>10702</v>
      </c>
      <c r="S24" s="27">
        <v>1.0999999999999999E-2</v>
      </c>
      <c r="T24" s="14">
        <v>454.55</v>
      </c>
      <c r="U24" s="27">
        <v>0.308</v>
      </c>
      <c r="V24" s="2">
        <v>359029</v>
      </c>
      <c r="W24" s="27">
        <v>0.01</v>
      </c>
      <c r="X24" s="2">
        <v>2020</v>
      </c>
      <c r="Y24" s="2">
        <v>418682</v>
      </c>
      <c r="Z24" s="27">
        <v>1.0999999999999999E-2</v>
      </c>
      <c r="AA24" s="14">
        <v>2050.3000000000002</v>
      </c>
      <c r="AB24" s="2">
        <v>470895</v>
      </c>
      <c r="AC24" s="27">
        <v>1.2E-2</v>
      </c>
      <c r="AD24" s="14">
        <v>2981.82</v>
      </c>
      <c r="AE24" s="27">
        <v>0.312</v>
      </c>
    </row>
    <row r="25" spans="1:31" x14ac:dyDescent="0.3">
      <c r="A25" t="s">
        <v>1735</v>
      </c>
      <c r="B25" s="2">
        <v>79</v>
      </c>
      <c r="C25" s="27">
        <v>7.5533033750836602E-3</v>
      </c>
      <c r="D25" s="2">
        <v>41.212121212121197</v>
      </c>
      <c r="E25" s="2">
        <v>214</v>
      </c>
      <c r="F25" s="27">
        <v>1.8768637081213822E-2</v>
      </c>
      <c r="G25" s="14">
        <v>59.393939393939398</v>
      </c>
      <c r="H25" s="2">
        <v>129</v>
      </c>
      <c r="I25" s="27">
        <v>1.0597223363180809E-2</v>
      </c>
      <c r="J25" s="14">
        <v>57.5757561</v>
      </c>
      <c r="K25" s="27">
        <v>0.63291139240506333</v>
      </c>
      <c r="L25" s="2">
        <v>9805</v>
      </c>
      <c r="M25" s="27">
        <v>1.0999999999999999E-2</v>
      </c>
      <c r="N25" s="2">
        <v>382</v>
      </c>
      <c r="O25" s="2">
        <v>12557</v>
      </c>
      <c r="P25" s="27">
        <v>1.2999999999999999E-2</v>
      </c>
      <c r="Q25" s="14">
        <v>337.58</v>
      </c>
      <c r="R25" s="2">
        <v>13099</v>
      </c>
      <c r="S25" s="27">
        <v>1.2999999999999999E-2</v>
      </c>
      <c r="T25" s="14">
        <v>470.3</v>
      </c>
      <c r="U25" s="27">
        <v>0.33600000000000002</v>
      </c>
      <c r="V25" s="2">
        <v>441519</v>
      </c>
      <c r="W25" s="27">
        <v>1.2E-2</v>
      </c>
      <c r="X25" s="2">
        <v>2515</v>
      </c>
      <c r="Y25" s="2">
        <v>557192</v>
      </c>
      <c r="Z25" s="27">
        <v>1.4999999999999999E-2</v>
      </c>
      <c r="AA25" s="14">
        <v>2462.42</v>
      </c>
      <c r="AB25" s="2">
        <v>618484</v>
      </c>
      <c r="AC25" s="27">
        <v>1.6E-2</v>
      </c>
      <c r="AD25" s="14">
        <v>3100.61</v>
      </c>
      <c r="AE25" s="27">
        <v>0.40100000000000002</v>
      </c>
    </row>
    <row r="26" spans="1:31" x14ac:dyDescent="0.3">
      <c r="A26" t="s">
        <v>1736</v>
      </c>
      <c r="B26" s="2">
        <v>44</v>
      </c>
      <c r="C26" s="27">
        <v>4.2069031456162158E-3</v>
      </c>
      <c r="D26" s="2">
        <v>21.818181818181799</v>
      </c>
      <c r="E26" s="2">
        <v>74</v>
      </c>
      <c r="F26" s="27">
        <v>6.4900894579898267E-3</v>
      </c>
      <c r="G26" s="14">
        <v>35.757575757575701</v>
      </c>
      <c r="H26" s="2">
        <v>150</v>
      </c>
      <c r="I26" s="27">
        <v>1.2322352747884662E-2</v>
      </c>
      <c r="J26" s="14">
        <v>77.575760000000002</v>
      </c>
      <c r="K26" s="27">
        <v>2.4090909090909092</v>
      </c>
      <c r="L26" s="2">
        <v>5753</v>
      </c>
      <c r="M26" s="27">
        <v>6.0000000000000001E-3</v>
      </c>
      <c r="N26" s="2">
        <v>284</v>
      </c>
      <c r="O26" s="2">
        <v>7317</v>
      </c>
      <c r="P26" s="27">
        <v>8.0000000000000002E-3</v>
      </c>
      <c r="Q26" s="14">
        <v>278.79000000000002</v>
      </c>
      <c r="R26" s="2">
        <v>8604</v>
      </c>
      <c r="S26" s="27">
        <v>8.9999999999999993E-3</v>
      </c>
      <c r="T26" s="14">
        <v>329.09</v>
      </c>
      <c r="U26" s="27">
        <v>0.496</v>
      </c>
      <c r="V26" s="2">
        <v>252846</v>
      </c>
      <c r="W26" s="27">
        <v>7.0000000000000001E-3</v>
      </c>
      <c r="X26" s="2">
        <v>1359</v>
      </c>
      <c r="Y26" s="2">
        <v>330615</v>
      </c>
      <c r="Z26" s="27">
        <v>8.9999999999999993E-3</v>
      </c>
      <c r="AA26" s="14">
        <v>2109.6999999999998</v>
      </c>
      <c r="AB26" s="2">
        <v>378972</v>
      </c>
      <c r="AC26" s="27">
        <v>0.01</v>
      </c>
      <c r="AD26" s="14">
        <v>2524.2399999999998</v>
      </c>
      <c r="AE26" s="27">
        <v>0.499</v>
      </c>
    </row>
    <row r="27" spans="1:31" x14ac:dyDescent="0.3">
      <c r="A27" t="s">
        <v>1737</v>
      </c>
      <c r="B27" s="2">
        <v>25</v>
      </c>
      <c r="C27" s="27">
        <v>2.3902858781910319E-3</v>
      </c>
      <c r="D27" s="2">
        <v>16.363636363636299</v>
      </c>
      <c r="E27" s="2">
        <v>0</v>
      </c>
      <c r="F27" s="27">
        <v>0</v>
      </c>
      <c r="G27" s="14">
        <v>11.5151515151515</v>
      </c>
      <c r="H27" s="2">
        <v>91</v>
      </c>
      <c r="I27" s="27">
        <v>7.4755606670500289E-3</v>
      </c>
      <c r="J27" s="14">
        <v>45.4545441</v>
      </c>
      <c r="K27" s="27">
        <v>2.64</v>
      </c>
      <c r="L27" s="2">
        <v>7107</v>
      </c>
      <c r="M27" s="27">
        <v>8.0000000000000002E-3</v>
      </c>
      <c r="N27" s="2">
        <v>258</v>
      </c>
      <c r="O27" s="2">
        <v>8794</v>
      </c>
      <c r="P27" s="27">
        <v>8.9999999999999993E-3</v>
      </c>
      <c r="Q27" s="14">
        <v>301.20999999999998</v>
      </c>
      <c r="R27" s="2">
        <v>10873</v>
      </c>
      <c r="S27" s="27">
        <v>1.0999999999999999E-2</v>
      </c>
      <c r="T27" s="14">
        <v>440</v>
      </c>
      <c r="U27" s="27">
        <v>0.53</v>
      </c>
      <c r="V27" s="2">
        <v>309867</v>
      </c>
      <c r="W27" s="27">
        <v>8.0000000000000002E-3</v>
      </c>
      <c r="X27" s="2">
        <v>1887</v>
      </c>
      <c r="Y27" s="2">
        <v>404199</v>
      </c>
      <c r="Z27" s="27">
        <v>1.0999999999999999E-2</v>
      </c>
      <c r="AA27" s="14">
        <v>1972.12</v>
      </c>
      <c r="AB27" s="2">
        <v>499096</v>
      </c>
      <c r="AC27" s="27">
        <v>1.2999999999999999E-2</v>
      </c>
      <c r="AD27" s="14">
        <v>2524.2399999999998</v>
      </c>
      <c r="AE27" s="27">
        <v>0.61099999999999999</v>
      </c>
    </row>
    <row r="28" spans="1:31" x14ac:dyDescent="0.3">
      <c r="A28" t="s">
        <v>1738</v>
      </c>
      <c r="B28" s="2">
        <v>18</v>
      </c>
      <c r="C28" s="27">
        <v>1.7210058322975428E-3</v>
      </c>
      <c r="D28" s="2">
        <v>16.363636363636299</v>
      </c>
      <c r="E28" s="2">
        <v>67</v>
      </c>
      <c r="F28" s="27">
        <v>5.8761620768286267E-3</v>
      </c>
      <c r="G28" s="14">
        <v>31.515151515151501</v>
      </c>
      <c r="H28" s="2">
        <v>30</v>
      </c>
      <c r="I28" s="27">
        <v>2.4644705495769324E-3</v>
      </c>
      <c r="J28" s="14">
        <v>18.181818</v>
      </c>
      <c r="K28" s="27">
        <v>0.66666666666666663</v>
      </c>
      <c r="L28" s="2">
        <v>8808</v>
      </c>
      <c r="M28" s="27">
        <v>0.01</v>
      </c>
      <c r="N28" s="2">
        <v>308</v>
      </c>
      <c r="O28" s="2">
        <v>11333</v>
      </c>
      <c r="P28" s="27">
        <v>1.2E-2</v>
      </c>
      <c r="Q28" s="14">
        <v>308.48</v>
      </c>
      <c r="R28" s="2">
        <v>13945</v>
      </c>
      <c r="S28" s="27">
        <v>1.4E-2</v>
      </c>
      <c r="T28" s="14">
        <v>445.45</v>
      </c>
      <c r="U28" s="27">
        <v>0.58299999999999996</v>
      </c>
      <c r="V28" s="2">
        <v>423247</v>
      </c>
      <c r="W28" s="27">
        <v>1.2E-2</v>
      </c>
      <c r="X28" s="2">
        <v>1774</v>
      </c>
      <c r="Y28" s="2">
        <v>515115</v>
      </c>
      <c r="Z28" s="27">
        <v>1.2999999999999999E-2</v>
      </c>
      <c r="AA28" s="14">
        <v>2203.0300000000002</v>
      </c>
      <c r="AB28" s="2">
        <v>643905</v>
      </c>
      <c r="AC28" s="27">
        <v>1.6E-2</v>
      </c>
      <c r="AD28" s="14">
        <v>2735.76</v>
      </c>
      <c r="AE28" s="27">
        <v>0.52100000000000002</v>
      </c>
    </row>
    <row r="29" spans="1:31" x14ac:dyDescent="0.3">
      <c r="A29" t="s">
        <v>1739</v>
      </c>
      <c r="B29" s="2">
        <v>57</v>
      </c>
      <c r="C29" s="27">
        <v>5.4498518022755519E-3</v>
      </c>
      <c r="D29" s="2">
        <v>24.2424242424242</v>
      </c>
      <c r="E29" s="2">
        <v>38</v>
      </c>
      <c r="F29" s="27">
        <v>3.3327486405893701E-3</v>
      </c>
      <c r="G29" s="14">
        <v>21.2121212121212</v>
      </c>
      <c r="H29" s="2">
        <v>91</v>
      </c>
      <c r="I29" s="27">
        <v>7.4755606670500289E-3</v>
      </c>
      <c r="J29" s="14">
        <v>31.515152</v>
      </c>
      <c r="K29" s="27">
        <v>0.59649122807017541</v>
      </c>
      <c r="L29" s="2">
        <v>6722</v>
      </c>
      <c r="M29" s="27">
        <v>7.0000000000000001E-3</v>
      </c>
      <c r="N29" s="2">
        <v>239</v>
      </c>
      <c r="O29" s="2">
        <v>7807</v>
      </c>
      <c r="P29" s="27">
        <v>8.0000000000000002E-3</v>
      </c>
      <c r="Q29" s="14">
        <v>257</v>
      </c>
      <c r="R29" s="2">
        <v>8895</v>
      </c>
      <c r="S29" s="27">
        <v>8.9999999999999993E-3</v>
      </c>
      <c r="T29" s="14">
        <v>324.24</v>
      </c>
      <c r="U29" s="27">
        <v>0.32300000000000001</v>
      </c>
      <c r="V29" s="2">
        <v>332776</v>
      </c>
      <c r="W29" s="27">
        <v>8.9999999999999993E-3</v>
      </c>
      <c r="X29" s="2">
        <v>1545</v>
      </c>
      <c r="Y29" s="2">
        <v>363282</v>
      </c>
      <c r="Z29" s="27">
        <v>8.9999999999999993E-3</v>
      </c>
      <c r="AA29" s="14">
        <v>1767</v>
      </c>
      <c r="AB29" s="2">
        <v>427222</v>
      </c>
      <c r="AC29" s="27">
        <v>1.0999999999999999E-2</v>
      </c>
      <c r="AD29" s="14">
        <v>2841.21</v>
      </c>
      <c r="AE29" s="27">
        <v>0.28399999999999997</v>
      </c>
    </row>
    <row r="30" spans="1:31" x14ac:dyDescent="0.3">
      <c r="A30" t="s">
        <v>1740</v>
      </c>
      <c r="B30" s="2">
        <v>39</v>
      </c>
      <c r="C30" s="27">
        <v>3.7288459699780095E-3</v>
      </c>
      <c r="D30" s="2">
        <v>18.7878787878787</v>
      </c>
      <c r="E30" s="2">
        <v>12</v>
      </c>
      <c r="F30" s="27">
        <v>1.0524469391334855E-3</v>
      </c>
      <c r="G30" s="14">
        <v>11.5151515151515</v>
      </c>
      <c r="H30" s="2">
        <v>53</v>
      </c>
      <c r="I30" s="27">
        <v>4.3538979709192476E-3</v>
      </c>
      <c r="J30" s="14">
        <v>42.4242439</v>
      </c>
      <c r="K30" s="27">
        <v>0.35897435897435898</v>
      </c>
      <c r="L30" s="2">
        <v>5619</v>
      </c>
      <c r="M30" s="27">
        <v>6.0000000000000001E-3</v>
      </c>
      <c r="N30" s="2">
        <v>213</v>
      </c>
      <c r="O30" s="2">
        <v>5521</v>
      </c>
      <c r="P30" s="27">
        <v>6.0000000000000001E-3</v>
      </c>
      <c r="Q30" s="14">
        <v>212.73</v>
      </c>
      <c r="R30" s="2">
        <v>5819</v>
      </c>
      <c r="S30" s="27">
        <v>6.0000000000000001E-3</v>
      </c>
      <c r="T30" s="14">
        <v>331.52</v>
      </c>
      <c r="U30" s="27">
        <v>3.5999999999999997E-2</v>
      </c>
      <c r="V30" s="2">
        <v>243442</v>
      </c>
      <c r="W30" s="27">
        <v>7.0000000000000001E-3</v>
      </c>
      <c r="X30" s="2">
        <v>1752</v>
      </c>
      <c r="Y30" s="2">
        <v>264126</v>
      </c>
      <c r="Z30" s="27">
        <v>7.0000000000000001E-3</v>
      </c>
      <c r="AA30" s="14">
        <v>1593.94</v>
      </c>
      <c r="AB30" s="2">
        <v>278926</v>
      </c>
      <c r="AC30" s="27">
        <v>7.0000000000000001E-3</v>
      </c>
      <c r="AD30" s="14">
        <v>2227.88</v>
      </c>
      <c r="AE30" s="27">
        <v>0.14599999999999999</v>
      </c>
    </row>
    <row r="31" spans="1:31" x14ac:dyDescent="0.3">
      <c r="A31" t="s">
        <v>1741</v>
      </c>
      <c r="B31" s="2">
        <v>24</v>
      </c>
      <c r="C31" s="27">
        <v>2.2946744430633902E-3</v>
      </c>
      <c r="D31" s="2">
        <v>16.969696969696901</v>
      </c>
      <c r="E31" s="2">
        <v>44</v>
      </c>
      <c r="F31" s="27">
        <v>3.858972110156113E-3</v>
      </c>
      <c r="G31" s="14">
        <v>27.878787878787801</v>
      </c>
      <c r="H31" s="2">
        <v>14</v>
      </c>
      <c r="I31" s="27">
        <v>1.1500862564692352E-3</v>
      </c>
      <c r="J31" s="14">
        <v>14.545455</v>
      </c>
      <c r="K31" s="27">
        <v>-0.41666666666666669</v>
      </c>
      <c r="L31" s="2">
        <v>4712</v>
      </c>
      <c r="M31" s="27">
        <v>5.0000000000000001E-3</v>
      </c>
      <c r="N31" s="2">
        <v>204</v>
      </c>
      <c r="O31" s="2">
        <v>5277</v>
      </c>
      <c r="P31" s="27">
        <v>6.0000000000000001E-3</v>
      </c>
      <c r="Q31" s="14">
        <v>229.09</v>
      </c>
      <c r="R31" s="2">
        <v>6025</v>
      </c>
      <c r="S31" s="27">
        <v>6.0000000000000001E-3</v>
      </c>
      <c r="T31" s="14">
        <v>227.27</v>
      </c>
      <c r="U31" s="27">
        <v>0.27900000000000003</v>
      </c>
      <c r="V31" s="2">
        <v>191968</v>
      </c>
      <c r="W31" s="27">
        <v>5.0000000000000001E-3</v>
      </c>
      <c r="X31" s="2">
        <v>1437</v>
      </c>
      <c r="Y31" s="2">
        <v>234767</v>
      </c>
      <c r="Z31" s="27">
        <v>6.0000000000000001E-3</v>
      </c>
      <c r="AA31" s="14">
        <v>1632.12</v>
      </c>
      <c r="AB31" s="2">
        <v>283324</v>
      </c>
      <c r="AC31" s="27">
        <v>7.0000000000000001E-3</v>
      </c>
      <c r="AD31" s="14">
        <v>2352.73</v>
      </c>
      <c r="AE31" s="27">
        <v>0.47599999999999998</v>
      </c>
    </row>
    <row r="32" spans="1:31" x14ac:dyDescent="0.3">
      <c r="A32" t="s">
        <v>221</v>
      </c>
      <c r="B32" s="2">
        <v>4814</v>
      </c>
      <c r="C32" s="27">
        <v>0.46027344870446507</v>
      </c>
      <c r="D32" s="2">
        <v>238.18181818181799</v>
      </c>
      <c r="E32" s="2">
        <v>5583</v>
      </c>
      <c r="F32" s="27">
        <v>0.48965093843185409</v>
      </c>
      <c r="G32" s="14">
        <v>187.87878787878699</v>
      </c>
      <c r="H32" s="2">
        <v>5981</v>
      </c>
      <c r="I32" s="27">
        <v>0.49133327856732112</v>
      </c>
      <c r="J32" s="14">
        <v>253.33332799999999</v>
      </c>
      <c r="K32" s="27">
        <v>0.24241794765267968</v>
      </c>
      <c r="L32" s="2">
        <v>454723</v>
      </c>
      <c r="M32" s="27">
        <v>0.5</v>
      </c>
      <c r="N32" s="2">
        <v>18</v>
      </c>
      <c r="O32" s="2">
        <v>479433</v>
      </c>
      <c r="P32" s="27">
        <v>0.501</v>
      </c>
      <c r="Q32" s="14">
        <v>41.82</v>
      </c>
      <c r="R32" s="2">
        <v>496148</v>
      </c>
      <c r="S32" s="27">
        <v>0.501</v>
      </c>
      <c r="T32" s="14">
        <v>72.12</v>
      </c>
      <c r="U32" s="27">
        <v>9.0999999999999998E-2</v>
      </c>
      <c r="V32" s="2">
        <v>18414133</v>
      </c>
      <c r="W32" s="27">
        <v>0.503</v>
      </c>
      <c r="X32" s="2">
        <v>632</v>
      </c>
      <c r="Y32" s="2">
        <v>19334329</v>
      </c>
      <c r="Z32" s="27">
        <v>0.503</v>
      </c>
      <c r="AA32" s="14">
        <v>559.39</v>
      </c>
      <c r="AB32" s="2">
        <v>19783141</v>
      </c>
      <c r="AC32" s="27">
        <v>0.503</v>
      </c>
      <c r="AD32" s="14">
        <v>765.45</v>
      </c>
      <c r="AE32" s="27">
        <v>7.3999999999999996E-2</v>
      </c>
    </row>
    <row r="33" spans="1:31" x14ac:dyDescent="0.3">
      <c r="A33" t="s">
        <v>198</v>
      </c>
      <c r="B33" s="2">
        <v>588</v>
      </c>
      <c r="C33" s="27">
        <v>5.6219523855053063E-2</v>
      </c>
      <c r="D33" s="2">
        <v>117.575757575757</v>
      </c>
      <c r="E33" s="2">
        <v>741</v>
      </c>
      <c r="F33" s="27">
        <v>6.4988598491492716E-2</v>
      </c>
      <c r="G33" s="14">
        <v>106.666666666666</v>
      </c>
      <c r="H33" s="2">
        <v>671</v>
      </c>
      <c r="I33" s="27">
        <v>5.5121991292204055E-2</v>
      </c>
      <c r="J33" s="14">
        <v>128.484848</v>
      </c>
      <c r="K33" s="27">
        <v>0.141156462585034</v>
      </c>
      <c r="L33" s="2">
        <v>37747</v>
      </c>
      <c r="M33" s="27">
        <v>4.2000000000000003E-2</v>
      </c>
      <c r="N33" s="2">
        <v>2</v>
      </c>
      <c r="O33" s="2">
        <v>39027</v>
      </c>
      <c r="P33" s="27">
        <v>4.1000000000000002E-2</v>
      </c>
      <c r="Q33" s="14">
        <v>28.48</v>
      </c>
      <c r="R33" s="2">
        <v>37378</v>
      </c>
      <c r="S33" s="27">
        <v>3.7999999999999999E-2</v>
      </c>
      <c r="T33" s="14">
        <v>38.18</v>
      </c>
      <c r="U33" s="27">
        <v>-0.01</v>
      </c>
      <c r="V33" s="2">
        <v>1244216</v>
      </c>
      <c r="W33" s="27">
        <v>3.4000000000000002E-2</v>
      </c>
      <c r="X33" s="2">
        <v>363</v>
      </c>
      <c r="Y33" s="2">
        <v>1228013</v>
      </c>
      <c r="Z33" s="27">
        <v>3.2000000000000001E-2</v>
      </c>
      <c r="AA33" s="14">
        <v>302.42</v>
      </c>
      <c r="AB33" s="2">
        <v>1175994</v>
      </c>
      <c r="AC33" s="27">
        <v>0.03</v>
      </c>
      <c r="AD33" s="14">
        <v>449.7</v>
      </c>
      <c r="AE33" s="27">
        <v>-5.5E-2</v>
      </c>
    </row>
    <row r="34" spans="1:31" x14ac:dyDescent="0.3">
      <c r="A34" t="s">
        <v>1722</v>
      </c>
      <c r="B34" s="2">
        <v>535</v>
      </c>
      <c r="C34" s="27">
        <v>5.1152117793288078E-2</v>
      </c>
      <c r="D34" s="2">
        <v>89.696969696969703</v>
      </c>
      <c r="E34" s="2">
        <v>464</v>
      </c>
      <c r="F34" s="27">
        <v>4.0694614979828098E-2</v>
      </c>
      <c r="G34" s="14">
        <v>76.969696969696898</v>
      </c>
      <c r="H34" s="2">
        <v>615</v>
      </c>
      <c r="I34" s="27">
        <v>5.0521646266327117E-2</v>
      </c>
      <c r="J34" s="14">
        <v>101.818184</v>
      </c>
      <c r="K34" s="27">
        <v>0.14953271028037382</v>
      </c>
      <c r="L34" s="2">
        <v>35667</v>
      </c>
      <c r="M34" s="27">
        <v>3.9E-2</v>
      </c>
      <c r="N34" s="2">
        <v>510</v>
      </c>
      <c r="O34" s="2">
        <v>39694</v>
      </c>
      <c r="P34" s="27">
        <v>4.1000000000000002E-2</v>
      </c>
      <c r="Q34" s="14">
        <v>593</v>
      </c>
      <c r="R34" s="2">
        <v>38859</v>
      </c>
      <c r="S34" s="27">
        <v>3.9E-2</v>
      </c>
      <c r="T34" s="14">
        <v>605.45000000000005</v>
      </c>
      <c r="U34" s="27">
        <v>8.8999999999999996E-2</v>
      </c>
      <c r="V34" s="2">
        <v>1217582</v>
      </c>
      <c r="W34" s="27">
        <v>3.3000000000000002E-2</v>
      </c>
      <c r="X34" s="2">
        <v>3122</v>
      </c>
      <c r="Y34" s="2">
        <v>1240201</v>
      </c>
      <c r="Z34" s="27">
        <v>3.2000000000000001E-2</v>
      </c>
      <c r="AA34" s="14">
        <v>3128</v>
      </c>
      <c r="AB34" s="2">
        <v>1189152</v>
      </c>
      <c r="AC34" s="27">
        <v>0.03</v>
      </c>
      <c r="AD34" s="14">
        <v>4467.2700000000004</v>
      </c>
      <c r="AE34" s="27">
        <v>-2.3E-2</v>
      </c>
    </row>
    <row r="35" spans="1:31" x14ac:dyDescent="0.3">
      <c r="A35" t="s">
        <v>1723</v>
      </c>
      <c r="B35" s="2">
        <v>350</v>
      </c>
      <c r="C35" s="27">
        <v>3.3464002294674444E-2</v>
      </c>
      <c r="D35" s="2">
        <v>63.636363636363598</v>
      </c>
      <c r="E35" s="2">
        <v>575</v>
      </c>
      <c r="F35" s="27">
        <v>5.0429749166812837E-2</v>
      </c>
      <c r="G35" s="14">
        <v>107.272727272727</v>
      </c>
      <c r="H35" s="2">
        <v>633</v>
      </c>
      <c r="I35" s="27">
        <v>5.2000328596073279E-2</v>
      </c>
      <c r="J35" s="14">
        <v>97.575760000000002</v>
      </c>
      <c r="K35" s="27">
        <v>0.80857142857142861</v>
      </c>
      <c r="L35" s="2">
        <v>37128</v>
      </c>
      <c r="M35" s="27">
        <v>4.1000000000000002E-2</v>
      </c>
      <c r="N35" s="2">
        <v>507</v>
      </c>
      <c r="O35" s="2">
        <v>35038</v>
      </c>
      <c r="P35" s="27">
        <v>3.6999999999999998E-2</v>
      </c>
      <c r="Q35" s="14">
        <v>592.73</v>
      </c>
      <c r="R35" s="2">
        <v>39383</v>
      </c>
      <c r="S35" s="27">
        <v>0.04</v>
      </c>
      <c r="T35" s="14">
        <v>605.45000000000005</v>
      </c>
      <c r="U35" s="27">
        <v>6.0999999999999999E-2</v>
      </c>
      <c r="V35" s="2">
        <v>1269404</v>
      </c>
      <c r="W35" s="27">
        <v>3.5000000000000003E-2</v>
      </c>
      <c r="X35" s="2">
        <v>3111</v>
      </c>
      <c r="Y35" s="2">
        <v>1245016</v>
      </c>
      <c r="Z35" s="27">
        <v>3.2000000000000001E-2</v>
      </c>
      <c r="AA35" s="14">
        <v>3172.73</v>
      </c>
      <c r="AB35" s="2">
        <v>1269171</v>
      </c>
      <c r="AC35" s="27">
        <v>3.2000000000000001E-2</v>
      </c>
      <c r="AD35" s="14">
        <v>4498.79</v>
      </c>
      <c r="AE35" s="27">
        <v>0</v>
      </c>
    </row>
    <row r="36" spans="1:31" x14ac:dyDescent="0.3">
      <c r="A36" t="s">
        <v>1724</v>
      </c>
      <c r="B36" s="2">
        <v>419</v>
      </c>
      <c r="C36" s="27">
        <v>4.0061191318481688E-2</v>
      </c>
      <c r="D36" s="2">
        <v>108.484848484848</v>
      </c>
      <c r="E36" s="2">
        <v>210</v>
      </c>
      <c r="F36" s="27">
        <v>1.8417821434835994E-2</v>
      </c>
      <c r="G36" s="14">
        <v>47.272727272727202</v>
      </c>
      <c r="H36" s="2">
        <v>354</v>
      </c>
      <c r="I36" s="27">
        <v>2.9080752485007803E-2</v>
      </c>
      <c r="J36" s="14">
        <v>83.636359999999996</v>
      </c>
      <c r="K36" s="27">
        <v>-0.15513126491646778</v>
      </c>
      <c r="L36" s="2">
        <v>23558</v>
      </c>
      <c r="M36" s="27">
        <v>2.5999999999999999E-2</v>
      </c>
      <c r="N36" s="2">
        <v>15</v>
      </c>
      <c r="O36" s="2">
        <v>22327</v>
      </c>
      <c r="P36" s="27">
        <v>2.3E-2</v>
      </c>
      <c r="Q36" s="14">
        <v>21.21</v>
      </c>
      <c r="R36" s="2">
        <v>22157</v>
      </c>
      <c r="S36" s="27">
        <v>2.1999999999999999E-2</v>
      </c>
      <c r="T36" s="14">
        <v>40</v>
      </c>
      <c r="U36" s="27">
        <v>-5.8999999999999997E-2</v>
      </c>
      <c r="V36" s="2">
        <v>820136</v>
      </c>
      <c r="W36" s="27">
        <v>2.1999999999999999E-2</v>
      </c>
      <c r="X36" s="2">
        <v>367</v>
      </c>
      <c r="Y36" s="2">
        <v>773387</v>
      </c>
      <c r="Z36" s="27">
        <v>0.02</v>
      </c>
      <c r="AA36" s="14">
        <v>272.73</v>
      </c>
      <c r="AB36" s="2">
        <v>743628</v>
      </c>
      <c r="AC36" s="27">
        <v>1.9E-2</v>
      </c>
      <c r="AD36" s="14">
        <v>373.33</v>
      </c>
      <c r="AE36" s="27">
        <v>-9.2999999999999999E-2</v>
      </c>
    </row>
    <row r="37" spans="1:31" x14ac:dyDescent="0.3">
      <c r="A37" t="s">
        <v>1725</v>
      </c>
      <c r="B37" s="2">
        <v>181</v>
      </c>
      <c r="C37" s="27">
        <v>1.7305669758103069E-2</v>
      </c>
      <c r="D37" s="2">
        <v>61.818181818181799</v>
      </c>
      <c r="E37" s="2">
        <v>114</v>
      </c>
      <c r="F37" s="27">
        <v>9.9982459217681108E-3</v>
      </c>
      <c r="G37" s="14">
        <v>42.424242424242401</v>
      </c>
      <c r="H37" s="2">
        <v>175</v>
      </c>
      <c r="I37" s="27">
        <v>1.437607820586544E-2</v>
      </c>
      <c r="J37" s="14">
        <v>55.757576</v>
      </c>
      <c r="K37" s="27">
        <v>-3.3149171270718231E-2</v>
      </c>
      <c r="L37" s="2">
        <v>15250</v>
      </c>
      <c r="M37" s="27">
        <v>1.7000000000000001E-2</v>
      </c>
      <c r="N37" s="2">
        <v>17</v>
      </c>
      <c r="O37" s="2">
        <v>13868</v>
      </c>
      <c r="P37" s="27">
        <v>1.4E-2</v>
      </c>
      <c r="Q37" s="14">
        <v>29.7</v>
      </c>
      <c r="R37" s="2">
        <v>13328</v>
      </c>
      <c r="S37" s="27">
        <v>1.2999999999999999E-2</v>
      </c>
      <c r="T37" s="14">
        <v>60</v>
      </c>
      <c r="U37" s="27">
        <v>-0.126</v>
      </c>
      <c r="V37" s="2">
        <v>536424</v>
      </c>
      <c r="W37" s="27">
        <v>1.4999999999999999E-2</v>
      </c>
      <c r="X37" s="2">
        <v>657</v>
      </c>
      <c r="Y37" s="2">
        <v>525005</v>
      </c>
      <c r="Z37" s="27">
        <v>1.4E-2</v>
      </c>
      <c r="AA37" s="14">
        <v>390.3</v>
      </c>
      <c r="AB37" s="2">
        <v>503863</v>
      </c>
      <c r="AC37" s="27">
        <v>1.2999999999999999E-2</v>
      </c>
      <c r="AD37" s="14">
        <v>567.27</v>
      </c>
      <c r="AE37" s="27">
        <v>-6.0999999999999999E-2</v>
      </c>
    </row>
    <row r="38" spans="1:31" x14ac:dyDescent="0.3">
      <c r="A38" t="s">
        <v>203</v>
      </c>
      <c r="B38" s="2">
        <v>82</v>
      </c>
      <c r="C38" s="27">
        <v>7.8401376804665846E-3</v>
      </c>
      <c r="D38" s="2">
        <v>46.060606060605998</v>
      </c>
      <c r="E38" s="2">
        <v>147</v>
      </c>
      <c r="F38" s="27">
        <v>1.2892475004385196E-2</v>
      </c>
      <c r="G38" s="14">
        <v>53.939393939393902</v>
      </c>
      <c r="H38" s="2">
        <v>115</v>
      </c>
      <c r="I38" s="27">
        <v>9.4471371067115749E-3</v>
      </c>
      <c r="J38" s="14">
        <v>48.484848</v>
      </c>
      <c r="K38" s="27">
        <v>0.40243902439024393</v>
      </c>
      <c r="L38" s="2">
        <v>7412</v>
      </c>
      <c r="M38" s="27">
        <v>8.0000000000000002E-3</v>
      </c>
      <c r="N38" s="2">
        <v>421</v>
      </c>
      <c r="O38" s="2">
        <v>8481</v>
      </c>
      <c r="P38" s="27">
        <v>8.9999999999999993E-3</v>
      </c>
      <c r="Q38" s="14">
        <v>395.15</v>
      </c>
      <c r="R38" s="2">
        <v>7307</v>
      </c>
      <c r="S38" s="27">
        <v>7.0000000000000001E-3</v>
      </c>
      <c r="T38" s="14">
        <v>380.61</v>
      </c>
      <c r="U38" s="27">
        <v>-1.4E-2</v>
      </c>
      <c r="V38" s="2">
        <v>274010</v>
      </c>
      <c r="W38" s="27">
        <v>7.0000000000000001E-3</v>
      </c>
      <c r="X38" s="2">
        <v>2361</v>
      </c>
      <c r="Y38" s="2">
        <v>290157</v>
      </c>
      <c r="Z38" s="27">
        <v>8.0000000000000002E-3</v>
      </c>
      <c r="AA38" s="14">
        <v>2487.88</v>
      </c>
      <c r="AB38" s="2">
        <v>259140</v>
      </c>
      <c r="AC38" s="27">
        <v>7.0000000000000001E-3</v>
      </c>
      <c r="AD38" s="14">
        <v>2620</v>
      </c>
      <c r="AE38" s="27">
        <v>-5.3999999999999999E-2</v>
      </c>
    </row>
    <row r="39" spans="1:31" x14ac:dyDescent="0.3">
      <c r="A39" t="s">
        <v>204</v>
      </c>
      <c r="B39" s="2">
        <v>84</v>
      </c>
      <c r="C39" s="27">
        <v>8.031360550721867E-3</v>
      </c>
      <c r="D39" s="2">
        <v>43.636363636363598</v>
      </c>
      <c r="E39" s="2">
        <v>129</v>
      </c>
      <c r="F39" s="27">
        <v>1.1313804595684967E-2</v>
      </c>
      <c r="G39" s="14">
        <v>50.303030303030297</v>
      </c>
      <c r="H39" s="2">
        <v>117</v>
      </c>
      <c r="I39" s="27">
        <v>9.6114351433500365E-3</v>
      </c>
      <c r="J39" s="14">
        <v>65.454544100000007</v>
      </c>
      <c r="K39" s="27">
        <v>0.39285714285714285</v>
      </c>
      <c r="L39" s="2">
        <v>7712</v>
      </c>
      <c r="M39" s="27">
        <v>8.0000000000000002E-3</v>
      </c>
      <c r="N39" s="2">
        <v>428</v>
      </c>
      <c r="O39" s="2">
        <v>7817</v>
      </c>
      <c r="P39" s="27">
        <v>8.0000000000000002E-3</v>
      </c>
      <c r="Q39" s="14">
        <v>432.73</v>
      </c>
      <c r="R39" s="2">
        <v>7290</v>
      </c>
      <c r="S39" s="27">
        <v>7.0000000000000001E-3</v>
      </c>
      <c r="T39" s="14">
        <v>305.45</v>
      </c>
      <c r="U39" s="27">
        <v>-5.5E-2</v>
      </c>
      <c r="V39" s="2">
        <v>259442</v>
      </c>
      <c r="W39" s="27">
        <v>7.0000000000000001E-3</v>
      </c>
      <c r="X39" s="2">
        <v>2753</v>
      </c>
      <c r="Y39" s="2">
        <v>285206</v>
      </c>
      <c r="Z39" s="27">
        <v>7.0000000000000001E-3</v>
      </c>
      <c r="AA39" s="14">
        <v>2496.9699999999998</v>
      </c>
      <c r="AB39" s="2">
        <v>259522</v>
      </c>
      <c r="AC39" s="27">
        <v>7.0000000000000001E-3</v>
      </c>
      <c r="AD39" s="14">
        <v>2217.58</v>
      </c>
      <c r="AE39" s="27">
        <v>0</v>
      </c>
    </row>
    <row r="40" spans="1:31" x14ac:dyDescent="0.3">
      <c r="A40" t="s">
        <v>1726</v>
      </c>
      <c r="B40" s="2">
        <v>264</v>
      </c>
      <c r="C40" s="27">
        <v>2.5241418873697293E-2</v>
      </c>
      <c r="D40" s="2">
        <v>82.424242424242394</v>
      </c>
      <c r="E40" s="2">
        <v>166</v>
      </c>
      <c r="F40" s="27">
        <v>1.4558849324679881E-2</v>
      </c>
      <c r="G40" s="14">
        <v>52.727272727272698</v>
      </c>
      <c r="H40" s="2">
        <v>330</v>
      </c>
      <c r="I40" s="27">
        <v>2.7109176045346257E-2</v>
      </c>
      <c r="J40" s="14">
        <v>100</v>
      </c>
      <c r="K40" s="27">
        <v>0.25</v>
      </c>
      <c r="L40" s="2">
        <v>20359</v>
      </c>
      <c r="M40" s="27">
        <v>2.1999999999999999E-2</v>
      </c>
      <c r="N40" s="2">
        <v>560</v>
      </c>
      <c r="O40" s="2">
        <v>22195</v>
      </c>
      <c r="P40" s="27">
        <v>2.3E-2</v>
      </c>
      <c r="Q40" s="14">
        <v>498.18</v>
      </c>
      <c r="R40" s="2">
        <v>20060</v>
      </c>
      <c r="S40" s="27">
        <v>0.02</v>
      </c>
      <c r="T40" s="14">
        <v>444.85</v>
      </c>
      <c r="U40" s="27">
        <v>-1.4999999999999999E-2</v>
      </c>
      <c r="V40" s="2">
        <v>754013</v>
      </c>
      <c r="W40" s="27">
        <v>2.1000000000000001E-2</v>
      </c>
      <c r="X40" s="2">
        <v>2833</v>
      </c>
      <c r="Y40" s="2">
        <v>825833</v>
      </c>
      <c r="Z40" s="27">
        <v>2.1000000000000001E-2</v>
      </c>
      <c r="AA40" s="14">
        <v>2968.48</v>
      </c>
      <c r="AB40" s="2">
        <v>787614</v>
      </c>
      <c r="AC40" s="27">
        <v>0.02</v>
      </c>
      <c r="AD40" s="14">
        <v>3050.3</v>
      </c>
      <c r="AE40" s="27">
        <v>4.4999999999999998E-2</v>
      </c>
    </row>
    <row r="41" spans="1:31" x14ac:dyDescent="0.3">
      <c r="A41" t="s">
        <v>1727</v>
      </c>
      <c r="B41" s="2">
        <v>334</v>
      </c>
      <c r="C41" s="27">
        <v>3.1934219332632185E-2</v>
      </c>
      <c r="D41" s="2">
        <v>77.575757575757507</v>
      </c>
      <c r="E41" s="2">
        <v>530</v>
      </c>
      <c r="F41" s="27">
        <v>4.6483073145062268E-2</v>
      </c>
      <c r="G41" s="14">
        <v>83.636363636363598</v>
      </c>
      <c r="H41" s="2">
        <v>414</v>
      </c>
      <c r="I41" s="27">
        <v>3.4009693584161671E-2</v>
      </c>
      <c r="J41" s="14">
        <v>96.969695999999999</v>
      </c>
      <c r="K41" s="27">
        <v>0.23952095808383234</v>
      </c>
      <c r="L41" s="2">
        <v>33962</v>
      </c>
      <c r="M41" s="27">
        <v>3.6999999999999998E-2</v>
      </c>
      <c r="N41" s="2">
        <v>38</v>
      </c>
      <c r="O41" s="2">
        <v>35630</v>
      </c>
      <c r="P41" s="27">
        <v>3.6999999999999998E-2</v>
      </c>
      <c r="Q41" s="14">
        <v>16.97</v>
      </c>
      <c r="R41" s="2">
        <v>38840</v>
      </c>
      <c r="S41" s="27">
        <v>3.9E-2</v>
      </c>
      <c r="T41" s="14">
        <v>38.18</v>
      </c>
      <c r="U41" s="27">
        <v>0.14399999999999999</v>
      </c>
      <c r="V41" s="2">
        <v>1324205</v>
      </c>
      <c r="W41" s="27">
        <v>3.5999999999999997E-2</v>
      </c>
      <c r="X41" s="2">
        <v>396</v>
      </c>
      <c r="Y41" s="2">
        <v>1387516</v>
      </c>
      <c r="Z41" s="27">
        <v>3.5999999999999997E-2</v>
      </c>
      <c r="AA41" s="14">
        <v>385.45</v>
      </c>
      <c r="AB41" s="2">
        <v>1489607</v>
      </c>
      <c r="AC41" s="27">
        <v>3.7999999999999999E-2</v>
      </c>
      <c r="AD41" s="14">
        <v>515.76</v>
      </c>
      <c r="AE41" s="27">
        <v>0.125</v>
      </c>
    </row>
    <row r="42" spans="1:31" x14ac:dyDescent="0.3">
      <c r="A42" t="s">
        <v>1728</v>
      </c>
      <c r="B42" s="2">
        <v>299</v>
      </c>
      <c r="C42" s="27">
        <v>2.8587819103164738E-2</v>
      </c>
      <c r="D42" s="2">
        <v>82.424242424242394</v>
      </c>
      <c r="E42" s="2">
        <v>443</v>
      </c>
      <c r="F42" s="27">
        <v>3.8852832836344504E-2</v>
      </c>
      <c r="G42" s="14">
        <v>83.636363636363598</v>
      </c>
      <c r="H42" s="2">
        <v>348</v>
      </c>
      <c r="I42" s="27">
        <v>2.8587858375092416E-2</v>
      </c>
      <c r="J42" s="14">
        <v>86.060609999999997</v>
      </c>
      <c r="K42" s="27">
        <v>0.16387959866220736</v>
      </c>
      <c r="L42" s="2">
        <v>28876</v>
      </c>
      <c r="M42" s="27">
        <v>3.2000000000000001E-2</v>
      </c>
      <c r="N42" s="2">
        <v>22</v>
      </c>
      <c r="O42" s="2">
        <v>32906</v>
      </c>
      <c r="P42" s="27">
        <v>3.4000000000000002E-2</v>
      </c>
      <c r="Q42" s="14">
        <v>29.09</v>
      </c>
      <c r="R42" s="2">
        <v>35301</v>
      </c>
      <c r="S42" s="27">
        <v>3.5999999999999997E-2</v>
      </c>
      <c r="T42" s="14">
        <v>30.3</v>
      </c>
      <c r="U42" s="27">
        <v>0.223</v>
      </c>
      <c r="V42" s="2">
        <v>1241299</v>
      </c>
      <c r="W42" s="27">
        <v>3.4000000000000002E-2</v>
      </c>
      <c r="X42" s="2">
        <v>393</v>
      </c>
      <c r="Y42" s="2">
        <v>1348430</v>
      </c>
      <c r="Z42" s="27">
        <v>3.5000000000000003E-2</v>
      </c>
      <c r="AA42" s="14">
        <v>303.64</v>
      </c>
      <c r="AB42" s="2">
        <v>1418347</v>
      </c>
      <c r="AC42" s="27">
        <v>3.5999999999999997E-2</v>
      </c>
      <c r="AD42" s="14">
        <v>375.15</v>
      </c>
      <c r="AE42" s="27">
        <v>0.14299999999999999</v>
      </c>
    </row>
    <row r="43" spans="1:31" x14ac:dyDescent="0.3">
      <c r="A43" t="s">
        <v>1729</v>
      </c>
      <c r="B43" s="2">
        <v>369</v>
      </c>
      <c r="C43" s="27">
        <v>3.528061956209963E-2</v>
      </c>
      <c r="D43" s="2">
        <v>70.303030303030297</v>
      </c>
      <c r="E43" s="2">
        <v>360</v>
      </c>
      <c r="F43" s="27">
        <v>3.1573408174004558E-2</v>
      </c>
      <c r="G43" s="14">
        <v>77.575757575757507</v>
      </c>
      <c r="H43" s="2">
        <v>521</v>
      </c>
      <c r="I43" s="27">
        <v>4.2799638544319396E-2</v>
      </c>
      <c r="J43" s="14">
        <v>89.696969999999993</v>
      </c>
      <c r="K43" s="27">
        <v>0.41192411924119243</v>
      </c>
      <c r="L43" s="2">
        <v>28426</v>
      </c>
      <c r="M43" s="27">
        <v>3.1E-2</v>
      </c>
      <c r="N43" s="2">
        <v>578</v>
      </c>
      <c r="O43" s="2">
        <v>29638</v>
      </c>
      <c r="P43" s="27">
        <v>3.1E-2</v>
      </c>
      <c r="Q43" s="14">
        <v>476.36</v>
      </c>
      <c r="R43" s="2">
        <v>32176</v>
      </c>
      <c r="S43" s="27">
        <v>3.2000000000000001E-2</v>
      </c>
      <c r="T43" s="14">
        <v>698.18</v>
      </c>
      <c r="U43" s="27">
        <v>0.13200000000000001</v>
      </c>
      <c r="V43" s="2">
        <v>1311223</v>
      </c>
      <c r="W43" s="27">
        <v>3.5999999999999997E-2</v>
      </c>
      <c r="X43" s="2">
        <v>3575</v>
      </c>
      <c r="Y43" s="2">
        <v>1271908</v>
      </c>
      <c r="Z43" s="27">
        <v>3.3000000000000002E-2</v>
      </c>
      <c r="AA43" s="14">
        <v>3581.82</v>
      </c>
      <c r="AB43" s="2">
        <v>1333091</v>
      </c>
      <c r="AC43" s="27">
        <v>3.4000000000000002E-2</v>
      </c>
      <c r="AD43" s="14">
        <v>4644.24</v>
      </c>
      <c r="AE43" s="27">
        <v>1.7000000000000001E-2</v>
      </c>
    </row>
    <row r="44" spans="1:31" x14ac:dyDescent="0.3">
      <c r="A44" t="s">
        <v>1730</v>
      </c>
      <c r="B44" s="2">
        <v>428</v>
      </c>
      <c r="C44" s="27">
        <v>4.0921694234630462E-2</v>
      </c>
      <c r="D44" s="2">
        <v>91.515151515151501</v>
      </c>
      <c r="E44" s="2">
        <v>263</v>
      </c>
      <c r="F44" s="27">
        <v>2.3066128749342222E-2</v>
      </c>
      <c r="G44" s="14">
        <v>52.121212121212103</v>
      </c>
      <c r="H44" s="2">
        <v>288</v>
      </c>
      <c r="I44" s="27">
        <v>2.3658917275938551E-2</v>
      </c>
      <c r="J44" s="14">
        <v>95.757576</v>
      </c>
      <c r="K44" s="27">
        <v>-0.32710280373831774</v>
      </c>
      <c r="L44" s="2">
        <v>28893</v>
      </c>
      <c r="M44" s="27">
        <v>3.2000000000000001E-2</v>
      </c>
      <c r="N44" s="2">
        <v>566</v>
      </c>
      <c r="O44" s="2">
        <v>28039</v>
      </c>
      <c r="P44" s="27">
        <v>2.9000000000000001E-2</v>
      </c>
      <c r="Q44" s="14">
        <v>477.58</v>
      </c>
      <c r="R44" s="2">
        <v>29464</v>
      </c>
      <c r="S44" s="27">
        <v>0.03</v>
      </c>
      <c r="T44" s="14">
        <v>698.79</v>
      </c>
      <c r="U44" s="27">
        <v>0.02</v>
      </c>
      <c r="V44" s="2">
        <v>1313909</v>
      </c>
      <c r="W44" s="27">
        <v>3.5999999999999997E-2</v>
      </c>
      <c r="X44" s="2">
        <v>3608</v>
      </c>
      <c r="Y44" s="2">
        <v>1309907</v>
      </c>
      <c r="Z44" s="27">
        <v>3.4000000000000002E-2</v>
      </c>
      <c r="AA44" s="14">
        <v>3510.3</v>
      </c>
      <c r="AB44" s="2">
        <v>1257998</v>
      </c>
      <c r="AC44" s="27">
        <v>3.2000000000000001E-2</v>
      </c>
      <c r="AD44" s="14">
        <v>4583.03</v>
      </c>
      <c r="AE44" s="27">
        <v>-4.2999999999999997E-2</v>
      </c>
    </row>
    <row r="45" spans="1:31" x14ac:dyDescent="0.3">
      <c r="A45" t="s">
        <v>1731</v>
      </c>
      <c r="B45" s="2">
        <v>160</v>
      </c>
      <c r="C45" s="27">
        <v>1.5297829620422603E-2</v>
      </c>
      <c r="D45" s="2">
        <v>47.878787878787797</v>
      </c>
      <c r="E45" s="2">
        <v>249</v>
      </c>
      <c r="F45" s="27">
        <v>2.1838273987019822E-2</v>
      </c>
      <c r="G45" s="14">
        <v>57.5757575757575</v>
      </c>
      <c r="H45" s="2">
        <v>389</v>
      </c>
      <c r="I45" s="27">
        <v>3.1955968126180893E-2</v>
      </c>
      <c r="J45" s="14">
        <v>92.727270000000004</v>
      </c>
      <c r="K45" s="27">
        <v>1.4312499999999999</v>
      </c>
      <c r="L45" s="2">
        <v>29497</v>
      </c>
      <c r="M45" s="27">
        <v>3.2000000000000001E-2</v>
      </c>
      <c r="N45" s="2">
        <v>37</v>
      </c>
      <c r="O45" s="2">
        <v>28280</v>
      </c>
      <c r="P45" s="27">
        <v>0.03</v>
      </c>
      <c r="Q45" s="14">
        <v>42</v>
      </c>
      <c r="R45" s="2">
        <v>27716</v>
      </c>
      <c r="S45" s="27">
        <v>2.8000000000000001E-2</v>
      </c>
      <c r="T45" s="14">
        <v>42.42</v>
      </c>
      <c r="U45" s="27">
        <v>-0.06</v>
      </c>
      <c r="V45" s="2">
        <v>1342390</v>
      </c>
      <c r="W45" s="27">
        <v>3.6999999999999998E-2</v>
      </c>
      <c r="X45" s="2">
        <v>348</v>
      </c>
      <c r="Y45" s="2">
        <v>1303528</v>
      </c>
      <c r="Z45" s="27">
        <v>3.4000000000000002E-2</v>
      </c>
      <c r="AA45" s="14">
        <v>342</v>
      </c>
      <c r="AB45" s="2">
        <v>1272718</v>
      </c>
      <c r="AC45" s="27">
        <v>3.2000000000000001E-2</v>
      </c>
      <c r="AD45" s="14">
        <v>387.88</v>
      </c>
      <c r="AE45" s="27">
        <v>-5.1999999999999998E-2</v>
      </c>
    </row>
    <row r="46" spans="1:31" x14ac:dyDescent="0.3">
      <c r="A46" t="s">
        <v>1732</v>
      </c>
      <c r="B46" s="2">
        <v>202</v>
      </c>
      <c r="C46" s="27">
        <v>1.9313509895783537E-2</v>
      </c>
      <c r="D46" s="2">
        <v>69.090909090909093</v>
      </c>
      <c r="E46" s="2">
        <v>325</v>
      </c>
      <c r="F46" s="27">
        <v>2.8503771268198561E-2</v>
      </c>
      <c r="G46" s="14">
        <v>74.545454545454504</v>
      </c>
      <c r="H46" s="2">
        <v>192</v>
      </c>
      <c r="I46" s="27">
        <v>1.5772611517292368E-2</v>
      </c>
      <c r="J46" s="14">
        <v>51.515152</v>
      </c>
      <c r="K46" s="27">
        <v>-4.9504950495049507E-2</v>
      </c>
      <c r="L46" s="2">
        <v>27207</v>
      </c>
      <c r="M46" s="27">
        <v>0.03</v>
      </c>
      <c r="N46" s="2">
        <v>15</v>
      </c>
      <c r="O46" s="2">
        <v>29004</v>
      </c>
      <c r="P46" s="27">
        <v>0.03</v>
      </c>
      <c r="Q46" s="14">
        <v>29.7</v>
      </c>
      <c r="R46" s="2">
        <v>27121</v>
      </c>
      <c r="S46" s="27">
        <v>2.7E-2</v>
      </c>
      <c r="T46" s="14">
        <v>47.88</v>
      </c>
      <c r="U46" s="27">
        <v>-3.0000000000000001E-3</v>
      </c>
      <c r="V46" s="2">
        <v>1250984</v>
      </c>
      <c r="W46" s="27">
        <v>3.4000000000000002E-2</v>
      </c>
      <c r="X46" s="2">
        <v>275</v>
      </c>
      <c r="Y46" s="2">
        <v>1330645</v>
      </c>
      <c r="Z46" s="27">
        <v>3.5000000000000003E-2</v>
      </c>
      <c r="AA46" s="14">
        <v>280.61</v>
      </c>
      <c r="AB46" s="2">
        <v>1256691</v>
      </c>
      <c r="AC46" s="27">
        <v>3.2000000000000001E-2</v>
      </c>
      <c r="AD46" s="14">
        <v>365.45</v>
      </c>
      <c r="AE46" s="27">
        <v>5.0000000000000001E-3</v>
      </c>
    </row>
    <row r="47" spans="1:31" x14ac:dyDescent="0.3">
      <c r="A47" t="s">
        <v>1733</v>
      </c>
      <c r="B47" s="2">
        <v>212</v>
      </c>
      <c r="C47" s="27">
        <v>2.0269624247059949E-2</v>
      </c>
      <c r="D47" s="2">
        <v>64.242424242424207</v>
      </c>
      <c r="E47" s="2">
        <v>334</v>
      </c>
      <c r="F47" s="27">
        <v>2.9293106472548677E-2</v>
      </c>
      <c r="G47" s="14">
        <v>60</v>
      </c>
      <c r="H47" s="2">
        <v>247</v>
      </c>
      <c r="I47" s="27">
        <v>2.0290807524850078E-2</v>
      </c>
      <c r="J47" s="14">
        <v>64.242424</v>
      </c>
      <c r="K47" s="27">
        <v>0.1650943396226415</v>
      </c>
      <c r="L47" s="2">
        <v>22756</v>
      </c>
      <c r="M47" s="27">
        <v>2.5000000000000001E-2</v>
      </c>
      <c r="N47" s="2">
        <v>452</v>
      </c>
      <c r="O47" s="2">
        <v>26959</v>
      </c>
      <c r="P47" s="27">
        <v>2.8000000000000001E-2</v>
      </c>
      <c r="Q47" s="14">
        <v>390</v>
      </c>
      <c r="R47" s="2">
        <v>28292</v>
      </c>
      <c r="S47" s="27">
        <v>2.9000000000000001E-2</v>
      </c>
      <c r="T47" s="14">
        <v>536.36</v>
      </c>
      <c r="U47" s="27">
        <v>0.24299999999999999</v>
      </c>
      <c r="V47" s="2">
        <v>1077437</v>
      </c>
      <c r="W47" s="27">
        <v>2.9000000000000001E-2</v>
      </c>
      <c r="X47" s="2">
        <v>3192</v>
      </c>
      <c r="Y47" s="2">
        <v>1223440</v>
      </c>
      <c r="Z47" s="27">
        <v>3.2000000000000001E-2</v>
      </c>
      <c r="AA47" s="14">
        <v>2953</v>
      </c>
      <c r="AB47" s="2">
        <v>1268744</v>
      </c>
      <c r="AC47" s="27">
        <v>3.2000000000000001E-2</v>
      </c>
      <c r="AD47" s="14">
        <v>3481.82</v>
      </c>
      <c r="AE47" s="27">
        <v>0.17799999999999999</v>
      </c>
    </row>
    <row r="48" spans="1:31" x14ac:dyDescent="0.3">
      <c r="A48" t="s">
        <v>1734</v>
      </c>
      <c r="B48" s="2">
        <v>26</v>
      </c>
      <c r="C48" s="27">
        <v>2.485897313318673E-3</v>
      </c>
      <c r="D48" s="2">
        <v>15.151515151515101</v>
      </c>
      <c r="E48" s="2">
        <v>74</v>
      </c>
      <c r="F48" s="27">
        <v>6.4900894579898267E-3</v>
      </c>
      <c r="G48" s="14">
        <v>32.121212121212103</v>
      </c>
      <c r="H48" s="2">
        <v>35</v>
      </c>
      <c r="I48" s="27">
        <v>2.8752156411730881E-3</v>
      </c>
      <c r="J48" s="14">
        <v>24.848483999999999</v>
      </c>
      <c r="K48" s="27">
        <v>0.34615384615384615</v>
      </c>
      <c r="L48" s="2">
        <v>7947</v>
      </c>
      <c r="M48" s="27">
        <v>8.9999999999999993E-3</v>
      </c>
      <c r="N48" s="2">
        <v>357</v>
      </c>
      <c r="O48" s="2">
        <v>9825</v>
      </c>
      <c r="P48" s="27">
        <v>0.01</v>
      </c>
      <c r="Q48" s="14">
        <v>321.20999999999998</v>
      </c>
      <c r="R48" s="2">
        <v>10285</v>
      </c>
      <c r="S48" s="27">
        <v>0.01</v>
      </c>
      <c r="T48" s="14">
        <v>380.61</v>
      </c>
      <c r="U48" s="27">
        <v>0.29399999999999998</v>
      </c>
      <c r="V48" s="2">
        <v>381558</v>
      </c>
      <c r="W48" s="27">
        <v>0.01</v>
      </c>
      <c r="X48" s="2">
        <v>2338</v>
      </c>
      <c r="Y48" s="2">
        <v>450810</v>
      </c>
      <c r="Z48" s="27">
        <v>1.2E-2</v>
      </c>
      <c r="AA48" s="14">
        <v>2353.33</v>
      </c>
      <c r="AB48" s="2">
        <v>493428</v>
      </c>
      <c r="AC48" s="27">
        <v>1.2999999999999999E-2</v>
      </c>
      <c r="AD48" s="14">
        <v>2655.15</v>
      </c>
      <c r="AE48" s="27">
        <v>0.29299999999999998</v>
      </c>
    </row>
    <row r="49" spans="1:31" x14ac:dyDescent="0.3">
      <c r="A49" t="s">
        <v>1735</v>
      </c>
      <c r="B49" s="2">
        <v>52</v>
      </c>
      <c r="C49" s="27">
        <v>4.971794626637346E-3</v>
      </c>
      <c r="D49" s="2">
        <v>34.545454545454497</v>
      </c>
      <c r="E49" s="2">
        <v>14</v>
      </c>
      <c r="F49" s="27">
        <v>1.2278547623223997E-3</v>
      </c>
      <c r="G49" s="14">
        <v>13.3333333333333</v>
      </c>
      <c r="H49" s="2">
        <v>129</v>
      </c>
      <c r="I49" s="27">
        <v>1.0597223363180809E-2</v>
      </c>
      <c r="J49" s="14">
        <v>55.151516000000001</v>
      </c>
      <c r="K49" s="27">
        <v>1.4807692307692308</v>
      </c>
      <c r="L49" s="2">
        <v>11402</v>
      </c>
      <c r="M49" s="27">
        <v>1.2999999999999999E-2</v>
      </c>
      <c r="N49" s="2">
        <v>384</v>
      </c>
      <c r="O49" s="2">
        <v>12639</v>
      </c>
      <c r="P49" s="27">
        <v>1.2999999999999999E-2</v>
      </c>
      <c r="Q49" s="14">
        <v>359.39</v>
      </c>
      <c r="R49" s="2">
        <v>14223</v>
      </c>
      <c r="S49" s="27">
        <v>1.4E-2</v>
      </c>
      <c r="T49" s="14">
        <v>454.55</v>
      </c>
      <c r="U49" s="27">
        <v>0.247</v>
      </c>
      <c r="V49" s="2">
        <v>489451</v>
      </c>
      <c r="W49" s="27">
        <v>1.2999999999999999E-2</v>
      </c>
      <c r="X49" s="2">
        <v>2762</v>
      </c>
      <c r="Y49" s="2">
        <v>610111</v>
      </c>
      <c r="Z49" s="27">
        <v>1.6E-2</v>
      </c>
      <c r="AA49" s="14">
        <v>2542.42</v>
      </c>
      <c r="AB49" s="2">
        <v>671381</v>
      </c>
      <c r="AC49" s="27">
        <v>1.7000000000000001E-2</v>
      </c>
      <c r="AD49" s="14">
        <v>3104.24</v>
      </c>
      <c r="AE49" s="27">
        <v>0.372</v>
      </c>
    </row>
    <row r="50" spans="1:31" x14ac:dyDescent="0.3">
      <c r="A50" t="s">
        <v>1736</v>
      </c>
      <c r="B50" s="2">
        <v>6</v>
      </c>
      <c r="C50" s="27">
        <v>5.7366861076584756E-4</v>
      </c>
      <c r="D50" s="2">
        <v>8.4848484848484809</v>
      </c>
      <c r="E50" s="2">
        <v>94</v>
      </c>
      <c r="F50" s="27">
        <v>8.2441676898789683E-3</v>
      </c>
      <c r="G50" s="14">
        <v>47.878787878787797</v>
      </c>
      <c r="H50" s="2">
        <v>61</v>
      </c>
      <c r="I50" s="27">
        <v>5.0110901174730965E-3</v>
      </c>
      <c r="J50" s="14">
        <v>20</v>
      </c>
      <c r="K50" s="27">
        <v>9.1666666666666661</v>
      </c>
      <c r="L50" s="2">
        <v>6150</v>
      </c>
      <c r="M50" s="27">
        <v>7.0000000000000001E-3</v>
      </c>
      <c r="N50" s="2">
        <v>270</v>
      </c>
      <c r="O50" s="2">
        <v>7781</v>
      </c>
      <c r="P50" s="27">
        <v>8.0000000000000002E-3</v>
      </c>
      <c r="Q50" s="14">
        <v>300</v>
      </c>
      <c r="R50" s="2">
        <v>8579</v>
      </c>
      <c r="S50" s="27">
        <v>8.9999999999999993E-3</v>
      </c>
      <c r="T50" s="14">
        <v>349.09</v>
      </c>
      <c r="U50" s="27">
        <v>0.39500000000000002</v>
      </c>
      <c r="V50" s="2">
        <v>281295</v>
      </c>
      <c r="W50" s="27">
        <v>8.0000000000000002E-3</v>
      </c>
      <c r="X50" s="2">
        <v>1764</v>
      </c>
      <c r="Y50" s="2">
        <v>372185</v>
      </c>
      <c r="Z50" s="27">
        <v>0.01</v>
      </c>
      <c r="AA50" s="14">
        <v>2272.73</v>
      </c>
      <c r="AB50" s="2">
        <v>418129</v>
      </c>
      <c r="AC50" s="27">
        <v>1.0999999999999999E-2</v>
      </c>
      <c r="AD50" s="14">
        <v>2426.06</v>
      </c>
      <c r="AE50" s="27">
        <v>0.48599999999999999</v>
      </c>
    </row>
    <row r="51" spans="1:31" x14ac:dyDescent="0.3">
      <c r="A51" t="s">
        <v>1737</v>
      </c>
      <c r="B51" s="2">
        <v>34</v>
      </c>
      <c r="C51" s="27">
        <v>3.2507887943398033E-3</v>
      </c>
      <c r="D51" s="2">
        <v>29.090909090909101</v>
      </c>
      <c r="E51" s="2">
        <v>52</v>
      </c>
      <c r="F51" s="27">
        <v>4.5606034029117698E-3</v>
      </c>
      <c r="G51" s="14">
        <v>27.878787878787801</v>
      </c>
      <c r="H51" s="2">
        <v>42</v>
      </c>
      <c r="I51" s="27">
        <v>3.4502587694077054E-3</v>
      </c>
      <c r="J51" s="14">
        <v>24.848483999999999</v>
      </c>
      <c r="K51" s="27">
        <v>0.23529411764705882</v>
      </c>
      <c r="L51" s="2">
        <v>7755</v>
      </c>
      <c r="M51" s="27">
        <v>8.9999999999999993E-3</v>
      </c>
      <c r="N51" s="2">
        <v>279</v>
      </c>
      <c r="O51" s="2">
        <v>9569</v>
      </c>
      <c r="P51" s="27">
        <v>0.01</v>
      </c>
      <c r="Q51" s="14">
        <v>306.06</v>
      </c>
      <c r="R51" s="2">
        <v>12529</v>
      </c>
      <c r="S51" s="27">
        <v>1.2999999999999999E-2</v>
      </c>
      <c r="T51" s="14">
        <v>434.55</v>
      </c>
      <c r="U51" s="27">
        <v>0.61599999999999999</v>
      </c>
      <c r="V51" s="2">
        <v>357910</v>
      </c>
      <c r="W51" s="27">
        <v>0.01</v>
      </c>
      <c r="X51" s="2">
        <v>2028</v>
      </c>
      <c r="Y51" s="2">
        <v>461741</v>
      </c>
      <c r="Z51" s="27">
        <v>1.2E-2</v>
      </c>
      <c r="AA51" s="14">
        <v>2118.1799999999998</v>
      </c>
      <c r="AB51" s="2">
        <v>569190</v>
      </c>
      <c r="AC51" s="27">
        <v>1.4E-2</v>
      </c>
      <c r="AD51" s="14">
        <v>2623.64</v>
      </c>
      <c r="AE51" s="27">
        <v>0.59</v>
      </c>
    </row>
    <row r="52" spans="1:31" x14ac:dyDescent="0.3">
      <c r="A52" t="s">
        <v>1738</v>
      </c>
      <c r="B52" s="2">
        <v>103</v>
      </c>
      <c r="C52" s="27">
        <v>9.8479778181470509E-3</v>
      </c>
      <c r="D52" s="2">
        <v>32.121212121212103</v>
      </c>
      <c r="E52" s="2">
        <v>87</v>
      </c>
      <c r="F52" s="27">
        <v>7.6302403087177692E-3</v>
      </c>
      <c r="G52" s="14">
        <v>36.363636363636303</v>
      </c>
      <c r="H52" s="2">
        <v>118</v>
      </c>
      <c r="I52" s="27">
        <v>9.6935841616692681E-3</v>
      </c>
      <c r="J52" s="14">
        <v>58.181820000000002</v>
      </c>
      <c r="K52" s="27">
        <v>0.14563106796116504</v>
      </c>
      <c r="L52" s="2">
        <v>10912</v>
      </c>
      <c r="M52" s="27">
        <v>1.2E-2</v>
      </c>
      <c r="N52" s="2">
        <v>334</v>
      </c>
      <c r="O52" s="2">
        <v>13507</v>
      </c>
      <c r="P52" s="27">
        <v>1.4E-2</v>
      </c>
      <c r="Q52" s="14">
        <v>336.97</v>
      </c>
      <c r="R52" s="2">
        <v>16393</v>
      </c>
      <c r="S52" s="27">
        <v>1.7000000000000001E-2</v>
      </c>
      <c r="T52" s="14">
        <v>442.42</v>
      </c>
      <c r="U52" s="27">
        <v>0.502</v>
      </c>
      <c r="V52" s="2">
        <v>510382</v>
      </c>
      <c r="W52" s="27">
        <v>1.4E-2</v>
      </c>
      <c r="X52" s="2">
        <v>2010</v>
      </c>
      <c r="Y52" s="2">
        <v>604615</v>
      </c>
      <c r="Z52" s="27">
        <v>1.6E-2</v>
      </c>
      <c r="AA52" s="14">
        <v>2387.27</v>
      </c>
      <c r="AB52" s="2">
        <v>761088</v>
      </c>
      <c r="AC52" s="27">
        <v>1.9E-2</v>
      </c>
      <c r="AD52" s="14">
        <v>2511.52</v>
      </c>
      <c r="AE52" s="27">
        <v>0.49099999999999999</v>
      </c>
    </row>
    <row r="53" spans="1:31" x14ac:dyDescent="0.3">
      <c r="A53" t="s">
        <v>1739</v>
      </c>
      <c r="B53" s="2">
        <v>60</v>
      </c>
      <c r="C53" s="27">
        <v>5.7366861076584763E-3</v>
      </c>
      <c r="D53" s="2">
        <v>26.6666666666666</v>
      </c>
      <c r="E53" s="2">
        <v>14</v>
      </c>
      <c r="F53" s="27">
        <v>1.2278547623223997E-3</v>
      </c>
      <c r="G53" s="14">
        <v>13.9393939393939</v>
      </c>
      <c r="H53" s="2">
        <v>89</v>
      </c>
      <c r="I53" s="27">
        <v>7.3112626304115665E-3</v>
      </c>
      <c r="J53" s="14">
        <v>47.878788</v>
      </c>
      <c r="K53" s="27">
        <v>0.48333333333333334</v>
      </c>
      <c r="L53" s="2">
        <v>9115</v>
      </c>
      <c r="M53" s="27">
        <v>0.01</v>
      </c>
      <c r="N53" s="2">
        <v>331</v>
      </c>
      <c r="O53" s="2">
        <v>9476</v>
      </c>
      <c r="P53" s="27">
        <v>0.01</v>
      </c>
      <c r="Q53" s="14">
        <v>315.14999999999998</v>
      </c>
      <c r="R53" s="2">
        <v>10386</v>
      </c>
      <c r="S53" s="27">
        <v>0.01</v>
      </c>
      <c r="T53" s="14">
        <v>415.15</v>
      </c>
      <c r="U53" s="27">
        <v>0.13900000000000001</v>
      </c>
      <c r="V53" s="2">
        <v>427617</v>
      </c>
      <c r="W53" s="27">
        <v>1.2E-2</v>
      </c>
      <c r="X53" s="2">
        <v>2052</v>
      </c>
      <c r="Y53" s="2">
        <v>455568</v>
      </c>
      <c r="Z53" s="27">
        <v>1.2E-2</v>
      </c>
      <c r="AA53" s="14">
        <v>2076.9699999999998</v>
      </c>
      <c r="AB53" s="2">
        <v>524400</v>
      </c>
      <c r="AC53" s="27">
        <v>1.2999999999999999E-2</v>
      </c>
      <c r="AD53" s="14">
        <v>2878.18</v>
      </c>
      <c r="AE53" s="27">
        <v>0.22600000000000001</v>
      </c>
    </row>
    <row r="54" spans="1:31" x14ac:dyDescent="0.3">
      <c r="A54" t="s">
        <v>1740</v>
      </c>
      <c r="B54" s="2">
        <v>16</v>
      </c>
      <c r="C54" s="27">
        <v>1.5297829620422602E-3</v>
      </c>
      <c r="D54" s="2">
        <v>11.5151515151515</v>
      </c>
      <c r="E54" s="2">
        <v>130</v>
      </c>
      <c r="F54" s="27">
        <v>1.1401508507279424E-2</v>
      </c>
      <c r="G54" s="14">
        <v>49.696969696969703</v>
      </c>
      <c r="H54" s="2">
        <v>98</v>
      </c>
      <c r="I54" s="27">
        <v>8.0506037952846471E-3</v>
      </c>
      <c r="J54" s="14">
        <v>41.212119999999999</v>
      </c>
      <c r="K54" s="27">
        <v>5.125</v>
      </c>
      <c r="L54" s="2">
        <v>7762</v>
      </c>
      <c r="M54" s="27">
        <v>8.9999999999999993E-3</v>
      </c>
      <c r="N54" s="2">
        <v>352</v>
      </c>
      <c r="O54" s="2">
        <v>7898</v>
      </c>
      <c r="P54" s="27">
        <v>8.0000000000000002E-3</v>
      </c>
      <c r="Q54" s="14">
        <v>302.42</v>
      </c>
      <c r="R54" s="2">
        <v>8306</v>
      </c>
      <c r="S54" s="27">
        <v>8.0000000000000002E-3</v>
      </c>
      <c r="T54" s="14">
        <v>405.45</v>
      </c>
      <c r="U54" s="27">
        <v>7.0000000000000007E-2</v>
      </c>
      <c r="V54" s="2">
        <v>363155</v>
      </c>
      <c r="W54" s="27">
        <v>0.01</v>
      </c>
      <c r="X54" s="2">
        <v>1836</v>
      </c>
      <c r="Y54" s="2">
        <v>363937</v>
      </c>
      <c r="Z54" s="27">
        <v>8.9999999999999993E-3</v>
      </c>
      <c r="AA54" s="14">
        <v>2175.7600000000002</v>
      </c>
      <c r="AB54" s="2">
        <v>378825</v>
      </c>
      <c r="AC54" s="27">
        <v>0.01</v>
      </c>
      <c r="AD54" s="14">
        <v>2705.45</v>
      </c>
      <c r="AE54" s="27">
        <v>4.2999999999999997E-2</v>
      </c>
    </row>
    <row r="55" spans="1:31" x14ac:dyDescent="0.3">
      <c r="A55" t="s">
        <v>1741</v>
      </c>
      <c r="B55" s="2">
        <v>10</v>
      </c>
      <c r="C55" s="27">
        <v>9.5611435127641268E-4</v>
      </c>
      <c r="D55" s="2">
        <v>9.0909090909090899</v>
      </c>
      <c r="E55" s="2">
        <v>68</v>
      </c>
      <c r="F55" s="27">
        <v>5.9638659884230835E-3</v>
      </c>
      <c r="G55" s="14">
        <v>30.909090909090899</v>
      </c>
      <c r="H55" s="2">
        <v>0</v>
      </c>
      <c r="I55" s="27">
        <v>0</v>
      </c>
      <c r="J55" s="14">
        <v>12.727273</v>
      </c>
      <c r="K55" s="27">
        <v>-1</v>
      </c>
      <c r="L55" s="2">
        <v>9230</v>
      </c>
      <c r="M55" s="27">
        <v>0.01</v>
      </c>
      <c r="N55" s="2">
        <v>453</v>
      </c>
      <c r="O55" s="2">
        <v>9835</v>
      </c>
      <c r="P55" s="27">
        <v>0.01</v>
      </c>
      <c r="Q55" s="14">
        <v>303.64</v>
      </c>
      <c r="R55" s="2">
        <v>10775</v>
      </c>
      <c r="S55" s="27">
        <v>1.0999999999999999E-2</v>
      </c>
      <c r="T55" s="14">
        <v>401.82</v>
      </c>
      <c r="U55" s="27">
        <v>0.16700000000000001</v>
      </c>
      <c r="V55" s="2">
        <v>366091</v>
      </c>
      <c r="W55" s="27">
        <v>0.01</v>
      </c>
      <c r="X55" s="2">
        <v>2060</v>
      </c>
      <c r="Y55" s="2">
        <v>427170</v>
      </c>
      <c r="Z55" s="27">
        <v>1.0999999999999999E-2</v>
      </c>
      <c r="AA55" s="14">
        <v>2202.42</v>
      </c>
      <c r="AB55" s="2">
        <v>481420</v>
      </c>
      <c r="AC55" s="27">
        <v>1.2E-2</v>
      </c>
      <c r="AD55" s="14">
        <v>3030.91</v>
      </c>
      <c r="AE55" s="27">
        <v>0.315</v>
      </c>
    </row>
    <row r="56" spans="1:31" x14ac:dyDescent="0.3">
      <c r="A56" s="18"/>
      <c r="B56" s="18"/>
      <c r="C56" s="18"/>
      <c r="D56" s="18"/>
      <c r="E56" s="18"/>
      <c r="F56" s="18"/>
      <c r="G56" s="18"/>
      <c r="H56" s="18"/>
      <c r="I56" s="18"/>
      <c r="J56" s="18"/>
      <c r="K56" s="18"/>
      <c r="L56" s="18"/>
      <c r="M56" s="18"/>
      <c r="N56" s="18"/>
      <c r="O56" s="18"/>
      <c r="P56" s="18"/>
      <c r="Q56" s="18"/>
      <c r="R56" s="18"/>
      <c r="S56" s="18"/>
      <c r="T56" s="18"/>
      <c r="U56" s="18"/>
      <c r="V56" s="18"/>
      <c r="W56" s="18"/>
      <c r="X56" s="18"/>
      <c r="Y56" s="18"/>
      <c r="Z56" s="18"/>
      <c r="AA56" s="18"/>
      <c r="AB56" s="18"/>
      <c r="AC56" s="18"/>
      <c r="AD56" s="18"/>
      <c r="AE56" s="18"/>
    </row>
    <row r="57" spans="1:31" x14ac:dyDescent="0.3">
      <c r="A57" s="122" t="s">
        <v>1742</v>
      </c>
      <c r="B57" s="122"/>
      <c r="C57" s="122"/>
      <c r="D57" s="122"/>
      <c r="E57" s="122"/>
      <c r="F57" s="122"/>
      <c r="G57" s="122"/>
      <c r="H57" s="122"/>
      <c r="I57" s="122"/>
      <c r="J57" s="122"/>
      <c r="K57" s="122"/>
      <c r="L57" s="122"/>
      <c r="M57" s="122"/>
      <c r="N57" s="122"/>
      <c r="O57" s="122"/>
      <c r="P57" s="122"/>
      <c r="Q57" s="122"/>
      <c r="R57" s="122"/>
      <c r="S57" s="122"/>
      <c r="T57" s="122"/>
      <c r="U57" s="122"/>
      <c r="V57" s="122"/>
      <c r="W57" s="122"/>
      <c r="X57" s="122"/>
      <c r="Y57" s="122"/>
      <c r="Z57" s="122"/>
      <c r="AA57" s="122"/>
      <c r="AB57" s="122"/>
      <c r="AC57" s="122"/>
      <c r="AD57" s="122"/>
      <c r="AE57" s="122"/>
    </row>
    <row r="58" spans="1:31" x14ac:dyDescent="0.3">
      <c r="B58" s="198" t="s">
        <v>1720</v>
      </c>
      <c r="C58" s="198"/>
      <c r="D58" s="198" t="s">
        <v>1721</v>
      </c>
      <c r="E58" s="198" t="s">
        <v>1720</v>
      </c>
      <c r="F58" s="198"/>
      <c r="G58" s="198" t="s">
        <v>1721</v>
      </c>
      <c r="H58" s="198" t="s">
        <v>1720</v>
      </c>
      <c r="I58" s="198"/>
      <c r="J58" s="198" t="s">
        <v>1721</v>
      </c>
      <c r="K58" t="s">
        <v>188</v>
      </c>
      <c r="L58" s="198" t="s">
        <v>1720</v>
      </c>
      <c r="M58" s="198"/>
      <c r="N58" s="198" t="s">
        <v>1721</v>
      </c>
      <c r="O58" s="198" t="s">
        <v>1720</v>
      </c>
      <c r="P58" s="198"/>
      <c r="Q58" s="198" t="s">
        <v>1721</v>
      </c>
      <c r="R58" s="198" t="s">
        <v>1720</v>
      </c>
      <c r="S58" s="198"/>
      <c r="T58" s="198" t="s">
        <v>1721</v>
      </c>
      <c r="U58" t="s">
        <v>188</v>
      </c>
      <c r="V58" s="198" t="s">
        <v>1720</v>
      </c>
      <c r="W58" s="198"/>
      <c r="X58" s="198" t="s">
        <v>1721</v>
      </c>
      <c r="Y58" s="198" t="s">
        <v>1720</v>
      </c>
      <c r="Z58" s="198"/>
      <c r="AA58" s="198" t="s">
        <v>1721</v>
      </c>
      <c r="AB58" s="198" t="s">
        <v>1720</v>
      </c>
      <c r="AC58" s="198"/>
      <c r="AD58" s="198" t="s">
        <v>1721</v>
      </c>
      <c r="AE58" t="s">
        <v>188</v>
      </c>
    </row>
    <row r="59" spans="1:31" x14ac:dyDescent="0.3">
      <c r="A59" t="s">
        <v>1743</v>
      </c>
      <c r="B59" s="14">
        <v>24.2</v>
      </c>
      <c r="C59" s="27" t="s">
        <v>188</v>
      </c>
      <c r="D59" s="14">
        <v>0.84848484848483996</v>
      </c>
      <c r="E59" s="14">
        <v>28</v>
      </c>
      <c r="F59" s="27" t="s">
        <v>188</v>
      </c>
      <c r="G59" s="14">
        <v>1.2121212121212099</v>
      </c>
      <c r="H59" s="14">
        <v>24.9</v>
      </c>
      <c r="I59" s="27" t="s">
        <v>188</v>
      </c>
      <c r="J59" s="14">
        <v>1.87878788</v>
      </c>
      <c r="K59" s="27">
        <v>2.8925619834710717E-2</v>
      </c>
      <c r="L59" s="14">
        <v>30.4</v>
      </c>
      <c r="M59" s="27" t="s">
        <v>188</v>
      </c>
      <c r="N59" s="14">
        <v>0.06</v>
      </c>
      <c r="O59" s="14">
        <v>31.4</v>
      </c>
      <c r="P59" s="27" t="s">
        <v>188</v>
      </c>
      <c r="Q59" s="14">
        <v>0.06</v>
      </c>
      <c r="R59" s="14">
        <v>32.4</v>
      </c>
      <c r="S59" s="27" t="s">
        <v>188</v>
      </c>
      <c r="T59" s="14">
        <v>0.12</v>
      </c>
      <c r="U59" s="27">
        <v>6.6000000000000003E-2</v>
      </c>
      <c r="V59" s="14">
        <v>34.9</v>
      </c>
      <c r="W59" s="27" t="s">
        <v>188</v>
      </c>
      <c r="X59" s="14">
        <v>0.06</v>
      </c>
      <c r="Y59" s="14">
        <v>35.799999999999997</v>
      </c>
      <c r="Z59" s="27" t="s">
        <v>188</v>
      </c>
      <c r="AA59" s="14">
        <v>0.06</v>
      </c>
      <c r="AB59" s="14">
        <v>36.700000000000003</v>
      </c>
      <c r="AC59" s="27" t="s">
        <v>188</v>
      </c>
      <c r="AD59" s="14">
        <v>0.06</v>
      </c>
      <c r="AE59" s="27">
        <v>5.1999999999999998E-2</v>
      </c>
    </row>
    <row r="60" spans="1:31" x14ac:dyDescent="0.3">
      <c r="A60" t="s">
        <v>1744</v>
      </c>
      <c r="B60" s="14">
        <v>24.2</v>
      </c>
      <c r="C60" s="27" t="s">
        <v>188</v>
      </c>
      <c r="D60" s="14">
        <v>0.90909090909089996</v>
      </c>
      <c r="E60" s="14">
        <v>29</v>
      </c>
      <c r="F60" s="27" t="s">
        <v>188</v>
      </c>
      <c r="G60" s="14">
        <v>1.4545454545454499</v>
      </c>
      <c r="H60" s="14">
        <v>25.1</v>
      </c>
      <c r="I60" s="27" t="s">
        <v>188</v>
      </c>
      <c r="J60" s="14">
        <v>3.3333332499999999</v>
      </c>
      <c r="K60" s="27">
        <v>3.719008264462819E-2</v>
      </c>
      <c r="L60" s="14">
        <v>29.5</v>
      </c>
      <c r="M60" s="27" t="s">
        <v>188</v>
      </c>
      <c r="N60" s="14">
        <v>0.06</v>
      </c>
      <c r="O60" s="14">
        <v>30.5</v>
      </c>
      <c r="P60" s="27" t="s">
        <v>188</v>
      </c>
      <c r="Q60" s="14">
        <v>0.12</v>
      </c>
      <c r="R60" s="14">
        <v>31.6</v>
      </c>
      <c r="S60" s="27" t="s">
        <v>188</v>
      </c>
      <c r="T60" s="14">
        <v>0.12</v>
      </c>
      <c r="U60" s="27">
        <v>7.0999999999999994E-2</v>
      </c>
      <c r="V60" s="14">
        <v>33.700000000000003</v>
      </c>
      <c r="W60" s="27" t="s">
        <v>188</v>
      </c>
      <c r="X60" s="14">
        <v>0.06</v>
      </c>
      <c r="Y60" s="14">
        <v>34.700000000000003</v>
      </c>
      <c r="Z60" s="27" t="s">
        <v>188</v>
      </c>
      <c r="AA60" s="14">
        <v>0.06</v>
      </c>
      <c r="AB60" s="14">
        <v>35.6</v>
      </c>
      <c r="AC60" s="27" t="s">
        <v>188</v>
      </c>
      <c r="AD60" s="14">
        <v>0.06</v>
      </c>
      <c r="AE60" s="27">
        <v>5.6000000000000001E-2</v>
      </c>
    </row>
    <row r="61" spans="1:31" x14ac:dyDescent="0.3">
      <c r="A61" t="s">
        <v>1745</v>
      </c>
      <c r="B61" s="14">
        <v>24.1</v>
      </c>
      <c r="C61" s="27" t="s">
        <v>188</v>
      </c>
      <c r="D61" s="14">
        <v>1.63636363636363</v>
      </c>
      <c r="E61" s="14">
        <v>27.2</v>
      </c>
      <c r="F61" s="27" t="s">
        <v>188</v>
      </c>
      <c r="G61" s="14">
        <v>1.27272727272727</v>
      </c>
      <c r="H61" s="14">
        <v>24.8</v>
      </c>
      <c r="I61" s="27" t="s">
        <v>188</v>
      </c>
      <c r="J61" s="14">
        <v>1.8181818700000001</v>
      </c>
      <c r="K61" s="27">
        <v>2.9045643153526941E-2</v>
      </c>
      <c r="L61" s="14">
        <v>31.4</v>
      </c>
      <c r="M61" s="27" t="s">
        <v>188</v>
      </c>
      <c r="N61" s="14">
        <v>0.12</v>
      </c>
      <c r="O61" s="14">
        <v>32.299999999999997</v>
      </c>
      <c r="P61" s="27" t="s">
        <v>188</v>
      </c>
      <c r="Q61" s="14">
        <v>0.12</v>
      </c>
      <c r="R61" s="14">
        <v>33.299999999999997</v>
      </c>
      <c r="S61" s="27" t="s">
        <v>188</v>
      </c>
      <c r="T61" s="14">
        <v>0.12</v>
      </c>
      <c r="U61" s="27">
        <v>6.0999999999999999E-2</v>
      </c>
      <c r="V61" s="14">
        <v>36</v>
      </c>
      <c r="W61" s="27" t="s">
        <v>188</v>
      </c>
      <c r="X61" s="14">
        <v>0.06</v>
      </c>
      <c r="Y61" s="14">
        <v>37</v>
      </c>
      <c r="Z61" s="27" t="s">
        <v>188</v>
      </c>
      <c r="AA61" s="14">
        <v>0.06</v>
      </c>
      <c r="AB61" s="14">
        <v>37.9</v>
      </c>
      <c r="AC61" s="27" t="s">
        <v>188</v>
      </c>
      <c r="AD61" s="14">
        <v>0.06</v>
      </c>
      <c r="AE61" s="27">
        <v>5.2999999999999999E-2</v>
      </c>
    </row>
    <row r="62" spans="1:31" x14ac:dyDescent="0.3">
      <c r="A62" s="18"/>
      <c r="B62" s="18"/>
      <c r="C62" s="18"/>
      <c r="D62" s="18"/>
      <c r="E62" s="18"/>
      <c r="F62" s="18"/>
      <c r="G62" s="18"/>
      <c r="H62" s="18"/>
      <c r="I62" s="18"/>
      <c r="J62" s="18"/>
      <c r="K62" s="18"/>
      <c r="L62" s="18"/>
      <c r="M62" s="18"/>
      <c r="N62" s="18"/>
      <c r="O62" s="18"/>
      <c r="P62" s="18"/>
      <c r="Q62" s="18"/>
      <c r="R62" s="18"/>
      <c r="S62" s="18"/>
      <c r="T62" s="18"/>
      <c r="U62" s="18"/>
      <c r="V62" s="18"/>
      <c r="W62" s="18"/>
      <c r="X62" s="18"/>
      <c r="Y62" s="18"/>
      <c r="Z62" s="18"/>
      <c r="AA62" s="18"/>
      <c r="AB62" s="18"/>
      <c r="AC62" s="18"/>
      <c r="AD62" s="18"/>
      <c r="AE62" s="18"/>
    </row>
    <row r="63" spans="1:31" x14ac:dyDescent="0.3">
      <c r="A63" s="122" t="s">
        <v>1746</v>
      </c>
      <c r="B63" s="122"/>
      <c r="C63" s="122"/>
      <c r="D63" s="122"/>
      <c r="E63" s="122"/>
      <c r="F63" s="122"/>
      <c r="G63" s="122"/>
      <c r="H63" s="122"/>
      <c r="I63" s="122"/>
      <c r="J63" s="122"/>
      <c r="K63" s="122"/>
      <c r="L63" s="122"/>
      <c r="M63" s="122"/>
      <c r="N63" s="122"/>
      <c r="O63" s="122"/>
      <c r="P63" s="122"/>
      <c r="Q63" s="122"/>
      <c r="R63" s="122"/>
      <c r="S63" s="122"/>
      <c r="T63" s="122"/>
      <c r="U63" s="122"/>
      <c r="V63" s="122"/>
      <c r="W63" s="122"/>
      <c r="X63" s="122"/>
      <c r="Y63" s="122"/>
      <c r="Z63" s="122"/>
      <c r="AA63" s="122"/>
      <c r="AB63" s="122"/>
      <c r="AC63" s="122"/>
      <c r="AD63" s="122"/>
      <c r="AE63" s="122"/>
    </row>
    <row r="64" spans="1:31" x14ac:dyDescent="0.3">
      <c r="B64" s="198" t="s">
        <v>1720</v>
      </c>
      <c r="C64" s="198"/>
      <c r="D64" s="198" t="s">
        <v>1721</v>
      </c>
      <c r="E64" s="198" t="s">
        <v>1720</v>
      </c>
      <c r="F64" s="198"/>
      <c r="G64" s="198" t="s">
        <v>1721</v>
      </c>
      <c r="H64" s="198" t="s">
        <v>1720</v>
      </c>
      <c r="I64" s="198"/>
      <c r="J64" s="198" t="s">
        <v>1721</v>
      </c>
      <c r="K64" t="s">
        <v>188</v>
      </c>
      <c r="L64" s="198" t="s">
        <v>1720</v>
      </c>
      <c r="M64" s="198"/>
      <c r="N64" s="198" t="s">
        <v>1721</v>
      </c>
      <c r="O64" s="198" t="s">
        <v>1720</v>
      </c>
      <c r="P64" s="198"/>
      <c r="Q64" s="198" t="s">
        <v>1721</v>
      </c>
      <c r="R64" s="198" t="s">
        <v>1720</v>
      </c>
      <c r="S64" s="198"/>
      <c r="T64" s="198" t="s">
        <v>1721</v>
      </c>
      <c r="U64" t="s">
        <v>188</v>
      </c>
      <c r="V64" s="198" t="s">
        <v>1720</v>
      </c>
      <c r="W64" s="198"/>
      <c r="X64" s="198" t="s">
        <v>1721</v>
      </c>
      <c r="Y64" s="198" t="s">
        <v>1720</v>
      </c>
      <c r="Z64" s="198"/>
      <c r="AA64" s="198" t="s">
        <v>1721</v>
      </c>
      <c r="AB64" s="198" t="s">
        <v>1720</v>
      </c>
      <c r="AC64" s="198"/>
      <c r="AD64" s="198" t="s">
        <v>1721</v>
      </c>
      <c r="AE64" t="s">
        <v>188</v>
      </c>
    </row>
    <row r="65" spans="1:31" x14ac:dyDescent="0.3">
      <c r="A65" t="s">
        <v>190</v>
      </c>
      <c r="B65" s="2">
        <v>10459</v>
      </c>
      <c r="C65" s="27" t="s">
        <v>188</v>
      </c>
      <c r="D65" s="2">
        <v>14.545454545454501</v>
      </c>
      <c r="E65" s="2">
        <v>11402</v>
      </c>
      <c r="F65" s="27" t="s">
        <v>188</v>
      </c>
      <c r="G65" s="14">
        <v>18.181818181818102</v>
      </c>
      <c r="H65" s="2">
        <v>12173</v>
      </c>
      <c r="I65" s="27" t="s">
        <v>188</v>
      </c>
      <c r="J65" s="14">
        <v>13.939394</v>
      </c>
      <c r="K65" s="27">
        <v>0.16387799980877713</v>
      </c>
      <c r="L65" s="2">
        <v>908830</v>
      </c>
      <c r="M65" s="27" t="s">
        <v>188</v>
      </c>
      <c r="N65" s="2">
        <v>0</v>
      </c>
      <c r="O65" s="2">
        <v>956749</v>
      </c>
      <c r="P65" s="27" t="s">
        <v>188</v>
      </c>
      <c r="Q65" s="14">
        <v>0</v>
      </c>
      <c r="R65" s="2">
        <v>990204</v>
      </c>
      <c r="S65" s="27" t="s">
        <v>188</v>
      </c>
      <c r="T65" s="14">
        <v>0</v>
      </c>
      <c r="U65" s="27">
        <v>0.09</v>
      </c>
      <c r="V65" s="2">
        <v>36637290</v>
      </c>
      <c r="W65" s="27" t="s">
        <v>188</v>
      </c>
      <c r="X65" s="2">
        <v>0</v>
      </c>
      <c r="Y65" s="2">
        <v>38421464</v>
      </c>
      <c r="Z65" s="27" t="s">
        <v>188</v>
      </c>
      <c r="AA65" s="14">
        <v>0</v>
      </c>
      <c r="AB65" s="2">
        <v>39346023</v>
      </c>
      <c r="AC65" s="27" t="s">
        <v>188</v>
      </c>
      <c r="AD65" s="14">
        <v>0</v>
      </c>
      <c r="AE65" s="27">
        <v>7.3999999999999996E-2</v>
      </c>
    </row>
    <row r="66" spans="1:31" x14ac:dyDescent="0.3">
      <c r="A66" s="18"/>
      <c r="B66" s="18"/>
      <c r="C66" s="18"/>
      <c r="D66" s="18"/>
      <c r="E66" s="18"/>
      <c r="F66" s="18"/>
      <c r="G66" s="18"/>
      <c r="H66" s="18"/>
      <c r="I66" s="18"/>
      <c r="J66" s="18"/>
      <c r="K66" s="18"/>
      <c r="L66" s="18"/>
      <c r="M66" s="18"/>
      <c r="N66" s="18"/>
      <c r="O66" s="18"/>
      <c r="P66" s="18"/>
      <c r="Q66" s="18"/>
      <c r="R66" s="18"/>
      <c r="S66" s="18"/>
      <c r="T66" s="18"/>
      <c r="U66" s="18"/>
      <c r="V66" s="18"/>
      <c r="W66" s="18"/>
      <c r="X66" s="18"/>
      <c r="Y66" s="18"/>
      <c r="Z66" s="18"/>
      <c r="AA66" s="18"/>
      <c r="AB66" s="18"/>
      <c r="AC66" s="18"/>
      <c r="AD66" s="18"/>
      <c r="AE66" s="18"/>
    </row>
    <row r="67" spans="1:31" x14ac:dyDescent="0.3">
      <c r="A67" s="122" t="s">
        <v>1747</v>
      </c>
      <c r="B67" s="122"/>
      <c r="C67" s="122"/>
      <c r="D67" s="122"/>
      <c r="E67" s="122"/>
      <c r="F67" s="122"/>
      <c r="G67" s="122"/>
      <c r="H67" s="122"/>
      <c r="I67" s="122"/>
      <c r="J67" s="122"/>
      <c r="K67" s="122"/>
      <c r="L67" s="122"/>
      <c r="M67" s="122"/>
      <c r="N67" s="122"/>
      <c r="O67" s="122"/>
      <c r="P67" s="122"/>
      <c r="Q67" s="122"/>
      <c r="R67" s="122"/>
      <c r="S67" s="122"/>
      <c r="T67" s="122"/>
      <c r="U67" s="122"/>
      <c r="V67" s="122"/>
      <c r="W67" s="122"/>
      <c r="X67" s="122"/>
      <c r="Y67" s="122"/>
      <c r="Z67" s="122"/>
      <c r="AA67" s="122"/>
      <c r="AB67" s="122"/>
      <c r="AC67" s="122"/>
      <c r="AD67" s="122"/>
      <c r="AE67" s="122"/>
    </row>
    <row r="68" spans="1:31" x14ac:dyDescent="0.3">
      <c r="B68" s="198" t="s">
        <v>1720</v>
      </c>
      <c r="C68" s="198"/>
      <c r="D68" s="198" t="s">
        <v>1721</v>
      </c>
      <c r="E68" s="198" t="s">
        <v>1720</v>
      </c>
      <c r="F68" s="198"/>
      <c r="G68" s="198" t="s">
        <v>1721</v>
      </c>
      <c r="H68" s="198" t="s">
        <v>1720</v>
      </c>
      <c r="I68" s="198"/>
      <c r="J68" s="198" t="s">
        <v>1721</v>
      </c>
      <c r="K68" t="s">
        <v>188</v>
      </c>
      <c r="L68" s="198" t="s">
        <v>1720</v>
      </c>
      <c r="M68" s="198"/>
      <c r="N68" s="198" t="s">
        <v>1721</v>
      </c>
      <c r="O68" s="198" t="s">
        <v>1720</v>
      </c>
      <c r="P68" s="198"/>
      <c r="Q68" s="198" t="s">
        <v>1721</v>
      </c>
      <c r="R68" s="198" t="s">
        <v>1720</v>
      </c>
      <c r="S68" s="198"/>
      <c r="T68" s="198" t="s">
        <v>1721</v>
      </c>
      <c r="U68" t="s">
        <v>188</v>
      </c>
      <c r="V68" s="198" t="s">
        <v>1720</v>
      </c>
      <c r="W68" s="198"/>
      <c r="X68" s="198" t="s">
        <v>1721</v>
      </c>
      <c r="Y68" s="198" t="s">
        <v>1720</v>
      </c>
      <c r="Z68" s="198"/>
      <c r="AA68" s="198" t="s">
        <v>1721</v>
      </c>
      <c r="AB68" s="198" t="s">
        <v>1720</v>
      </c>
      <c r="AC68" s="198"/>
      <c r="AD68" s="198" t="s">
        <v>1721</v>
      </c>
      <c r="AE68" t="s">
        <v>188</v>
      </c>
    </row>
    <row r="69" spans="1:31" x14ac:dyDescent="0.3">
      <c r="A69" t="s">
        <v>190</v>
      </c>
      <c r="B69" s="2">
        <v>10459</v>
      </c>
      <c r="C69" s="27" t="s">
        <v>188</v>
      </c>
      <c r="D69" s="2">
        <v>14.545454545454501</v>
      </c>
      <c r="E69" s="2">
        <v>11402</v>
      </c>
      <c r="F69" s="27" t="s">
        <v>188</v>
      </c>
      <c r="G69" s="14">
        <v>18.181818181818102</v>
      </c>
      <c r="H69" s="2">
        <v>12173</v>
      </c>
      <c r="I69" s="27" t="s">
        <v>188</v>
      </c>
      <c r="J69" s="14">
        <v>13.939394</v>
      </c>
      <c r="K69" s="27">
        <v>0.16387799980877713</v>
      </c>
      <c r="L69" s="2">
        <v>908830</v>
      </c>
      <c r="M69" s="27" t="s">
        <v>188</v>
      </c>
      <c r="N69" s="2">
        <v>0</v>
      </c>
      <c r="O69" s="2">
        <v>956749</v>
      </c>
      <c r="P69" s="27" t="s">
        <v>188</v>
      </c>
      <c r="Q69" s="14">
        <v>0</v>
      </c>
      <c r="R69" s="2">
        <v>990204</v>
      </c>
      <c r="S69" s="27" t="s">
        <v>188</v>
      </c>
      <c r="T69" s="14">
        <v>0</v>
      </c>
      <c r="U69" s="27">
        <v>0.09</v>
      </c>
      <c r="V69" s="2">
        <v>36637290</v>
      </c>
      <c r="W69" s="27" t="s">
        <v>188</v>
      </c>
      <c r="X69" s="2">
        <v>0</v>
      </c>
      <c r="Y69" s="2">
        <v>38421464</v>
      </c>
      <c r="Z69" s="27" t="s">
        <v>188</v>
      </c>
      <c r="AA69" s="14">
        <v>0</v>
      </c>
      <c r="AB69" s="2">
        <v>39346023</v>
      </c>
      <c r="AC69" s="27" t="s">
        <v>188</v>
      </c>
      <c r="AD69" s="14">
        <v>0</v>
      </c>
      <c r="AE69" s="27">
        <v>7.3999999999999996E-2</v>
      </c>
    </row>
    <row r="70" spans="1:31" x14ac:dyDescent="0.3">
      <c r="A70" t="s">
        <v>236</v>
      </c>
      <c r="B70" s="2">
        <v>8996</v>
      </c>
      <c r="C70" s="27">
        <v>0.86012047040826078</v>
      </c>
      <c r="D70" s="2">
        <v>290.30303030303003</v>
      </c>
      <c r="E70" s="2">
        <v>9653</v>
      </c>
      <c r="F70" s="27">
        <v>0.84660585862129456</v>
      </c>
      <c r="G70" s="14">
        <v>282.42424242424198</v>
      </c>
      <c r="H70" s="2">
        <v>4371</v>
      </c>
      <c r="I70" s="27">
        <v>0.35907335907335908</v>
      </c>
      <c r="J70" s="14">
        <v>556.36364700000001</v>
      </c>
      <c r="K70" s="27">
        <v>-0.51411738550466879</v>
      </c>
      <c r="L70" s="2">
        <v>556526</v>
      </c>
      <c r="M70" s="27">
        <v>0.61199999999999999</v>
      </c>
      <c r="N70" s="2">
        <v>3224</v>
      </c>
      <c r="O70" s="2">
        <v>570451</v>
      </c>
      <c r="P70" s="27">
        <v>0.59599999999999997</v>
      </c>
      <c r="Q70" s="14">
        <v>3298.18</v>
      </c>
      <c r="R70" s="2">
        <v>597574</v>
      </c>
      <c r="S70" s="27">
        <v>0.60299999999999998</v>
      </c>
      <c r="T70" s="14">
        <v>3643.64</v>
      </c>
      <c r="U70" s="27">
        <v>7.3999999999999996E-2</v>
      </c>
      <c r="V70" s="2">
        <v>22392713</v>
      </c>
      <c r="W70" s="27">
        <v>0.61099999999999999</v>
      </c>
      <c r="X70" s="2">
        <v>17882</v>
      </c>
      <c r="Y70" s="2">
        <v>23747013</v>
      </c>
      <c r="Z70" s="27">
        <v>0.61799999999999999</v>
      </c>
      <c r="AA70" s="14">
        <v>17627.27</v>
      </c>
      <c r="AB70" s="2">
        <v>22053721</v>
      </c>
      <c r="AC70" s="27">
        <v>0.56100000000000005</v>
      </c>
      <c r="AD70" s="14">
        <v>20753.330000000002</v>
      </c>
      <c r="AE70" s="27">
        <v>-1.4999999999999999E-2</v>
      </c>
    </row>
    <row r="71" spans="1:31" x14ac:dyDescent="0.3">
      <c r="A71" t="s">
        <v>1748</v>
      </c>
      <c r="B71" s="2">
        <v>57</v>
      </c>
      <c r="C71" s="27">
        <v>5.4498518022755519E-3</v>
      </c>
      <c r="D71" s="2">
        <v>53.939393939393902</v>
      </c>
      <c r="E71" s="2">
        <v>79</v>
      </c>
      <c r="F71" s="27">
        <v>6.9286090159621115E-3</v>
      </c>
      <c r="G71" s="14">
        <v>40.606060606060602</v>
      </c>
      <c r="H71" s="2">
        <v>31</v>
      </c>
      <c r="I71" s="27">
        <v>2.5466195678961637E-3</v>
      </c>
      <c r="J71" s="14">
        <v>29.090910000000001</v>
      </c>
      <c r="K71" s="27">
        <v>-0.45614035087719296</v>
      </c>
      <c r="L71" s="2">
        <v>45704</v>
      </c>
      <c r="M71" s="27">
        <v>0.05</v>
      </c>
      <c r="N71" s="2">
        <v>535</v>
      </c>
      <c r="O71" s="2">
        <v>48499</v>
      </c>
      <c r="P71" s="27">
        <v>5.0999999999999997E-2</v>
      </c>
      <c r="Q71" s="14">
        <v>531.52</v>
      </c>
      <c r="R71" s="2">
        <v>46182</v>
      </c>
      <c r="S71" s="27">
        <v>4.7E-2</v>
      </c>
      <c r="T71" s="14">
        <v>700</v>
      </c>
      <c r="U71" s="27">
        <v>0.01</v>
      </c>
      <c r="V71" s="2">
        <v>2246311</v>
      </c>
      <c r="W71" s="27">
        <v>6.0999999999999999E-2</v>
      </c>
      <c r="X71" s="2">
        <v>3847</v>
      </c>
      <c r="Y71" s="2">
        <v>2265387</v>
      </c>
      <c r="Z71" s="27">
        <v>5.8999999999999997E-2</v>
      </c>
      <c r="AA71" s="14">
        <v>3929.7</v>
      </c>
      <c r="AB71" s="2">
        <v>2250962</v>
      </c>
      <c r="AC71" s="27">
        <v>5.7000000000000002E-2</v>
      </c>
      <c r="AD71" s="14">
        <v>4731.5200000000004</v>
      </c>
      <c r="AE71" s="27">
        <v>2E-3</v>
      </c>
    </row>
    <row r="72" spans="1:31" x14ac:dyDescent="0.3">
      <c r="A72" t="s">
        <v>1749</v>
      </c>
      <c r="B72" s="2">
        <v>171</v>
      </c>
      <c r="C72" s="27">
        <v>1.6349555406826657E-2</v>
      </c>
      <c r="D72" s="2">
        <v>84.848484848484802</v>
      </c>
      <c r="E72" s="2">
        <v>17</v>
      </c>
      <c r="F72" s="27">
        <v>1.4909664971057709E-3</v>
      </c>
      <c r="G72" s="14">
        <v>18.7878787878787</v>
      </c>
      <c r="H72" s="2">
        <v>9</v>
      </c>
      <c r="I72" s="27">
        <v>7.3934116487307973E-4</v>
      </c>
      <c r="J72" s="14">
        <v>9.0909089999999999</v>
      </c>
      <c r="K72" s="27">
        <v>-0.94736842105263153</v>
      </c>
      <c r="L72" s="2">
        <v>9276</v>
      </c>
      <c r="M72" s="27">
        <v>0.01</v>
      </c>
      <c r="N72" s="2">
        <v>613</v>
      </c>
      <c r="O72" s="2">
        <v>9796</v>
      </c>
      <c r="P72" s="27">
        <v>0.01</v>
      </c>
      <c r="Q72" s="14">
        <v>595.15</v>
      </c>
      <c r="R72" s="2">
        <v>11604</v>
      </c>
      <c r="S72" s="27">
        <v>1.2E-2</v>
      </c>
      <c r="T72" s="14">
        <v>809.7</v>
      </c>
      <c r="U72" s="27">
        <v>0.251</v>
      </c>
      <c r="V72" s="2">
        <v>283628</v>
      </c>
      <c r="W72" s="27">
        <v>8.0000000000000002E-3</v>
      </c>
      <c r="X72" s="2">
        <v>3551</v>
      </c>
      <c r="Y72" s="2">
        <v>287028</v>
      </c>
      <c r="Z72" s="27">
        <v>7.0000000000000001E-3</v>
      </c>
      <c r="AA72" s="14">
        <v>3839.39</v>
      </c>
      <c r="AB72" s="2">
        <v>311629</v>
      </c>
      <c r="AC72" s="27">
        <v>8.0000000000000002E-3</v>
      </c>
      <c r="AD72" s="14">
        <v>3918.79</v>
      </c>
      <c r="AE72" s="27">
        <v>9.9000000000000005E-2</v>
      </c>
    </row>
    <row r="73" spans="1:31" x14ac:dyDescent="0.3">
      <c r="A73" t="s">
        <v>239</v>
      </c>
      <c r="B73" s="2">
        <v>127</v>
      </c>
      <c r="C73" s="27">
        <v>1.2142652261210441E-2</v>
      </c>
      <c r="D73" s="2">
        <v>76.969696969696898</v>
      </c>
      <c r="E73" s="2">
        <v>70</v>
      </c>
      <c r="F73" s="27">
        <v>6.1392738116119979E-3</v>
      </c>
      <c r="G73" s="14">
        <v>66.6666666666666</v>
      </c>
      <c r="H73" s="2">
        <v>0</v>
      </c>
      <c r="I73" s="27">
        <v>0</v>
      </c>
      <c r="J73" s="14">
        <v>12.727273</v>
      </c>
      <c r="K73" s="27">
        <v>-1</v>
      </c>
      <c r="L73" s="2">
        <v>85253</v>
      </c>
      <c r="M73" s="27">
        <v>9.4E-2</v>
      </c>
      <c r="N73" s="2">
        <v>615</v>
      </c>
      <c r="O73" s="2">
        <v>93499</v>
      </c>
      <c r="P73" s="27">
        <v>9.8000000000000004E-2</v>
      </c>
      <c r="Q73" s="14">
        <v>555.76</v>
      </c>
      <c r="R73" s="2">
        <v>105302</v>
      </c>
      <c r="S73" s="27">
        <v>0.106</v>
      </c>
      <c r="T73" s="14">
        <v>891.52</v>
      </c>
      <c r="U73" s="27">
        <v>0.23499999999999999</v>
      </c>
      <c r="V73" s="2">
        <v>4747252</v>
      </c>
      <c r="W73" s="27">
        <v>0.13</v>
      </c>
      <c r="X73" s="2">
        <v>4885</v>
      </c>
      <c r="Y73" s="2">
        <v>5261978</v>
      </c>
      <c r="Z73" s="27">
        <v>0.13700000000000001</v>
      </c>
      <c r="AA73" s="14">
        <v>5476.97</v>
      </c>
      <c r="AB73" s="2">
        <v>5834312</v>
      </c>
      <c r="AC73" s="27">
        <v>0.14799999999999999</v>
      </c>
      <c r="AD73" s="14">
        <v>7041.21</v>
      </c>
      <c r="AE73" s="27">
        <v>0.22900000000000001</v>
      </c>
    </row>
    <row r="74" spans="1:31" x14ac:dyDescent="0.3">
      <c r="A74" t="s">
        <v>1750</v>
      </c>
      <c r="B74" s="2">
        <v>91</v>
      </c>
      <c r="C74" s="27">
        <v>8.7006405966153551E-3</v>
      </c>
      <c r="D74" s="2">
        <v>83.636363636363598</v>
      </c>
      <c r="E74" s="2">
        <v>0</v>
      </c>
      <c r="F74" s="27">
        <v>0</v>
      </c>
      <c r="G74" s="14">
        <v>11.5151515151515</v>
      </c>
      <c r="H74" s="2">
        <v>0</v>
      </c>
      <c r="I74" s="27">
        <v>0</v>
      </c>
      <c r="J74" s="14">
        <v>12.727273</v>
      </c>
      <c r="K74" s="27">
        <v>-1</v>
      </c>
      <c r="L74" s="2">
        <v>1156</v>
      </c>
      <c r="M74" s="27">
        <v>1E-3</v>
      </c>
      <c r="N74" s="2">
        <v>95</v>
      </c>
      <c r="O74" s="2">
        <v>2010</v>
      </c>
      <c r="P74" s="27">
        <v>2E-3</v>
      </c>
      <c r="Q74" s="14">
        <v>319.39</v>
      </c>
      <c r="R74" s="2">
        <v>1518</v>
      </c>
      <c r="S74" s="27">
        <v>2E-3</v>
      </c>
      <c r="T74" s="14">
        <v>140</v>
      </c>
      <c r="U74" s="27">
        <v>0.313</v>
      </c>
      <c r="V74" s="2">
        <v>140429</v>
      </c>
      <c r="W74" s="27">
        <v>4.0000000000000001E-3</v>
      </c>
      <c r="X74" s="2">
        <v>1207</v>
      </c>
      <c r="Y74" s="2">
        <v>150370</v>
      </c>
      <c r="Z74" s="27">
        <v>4.0000000000000001E-3</v>
      </c>
      <c r="AA74" s="14">
        <v>1202.42</v>
      </c>
      <c r="AB74" s="2">
        <v>149636</v>
      </c>
      <c r="AC74" s="27">
        <v>4.0000000000000001E-3</v>
      </c>
      <c r="AD74" s="14">
        <v>1490.3</v>
      </c>
      <c r="AE74" s="27">
        <v>6.6000000000000003E-2</v>
      </c>
    </row>
    <row r="75" spans="1:31" x14ac:dyDescent="0.3">
      <c r="A75" t="s">
        <v>241</v>
      </c>
      <c r="B75" s="2">
        <v>1008</v>
      </c>
      <c r="C75" s="27">
        <v>9.6376326608662397E-2</v>
      </c>
      <c r="D75" s="2">
        <v>224.84848484848399</v>
      </c>
      <c r="E75" s="2">
        <v>1304</v>
      </c>
      <c r="F75" s="27">
        <v>0.11436590071917208</v>
      </c>
      <c r="G75" s="14">
        <v>241.81818181818099</v>
      </c>
      <c r="H75" s="2">
        <v>7606</v>
      </c>
      <c r="I75" s="27">
        <v>0.62482543333607166</v>
      </c>
      <c r="J75" s="14">
        <v>562.42425500000002</v>
      </c>
      <c r="K75" s="27">
        <v>6.5456349206349209</v>
      </c>
      <c r="L75" s="2">
        <v>175412</v>
      </c>
      <c r="M75" s="27">
        <v>0.193</v>
      </c>
      <c r="N75" s="2">
        <v>3163</v>
      </c>
      <c r="O75" s="2">
        <v>194114</v>
      </c>
      <c r="P75" s="27">
        <v>0.20300000000000001</v>
      </c>
      <c r="Q75" s="14">
        <v>3161.82</v>
      </c>
      <c r="R75" s="2">
        <v>143667</v>
      </c>
      <c r="S75" s="27">
        <v>0.14499999999999999</v>
      </c>
      <c r="T75" s="14">
        <v>3491.52</v>
      </c>
      <c r="U75" s="27">
        <v>-0.18099999999999999</v>
      </c>
      <c r="V75" s="2">
        <v>5448609</v>
      </c>
      <c r="W75" s="27">
        <v>0.14899999999999999</v>
      </c>
      <c r="X75" s="2">
        <v>21283</v>
      </c>
      <c r="Y75" s="2">
        <v>4974791</v>
      </c>
      <c r="Z75" s="27">
        <v>0.129</v>
      </c>
      <c r="AA75" s="14">
        <v>21152.12</v>
      </c>
      <c r="AB75" s="2">
        <v>5623747</v>
      </c>
      <c r="AC75" s="27">
        <v>0.14299999999999999</v>
      </c>
      <c r="AD75" s="14">
        <v>20443.03</v>
      </c>
      <c r="AE75" s="27">
        <v>3.2000000000000001E-2</v>
      </c>
    </row>
    <row r="76" spans="1:31" x14ac:dyDescent="0.3">
      <c r="A76" t="s">
        <v>1751</v>
      </c>
      <c r="B76" s="2">
        <v>9</v>
      </c>
      <c r="C76" s="27">
        <v>8.605029161487714E-4</v>
      </c>
      <c r="D76" s="2">
        <v>8.4848484848484809</v>
      </c>
      <c r="E76" s="2">
        <v>279</v>
      </c>
      <c r="F76" s="27">
        <v>2.4469391334853534E-2</v>
      </c>
      <c r="G76" s="14">
        <v>130.30303030303</v>
      </c>
      <c r="H76" s="2">
        <v>156</v>
      </c>
      <c r="I76" s="27">
        <v>1.2815246857800049E-2</v>
      </c>
      <c r="J76" s="14">
        <v>89.696969999999993</v>
      </c>
      <c r="K76" s="27">
        <v>16.333333333333332</v>
      </c>
      <c r="L76" s="2">
        <v>35503</v>
      </c>
      <c r="M76" s="27">
        <v>3.9E-2</v>
      </c>
      <c r="N76" s="2">
        <v>1113</v>
      </c>
      <c r="O76" s="2">
        <v>38380</v>
      </c>
      <c r="P76" s="27">
        <v>0.04</v>
      </c>
      <c r="Q76" s="14">
        <v>1453.33</v>
      </c>
      <c r="R76" s="2">
        <v>84357</v>
      </c>
      <c r="S76" s="27">
        <v>8.5000000000000006E-2</v>
      </c>
      <c r="T76" s="14">
        <v>2992.73</v>
      </c>
      <c r="U76" s="27">
        <v>1.3759999999999999</v>
      </c>
      <c r="V76" s="2">
        <v>1378348</v>
      </c>
      <c r="W76" s="27">
        <v>3.7999999999999999E-2</v>
      </c>
      <c r="X76" s="2">
        <v>12414</v>
      </c>
      <c r="Y76" s="2">
        <v>1734897</v>
      </c>
      <c r="Z76" s="27">
        <v>4.4999999999999998E-2</v>
      </c>
      <c r="AA76" s="14">
        <v>12268.48</v>
      </c>
      <c r="AB76" s="2">
        <v>3122016</v>
      </c>
      <c r="AC76" s="27">
        <v>7.9000000000000001E-2</v>
      </c>
      <c r="AD76" s="14">
        <v>18518.79</v>
      </c>
      <c r="AE76" s="27">
        <v>1.2649999999999999</v>
      </c>
    </row>
    <row r="77" spans="1:31" x14ac:dyDescent="0.3">
      <c r="A77" t="s">
        <v>243</v>
      </c>
      <c r="B77" s="2">
        <v>9</v>
      </c>
      <c r="C77" s="27">
        <v>8.605029161487714E-4</v>
      </c>
      <c r="D77" s="2">
        <v>8.4848484848484809</v>
      </c>
      <c r="E77" s="2">
        <v>272</v>
      </c>
      <c r="F77" s="27">
        <v>2.3855463953692334E-2</v>
      </c>
      <c r="G77" s="14">
        <v>129.69696969696901</v>
      </c>
      <c r="H77" s="2">
        <v>29</v>
      </c>
      <c r="I77" s="27">
        <v>2.3823215312577016E-3</v>
      </c>
      <c r="J77" s="14">
        <v>21.818182</v>
      </c>
      <c r="K77" s="27">
        <v>2.2222222222222223</v>
      </c>
      <c r="L77" s="2">
        <v>12066</v>
      </c>
      <c r="M77" s="27">
        <v>1.2999999999999999E-2</v>
      </c>
      <c r="N77" s="2">
        <v>770</v>
      </c>
      <c r="O77" s="2">
        <v>12026</v>
      </c>
      <c r="P77" s="27">
        <v>1.2999999999999999E-2</v>
      </c>
      <c r="Q77" s="14">
        <v>956.36</v>
      </c>
      <c r="R77" s="2">
        <v>50116</v>
      </c>
      <c r="S77" s="27">
        <v>5.0999999999999997E-2</v>
      </c>
      <c r="T77" s="14">
        <v>2438.1799999999998</v>
      </c>
      <c r="U77" s="27">
        <v>3.153</v>
      </c>
      <c r="V77" s="2">
        <v>389022</v>
      </c>
      <c r="W77" s="27">
        <v>1.0999999999999999E-2</v>
      </c>
      <c r="X77" s="2">
        <v>5308</v>
      </c>
      <c r="Y77" s="2">
        <v>396499</v>
      </c>
      <c r="Z77" s="27">
        <v>0.01</v>
      </c>
      <c r="AA77" s="14">
        <v>5403.03</v>
      </c>
      <c r="AB77" s="2">
        <v>1472235</v>
      </c>
      <c r="AC77" s="27">
        <v>3.6999999999999998E-2</v>
      </c>
      <c r="AD77" s="14">
        <v>14385.45</v>
      </c>
      <c r="AE77" s="27">
        <v>2.7839999999999998</v>
      </c>
    </row>
    <row r="78" spans="1:31" x14ac:dyDescent="0.3">
      <c r="A78" t="s">
        <v>1752</v>
      </c>
      <c r="B78" s="2">
        <v>0</v>
      </c>
      <c r="C78" s="27">
        <v>0</v>
      </c>
      <c r="D78" s="2">
        <v>80</v>
      </c>
      <c r="E78" s="2">
        <v>7</v>
      </c>
      <c r="F78" s="27">
        <v>6.1392738116119983E-4</v>
      </c>
      <c r="G78" s="14">
        <v>6.0606060606060597</v>
      </c>
      <c r="H78" s="2">
        <v>127</v>
      </c>
      <c r="I78" s="27">
        <v>1.0432925326542348E-2</v>
      </c>
      <c r="J78" s="14">
        <v>86.666664100000006</v>
      </c>
      <c r="K78" s="27"/>
      <c r="L78" s="2">
        <v>23437</v>
      </c>
      <c r="M78" s="27">
        <v>2.5999999999999999E-2</v>
      </c>
      <c r="N78" s="2">
        <v>936</v>
      </c>
      <c r="O78" s="2">
        <v>26354</v>
      </c>
      <c r="P78" s="27">
        <v>2.8000000000000001E-2</v>
      </c>
      <c r="Q78" s="14">
        <v>1090.3</v>
      </c>
      <c r="R78" s="2">
        <v>34241</v>
      </c>
      <c r="S78" s="27">
        <v>3.5000000000000003E-2</v>
      </c>
      <c r="T78" s="14">
        <v>1436.97</v>
      </c>
      <c r="U78" s="27">
        <v>0.46100000000000002</v>
      </c>
      <c r="V78" s="2">
        <v>989326</v>
      </c>
      <c r="W78" s="27">
        <v>2.7E-2</v>
      </c>
      <c r="X78" s="2">
        <v>9224</v>
      </c>
      <c r="Y78" s="2">
        <v>1338398</v>
      </c>
      <c r="Z78" s="27">
        <v>3.5000000000000003E-2</v>
      </c>
      <c r="AA78" s="14">
        <v>8734.5499999999993</v>
      </c>
      <c r="AB78" s="2">
        <v>1649781</v>
      </c>
      <c r="AC78" s="27">
        <v>4.2000000000000003E-2</v>
      </c>
      <c r="AD78" s="14">
        <v>11721.82</v>
      </c>
      <c r="AE78" s="27">
        <v>0.66800000000000004</v>
      </c>
    </row>
    <row r="79" spans="1:31" x14ac:dyDescent="0.3">
      <c r="A79" s="18"/>
      <c r="B79" s="18"/>
      <c r="C79" s="18"/>
      <c r="D79" s="18"/>
      <c r="E79" s="18"/>
      <c r="F79" s="18"/>
      <c r="G79" s="18"/>
      <c r="H79" s="18"/>
      <c r="I79" s="18"/>
      <c r="J79" s="18"/>
      <c r="K79" s="18"/>
      <c r="L79" s="18"/>
      <c r="M79" s="18"/>
      <c r="N79" s="18"/>
      <c r="O79" s="18"/>
      <c r="P79" s="18"/>
      <c r="Q79" s="18"/>
      <c r="R79" s="18"/>
      <c r="S79" s="18"/>
      <c r="T79" s="18"/>
      <c r="U79" s="18"/>
      <c r="V79" s="18"/>
      <c r="W79" s="18"/>
      <c r="X79" s="18"/>
      <c r="Y79" s="18"/>
      <c r="Z79" s="18"/>
      <c r="AA79" s="18"/>
      <c r="AB79" s="18"/>
      <c r="AC79" s="18"/>
      <c r="AD79" s="18"/>
      <c r="AE79" s="18"/>
    </row>
    <row r="80" spans="1:31" x14ac:dyDescent="0.3">
      <c r="A80" s="122" t="s">
        <v>1753</v>
      </c>
      <c r="B80" s="122"/>
      <c r="C80" s="122"/>
      <c r="D80" s="122"/>
      <c r="E80" s="122"/>
      <c r="F80" s="122"/>
      <c r="G80" s="122"/>
      <c r="H80" s="122"/>
      <c r="I80" s="122"/>
      <c r="J80" s="122"/>
      <c r="K80" s="122"/>
      <c r="L80" s="122"/>
      <c r="M80" s="122"/>
      <c r="N80" s="122"/>
      <c r="O80" s="122"/>
      <c r="P80" s="122"/>
      <c r="Q80" s="122"/>
      <c r="R80" s="122"/>
      <c r="S80" s="122"/>
      <c r="T80" s="122"/>
      <c r="U80" s="122"/>
      <c r="V80" s="122"/>
      <c r="W80" s="122"/>
      <c r="X80" s="122"/>
      <c r="Y80" s="122"/>
      <c r="Z80" s="122"/>
      <c r="AA80" s="122"/>
      <c r="AB80" s="122"/>
      <c r="AC80" s="122"/>
      <c r="AD80" s="122"/>
      <c r="AE80" s="122"/>
    </row>
    <row r="81" spans="1:31" x14ac:dyDescent="0.3">
      <c r="B81" s="198" t="s">
        <v>1720</v>
      </c>
      <c r="C81" s="198"/>
      <c r="D81" s="198" t="s">
        <v>1721</v>
      </c>
      <c r="E81" s="198" t="s">
        <v>1720</v>
      </c>
      <c r="F81" s="198"/>
      <c r="G81" s="198" t="s">
        <v>1721</v>
      </c>
      <c r="H81" s="198" t="s">
        <v>1720</v>
      </c>
      <c r="I81" s="198"/>
      <c r="J81" s="198" t="s">
        <v>1721</v>
      </c>
      <c r="K81" t="s">
        <v>188</v>
      </c>
      <c r="L81" s="198" t="s">
        <v>1720</v>
      </c>
      <c r="M81" s="198"/>
      <c r="N81" s="198" t="s">
        <v>1721</v>
      </c>
      <c r="O81" s="198" t="s">
        <v>1720</v>
      </c>
      <c r="P81" s="198"/>
      <c r="Q81" s="198" t="s">
        <v>1721</v>
      </c>
      <c r="R81" s="198" t="s">
        <v>1720</v>
      </c>
      <c r="S81" s="198"/>
      <c r="T81" s="198" t="s">
        <v>1721</v>
      </c>
      <c r="U81" t="s">
        <v>188</v>
      </c>
      <c r="V81" s="198" t="s">
        <v>1720</v>
      </c>
      <c r="W81" s="198"/>
      <c r="X81" s="198" t="s">
        <v>1721</v>
      </c>
      <c r="Y81" s="198" t="s">
        <v>1720</v>
      </c>
      <c r="Z81" s="198"/>
      <c r="AA81" s="198" t="s">
        <v>1721</v>
      </c>
      <c r="AB81" s="198" t="s">
        <v>1720</v>
      </c>
      <c r="AC81" s="198"/>
      <c r="AD81" s="198" t="s">
        <v>1721</v>
      </c>
      <c r="AE81" t="s">
        <v>188</v>
      </c>
    </row>
    <row r="82" spans="1:31" x14ac:dyDescent="0.3">
      <c r="A82" t="s">
        <v>190</v>
      </c>
      <c r="B82" s="2">
        <v>10459</v>
      </c>
      <c r="C82" s="27" t="s">
        <v>188</v>
      </c>
      <c r="D82" s="2">
        <v>14.545454545454501</v>
      </c>
      <c r="E82" s="2">
        <v>11402</v>
      </c>
      <c r="F82" s="27" t="s">
        <v>188</v>
      </c>
      <c r="G82" s="14">
        <v>18.181818181818102</v>
      </c>
      <c r="H82" s="2">
        <v>12173</v>
      </c>
      <c r="I82" s="27" t="s">
        <v>188</v>
      </c>
      <c r="J82" s="14">
        <v>13.939394</v>
      </c>
      <c r="K82" s="27">
        <v>0.16387799980877713</v>
      </c>
      <c r="L82" s="2">
        <v>908830</v>
      </c>
      <c r="M82" s="27" t="s">
        <v>188</v>
      </c>
      <c r="N82" s="2">
        <v>0</v>
      </c>
      <c r="O82" s="2">
        <v>956749</v>
      </c>
      <c r="P82" s="27" t="s">
        <v>188</v>
      </c>
      <c r="Q82" s="14">
        <v>0</v>
      </c>
      <c r="R82" s="2">
        <v>990204</v>
      </c>
      <c r="S82" s="27" t="s">
        <v>188</v>
      </c>
      <c r="T82" s="14">
        <v>0</v>
      </c>
      <c r="U82" s="27">
        <v>0.09</v>
      </c>
      <c r="V82" s="2">
        <v>36637290</v>
      </c>
      <c r="W82" s="27" t="s">
        <v>188</v>
      </c>
      <c r="X82" s="2">
        <v>0</v>
      </c>
      <c r="Y82" s="2">
        <v>38421464</v>
      </c>
      <c r="Z82" s="27" t="s">
        <v>188</v>
      </c>
      <c r="AA82" s="14">
        <v>0</v>
      </c>
      <c r="AB82" s="2">
        <v>39346023</v>
      </c>
      <c r="AC82" s="27" t="s">
        <v>188</v>
      </c>
      <c r="AD82" s="14">
        <v>0</v>
      </c>
      <c r="AE82" s="27">
        <v>7.3999999999999996E-2</v>
      </c>
    </row>
    <row r="83" spans="1:31" x14ac:dyDescent="0.3">
      <c r="A83" t="s">
        <v>1754</v>
      </c>
      <c r="B83" s="2">
        <v>250</v>
      </c>
      <c r="C83" s="27">
        <v>2.3902858781910317E-2</v>
      </c>
      <c r="D83" s="2">
        <v>120.60606060606</v>
      </c>
      <c r="E83" s="2">
        <v>225</v>
      </c>
      <c r="F83" s="27">
        <v>1.9733380108752849E-2</v>
      </c>
      <c r="G83" s="14">
        <v>100.60606060606</v>
      </c>
      <c r="H83" s="2">
        <v>483</v>
      </c>
      <c r="I83" s="27">
        <v>3.9677975848188614E-2</v>
      </c>
      <c r="J83" s="14">
        <v>246.060608</v>
      </c>
      <c r="K83" s="27">
        <v>0.93200000000000005</v>
      </c>
      <c r="L83" s="2">
        <v>462103</v>
      </c>
      <c r="M83" s="27">
        <v>0.50800000000000001</v>
      </c>
      <c r="N83" s="2">
        <v>0</v>
      </c>
      <c r="O83" s="2">
        <v>462672</v>
      </c>
      <c r="P83" s="27">
        <v>0.48399999999999999</v>
      </c>
      <c r="Q83" s="14">
        <v>0</v>
      </c>
      <c r="R83" s="2">
        <v>461911</v>
      </c>
      <c r="S83" s="27">
        <v>0.46600000000000003</v>
      </c>
      <c r="T83" s="14">
        <v>0</v>
      </c>
      <c r="U83" s="27">
        <v>0</v>
      </c>
      <c r="V83" s="2">
        <v>23181133</v>
      </c>
      <c r="W83" s="27">
        <v>0.63300000000000001</v>
      </c>
      <c r="X83" s="2">
        <v>0</v>
      </c>
      <c r="Y83" s="2">
        <v>23670778</v>
      </c>
      <c r="Z83" s="27">
        <v>0.61599999999999999</v>
      </c>
      <c r="AA83" s="14">
        <v>0</v>
      </c>
      <c r="AB83" s="2">
        <v>23965094</v>
      </c>
      <c r="AC83" s="27">
        <v>0.60899999999999999</v>
      </c>
      <c r="AD83" s="14">
        <v>0</v>
      </c>
      <c r="AE83" s="27">
        <v>3.4000000000000002E-2</v>
      </c>
    </row>
    <row r="84" spans="1:31" x14ac:dyDescent="0.3">
      <c r="A84" t="s">
        <v>249</v>
      </c>
      <c r="B84" s="2">
        <v>0</v>
      </c>
      <c r="C84" s="27">
        <v>0</v>
      </c>
      <c r="D84" s="2">
        <v>80</v>
      </c>
      <c r="E84" s="2">
        <v>111</v>
      </c>
      <c r="F84" s="27">
        <v>9.7351341869847396E-3</v>
      </c>
      <c r="G84" s="14">
        <v>78.787878787878796</v>
      </c>
      <c r="H84" s="2">
        <v>438</v>
      </c>
      <c r="I84" s="27">
        <v>3.5981270023823217E-2</v>
      </c>
      <c r="J84" s="14">
        <v>244.84848</v>
      </c>
      <c r="K84" s="27"/>
      <c r="L84" s="2">
        <v>308759</v>
      </c>
      <c r="M84" s="27">
        <v>0.34</v>
      </c>
      <c r="N84" s="2">
        <v>356</v>
      </c>
      <c r="O84" s="2">
        <v>298219</v>
      </c>
      <c r="P84" s="27">
        <v>0.312</v>
      </c>
      <c r="Q84" s="14">
        <v>300.61</v>
      </c>
      <c r="R84" s="2">
        <v>284169</v>
      </c>
      <c r="S84" s="27">
        <v>0.28699999999999998</v>
      </c>
      <c r="T84" s="14">
        <v>283.02999999999997</v>
      </c>
      <c r="U84" s="27">
        <v>-0.08</v>
      </c>
      <c r="V84" s="2">
        <v>15107042</v>
      </c>
      <c r="W84" s="27">
        <v>0.41199999999999998</v>
      </c>
      <c r="X84" s="2">
        <v>2115</v>
      </c>
      <c r="Y84" s="2">
        <v>14879258</v>
      </c>
      <c r="Z84" s="27">
        <v>0.38700000000000001</v>
      </c>
      <c r="AA84" s="14">
        <v>1717.58</v>
      </c>
      <c r="AB84" s="2">
        <v>14365145</v>
      </c>
      <c r="AC84" s="27">
        <v>0.36499999999999999</v>
      </c>
      <c r="AD84" s="14">
        <v>3476.97</v>
      </c>
      <c r="AE84" s="27">
        <v>-4.9000000000000002E-2</v>
      </c>
    </row>
    <row r="85" spans="1:31" x14ac:dyDescent="0.3">
      <c r="A85" t="s">
        <v>1755</v>
      </c>
      <c r="B85" s="2">
        <v>0</v>
      </c>
      <c r="C85" s="27">
        <v>0</v>
      </c>
      <c r="D85" s="2">
        <v>80</v>
      </c>
      <c r="E85" s="2">
        <v>37</v>
      </c>
      <c r="F85" s="27">
        <v>3.2450447289949134E-3</v>
      </c>
      <c r="G85" s="14">
        <v>27.878787878787801</v>
      </c>
      <c r="H85" s="2">
        <v>0</v>
      </c>
      <c r="I85" s="27">
        <v>0</v>
      </c>
      <c r="J85" s="14">
        <v>12.727273</v>
      </c>
      <c r="K85" s="27"/>
      <c r="L85" s="2">
        <v>43673</v>
      </c>
      <c r="M85" s="27">
        <v>4.8000000000000001E-2</v>
      </c>
      <c r="N85" s="2">
        <v>472</v>
      </c>
      <c r="O85" s="2">
        <v>45409</v>
      </c>
      <c r="P85" s="27">
        <v>4.7E-2</v>
      </c>
      <c r="Q85" s="14">
        <v>409.09</v>
      </c>
      <c r="R85" s="2">
        <v>43660</v>
      </c>
      <c r="S85" s="27">
        <v>4.3999999999999997E-2</v>
      </c>
      <c r="T85" s="14">
        <v>667.27</v>
      </c>
      <c r="U85" s="27">
        <v>0</v>
      </c>
      <c r="V85" s="2">
        <v>2163955</v>
      </c>
      <c r="W85" s="27">
        <v>5.8999999999999997E-2</v>
      </c>
      <c r="X85" s="2">
        <v>3339</v>
      </c>
      <c r="Y85" s="2">
        <v>2160795</v>
      </c>
      <c r="Z85" s="27">
        <v>5.6000000000000001E-2</v>
      </c>
      <c r="AA85" s="14">
        <v>3703.03</v>
      </c>
      <c r="AB85" s="2">
        <v>2142371</v>
      </c>
      <c r="AC85" s="27">
        <v>5.3999999999999999E-2</v>
      </c>
      <c r="AD85" s="14">
        <v>4486.67</v>
      </c>
      <c r="AE85" s="27">
        <v>-0.01</v>
      </c>
    </row>
    <row r="86" spans="1:31" x14ac:dyDescent="0.3">
      <c r="A86" t="s">
        <v>1756</v>
      </c>
      <c r="B86" s="2">
        <v>32</v>
      </c>
      <c r="C86" s="27">
        <v>3.0595659240845205E-3</v>
      </c>
      <c r="D86" s="2">
        <v>22.424242424242401</v>
      </c>
      <c r="E86" s="2">
        <v>0</v>
      </c>
      <c r="F86" s="27">
        <v>0</v>
      </c>
      <c r="G86" s="14">
        <v>11.5151515151515</v>
      </c>
      <c r="H86" s="2">
        <v>9</v>
      </c>
      <c r="I86" s="27">
        <v>7.3934116487307973E-4</v>
      </c>
      <c r="J86" s="14">
        <v>9.0909089999999999</v>
      </c>
      <c r="K86" s="27">
        <v>-0.71875</v>
      </c>
      <c r="L86" s="2">
        <v>4844</v>
      </c>
      <c r="M86" s="27">
        <v>5.0000000000000001E-3</v>
      </c>
      <c r="N86" s="2">
        <v>355</v>
      </c>
      <c r="O86" s="2">
        <v>4608</v>
      </c>
      <c r="P86" s="27">
        <v>5.0000000000000001E-3</v>
      </c>
      <c r="Q86" s="14">
        <v>278.18</v>
      </c>
      <c r="R86" s="2">
        <v>4459</v>
      </c>
      <c r="S86" s="27">
        <v>5.0000000000000001E-3</v>
      </c>
      <c r="T86" s="14">
        <v>292.73</v>
      </c>
      <c r="U86" s="27">
        <v>-7.9000000000000001E-2</v>
      </c>
      <c r="V86" s="2">
        <v>153430</v>
      </c>
      <c r="W86" s="27">
        <v>4.0000000000000001E-3</v>
      </c>
      <c r="X86" s="2">
        <v>1713</v>
      </c>
      <c r="Y86" s="2">
        <v>142191</v>
      </c>
      <c r="Z86" s="27">
        <v>4.0000000000000001E-3</v>
      </c>
      <c r="AA86" s="14">
        <v>1522.42</v>
      </c>
      <c r="AB86" s="2">
        <v>131724</v>
      </c>
      <c r="AC86" s="27">
        <v>3.0000000000000001E-3</v>
      </c>
      <c r="AD86" s="14">
        <v>1512.73</v>
      </c>
      <c r="AE86" s="27">
        <v>-0.14099999999999999</v>
      </c>
    </row>
    <row r="87" spans="1:31" x14ac:dyDescent="0.3">
      <c r="A87" t="s">
        <v>252</v>
      </c>
      <c r="B87" s="2">
        <v>127</v>
      </c>
      <c r="C87" s="27">
        <v>1.2142652261210441E-2</v>
      </c>
      <c r="D87" s="2">
        <v>76.969696969696898</v>
      </c>
      <c r="E87" s="2">
        <v>70</v>
      </c>
      <c r="F87" s="27">
        <v>6.1392738116119979E-3</v>
      </c>
      <c r="G87" s="14">
        <v>66.6666666666666</v>
      </c>
      <c r="H87" s="2">
        <v>0</v>
      </c>
      <c r="I87" s="27">
        <v>0</v>
      </c>
      <c r="J87" s="14">
        <v>12.727273</v>
      </c>
      <c r="K87" s="27">
        <v>-1</v>
      </c>
      <c r="L87" s="2">
        <v>83715</v>
      </c>
      <c r="M87" s="27">
        <v>9.1999999999999998E-2</v>
      </c>
      <c r="N87" s="2">
        <v>603</v>
      </c>
      <c r="O87" s="2">
        <v>91670</v>
      </c>
      <c r="P87" s="27">
        <v>9.6000000000000002E-2</v>
      </c>
      <c r="Q87" s="14">
        <v>575.76</v>
      </c>
      <c r="R87" s="2">
        <v>102986</v>
      </c>
      <c r="S87" s="27">
        <v>0.104</v>
      </c>
      <c r="T87" s="14">
        <v>782.42</v>
      </c>
      <c r="U87" s="27">
        <v>0.23</v>
      </c>
      <c r="V87" s="2">
        <v>4683828</v>
      </c>
      <c r="W87" s="27">
        <v>0.128</v>
      </c>
      <c r="X87" s="2">
        <v>5034</v>
      </c>
      <c r="Y87" s="2">
        <v>5192548</v>
      </c>
      <c r="Z87" s="27">
        <v>0.13500000000000001</v>
      </c>
      <c r="AA87" s="14">
        <v>5378.18</v>
      </c>
      <c r="AB87" s="2">
        <v>5743983</v>
      </c>
      <c r="AC87" s="27">
        <v>0.14599999999999999</v>
      </c>
      <c r="AD87" s="14">
        <v>6767.27</v>
      </c>
      <c r="AE87" s="27">
        <v>0.22600000000000001</v>
      </c>
    </row>
    <row r="88" spans="1:31" x14ac:dyDescent="0.3">
      <c r="A88" t="s">
        <v>1757</v>
      </c>
      <c r="B88" s="2">
        <v>91</v>
      </c>
      <c r="C88" s="27">
        <v>8.7006405966153551E-3</v>
      </c>
      <c r="D88" s="2">
        <v>83.636363636363598</v>
      </c>
      <c r="E88" s="2">
        <v>0</v>
      </c>
      <c r="F88" s="27">
        <v>0</v>
      </c>
      <c r="G88" s="14">
        <v>11.5151515151515</v>
      </c>
      <c r="H88" s="2">
        <v>0</v>
      </c>
      <c r="I88" s="27">
        <v>0</v>
      </c>
      <c r="J88" s="14">
        <v>12.727273</v>
      </c>
      <c r="K88" s="27">
        <v>-1</v>
      </c>
      <c r="L88" s="2">
        <v>1093</v>
      </c>
      <c r="M88" s="27">
        <v>1E-3</v>
      </c>
      <c r="N88" s="2">
        <v>90</v>
      </c>
      <c r="O88" s="2">
        <v>1341</v>
      </c>
      <c r="P88" s="27">
        <v>1E-3</v>
      </c>
      <c r="Q88" s="14">
        <v>113.33</v>
      </c>
      <c r="R88" s="2">
        <v>1305</v>
      </c>
      <c r="S88" s="27">
        <v>1E-3</v>
      </c>
      <c r="T88" s="14">
        <v>113.94</v>
      </c>
      <c r="U88" s="27">
        <v>0.19400000000000001</v>
      </c>
      <c r="V88" s="2">
        <v>131505</v>
      </c>
      <c r="W88" s="27">
        <v>4.0000000000000001E-3</v>
      </c>
      <c r="X88" s="2">
        <v>1116</v>
      </c>
      <c r="Y88" s="2">
        <v>139009</v>
      </c>
      <c r="Z88" s="27">
        <v>4.0000000000000001E-3</v>
      </c>
      <c r="AA88" s="14">
        <v>1038.18</v>
      </c>
      <c r="AB88" s="2">
        <v>135524</v>
      </c>
      <c r="AC88" s="27">
        <v>3.0000000000000001E-3</v>
      </c>
      <c r="AD88" s="14">
        <v>1257.58</v>
      </c>
      <c r="AE88" s="27">
        <v>3.1E-2</v>
      </c>
    </row>
    <row r="89" spans="1:31" x14ac:dyDescent="0.3">
      <c r="A89" t="s">
        <v>254</v>
      </c>
      <c r="B89" s="2">
        <v>0</v>
      </c>
      <c r="C89" s="27">
        <v>0</v>
      </c>
      <c r="D89" s="2">
        <v>80</v>
      </c>
      <c r="E89" s="2">
        <v>0</v>
      </c>
      <c r="F89" s="27">
        <v>0</v>
      </c>
      <c r="G89" s="14">
        <v>11.5151515151515</v>
      </c>
      <c r="H89" s="2">
        <v>0</v>
      </c>
      <c r="I89" s="27">
        <v>0</v>
      </c>
      <c r="J89" s="14">
        <v>12.727273</v>
      </c>
      <c r="K89" s="27"/>
      <c r="L89" s="2">
        <v>2470</v>
      </c>
      <c r="M89" s="27">
        <v>3.0000000000000001E-3</v>
      </c>
      <c r="N89" s="2">
        <v>412</v>
      </c>
      <c r="O89" s="2">
        <v>1818</v>
      </c>
      <c r="P89" s="27">
        <v>2E-3</v>
      </c>
      <c r="Q89" s="14">
        <v>295.14999999999998</v>
      </c>
      <c r="R89" s="2">
        <v>1979</v>
      </c>
      <c r="S89" s="27">
        <v>2E-3</v>
      </c>
      <c r="T89" s="14">
        <v>385.45</v>
      </c>
      <c r="U89" s="27">
        <v>-0.19900000000000001</v>
      </c>
      <c r="V89" s="2">
        <v>109184</v>
      </c>
      <c r="W89" s="27">
        <v>3.0000000000000001E-3</v>
      </c>
      <c r="X89" s="2">
        <v>2437</v>
      </c>
      <c r="Y89" s="2">
        <v>84477</v>
      </c>
      <c r="Z89" s="27">
        <v>2E-3</v>
      </c>
      <c r="AA89" s="14">
        <v>2165.4499999999998</v>
      </c>
      <c r="AB89" s="2">
        <v>124148</v>
      </c>
      <c r="AC89" s="27">
        <v>3.0000000000000001E-3</v>
      </c>
      <c r="AD89" s="14">
        <v>3278.18</v>
      </c>
      <c r="AE89" s="27">
        <v>0.13700000000000001</v>
      </c>
    </row>
    <row r="90" spans="1:31" x14ac:dyDescent="0.3">
      <c r="A90" t="s">
        <v>1758</v>
      </c>
      <c r="B90" s="2">
        <v>0</v>
      </c>
      <c r="C90" s="27">
        <v>0</v>
      </c>
      <c r="D90" s="2">
        <v>80</v>
      </c>
      <c r="E90" s="2">
        <v>7</v>
      </c>
      <c r="F90" s="27">
        <v>6.1392738116119983E-4</v>
      </c>
      <c r="G90" s="14">
        <v>6.0606060606060597</v>
      </c>
      <c r="H90" s="2">
        <v>36</v>
      </c>
      <c r="I90" s="27">
        <v>2.9573646594923189E-3</v>
      </c>
      <c r="J90" s="14">
        <v>34.5454559</v>
      </c>
      <c r="K90" s="27"/>
      <c r="L90" s="2">
        <v>17549</v>
      </c>
      <c r="M90" s="27">
        <v>1.9E-2</v>
      </c>
      <c r="N90" s="2">
        <v>819</v>
      </c>
      <c r="O90" s="2">
        <v>19607</v>
      </c>
      <c r="P90" s="27">
        <v>0.02</v>
      </c>
      <c r="Q90" s="14">
        <v>756.36</v>
      </c>
      <c r="R90" s="2">
        <v>23353</v>
      </c>
      <c r="S90" s="27">
        <v>2.4E-2</v>
      </c>
      <c r="T90" s="14">
        <v>1108.48</v>
      </c>
      <c r="U90" s="27">
        <v>0.33100000000000002</v>
      </c>
      <c r="V90" s="2">
        <v>832189</v>
      </c>
      <c r="W90" s="27">
        <v>2.3E-2</v>
      </c>
      <c r="X90" s="2">
        <v>7154</v>
      </c>
      <c r="Y90" s="2">
        <v>1072500</v>
      </c>
      <c r="Z90" s="27">
        <v>2.8000000000000001E-2</v>
      </c>
      <c r="AA90" s="14">
        <v>7262.42</v>
      </c>
      <c r="AB90" s="2">
        <v>1322199</v>
      </c>
      <c r="AC90" s="27">
        <v>3.4000000000000002E-2</v>
      </c>
      <c r="AD90" s="14">
        <v>8724.24</v>
      </c>
      <c r="AE90" s="27">
        <v>0.58899999999999997</v>
      </c>
    </row>
    <row r="91" spans="1:31" x14ac:dyDescent="0.3">
      <c r="A91" t="s">
        <v>256</v>
      </c>
      <c r="B91" s="2">
        <v>0</v>
      </c>
      <c r="C91" s="27">
        <v>0</v>
      </c>
      <c r="D91" s="2">
        <v>80</v>
      </c>
      <c r="E91" s="2">
        <v>0</v>
      </c>
      <c r="F91" s="27">
        <v>0</v>
      </c>
      <c r="G91" s="14">
        <v>11.5151515151515</v>
      </c>
      <c r="H91" s="2">
        <v>0</v>
      </c>
      <c r="I91" s="27">
        <v>0</v>
      </c>
      <c r="J91" s="14">
        <v>12.727273</v>
      </c>
      <c r="K91" s="27"/>
      <c r="L91" s="2">
        <v>1694</v>
      </c>
      <c r="M91" s="27">
        <v>2E-3</v>
      </c>
      <c r="N91" s="2">
        <v>302</v>
      </c>
      <c r="O91" s="2">
        <v>1697</v>
      </c>
      <c r="P91" s="27">
        <v>2E-3</v>
      </c>
      <c r="Q91" s="14">
        <v>390.91</v>
      </c>
      <c r="R91" s="2">
        <v>1564</v>
      </c>
      <c r="S91" s="27">
        <v>2E-3</v>
      </c>
      <c r="T91" s="14">
        <v>263.02999999999997</v>
      </c>
      <c r="U91" s="27">
        <v>-7.6999999999999999E-2</v>
      </c>
      <c r="V91" s="2">
        <v>51485</v>
      </c>
      <c r="W91" s="27">
        <v>1E-3</v>
      </c>
      <c r="X91" s="2">
        <v>1338</v>
      </c>
      <c r="Y91" s="2">
        <v>53600</v>
      </c>
      <c r="Z91" s="27">
        <v>1E-3</v>
      </c>
      <c r="AA91" s="14">
        <v>1787.27</v>
      </c>
      <c r="AB91" s="2">
        <v>98006</v>
      </c>
      <c r="AC91" s="27">
        <v>2E-3</v>
      </c>
      <c r="AD91" s="14">
        <v>2473.94</v>
      </c>
      <c r="AE91" s="27">
        <v>0.90400000000000003</v>
      </c>
    </row>
    <row r="92" spans="1:31" x14ac:dyDescent="0.3">
      <c r="A92" t="s">
        <v>1759</v>
      </c>
      <c r="B92" s="2">
        <v>0</v>
      </c>
      <c r="C92" s="27">
        <v>0</v>
      </c>
      <c r="D92" s="2">
        <v>80</v>
      </c>
      <c r="E92" s="2">
        <v>7</v>
      </c>
      <c r="F92" s="27">
        <v>6.1392738116119983E-4</v>
      </c>
      <c r="G92" s="14">
        <v>6.0606060606060597</v>
      </c>
      <c r="H92" s="2">
        <v>36</v>
      </c>
      <c r="I92" s="27">
        <v>2.9573646594923189E-3</v>
      </c>
      <c r="J92" s="14">
        <v>34.5454559</v>
      </c>
      <c r="K92" s="27"/>
      <c r="L92" s="2">
        <v>15855</v>
      </c>
      <c r="M92" s="27">
        <v>1.7000000000000001E-2</v>
      </c>
      <c r="N92" s="2">
        <v>819</v>
      </c>
      <c r="O92" s="2">
        <v>17910</v>
      </c>
      <c r="P92" s="27">
        <v>1.9E-2</v>
      </c>
      <c r="Q92" s="14">
        <v>730.3</v>
      </c>
      <c r="R92" s="2">
        <v>21789</v>
      </c>
      <c r="S92" s="27">
        <v>2.1999999999999999E-2</v>
      </c>
      <c r="T92" s="14">
        <v>1099.3900000000001</v>
      </c>
      <c r="U92" s="27">
        <v>0.374</v>
      </c>
      <c r="V92" s="2">
        <v>780704</v>
      </c>
      <c r="W92" s="27">
        <v>2.1000000000000001E-2</v>
      </c>
      <c r="X92" s="2">
        <v>6938</v>
      </c>
      <c r="Y92" s="2">
        <v>1018900</v>
      </c>
      <c r="Z92" s="27">
        <v>2.7E-2</v>
      </c>
      <c r="AA92" s="14">
        <v>6833.33</v>
      </c>
      <c r="AB92" s="2">
        <v>1224193</v>
      </c>
      <c r="AC92" s="27">
        <v>3.1E-2</v>
      </c>
      <c r="AD92" s="14">
        <v>8662.42</v>
      </c>
      <c r="AE92" s="27">
        <v>0.56799999999999995</v>
      </c>
    </row>
    <row r="93" spans="1:31" x14ac:dyDescent="0.3">
      <c r="A93" t="s">
        <v>262</v>
      </c>
      <c r="B93" s="2">
        <v>10209</v>
      </c>
      <c r="C93" s="27">
        <v>0.97609714121808966</v>
      </c>
      <c r="D93" s="2">
        <v>122.424242424242</v>
      </c>
      <c r="E93" s="2">
        <v>11177</v>
      </c>
      <c r="F93" s="27">
        <v>0.98026661989124719</v>
      </c>
      <c r="G93" s="14">
        <v>101.818181818181</v>
      </c>
      <c r="H93" s="2">
        <v>11690</v>
      </c>
      <c r="I93" s="27">
        <v>0.96032202415181134</v>
      </c>
      <c r="J93" s="14">
        <v>245.454544</v>
      </c>
      <c r="K93" s="27">
        <v>0.14506807718679596</v>
      </c>
      <c r="L93" s="2">
        <v>446727</v>
      </c>
      <c r="M93" s="27">
        <v>0.49199999999999999</v>
      </c>
      <c r="N93" s="2">
        <v>0</v>
      </c>
      <c r="O93" s="2">
        <v>494077</v>
      </c>
      <c r="P93" s="27">
        <v>0.51600000000000001</v>
      </c>
      <c r="Q93" s="14">
        <v>0</v>
      </c>
      <c r="R93" s="2">
        <v>528293</v>
      </c>
      <c r="S93" s="27">
        <v>0.53400000000000003</v>
      </c>
      <c r="T93" s="14">
        <v>0</v>
      </c>
      <c r="U93" s="27">
        <v>0.183</v>
      </c>
      <c r="V93" s="2">
        <v>13456157</v>
      </c>
      <c r="W93" s="27">
        <v>0.36699999999999999</v>
      </c>
      <c r="X93" s="2">
        <v>0</v>
      </c>
      <c r="Y93" s="2">
        <v>14750686</v>
      </c>
      <c r="Z93" s="27">
        <v>0.38400000000000001</v>
      </c>
      <c r="AA93" s="14">
        <v>0</v>
      </c>
      <c r="AB93" s="2">
        <v>15380929</v>
      </c>
      <c r="AC93" s="27">
        <v>0.39100000000000001</v>
      </c>
      <c r="AD93" s="14">
        <v>0</v>
      </c>
      <c r="AE93" s="27">
        <v>0.14299999999999999</v>
      </c>
    </row>
    <row r="94" spans="1:31" x14ac:dyDescent="0.3">
      <c r="A94" t="s">
        <v>249</v>
      </c>
      <c r="B94" s="2">
        <v>8996</v>
      </c>
      <c r="C94" s="27">
        <v>0.86012047040826078</v>
      </c>
      <c r="D94" s="2">
        <v>290.30303030303003</v>
      </c>
      <c r="E94" s="2">
        <v>9542</v>
      </c>
      <c r="F94" s="27">
        <v>0.83687072443430977</v>
      </c>
      <c r="G94" s="14">
        <v>290.90909090909003</v>
      </c>
      <c r="H94" s="2">
        <v>3933</v>
      </c>
      <c r="I94" s="27">
        <v>0.32309208904953585</v>
      </c>
      <c r="J94" s="14">
        <v>555.75756799999999</v>
      </c>
      <c r="K94" s="27">
        <v>-0.56280569141840819</v>
      </c>
      <c r="L94" s="2">
        <v>247767</v>
      </c>
      <c r="M94" s="27">
        <v>0.27300000000000002</v>
      </c>
      <c r="N94" s="2">
        <v>3168</v>
      </c>
      <c r="O94" s="2">
        <v>272232</v>
      </c>
      <c r="P94" s="27">
        <v>0.28499999999999998</v>
      </c>
      <c r="Q94" s="14">
        <v>3253.33</v>
      </c>
      <c r="R94" s="2">
        <v>313405</v>
      </c>
      <c r="S94" s="27">
        <v>0.317</v>
      </c>
      <c r="T94" s="14">
        <v>3663.03</v>
      </c>
      <c r="U94" s="27">
        <v>0.26500000000000001</v>
      </c>
      <c r="V94" s="2">
        <v>7285671</v>
      </c>
      <c r="W94" s="27">
        <v>0.19900000000000001</v>
      </c>
      <c r="X94" s="2">
        <v>17541</v>
      </c>
      <c r="Y94" s="2">
        <v>8867755</v>
      </c>
      <c r="Z94" s="27">
        <v>0.23100000000000001</v>
      </c>
      <c r="AA94" s="14">
        <v>17430.91</v>
      </c>
      <c r="AB94" s="2">
        <v>7688576</v>
      </c>
      <c r="AC94" s="27">
        <v>0.19500000000000001</v>
      </c>
      <c r="AD94" s="14">
        <v>19704.849999999999</v>
      </c>
      <c r="AE94" s="27">
        <v>5.5E-2</v>
      </c>
    </row>
    <row r="95" spans="1:31" x14ac:dyDescent="0.3">
      <c r="A95" t="s">
        <v>1755</v>
      </c>
      <c r="B95" s="2">
        <v>57</v>
      </c>
      <c r="C95" s="27">
        <v>5.4498518022755519E-3</v>
      </c>
      <c r="D95" s="2">
        <v>53.939393939393902</v>
      </c>
      <c r="E95" s="2">
        <v>42</v>
      </c>
      <c r="F95" s="27">
        <v>3.6835642869671986E-3</v>
      </c>
      <c r="G95" s="14">
        <v>28.484848484848399</v>
      </c>
      <c r="H95" s="2">
        <v>31</v>
      </c>
      <c r="I95" s="27">
        <v>2.5466195678961637E-3</v>
      </c>
      <c r="J95" s="14">
        <v>29.090910000000001</v>
      </c>
      <c r="K95" s="27">
        <v>-0.45614035087719296</v>
      </c>
      <c r="L95" s="2">
        <v>2031</v>
      </c>
      <c r="M95" s="27">
        <v>2E-3</v>
      </c>
      <c r="N95" s="2">
        <v>283</v>
      </c>
      <c r="O95" s="2">
        <v>3090</v>
      </c>
      <c r="P95" s="27">
        <v>3.0000000000000001E-3</v>
      </c>
      <c r="Q95" s="14">
        <v>358.18</v>
      </c>
      <c r="R95" s="2">
        <v>2522</v>
      </c>
      <c r="S95" s="27">
        <v>3.0000000000000001E-3</v>
      </c>
      <c r="T95" s="14">
        <v>298.79000000000002</v>
      </c>
      <c r="U95" s="27">
        <v>0.24199999999999999</v>
      </c>
      <c r="V95" s="2">
        <v>82356</v>
      </c>
      <c r="W95" s="27">
        <v>2E-3</v>
      </c>
      <c r="X95" s="2">
        <v>2024</v>
      </c>
      <c r="Y95" s="2">
        <v>104592</v>
      </c>
      <c r="Z95" s="27">
        <v>3.0000000000000001E-3</v>
      </c>
      <c r="AA95" s="14">
        <v>2370.91</v>
      </c>
      <c r="AB95" s="2">
        <v>108591</v>
      </c>
      <c r="AC95" s="27">
        <v>3.0000000000000001E-3</v>
      </c>
      <c r="AD95" s="14">
        <v>2450.91</v>
      </c>
      <c r="AE95" s="27">
        <v>0.31900000000000001</v>
      </c>
    </row>
    <row r="96" spans="1:31" x14ac:dyDescent="0.3">
      <c r="A96" t="s">
        <v>1756</v>
      </c>
      <c r="B96" s="2">
        <v>139</v>
      </c>
      <c r="C96" s="27">
        <v>1.3289989482742137E-2</v>
      </c>
      <c r="D96" s="2">
        <v>87.272727272727195</v>
      </c>
      <c r="E96" s="2">
        <v>17</v>
      </c>
      <c r="F96" s="27">
        <v>1.4909664971057709E-3</v>
      </c>
      <c r="G96" s="14">
        <v>18.7878787878787</v>
      </c>
      <c r="H96" s="2">
        <v>0</v>
      </c>
      <c r="I96" s="27">
        <v>0</v>
      </c>
      <c r="J96" s="14">
        <v>12.727273</v>
      </c>
      <c r="K96" s="27">
        <v>-1</v>
      </c>
      <c r="L96" s="2">
        <v>4432</v>
      </c>
      <c r="M96" s="27">
        <v>5.0000000000000001E-3</v>
      </c>
      <c r="N96" s="2">
        <v>501</v>
      </c>
      <c r="O96" s="2">
        <v>5188</v>
      </c>
      <c r="P96" s="27">
        <v>5.0000000000000001E-3</v>
      </c>
      <c r="Q96" s="14">
        <v>530.91</v>
      </c>
      <c r="R96" s="2">
        <v>7145</v>
      </c>
      <c r="S96" s="27">
        <v>7.0000000000000001E-3</v>
      </c>
      <c r="T96" s="14">
        <v>721.82</v>
      </c>
      <c r="U96" s="27">
        <v>0.61199999999999999</v>
      </c>
      <c r="V96" s="2">
        <v>130198</v>
      </c>
      <c r="W96" s="27">
        <v>4.0000000000000001E-3</v>
      </c>
      <c r="X96" s="2">
        <v>3108</v>
      </c>
      <c r="Y96" s="2">
        <v>144837</v>
      </c>
      <c r="Z96" s="27">
        <v>4.0000000000000001E-3</v>
      </c>
      <c r="AA96" s="14">
        <v>3077.58</v>
      </c>
      <c r="AB96" s="2">
        <v>179905</v>
      </c>
      <c r="AC96" s="27">
        <v>5.0000000000000001E-3</v>
      </c>
      <c r="AD96" s="14">
        <v>3678.79</v>
      </c>
      <c r="AE96" s="27">
        <v>0.38200000000000001</v>
      </c>
    </row>
    <row r="97" spans="1:31" x14ac:dyDescent="0.3">
      <c r="A97" t="s">
        <v>252</v>
      </c>
      <c r="B97" s="2">
        <v>0</v>
      </c>
      <c r="C97" s="27">
        <v>0</v>
      </c>
      <c r="D97" s="2">
        <v>80</v>
      </c>
      <c r="E97" s="2">
        <v>0</v>
      </c>
      <c r="F97" s="27">
        <v>0</v>
      </c>
      <c r="G97" s="14">
        <v>11.5151515151515</v>
      </c>
      <c r="H97" s="2">
        <v>0</v>
      </c>
      <c r="I97" s="27">
        <v>0</v>
      </c>
      <c r="J97" s="14">
        <v>12.727273</v>
      </c>
      <c r="K97" s="27"/>
      <c r="L97" s="2">
        <v>1538</v>
      </c>
      <c r="M97" s="27">
        <v>2E-3</v>
      </c>
      <c r="N97" s="2">
        <v>221</v>
      </c>
      <c r="O97" s="2">
        <v>1829</v>
      </c>
      <c r="P97" s="27">
        <v>2E-3</v>
      </c>
      <c r="Q97" s="14">
        <v>276.36</v>
      </c>
      <c r="R97" s="2">
        <v>2316</v>
      </c>
      <c r="S97" s="27">
        <v>2E-3</v>
      </c>
      <c r="T97" s="14">
        <v>349.7</v>
      </c>
      <c r="U97" s="27">
        <v>0.50600000000000001</v>
      </c>
      <c r="V97" s="2">
        <v>63424</v>
      </c>
      <c r="W97" s="27">
        <v>2E-3</v>
      </c>
      <c r="X97" s="2">
        <v>1887</v>
      </c>
      <c r="Y97" s="2">
        <v>69430</v>
      </c>
      <c r="Z97" s="27">
        <v>2E-3</v>
      </c>
      <c r="AA97" s="14">
        <v>1903.64</v>
      </c>
      <c r="AB97" s="2">
        <v>90329</v>
      </c>
      <c r="AC97" s="27">
        <v>2E-3</v>
      </c>
      <c r="AD97" s="14">
        <v>2323.64</v>
      </c>
      <c r="AE97" s="27">
        <v>0.42399999999999999</v>
      </c>
    </row>
    <row r="98" spans="1:31" x14ac:dyDescent="0.3">
      <c r="A98" t="s">
        <v>1757</v>
      </c>
      <c r="B98" s="2">
        <v>0</v>
      </c>
      <c r="C98" s="27">
        <v>0</v>
      </c>
      <c r="D98" s="2">
        <v>80</v>
      </c>
      <c r="E98" s="2">
        <v>0</v>
      </c>
      <c r="F98" s="27">
        <v>0</v>
      </c>
      <c r="G98" s="14">
        <v>11.5151515151515</v>
      </c>
      <c r="H98" s="2">
        <v>0</v>
      </c>
      <c r="I98" s="27">
        <v>0</v>
      </c>
      <c r="J98" s="14">
        <v>12.727273</v>
      </c>
      <c r="K98" s="27"/>
      <c r="L98" s="2">
        <v>63</v>
      </c>
      <c r="M98" s="27">
        <v>0</v>
      </c>
      <c r="N98" s="2">
        <v>32</v>
      </c>
      <c r="O98" s="2">
        <v>669</v>
      </c>
      <c r="P98" s="27">
        <v>1E-3</v>
      </c>
      <c r="Q98" s="14">
        <v>286.67</v>
      </c>
      <c r="R98" s="2">
        <v>213</v>
      </c>
      <c r="S98" s="27">
        <v>0</v>
      </c>
      <c r="T98" s="14">
        <v>81.209999999999994</v>
      </c>
      <c r="U98" s="27">
        <v>2.3809999999999998</v>
      </c>
      <c r="V98" s="2">
        <v>8924</v>
      </c>
      <c r="W98" s="27">
        <v>0</v>
      </c>
      <c r="X98" s="2">
        <v>710</v>
      </c>
      <c r="Y98" s="2">
        <v>11361</v>
      </c>
      <c r="Z98" s="27">
        <v>0</v>
      </c>
      <c r="AA98" s="14">
        <v>700</v>
      </c>
      <c r="AB98" s="2">
        <v>14112</v>
      </c>
      <c r="AC98" s="27">
        <v>0</v>
      </c>
      <c r="AD98" s="14">
        <v>786.67</v>
      </c>
      <c r="AE98" s="27">
        <v>0.58099999999999996</v>
      </c>
    </row>
    <row r="99" spans="1:31" x14ac:dyDescent="0.3">
      <c r="A99" t="s">
        <v>254</v>
      </c>
      <c r="B99" s="2">
        <v>1008</v>
      </c>
      <c r="C99" s="27">
        <v>9.6376326608662397E-2</v>
      </c>
      <c r="D99" s="2">
        <v>224.84848484848399</v>
      </c>
      <c r="E99" s="2">
        <v>1304</v>
      </c>
      <c r="F99" s="27">
        <v>0.11436590071917208</v>
      </c>
      <c r="G99" s="14">
        <v>241.81818181818099</v>
      </c>
      <c r="H99" s="2">
        <v>7606</v>
      </c>
      <c r="I99" s="27">
        <v>0.62482543333607166</v>
      </c>
      <c r="J99" s="14">
        <v>562.42425500000002</v>
      </c>
      <c r="K99" s="27">
        <v>6.5456349206349209</v>
      </c>
      <c r="L99" s="2">
        <v>172942</v>
      </c>
      <c r="M99" s="27">
        <v>0.19</v>
      </c>
      <c r="N99" s="2">
        <v>3082</v>
      </c>
      <c r="O99" s="2">
        <v>192296</v>
      </c>
      <c r="P99" s="27">
        <v>0.20100000000000001</v>
      </c>
      <c r="Q99" s="14">
        <v>3135.15</v>
      </c>
      <c r="R99" s="2">
        <v>141688</v>
      </c>
      <c r="S99" s="27">
        <v>0.14299999999999999</v>
      </c>
      <c r="T99" s="14">
        <v>3517.58</v>
      </c>
      <c r="U99" s="27">
        <v>-0.18099999999999999</v>
      </c>
      <c r="V99" s="2">
        <v>5339425</v>
      </c>
      <c r="W99" s="27">
        <v>0.14599999999999999</v>
      </c>
      <c r="X99" s="2">
        <v>20835</v>
      </c>
      <c r="Y99" s="2">
        <v>4890314</v>
      </c>
      <c r="Z99" s="27">
        <v>0.127</v>
      </c>
      <c r="AA99" s="14">
        <v>20893.330000000002</v>
      </c>
      <c r="AB99" s="2">
        <v>5499599</v>
      </c>
      <c r="AC99" s="27">
        <v>0.14000000000000001</v>
      </c>
      <c r="AD99" s="14">
        <v>19886.060000000001</v>
      </c>
      <c r="AE99" s="27">
        <v>0.03</v>
      </c>
    </row>
    <row r="100" spans="1:31" x14ac:dyDescent="0.3">
      <c r="A100" t="s">
        <v>1758</v>
      </c>
      <c r="B100" s="2">
        <v>9</v>
      </c>
      <c r="C100" s="27">
        <v>8.605029161487714E-4</v>
      </c>
      <c r="D100" s="2">
        <v>8.4848484848484809</v>
      </c>
      <c r="E100" s="2">
        <v>272</v>
      </c>
      <c r="F100" s="27">
        <v>2.3855463953692334E-2</v>
      </c>
      <c r="G100" s="14">
        <v>129.69696969696901</v>
      </c>
      <c r="H100" s="2">
        <v>120</v>
      </c>
      <c r="I100" s="27">
        <v>9.8578821983077297E-3</v>
      </c>
      <c r="J100" s="14">
        <v>81.818183899999994</v>
      </c>
      <c r="K100" s="27">
        <v>12.333333333333334</v>
      </c>
      <c r="L100" s="2">
        <v>17954</v>
      </c>
      <c r="M100" s="27">
        <v>0.02</v>
      </c>
      <c r="N100" s="2">
        <v>793</v>
      </c>
      <c r="O100" s="2">
        <v>18773</v>
      </c>
      <c r="P100" s="27">
        <v>0.02</v>
      </c>
      <c r="Q100" s="14">
        <v>1189.0899999999999</v>
      </c>
      <c r="R100" s="2">
        <v>61004</v>
      </c>
      <c r="S100" s="27">
        <v>6.2E-2</v>
      </c>
      <c r="T100" s="14">
        <v>2624.24</v>
      </c>
      <c r="U100" s="27">
        <v>2.3980000000000001</v>
      </c>
      <c r="V100" s="2">
        <v>546159</v>
      </c>
      <c r="W100" s="27">
        <v>1.4999999999999999E-2</v>
      </c>
      <c r="X100" s="2">
        <v>6904</v>
      </c>
      <c r="Y100" s="2">
        <v>662397</v>
      </c>
      <c r="Z100" s="27">
        <v>1.7000000000000001E-2</v>
      </c>
      <c r="AA100" s="14">
        <v>7711.52</v>
      </c>
      <c r="AB100" s="2">
        <v>1799817</v>
      </c>
      <c r="AC100" s="27">
        <v>4.5999999999999999E-2</v>
      </c>
      <c r="AD100" s="14">
        <v>15229.09</v>
      </c>
      <c r="AE100" s="27">
        <v>2.2949999999999999</v>
      </c>
    </row>
    <row r="101" spans="1:31" x14ac:dyDescent="0.3">
      <c r="A101" t="s">
        <v>256</v>
      </c>
      <c r="B101" s="2">
        <v>9</v>
      </c>
      <c r="C101" s="27">
        <v>8.605029161487714E-4</v>
      </c>
      <c r="D101" s="2">
        <v>8.4848484848484809</v>
      </c>
      <c r="E101" s="2">
        <v>272</v>
      </c>
      <c r="F101" s="27">
        <v>2.3855463953692334E-2</v>
      </c>
      <c r="G101" s="14">
        <v>129.69696969696901</v>
      </c>
      <c r="H101" s="2">
        <v>29</v>
      </c>
      <c r="I101" s="27">
        <v>2.3823215312577016E-3</v>
      </c>
      <c r="J101" s="14">
        <v>21.818182</v>
      </c>
      <c r="K101" s="27">
        <v>2.2222222222222223</v>
      </c>
      <c r="L101" s="2">
        <v>10372</v>
      </c>
      <c r="M101" s="27">
        <v>1.0999999999999999E-2</v>
      </c>
      <c r="N101" s="2">
        <v>687</v>
      </c>
      <c r="O101" s="2">
        <v>10329</v>
      </c>
      <c r="P101" s="27">
        <v>1.0999999999999999E-2</v>
      </c>
      <c r="Q101" s="14">
        <v>909.09</v>
      </c>
      <c r="R101" s="2">
        <v>48552</v>
      </c>
      <c r="S101" s="27">
        <v>4.9000000000000002E-2</v>
      </c>
      <c r="T101" s="14">
        <v>2426.06</v>
      </c>
      <c r="U101" s="27">
        <v>3.681</v>
      </c>
      <c r="V101" s="2">
        <v>337537</v>
      </c>
      <c r="W101" s="27">
        <v>8.9999999999999993E-3</v>
      </c>
      <c r="X101" s="2">
        <v>4789</v>
      </c>
      <c r="Y101" s="2">
        <v>342899</v>
      </c>
      <c r="Z101" s="27">
        <v>8.9999999999999993E-3</v>
      </c>
      <c r="AA101" s="14">
        <v>5189.09</v>
      </c>
      <c r="AB101" s="2">
        <v>1374229</v>
      </c>
      <c r="AC101" s="27">
        <v>3.5000000000000003E-2</v>
      </c>
      <c r="AD101" s="14">
        <v>13784.24</v>
      </c>
      <c r="AE101" s="27">
        <v>3.0710000000000002</v>
      </c>
    </row>
    <row r="102" spans="1:31" x14ac:dyDescent="0.3">
      <c r="A102" t="s">
        <v>1759</v>
      </c>
      <c r="B102" s="2">
        <v>0</v>
      </c>
      <c r="C102" s="27">
        <v>0</v>
      </c>
      <c r="D102" s="2">
        <v>80</v>
      </c>
      <c r="E102" s="2">
        <v>0</v>
      </c>
      <c r="F102" s="27">
        <v>0</v>
      </c>
      <c r="G102" s="14">
        <v>11.5151515151515</v>
      </c>
      <c r="H102" s="2">
        <v>91</v>
      </c>
      <c r="I102" s="27">
        <v>7.4755606670500289E-3</v>
      </c>
      <c r="J102" s="14">
        <v>77.575760000000002</v>
      </c>
      <c r="K102" s="27"/>
      <c r="L102" s="2">
        <v>7582</v>
      </c>
      <c r="M102" s="27">
        <v>8.0000000000000002E-3</v>
      </c>
      <c r="N102" s="2">
        <v>489</v>
      </c>
      <c r="O102" s="2">
        <v>8444</v>
      </c>
      <c r="P102" s="27">
        <v>8.9999999999999993E-3</v>
      </c>
      <c r="Q102" s="14">
        <v>759.39</v>
      </c>
      <c r="R102" s="2">
        <v>12452</v>
      </c>
      <c r="S102" s="27">
        <v>1.2999999999999999E-2</v>
      </c>
      <c r="T102" s="14">
        <v>818.18</v>
      </c>
      <c r="U102" s="27">
        <v>0.64200000000000002</v>
      </c>
      <c r="V102" s="2">
        <v>208622</v>
      </c>
      <c r="W102" s="27">
        <v>6.0000000000000001E-3</v>
      </c>
      <c r="X102" s="2">
        <v>4083</v>
      </c>
      <c r="Y102" s="2">
        <v>319498</v>
      </c>
      <c r="Z102" s="27">
        <v>8.0000000000000002E-3</v>
      </c>
      <c r="AA102" s="14">
        <v>4166.0600000000004</v>
      </c>
      <c r="AB102" s="2">
        <v>425588</v>
      </c>
      <c r="AC102" s="27">
        <v>1.0999999999999999E-2</v>
      </c>
      <c r="AD102" s="14">
        <v>6361.82</v>
      </c>
      <c r="AE102" s="27">
        <v>1.04</v>
      </c>
    </row>
    <row r="103" spans="1:31" x14ac:dyDescent="0.3">
      <c r="A103" s="18"/>
      <c r="B103" s="18"/>
      <c r="C103" s="18"/>
      <c r="D103" s="18"/>
      <c r="E103" s="18"/>
      <c r="F103" s="18"/>
      <c r="G103" s="18"/>
      <c r="H103" s="18"/>
      <c r="I103" s="18"/>
      <c r="J103" s="18"/>
      <c r="K103" s="18"/>
      <c r="L103" s="18"/>
      <c r="M103" s="18"/>
      <c r="N103" s="18"/>
      <c r="O103" s="18"/>
      <c r="P103" s="18"/>
      <c r="Q103" s="18"/>
      <c r="R103" s="18"/>
      <c r="S103" s="18"/>
      <c r="T103" s="18"/>
      <c r="U103" s="18"/>
      <c r="V103" s="18"/>
      <c r="W103" s="18"/>
      <c r="X103" s="18"/>
      <c r="Y103" s="18"/>
      <c r="Z103" s="18"/>
      <c r="AA103" s="18"/>
      <c r="AB103" s="18"/>
      <c r="AC103" s="18"/>
      <c r="AD103" s="18"/>
      <c r="AE103" s="18"/>
    </row>
    <row r="104" spans="1:31" x14ac:dyDescent="0.3">
      <c r="A104" s="122" t="s">
        <v>1760</v>
      </c>
      <c r="B104" s="122"/>
      <c r="C104" s="122"/>
      <c r="D104" s="122"/>
      <c r="E104" s="122"/>
      <c r="F104" s="122"/>
      <c r="G104" s="122"/>
      <c r="H104" s="122"/>
      <c r="I104" s="122"/>
      <c r="J104" s="122"/>
      <c r="K104" s="122"/>
      <c r="L104" s="122"/>
      <c r="M104" s="122"/>
      <c r="N104" s="122"/>
      <c r="O104" s="122"/>
      <c r="P104" s="122"/>
      <c r="Q104" s="122"/>
      <c r="R104" s="122"/>
      <c r="S104" s="122"/>
      <c r="T104" s="122"/>
      <c r="U104" s="122"/>
      <c r="V104" s="122"/>
      <c r="W104" s="122"/>
      <c r="X104" s="122"/>
      <c r="Y104" s="122"/>
      <c r="Z104" s="122"/>
      <c r="AA104" s="122"/>
      <c r="AB104" s="122"/>
      <c r="AC104" s="122"/>
      <c r="AD104" s="122"/>
      <c r="AE104" s="122"/>
    </row>
    <row r="105" spans="1:31" x14ac:dyDescent="0.3">
      <c r="B105" s="198" t="s">
        <v>1720</v>
      </c>
      <c r="C105" s="198"/>
      <c r="D105" s="198" t="s">
        <v>1721</v>
      </c>
      <c r="E105" s="198" t="s">
        <v>1720</v>
      </c>
      <c r="F105" s="198"/>
      <c r="G105" s="198" t="s">
        <v>1721</v>
      </c>
      <c r="H105" s="198" t="s">
        <v>1720</v>
      </c>
      <c r="I105" s="198"/>
      <c r="J105" s="198" t="s">
        <v>1721</v>
      </c>
      <c r="K105" t="s">
        <v>188</v>
      </c>
      <c r="L105" s="198" t="s">
        <v>1720</v>
      </c>
      <c r="M105" s="198"/>
      <c r="N105" s="198" t="s">
        <v>1721</v>
      </c>
      <c r="O105" s="198" t="s">
        <v>1720</v>
      </c>
      <c r="P105" s="198"/>
      <c r="Q105" s="198" t="s">
        <v>1721</v>
      </c>
      <c r="R105" s="198" t="s">
        <v>1720</v>
      </c>
      <c r="S105" s="198"/>
      <c r="T105" s="198" t="s">
        <v>1721</v>
      </c>
      <c r="U105" t="s">
        <v>188</v>
      </c>
      <c r="V105" s="198" t="s">
        <v>1720</v>
      </c>
      <c r="W105" s="198"/>
      <c r="X105" s="198" t="s">
        <v>1721</v>
      </c>
      <c r="Y105" s="198" t="s">
        <v>1720</v>
      </c>
      <c r="Z105" s="198"/>
      <c r="AA105" s="198" t="s">
        <v>1721</v>
      </c>
      <c r="AB105" s="198" t="s">
        <v>1720</v>
      </c>
      <c r="AC105" s="198"/>
      <c r="AD105" s="198" t="s">
        <v>1721</v>
      </c>
      <c r="AE105" t="s">
        <v>188</v>
      </c>
    </row>
    <row r="106" spans="1:31" x14ac:dyDescent="0.3">
      <c r="A106" t="s">
        <v>190</v>
      </c>
      <c r="B106" s="2">
        <v>2840</v>
      </c>
      <c r="C106" s="27" t="s">
        <v>188</v>
      </c>
      <c r="D106" s="2">
        <v>323.030303030303</v>
      </c>
      <c r="E106" s="2">
        <v>3472</v>
      </c>
      <c r="F106" s="27" t="s">
        <v>188</v>
      </c>
      <c r="G106" s="14">
        <v>284.24242424242402</v>
      </c>
      <c r="H106" s="2">
        <v>3629</v>
      </c>
      <c r="I106" s="27" t="s">
        <v>188</v>
      </c>
      <c r="J106" s="14">
        <v>253.33332799999999</v>
      </c>
      <c r="K106" s="27">
        <v>0.27781690140845072</v>
      </c>
      <c r="L106" s="2">
        <v>351673</v>
      </c>
      <c r="M106" s="27" t="s">
        <v>188</v>
      </c>
      <c r="N106" s="2">
        <v>1889</v>
      </c>
      <c r="O106" s="2">
        <v>360312</v>
      </c>
      <c r="P106" s="27" t="s">
        <v>188</v>
      </c>
      <c r="Q106" s="14">
        <v>2069.6999999999998</v>
      </c>
      <c r="R106" s="2">
        <v>397002</v>
      </c>
      <c r="S106" s="27" t="s">
        <v>188</v>
      </c>
      <c r="T106" s="14">
        <v>1870.91</v>
      </c>
      <c r="U106" s="27">
        <v>0.129</v>
      </c>
      <c r="V106" s="2">
        <v>16271905</v>
      </c>
      <c r="W106" s="27" t="s">
        <v>188</v>
      </c>
      <c r="X106" s="2">
        <v>11227</v>
      </c>
      <c r="Y106" s="2">
        <v>16869052</v>
      </c>
      <c r="Z106" s="27" t="s">
        <v>188</v>
      </c>
      <c r="AA106" s="14">
        <v>10595.76</v>
      </c>
      <c r="AB106" s="2">
        <v>18239892</v>
      </c>
      <c r="AC106" s="27" t="s">
        <v>188</v>
      </c>
      <c r="AD106" s="14">
        <v>14295.15</v>
      </c>
      <c r="AE106" s="27">
        <v>0.121</v>
      </c>
    </row>
    <row r="107" spans="1:31" x14ac:dyDescent="0.3">
      <c r="A107" t="s">
        <v>1761</v>
      </c>
      <c r="B107" s="2">
        <v>2589</v>
      </c>
      <c r="C107" s="27">
        <v>0.91161971830985911</v>
      </c>
      <c r="D107" s="2">
        <v>303.030303030303</v>
      </c>
      <c r="E107" s="2">
        <v>3320</v>
      </c>
      <c r="F107" s="27">
        <v>0.95622119815668205</v>
      </c>
      <c r="G107" s="14">
        <v>287.27272727272702</v>
      </c>
      <c r="H107" s="2">
        <v>3407</v>
      </c>
      <c r="I107" s="27">
        <v>0.93882612289887024</v>
      </c>
      <c r="J107" s="14">
        <v>250.30302399999999</v>
      </c>
      <c r="K107" s="27">
        <v>0.31595210505986865</v>
      </c>
      <c r="L107" s="2">
        <v>312803</v>
      </c>
      <c r="M107" s="27">
        <v>0.88900000000000001</v>
      </c>
      <c r="N107" s="2">
        <v>1842</v>
      </c>
      <c r="O107" s="2">
        <v>323249</v>
      </c>
      <c r="P107" s="27">
        <v>0.89700000000000002</v>
      </c>
      <c r="Q107" s="14">
        <v>1946.06</v>
      </c>
      <c r="R107" s="2">
        <v>358275</v>
      </c>
      <c r="S107" s="27">
        <v>0.90200000000000002</v>
      </c>
      <c r="T107" s="14">
        <v>2021.82</v>
      </c>
      <c r="U107" s="27">
        <v>0.14499999999999999</v>
      </c>
      <c r="V107" s="2">
        <v>13810537</v>
      </c>
      <c r="W107" s="27">
        <v>0.84899999999999998</v>
      </c>
      <c r="X107" s="2">
        <v>13096</v>
      </c>
      <c r="Y107" s="2">
        <v>14203634</v>
      </c>
      <c r="Z107" s="27">
        <v>0.84199999999999997</v>
      </c>
      <c r="AA107" s="14">
        <v>11821.82</v>
      </c>
      <c r="AB107" s="2">
        <v>14963132</v>
      </c>
      <c r="AC107" s="27">
        <v>0.82</v>
      </c>
      <c r="AD107" s="14">
        <v>13735.15</v>
      </c>
      <c r="AE107" s="27">
        <v>8.3000000000000004E-2</v>
      </c>
    </row>
    <row r="108" spans="1:31" x14ac:dyDescent="0.3">
      <c r="A108" t="s">
        <v>1762</v>
      </c>
      <c r="B108" s="2">
        <v>1396</v>
      </c>
      <c r="C108" s="27">
        <v>0.4915492957746479</v>
      </c>
      <c r="D108" s="2">
        <v>173.333333333333</v>
      </c>
      <c r="E108" s="2">
        <v>1644</v>
      </c>
      <c r="F108" s="27">
        <v>0.47350230414746541</v>
      </c>
      <c r="G108" s="14">
        <v>174.54545454545399</v>
      </c>
      <c r="H108" s="2">
        <v>1907</v>
      </c>
      <c r="I108" s="27">
        <v>0.52548911545880406</v>
      </c>
      <c r="J108" s="14">
        <v>192.121216</v>
      </c>
      <c r="K108" s="27">
        <v>0.36604584527220629</v>
      </c>
      <c r="L108" s="2">
        <v>268355</v>
      </c>
      <c r="M108" s="27">
        <v>0.76300000000000001</v>
      </c>
      <c r="N108" s="2">
        <v>1832</v>
      </c>
      <c r="O108" s="2">
        <v>277196</v>
      </c>
      <c r="P108" s="27">
        <v>0.76900000000000002</v>
      </c>
      <c r="Q108" s="14">
        <v>1864.24</v>
      </c>
      <c r="R108" s="2">
        <v>310969</v>
      </c>
      <c r="S108" s="27">
        <v>0.78300000000000003</v>
      </c>
      <c r="T108" s="14">
        <v>2089.09</v>
      </c>
      <c r="U108" s="27">
        <v>0.159</v>
      </c>
      <c r="V108" s="2">
        <v>11870741</v>
      </c>
      <c r="W108" s="27">
        <v>0.73</v>
      </c>
      <c r="X108" s="2">
        <v>11473</v>
      </c>
      <c r="Y108" s="2">
        <v>12380153</v>
      </c>
      <c r="Z108" s="27">
        <v>0.73399999999999999</v>
      </c>
      <c r="AA108" s="14">
        <v>9933.94</v>
      </c>
      <c r="AB108" s="2">
        <v>13146038</v>
      </c>
      <c r="AC108" s="27">
        <v>0.72099999999999997</v>
      </c>
      <c r="AD108" s="14">
        <v>13220.61</v>
      </c>
      <c r="AE108" s="27">
        <v>0.107</v>
      </c>
    </row>
    <row r="109" spans="1:31" x14ac:dyDescent="0.3">
      <c r="A109" t="s">
        <v>1763</v>
      </c>
      <c r="B109" s="2">
        <v>1193</v>
      </c>
      <c r="C109" s="27">
        <v>0.42007042253521126</v>
      </c>
      <c r="D109" s="2">
        <v>216.363636363636</v>
      </c>
      <c r="E109" s="2">
        <v>1676</v>
      </c>
      <c r="F109" s="27">
        <v>0.48271889400921658</v>
      </c>
      <c r="G109" s="14">
        <v>241.81818181818099</v>
      </c>
      <c r="H109" s="2">
        <v>1500</v>
      </c>
      <c r="I109" s="27">
        <v>0.41333700744006613</v>
      </c>
      <c r="J109" s="14">
        <v>248.484848</v>
      </c>
      <c r="K109" s="27">
        <v>0.25733445096395641</v>
      </c>
      <c r="L109" s="2">
        <v>44448</v>
      </c>
      <c r="M109" s="27">
        <v>0.126</v>
      </c>
      <c r="N109" s="2">
        <v>1356</v>
      </c>
      <c r="O109" s="2">
        <v>46053</v>
      </c>
      <c r="P109" s="27">
        <v>0.128</v>
      </c>
      <c r="Q109" s="14">
        <v>1252.1199999999999</v>
      </c>
      <c r="R109" s="2">
        <v>47306</v>
      </c>
      <c r="S109" s="27">
        <v>0.11899999999999999</v>
      </c>
      <c r="T109" s="14">
        <v>1468.48</v>
      </c>
      <c r="U109" s="27">
        <v>6.4000000000000001E-2</v>
      </c>
      <c r="V109" s="2">
        <v>1939796</v>
      </c>
      <c r="W109" s="27">
        <v>0.11899999999999999</v>
      </c>
      <c r="X109" s="2">
        <v>8709</v>
      </c>
      <c r="Y109" s="2">
        <v>1823481</v>
      </c>
      <c r="Z109" s="27">
        <v>0.108</v>
      </c>
      <c r="AA109" s="14">
        <v>8460</v>
      </c>
      <c r="AB109" s="2">
        <v>1817094</v>
      </c>
      <c r="AC109" s="27">
        <v>0.1</v>
      </c>
      <c r="AD109" s="14">
        <v>8350.91</v>
      </c>
      <c r="AE109" s="27">
        <v>-6.3E-2</v>
      </c>
    </row>
    <row r="110" spans="1:31" x14ac:dyDescent="0.3">
      <c r="A110" t="s">
        <v>1504</v>
      </c>
      <c r="B110" s="2">
        <v>282</v>
      </c>
      <c r="C110" s="27">
        <v>9.929577464788733E-2</v>
      </c>
      <c r="D110" s="2">
        <v>65.454545454545396</v>
      </c>
      <c r="E110" s="2">
        <v>267</v>
      </c>
      <c r="F110" s="27">
        <v>7.6900921658986168E-2</v>
      </c>
      <c r="G110" s="14">
        <v>89.696969696969703</v>
      </c>
      <c r="H110" s="2">
        <v>524</v>
      </c>
      <c r="I110" s="27">
        <v>0.14439239459906311</v>
      </c>
      <c r="J110" s="14">
        <v>138.78787199999999</v>
      </c>
      <c r="K110" s="27">
        <v>0.85815602836879434</v>
      </c>
      <c r="L110" s="2">
        <v>30022</v>
      </c>
      <c r="M110" s="27">
        <v>8.5000000000000006E-2</v>
      </c>
      <c r="N110" s="2">
        <v>905</v>
      </c>
      <c r="O110" s="2">
        <v>30427</v>
      </c>
      <c r="P110" s="27">
        <v>8.4000000000000005E-2</v>
      </c>
      <c r="Q110" s="14">
        <v>973.33</v>
      </c>
      <c r="R110" s="2">
        <v>31535</v>
      </c>
      <c r="S110" s="27">
        <v>7.9000000000000001E-2</v>
      </c>
      <c r="T110" s="14">
        <v>1135.76</v>
      </c>
      <c r="U110" s="27">
        <v>0.05</v>
      </c>
      <c r="V110" s="2">
        <v>1460026</v>
      </c>
      <c r="W110" s="27">
        <v>0.09</v>
      </c>
      <c r="X110" s="2">
        <v>7073</v>
      </c>
      <c r="Y110" s="2">
        <v>1361982</v>
      </c>
      <c r="Z110" s="27">
        <v>8.1000000000000003E-2</v>
      </c>
      <c r="AA110" s="14">
        <v>6356.97</v>
      </c>
      <c r="AB110" s="2">
        <v>1325863</v>
      </c>
      <c r="AC110" s="27">
        <v>7.2999999999999995E-2</v>
      </c>
      <c r="AD110" s="14">
        <v>6310.91</v>
      </c>
      <c r="AE110" s="27">
        <v>-9.1999999999999998E-2</v>
      </c>
    </row>
    <row r="111" spans="1:31" x14ac:dyDescent="0.3">
      <c r="A111" t="s">
        <v>1505</v>
      </c>
      <c r="B111" s="2">
        <v>289</v>
      </c>
      <c r="C111" s="27">
        <v>0.10176056338028169</v>
      </c>
      <c r="D111" s="2">
        <v>146.666666666666</v>
      </c>
      <c r="E111" s="2">
        <v>85</v>
      </c>
      <c r="F111" s="27">
        <v>2.4481566820276499E-2</v>
      </c>
      <c r="G111" s="14">
        <v>47.878787878787797</v>
      </c>
      <c r="H111" s="2">
        <v>91</v>
      </c>
      <c r="I111" s="27">
        <v>2.5075778451364012E-2</v>
      </c>
      <c r="J111" s="14">
        <v>54.5454559</v>
      </c>
      <c r="K111" s="27">
        <v>-0.68512110726643594</v>
      </c>
      <c r="L111" s="2">
        <v>6821</v>
      </c>
      <c r="M111" s="27">
        <v>1.9E-2</v>
      </c>
      <c r="N111" s="2">
        <v>447</v>
      </c>
      <c r="O111" s="2">
        <v>6781</v>
      </c>
      <c r="P111" s="27">
        <v>1.9E-2</v>
      </c>
      <c r="Q111" s="14">
        <v>475.76</v>
      </c>
      <c r="R111" s="2">
        <v>7802</v>
      </c>
      <c r="S111" s="27">
        <v>0.02</v>
      </c>
      <c r="T111" s="14">
        <v>521.21</v>
      </c>
      <c r="U111" s="27">
        <v>0.14399999999999999</v>
      </c>
      <c r="V111" s="2">
        <v>280235</v>
      </c>
      <c r="W111" s="27">
        <v>1.7000000000000001E-2</v>
      </c>
      <c r="X111" s="2">
        <v>2820</v>
      </c>
      <c r="Y111" s="2">
        <v>268525</v>
      </c>
      <c r="Z111" s="27">
        <v>1.6E-2</v>
      </c>
      <c r="AA111" s="14">
        <v>3169.7</v>
      </c>
      <c r="AB111" s="2">
        <v>284797</v>
      </c>
      <c r="AC111" s="27">
        <v>1.6E-2</v>
      </c>
      <c r="AD111" s="14">
        <v>3307.88</v>
      </c>
      <c r="AE111" s="27">
        <v>1.6E-2</v>
      </c>
    </row>
    <row r="112" spans="1:31" x14ac:dyDescent="0.3">
      <c r="A112" t="s">
        <v>1506</v>
      </c>
      <c r="B112" s="2">
        <v>68</v>
      </c>
      <c r="C112" s="27">
        <v>2.3943661971830985E-2</v>
      </c>
      <c r="D112" s="2">
        <v>38.181818181818102</v>
      </c>
      <c r="E112" s="2">
        <v>508</v>
      </c>
      <c r="F112" s="27">
        <v>0.14631336405529954</v>
      </c>
      <c r="G112" s="14">
        <v>150.30303030303</v>
      </c>
      <c r="H112" s="2">
        <v>278</v>
      </c>
      <c r="I112" s="27">
        <v>7.6605125378892261E-2</v>
      </c>
      <c r="J112" s="14">
        <v>104.242424</v>
      </c>
      <c r="K112" s="27">
        <v>3.0882352941176472</v>
      </c>
      <c r="L112" s="2">
        <v>3235</v>
      </c>
      <c r="M112" s="27">
        <v>8.9999999999999993E-3</v>
      </c>
      <c r="N112" s="2">
        <v>413</v>
      </c>
      <c r="O112" s="2">
        <v>4081</v>
      </c>
      <c r="P112" s="27">
        <v>1.0999999999999999E-2</v>
      </c>
      <c r="Q112" s="14">
        <v>365.45</v>
      </c>
      <c r="R112" s="2">
        <v>4295</v>
      </c>
      <c r="S112" s="27">
        <v>1.0999999999999999E-2</v>
      </c>
      <c r="T112" s="14">
        <v>430.91</v>
      </c>
      <c r="U112" s="27">
        <v>0.32800000000000001</v>
      </c>
      <c r="V112" s="2">
        <v>102203</v>
      </c>
      <c r="W112" s="27">
        <v>6.0000000000000001E-3</v>
      </c>
      <c r="X112" s="2">
        <v>1972</v>
      </c>
      <c r="Y112" s="2">
        <v>101522</v>
      </c>
      <c r="Z112" s="27">
        <v>6.0000000000000001E-3</v>
      </c>
      <c r="AA112" s="14">
        <v>1816.36</v>
      </c>
      <c r="AB112" s="2">
        <v>111224</v>
      </c>
      <c r="AC112" s="27">
        <v>6.0000000000000001E-3</v>
      </c>
      <c r="AD112" s="14">
        <v>2127.88</v>
      </c>
      <c r="AE112" s="27">
        <v>8.7999999999999995E-2</v>
      </c>
    </row>
    <row r="113" spans="1:31" x14ac:dyDescent="0.3">
      <c r="A113" t="s">
        <v>1764</v>
      </c>
      <c r="B113" s="2">
        <v>288</v>
      </c>
      <c r="C113" s="27">
        <v>0.10140845070422536</v>
      </c>
      <c r="D113" s="2">
        <v>101.212121212121</v>
      </c>
      <c r="E113" s="2">
        <v>344</v>
      </c>
      <c r="F113" s="27">
        <v>9.9078341013824886E-2</v>
      </c>
      <c r="G113" s="14">
        <v>106.06060606060601</v>
      </c>
      <c r="H113" s="2">
        <v>172</v>
      </c>
      <c r="I113" s="27">
        <v>4.7395976853127582E-2</v>
      </c>
      <c r="J113" s="14">
        <v>73.939390000000003</v>
      </c>
      <c r="K113" s="27">
        <v>-0.40277777777777779</v>
      </c>
      <c r="L113" s="2">
        <v>1744</v>
      </c>
      <c r="M113" s="27">
        <v>5.0000000000000001E-3</v>
      </c>
      <c r="N113" s="2">
        <v>337</v>
      </c>
      <c r="O113" s="2">
        <v>2436</v>
      </c>
      <c r="P113" s="27">
        <v>7.0000000000000001E-3</v>
      </c>
      <c r="Q113" s="14">
        <v>263.64</v>
      </c>
      <c r="R113" s="2">
        <v>2070</v>
      </c>
      <c r="S113" s="27">
        <v>5.0000000000000001E-3</v>
      </c>
      <c r="T113" s="14">
        <v>209.7</v>
      </c>
      <c r="U113" s="27">
        <v>0.187</v>
      </c>
      <c r="V113" s="2">
        <v>51452</v>
      </c>
      <c r="W113" s="27">
        <v>3.0000000000000001E-3</v>
      </c>
      <c r="X113" s="2">
        <v>1354</v>
      </c>
      <c r="Y113" s="2">
        <v>50752</v>
      </c>
      <c r="Z113" s="27">
        <v>3.0000000000000001E-3</v>
      </c>
      <c r="AA113" s="14">
        <v>1298.18</v>
      </c>
      <c r="AB113" s="2">
        <v>60986</v>
      </c>
      <c r="AC113" s="27">
        <v>3.0000000000000001E-3</v>
      </c>
      <c r="AD113" s="14">
        <v>1425.45</v>
      </c>
      <c r="AE113" s="27">
        <v>0.185</v>
      </c>
    </row>
    <row r="114" spans="1:31" x14ac:dyDescent="0.3">
      <c r="A114" t="s">
        <v>1765</v>
      </c>
      <c r="B114" s="2">
        <v>266</v>
      </c>
      <c r="C114" s="27">
        <v>9.3661971830985916E-2</v>
      </c>
      <c r="D114" s="2">
        <v>100.60606060606</v>
      </c>
      <c r="E114" s="2">
        <v>472</v>
      </c>
      <c r="F114" s="27">
        <v>0.13594470046082949</v>
      </c>
      <c r="G114" s="14">
        <v>129.69696969696901</v>
      </c>
      <c r="H114" s="2">
        <v>435</v>
      </c>
      <c r="I114" s="27">
        <v>0.11986773215761917</v>
      </c>
      <c r="J114" s="14">
        <v>175.75756799999999</v>
      </c>
      <c r="K114" s="27">
        <v>0.63533834586466165</v>
      </c>
      <c r="L114" s="2">
        <v>2626</v>
      </c>
      <c r="M114" s="27">
        <v>7.0000000000000001E-3</v>
      </c>
      <c r="N114" s="2">
        <v>486</v>
      </c>
      <c r="O114" s="2">
        <v>2328</v>
      </c>
      <c r="P114" s="27">
        <v>6.0000000000000001E-3</v>
      </c>
      <c r="Q114" s="14">
        <v>292.73</v>
      </c>
      <c r="R114" s="2">
        <v>1604</v>
      </c>
      <c r="S114" s="27">
        <v>4.0000000000000001E-3</v>
      </c>
      <c r="T114" s="14">
        <v>255.76</v>
      </c>
      <c r="U114" s="27">
        <v>-0.38900000000000001</v>
      </c>
      <c r="V114" s="2">
        <v>45880</v>
      </c>
      <c r="W114" s="27">
        <v>3.0000000000000001E-3</v>
      </c>
      <c r="X114" s="2">
        <v>1390</v>
      </c>
      <c r="Y114" s="2">
        <v>40700</v>
      </c>
      <c r="Z114" s="27">
        <v>2E-3</v>
      </c>
      <c r="AA114" s="14">
        <v>897.58</v>
      </c>
      <c r="AB114" s="2">
        <v>34224</v>
      </c>
      <c r="AC114" s="27">
        <v>2E-3</v>
      </c>
      <c r="AD114" s="14">
        <v>868.48</v>
      </c>
      <c r="AE114" s="27">
        <v>-0.254</v>
      </c>
    </row>
    <row r="115" spans="1:31" x14ac:dyDescent="0.3">
      <c r="A115" t="s">
        <v>1766</v>
      </c>
      <c r="B115" s="2">
        <v>0</v>
      </c>
      <c r="C115" s="27">
        <v>0</v>
      </c>
      <c r="D115" s="2">
        <v>80</v>
      </c>
      <c r="E115" s="2">
        <v>56</v>
      </c>
      <c r="F115" s="27">
        <v>1.6129032258064516E-2</v>
      </c>
      <c r="G115" s="14">
        <v>32.727272727272698</v>
      </c>
      <c r="H115" s="2">
        <v>0</v>
      </c>
      <c r="I115" s="27">
        <v>0</v>
      </c>
      <c r="J115" s="14">
        <v>12.727273</v>
      </c>
      <c r="K115" s="27"/>
      <c r="L115" s="2">
        <v>5164</v>
      </c>
      <c r="M115" s="27">
        <v>1.4999999999999999E-2</v>
      </c>
      <c r="N115" s="2">
        <v>357</v>
      </c>
      <c r="O115" s="2">
        <v>4822</v>
      </c>
      <c r="P115" s="27">
        <v>1.2999999999999999E-2</v>
      </c>
      <c r="Q115" s="14">
        <v>343.64</v>
      </c>
      <c r="R115" s="2">
        <v>3740</v>
      </c>
      <c r="S115" s="27">
        <v>8.9999999999999993E-3</v>
      </c>
      <c r="T115" s="14">
        <v>267.88</v>
      </c>
      <c r="U115" s="27">
        <v>-0.27600000000000002</v>
      </c>
      <c r="V115" s="2">
        <v>834363</v>
      </c>
      <c r="W115" s="27">
        <v>5.0999999999999997E-2</v>
      </c>
      <c r="X115" s="2">
        <v>4459</v>
      </c>
      <c r="Y115" s="2">
        <v>881550</v>
      </c>
      <c r="Z115" s="27">
        <v>5.1999999999999998E-2</v>
      </c>
      <c r="AA115" s="14">
        <v>4419.3900000000003</v>
      </c>
      <c r="AB115" s="2">
        <v>843498</v>
      </c>
      <c r="AC115" s="27">
        <v>4.5999999999999999E-2</v>
      </c>
      <c r="AD115" s="14">
        <v>4044.85</v>
      </c>
      <c r="AE115" s="27">
        <v>1.0999999999999999E-2</v>
      </c>
    </row>
    <row r="116" spans="1:31" x14ac:dyDescent="0.3">
      <c r="A116" t="s">
        <v>1767</v>
      </c>
      <c r="B116" s="2">
        <v>0</v>
      </c>
      <c r="C116" s="27">
        <v>0</v>
      </c>
      <c r="D116" s="2">
        <v>80</v>
      </c>
      <c r="E116" s="2">
        <v>56</v>
      </c>
      <c r="F116" s="27">
        <v>1.6129032258064516E-2</v>
      </c>
      <c r="G116" s="14">
        <v>32.727272727272698</v>
      </c>
      <c r="H116" s="2">
        <v>0</v>
      </c>
      <c r="I116" s="27">
        <v>0</v>
      </c>
      <c r="J116" s="14">
        <v>12.727273</v>
      </c>
      <c r="K116" s="27"/>
      <c r="L116" s="2">
        <v>4974</v>
      </c>
      <c r="M116" s="27">
        <v>1.4E-2</v>
      </c>
      <c r="N116" s="2">
        <v>342</v>
      </c>
      <c r="O116" s="2">
        <v>4692</v>
      </c>
      <c r="P116" s="27">
        <v>1.2999999999999999E-2</v>
      </c>
      <c r="Q116" s="14">
        <v>331.52</v>
      </c>
      <c r="R116" s="2">
        <v>3534</v>
      </c>
      <c r="S116" s="27">
        <v>8.9999999999999993E-3</v>
      </c>
      <c r="T116" s="14">
        <v>264.85000000000002</v>
      </c>
      <c r="U116" s="27">
        <v>-0.28999999999999998</v>
      </c>
      <c r="V116" s="2">
        <v>621218</v>
      </c>
      <c r="W116" s="27">
        <v>3.7999999999999999E-2</v>
      </c>
      <c r="X116" s="2">
        <v>4339</v>
      </c>
      <c r="Y116" s="2">
        <v>612954</v>
      </c>
      <c r="Z116" s="27">
        <v>3.5999999999999997E-2</v>
      </c>
      <c r="AA116" s="14">
        <v>3844.24</v>
      </c>
      <c r="AB116" s="2">
        <v>525023</v>
      </c>
      <c r="AC116" s="27">
        <v>2.9000000000000001E-2</v>
      </c>
      <c r="AD116" s="14">
        <v>3417.58</v>
      </c>
      <c r="AE116" s="27">
        <v>-0.155</v>
      </c>
    </row>
    <row r="117" spans="1:31" x14ac:dyDescent="0.3">
      <c r="A117" t="s">
        <v>1768</v>
      </c>
      <c r="B117" s="2">
        <v>0</v>
      </c>
      <c r="C117" s="27">
        <v>0</v>
      </c>
      <c r="D117" s="2">
        <v>80</v>
      </c>
      <c r="E117" s="2">
        <v>0</v>
      </c>
      <c r="F117" s="27">
        <v>0</v>
      </c>
      <c r="G117" s="14">
        <v>11.5151515151515</v>
      </c>
      <c r="H117" s="2">
        <v>0</v>
      </c>
      <c r="I117" s="27">
        <v>0</v>
      </c>
      <c r="J117" s="14">
        <v>12.727273</v>
      </c>
      <c r="K117" s="27"/>
      <c r="L117" s="2">
        <v>68</v>
      </c>
      <c r="M117" s="27">
        <v>0</v>
      </c>
      <c r="N117" s="2">
        <v>36</v>
      </c>
      <c r="O117" s="2">
        <v>37</v>
      </c>
      <c r="P117" s="27">
        <v>0</v>
      </c>
      <c r="Q117" s="14">
        <v>24.85</v>
      </c>
      <c r="R117" s="2">
        <v>88</v>
      </c>
      <c r="S117" s="27">
        <v>0</v>
      </c>
      <c r="T117" s="14">
        <v>46.06</v>
      </c>
      <c r="U117" s="27">
        <v>0.29399999999999998</v>
      </c>
      <c r="V117" s="2">
        <v>22738</v>
      </c>
      <c r="W117" s="27">
        <v>1E-3</v>
      </c>
      <c r="X117" s="2">
        <v>762</v>
      </c>
      <c r="Y117" s="2">
        <v>21392</v>
      </c>
      <c r="Z117" s="27">
        <v>1E-3</v>
      </c>
      <c r="AA117" s="14">
        <v>702.42</v>
      </c>
      <c r="AB117" s="2">
        <v>198976</v>
      </c>
      <c r="AC117" s="27">
        <v>1.0999999999999999E-2</v>
      </c>
      <c r="AD117" s="14">
        <v>2120.61</v>
      </c>
      <c r="AE117" s="27">
        <v>7.7510000000000003</v>
      </c>
    </row>
    <row r="118" spans="1:31" x14ac:dyDescent="0.3">
      <c r="A118" t="s">
        <v>1769</v>
      </c>
      <c r="B118" s="2">
        <v>0</v>
      </c>
      <c r="C118" s="27">
        <v>0</v>
      </c>
      <c r="D118" s="2">
        <v>80</v>
      </c>
      <c r="E118" s="2">
        <v>0</v>
      </c>
      <c r="F118" s="27">
        <v>0</v>
      </c>
      <c r="G118" s="14">
        <v>11.5151515151515</v>
      </c>
      <c r="H118" s="2">
        <v>0</v>
      </c>
      <c r="I118" s="27">
        <v>0</v>
      </c>
      <c r="J118" s="14">
        <v>12.727273</v>
      </c>
      <c r="K118" s="27"/>
      <c r="L118" s="2">
        <v>31</v>
      </c>
      <c r="M118" s="27">
        <v>0</v>
      </c>
      <c r="N118" s="2">
        <v>30</v>
      </c>
      <c r="O118" s="2">
        <v>50</v>
      </c>
      <c r="P118" s="27">
        <v>0</v>
      </c>
      <c r="Q118" s="14">
        <v>41.82</v>
      </c>
      <c r="R118" s="2">
        <v>27</v>
      </c>
      <c r="S118" s="27">
        <v>0</v>
      </c>
      <c r="T118" s="14">
        <v>14.55</v>
      </c>
      <c r="U118" s="27">
        <v>-0.129</v>
      </c>
      <c r="V118" s="2">
        <v>130197</v>
      </c>
      <c r="W118" s="27">
        <v>8.0000000000000002E-3</v>
      </c>
      <c r="X118" s="2">
        <v>1572</v>
      </c>
      <c r="Y118" s="2">
        <v>171619</v>
      </c>
      <c r="Z118" s="27">
        <v>0.01</v>
      </c>
      <c r="AA118" s="14">
        <v>1770.3</v>
      </c>
      <c r="AB118" s="2">
        <v>77897</v>
      </c>
      <c r="AC118" s="27">
        <v>4.0000000000000001E-3</v>
      </c>
      <c r="AD118" s="14">
        <v>1398.79</v>
      </c>
      <c r="AE118" s="27">
        <v>-0.40200000000000002</v>
      </c>
    </row>
    <row r="119" spans="1:31" x14ac:dyDescent="0.3">
      <c r="A119" t="s">
        <v>1770</v>
      </c>
      <c r="B119" s="2">
        <v>0</v>
      </c>
      <c r="C119" s="27">
        <v>0</v>
      </c>
      <c r="D119" s="2">
        <v>80</v>
      </c>
      <c r="E119" s="2">
        <v>0</v>
      </c>
      <c r="F119" s="27">
        <v>0</v>
      </c>
      <c r="G119" s="14">
        <v>11.5151515151515</v>
      </c>
      <c r="H119" s="2">
        <v>0</v>
      </c>
      <c r="I119" s="27">
        <v>0</v>
      </c>
      <c r="J119" s="14">
        <v>12.727273</v>
      </c>
      <c r="K119" s="27"/>
      <c r="L119" s="2">
        <v>49</v>
      </c>
      <c r="M119" s="27">
        <v>0</v>
      </c>
      <c r="N119" s="2">
        <v>27</v>
      </c>
      <c r="O119" s="2">
        <v>43</v>
      </c>
      <c r="P119" s="27">
        <v>0</v>
      </c>
      <c r="Q119" s="14">
        <v>21.82</v>
      </c>
      <c r="R119" s="2">
        <v>37</v>
      </c>
      <c r="S119" s="27">
        <v>0</v>
      </c>
      <c r="T119" s="14">
        <v>24.85</v>
      </c>
      <c r="U119" s="27">
        <v>-0.245</v>
      </c>
      <c r="V119" s="2">
        <v>54758</v>
      </c>
      <c r="W119" s="27">
        <v>3.0000000000000001E-3</v>
      </c>
      <c r="X119" s="2">
        <v>978</v>
      </c>
      <c r="Y119" s="2">
        <v>66945</v>
      </c>
      <c r="Z119" s="27">
        <v>4.0000000000000001E-3</v>
      </c>
      <c r="AA119" s="14">
        <v>1289.0899999999999</v>
      </c>
      <c r="AB119" s="2">
        <v>29447</v>
      </c>
      <c r="AC119" s="27">
        <v>2E-3</v>
      </c>
      <c r="AD119" s="14">
        <v>932.73</v>
      </c>
      <c r="AE119" s="27">
        <v>-0.46200000000000002</v>
      </c>
    </row>
    <row r="120" spans="1:31" x14ac:dyDescent="0.3">
      <c r="A120" t="s">
        <v>1514</v>
      </c>
      <c r="B120" s="2">
        <v>0</v>
      </c>
      <c r="C120" s="27">
        <v>0</v>
      </c>
      <c r="D120" s="2">
        <v>80</v>
      </c>
      <c r="E120" s="2">
        <v>0</v>
      </c>
      <c r="F120" s="27">
        <v>0</v>
      </c>
      <c r="G120" s="14">
        <v>11.5151515151515</v>
      </c>
      <c r="H120" s="2">
        <v>0</v>
      </c>
      <c r="I120" s="27">
        <v>0</v>
      </c>
      <c r="J120" s="14">
        <v>12.727273</v>
      </c>
      <c r="K120" s="27"/>
      <c r="L120" s="2">
        <v>42</v>
      </c>
      <c r="M120" s="27">
        <v>0</v>
      </c>
      <c r="N120" s="2">
        <v>25</v>
      </c>
      <c r="O120" s="2">
        <v>0</v>
      </c>
      <c r="P120" s="27">
        <v>0</v>
      </c>
      <c r="Q120" s="14">
        <v>16.97</v>
      </c>
      <c r="R120" s="2">
        <v>54</v>
      </c>
      <c r="S120" s="27">
        <v>0</v>
      </c>
      <c r="T120" s="14">
        <v>27.27</v>
      </c>
      <c r="U120" s="27">
        <v>0.28599999999999998</v>
      </c>
      <c r="V120" s="2">
        <v>5452</v>
      </c>
      <c r="W120" s="27">
        <v>0</v>
      </c>
      <c r="X120" s="2">
        <v>285</v>
      </c>
      <c r="Y120" s="2">
        <v>8640</v>
      </c>
      <c r="Z120" s="27">
        <v>1E-3</v>
      </c>
      <c r="AA120" s="14">
        <v>428.48</v>
      </c>
      <c r="AB120" s="2">
        <v>12155</v>
      </c>
      <c r="AC120" s="27">
        <v>1E-3</v>
      </c>
      <c r="AD120" s="14">
        <v>453.33</v>
      </c>
      <c r="AE120" s="27">
        <v>1.2290000000000001</v>
      </c>
    </row>
    <row r="121" spans="1:31" x14ac:dyDescent="0.3">
      <c r="A121" t="s">
        <v>1515</v>
      </c>
      <c r="B121" s="2">
        <v>0</v>
      </c>
      <c r="C121" s="27">
        <v>0</v>
      </c>
      <c r="D121" s="2">
        <v>80</v>
      </c>
      <c r="E121" s="2">
        <v>0</v>
      </c>
      <c r="F121" s="27">
        <v>0</v>
      </c>
      <c r="G121" s="14">
        <v>11.5151515151515</v>
      </c>
      <c r="H121" s="2">
        <v>0</v>
      </c>
      <c r="I121" s="27">
        <v>0</v>
      </c>
      <c r="J121" s="14">
        <v>12.727273</v>
      </c>
      <c r="K121" s="27"/>
      <c r="L121" s="2">
        <v>29</v>
      </c>
      <c r="M121" s="27">
        <v>0</v>
      </c>
      <c r="N121" s="2">
        <v>27</v>
      </c>
      <c r="O121" s="2">
        <v>77</v>
      </c>
      <c r="P121" s="27">
        <v>0</v>
      </c>
      <c r="Q121" s="14">
        <v>27.27</v>
      </c>
      <c r="R121" s="2">
        <v>251</v>
      </c>
      <c r="S121" s="27">
        <v>1E-3</v>
      </c>
      <c r="T121" s="14">
        <v>80</v>
      </c>
      <c r="U121" s="27">
        <v>7.6550000000000002</v>
      </c>
      <c r="V121" s="2">
        <v>7341</v>
      </c>
      <c r="W121" s="27">
        <v>0</v>
      </c>
      <c r="X121" s="2">
        <v>407</v>
      </c>
      <c r="Y121" s="2">
        <v>9086</v>
      </c>
      <c r="Z121" s="27">
        <v>1E-3</v>
      </c>
      <c r="AA121" s="14">
        <v>405.45</v>
      </c>
      <c r="AB121" s="2">
        <v>36638</v>
      </c>
      <c r="AC121" s="27">
        <v>2E-3</v>
      </c>
      <c r="AD121" s="14">
        <v>947.88</v>
      </c>
      <c r="AE121" s="27">
        <v>3.9910000000000001</v>
      </c>
    </row>
    <row r="122" spans="1:31" x14ac:dyDescent="0.3">
      <c r="A122" t="s">
        <v>1516</v>
      </c>
      <c r="B122" s="2">
        <v>0</v>
      </c>
      <c r="C122" s="27">
        <v>0</v>
      </c>
      <c r="D122" s="2">
        <v>80</v>
      </c>
      <c r="E122" s="2">
        <v>0</v>
      </c>
      <c r="F122" s="27">
        <v>0</v>
      </c>
      <c r="G122" s="14">
        <v>11.5151515151515</v>
      </c>
      <c r="H122" s="2">
        <v>0</v>
      </c>
      <c r="I122" s="27">
        <v>0</v>
      </c>
      <c r="J122" s="14">
        <v>12.727273</v>
      </c>
      <c r="K122" s="27"/>
      <c r="L122" s="2">
        <v>1113</v>
      </c>
      <c r="M122" s="27">
        <v>3.0000000000000001E-3</v>
      </c>
      <c r="N122" s="2">
        <v>160</v>
      </c>
      <c r="O122" s="2">
        <v>1153</v>
      </c>
      <c r="P122" s="27">
        <v>3.0000000000000001E-3</v>
      </c>
      <c r="Q122" s="14">
        <v>155.76</v>
      </c>
      <c r="R122" s="2">
        <v>625</v>
      </c>
      <c r="S122" s="27">
        <v>2E-3</v>
      </c>
      <c r="T122" s="14">
        <v>116.97</v>
      </c>
      <c r="U122" s="27">
        <v>-0.438</v>
      </c>
      <c r="V122" s="2">
        <v>54856</v>
      </c>
      <c r="W122" s="27">
        <v>3.0000000000000001E-3</v>
      </c>
      <c r="X122" s="2">
        <v>1179</v>
      </c>
      <c r="Y122" s="2">
        <v>59537</v>
      </c>
      <c r="Z122" s="27">
        <v>4.0000000000000001E-3</v>
      </c>
      <c r="AA122" s="14">
        <v>1263.03</v>
      </c>
      <c r="AB122" s="2">
        <v>52947</v>
      </c>
      <c r="AC122" s="27">
        <v>3.0000000000000001E-3</v>
      </c>
      <c r="AD122" s="14">
        <v>1136.97</v>
      </c>
      <c r="AE122" s="27">
        <v>-3.5000000000000003E-2</v>
      </c>
    </row>
    <row r="123" spans="1:31" x14ac:dyDescent="0.3">
      <c r="A123" t="s">
        <v>1517</v>
      </c>
      <c r="B123" s="2">
        <v>0</v>
      </c>
      <c r="C123" s="27">
        <v>0</v>
      </c>
      <c r="D123" s="2">
        <v>80</v>
      </c>
      <c r="E123" s="2">
        <v>0</v>
      </c>
      <c r="F123" s="27">
        <v>0</v>
      </c>
      <c r="G123" s="14">
        <v>11.5151515151515</v>
      </c>
      <c r="H123" s="2">
        <v>0</v>
      </c>
      <c r="I123" s="27">
        <v>0</v>
      </c>
      <c r="J123" s="14">
        <v>12.727273</v>
      </c>
      <c r="K123" s="27"/>
      <c r="L123" s="2">
        <v>2102</v>
      </c>
      <c r="M123" s="27">
        <v>6.0000000000000001E-3</v>
      </c>
      <c r="N123" s="2">
        <v>222</v>
      </c>
      <c r="O123" s="2">
        <v>3182</v>
      </c>
      <c r="P123" s="27">
        <v>8.9999999999999993E-3</v>
      </c>
      <c r="Q123" s="14">
        <v>305.45</v>
      </c>
      <c r="R123" s="2">
        <v>1611</v>
      </c>
      <c r="S123" s="27">
        <v>4.0000000000000001E-3</v>
      </c>
      <c r="T123" s="14">
        <v>230.3</v>
      </c>
      <c r="U123" s="27">
        <v>-0.23400000000000001</v>
      </c>
      <c r="V123" s="2">
        <v>152260</v>
      </c>
      <c r="W123" s="27">
        <v>8.9999999999999993E-3</v>
      </c>
      <c r="X123" s="2">
        <v>2015</v>
      </c>
      <c r="Y123" s="2">
        <v>188736</v>
      </c>
      <c r="Z123" s="27">
        <v>1.0999999999999999E-2</v>
      </c>
      <c r="AA123" s="14">
        <v>1796.97</v>
      </c>
      <c r="AB123" s="2">
        <v>153669</v>
      </c>
      <c r="AC123" s="27">
        <v>8.0000000000000002E-3</v>
      </c>
      <c r="AD123" s="14">
        <v>2127.27</v>
      </c>
      <c r="AE123" s="27">
        <v>8.9999999999999993E-3</v>
      </c>
    </row>
    <row r="124" spans="1:31" x14ac:dyDescent="0.3">
      <c r="A124" t="s">
        <v>1518</v>
      </c>
      <c r="B124" s="2">
        <v>22</v>
      </c>
      <c r="C124" s="27">
        <v>7.7464788732394367E-3</v>
      </c>
      <c r="D124" s="2">
        <v>14.545454545454501</v>
      </c>
      <c r="E124" s="2">
        <v>83</v>
      </c>
      <c r="F124" s="27">
        <v>2.3905529953917051E-2</v>
      </c>
      <c r="G124" s="14">
        <v>32.121212121212103</v>
      </c>
      <c r="H124" s="2">
        <v>27</v>
      </c>
      <c r="I124" s="27">
        <v>7.4400661339211905E-3</v>
      </c>
      <c r="J124" s="14">
        <v>26.666665999999999</v>
      </c>
      <c r="K124" s="27">
        <v>0.22727272727272727</v>
      </c>
      <c r="L124" s="2">
        <v>7615</v>
      </c>
      <c r="M124" s="27">
        <v>2.1999999999999999E-2</v>
      </c>
      <c r="N124" s="2">
        <v>465</v>
      </c>
      <c r="O124" s="2">
        <v>6704</v>
      </c>
      <c r="P124" s="27">
        <v>1.9E-2</v>
      </c>
      <c r="Q124" s="14">
        <v>395.15</v>
      </c>
      <c r="R124" s="2">
        <v>6136</v>
      </c>
      <c r="S124" s="27">
        <v>1.4999999999999999E-2</v>
      </c>
      <c r="T124" s="14">
        <v>340</v>
      </c>
      <c r="U124" s="27">
        <v>-0.19400000000000001</v>
      </c>
      <c r="V124" s="2">
        <v>450439</v>
      </c>
      <c r="W124" s="27">
        <v>2.8000000000000001E-2</v>
      </c>
      <c r="X124" s="2">
        <v>3590</v>
      </c>
      <c r="Y124" s="2">
        <v>458523</v>
      </c>
      <c r="Z124" s="27">
        <v>2.7E-2</v>
      </c>
      <c r="AA124" s="14">
        <v>3424.85</v>
      </c>
      <c r="AB124" s="2">
        <v>461980</v>
      </c>
      <c r="AC124" s="27">
        <v>2.5000000000000001E-2</v>
      </c>
      <c r="AD124" s="14">
        <v>3393.94</v>
      </c>
      <c r="AE124" s="27">
        <v>2.5999999999999999E-2</v>
      </c>
    </row>
    <row r="125" spans="1:31" x14ac:dyDescent="0.3">
      <c r="A125" t="s">
        <v>1520</v>
      </c>
      <c r="B125" s="2">
        <v>219</v>
      </c>
      <c r="C125" s="27">
        <v>7.7112676056338023E-2</v>
      </c>
      <c r="D125" s="2">
        <v>93.3333333333333</v>
      </c>
      <c r="E125" s="2">
        <v>8</v>
      </c>
      <c r="F125" s="27">
        <v>2.304147465437788E-3</v>
      </c>
      <c r="G125" s="14">
        <v>8.4848484848484809</v>
      </c>
      <c r="H125" s="2">
        <v>113</v>
      </c>
      <c r="I125" s="27">
        <v>3.1138054560484983E-2</v>
      </c>
      <c r="J125" s="14">
        <v>53.939392099999999</v>
      </c>
      <c r="K125" s="27">
        <v>-0.48401826484018262</v>
      </c>
      <c r="L125" s="2">
        <v>9788</v>
      </c>
      <c r="M125" s="27">
        <v>2.8000000000000001E-2</v>
      </c>
      <c r="N125" s="2">
        <v>612</v>
      </c>
      <c r="O125" s="2">
        <v>6136</v>
      </c>
      <c r="P125" s="27">
        <v>1.7000000000000001E-2</v>
      </c>
      <c r="Q125" s="14">
        <v>455.76</v>
      </c>
      <c r="R125" s="2">
        <v>3998</v>
      </c>
      <c r="S125" s="27">
        <v>0.01</v>
      </c>
      <c r="T125" s="14">
        <v>335.15</v>
      </c>
      <c r="U125" s="27">
        <v>-0.59199999999999997</v>
      </c>
      <c r="V125" s="2">
        <v>156290</v>
      </c>
      <c r="W125" s="27">
        <v>0.01</v>
      </c>
      <c r="X125" s="2">
        <v>1972</v>
      </c>
      <c r="Y125" s="2">
        <v>167658</v>
      </c>
      <c r="Z125" s="27">
        <v>0.01</v>
      </c>
      <c r="AA125" s="14">
        <v>2072.73</v>
      </c>
      <c r="AB125" s="2">
        <v>198331</v>
      </c>
      <c r="AC125" s="27">
        <v>1.0999999999999999E-2</v>
      </c>
      <c r="AD125" s="14">
        <v>2360</v>
      </c>
      <c r="AE125" s="27">
        <v>0.26900000000000002</v>
      </c>
    </row>
    <row r="126" spans="1:31" x14ac:dyDescent="0.3">
      <c r="A126" t="s">
        <v>1771</v>
      </c>
      <c r="B126" s="2">
        <v>10</v>
      </c>
      <c r="C126" s="27">
        <v>3.5211267605633804E-3</v>
      </c>
      <c r="D126" s="2">
        <v>9.6969696969696901</v>
      </c>
      <c r="E126" s="2">
        <v>5</v>
      </c>
      <c r="F126" s="27">
        <v>1.4400921658986176E-3</v>
      </c>
      <c r="G126" s="14">
        <v>6.0606060606060597</v>
      </c>
      <c r="H126" s="2">
        <v>82</v>
      </c>
      <c r="I126" s="27">
        <v>2.2595756406723615E-2</v>
      </c>
      <c r="J126" s="14">
        <v>42.4242439</v>
      </c>
      <c r="K126" s="27">
        <v>7.2</v>
      </c>
      <c r="L126" s="2">
        <v>13059</v>
      </c>
      <c r="M126" s="27">
        <v>3.6999999999999998E-2</v>
      </c>
      <c r="N126" s="2">
        <v>478</v>
      </c>
      <c r="O126" s="2">
        <v>14989</v>
      </c>
      <c r="P126" s="27">
        <v>4.2000000000000003E-2</v>
      </c>
      <c r="Q126" s="14">
        <v>547.27</v>
      </c>
      <c r="R126" s="2">
        <v>22366</v>
      </c>
      <c r="S126" s="27">
        <v>5.6000000000000001E-2</v>
      </c>
      <c r="T126" s="14">
        <v>853.94</v>
      </c>
      <c r="U126" s="27">
        <v>0.71299999999999997</v>
      </c>
      <c r="V126" s="2">
        <v>805819</v>
      </c>
      <c r="W126" s="27">
        <v>0.05</v>
      </c>
      <c r="X126" s="2">
        <v>4420</v>
      </c>
      <c r="Y126" s="2">
        <v>900328</v>
      </c>
      <c r="Z126" s="27">
        <v>5.2999999999999999E-2</v>
      </c>
      <c r="AA126" s="14">
        <v>4250.3</v>
      </c>
      <c r="AB126" s="2">
        <v>1529697</v>
      </c>
      <c r="AC126" s="27">
        <v>8.4000000000000005E-2</v>
      </c>
      <c r="AD126" s="14">
        <v>8544.24</v>
      </c>
      <c r="AE126" s="27">
        <v>0.89800000000000002</v>
      </c>
    </row>
    <row r="127" spans="1:31" x14ac:dyDescent="0.3">
      <c r="A127" s="18"/>
      <c r="B127" s="18"/>
      <c r="C127" s="18"/>
      <c r="D127" s="18"/>
      <c r="E127" s="18"/>
      <c r="F127" s="18"/>
      <c r="G127" s="18"/>
      <c r="H127" s="18"/>
      <c r="I127" s="18"/>
      <c r="J127" s="18"/>
      <c r="K127" s="18"/>
      <c r="L127" s="18"/>
      <c r="M127" s="18"/>
      <c r="N127" s="18"/>
      <c r="O127" s="18"/>
      <c r="P127" s="18"/>
      <c r="Q127" s="18"/>
      <c r="R127" s="18"/>
      <c r="S127" s="18"/>
      <c r="T127" s="18"/>
      <c r="U127" s="18"/>
      <c r="V127" s="18"/>
      <c r="W127" s="18"/>
      <c r="X127" s="18"/>
      <c r="Y127" s="18"/>
      <c r="Z127" s="18"/>
      <c r="AA127" s="18"/>
      <c r="AB127" s="18"/>
      <c r="AC127" s="18"/>
      <c r="AD127" s="18"/>
      <c r="AE127" s="18"/>
    </row>
    <row r="128" spans="1:31" x14ac:dyDescent="0.3">
      <c r="A128" s="122" t="s">
        <v>1772</v>
      </c>
      <c r="B128" s="122"/>
      <c r="C128" s="122"/>
      <c r="D128" s="122"/>
      <c r="E128" s="122"/>
      <c r="F128" s="122"/>
      <c r="G128" s="122"/>
      <c r="H128" s="122"/>
      <c r="I128" s="122"/>
      <c r="J128" s="122"/>
      <c r="K128" s="122"/>
      <c r="L128" s="122"/>
      <c r="M128" s="122"/>
      <c r="N128" s="122"/>
      <c r="O128" s="122"/>
      <c r="P128" s="122"/>
      <c r="Q128" s="122"/>
      <c r="R128" s="122"/>
      <c r="S128" s="122"/>
      <c r="T128" s="122"/>
      <c r="U128" s="122"/>
      <c r="V128" s="122"/>
      <c r="W128" s="122"/>
      <c r="X128" s="122"/>
      <c r="Y128" s="122"/>
      <c r="Z128" s="122"/>
      <c r="AA128" s="122"/>
      <c r="AB128" s="122"/>
      <c r="AC128" s="122"/>
      <c r="AD128" s="122"/>
      <c r="AE128" s="122"/>
    </row>
    <row r="129" spans="1:31" x14ac:dyDescent="0.3">
      <c r="B129" s="198" t="s">
        <v>1720</v>
      </c>
      <c r="C129" s="198"/>
      <c r="D129" s="198" t="s">
        <v>1721</v>
      </c>
      <c r="E129" s="198" t="s">
        <v>1720</v>
      </c>
      <c r="F129" s="198"/>
      <c r="G129" s="198" t="s">
        <v>1721</v>
      </c>
      <c r="H129" s="198" t="s">
        <v>1720</v>
      </c>
      <c r="I129" s="198"/>
      <c r="J129" s="198" t="s">
        <v>1721</v>
      </c>
      <c r="K129" t="s">
        <v>188</v>
      </c>
      <c r="L129" s="198" t="s">
        <v>1720</v>
      </c>
      <c r="M129" s="198"/>
      <c r="N129" s="198" t="s">
        <v>1721</v>
      </c>
      <c r="O129" s="198" t="s">
        <v>1720</v>
      </c>
      <c r="P129" s="198"/>
      <c r="Q129" s="198" t="s">
        <v>1721</v>
      </c>
      <c r="R129" s="198" t="s">
        <v>1720</v>
      </c>
      <c r="S129" s="198"/>
      <c r="T129" s="198" t="s">
        <v>1721</v>
      </c>
      <c r="U129" t="s">
        <v>188</v>
      </c>
      <c r="V129" s="198" t="s">
        <v>1720</v>
      </c>
      <c r="W129" s="198"/>
      <c r="X129" s="198" t="s">
        <v>1721</v>
      </c>
      <c r="Y129" s="198" t="s">
        <v>1720</v>
      </c>
      <c r="Z129" s="198"/>
      <c r="AA129" s="198" t="s">
        <v>1721</v>
      </c>
      <c r="AB129" s="198" t="s">
        <v>1720</v>
      </c>
      <c r="AC129" s="198"/>
      <c r="AD129" s="198" t="s">
        <v>1721</v>
      </c>
      <c r="AE129" t="s">
        <v>188</v>
      </c>
    </row>
    <row r="130" spans="1:31" x14ac:dyDescent="0.3">
      <c r="A130" t="s">
        <v>190</v>
      </c>
      <c r="B130" s="2">
        <v>2830</v>
      </c>
      <c r="C130" s="27" t="s">
        <v>188</v>
      </c>
      <c r="D130" s="2">
        <v>324.24242424242402</v>
      </c>
      <c r="E130" s="2">
        <v>3467</v>
      </c>
      <c r="F130" s="27" t="s">
        <v>188</v>
      </c>
      <c r="G130" s="14">
        <v>283.636363636363</v>
      </c>
      <c r="H130" s="2">
        <v>3547</v>
      </c>
      <c r="I130" s="27" t="s">
        <v>188</v>
      </c>
      <c r="J130" s="14">
        <v>244.84848</v>
      </c>
      <c r="K130" s="27">
        <v>0.25335689045936394</v>
      </c>
      <c r="L130" s="2">
        <v>338614</v>
      </c>
      <c r="M130" s="27" t="s">
        <v>188</v>
      </c>
      <c r="N130" s="2">
        <v>1864</v>
      </c>
      <c r="O130" s="2">
        <v>345323</v>
      </c>
      <c r="P130" s="27" t="s">
        <v>188</v>
      </c>
      <c r="Q130" s="14">
        <v>1970.91</v>
      </c>
      <c r="R130" s="2">
        <v>374636</v>
      </c>
      <c r="S130" s="27" t="s">
        <v>188</v>
      </c>
      <c r="T130" s="14">
        <v>1927.27</v>
      </c>
      <c r="U130" s="27">
        <v>0.106</v>
      </c>
      <c r="V130" s="2">
        <v>15466086</v>
      </c>
      <c r="W130" s="27" t="s">
        <v>188</v>
      </c>
      <c r="X130" s="2">
        <v>11853</v>
      </c>
      <c r="Y130" s="2">
        <v>15968724</v>
      </c>
      <c r="Z130" s="27" t="s">
        <v>188</v>
      </c>
      <c r="AA130" s="14">
        <v>11384.24</v>
      </c>
      <c r="AB130" s="2">
        <v>16710195</v>
      </c>
      <c r="AC130" s="27" t="s">
        <v>188</v>
      </c>
      <c r="AD130" s="14">
        <v>15007.88</v>
      </c>
      <c r="AE130" s="27">
        <v>0.08</v>
      </c>
    </row>
    <row r="131" spans="1:31" x14ac:dyDescent="0.3">
      <c r="A131" t="s">
        <v>1543</v>
      </c>
      <c r="B131" s="2">
        <v>125</v>
      </c>
      <c r="C131" s="27">
        <v>4.4169611307420496E-2</v>
      </c>
      <c r="D131" s="2">
        <v>58.181818181818201</v>
      </c>
      <c r="E131" s="2">
        <v>72</v>
      </c>
      <c r="F131" s="27">
        <v>2.0767233919815404E-2</v>
      </c>
      <c r="G131" s="14">
        <v>45.454545454545404</v>
      </c>
      <c r="H131" s="2">
        <v>85</v>
      </c>
      <c r="I131" s="27">
        <v>2.3963913166055822E-2</v>
      </c>
      <c r="J131" s="14">
        <v>41.818179999999998</v>
      </c>
      <c r="K131" s="27">
        <v>-0.32</v>
      </c>
      <c r="L131" s="2">
        <v>11171</v>
      </c>
      <c r="M131" s="27">
        <v>3.3000000000000002E-2</v>
      </c>
      <c r="N131" s="2">
        <v>542</v>
      </c>
      <c r="O131" s="2">
        <v>9302</v>
      </c>
      <c r="P131" s="27">
        <v>2.7E-2</v>
      </c>
      <c r="Q131" s="14">
        <v>494.55</v>
      </c>
      <c r="R131" s="2">
        <v>9530</v>
      </c>
      <c r="S131" s="27">
        <v>2.5000000000000001E-2</v>
      </c>
      <c r="T131" s="14">
        <v>478.18</v>
      </c>
      <c r="U131" s="27">
        <v>-0.14699999999999999</v>
      </c>
      <c r="V131" s="2">
        <v>370123</v>
      </c>
      <c r="W131" s="27">
        <v>2.4E-2</v>
      </c>
      <c r="X131" s="2">
        <v>3264</v>
      </c>
      <c r="Y131" s="2">
        <v>319461</v>
      </c>
      <c r="Z131" s="27">
        <v>0.02</v>
      </c>
      <c r="AA131" s="14">
        <v>2753.94</v>
      </c>
      <c r="AB131" s="2">
        <v>303289</v>
      </c>
      <c r="AC131" s="27">
        <v>1.7999999999999999E-2</v>
      </c>
      <c r="AD131" s="14">
        <v>3125.45</v>
      </c>
      <c r="AE131" s="27">
        <v>-0.18099999999999999</v>
      </c>
    </row>
    <row r="132" spans="1:31" x14ac:dyDescent="0.3">
      <c r="A132" t="s">
        <v>1544</v>
      </c>
      <c r="B132" s="2">
        <v>269</v>
      </c>
      <c r="C132" s="27">
        <v>9.5053003533568908E-2</v>
      </c>
      <c r="D132" s="2">
        <v>75.151515151515099</v>
      </c>
      <c r="E132" s="2">
        <v>256</v>
      </c>
      <c r="F132" s="27">
        <v>7.3839053937121424E-2</v>
      </c>
      <c r="G132" s="14">
        <v>67.878787878787804</v>
      </c>
      <c r="H132" s="2">
        <v>432</v>
      </c>
      <c r="I132" s="27">
        <v>0.12179306456160136</v>
      </c>
      <c r="J132" s="14">
        <v>104.848488</v>
      </c>
      <c r="K132" s="27">
        <v>0.60594795539033453</v>
      </c>
      <c r="L132" s="2">
        <v>33978</v>
      </c>
      <c r="M132" s="27">
        <v>0.1</v>
      </c>
      <c r="N132" s="2">
        <v>758</v>
      </c>
      <c r="O132" s="2">
        <v>34244</v>
      </c>
      <c r="P132" s="27">
        <v>9.9000000000000005E-2</v>
      </c>
      <c r="Q132" s="14">
        <v>764.24</v>
      </c>
      <c r="R132" s="2">
        <v>38294</v>
      </c>
      <c r="S132" s="27">
        <v>0.10199999999999999</v>
      </c>
      <c r="T132" s="14">
        <v>1095.76</v>
      </c>
      <c r="U132" s="27">
        <v>0.127</v>
      </c>
      <c r="V132" s="2">
        <v>1396086</v>
      </c>
      <c r="W132" s="27">
        <v>0.09</v>
      </c>
      <c r="X132" s="2">
        <v>5716</v>
      </c>
      <c r="Y132" s="2">
        <v>1311080</v>
      </c>
      <c r="Z132" s="27">
        <v>8.2000000000000003E-2</v>
      </c>
      <c r="AA132" s="14">
        <v>4864.8500000000004</v>
      </c>
      <c r="AB132" s="2">
        <v>1229502</v>
      </c>
      <c r="AC132" s="27">
        <v>7.3999999999999996E-2</v>
      </c>
      <c r="AD132" s="14">
        <v>5622.42</v>
      </c>
      <c r="AE132" s="27">
        <v>-0.11899999999999999</v>
      </c>
    </row>
    <row r="133" spans="1:31" x14ac:dyDescent="0.3">
      <c r="A133" t="s">
        <v>1545</v>
      </c>
      <c r="B133" s="2">
        <v>282</v>
      </c>
      <c r="C133" s="27">
        <v>9.9646643109540634E-2</v>
      </c>
      <c r="D133" s="2">
        <v>64.242424242424207</v>
      </c>
      <c r="E133" s="2">
        <v>261</v>
      </c>
      <c r="F133" s="27">
        <v>7.5281222959330832E-2</v>
      </c>
      <c r="G133" s="14">
        <v>63.636363636363598</v>
      </c>
      <c r="H133" s="2">
        <v>195</v>
      </c>
      <c r="I133" s="27">
        <v>5.4976036086833942E-2</v>
      </c>
      <c r="J133" s="14">
        <v>57.5757561</v>
      </c>
      <c r="K133" s="27">
        <v>-0.30851063829787234</v>
      </c>
      <c r="L133" s="2">
        <v>52942</v>
      </c>
      <c r="M133" s="27">
        <v>0.156</v>
      </c>
      <c r="N133" s="2">
        <v>1043</v>
      </c>
      <c r="O133" s="2">
        <v>53540</v>
      </c>
      <c r="P133" s="27">
        <v>0.155</v>
      </c>
      <c r="Q133" s="14">
        <v>1042.42</v>
      </c>
      <c r="R133" s="2">
        <v>52284</v>
      </c>
      <c r="S133" s="27">
        <v>0.14000000000000001</v>
      </c>
      <c r="T133" s="14">
        <v>1039.3900000000001</v>
      </c>
      <c r="U133" s="27">
        <v>-1.2E-2</v>
      </c>
      <c r="V133" s="2">
        <v>2130130</v>
      </c>
      <c r="W133" s="27">
        <v>0.13800000000000001</v>
      </c>
      <c r="X133" s="2">
        <v>6925</v>
      </c>
      <c r="Y133" s="2">
        <v>2094400</v>
      </c>
      <c r="Z133" s="27">
        <v>0.13100000000000001</v>
      </c>
      <c r="AA133" s="14">
        <v>7031.52</v>
      </c>
      <c r="AB133" s="2">
        <v>2024473</v>
      </c>
      <c r="AC133" s="27">
        <v>0.121</v>
      </c>
      <c r="AD133" s="14">
        <v>7891.52</v>
      </c>
      <c r="AE133" s="27">
        <v>-0.05</v>
      </c>
    </row>
    <row r="134" spans="1:31" x14ac:dyDescent="0.3">
      <c r="A134" t="s">
        <v>1546</v>
      </c>
      <c r="B134" s="2">
        <v>417</v>
      </c>
      <c r="C134" s="27">
        <v>0.14734982332155477</v>
      </c>
      <c r="D134" s="2">
        <v>139.39393939393901</v>
      </c>
      <c r="E134" s="2">
        <v>636</v>
      </c>
      <c r="F134" s="27">
        <v>0.18344389962503604</v>
      </c>
      <c r="G134" s="14">
        <v>175.75757575757501</v>
      </c>
      <c r="H134" s="2">
        <v>229</v>
      </c>
      <c r="I134" s="27">
        <v>6.4561601353256268E-2</v>
      </c>
      <c r="J134" s="14">
        <v>77.575760000000002</v>
      </c>
      <c r="K134" s="27">
        <v>-0.45083932853717024</v>
      </c>
      <c r="L134" s="2">
        <v>78868</v>
      </c>
      <c r="M134" s="27">
        <v>0.23300000000000001</v>
      </c>
      <c r="N134" s="2">
        <v>1419</v>
      </c>
      <c r="O134" s="2">
        <v>82631</v>
      </c>
      <c r="P134" s="27">
        <v>0.23899999999999999</v>
      </c>
      <c r="Q134" s="14">
        <v>1236.3599999999999</v>
      </c>
      <c r="R134" s="2">
        <v>73839</v>
      </c>
      <c r="S134" s="27">
        <v>0.19700000000000001</v>
      </c>
      <c r="T134" s="14">
        <v>1340</v>
      </c>
      <c r="U134" s="27">
        <v>-6.4000000000000001E-2</v>
      </c>
      <c r="V134" s="2">
        <v>2407067</v>
      </c>
      <c r="W134" s="27">
        <v>0.156</v>
      </c>
      <c r="X134" s="2">
        <v>6049</v>
      </c>
      <c r="Y134" s="2">
        <v>2443892</v>
      </c>
      <c r="Z134" s="27">
        <v>0.153</v>
      </c>
      <c r="AA134" s="14">
        <v>6315.15</v>
      </c>
      <c r="AB134" s="2">
        <v>2448694</v>
      </c>
      <c r="AC134" s="27">
        <v>0.14699999999999999</v>
      </c>
      <c r="AD134" s="14">
        <v>7811.52</v>
      </c>
      <c r="AE134" s="27">
        <v>1.7000000000000001E-2</v>
      </c>
    </row>
    <row r="135" spans="1:31" x14ac:dyDescent="0.3">
      <c r="A135" t="s">
        <v>1547</v>
      </c>
      <c r="B135" s="2">
        <v>403</v>
      </c>
      <c r="C135" s="27">
        <v>0.14240282685512368</v>
      </c>
      <c r="D135" s="2">
        <v>113.333333333333</v>
      </c>
      <c r="E135" s="2">
        <v>639</v>
      </c>
      <c r="F135" s="27">
        <v>0.18430920103836171</v>
      </c>
      <c r="G135" s="14">
        <v>122.424242424242</v>
      </c>
      <c r="H135" s="2">
        <v>476</v>
      </c>
      <c r="I135" s="27">
        <v>0.1341979137299126</v>
      </c>
      <c r="J135" s="14">
        <v>107.272728</v>
      </c>
      <c r="K135" s="27">
        <v>0.18114143920595532</v>
      </c>
      <c r="L135" s="2">
        <v>60851</v>
      </c>
      <c r="M135" s="27">
        <v>0.18</v>
      </c>
      <c r="N135" s="2">
        <v>1085</v>
      </c>
      <c r="O135" s="2">
        <v>59030</v>
      </c>
      <c r="P135" s="27">
        <v>0.17100000000000001</v>
      </c>
      <c r="Q135" s="14">
        <v>1082.42</v>
      </c>
      <c r="R135" s="2">
        <v>72584</v>
      </c>
      <c r="S135" s="27">
        <v>0.19400000000000001</v>
      </c>
      <c r="T135" s="14">
        <v>1323.03</v>
      </c>
      <c r="U135" s="27">
        <v>0.193</v>
      </c>
      <c r="V135" s="2">
        <v>2265560</v>
      </c>
      <c r="W135" s="27">
        <v>0.14599999999999999</v>
      </c>
      <c r="X135" s="2">
        <v>7002</v>
      </c>
      <c r="Y135" s="2">
        <v>2338366</v>
      </c>
      <c r="Z135" s="27">
        <v>0.14599999999999999</v>
      </c>
      <c r="AA135" s="14">
        <v>6629.7</v>
      </c>
      <c r="AB135" s="2">
        <v>2347020</v>
      </c>
      <c r="AC135" s="27">
        <v>0.14000000000000001</v>
      </c>
      <c r="AD135" s="14">
        <v>9078.7900000000009</v>
      </c>
      <c r="AE135" s="27">
        <v>3.5999999999999997E-2</v>
      </c>
    </row>
    <row r="136" spans="1:31" x14ac:dyDescent="0.3">
      <c r="A136" t="s">
        <v>1548</v>
      </c>
      <c r="B136" s="2">
        <v>58</v>
      </c>
      <c r="C136" s="27">
        <v>2.0494699646643109E-2</v>
      </c>
      <c r="D136" s="2">
        <v>32.121212121212103</v>
      </c>
      <c r="E136" s="2">
        <v>100</v>
      </c>
      <c r="F136" s="27">
        <v>2.884338044418806E-2</v>
      </c>
      <c r="G136" s="14">
        <v>40</v>
      </c>
      <c r="H136" s="2">
        <v>34</v>
      </c>
      <c r="I136" s="27">
        <v>9.5855652664223294E-3</v>
      </c>
      <c r="J136" s="14">
        <v>22.424242</v>
      </c>
      <c r="K136" s="27">
        <v>-0.41379310344827586</v>
      </c>
      <c r="L136" s="2">
        <v>19639</v>
      </c>
      <c r="M136" s="27">
        <v>5.8000000000000003E-2</v>
      </c>
      <c r="N136" s="2">
        <v>613</v>
      </c>
      <c r="O136" s="2">
        <v>20766</v>
      </c>
      <c r="P136" s="27">
        <v>0.06</v>
      </c>
      <c r="Q136" s="14">
        <v>634.54999999999995</v>
      </c>
      <c r="R136" s="2">
        <v>27008</v>
      </c>
      <c r="S136" s="27">
        <v>7.1999999999999995E-2</v>
      </c>
      <c r="T136" s="14">
        <v>996.36</v>
      </c>
      <c r="U136" s="27">
        <v>0.375</v>
      </c>
      <c r="V136" s="2">
        <v>869777</v>
      </c>
      <c r="W136" s="27">
        <v>5.6000000000000001E-2</v>
      </c>
      <c r="X136" s="2">
        <v>4245</v>
      </c>
      <c r="Y136" s="2">
        <v>926588</v>
      </c>
      <c r="Z136" s="27">
        <v>5.8000000000000003E-2</v>
      </c>
      <c r="AA136" s="14">
        <v>5012.7299999999996</v>
      </c>
      <c r="AB136" s="2">
        <v>1020417</v>
      </c>
      <c r="AC136" s="27">
        <v>6.0999999999999999E-2</v>
      </c>
      <c r="AD136" s="14">
        <v>5467.27</v>
      </c>
      <c r="AE136" s="27">
        <v>0.17299999999999999</v>
      </c>
    </row>
    <row r="137" spans="1:31" x14ac:dyDescent="0.3">
      <c r="A137" t="s">
        <v>1549</v>
      </c>
      <c r="B137" s="2">
        <v>559</v>
      </c>
      <c r="C137" s="27">
        <v>0.19752650176678446</v>
      </c>
      <c r="D137" s="2">
        <v>133.333333333333</v>
      </c>
      <c r="E137" s="2">
        <v>625</v>
      </c>
      <c r="F137" s="27">
        <v>0.18027112777617538</v>
      </c>
      <c r="G137" s="14">
        <v>162.42424242424201</v>
      </c>
      <c r="H137" s="2">
        <v>598</v>
      </c>
      <c r="I137" s="27">
        <v>0.16859317733295742</v>
      </c>
      <c r="J137" s="14">
        <v>136.96969999999999</v>
      </c>
      <c r="K137" s="27">
        <v>6.9767441860465115E-2</v>
      </c>
      <c r="L137" s="2">
        <v>41712</v>
      </c>
      <c r="M137" s="27">
        <v>0.123</v>
      </c>
      <c r="N137" s="2">
        <v>1044</v>
      </c>
      <c r="O137" s="2">
        <v>40413</v>
      </c>
      <c r="P137" s="27">
        <v>0.11700000000000001</v>
      </c>
      <c r="Q137" s="14">
        <v>950.91</v>
      </c>
      <c r="R137" s="2">
        <v>47986</v>
      </c>
      <c r="S137" s="27">
        <v>0.128</v>
      </c>
      <c r="T137" s="14">
        <v>1056.3599999999999</v>
      </c>
      <c r="U137" s="27">
        <v>0.15</v>
      </c>
      <c r="V137" s="2">
        <v>2265870</v>
      </c>
      <c r="W137" s="27">
        <v>0.14699999999999999</v>
      </c>
      <c r="X137" s="2">
        <v>7862</v>
      </c>
      <c r="Y137" s="2">
        <v>2402613</v>
      </c>
      <c r="Z137" s="27">
        <v>0.15</v>
      </c>
      <c r="AA137" s="14">
        <v>6822.42</v>
      </c>
      <c r="AB137" s="2">
        <v>2508520</v>
      </c>
      <c r="AC137" s="27">
        <v>0.15</v>
      </c>
      <c r="AD137" s="14">
        <v>6536.36</v>
      </c>
      <c r="AE137" s="27">
        <v>0.107</v>
      </c>
    </row>
    <row r="138" spans="1:31" x14ac:dyDescent="0.3">
      <c r="A138" t="s">
        <v>1550</v>
      </c>
      <c r="B138" s="2">
        <v>0</v>
      </c>
      <c r="C138" s="27">
        <v>0</v>
      </c>
      <c r="D138" s="2">
        <v>80</v>
      </c>
      <c r="E138" s="2">
        <v>14</v>
      </c>
      <c r="F138" s="27">
        <v>4.0380732621863279E-3</v>
      </c>
      <c r="G138" s="14">
        <v>10.909090909090899</v>
      </c>
      <c r="H138" s="2">
        <v>114</v>
      </c>
      <c r="I138" s="27">
        <v>3.2139836481533693E-2</v>
      </c>
      <c r="J138" s="14">
        <v>60</v>
      </c>
      <c r="K138" s="27"/>
      <c r="L138" s="2">
        <v>4925</v>
      </c>
      <c r="M138" s="27">
        <v>1.4999999999999999E-2</v>
      </c>
      <c r="N138" s="2">
        <v>298</v>
      </c>
      <c r="O138" s="2">
        <v>5068</v>
      </c>
      <c r="P138" s="27">
        <v>1.4999999999999999E-2</v>
      </c>
      <c r="Q138" s="14">
        <v>349.7</v>
      </c>
      <c r="R138" s="2">
        <v>6662</v>
      </c>
      <c r="S138" s="27">
        <v>1.7999999999999999E-2</v>
      </c>
      <c r="T138" s="14">
        <v>404.24</v>
      </c>
      <c r="U138" s="27">
        <v>0.35299999999999998</v>
      </c>
      <c r="V138" s="2">
        <v>392451</v>
      </c>
      <c r="W138" s="27">
        <v>2.5000000000000001E-2</v>
      </c>
      <c r="X138" s="2">
        <v>2810</v>
      </c>
      <c r="Y138" s="2">
        <v>407834</v>
      </c>
      <c r="Z138" s="27">
        <v>2.5999999999999999E-2</v>
      </c>
      <c r="AA138" s="14">
        <v>2946.06</v>
      </c>
      <c r="AB138" s="2">
        <v>471835</v>
      </c>
      <c r="AC138" s="27">
        <v>2.8000000000000001E-2</v>
      </c>
      <c r="AD138" s="14">
        <v>3608.48</v>
      </c>
      <c r="AE138" s="27">
        <v>0.20200000000000001</v>
      </c>
    </row>
    <row r="139" spans="1:31" x14ac:dyDescent="0.3">
      <c r="A139" t="s">
        <v>1551</v>
      </c>
      <c r="B139" s="2">
        <v>66</v>
      </c>
      <c r="C139" s="27">
        <v>2.3321554770318022E-2</v>
      </c>
      <c r="D139" s="2">
        <v>28.484848484848399</v>
      </c>
      <c r="E139" s="2">
        <v>89</v>
      </c>
      <c r="F139" s="27">
        <v>2.5670608595327372E-2</v>
      </c>
      <c r="G139" s="14">
        <v>38.787878787878697</v>
      </c>
      <c r="H139" s="2">
        <v>116</v>
      </c>
      <c r="I139" s="27">
        <v>3.2703693261911478E-2</v>
      </c>
      <c r="J139" s="14">
        <v>64.848489999999998</v>
      </c>
      <c r="K139" s="27">
        <v>0.75757575757575757</v>
      </c>
      <c r="L139" s="2">
        <v>6397</v>
      </c>
      <c r="M139" s="27">
        <v>1.9E-2</v>
      </c>
      <c r="N139" s="2">
        <v>410</v>
      </c>
      <c r="O139" s="2">
        <v>6701</v>
      </c>
      <c r="P139" s="27">
        <v>1.9E-2</v>
      </c>
      <c r="Q139" s="14">
        <v>386.06</v>
      </c>
      <c r="R139" s="2">
        <v>8679</v>
      </c>
      <c r="S139" s="27">
        <v>2.3E-2</v>
      </c>
      <c r="T139" s="14">
        <v>515.15</v>
      </c>
      <c r="U139" s="27">
        <v>0.35699999999999998</v>
      </c>
      <c r="V139" s="2">
        <v>607961</v>
      </c>
      <c r="W139" s="27">
        <v>3.9E-2</v>
      </c>
      <c r="X139" s="2">
        <v>3521</v>
      </c>
      <c r="Y139" s="2">
        <v>657416</v>
      </c>
      <c r="Z139" s="27">
        <v>4.1000000000000002E-2</v>
      </c>
      <c r="AA139" s="14">
        <v>3520.61</v>
      </c>
      <c r="AB139" s="2">
        <v>728996</v>
      </c>
      <c r="AC139" s="27">
        <v>4.3999999999999997E-2</v>
      </c>
      <c r="AD139" s="14">
        <v>3690.3</v>
      </c>
      <c r="AE139" s="27">
        <v>0.19900000000000001</v>
      </c>
    </row>
    <row r="140" spans="1:31" x14ac:dyDescent="0.3">
      <c r="A140" t="s">
        <v>1552</v>
      </c>
      <c r="B140" s="2">
        <v>283</v>
      </c>
      <c r="C140" s="27">
        <v>0.1</v>
      </c>
      <c r="D140" s="2">
        <v>70.303030303030297</v>
      </c>
      <c r="E140" s="2">
        <v>282</v>
      </c>
      <c r="F140" s="27">
        <v>8.1338332852610329E-2</v>
      </c>
      <c r="G140" s="14">
        <v>75.151515151515099</v>
      </c>
      <c r="H140" s="2">
        <v>515</v>
      </c>
      <c r="I140" s="27">
        <v>0.1451931209472794</v>
      </c>
      <c r="J140" s="14">
        <v>110.909088</v>
      </c>
      <c r="K140" s="27">
        <v>0.81978798586572443</v>
      </c>
      <c r="L140" s="2">
        <v>12369</v>
      </c>
      <c r="M140" s="27">
        <v>3.6999999999999998E-2</v>
      </c>
      <c r="N140" s="2">
        <v>482</v>
      </c>
      <c r="O140" s="2">
        <v>15353</v>
      </c>
      <c r="P140" s="27">
        <v>4.3999999999999997E-2</v>
      </c>
      <c r="Q140" s="14">
        <v>564.24</v>
      </c>
      <c r="R140" s="2">
        <v>18001</v>
      </c>
      <c r="S140" s="27">
        <v>4.8000000000000001E-2</v>
      </c>
      <c r="T140" s="14">
        <v>742.42</v>
      </c>
      <c r="U140" s="27">
        <v>0.45500000000000002</v>
      </c>
      <c r="V140" s="2">
        <v>1219928</v>
      </c>
      <c r="W140" s="27">
        <v>7.9000000000000001E-2</v>
      </c>
      <c r="X140" s="2">
        <v>5132</v>
      </c>
      <c r="Y140" s="2">
        <v>1334626</v>
      </c>
      <c r="Z140" s="27">
        <v>8.4000000000000005E-2</v>
      </c>
      <c r="AA140" s="14">
        <v>5736.36</v>
      </c>
      <c r="AB140" s="2">
        <v>1509607</v>
      </c>
      <c r="AC140" s="27">
        <v>0.09</v>
      </c>
      <c r="AD140" s="14">
        <v>7228.49</v>
      </c>
      <c r="AE140" s="27">
        <v>0.23699999999999999</v>
      </c>
    </row>
    <row r="141" spans="1:31" x14ac:dyDescent="0.3">
      <c r="A141" t="s">
        <v>1553</v>
      </c>
      <c r="B141" s="2">
        <v>315</v>
      </c>
      <c r="C141" s="27">
        <v>0.11130742049469965</v>
      </c>
      <c r="D141" s="2">
        <v>115.757575757575</v>
      </c>
      <c r="E141" s="2">
        <v>385</v>
      </c>
      <c r="F141" s="27">
        <v>0.11104701471012403</v>
      </c>
      <c r="G141" s="14">
        <v>117.575757575757</v>
      </c>
      <c r="H141" s="2">
        <v>453</v>
      </c>
      <c r="I141" s="27">
        <v>0.12771356075556808</v>
      </c>
      <c r="J141" s="14">
        <v>158.78787199999999</v>
      </c>
      <c r="K141" s="27">
        <v>0.43809523809523809</v>
      </c>
      <c r="L141" s="2">
        <v>9985</v>
      </c>
      <c r="M141" s="27">
        <v>2.9000000000000001E-2</v>
      </c>
      <c r="N141" s="2">
        <v>554</v>
      </c>
      <c r="O141" s="2">
        <v>11461</v>
      </c>
      <c r="P141" s="27">
        <v>3.3000000000000002E-2</v>
      </c>
      <c r="Q141" s="14">
        <v>458.79</v>
      </c>
      <c r="R141" s="2">
        <v>11203</v>
      </c>
      <c r="S141" s="27">
        <v>0.03</v>
      </c>
      <c r="T141" s="14">
        <v>596.97</v>
      </c>
      <c r="U141" s="27">
        <v>0.122</v>
      </c>
      <c r="V141" s="2">
        <v>1068206</v>
      </c>
      <c r="W141" s="27">
        <v>6.9000000000000006E-2</v>
      </c>
      <c r="X141" s="2">
        <v>5195</v>
      </c>
      <c r="Y141" s="2">
        <v>1190930</v>
      </c>
      <c r="Z141" s="27">
        <v>7.4999999999999997E-2</v>
      </c>
      <c r="AA141" s="14">
        <v>4949.09</v>
      </c>
      <c r="AB141" s="2">
        <v>1404642</v>
      </c>
      <c r="AC141" s="27">
        <v>8.4000000000000005E-2</v>
      </c>
      <c r="AD141" s="14">
        <v>4966.67</v>
      </c>
      <c r="AE141" s="27">
        <v>0.315</v>
      </c>
    </row>
    <row r="142" spans="1:31" x14ac:dyDescent="0.3">
      <c r="A142" t="s">
        <v>1554</v>
      </c>
      <c r="B142" s="2">
        <v>53</v>
      </c>
      <c r="C142" s="27">
        <v>1.872791519434629E-2</v>
      </c>
      <c r="D142" s="2">
        <v>38.181818181818102</v>
      </c>
      <c r="E142" s="2">
        <v>108</v>
      </c>
      <c r="F142" s="27">
        <v>3.1150850879723104E-2</v>
      </c>
      <c r="G142" s="14">
        <v>46.060606060605998</v>
      </c>
      <c r="H142" s="2">
        <v>300</v>
      </c>
      <c r="I142" s="27">
        <v>8.4578517056667607E-2</v>
      </c>
      <c r="J142" s="14">
        <v>147.27271999999999</v>
      </c>
      <c r="K142" s="27">
        <v>4.6603773584905657</v>
      </c>
      <c r="L142" s="2">
        <v>5777</v>
      </c>
      <c r="M142" s="27">
        <v>1.7000000000000001E-2</v>
      </c>
      <c r="N142" s="2">
        <v>358</v>
      </c>
      <c r="O142" s="2">
        <v>6814</v>
      </c>
      <c r="P142" s="27">
        <v>0.02</v>
      </c>
      <c r="Q142" s="14">
        <v>383.64</v>
      </c>
      <c r="R142" s="2">
        <v>8566</v>
      </c>
      <c r="S142" s="27">
        <v>2.3E-2</v>
      </c>
      <c r="T142" s="14">
        <v>472.12</v>
      </c>
      <c r="U142" s="27">
        <v>0.48299999999999998</v>
      </c>
      <c r="V142" s="2">
        <v>472927</v>
      </c>
      <c r="W142" s="27">
        <v>3.1E-2</v>
      </c>
      <c r="X142" s="2">
        <v>3328</v>
      </c>
      <c r="Y142" s="2">
        <v>541518</v>
      </c>
      <c r="Z142" s="27">
        <v>3.4000000000000002E-2</v>
      </c>
      <c r="AA142" s="14">
        <v>3535.76</v>
      </c>
      <c r="AB142" s="2">
        <v>713200</v>
      </c>
      <c r="AC142" s="27">
        <v>4.2999999999999997E-2</v>
      </c>
      <c r="AD142" s="14">
        <v>4106.67</v>
      </c>
      <c r="AE142" s="27">
        <v>0.50800000000000001</v>
      </c>
    </row>
    <row r="143" spans="1:31" x14ac:dyDescent="0.3">
      <c r="A143" s="18"/>
      <c r="B143" s="18"/>
      <c r="C143" s="18"/>
      <c r="D143" s="18"/>
      <c r="E143" s="18"/>
      <c r="F143" s="18"/>
      <c r="G143" s="18"/>
      <c r="H143" s="18"/>
      <c r="I143" s="18"/>
      <c r="J143" s="18"/>
      <c r="K143" s="18"/>
      <c r="L143" s="18"/>
      <c r="M143" s="18"/>
      <c r="N143" s="18"/>
      <c r="O143" s="18"/>
      <c r="P143" s="18"/>
      <c r="Q143" s="18"/>
      <c r="R143" s="18"/>
      <c r="S143" s="18"/>
      <c r="T143" s="18"/>
      <c r="U143" s="18"/>
      <c r="V143" s="18"/>
      <c r="W143" s="18"/>
      <c r="X143" s="18"/>
      <c r="Y143" s="18"/>
      <c r="Z143" s="18"/>
      <c r="AA143" s="18"/>
      <c r="AB143" s="18"/>
      <c r="AC143" s="18"/>
      <c r="AD143" s="18"/>
      <c r="AE143" s="18"/>
    </row>
    <row r="144" spans="1:31" x14ac:dyDescent="0.3">
      <c r="A144" s="122" t="s">
        <v>1773</v>
      </c>
      <c r="B144" s="122"/>
      <c r="C144" s="122"/>
      <c r="D144" s="122"/>
      <c r="E144" s="122"/>
      <c r="F144" s="122"/>
      <c r="G144" s="122"/>
      <c r="H144" s="122"/>
      <c r="I144" s="122"/>
      <c r="J144" s="122"/>
      <c r="K144" s="122"/>
      <c r="L144" s="122"/>
      <c r="M144" s="122"/>
      <c r="N144" s="122"/>
      <c r="O144" s="122"/>
      <c r="P144" s="122"/>
      <c r="Q144" s="122"/>
      <c r="R144" s="122"/>
      <c r="S144" s="122"/>
      <c r="T144" s="122"/>
      <c r="U144" s="122"/>
      <c r="V144" s="122"/>
      <c r="W144" s="122"/>
      <c r="X144" s="122"/>
      <c r="Y144" s="122"/>
      <c r="Z144" s="122"/>
      <c r="AA144" s="122"/>
      <c r="AB144" s="122"/>
      <c r="AC144" s="122"/>
      <c r="AD144" s="122"/>
      <c r="AE144" s="122"/>
    </row>
    <row r="145" spans="1:31" x14ac:dyDescent="0.3">
      <c r="B145" s="198" t="s">
        <v>1720</v>
      </c>
      <c r="C145" s="198"/>
      <c r="D145" s="198" t="s">
        <v>1721</v>
      </c>
      <c r="E145" s="198" t="s">
        <v>1720</v>
      </c>
      <c r="F145" s="198"/>
      <c r="G145" s="198" t="s">
        <v>1721</v>
      </c>
      <c r="H145" s="198" t="s">
        <v>1720</v>
      </c>
      <c r="I145" s="198"/>
      <c r="J145" s="198" t="s">
        <v>1721</v>
      </c>
      <c r="K145" t="s">
        <v>188</v>
      </c>
      <c r="L145" s="198" t="s">
        <v>1720</v>
      </c>
      <c r="M145" s="198"/>
      <c r="N145" s="198" t="s">
        <v>1721</v>
      </c>
      <c r="O145" s="198" t="s">
        <v>1720</v>
      </c>
      <c r="P145" s="198"/>
      <c r="Q145" s="198" t="s">
        <v>1721</v>
      </c>
      <c r="R145" s="198" t="s">
        <v>1720</v>
      </c>
      <c r="S145" s="198"/>
      <c r="T145" s="198" t="s">
        <v>1721</v>
      </c>
      <c r="U145" t="s">
        <v>188</v>
      </c>
      <c r="V145" s="198" t="s">
        <v>1720</v>
      </c>
      <c r="W145" s="198"/>
      <c r="X145" s="198" t="s">
        <v>1721</v>
      </c>
      <c r="Y145" s="198" t="s">
        <v>1720</v>
      </c>
      <c r="Z145" s="198"/>
      <c r="AA145" s="198" t="s">
        <v>1721</v>
      </c>
      <c r="AB145" s="198" t="s">
        <v>1720</v>
      </c>
      <c r="AC145" s="198"/>
      <c r="AD145" s="198" t="s">
        <v>1721</v>
      </c>
      <c r="AE145" t="s">
        <v>188</v>
      </c>
    </row>
    <row r="146" spans="1:31" x14ac:dyDescent="0.3">
      <c r="A146" t="s">
        <v>190</v>
      </c>
      <c r="B146" s="2">
        <v>2574</v>
      </c>
      <c r="C146" s="27" t="s">
        <v>188</v>
      </c>
      <c r="D146" s="2">
        <v>129.09090909090901</v>
      </c>
      <c r="E146" s="2">
        <v>2913</v>
      </c>
      <c r="F146" s="27" t="s">
        <v>188</v>
      </c>
      <c r="G146" s="14">
        <v>92.121212121212096</v>
      </c>
      <c r="H146" s="2">
        <v>2838</v>
      </c>
      <c r="I146" s="27" t="s">
        <v>188</v>
      </c>
      <c r="J146" s="14">
        <v>109.090912</v>
      </c>
      <c r="K146" s="27">
        <v>0.10256410256410256</v>
      </c>
      <c r="L146" s="2">
        <v>283836</v>
      </c>
      <c r="M146" s="27" t="s">
        <v>188</v>
      </c>
      <c r="N146" s="2">
        <v>853</v>
      </c>
      <c r="O146" s="2">
        <v>296305</v>
      </c>
      <c r="P146" s="27" t="s">
        <v>188</v>
      </c>
      <c r="Q146" s="14">
        <v>755.15</v>
      </c>
      <c r="R146" s="2">
        <v>310097</v>
      </c>
      <c r="S146" s="27" t="s">
        <v>188</v>
      </c>
      <c r="T146" s="14">
        <v>749.7</v>
      </c>
      <c r="U146" s="27">
        <v>9.2999999999999999E-2</v>
      </c>
      <c r="V146" s="2">
        <v>12392852</v>
      </c>
      <c r="W146" s="27" t="s">
        <v>188</v>
      </c>
      <c r="X146" s="2">
        <v>13533</v>
      </c>
      <c r="Y146" s="2">
        <v>12717801</v>
      </c>
      <c r="Z146" s="27" t="s">
        <v>188</v>
      </c>
      <c r="AA146" s="14">
        <v>11122.42</v>
      </c>
      <c r="AB146" s="2">
        <v>13103114</v>
      </c>
      <c r="AC146" s="27" t="s">
        <v>188</v>
      </c>
      <c r="AD146" s="14">
        <v>11237.58</v>
      </c>
      <c r="AE146" s="27">
        <v>5.7000000000000002E-2</v>
      </c>
    </row>
    <row r="147" spans="1:31" x14ac:dyDescent="0.3">
      <c r="A147" t="s">
        <v>1774</v>
      </c>
      <c r="B147" s="2">
        <v>313</v>
      </c>
      <c r="C147" s="27">
        <v>0.1216006216006216</v>
      </c>
      <c r="D147" s="2">
        <v>79.393939393939405</v>
      </c>
      <c r="E147" s="2">
        <v>171</v>
      </c>
      <c r="F147" s="27">
        <v>5.8702368692070031E-2</v>
      </c>
      <c r="G147" s="14">
        <v>43.636363636363598</v>
      </c>
      <c r="H147" s="2">
        <v>295</v>
      </c>
      <c r="I147" s="27">
        <v>0.10394644115574349</v>
      </c>
      <c r="J147" s="14">
        <v>81.818183899999994</v>
      </c>
      <c r="K147" s="27">
        <v>-5.7507987220447282E-2</v>
      </c>
      <c r="L147" s="2">
        <v>18307</v>
      </c>
      <c r="M147" s="27">
        <v>6.4000000000000001E-2</v>
      </c>
      <c r="N147" s="2">
        <v>580</v>
      </c>
      <c r="O147" s="2">
        <v>19891</v>
      </c>
      <c r="P147" s="27">
        <v>6.7000000000000004E-2</v>
      </c>
      <c r="Q147" s="14">
        <v>602.41999999999996</v>
      </c>
      <c r="R147" s="2">
        <v>20543</v>
      </c>
      <c r="S147" s="27">
        <v>6.6000000000000003E-2</v>
      </c>
      <c r="T147" s="14">
        <v>626.05999999999995</v>
      </c>
      <c r="U147" s="27">
        <v>0.122</v>
      </c>
      <c r="V147" s="2">
        <v>643966</v>
      </c>
      <c r="W147" s="27">
        <v>5.1999999999999998E-2</v>
      </c>
      <c r="X147" s="2">
        <v>3148</v>
      </c>
      <c r="Y147" s="2">
        <v>701750</v>
      </c>
      <c r="Z147" s="27">
        <v>5.5E-2</v>
      </c>
      <c r="AA147" s="14">
        <v>3423.64</v>
      </c>
      <c r="AB147" s="2">
        <v>720301</v>
      </c>
      <c r="AC147" s="27">
        <v>5.5E-2</v>
      </c>
      <c r="AD147" s="14">
        <v>3966.67</v>
      </c>
      <c r="AE147" s="27">
        <v>0.11899999999999999</v>
      </c>
    </row>
    <row r="148" spans="1:31" x14ac:dyDescent="0.3">
      <c r="A148" t="s">
        <v>1775</v>
      </c>
      <c r="B148" s="2">
        <v>113</v>
      </c>
      <c r="C148" s="27">
        <v>4.3900543900543904E-2</v>
      </c>
      <c r="D148" s="2">
        <v>50.303030303030297</v>
      </c>
      <c r="E148" s="2">
        <v>56</v>
      </c>
      <c r="F148" s="27">
        <v>1.9224167524888432E-2</v>
      </c>
      <c r="G148" s="14">
        <v>24.2424242424242</v>
      </c>
      <c r="H148" s="2">
        <v>114</v>
      </c>
      <c r="I148" s="27">
        <v>4.0169133192389003E-2</v>
      </c>
      <c r="J148" s="14">
        <v>51.515152</v>
      </c>
      <c r="K148" s="27">
        <v>8.8495575221238937E-3</v>
      </c>
      <c r="L148" s="2">
        <v>5760</v>
      </c>
      <c r="M148" s="27">
        <v>0.02</v>
      </c>
      <c r="N148" s="2">
        <v>335</v>
      </c>
      <c r="O148" s="2">
        <v>7354</v>
      </c>
      <c r="P148" s="27">
        <v>2.5000000000000001E-2</v>
      </c>
      <c r="Q148" s="14">
        <v>376.36</v>
      </c>
      <c r="R148" s="2">
        <v>6016</v>
      </c>
      <c r="S148" s="27">
        <v>1.9E-2</v>
      </c>
      <c r="T148" s="14">
        <v>332.73</v>
      </c>
      <c r="U148" s="27">
        <v>4.3999999999999997E-2</v>
      </c>
      <c r="V148" s="2">
        <v>203689</v>
      </c>
      <c r="W148" s="27">
        <v>1.6E-2</v>
      </c>
      <c r="X148" s="2">
        <v>1814</v>
      </c>
      <c r="Y148" s="2">
        <v>205618</v>
      </c>
      <c r="Z148" s="27">
        <v>1.6E-2</v>
      </c>
      <c r="AA148" s="14">
        <v>1889.7</v>
      </c>
      <c r="AB148" s="2">
        <v>174183</v>
      </c>
      <c r="AC148" s="27">
        <v>1.2999999999999999E-2</v>
      </c>
      <c r="AD148" s="14">
        <v>2183.0300000000002</v>
      </c>
      <c r="AE148" s="27">
        <v>-0.14499999999999999</v>
      </c>
    </row>
    <row r="149" spans="1:31" x14ac:dyDescent="0.3">
      <c r="A149" t="s">
        <v>1776</v>
      </c>
      <c r="B149" s="2">
        <v>42</v>
      </c>
      <c r="C149" s="27">
        <v>1.6317016317016316E-2</v>
      </c>
      <c r="D149" s="2">
        <v>24.2424242424242</v>
      </c>
      <c r="E149" s="2">
        <v>0</v>
      </c>
      <c r="F149" s="27">
        <v>0</v>
      </c>
      <c r="G149" s="14">
        <v>11.5151515151515</v>
      </c>
      <c r="H149" s="2">
        <v>16</v>
      </c>
      <c r="I149" s="27">
        <v>5.637773079633545E-3</v>
      </c>
      <c r="J149" s="14">
        <v>11.515152</v>
      </c>
      <c r="K149" s="27">
        <v>-0.61904761904761907</v>
      </c>
      <c r="L149" s="2">
        <v>1726</v>
      </c>
      <c r="M149" s="27">
        <v>6.0000000000000001E-3</v>
      </c>
      <c r="N149" s="2">
        <v>168</v>
      </c>
      <c r="O149" s="2">
        <v>2025</v>
      </c>
      <c r="P149" s="27">
        <v>7.0000000000000001E-3</v>
      </c>
      <c r="Q149" s="14">
        <v>221.82</v>
      </c>
      <c r="R149" s="2">
        <v>1580</v>
      </c>
      <c r="S149" s="27">
        <v>5.0000000000000001E-3</v>
      </c>
      <c r="T149" s="14">
        <v>155.76</v>
      </c>
      <c r="U149" s="27">
        <v>-8.5000000000000006E-2</v>
      </c>
      <c r="V149" s="2">
        <v>53631</v>
      </c>
      <c r="W149" s="27">
        <v>4.0000000000000001E-3</v>
      </c>
      <c r="X149" s="2">
        <v>890</v>
      </c>
      <c r="Y149" s="2">
        <v>48050</v>
      </c>
      <c r="Z149" s="27">
        <v>4.0000000000000001E-3</v>
      </c>
      <c r="AA149" s="14">
        <v>923.64</v>
      </c>
      <c r="AB149" s="2">
        <v>42163</v>
      </c>
      <c r="AC149" s="27">
        <v>3.0000000000000001E-3</v>
      </c>
      <c r="AD149" s="14">
        <v>1046.67</v>
      </c>
      <c r="AE149" s="27">
        <v>-0.214</v>
      </c>
    </row>
    <row r="150" spans="1:31" x14ac:dyDescent="0.3">
      <c r="A150" t="s">
        <v>1777</v>
      </c>
      <c r="B150" s="2">
        <v>71</v>
      </c>
      <c r="C150" s="27">
        <v>2.7583527583527584E-2</v>
      </c>
      <c r="D150" s="2">
        <v>36.969696969696898</v>
      </c>
      <c r="E150" s="2">
        <v>56</v>
      </c>
      <c r="F150" s="27">
        <v>1.9224167524888432E-2</v>
      </c>
      <c r="G150" s="14">
        <v>24.2424242424242</v>
      </c>
      <c r="H150" s="2">
        <v>98</v>
      </c>
      <c r="I150" s="27">
        <v>3.4531360112755462E-2</v>
      </c>
      <c r="J150" s="14">
        <v>51.515152</v>
      </c>
      <c r="K150" s="27">
        <v>0.38028169014084506</v>
      </c>
      <c r="L150" s="2">
        <v>4034</v>
      </c>
      <c r="M150" s="27">
        <v>1.4E-2</v>
      </c>
      <c r="N150" s="2">
        <v>277</v>
      </c>
      <c r="O150" s="2">
        <v>5329</v>
      </c>
      <c r="P150" s="27">
        <v>1.7999999999999999E-2</v>
      </c>
      <c r="Q150" s="14">
        <v>295.14999999999998</v>
      </c>
      <c r="R150" s="2">
        <v>4436</v>
      </c>
      <c r="S150" s="27">
        <v>1.4E-2</v>
      </c>
      <c r="T150" s="14">
        <v>295.14999999999998</v>
      </c>
      <c r="U150" s="27">
        <v>0.1</v>
      </c>
      <c r="V150" s="2">
        <v>150058</v>
      </c>
      <c r="W150" s="27">
        <v>1.2E-2</v>
      </c>
      <c r="X150" s="2">
        <v>1699</v>
      </c>
      <c r="Y150" s="2">
        <v>157568</v>
      </c>
      <c r="Z150" s="27">
        <v>1.2E-2</v>
      </c>
      <c r="AA150" s="14">
        <v>1599.39</v>
      </c>
      <c r="AB150" s="2">
        <v>132020</v>
      </c>
      <c r="AC150" s="27">
        <v>0.01</v>
      </c>
      <c r="AD150" s="14">
        <v>1887.88</v>
      </c>
      <c r="AE150" s="27">
        <v>-0.12</v>
      </c>
    </row>
    <row r="151" spans="1:31" x14ac:dyDescent="0.3">
      <c r="A151" t="s">
        <v>1778</v>
      </c>
      <c r="B151" s="2">
        <v>200</v>
      </c>
      <c r="C151" s="27">
        <v>7.7700077700077697E-2</v>
      </c>
      <c r="D151" s="2">
        <v>68.484848484848399</v>
      </c>
      <c r="E151" s="2">
        <v>115</v>
      </c>
      <c r="F151" s="27">
        <v>3.9478201167181599E-2</v>
      </c>
      <c r="G151" s="14">
        <v>37.5757575757575</v>
      </c>
      <c r="H151" s="2">
        <v>181</v>
      </c>
      <c r="I151" s="27">
        <v>6.3777307963354471E-2</v>
      </c>
      <c r="J151" s="14">
        <v>74.545455899999993</v>
      </c>
      <c r="K151" s="27">
        <v>-9.5000000000000001E-2</v>
      </c>
      <c r="L151" s="2">
        <v>12547</v>
      </c>
      <c r="M151" s="27">
        <v>4.3999999999999997E-2</v>
      </c>
      <c r="N151" s="2">
        <v>499</v>
      </c>
      <c r="O151" s="2">
        <v>12537</v>
      </c>
      <c r="P151" s="27">
        <v>4.2000000000000003E-2</v>
      </c>
      <c r="Q151" s="14">
        <v>456.97</v>
      </c>
      <c r="R151" s="2">
        <v>14527</v>
      </c>
      <c r="S151" s="27">
        <v>4.7E-2</v>
      </c>
      <c r="T151" s="14">
        <v>506.06</v>
      </c>
      <c r="U151" s="27">
        <v>0.158</v>
      </c>
      <c r="V151" s="2">
        <v>440277</v>
      </c>
      <c r="W151" s="27">
        <v>3.5999999999999997E-2</v>
      </c>
      <c r="X151" s="2">
        <v>2787</v>
      </c>
      <c r="Y151" s="2">
        <v>496132</v>
      </c>
      <c r="Z151" s="27">
        <v>3.9E-2</v>
      </c>
      <c r="AA151" s="14">
        <v>2774.55</v>
      </c>
      <c r="AB151" s="2">
        <v>546118</v>
      </c>
      <c r="AC151" s="27">
        <v>4.2000000000000003E-2</v>
      </c>
      <c r="AD151" s="14">
        <v>3544.85</v>
      </c>
      <c r="AE151" s="27">
        <v>0.24</v>
      </c>
    </row>
    <row r="152" spans="1:31" x14ac:dyDescent="0.3">
      <c r="A152" t="s">
        <v>1779</v>
      </c>
      <c r="B152" s="2">
        <v>2261</v>
      </c>
      <c r="C152" s="27">
        <v>0.87839937839937843</v>
      </c>
      <c r="D152" s="2">
        <v>154.54545454545399</v>
      </c>
      <c r="E152" s="2">
        <v>2742</v>
      </c>
      <c r="F152" s="27">
        <v>0.94129763130792998</v>
      </c>
      <c r="G152" s="14">
        <v>106.06060606060601</v>
      </c>
      <c r="H152" s="2">
        <v>2543</v>
      </c>
      <c r="I152" s="27">
        <v>0.89605355884425653</v>
      </c>
      <c r="J152" s="14">
        <v>141.81817599999999</v>
      </c>
      <c r="K152" s="27">
        <v>0.12472357363998231</v>
      </c>
      <c r="L152" s="2">
        <v>265529</v>
      </c>
      <c r="M152" s="27">
        <v>0.93600000000000005</v>
      </c>
      <c r="N152" s="2">
        <v>1114</v>
      </c>
      <c r="O152" s="2">
        <v>276414</v>
      </c>
      <c r="P152" s="27">
        <v>0.93300000000000005</v>
      </c>
      <c r="Q152" s="14">
        <v>951.52</v>
      </c>
      <c r="R152" s="2">
        <v>289554</v>
      </c>
      <c r="S152" s="27">
        <v>0.93400000000000005</v>
      </c>
      <c r="T152" s="14">
        <v>995.15</v>
      </c>
      <c r="U152" s="27">
        <v>0.09</v>
      </c>
      <c r="V152" s="2">
        <v>11748886</v>
      </c>
      <c r="W152" s="27">
        <v>0.94799999999999995</v>
      </c>
      <c r="X152" s="2">
        <v>14099</v>
      </c>
      <c r="Y152" s="2">
        <v>12016051</v>
      </c>
      <c r="Z152" s="27">
        <v>0.94499999999999995</v>
      </c>
      <c r="AA152" s="14">
        <v>11037.58</v>
      </c>
      <c r="AB152" s="2">
        <v>12382813</v>
      </c>
      <c r="AC152" s="27">
        <v>0.94499999999999995</v>
      </c>
      <c r="AD152" s="14">
        <v>11423.64</v>
      </c>
      <c r="AE152" s="27">
        <v>5.3999999999999999E-2</v>
      </c>
    </row>
    <row r="153" spans="1:31" x14ac:dyDescent="0.3">
      <c r="A153" s="18"/>
      <c r="B153" s="18"/>
      <c r="C153" s="18"/>
      <c r="D153" s="18"/>
      <c r="E153" s="18"/>
      <c r="F153" s="18"/>
      <c r="G153" s="18"/>
      <c r="H153" s="18"/>
      <c r="I153" s="18"/>
      <c r="J153" s="18"/>
      <c r="K153" s="18"/>
      <c r="L153" s="18"/>
      <c r="M153" s="18"/>
      <c r="N153" s="18"/>
      <c r="O153" s="18"/>
      <c r="P153" s="18"/>
      <c r="Q153" s="18"/>
      <c r="R153" s="18"/>
      <c r="S153" s="18"/>
      <c r="T153" s="18"/>
      <c r="U153" s="18"/>
      <c r="V153" s="18"/>
      <c r="W153" s="18"/>
      <c r="X153" s="18"/>
      <c r="Y153" s="18"/>
      <c r="Z153" s="18"/>
      <c r="AA153" s="18"/>
      <c r="AB153" s="18"/>
      <c r="AC153" s="18"/>
      <c r="AD153" s="18"/>
      <c r="AE153" s="18"/>
    </row>
    <row r="154" spans="1:31" x14ac:dyDescent="0.3">
      <c r="A154" s="122" t="s">
        <v>1780</v>
      </c>
      <c r="B154" s="122"/>
      <c r="C154" s="122"/>
      <c r="D154" s="122"/>
      <c r="E154" s="122"/>
      <c r="F154" s="122"/>
      <c r="G154" s="122"/>
      <c r="H154" s="122"/>
      <c r="I154" s="122"/>
      <c r="J154" s="122"/>
      <c r="K154" s="122"/>
      <c r="L154" s="122"/>
      <c r="M154" s="122"/>
      <c r="N154" s="122"/>
      <c r="O154" s="122"/>
      <c r="P154" s="122"/>
      <c r="Q154" s="122"/>
      <c r="R154" s="122"/>
      <c r="S154" s="122"/>
      <c r="T154" s="122"/>
      <c r="U154" s="122"/>
      <c r="V154" s="122"/>
      <c r="W154" s="122"/>
      <c r="X154" s="122"/>
      <c r="Y154" s="122"/>
      <c r="Z154" s="122"/>
      <c r="AA154" s="122"/>
      <c r="AB154" s="122"/>
      <c r="AC154" s="122"/>
      <c r="AD154" s="122"/>
      <c r="AE154" s="122"/>
    </row>
    <row r="155" spans="1:31" x14ac:dyDescent="0.3">
      <c r="B155" s="198" t="s">
        <v>1720</v>
      </c>
      <c r="C155" s="198"/>
      <c r="D155" s="198" t="s">
        <v>1721</v>
      </c>
      <c r="E155" s="198" t="s">
        <v>1720</v>
      </c>
      <c r="F155" s="198"/>
      <c r="G155" s="198" t="s">
        <v>1721</v>
      </c>
      <c r="H155" s="198" t="s">
        <v>1720</v>
      </c>
      <c r="I155" s="198"/>
      <c r="J155" s="198" t="s">
        <v>1721</v>
      </c>
      <c r="K155" t="s">
        <v>188</v>
      </c>
      <c r="L155" s="198" t="s">
        <v>1720</v>
      </c>
      <c r="M155" s="198"/>
      <c r="N155" s="198" t="s">
        <v>1721</v>
      </c>
      <c r="O155" s="198" t="s">
        <v>1720</v>
      </c>
      <c r="P155" s="198"/>
      <c r="Q155" s="198" t="s">
        <v>1721</v>
      </c>
      <c r="R155" s="198" t="s">
        <v>1720</v>
      </c>
      <c r="S155" s="198"/>
      <c r="T155" s="198" t="s">
        <v>1721</v>
      </c>
      <c r="U155" t="s">
        <v>188</v>
      </c>
      <c r="V155" s="198" t="s">
        <v>1720</v>
      </c>
      <c r="W155" s="198"/>
      <c r="X155" s="198" t="s">
        <v>1721</v>
      </c>
      <c r="Y155" s="198" t="s">
        <v>1720</v>
      </c>
      <c r="Z155" s="198"/>
      <c r="AA155" s="198" t="s">
        <v>1721</v>
      </c>
      <c r="AB155" s="198" t="s">
        <v>1720</v>
      </c>
      <c r="AC155" s="198"/>
      <c r="AD155" s="198" t="s">
        <v>1721</v>
      </c>
      <c r="AE155" t="s">
        <v>188</v>
      </c>
    </row>
    <row r="156" spans="1:31" x14ac:dyDescent="0.3">
      <c r="A156" t="s">
        <v>190</v>
      </c>
      <c r="B156" s="2">
        <v>2574</v>
      </c>
      <c r="C156" s="27" t="s">
        <v>188</v>
      </c>
      <c r="D156" s="2">
        <v>129.09090909090901</v>
      </c>
      <c r="E156" s="2">
        <v>2913</v>
      </c>
      <c r="F156" s="27" t="s">
        <v>188</v>
      </c>
      <c r="G156" s="14">
        <v>92.121212121212096</v>
      </c>
      <c r="H156" s="2">
        <v>2838</v>
      </c>
      <c r="I156" s="27" t="s">
        <v>188</v>
      </c>
      <c r="J156" s="14">
        <v>109.090912</v>
      </c>
      <c r="K156" s="27">
        <v>0.10256410256410256</v>
      </c>
      <c r="L156" s="2">
        <v>283836</v>
      </c>
      <c r="M156" s="27" t="s">
        <v>188</v>
      </c>
      <c r="N156" s="2">
        <v>853</v>
      </c>
      <c r="O156" s="2">
        <v>296305</v>
      </c>
      <c r="P156" s="27" t="s">
        <v>188</v>
      </c>
      <c r="Q156" s="14">
        <v>755.15</v>
      </c>
      <c r="R156" s="2">
        <v>310097</v>
      </c>
      <c r="S156" s="27" t="s">
        <v>188</v>
      </c>
      <c r="T156" s="14">
        <v>749.7</v>
      </c>
      <c r="U156" s="27">
        <v>9.2999999999999999E-2</v>
      </c>
      <c r="V156" s="2">
        <v>12392852</v>
      </c>
      <c r="W156" s="27" t="s">
        <v>188</v>
      </c>
      <c r="X156" s="2">
        <v>13533</v>
      </c>
      <c r="Y156" s="2">
        <v>12717801</v>
      </c>
      <c r="Z156" s="27" t="s">
        <v>188</v>
      </c>
      <c r="AA156" s="14">
        <v>11122.42</v>
      </c>
      <c r="AB156" s="2">
        <v>13103114</v>
      </c>
      <c r="AC156" s="27" t="s">
        <v>188</v>
      </c>
      <c r="AD156" s="14">
        <v>11237.58</v>
      </c>
      <c r="AE156" s="27">
        <v>5.7000000000000002E-2</v>
      </c>
    </row>
    <row r="157" spans="1:31" x14ac:dyDescent="0.3">
      <c r="A157" t="s">
        <v>1781</v>
      </c>
      <c r="B157" s="2">
        <v>2153</v>
      </c>
      <c r="C157" s="27">
        <v>0.83644133644133645</v>
      </c>
      <c r="D157" s="2">
        <v>88.484848484848399</v>
      </c>
      <c r="E157" s="2">
        <v>2315</v>
      </c>
      <c r="F157" s="27">
        <v>0.79471335393065567</v>
      </c>
      <c r="G157" s="14">
        <v>67.272727272727195</v>
      </c>
      <c r="H157" s="2">
        <v>2408</v>
      </c>
      <c r="I157" s="27">
        <v>0.84848484848484851</v>
      </c>
      <c r="J157" s="14">
        <v>89.090909999999994</v>
      </c>
      <c r="K157" s="27">
        <v>0.11843938690199721</v>
      </c>
      <c r="L157" s="2">
        <v>205821</v>
      </c>
      <c r="M157" s="27">
        <v>0.72499999999999998</v>
      </c>
      <c r="N157" s="2">
        <v>1049</v>
      </c>
      <c r="O157" s="2">
        <v>216106</v>
      </c>
      <c r="P157" s="27">
        <v>0.72899999999999998</v>
      </c>
      <c r="Q157" s="14">
        <v>941.82</v>
      </c>
      <c r="R157" s="2">
        <v>224051</v>
      </c>
      <c r="S157" s="27">
        <v>0.72299999999999998</v>
      </c>
      <c r="T157" s="14">
        <v>1196.3599999999999</v>
      </c>
      <c r="U157" s="27">
        <v>8.8999999999999996E-2</v>
      </c>
      <c r="V157" s="2">
        <v>8495322</v>
      </c>
      <c r="W157" s="27">
        <v>0.68600000000000005</v>
      </c>
      <c r="X157" s="2">
        <v>13850</v>
      </c>
      <c r="Y157" s="2">
        <v>8732734</v>
      </c>
      <c r="Z157" s="27">
        <v>0.68700000000000006</v>
      </c>
      <c r="AA157" s="14">
        <v>13901.82</v>
      </c>
      <c r="AB157" s="2">
        <v>8986666</v>
      </c>
      <c r="AC157" s="27">
        <v>0.68600000000000005</v>
      </c>
      <c r="AD157" s="14">
        <v>14521.21</v>
      </c>
      <c r="AE157" s="27">
        <v>5.8000000000000003E-2</v>
      </c>
    </row>
    <row r="158" spans="1:31" x14ac:dyDescent="0.3">
      <c r="A158" t="s">
        <v>1782</v>
      </c>
      <c r="B158" s="2">
        <v>1125</v>
      </c>
      <c r="C158" s="27">
        <v>0.43706293706293708</v>
      </c>
      <c r="D158" s="2">
        <v>120</v>
      </c>
      <c r="E158" s="2">
        <v>1219</v>
      </c>
      <c r="F158" s="27">
        <v>0.41846893237212496</v>
      </c>
      <c r="G158" s="14">
        <v>98.181818181818201</v>
      </c>
      <c r="H158" s="2">
        <v>1568</v>
      </c>
      <c r="I158" s="27">
        <v>0.55250176180408739</v>
      </c>
      <c r="J158" s="14">
        <v>122.42424</v>
      </c>
      <c r="K158" s="27">
        <v>0.39377777777777778</v>
      </c>
      <c r="L158" s="2">
        <v>140779</v>
      </c>
      <c r="M158" s="27">
        <v>0.496</v>
      </c>
      <c r="N158" s="2">
        <v>1150</v>
      </c>
      <c r="O158" s="2">
        <v>138710</v>
      </c>
      <c r="P158" s="27">
        <v>0.46800000000000003</v>
      </c>
      <c r="Q158" s="14">
        <v>1040</v>
      </c>
      <c r="R158" s="2">
        <v>146731</v>
      </c>
      <c r="S158" s="27">
        <v>0.47299999999999998</v>
      </c>
      <c r="T158" s="14">
        <v>1281.21</v>
      </c>
      <c r="U158" s="27">
        <v>4.2000000000000003E-2</v>
      </c>
      <c r="V158" s="2">
        <v>6166334</v>
      </c>
      <c r="W158" s="27">
        <v>0.498</v>
      </c>
      <c r="X158" s="2">
        <v>18969</v>
      </c>
      <c r="Y158" s="2">
        <v>6245351</v>
      </c>
      <c r="Z158" s="27">
        <v>0.49099999999999999</v>
      </c>
      <c r="AA158" s="14">
        <v>18267.27</v>
      </c>
      <c r="AB158" s="2">
        <v>6510580</v>
      </c>
      <c r="AC158" s="27">
        <v>0.497</v>
      </c>
      <c r="AD158" s="14">
        <v>17161.21</v>
      </c>
      <c r="AE158" s="27">
        <v>5.6000000000000001E-2</v>
      </c>
    </row>
    <row r="159" spans="1:31" x14ac:dyDescent="0.3">
      <c r="A159" t="s">
        <v>1783</v>
      </c>
      <c r="B159" s="2">
        <v>1028</v>
      </c>
      <c r="C159" s="27">
        <v>0.39937839937839936</v>
      </c>
      <c r="D159" s="2">
        <v>104.84848484848401</v>
      </c>
      <c r="E159" s="2">
        <v>1096</v>
      </c>
      <c r="F159" s="27">
        <v>0.37624442155853072</v>
      </c>
      <c r="G159" s="14">
        <v>95.151515151515099</v>
      </c>
      <c r="H159" s="2">
        <v>840</v>
      </c>
      <c r="I159" s="27">
        <v>0.29598308668076112</v>
      </c>
      <c r="J159" s="14">
        <v>105.454544</v>
      </c>
      <c r="K159" s="27">
        <v>-0.1828793774319066</v>
      </c>
      <c r="L159" s="2">
        <v>65042</v>
      </c>
      <c r="M159" s="27">
        <v>0.22900000000000001</v>
      </c>
      <c r="N159" s="2">
        <v>930</v>
      </c>
      <c r="O159" s="2">
        <v>77396</v>
      </c>
      <c r="P159" s="27">
        <v>0.26100000000000001</v>
      </c>
      <c r="Q159" s="14">
        <v>1053.33</v>
      </c>
      <c r="R159" s="2">
        <v>77320</v>
      </c>
      <c r="S159" s="27">
        <v>0.249</v>
      </c>
      <c r="T159" s="14">
        <v>1106.67</v>
      </c>
      <c r="U159" s="27">
        <v>0.189</v>
      </c>
      <c r="V159" s="2">
        <v>2328988</v>
      </c>
      <c r="W159" s="27">
        <v>0.188</v>
      </c>
      <c r="X159" s="2">
        <v>7803</v>
      </c>
      <c r="Y159" s="2">
        <v>2487383</v>
      </c>
      <c r="Z159" s="27">
        <v>0.19600000000000001</v>
      </c>
      <c r="AA159" s="14">
        <v>7532.73</v>
      </c>
      <c r="AB159" s="2">
        <v>2476086</v>
      </c>
      <c r="AC159" s="27">
        <v>0.189</v>
      </c>
      <c r="AD159" s="14">
        <v>6904.85</v>
      </c>
      <c r="AE159" s="27">
        <v>6.3E-2</v>
      </c>
    </row>
    <row r="160" spans="1:31" x14ac:dyDescent="0.3">
      <c r="A160" t="s">
        <v>1784</v>
      </c>
      <c r="B160" s="2">
        <v>393</v>
      </c>
      <c r="C160" s="27">
        <v>0.15268065268065267</v>
      </c>
      <c r="D160" s="2">
        <v>78.787878787878796</v>
      </c>
      <c r="E160" s="2">
        <v>300</v>
      </c>
      <c r="F160" s="27">
        <v>0.10298661174047374</v>
      </c>
      <c r="G160" s="14">
        <v>76.969696969696898</v>
      </c>
      <c r="H160" s="2">
        <v>267</v>
      </c>
      <c r="I160" s="27">
        <v>9.4080338266384775E-2</v>
      </c>
      <c r="J160" s="14">
        <v>68.484849999999994</v>
      </c>
      <c r="K160" s="27">
        <v>-0.32061068702290074</v>
      </c>
      <c r="L160" s="2">
        <v>18916</v>
      </c>
      <c r="M160" s="27">
        <v>6.7000000000000004E-2</v>
      </c>
      <c r="N160" s="2">
        <v>567</v>
      </c>
      <c r="O160" s="2">
        <v>24004</v>
      </c>
      <c r="P160" s="27">
        <v>8.1000000000000003E-2</v>
      </c>
      <c r="Q160" s="14">
        <v>663.64</v>
      </c>
      <c r="R160" s="2">
        <v>24262</v>
      </c>
      <c r="S160" s="27">
        <v>7.8E-2</v>
      </c>
      <c r="T160" s="14">
        <v>838.18</v>
      </c>
      <c r="U160" s="27">
        <v>0.28299999999999997</v>
      </c>
      <c r="V160" s="2">
        <v>713876</v>
      </c>
      <c r="W160" s="27">
        <v>5.8000000000000003E-2</v>
      </c>
      <c r="X160" s="2">
        <v>4326</v>
      </c>
      <c r="Y160" s="2">
        <v>759047</v>
      </c>
      <c r="Z160" s="27">
        <v>0.06</v>
      </c>
      <c r="AA160" s="14">
        <v>4018.18</v>
      </c>
      <c r="AB160" s="2">
        <v>782812</v>
      </c>
      <c r="AC160" s="27">
        <v>0.06</v>
      </c>
      <c r="AD160" s="14">
        <v>4509.7</v>
      </c>
      <c r="AE160" s="27">
        <v>9.7000000000000003E-2</v>
      </c>
    </row>
    <row r="161" spans="1:31" x14ac:dyDescent="0.3">
      <c r="A161" t="s">
        <v>1785</v>
      </c>
      <c r="B161" s="2">
        <v>635</v>
      </c>
      <c r="C161" s="27">
        <v>0.24669774669774669</v>
      </c>
      <c r="D161" s="2">
        <v>97.575757575757606</v>
      </c>
      <c r="E161" s="2">
        <v>796</v>
      </c>
      <c r="F161" s="27">
        <v>0.27325780981805697</v>
      </c>
      <c r="G161" s="14">
        <v>90.303030303030297</v>
      </c>
      <c r="H161" s="2">
        <v>573</v>
      </c>
      <c r="I161" s="27">
        <v>0.20190274841437633</v>
      </c>
      <c r="J161" s="14">
        <v>87.878784199999998</v>
      </c>
      <c r="K161" s="27">
        <v>-9.763779527559055E-2</v>
      </c>
      <c r="L161" s="2">
        <v>46126</v>
      </c>
      <c r="M161" s="27">
        <v>0.16300000000000001</v>
      </c>
      <c r="N161" s="2">
        <v>865</v>
      </c>
      <c r="O161" s="2">
        <v>53392</v>
      </c>
      <c r="P161" s="27">
        <v>0.18</v>
      </c>
      <c r="Q161" s="14">
        <v>784.85</v>
      </c>
      <c r="R161" s="2">
        <v>53058</v>
      </c>
      <c r="S161" s="27">
        <v>0.17100000000000001</v>
      </c>
      <c r="T161" s="14">
        <v>1040.6099999999999</v>
      </c>
      <c r="U161" s="27">
        <v>0.15</v>
      </c>
      <c r="V161" s="2">
        <v>1615112</v>
      </c>
      <c r="W161" s="27">
        <v>0.13</v>
      </c>
      <c r="X161" s="2">
        <v>5473</v>
      </c>
      <c r="Y161" s="2">
        <v>1728336</v>
      </c>
      <c r="Z161" s="27">
        <v>0.13600000000000001</v>
      </c>
      <c r="AA161" s="14">
        <v>5313.33</v>
      </c>
      <c r="AB161" s="2">
        <v>1693274</v>
      </c>
      <c r="AC161" s="27">
        <v>0.129</v>
      </c>
      <c r="AD161" s="14">
        <v>5247.27</v>
      </c>
      <c r="AE161" s="27">
        <v>4.8000000000000001E-2</v>
      </c>
    </row>
    <row r="162" spans="1:31" x14ac:dyDescent="0.3">
      <c r="A162" t="s">
        <v>1786</v>
      </c>
      <c r="B162" s="2">
        <v>421</v>
      </c>
      <c r="C162" s="27">
        <v>0.16355866355866355</v>
      </c>
      <c r="D162" s="2">
        <v>102.424242424242</v>
      </c>
      <c r="E162" s="2">
        <v>598</v>
      </c>
      <c r="F162" s="27">
        <v>0.20528664606934433</v>
      </c>
      <c r="G162" s="14">
        <v>82.424242424242394</v>
      </c>
      <c r="H162" s="2">
        <v>430</v>
      </c>
      <c r="I162" s="27">
        <v>0.15151515151515152</v>
      </c>
      <c r="J162" s="14">
        <v>84.848489999999998</v>
      </c>
      <c r="K162" s="27">
        <v>2.1377672209026127E-2</v>
      </c>
      <c r="L162" s="2">
        <v>78015</v>
      </c>
      <c r="M162" s="27">
        <v>0.27500000000000002</v>
      </c>
      <c r="N162" s="2">
        <v>968</v>
      </c>
      <c r="O162" s="2">
        <v>80199</v>
      </c>
      <c r="P162" s="27">
        <v>0.27100000000000002</v>
      </c>
      <c r="Q162" s="14">
        <v>926.06</v>
      </c>
      <c r="R162" s="2">
        <v>86046</v>
      </c>
      <c r="S162" s="27">
        <v>0.27700000000000002</v>
      </c>
      <c r="T162" s="14">
        <v>1160</v>
      </c>
      <c r="U162" s="27">
        <v>0.10299999999999999</v>
      </c>
      <c r="V162" s="2">
        <v>3897530</v>
      </c>
      <c r="W162" s="27">
        <v>0.314</v>
      </c>
      <c r="X162" s="2">
        <v>6662</v>
      </c>
      <c r="Y162" s="2">
        <v>3985067</v>
      </c>
      <c r="Z162" s="27">
        <v>0.313</v>
      </c>
      <c r="AA162" s="14">
        <v>6483.64</v>
      </c>
      <c r="AB162" s="2">
        <v>4116448</v>
      </c>
      <c r="AC162" s="27">
        <v>0.314</v>
      </c>
      <c r="AD162" s="14">
        <v>7780</v>
      </c>
      <c r="AE162" s="27">
        <v>5.6000000000000001E-2</v>
      </c>
    </row>
    <row r="163" spans="1:31" x14ac:dyDescent="0.3">
      <c r="A163" t="s">
        <v>1787</v>
      </c>
      <c r="B163" s="2">
        <v>379</v>
      </c>
      <c r="C163" s="27">
        <v>0.14724164724164723</v>
      </c>
      <c r="D163" s="2">
        <v>95.757575757575694</v>
      </c>
      <c r="E163" s="2">
        <v>285</v>
      </c>
      <c r="F163" s="27">
        <v>9.7837281153450056E-2</v>
      </c>
      <c r="G163" s="14">
        <v>67.878787878787804</v>
      </c>
      <c r="H163" s="2">
        <v>280</v>
      </c>
      <c r="I163" s="27">
        <v>9.8661028893587036E-2</v>
      </c>
      <c r="J163" s="14">
        <v>79.393936199999999</v>
      </c>
      <c r="K163" s="27">
        <v>-0.26121372031662271</v>
      </c>
      <c r="L163" s="2">
        <v>61487</v>
      </c>
      <c r="M163" s="27">
        <v>0.217</v>
      </c>
      <c r="N163" s="2">
        <v>1024</v>
      </c>
      <c r="O163" s="2">
        <v>63305</v>
      </c>
      <c r="P163" s="27">
        <v>0.214</v>
      </c>
      <c r="Q163" s="14">
        <v>765.45</v>
      </c>
      <c r="R163" s="2">
        <v>68771</v>
      </c>
      <c r="S163" s="27">
        <v>0.222</v>
      </c>
      <c r="T163" s="14">
        <v>1117.58</v>
      </c>
      <c r="U163" s="27">
        <v>0.11799999999999999</v>
      </c>
      <c r="V163" s="2">
        <v>3022366</v>
      </c>
      <c r="W163" s="27">
        <v>0.24399999999999999</v>
      </c>
      <c r="X163" s="2">
        <v>7019</v>
      </c>
      <c r="Y163" s="2">
        <v>3062512</v>
      </c>
      <c r="Z163" s="27">
        <v>0.24099999999999999</v>
      </c>
      <c r="AA163" s="14">
        <v>5490.91</v>
      </c>
      <c r="AB163" s="2">
        <v>3114819</v>
      </c>
      <c r="AC163" s="27">
        <v>0.23799999999999999</v>
      </c>
      <c r="AD163" s="14">
        <v>6608.49</v>
      </c>
      <c r="AE163" s="27">
        <v>3.1E-2</v>
      </c>
    </row>
    <row r="164" spans="1:31" x14ac:dyDescent="0.3">
      <c r="A164" t="s">
        <v>1788</v>
      </c>
      <c r="B164" s="2">
        <v>42</v>
      </c>
      <c r="C164" s="27">
        <v>1.6317016317016316E-2</v>
      </c>
      <c r="D164" s="2">
        <v>30.909090909090899</v>
      </c>
      <c r="E164" s="2">
        <v>313</v>
      </c>
      <c r="F164" s="27">
        <v>0.10744936491589427</v>
      </c>
      <c r="G164" s="14">
        <v>61.212121212121197</v>
      </c>
      <c r="H164" s="2">
        <v>150</v>
      </c>
      <c r="I164" s="27">
        <v>5.2854122621564484E-2</v>
      </c>
      <c r="J164" s="14">
        <v>54.5454559</v>
      </c>
      <c r="K164" s="27">
        <v>2.5714285714285716</v>
      </c>
      <c r="L164" s="2">
        <v>16528</v>
      </c>
      <c r="M164" s="27">
        <v>5.8000000000000003E-2</v>
      </c>
      <c r="N164" s="2">
        <v>610</v>
      </c>
      <c r="O164" s="2">
        <v>16894</v>
      </c>
      <c r="P164" s="27">
        <v>5.7000000000000002E-2</v>
      </c>
      <c r="Q164" s="14">
        <v>641.82000000000005</v>
      </c>
      <c r="R164" s="2">
        <v>17275</v>
      </c>
      <c r="S164" s="27">
        <v>5.6000000000000001E-2</v>
      </c>
      <c r="T164" s="14">
        <v>616.97</v>
      </c>
      <c r="U164" s="27">
        <v>4.4999999999999998E-2</v>
      </c>
      <c r="V164" s="2">
        <v>875164</v>
      </c>
      <c r="W164" s="27">
        <v>7.0999999999999994E-2</v>
      </c>
      <c r="X164" s="2">
        <v>5335</v>
      </c>
      <c r="Y164" s="2">
        <v>922555</v>
      </c>
      <c r="Z164" s="27">
        <v>7.2999999999999995E-2</v>
      </c>
      <c r="AA164" s="14">
        <v>4631.5200000000004</v>
      </c>
      <c r="AB164" s="2">
        <v>1001629</v>
      </c>
      <c r="AC164" s="27">
        <v>7.5999999999999998E-2</v>
      </c>
      <c r="AD164" s="14">
        <v>5574.55</v>
      </c>
      <c r="AE164" s="27">
        <v>0.14499999999999999</v>
      </c>
    </row>
    <row r="165" spans="1:31" x14ac:dyDescent="0.3">
      <c r="A165" s="18"/>
      <c r="B165" s="18"/>
      <c r="C165" s="18"/>
      <c r="D165" s="18"/>
      <c r="E165" s="18"/>
      <c r="F165" s="18"/>
      <c r="G165" s="18"/>
      <c r="H165" s="18"/>
      <c r="I165" s="18"/>
      <c r="J165" s="18"/>
      <c r="K165" s="18"/>
      <c r="L165" s="18"/>
      <c r="M165" s="18"/>
      <c r="N165" s="18"/>
      <c r="O165" s="18"/>
      <c r="P165" s="18"/>
      <c r="Q165" s="18"/>
      <c r="R165" s="18"/>
      <c r="S165" s="18"/>
      <c r="T165" s="18"/>
      <c r="U165" s="18"/>
      <c r="V165" s="18"/>
      <c r="W165" s="18"/>
      <c r="X165" s="18"/>
      <c r="Y165" s="18"/>
      <c r="Z165" s="18"/>
      <c r="AA165" s="18"/>
      <c r="AB165" s="18"/>
      <c r="AC165" s="18"/>
      <c r="AD165" s="18"/>
      <c r="AE165" s="18"/>
    </row>
    <row r="166" spans="1:31" x14ac:dyDescent="0.3">
      <c r="A166" s="122" t="s">
        <v>1789</v>
      </c>
      <c r="B166" s="122"/>
      <c r="C166" s="122"/>
      <c r="D166" s="122"/>
      <c r="E166" s="122"/>
      <c r="F166" s="122"/>
      <c r="G166" s="122"/>
      <c r="H166" s="122"/>
      <c r="I166" s="122"/>
      <c r="J166" s="122"/>
      <c r="K166" s="122"/>
      <c r="L166" s="122"/>
      <c r="M166" s="122"/>
      <c r="N166" s="122"/>
      <c r="O166" s="122"/>
      <c r="P166" s="122"/>
      <c r="Q166" s="122"/>
      <c r="R166" s="122"/>
      <c r="S166" s="122"/>
      <c r="T166" s="122"/>
      <c r="U166" s="122"/>
      <c r="V166" s="122"/>
      <c r="W166" s="122"/>
      <c r="X166" s="122"/>
      <c r="Y166" s="122"/>
      <c r="Z166" s="122"/>
      <c r="AA166" s="122"/>
      <c r="AB166" s="122"/>
      <c r="AC166" s="122"/>
      <c r="AD166" s="122"/>
      <c r="AE166" s="122"/>
    </row>
    <row r="167" spans="1:31" x14ac:dyDescent="0.3">
      <c r="B167" s="198" t="s">
        <v>1720</v>
      </c>
      <c r="C167" s="198"/>
      <c r="D167" s="198" t="s">
        <v>1721</v>
      </c>
      <c r="E167" s="198" t="s">
        <v>1720</v>
      </c>
      <c r="F167" s="198"/>
      <c r="G167" s="198" t="s">
        <v>1721</v>
      </c>
      <c r="H167" s="198" t="s">
        <v>1720</v>
      </c>
      <c r="I167" s="198"/>
      <c r="J167" s="198" t="s">
        <v>1721</v>
      </c>
      <c r="K167" t="s">
        <v>188</v>
      </c>
      <c r="L167" s="198" t="s">
        <v>1720</v>
      </c>
      <c r="M167" s="198"/>
      <c r="N167" s="198" t="s">
        <v>1721</v>
      </c>
      <c r="O167" s="198" t="s">
        <v>1720</v>
      </c>
      <c r="P167" s="198"/>
      <c r="Q167" s="198" t="s">
        <v>1721</v>
      </c>
      <c r="R167" s="198" t="s">
        <v>1720</v>
      </c>
      <c r="S167" s="198"/>
      <c r="T167" s="198" t="s">
        <v>1721</v>
      </c>
      <c r="U167" t="s">
        <v>188</v>
      </c>
      <c r="V167" s="198" t="s">
        <v>1720</v>
      </c>
      <c r="W167" s="198"/>
      <c r="X167" s="198" t="s">
        <v>1721</v>
      </c>
      <c r="Y167" s="198" t="s">
        <v>1720</v>
      </c>
      <c r="Z167" s="198"/>
      <c r="AA167" s="198" t="s">
        <v>1721</v>
      </c>
      <c r="AB167" s="198" t="s">
        <v>1720</v>
      </c>
      <c r="AC167" s="198"/>
      <c r="AD167" s="198" t="s">
        <v>1721</v>
      </c>
      <c r="AE167" t="s">
        <v>188</v>
      </c>
    </row>
    <row r="168" spans="1:31" x14ac:dyDescent="0.3">
      <c r="A168" t="s">
        <v>190</v>
      </c>
      <c r="B168" s="2">
        <v>2153</v>
      </c>
      <c r="C168" s="27" t="s">
        <v>188</v>
      </c>
      <c r="D168" s="2">
        <v>88.484848484848399</v>
      </c>
      <c r="E168" s="2">
        <v>2315</v>
      </c>
      <c r="F168" s="27" t="s">
        <v>188</v>
      </c>
      <c r="G168" s="14">
        <v>67.272727272727195</v>
      </c>
      <c r="H168" s="2">
        <v>2408</v>
      </c>
      <c r="I168" s="27" t="s">
        <v>188</v>
      </c>
      <c r="J168" s="14">
        <v>89.090909999999994</v>
      </c>
      <c r="K168" s="27">
        <v>0.11843938690199721</v>
      </c>
      <c r="L168" s="2">
        <v>205821</v>
      </c>
      <c r="M168" s="27" t="s">
        <v>188</v>
      </c>
      <c r="N168" s="2">
        <v>1049</v>
      </c>
      <c r="O168" s="2">
        <v>216106</v>
      </c>
      <c r="P168" s="27" t="s">
        <v>188</v>
      </c>
      <c r="Q168" s="14">
        <v>941.82</v>
      </c>
      <c r="R168" s="2">
        <v>224051</v>
      </c>
      <c r="S168" s="27" t="s">
        <v>188</v>
      </c>
      <c r="T168" s="14">
        <v>1196.3599999999999</v>
      </c>
      <c r="U168" s="27">
        <v>8.8999999999999996E-2</v>
      </c>
      <c r="V168" s="2">
        <v>8495322</v>
      </c>
      <c r="W168" s="27" t="s">
        <v>188</v>
      </c>
      <c r="X168" s="2">
        <v>13850</v>
      </c>
      <c r="Y168" s="2">
        <v>8732734</v>
      </c>
      <c r="Z168" s="27" t="s">
        <v>188</v>
      </c>
      <c r="AA168" s="14">
        <v>13901.82</v>
      </c>
      <c r="AB168" s="2">
        <v>8986666</v>
      </c>
      <c r="AC168" s="27" t="s">
        <v>188</v>
      </c>
      <c r="AD168" s="14">
        <v>14521.21</v>
      </c>
      <c r="AE168" s="27">
        <v>5.8000000000000003E-2</v>
      </c>
    </row>
    <row r="169" spans="1:31" x14ac:dyDescent="0.3">
      <c r="A169" t="s">
        <v>1790</v>
      </c>
      <c r="B169" s="2">
        <v>1125</v>
      </c>
      <c r="C169" s="27">
        <v>0.5225267069205759</v>
      </c>
      <c r="D169" s="2">
        <v>120</v>
      </c>
      <c r="E169" s="2">
        <v>1219</v>
      </c>
      <c r="F169" s="27">
        <v>0.52656587473002159</v>
      </c>
      <c r="G169" s="14">
        <v>98.181818181818201</v>
      </c>
      <c r="H169" s="2">
        <v>1568</v>
      </c>
      <c r="I169" s="27">
        <v>0.65116279069767447</v>
      </c>
      <c r="J169" s="14">
        <v>122.42424</v>
      </c>
      <c r="K169" s="27">
        <v>0.39377777777777778</v>
      </c>
      <c r="L169" s="2">
        <v>140779</v>
      </c>
      <c r="M169" s="27">
        <v>0.68400000000000005</v>
      </c>
      <c r="N169" s="2">
        <v>1150</v>
      </c>
      <c r="O169" s="2">
        <v>138710</v>
      </c>
      <c r="P169" s="27">
        <v>0.64200000000000002</v>
      </c>
      <c r="Q169" s="14">
        <v>1040</v>
      </c>
      <c r="R169" s="2">
        <v>146731</v>
      </c>
      <c r="S169" s="27">
        <v>0.65500000000000003</v>
      </c>
      <c r="T169" s="14">
        <v>1281.21</v>
      </c>
      <c r="U169" s="27">
        <v>4.2000000000000003E-2</v>
      </c>
      <c r="V169" s="2">
        <v>6166334</v>
      </c>
      <c r="W169" s="27">
        <v>0.72599999999999998</v>
      </c>
      <c r="X169" s="2">
        <v>18969</v>
      </c>
      <c r="Y169" s="2">
        <v>6245351</v>
      </c>
      <c r="Z169" s="27">
        <v>0.71499999999999997</v>
      </c>
      <c r="AA169" s="14">
        <v>18267.27</v>
      </c>
      <c r="AB169" s="2">
        <v>6510580</v>
      </c>
      <c r="AC169" s="27">
        <v>0.72399999999999998</v>
      </c>
      <c r="AD169" s="14">
        <v>17161.21</v>
      </c>
      <c r="AE169" s="27">
        <v>5.6000000000000001E-2</v>
      </c>
    </row>
    <row r="170" spans="1:31" x14ac:dyDescent="0.3">
      <c r="A170" t="s">
        <v>1315</v>
      </c>
      <c r="B170" s="2">
        <v>737</v>
      </c>
      <c r="C170" s="27">
        <v>0.34231305155596842</v>
      </c>
      <c r="D170" s="2">
        <v>90.909090909090907</v>
      </c>
      <c r="E170" s="2">
        <v>702</v>
      </c>
      <c r="F170" s="27">
        <v>0.30323974082073435</v>
      </c>
      <c r="G170" s="14">
        <v>77.575757575757507</v>
      </c>
      <c r="H170" s="2">
        <v>1142</v>
      </c>
      <c r="I170" s="27">
        <v>0.47425249169435219</v>
      </c>
      <c r="J170" s="14">
        <v>113.333336</v>
      </c>
      <c r="K170" s="27">
        <v>0.54952510176390779</v>
      </c>
      <c r="L170" s="2">
        <v>72326</v>
      </c>
      <c r="M170" s="27">
        <v>0.35099999999999998</v>
      </c>
      <c r="N170" s="2">
        <v>881</v>
      </c>
      <c r="O170" s="2">
        <v>66199</v>
      </c>
      <c r="P170" s="27">
        <v>0.30599999999999999</v>
      </c>
      <c r="Q170" s="14">
        <v>792.12</v>
      </c>
      <c r="R170" s="2">
        <v>68368</v>
      </c>
      <c r="S170" s="27">
        <v>0.30499999999999999</v>
      </c>
      <c r="T170" s="14">
        <v>1009.09</v>
      </c>
      <c r="U170" s="27">
        <v>-5.5E-2</v>
      </c>
      <c r="V170" s="2">
        <v>2977944</v>
      </c>
      <c r="W170" s="27">
        <v>0.35099999999999998</v>
      </c>
      <c r="X170" s="2">
        <v>14139</v>
      </c>
      <c r="Y170" s="2">
        <v>2826067</v>
      </c>
      <c r="Z170" s="27">
        <v>0.32400000000000001</v>
      </c>
      <c r="AA170" s="14">
        <v>12815.76</v>
      </c>
      <c r="AB170" s="2">
        <v>2781246</v>
      </c>
      <c r="AC170" s="27">
        <v>0.309</v>
      </c>
      <c r="AD170" s="14">
        <v>12130.91</v>
      </c>
      <c r="AE170" s="27">
        <v>-6.6000000000000003E-2</v>
      </c>
    </row>
    <row r="171" spans="1:31" x14ac:dyDescent="0.3">
      <c r="A171" t="s">
        <v>1791</v>
      </c>
      <c r="B171" s="2">
        <v>183</v>
      </c>
      <c r="C171" s="27">
        <v>8.4997677659080353E-2</v>
      </c>
      <c r="D171" s="2">
        <v>61.212121212121197</v>
      </c>
      <c r="E171" s="2">
        <v>87</v>
      </c>
      <c r="F171" s="27">
        <v>3.7580993520518358E-2</v>
      </c>
      <c r="G171" s="14">
        <v>35.757575757575701</v>
      </c>
      <c r="H171" s="2">
        <v>222</v>
      </c>
      <c r="I171" s="27">
        <v>9.2192691029900325E-2</v>
      </c>
      <c r="J171" s="14">
        <v>81.818183899999994</v>
      </c>
      <c r="K171" s="27">
        <v>0.21311475409836064</v>
      </c>
      <c r="L171" s="2">
        <v>14323</v>
      </c>
      <c r="M171" s="27">
        <v>7.0000000000000007E-2</v>
      </c>
      <c r="N171" s="2">
        <v>612</v>
      </c>
      <c r="O171" s="2">
        <v>11889</v>
      </c>
      <c r="P171" s="27">
        <v>5.5E-2</v>
      </c>
      <c r="Q171" s="14">
        <v>427.88</v>
      </c>
      <c r="R171" s="2">
        <v>12488</v>
      </c>
      <c r="S171" s="27">
        <v>5.6000000000000001E-2</v>
      </c>
      <c r="T171" s="14">
        <v>576.36</v>
      </c>
      <c r="U171" s="27">
        <v>-0.128</v>
      </c>
      <c r="V171" s="2">
        <v>655354</v>
      </c>
      <c r="W171" s="27">
        <v>7.6999999999999999E-2</v>
      </c>
      <c r="X171" s="2">
        <v>5665</v>
      </c>
      <c r="Y171" s="2">
        <v>602418</v>
      </c>
      <c r="Z171" s="27">
        <v>6.9000000000000006E-2</v>
      </c>
      <c r="AA171" s="14">
        <v>5518.18</v>
      </c>
      <c r="AB171" s="2">
        <v>589459</v>
      </c>
      <c r="AC171" s="27">
        <v>6.6000000000000003E-2</v>
      </c>
      <c r="AD171" s="14">
        <v>5528.49</v>
      </c>
      <c r="AE171" s="27">
        <v>-0.10100000000000001</v>
      </c>
    </row>
    <row r="172" spans="1:31" x14ac:dyDescent="0.3">
      <c r="A172" t="s">
        <v>1792</v>
      </c>
      <c r="B172" s="2">
        <v>224</v>
      </c>
      <c r="C172" s="27">
        <v>0.10404087320018579</v>
      </c>
      <c r="D172" s="2">
        <v>58.787878787878803</v>
      </c>
      <c r="E172" s="2">
        <v>312</v>
      </c>
      <c r="F172" s="27">
        <v>0.13477321814254858</v>
      </c>
      <c r="G172" s="14">
        <v>54.545454545454497</v>
      </c>
      <c r="H172" s="2">
        <v>381</v>
      </c>
      <c r="I172" s="27">
        <v>0.15822259136212624</v>
      </c>
      <c r="J172" s="14">
        <v>68.484849999999994</v>
      </c>
      <c r="K172" s="27">
        <v>0.7008928571428571</v>
      </c>
      <c r="L172" s="2">
        <v>20126</v>
      </c>
      <c r="M172" s="27">
        <v>9.8000000000000004E-2</v>
      </c>
      <c r="N172" s="2">
        <v>548</v>
      </c>
      <c r="O172" s="2">
        <v>18894</v>
      </c>
      <c r="P172" s="27">
        <v>8.6999999999999994E-2</v>
      </c>
      <c r="Q172" s="14">
        <v>484.24</v>
      </c>
      <c r="R172" s="2">
        <v>18350</v>
      </c>
      <c r="S172" s="27">
        <v>8.2000000000000003E-2</v>
      </c>
      <c r="T172" s="14">
        <v>686.67</v>
      </c>
      <c r="U172" s="27">
        <v>-8.7999999999999995E-2</v>
      </c>
      <c r="V172" s="2">
        <v>684679</v>
      </c>
      <c r="W172" s="27">
        <v>8.1000000000000003E-2</v>
      </c>
      <c r="X172" s="2">
        <v>3064</v>
      </c>
      <c r="Y172" s="2">
        <v>621781</v>
      </c>
      <c r="Z172" s="27">
        <v>7.0999999999999994E-2</v>
      </c>
      <c r="AA172" s="14">
        <v>3333.33</v>
      </c>
      <c r="AB172" s="2">
        <v>575434</v>
      </c>
      <c r="AC172" s="27">
        <v>6.4000000000000001E-2</v>
      </c>
      <c r="AD172" s="14">
        <v>3380</v>
      </c>
      <c r="AE172" s="27">
        <v>-0.16</v>
      </c>
    </row>
    <row r="173" spans="1:31" x14ac:dyDescent="0.3">
      <c r="A173" t="s">
        <v>1793</v>
      </c>
      <c r="B173" s="2">
        <v>330</v>
      </c>
      <c r="C173" s="27">
        <v>0.15327450069670229</v>
      </c>
      <c r="D173" s="2">
        <v>67.272727272727195</v>
      </c>
      <c r="E173" s="2">
        <v>303</v>
      </c>
      <c r="F173" s="27">
        <v>0.13088552915766738</v>
      </c>
      <c r="G173" s="14">
        <v>62.424242424242401</v>
      </c>
      <c r="H173" s="2">
        <v>539</v>
      </c>
      <c r="I173" s="27">
        <v>0.22383720930232559</v>
      </c>
      <c r="J173" s="14">
        <v>98.787880000000001</v>
      </c>
      <c r="K173" s="27">
        <v>0.6333333333333333</v>
      </c>
      <c r="L173" s="2">
        <v>37877</v>
      </c>
      <c r="M173" s="27">
        <v>0.184</v>
      </c>
      <c r="N173" s="2">
        <v>712</v>
      </c>
      <c r="O173" s="2">
        <v>35416</v>
      </c>
      <c r="P173" s="27">
        <v>0.16400000000000001</v>
      </c>
      <c r="Q173" s="14">
        <v>768.48</v>
      </c>
      <c r="R173" s="2">
        <v>37530</v>
      </c>
      <c r="S173" s="27">
        <v>0.16800000000000001</v>
      </c>
      <c r="T173" s="14">
        <v>803.64</v>
      </c>
      <c r="U173" s="27">
        <v>-8.9999999999999993E-3</v>
      </c>
      <c r="V173" s="2">
        <v>1637911</v>
      </c>
      <c r="W173" s="27">
        <v>0.193</v>
      </c>
      <c r="X173" s="2">
        <v>8339</v>
      </c>
      <c r="Y173" s="2">
        <v>1601868</v>
      </c>
      <c r="Z173" s="27">
        <v>0.183</v>
      </c>
      <c r="AA173" s="14">
        <v>7884.85</v>
      </c>
      <c r="AB173" s="2">
        <v>1616353</v>
      </c>
      <c r="AC173" s="27">
        <v>0.18</v>
      </c>
      <c r="AD173" s="14">
        <v>8244.85</v>
      </c>
      <c r="AE173" s="27">
        <v>-1.2999999999999999E-2</v>
      </c>
    </row>
    <row r="174" spans="1:31" x14ac:dyDescent="0.3">
      <c r="A174" t="s">
        <v>1794</v>
      </c>
      <c r="B174" s="2">
        <v>388</v>
      </c>
      <c r="C174" s="27">
        <v>0.18021365536460751</v>
      </c>
      <c r="D174" s="2">
        <v>79.393939393939405</v>
      </c>
      <c r="E174" s="2">
        <v>517</v>
      </c>
      <c r="F174" s="27">
        <v>0.22332613390928727</v>
      </c>
      <c r="G174" s="14">
        <v>76.363636363636303</v>
      </c>
      <c r="H174" s="2">
        <v>426</v>
      </c>
      <c r="I174" s="27">
        <v>0.17691029900332225</v>
      </c>
      <c r="J174" s="14">
        <v>88.484849999999994</v>
      </c>
      <c r="K174" s="27">
        <v>9.7938144329896906E-2</v>
      </c>
      <c r="L174" s="2">
        <v>68453</v>
      </c>
      <c r="M174" s="27">
        <v>0.33300000000000002</v>
      </c>
      <c r="N174" s="2">
        <v>788</v>
      </c>
      <c r="O174" s="2">
        <v>72511</v>
      </c>
      <c r="P174" s="27">
        <v>0.33600000000000002</v>
      </c>
      <c r="Q174" s="14">
        <v>857.58</v>
      </c>
      <c r="R174" s="2">
        <v>78363</v>
      </c>
      <c r="S174" s="27">
        <v>0.35</v>
      </c>
      <c r="T174" s="14">
        <v>961.21</v>
      </c>
      <c r="U174" s="27">
        <v>0.14499999999999999</v>
      </c>
      <c r="V174" s="2">
        <v>3188390</v>
      </c>
      <c r="W174" s="27">
        <v>0.375</v>
      </c>
      <c r="X174" s="2">
        <v>6950</v>
      </c>
      <c r="Y174" s="2">
        <v>3419284</v>
      </c>
      <c r="Z174" s="27">
        <v>0.39200000000000002</v>
      </c>
      <c r="AA174" s="14">
        <v>8510.91</v>
      </c>
      <c r="AB174" s="2">
        <v>3729334</v>
      </c>
      <c r="AC174" s="27">
        <v>0.41499999999999998</v>
      </c>
      <c r="AD174" s="14">
        <v>8360</v>
      </c>
      <c r="AE174" s="27">
        <v>0.17</v>
      </c>
    </row>
    <row r="175" spans="1:31" x14ac:dyDescent="0.3">
      <c r="A175" t="s">
        <v>1795</v>
      </c>
      <c r="B175" s="2">
        <v>1028</v>
      </c>
      <c r="C175" s="27">
        <v>0.47747329307942404</v>
      </c>
      <c r="D175" s="2">
        <v>104.84848484848401</v>
      </c>
      <c r="E175" s="2">
        <v>1096</v>
      </c>
      <c r="F175" s="27">
        <v>0.47343412526997841</v>
      </c>
      <c r="G175" s="14">
        <v>95.151515151515099</v>
      </c>
      <c r="H175" s="2">
        <v>840</v>
      </c>
      <c r="I175" s="27">
        <v>0.34883720930232559</v>
      </c>
      <c r="J175" s="14">
        <v>105.454544</v>
      </c>
      <c r="K175" s="27">
        <v>-0.1828793774319066</v>
      </c>
      <c r="L175" s="2">
        <v>65042</v>
      </c>
      <c r="M175" s="27">
        <v>0.316</v>
      </c>
      <c r="N175" s="2">
        <v>930</v>
      </c>
      <c r="O175" s="2">
        <v>77396</v>
      </c>
      <c r="P175" s="27">
        <v>0.35799999999999998</v>
      </c>
      <c r="Q175" s="14">
        <v>1053.33</v>
      </c>
      <c r="R175" s="2">
        <v>77320</v>
      </c>
      <c r="S175" s="27">
        <v>0.34499999999999997</v>
      </c>
      <c r="T175" s="14">
        <v>1106.67</v>
      </c>
      <c r="U175" s="27">
        <v>0.189</v>
      </c>
      <c r="V175" s="2">
        <v>2328988</v>
      </c>
      <c r="W175" s="27">
        <v>0.27400000000000002</v>
      </c>
      <c r="X175" s="2">
        <v>7803</v>
      </c>
      <c r="Y175" s="2">
        <v>2487383</v>
      </c>
      <c r="Z175" s="27">
        <v>0.28499999999999998</v>
      </c>
      <c r="AA175" s="14">
        <v>7532.73</v>
      </c>
      <c r="AB175" s="2">
        <v>2476086</v>
      </c>
      <c r="AC175" s="27">
        <v>0.27600000000000002</v>
      </c>
      <c r="AD175" s="14">
        <v>6904.85</v>
      </c>
      <c r="AE175" s="27">
        <v>6.3E-2</v>
      </c>
    </row>
    <row r="176" spans="1:31" x14ac:dyDescent="0.3">
      <c r="A176" t="s">
        <v>1796</v>
      </c>
      <c r="B176" s="2">
        <v>393</v>
      </c>
      <c r="C176" s="27">
        <v>0.18253599628425451</v>
      </c>
      <c r="D176" s="2">
        <v>78.787878787878796</v>
      </c>
      <c r="E176" s="2">
        <v>300</v>
      </c>
      <c r="F176" s="27">
        <v>0.12958963282937366</v>
      </c>
      <c r="G176" s="14">
        <v>76.969696969696898</v>
      </c>
      <c r="H176" s="2">
        <v>267</v>
      </c>
      <c r="I176" s="27">
        <v>0.11088039867109635</v>
      </c>
      <c r="J176" s="14">
        <v>68.484849999999994</v>
      </c>
      <c r="K176" s="27">
        <v>-0.32061068702290074</v>
      </c>
      <c r="L176" s="2">
        <v>18916</v>
      </c>
      <c r="M176" s="27">
        <v>9.1999999999999998E-2</v>
      </c>
      <c r="N176" s="2">
        <v>567</v>
      </c>
      <c r="O176" s="2">
        <v>24004</v>
      </c>
      <c r="P176" s="27">
        <v>0.111</v>
      </c>
      <c r="Q176" s="14">
        <v>663.64</v>
      </c>
      <c r="R176" s="2">
        <v>24262</v>
      </c>
      <c r="S176" s="27">
        <v>0.108</v>
      </c>
      <c r="T176" s="14">
        <v>838.18</v>
      </c>
      <c r="U176" s="27">
        <v>0.28299999999999997</v>
      </c>
      <c r="V176" s="2">
        <v>713876</v>
      </c>
      <c r="W176" s="27">
        <v>8.4000000000000005E-2</v>
      </c>
      <c r="X176" s="2">
        <v>4326</v>
      </c>
      <c r="Y176" s="2">
        <v>759047</v>
      </c>
      <c r="Z176" s="27">
        <v>8.6999999999999994E-2</v>
      </c>
      <c r="AA176" s="14">
        <v>4018.18</v>
      </c>
      <c r="AB176" s="2">
        <v>782812</v>
      </c>
      <c r="AC176" s="27">
        <v>8.6999999999999994E-2</v>
      </c>
      <c r="AD176" s="14">
        <v>4509.7</v>
      </c>
      <c r="AE176" s="27">
        <v>9.7000000000000003E-2</v>
      </c>
    </row>
    <row r="177" spans="1:31" x14ac:dyDescent="0.3">
      <c r="A177" t="s">
        <v>1797</v>
      </c>
      <c r="B177" s="2">
        <v>246</v>
      </c>
      <c r="C177" s="27">
        <v>0.11425917324663261</v>
      </c>
      <c r="D177" s="2">
        <v>67.272727272727195</v>
      </c>
      <c r="E177" s="2">
        <v>193</v>
      </c>
      <c r="F177" s="27">
        <v>8.336933045356372E-2</v>
      </c>
      <c r="G177" s="14">
        <v>53.3333333333333</v>
      </c>
      <c r="H177" s="2">
        <v>107</v>
      </c>
      <c r="I177" s="27">
        <v>4.4435215946843853E-2</v>
      </c>
      <c r="J177" s="14">
        <v>46.6666679</v>
      </c>
      <c r="K177" s="27">
        <v>-0.56504065040650409</v>
      </c>
      <c r="L177" s="2">
        <v>10019</v>
      </c>
      <c r="M177" s="27">
        <v>4.9000000000000002E-2</v>
      </c>
      <c r="N177" s="2">
        <v>398</v>
      </c>
      <c r="O177" s="2">
        <v>13102</v>
      </c>
      <c r="P177" s="27">
        <v>6.0999999999999999E-2</v>
      </c>
      <c r="Q177" s="14">
        <v>566.66999999999996</v>
      </c>
      <c r="R177" s="2">
        <v>11232</v>
      </c>
      <c r="S177" s="27">
        <v>0.05</v>
      </c>
      <c r="T177" s="14">
        <v>560.61</v>
      </c>
      <c r="U177" s="27">
        <v>0.121</v>
      </c>
      <c r="V177" s="2">
        <v>332166</v>
      </c>
      <c r="W177" s="27">
        <v>3.9E-2</v>
      </c>
      <c r="X177" s="2">
        <v>2342</v>
      </c>
      <c r="Y177" s="2">
        <v>343168</v>
      </c>
      <c r="Z177" s="27">
        <v>3.9E-2</v>
      </c>
      <c r="AA177" s="14">
        <v>2573.94</v>
      </c>
      <c r="AB177" s="2">
        <v>327927</v>
      </c>
      <c r="AC177" s="27">
        <v>3.5999999999999997E-2</v>
      </c>
      <c r="AD177" s="14">
        <v>3031.52</v>
      </c>
      <c r="AE177" s="27">
        <v>-1.2999999999999999E-2</v>
      </c>
    </row>
    <row r="178" spans="1:31" x14ac:dyDescent="0.3">
      <c r="A178" t="s">
        <v>1798</v>
      </c>
      <c r="B178" s="2">
        <v>100</v>
      </c>
      <c r="C178" s="27">
        <v>4.6446818392940084E-2</v>
      </c>
      <c r="D178" s="2">
        <v>45.454545454545404</v>
      </c>
      <c r="E178" s="2">
        <v>128</v>
      </c>
      <c r="F178" s="27">
        <v>5.529157667386609E-2</v>
      </c>
      <c r="G178" s="14">
        <v>45.454545454545404</v>
      </c>
      <c r="H178" s="2">
        <v>0</v>
      </c>
      <c r="I178" s="27">
        <v>0</v>
      </c>
      <c r="J178" s="14">
        <v>12.727273</v>
      </c>
      <c r="K178" s="27">
        <v>-1</v>
      </c>
      <c r="L178" s="2">
        <v>2358</v>
      </c>
      <c r="M178" s="27">
        <v>1.0999999999999999E-2</v>
      </c>
      <c r="N178" s="2">
        <v>221</v>
      </c>
      <c r="O178" s="2">
        <v>3559</v>
      </c>
      <c r="P178" s="27">
        <v>1.6E-2</v>
      </c>
      <c r="Q178" s="14">
        <v>291.52</v>
      </c>
      <c r="R178" s="2">
        <v>2702</v>
      </c>
      <c r="S178" s="27">
        <v>1.2E-2</v>
      </c>
      <c r="T178" s="14">
        <v>289.7</v>
      </c>
      <c r="U178" s="27">
        <v>0.14599999999999999</v>
      </c>
      <c r="V178" s="2">
        <v>85428</v>
      </c>
      <c r="W178" s="27">
        <v>0.01</v>
      </c>
      <c r="X178" s="2">
        <v>1167</v>
      </c>
      <c r="Y178" s="2">
        <v>85062</v>
      </c>
      <c r="Z178" s="27">
        <v>0.01</v>
      </c>
      <c r="AA178" s="14">
        <v>1257.58</v>
      </c>
      <c r="AB178" s="2">
        <v>72251</v>
      </c>
      <c r="AC178" s="27">
        <v>8.0000000000000002E-3</v>
      </c>
      <c r="AD178" s="14">
        <v>1373.33</v>
      </c>
      <c r="AE178" s="27">
        <v>-0.154</v>
      </c>
    </row>
    <row r="179" spans="1:31" x14ac:dyDescent="0.3">
      <c r="A179" t="s">
        <v>1799</v>
      </c>
      <c r="B179" s="2">
        <v>43</v>
      </c>
      <c r="C179" s="27">
        <v>1.9972131908964234E-2</v>
      </c>
      <c r="D179" s="2">
        <v>21.818181818181799</v>
      </c>
      <c r="E179" s="2">
        <v>38</v>
      </c>
      <c r="F179" s="27">
        <v>1.6414686825053995E-2</v>
      </c>
      <c r="G179" s="14">
        <v>26.6666666666666</v>
      </c>
      <c r="H179" s="2">
        <v>55</v>
      </c>
      <c r="I179" s="27">
        <v>2.2840531561461794E-2</v>
      </c>
      <c r="J179" s="14">
        <v>31.515152</v>
      </c>
      <c r="K179" s="27">
        <v>0.27906976744186046</v>
      </c>
      <c r="L179" s="2">
        <v>2529</v>
      </c>
      <c r="M179" s="27">
        <v>1.2E-2</v>
      </c>
      <c r="N179" s="2">
        <v>212</v>
      </c>
      <c r="O179" s="2">
        <v>3240</v>
      </c>
      <c r="P179" s="27">
        <v>1.4999999999999999E-2</v>
      </c>
      <c r="Q179" s="14">
        <v>254.55</v>
      </c>
      <c r="R179" s="2">
        <v>2497</v>
      </c>
      <c r="S179" s="27">
        <v>1.0999999999999999E-2</v>
      </c>
      <c r="T179" s="14">
        <v>244.85</v>
      </c>
      <c r="U179" s="27">
        <v>-1.2999999999999999E-2</v>
      </c>
      <c r="V179" s="2">
        <v>56009</v>
      </c>
      <c r="W179" s="27">
        <v>7.0000000000000001E-3</v>
      </c>
      <c r="X179" s="2">
        <v>925</v>
      </c>
      <c r="Y179" s="2">
        <v>62520</v>
      </c>
      <c r="Z179" s="27">
        <v>7.0000000000000001E-3</v>
      </c>
      <c r="AA179" s="14">
        <v>1098.79</v>
      </c>
      <c r="AB179" s="2">
        <v>58544</v>
      </c>
      <c r="AC179" s="27">
        <v>7.0000000000000001E-3</v>
      </c>
      <c r="AD179" s="14">
        <v>1304.24</v>
      </c>
      <c r="AE179" s="27">
        <v>4.4999999999999998E-2</v>
      </c>
    </row>
    <row r="180" spans="1:31" x14ac:dyDescent="0.3">
      <c r="A180" t="s">
        <v>1800</v>
      </c>
      <c r="B180" s="2">
        <v>103</v>
      </c>
      <c r="C180" s="27">
        <v>4.7840222944728283E-2</v>
      </c>
      <c r="D180" s="2">
        <v>46.6666666666666</v>
      </c>
      <c r="E180" s="2">
        <v>27</v>
      </c>
      <c r="F180" s="27">
        <v>1.1663066954643628E-2</v>
      </c>
      <c r="G180" s="14">
        <v>20.606060606060598</v>
      </c>
      <c r="H180" s="2">
        <v>52</v>
      </c>
      <c r="I180" s="27">
        <v>2.1594684385382059E-2</v>
      </c>
      <c r="J180" s="14">
        <v>30.909089999999999</v>
      </c>
      <c r="K180" s="27">
        <v>-0.49514563106796117</v>
      </c>
      <c r="L180" s="2">
        <v>5132</v>
      </c>
      <c r="M180" s="27">
        <v>2.5000000000000001E-2</v>
      </c>
      <c r="N180" s="2">
        <v>342</v>
      </c>
      <c r="O180" s="2">
        <v>6303</v>
      </c>
      <c r="P180" s="27">
        <v>2.9000000000000001E-2</v>
      </c>
      <c r="Q180" s="14">
        <v>404.24</v>
      </c>
      <c r="R180" s="2">
        <v>6033</v>
      </c>
      <c r="S180" s="27">
        <v>2.7E-2</v>
      </c>
      <c r="T180" s="14">
        <v>372.12</v>
      </c>
      <c r="U180" s="27">
        <v>0.17599999999999999</v>
      </c>
      <c r="V180" s="2">
        <v>190729</v>
      </c>
      <c r="W180" s="27">
        <v>2.1999999999999999E-2</v>
      </c>
      <c r="X180" s="2">
        <v>1925</v>
      </c>
      <c r="Y180" s="2">
        <v>195586</v>
      </c>
      <c r="Z180" s="27">
        <v>2.1999999999999999E-2</v>
      </c>
      <c r="AA180" s="14">
        <v>1844.24</v>
      </c>
      <c r="AB180" s="2">
        <v>197132</v>
      </c>
      <c r="AC180" s="27">
        <v>2.1999999999999999E-2</v>
      </c>
      <c r="AD180" s="14">
        <v>2152.73</v>
      </c>
      <c r="AE180" s="27">
        <v>3.4000000000000002E-2</v>
      </c>
    </row>
    <row r="181" spans="1:31" x14ac:dyDescent="0.3">
      <c r="A181" t="s">
        <v>1801</v>
      </c>
      <c r="B181" s="2">
        <v>147</v>
      </c>
      <c r="C181" s="27">
        <v>6.827682303762192E-2</v>
      </c>
      <c r="D181" s="2">
        <v>51.515151515151501</v>
      </c>
      <c r="E181" s="2">
        <v>107</v>
      </c>
      <c r="F181" s="27">
        <v>4.6220302375809937E-2</v>
      </c>
      <c r="G181" s="14">
        <v>47.878787878787797</v>
      </c>
      <c r="H181" s="2">
        <v>160</v>
      </c>
      <c r="I181" s="27">
        <v>6.6445182724252497E-2</v>
      </c>
      <c r="J181" s="14">
        <v>51.515152</v>
      </c>
      <c r="K181" s="27">
        <v>8.8435374149659865E-2</v>
      </c>
      <c r="L181" s="2">
        <v>8897</v>
      </c>
      <c r="M181" s="27">
        <v>4.2999999999999997E-2</v>
      </c>
      <c r="N181" s="2">
        <v>444</v>
      </c>
      <c r="O181" s="2">
        <v>10902</v>
      </c>
      <c r="P181" s="27">
        <v>0.05</v>
      </c>
      <c r="Q181" s="14">
        <v>441.21</v>
      </c>
      <c r="R181" s="2">
        <v>13030</v>
      </c>
      <c r="S181" s="27">
        <v>5.8000000000000003E-2</v>
      </c>
      <c r="T181" s="14">
        <v>650.29999999999995</v>
      </c>
      <c r="U181" s="27">
        <v>0.46500000000000002</v>
      </c>
      <c r="V181" s="2">
        <v>381710</v>
      </c>
      <c r="W181" s="27">
        <v>4.4999999999999998E-2</v>
      </c>
      <c r="X181" s="2">
        <v>3098</v>
      </c>
      <c r="Y181" s="2">
        <v>415879</v>
      </c>
      <c r="Z181" s="27">
        <v>4.8000000000000001E-2</v>
      </c>
      <c r="AA181" s="14">
        <v>3007.88</v>
      </c>
      <c r="AB181" s="2">
        <v>454885</v>
      </c>
      <c r="AC181" s="27">
        <v>5.0999999999999997E-2</v>
      </c>
      <c r="AD181" s="14">
        <v>3269.09</v>
      </c>
      <c r="AE181" s="27">
        <v>0.192</v>
      </c>
    </row>
    <row r="182" spans="1:31" x14ac:dyDescent="0.3">
      <c r="A182" t="s">
        <v>1802</v>
      </c>
      <c r="B182" s="2">
        <v>635</v>
      </c>
      <c r="C182" s="27">
        <v>0.29493729679516956</v>
      </c>
      <c r="D182" s="2">
        <v>97.575757575757606</v>
      </c>
      <c r="E182" s="2">
        <v>796</v>
      </c>
      <c r="F182" s="27">
        <v>0.34384449244060478</v>
      </c>
      <c r="G182" s="14">
        <v>90.303030303030297</v>
      </c>
      <c r="H182" s="2">
        <v>573</v>
      </c>
      <c r="I182" s="27">
        <v>0.23795681063122923</v>
      </c>
      <c r="J182" s="14">
        <v>87.878784199999998</v>
      </c>
      <c r="K182" s="27">
        <v>-9.763779527559055E-2</v>
      </c>
      <c r="L182" s="2">
        <v>46126</v>
      </c>
      <c r="M182" s="27">
        <v>0.224</v>
      </c>
      <c r="N182" s="2">
        <v>865</v>
      </c>
      <c r="O182" s="2">
        <v>53392</v>
      </c>
      <c r="P182" s="27">
        <v>0.247</v>
      </c>
      <c r="Q182" s="14">
        <v>784.85</v>
      </c>
      <c r="R182" s="2">
        <v>53058</v>
      </c>
      <c r="S182" s="27">
        <v>0.23699999999999999</v>
      </c>
      <c r="T182" s="14">
        <v>1040.6099999999999</v>
      </c>
      <c r="U182" s="27">
        <v>0.15</v>
      </c>
      <c r="V182" s="2">
        <v>1615112</v>
      </c>
      <c r="W182" s="27">
        <v>0.19</v>
      </c>
      <c r="X182" s="2">
        <v>5473</v>
      </c>
      <c r="Y182" s="2">
        <v>1728336</v>
      </c>
      <c r="Z182" s="27">
        <v>0.19800000000000001</v>
      </c>
      <c r="AA182" s="14">
        <v>5313.33</v>
      </c>
      <c r="AB182" s="2">
        <v>1693274</v>
      </c>
      <c r="AC182" s="27">
        <v>0.188</v>
      </c>
      <c r="AD182" s="14">
        <v>5247.27</v>
      </c>
      <c r="AE182" s="27">
        <v>4.8000000000000001E-2</v>
      </c>
    </row>
    <row r="183" spans="1:31" x14ac:dyDescent="0.3">
      <c r="A183" t="s">
        <v>1797</v>
      </c>
      <c r="B183" s="2">
        <v>462</v>
      </c>
      <c r="C183" s="27">
        <v>0.2145843009753832</v>
      </c>
      <c r="D183" s="2">
        <v>87.272727272727195</v>
      </c>
      <c r="E183" s="2">
        <v>528</v>
      </c>
      <c r="F183" s="27">
        <v>0.22807775377969763</v>
      </c>
      <c r="G183" s="14">
        <v>89.090909090909093</v>
      </c>
      <c r="H183" s="2">
        <v>414</v>
      </c>
      <c r="I183" s="27">
        <v>0.17192691029900331</v>
      </c>
      <c r="J183" s="14">
        <v>78.181816100000006</v>
      </c>
      <c r="K183" s="27">
        <v>-0.1038961038961039</v>
      </c>
      <c r="L183" s="2">
        <v>28741</v>
      </c>
      <c r="M183" s="27">
        <v>0.14000000000000001</v>
      </c>
      <c r="N183" s="2">
        <v>672</v>
      </c>
      <c r="O183" s="2">
        <v>32464</v>
      </c>
      <c r="P183" s="27">
        <v>0.15</v>
      </c>
      <c r="Q183" s="14">
        <v>656.36</v>
      </c>
      <c r="R183" s="2">
        <v>30128</v>
      </c>
      <c r="S183" s="27">
        <v>0.13400000000000001</v>
      </c>
      <c r="T183" s="14">
        <v>741.21</v>
      </c>
      <c r="U183" s="27">
        <v>4.8000000000000001E-2</v>
      </c>
      <c r="V183" s="2">
        <v>895195</v>
      </c>
      <c r="W183" s="27">
        <v>0.105</v>
      </c>
      <c r="X183" s="2">
        <v>4138</v>
      </c>
      <c r="Y183" s="2">
        <v>889749</v>
      </c>
      <c r="Z183" s="27">
        <v>0.10199999999999999</v>
      </c>
      <c r="AA183" s="14">
        <v>4268.4799999999996</v>
      </c>
      <c r="AB183" s="2">
        <v>784949</v>
      </c>
      <c r="AC183" s="27">
        <v>8.6999999999999994E-2</v>
      </c>
      <c r="AD183" s="14">
        <v>3794.55</v>
      </c>
      <c r="AE183" s="27">
        <v>-0.123</v>
      </c>
    </row>
    <row r="184" spans="1:31" x14ac:dyDescent="0.3">
      <c r="A184" t="s">
        <v>1798</v>
      </c>
      <c r="B184" s="2">
        <v>127</v>
      </c>
      <c r="C184" s="27">
        <v>5.8987459359033906E-2</v>
      </c>
      <c r="D184" s="2">
        <v>60</v>
      </c>
      <c r="E184" s="2">
        <v>32</v>
      </c>
      <c r="F184" s="27">
        <v>1.3822894168466522E-2</v>
      </c>
      <c r="G184" s="14">
        <v>21.818181818181799</v>
      </c>
      <c r="H184" s="2">
        <v>94</v>
      </c>
      <c r="I184" s="27">
        <v>3.9036544850498338E-2</v>
      </c>
      <c r="J184" s="14">
        <v>48.484848</v>
      </c>
      <c r="K184" s="27">
        <v>-0.25984251968503935</v>
      </c>
      <c r="L184" s="2">
        <v>5508</v>
      </c>
      <c r="M184" s="27">
        <v>2.7E-2</v>
      </c>
      <c r="N184" s="2">
        <v>366</v>
      </c>
      <c r="O184" s="2">
        <v>5813</v>
      </c>
      <c r="P184" s="27">
        <v>2.7E-2</v>
      </c>
      <c r="Q184" s="14">
        <v>392.73</v>
      </c>
      <c r="R184" s="2">
        <v>4995</v>
      </c>
      <c r="S184" s="27">
        <v>2.1999999999999999E-2</v>
      </c>
      <c r="T184" s="14">
        <v>362.42</v>
      </c>
      <c r="U184" s="27">
        <v>-9.2999999999999999E-2</v>
      </c>
      <c r="V184" s="2">
        <v>157044</v>
      </c>
      <c r="W184" s="27">
        <v>1.7999999999999999E-2</v>
      </c>
      <c r="X184" s="2">
        <v>2044</v>
      </c>
      <c r="Y184" s="2">
        <v>150825</v>
      </c>
      <c r="Z184" s="27">
        <v>1.7000000000000001E-2</v>
      </c>
      <c r="AA184" s="14">
        <v>2050.91</v>
      </c>
      <c r="AB184" s="2">
        <v>124354</v>
      </c>
      <c r="AC184" s="27">
        <v>1.4E-2</v>
      </c>
      <c r="AD184" s="14">
        <v>1881.21</v>
      </c>
      <c r="AE184" s="27">
        <v>-0.20799999999999999</v>
      </c>
    </row>
    <row r="185" spans="1:31" x14ac:dyDescent="0.3">
      <c r="A185" t="s">
        <v>1799</v>
      </c>
      <c r="B185" s="2">
        <v>161</v>
      </c>
      <c r="C185" s="27">
        <v>7.4779377612633535E-2</v>
      </c>
      <c r="D185" s="2">
        <v>63.030303030303003</v>
      </c>
      <c r="E185" s="2">
        <v>254</v>
      </c>
      <c r="F185" s="27">
        <v>0.10971922246220302</v>
      </c>
      <c r="G185" s="14">
        <v>60</v>
      </c>
      <c r="H185" s="2">
        <v>184</v>
      </c>
      <c r="I185" s="27">
        <v>7.6411960132890366E-2</v>
      </c>
      <c r="J185" s="14">
        <v>60.606059999999999</v>
      </c>
      <c r="K185" s="27">
        <v>0.14285714285714285</v>
      </c>
      <c r="L185" s="2">
        <v>7069</v>
      </c>
      <c r="M185" s="27">
        <v>3.4000000000000002E-2</v>
      </c>
      <c r="N185" s="2">
        <v>345</v>
      </c>
      <c r="O185" s="2">
        <v>8668</v>
      </c>
      <c r="P185" s="27">
        <v>0.04</v>
      </c>
      <c r="Q185" s="14">
        <v>338.18</v>
      </c>
      <c r="R185" s="2">
        <v>8509</v>
      </c>
      <c r="S185" s="27">
        <v>3.7999999999999999E-2</v>
      </c>
      <c r="T185" s="14">
        <v>447.27</v>
      </c>
      <c r="U185" s="27">
        <v>0.20399999999999999</v>
      </c>
      <c r="V185" s="2">
        <v>168868</v>
      </c>
      <c r="W185" s="27">
        <v>0.02</v>
      </c>
      <c r="X185" s="2">
        <v>1950</v>
      </c>
      <c r="Y185" s="2">
        <v>174532</v>
      </c>
      <c r="Z185" s="27">
        <v>0.02</v>
      </c>
      <c r="AA185" s="14">
        <v>1940.61</v>
      </c>
      <c r="AB185" s="2">
        <v>151246</v>
      </c>
      <c r="AC185" s="27">
        <v>1.7000000000000001E-2</v>
      </c>
      <c r="AD185" s="14">
        <v>1960.61</v>
      </c>
      <c r="AE185" s="27">
        <v>-0.104</v>
      </c>
    </row>
    <row r="186" spans="1:31" x14ac:dyDescent="0.3">
      <c r="A186" t="s">
        <v>1800</v>
      </c>
      <c r="B186" s="2">
        <v>174</v>
      </c>
      <c r="C186" s="27">
        <v>8.0817464003715742E-2</v>
      </c>
      <c r="D186" s="2">
        <v>50.303030303030297</v>
      </c>
      <c r="E186" s="2">
        <v>242</v>
      </c>
      <c r="F186" s="27">
        <v>0.10453563714902808</v>
      </c>
      <c r="G186" s="14">
        <v>61.818181818181799</v>
      </c>
      <c r="H186" s="2">
        <v>136</v>
      </c>
      <c r="I186" s="27">
        <v>5.647840531561462E-2</v>
      </c>
      <c r="J186" s="14">
        <v>47.878788</v>
      </c>
      <c r="K186" s="27">
        <v>-0.21839080459770116</v>
      </c>
      <c r="L186" s="2">
        <v>16164</v>
      </c>
      <c r="M186" s="27">
        <v>7.9000000000000001E-2</v>
      </c>
      <c r="N186" s="2">
        <v>513</v>
      </c>
      <c r="O186" s="2">
        <v>17983</v>
      </c>
      <c r="P186" s="27">
        <v>8.3000000000000004E-2</v>
      </c>
      <c r="Q186" s="14">
        <v>547.88</v>
      </c>
      <c r="R186" s="2">
        <v>16624</v>
      </c>
      <c r="S186" s="27">
        <v>7.3999999999999996E-2</v>
      </c>
      <c r="T186" s="14">
        <v>594.54999999999995</v>
      </c>
      <c r="U186" s="27">
        <v>2.8000000000000001E-2</v>
      </c>
      <c r="V186" s="2">
        <v>569283</v>
      </c>
      <c r="W186" s="27">
        <v>6.7000000000000004E-2</v>
      </c>
      <c r="X186" s="2">
        <v>3206</v>
      </c>
      <c r="Y186" s="2">
        <v>564392</v>
      </c>
      <c r="Z186" s="27">
        <v>6.5000000000000002E-2</v>
      </c>
      <c r="AA186" s="14">
        <v>3180</v>
      </c>
      <c r="AB186" s="2">
        <v>509349</v>
      </c>
      <c r="AC186" s="27">
        <v>5.7000000000000002E-2</v>
      </c>
      <c r="AD186" s="14">
        <v>3110.91</v>
      </c>
      <c r="AE186" s="27">
        <v>-0.105</v>
      </c>
    </row>
    <row r="187" spans="1:31" x14ac:dyDescent="0.3">
      <c r="A187" t="s">
        <v>1801</v>
      </c>
      <c r="B187" s="2">
        <v>173</v>
      </c>
      <c r="C187" s="27">
        <v>8.0352995819786346E-2</v>
      </c>
      <c r="D187" s="2">
        <v>54.545454545454497</v>
      </c>
      <c r="E187" s="2">
        <v>268</v>
      </c>
      <c r="F187" s="27">
        <v>0.11576673866090713</v>
      </c>
      <c r="G187" s="14">
        <v>44.848484848484802</v>
      </c>
      <c r="H187" s="2">
        <v>159</v>
      </c>
      <c r="I187" s="27">
        <v>6.6029900332225916E-2</v>
      </c>
      <c r="J187" s="14">
        <v>51.515152</v>
      </c>
      <c r="K187" s="27">
        <v>-8.0924855491329481E-2</v>
      </c>
      <c r="L187" s="2">
        <v>17385</v>
      </c>
      <c r="M187" s="27">
        <v>8.4000000000000005E-2</v>
      </c>
      <c r="N187" s="2">
        <v>476</v>
      </c>
      <c r="O187" s="2">
        <v>20928</v>
      </c>
      <c r="P187" s="27">
        <v>9.7000000000000003E-2</v>
      </c>
      <c r="Q187" s="14">
        <v>477.58</v>
      </c>
      <c r="R187" s="2">
        <v>22930</v>
      </c>
      <c r="S187" s="27">
        <v>0.10199999999999999</v>
      </c>
      <c r="T187" s="14">
        <v>678.79</v>
      </c>
      <c r="U187" s="27">
        <v>0.31900000000000001</v>
      </c>
      <c r="V187" s="2">
        <v>719917</v>
      </c>
      <c r="W187" s="27">
        <v>8.5000000000000006E-2</v>
      </c>
      <c r="X187" s="2">
        <v>3461</v>
      </c>
      <c r="Y187" s="2">
        <v>838587</v>
      </c>
      <c r="Z187" s="27">
        <v>9.6000000000000002E-2</v>
      </c>
      <c r="AA187" s="14">
        <v>3506.06</v>
      </c>
      <c r="AB187" s="2">
        <v>908325</v>
      </c>
      <c r="AC187" s="27">
        <v>0.10100000000000001</v>
      </c>
      <c r="AD187" s="14">
        <v>4232.12</v>
      </c>
      <c r="AE187" s="27">
        <v>0.26200000000000001</v>
      </c>
    </row>
    <row r="188" spans="1:31" x14ac:dyDescent="0.3">
      <c r="A188" s="18"/>
      <c r="B188" s="18"/>
      <c r="C188" s="18"/>
      <c r="D188" s="18"/>
      <c r="E188" s="18"/>
      <c r="F188" s="18"/>
      <c r="G188" s="18"/>
      <c r="H188" s="18"/>
      <c r="I188" s="18"/>
      <c r="J188" s="18"/>
      <c r="K188" s="18"/>
      <c r="L188" s="18"/>
      <c r="M188" s="18"/>
      <c r="N188" s="18"/>
      <c r="O188" s="18"/>
      <c r="P188" s="18"/>
      <c r="Q188" s="18"/>
      <c r="R188" s="18"/>
      <c r="S188" s="18"/>
      <c r="T188" s="18"/>
      <c r="U188" s="18"/>
      <c r="V188" s="18"/>
      <c r="W188" s="18"/>
      <c r="X188" s="18"/>
      <c r="Y188" s="18"/>
      <c r="Z188" s="18"/>
      <c r="AA188" s="18"/>
      <c r="AB188" s="18"/>
      <c r="AC188" s="18"/>
      <c r="AD188" s="18"/>
      <c r="AE188" s="18"/>
    </row>
    <row r="189" spans="1:31" x14ac:dyDescent="0.3">
      <c r="A189" s="122" t="s">
        <v>1803</v>
      </c>
      <c r="B189" s="122"/>
      <c r="C189" s="122"/>
      <c r="D189" s="122"/>
      <c r="E189" s="122"/>
      <c r="F189" s="122"/>
      <c r="G189" s="122"/>
      <c r="H189" s="122"/>
      <c r="I189" s="122"/>
      <c r="J189" s="122"/>
      <c r="K189" s="122"/>
      <c r="L189" s="122"/>
      <c r="M189" s="122"/>
      <c r="N189" s="122"/>
      <c r="O189" s="122"/>
      <c r="P189" s="122"/>
      <c r="Q189" s="122"/>
      <c r="R189" s="122"/>
      <c r="S189" s="122"/>
      <c r="T189" s="122"/>
      <c r="U189" s="122"/>
      <c r="V189" s="122"/>
      <c r="W189" s="122"/>
      <c r="X189" s="122"/>
      <c r="Y189" s="122"/>
      <c r="Z189" s="122"/>
      <c r="AA189" s="122"/>
      <c r="AB189" s="122"/>
      <c r="AC189" s="122"/>
      <c r="AD189" s="122"/>
      <c r="AE189" s="122"/>
    </row>
    <row r="190" spans="1:31" x14ac:dyDescent="0.3">
      <c r="B190" s="198" t="s">
        <v>1720</v>
      </c>
      <c r="C190" s="198"/>
      <c r="D190" s="198" t="s">
        <v>1721</v>
      </c>
      <c r="E190" s="198" t="s">
        <v>1720</v>
      </c>
      <c r="F190" s="198"/>
      <c r="G190" s="198" t="s">
        <v>1721</v>
      </c>
      <c r="H190" s="198" t="s">
        <v>1720</v>
      </c>
      <c r="I190" s="198"/>
      <c r="J190" s="198" t="s">
        <v>1721</v>
      </c>
      <c r="K190" t="s">
        <v>188</v>
      </c>
      <c r="L190" s="198" t="s">
        <v>1720</v>
      </c>
      <c r="M190" s="198"/>
      <c r="N190" s="198" t="s">
        <v>1721</v>
      </c>
      <c r="O190" s="198" t="s">
        <v>1720</v>
      </c>
      <c r="P190" s="198"/>
      <c r="Q190" s="198" t="s">
        <v>1721</v>
      </c>
      <c r="R190" s="198" t="s">
        <v>1720</v>
      </c>
      <c r="S190" s="198"/>
      <c r="T190" s="198" t="s">
        <v>1721</v>
      </c>
      <c r="U190" t="s">
        <v>188</v>
      </c>
      <c r="V190" s="198" t="s">
        <v>1720</v>
      </c>
      <c r="W190" s="198"/>
      <c r="X190" s="198" t="s">
        <v>1721</v>
      </c>
      <c r="Y190" s="198" t="s">
        <v>1720</v>
      </c>
      <c r="Z190" s="198"/>
      <c r="AA190" s="198" t="s">
        <v>1721</v>
      </c>
      <c r="AB190" s="198" t="s">
        <v>1720</v>
      </c>
      <c r="AC190" s="198"/>
      <c r="AD190" s="198" t="s">
        <v>1721</v>
      </c>
      <c r="AE190" t="s">
        <v>188</v>
      </c>
    </row>
    <row r="191" spans="1:31" x14ac:dyDescent="0.3">
      <c r="A191" t="s">
        <v>190</v>
      </c>
      <c r="B191" s="2">
        <v>2574</v>
      </c>
      <c r="C191" s="27" t="s">
        <v>188</v>
      </c>
      <c r="D191" s="2">
        <v>129.09090909090901</v>
      </c>
      <c r="E191" s="2">
        <v>2913</v>
      </c>
      <c r="F191" s="27" t="s">
        <v>188</v>
      </c>
      <c r="G191" s="14">
        <v>92.121212121212096</v>
      </c>
      <c r="H191" s="2">
        <v>2838</v>
      </c>
      <c r="I191" s="27" t="s">
        <v>188</v>
      </c>
      <c r="J191" s="14">
        <v>109.090912</v>
      </c>
      <c r="K191" s="27">
        <v>0.10256410256410256</v>
      </c>
      <c r="L191" s="2">
        <v>283836</v>
      </c>
      <c r="M191" s="27" t="s">
        <v>188</v>
      </c>
      <c r="N191" s="2">
        <v>853</v>
      </c>
      <c r="O191" s="2">
        <v>296305</v>
      </c>
      <c r="P191" s="27" t="s">
        <v>188</v>
      </c>
      <c r="Q191" s="14">
        <v>755.15</v>
      </c>
      <c r="R191" s="2">
        <v>310097</v>
      </c>
      <c r="S191" s="27" t="s">
        <v>188</v>
      </c>
      <c r="T191" s="14">
        <v>749.7</v>
      </c>
      <c r="U191" s="27">
        <v>9.2999999999999999E-2</v>
      </c>
      <c r="V191" s="2">
        <v>12392852</v>
      </c>
      <c r="W191" s="27" t="s">
        <v>188</v>
      </c>
      <c r="X191" s="2">
        <v>13533</v>
      </c>
      <c r="Y191" s="2">
        <v>12717801</v>
      </c>
      <c r="Z191" s="27" t="s">
        <v>188</v>
      </c>
      <c r="AA191" s="14">
        <v>11122.42</v>
      </c>
      <c r="AB191" s="2">
        <v>13103114</v>
      </c>
      <c r="AC191" s="27" t="s">
        <v>188</v>
      </c>
      <c r="AD191" s="14">
        <v>11237.58</v>
      </c>
      <c r="AE191" s="27">
        <v>5.7000000000000002E-2</v>
      </c>
    </row>
    <row r="192" spans="1:31" x14ac:dyDescent="0.3">
      <c r="A192" t="s">
        <v>1804</v>
      </c>
      <c r="B192" s="2">
        <v>325</v>
      </c>
      <c r="C192" s="27">
        <v>0.12626262626262627</v>
      </c>
      <c r="D192" s="2">
        <v>43.030303030303003</v>
      </c>
      <c r="E192" s="2">
        <v>514</v>
      </c>
      <c r="F192" s="27">
        <v>0.17645039478201166</v>
      </c>
      <c r="G192" s="14">
        <v>68.484848484848399</v>
      </c>
      <c r="H192" s="2">
        <v>564</v>
      </c>
      <c r="I192" s="27">
        <v>0.19873150105708245</v>
      </c>
      <c r="J192" s="14">
        <v>95.151510000000002</v>
      </c>
      <c r="K192" s="27">
        <v>0.73538461538461541</v>
      </c>
      <c r="L192" s="2">
        <v>63617</v>
      </c>
      <c r="M192" s="27">
        <v>0.224</v>
      </c>
      <c r="N192" s="2">
        <v>545</v>
      </c>
      <c r="O192" s="2">
        <v>73046</v>
      </c>
      <c r="P192" s="27">
        <v>0.247</v>
      </c>
      <c r="Q192" s="14">
        <v>407.27</v>
      </c>
      <c r="R192" s="2">
        <v>85106</v>
      </c>
      <c r="S192" s="27">
        <v>0.27400000000000002</v>
      </c>
      <c r="T192" s="14">
        <v>510.91</v>
      </c>
      <c r="U192" s="27">
        <v>0.33800000000000002</v>
      </c>
      <c r="V192" s="2">
        <v>2879687</v>
      </c>
      <c r="W192" s="27">
        <v>0.23200000000000001</v>
      </c>
      <c r="X192" s="2">
        <v>6907</v>
      </c>
      <c r="Y192" s="2">
        <v>3343861</v>
      </c>
      <c r="Z192" s="27">
        <v>0.26300000000000001</v>
      </c>
      <c r="AA192" s="14">
        <v>5986.67</v>
      </c>
      <c r="AB192" s="2">
        <v>3923027</v>
      </c>
      <c r="AC192" s="27">
        <v>0.29899999999999999</v>
      </c>
      <c r="AD192" s="14">
        <v>5961.21</v>
      </c>
      <c r="AE192" s="27">
        <v>0.36199999999999999</v>
      </c>
    </row>
    <row r="193" spans="1:31" x14ac:dyDescent="0.3">
      <c r="A193" t="s">
        <v>1346</v>
      </c>
      <c r="B193" s="2">
        <v>77</v>
      </c>
      <c r="C193" s="27">
        <v>2.9914529914529916E-2</v>
      </c>
      <c r="D193" s="2">
        <v>26.6666666666666</v>
      </c>
      <c r="E193" s="2">
        <v>70</v>
      </c>
      <c r="F193" s="27">
        <v>2.4030209406110538E-2</v>
      </c>
      <c r="G193" s="14">
        <v>27.878787878787801</v>
      </c>
      <c r="H193" s="2">
        <v>118</v>
      </c>
      <c r="I193" s="27">
        <v>4.1578576462297394E-2</v>
      </c>
      <c r="J193" s="14">
        <v>56.363636</v>
      </c>
      <c r="K193" s="27">
        <v>0.53246753246753242</v>
      </c>
      <c r="L193" s="2">
        <v>22362</v>
      </c>
      <c r="M193" s="27">
        <v>7.9000000000000001E-2</v>
      </c>
      <c r="N193" s="2">
        <v>517</v>
      </c>
      <c r="O193" s="2">
        <v>25473</v>
      </c>
      <c r="P193" s="27">
        <v>8.5999999999999993E-2</v>
      </c>
      <c r="Q193" s="14">
        <v>490.3</v>
      </c>
      <c r="R193" s="2">
        <v>29824</v>
      </c>
      <c r="S193" s="27">
        <v>9.6000000000000002E-2</v>
      </c>
      <c r="T193" s="14">
        <v>697.58</v>
      </c>
      <c r="U193" s="27">
        <v>0.33400000000000002</v>
      </c>
      <c r="V193" s="2">
        <v>1008343</v>
      </c>
      <c r="W193" s="27">
        <v>8.1000000000000003E-2</v>
      </c>
      <c r="X193" s="2">
        <v>7596</v>
      </c>
      <c r="Y193" s="2">
        <v>1117647</v>
      </c>
      <c r="Z193" s="27">
        <v>8.7999999999999995E-2</v>
      </c>
      <c r="AA193" s="14">
        <v>5621.82</v>
      </c>
      <c r="AB193" s="2">
        <v>1256365</v>
      </c>
      <c r="AC193" s="27">
        <v>9.6000000000000002E-2</v>
      </c>
      <c r="AD193" s="14">
        <v>6161.82</v>
      </c>
      <c r="AE193" s="27">
        <v>0.246</v>
      </c>
    </row>
    <row r="194" spans="1:31" x14ac:dyDescent="0.3">
      <c r="A194" t="s">
        <v>1805</v>
      </c>
      <c r="B194" s="2">
        <v>248</v>
      </c>
      <c r="C194" s="27">
        <v>9.6348096348096351E-2</v>
      </c>
      <c r="D194" s="2">
        <v>36.363636363636303</v>
      </c>
      <c r="E194" s="2">
        <v>444</v>
      </c>
      <c r="F194" s="27">
        <v>0.15242018537590113</v>
      </c>
      <c r="G194" s="14">
        <v>70.303030303030297</v>
      </c>
      <c r="H194" s="2">
        <v>446</v>
      </c>
      <c r="I194" s="27">
        <v>0.15715292459478505</v>
      </c>
      <c r="J194" s="14">
        <v>83.030304000000001</v>
      </c>
      <c r="K194" s="27">
        <v>0.79838709677419351</v>
      </c>
      <c r="L194" s="2">
        <v>41255</v>
      </c>
      <c r="M194" s="27">
        <v>0.14499999999999999</v>
      </c>
      <c r="N194" s="2">
        <v>492</v>
      </c>
      <c r="O194" s="2">
        <v>47573</v>
      </c>
      <c r="P194" s="27">
        <v>0.161</v>
      </c>
      <c r="Q194" s="14">
        <v>418.79</v>
      </c>
      <c r="R194" s="2">
        <v>55282</v>
      </c>
      <c r="S194" s="27">
        <v>0.17799999999999999</v>
      </c>
      <c r="T194" s="14">
        <v>653.33000000000004</v>
      </c>
      <c r="U194" s="27">
        <v>0.34</v>
      </c>
      <c r="V194" s="2">
        <v>1871344</v>
      </c>
      <c r="W194" s="27">
        <v>0.151</v>
      </c>
      <c r="X194" s="2">
        <v>3070</v>
      </c>
      <c r="Y194" s="2">
        <v>2226214</v>
      </c>
      <c r="Z194" s="27">
        <v>0.17499999999999999</v>
      </c>
      <c r="AA194" s="14">
        <v>3072.73</v>
      </c>
      <c r="AB194" s="2">
        <v>2666662</v>
      </c>
      <c r="AC194" s="27">
        <v>0.20399999999999999</v>
      </c>
      <c r="AD194" s="14">
        <v>4295.1499999999996</v>
      </c>
      <c r="AE194" s="27">
        <v>0.42499999999999999</v>
      </c>
    </row>
    <row r="195" spans="1:31" x14ac:dyDescent="0.3">
      <c r="A195" t="s">
        <v>1806</v>
      </c>
      <c r="B195" s="2">
        <v>248</v>
      </c>
      <c r="C195" s="27">
        <v>9.6348096348096351E-2</v>
      </c>
      <c r="D195" s="2">
        <v>36.363636363636303</v>
      </c>
      <c r="E195" s="2">
        <v>429</v>
      </c>
      <c r="F195" s="27">
        <v>0.14727085478887744</v>
      </c>
      <c r="G195" s="14">
        <v>68.484848484848399</v>
      </c>
      <c r="H195" s="2">
        <v>362</v>
      </c>
      <c r="I195" s="27">
        <v>0.12755461592670894</v>
      </c>
      <c r="J195" s="14">
        <v>66.666664100000006</v>
      </c>
      <c r="K195" s="27">
        <v>0.45967741935483869</v>
      </c>
      <c r="L195" s="2">
        <v>39380</v>
      </c>
      <c r="M195" s="27">
        <v>0.13900000000000001</v>
      </c>
      <c r="N195" s="2">
        <v>478</v>
      </c>
      <c r="O195" s="2">
        <v>45103</v>
      </c>
      <c r="P195" s="27">
        <v>0.152</v>
      </c>
      <c r="Q195" s="14">
        <v>429.09</v>
      </c>
      <c r="R195" s="2">
        <v>52313</v>
      </c>
      <c r="S195" s="27">
        <v>0.16900000000000001</v>
      </c>
      <c r="T195" s="14">
        <v>712.73</v>
      </c>
      <c r="U195" s="27">
        <v>0.32800000000000001</v>
      </c>
      <c r="V195" s="2">
        <v>1771650</v>
      </c>
      <c r="W195" s="27">
        <v>0.14299999999999999</v>
      </c>
      <c r="X195" s="2">
        <v>3027</v>
      </c>
      <c r="Y195" s="2">
        <v>2097367</v>
      </c>
      <c r="Z195" s="27">
        <v>0.16500000000000001</v>
      </c>
      <c r="AA195" s="14">
        <v>3176.36</v>
      </c>
      <c r="AB195" s="2">
        <v>2501617</v>
      </c>
      <c r="AC195" s="27">
        <v>0.191</v>
      </c>
      <c r="AD195" s="14">
        <v>4589.7</v>
      </c>
      <c r="AE195" s="27">
        <v>0.41199999999999998</v>
      </c>
    </row>
    <row r="196" spans="1:31" x14ac:dyDescent="0.3">
      <c r="A196" t="s">
        <v>1807</v>
      </c>
      <c r="B196" s="2">
        <v>0</v>
      </c>
      <c r="C196" s="27">
        <v>0</v>
      </c>
      <c r="D196" s="2">
        <v>80</v>
      </c>
      <c r="E196" s="2">
        <v>15</v>
      </c>
      <c r="F196" s="27">
        <v>5.1493305870236872E-3</v>
      </c>
      <c r="G196" s="14">
        <v>13.9393939393939</v>
      </c>
      <c r="H196" s="2">
        <v>84</v>
      </c>
      <c r="I196" s="27">
        <v>2.9598308668076109E-2</v>
      </c>
      <c r="J196" s="14">
        <v>44.848483999999999</v>
      </c>
      <c r="K196" s="27"/>
      <c r="L196" s="2">
        <v>1875</v>
      </c>
      <c r="M196" s="27">
        <v>7.0000000000000001E-3</v>
      </c>
      <c r="N196" s="2">
        <v>178</v>
      </c>
      <c r="O196" s="2">
        <v>2470</v>
      </c>
      <c r="P196" s="27">
        <v>8.0000000000000002E-3</v>
      </c>
      <c r="Q196" s="14">
        <v>201.82</v>
      </c>
      <c r="R196" s="2">
        <v>2969</v>
      </c>
      <c r="S196" s="27">
        <v>0.01</v>
      </c>
      <c r="T196" s="14">
        <v>249.7</v>
      </c>
      <c r="U196" s="27">
        <v>0.58299999999999996</v>
      </c>
      <c r="V196" s="2">
        <v>99694</v>
      </c>
      <c r="W196" s="27">
        <v>8.0000000000000002E-3</v>
      </c>
      <c r="X196" s="2">
        <v>1042</v>
      </c>
      <c r="Y196" s="2">
        <v>128847</v>
      </c>
      <c r="Z196" s="27">
        <v>0.01</v>
      </c>
      <c r="AA196" s="14">
        <v>1266.06</v>
      </c>
      <c r="AB196" s="2">
        <v>165045</v>
      </c>
      <c r="AC196" s="27">
        <v>1.2999999999999999E-2</v>
      </c>
      <c r="AD196" s="14">
        <v>2011.52</v>
      </c>
      <c r="AE196" s="27">
        <v>0.65600000000000003</v>
      </c>
    </row>
    <row r="197" spans="1:31" x14ac:dyDescent="0.3">
      <c r="A197" t="s">
        <v>1808</v>
      </c>
      <c r="B197" s="2">
        <v>2249</v>
      </c>
      <c r="C197" s="27">
        <v>0.8737373737373737</v>
      </c>
      <c r="D197" s="2">
        <v>121.818181818181</v>
      </c>
      <c r="E197" s="2">
        <v>2399</v>
      </c>
      <c r="F197" s="27">
        <v>0.82354960521798837</v>
      </c>
      <c r="G197" s="14">
        <v>89.696969696969703</v>
      </c>
      <c r="H197" s="2">
        <v>2274</v>
      </c>
      <c r="I197" s="27">
        <v>0.80126849894291752</v>
      </c>
      <c r="J197" s="14">
        <v>104.242424</v>
      </c>
      <c r="K197" s="27">
        <v>1.1116051578479324E-2</v>
      </c>
      <c r="L197" s="2">
        <v>220219</v>
      </c>
      <c r="M197" s="27">
        <v>0.77600000000000002</v>
      </c>
      <c r="N197" s="2">
        <v>832</v>
      </c>
      <c r="O197" s="2">
        <v>223259</v>
      </c>
      <c r="P197" s="27">
        <v>0.753</v>
      </c>
      <c r="Q197" s="14">
        <v>783.64</v>
      </c>
      <c r="R197" s="2">
        <v>224991</v>
      </c>
      <c r="S197" s="27">
        <v>0.72599999999999998</v>
      </c>
      <c r="T197" s="14">
        <v>751.52</v>
      </c>
      <c r="U197" s="27">
        <v>2.1999999999999999E-2</v>
      </c>
      <c r="V197" s="2">
        <v>9513165</v>
      </c>
      <c r="W197" s="27">
        <v>0.76800000000000002</v>
      </c>
      <c r="X197" s="2">
        <v>8261</v>
      </c>
      <c r="Y197" s="2">
        <v>9373940</v>
      </c>
      <c r="Z197" s="27">
        <v>0.73699999999999999</v>
      </c>
      <c r="AA197" s="14">
        <v>6481.82</v>
      </c>
      <c r="AB197" s="2">
        <v>9180087</v>
      </c>
      <c r="AC197" s="27">
        <v>0.70099999999999996</v>
      </c>
      <c r="AD197" s="14">
        <v>7631.52</v>
      </c>
      <c r="AE197" s="27">
        <v>-3.5000000000000003E-2</v>
      </c>
    </row>
    <row r="198" spans="1:31" x14ac:dyDescent="0.3">
      <c r="A198" t="s">
        <v>1809</v>
      </c>
      <c r="B198" s="2">
        <v>302</v>
      </c>
      <c r="C198" s="27">
        <v>0.11732711732711733</v>
      </c>
      <c r="D198" s="2">
        <v>89.696969696969703</v>
      </c>
      <c r="E198" s="2">
        <v>215</v>
      </c>
      <c r="F198" s="27">
        <v>7.3807071747339512E-2</v>
      </c>
      <c r="G198" s="14">
        <v>61.818181818181799</v>
      </c>
      <c r="H198" s="2">
        <v>162</v>
      </c>
      <c r="I198" s="27">
        <v>5.7082452431289642E-2</v>
      </c>
      <c r="J198" s="14">
        <v>58.787880000000001</v>
      </c>
      <c r="K198" s="27">
        <v>-0.46357615894039733</v>
      </c>
      <c r="L198" s="2">
        <v>39125</v>
      </c>
      <c r="M198" s="27">
        <v>0.13800000000000001</v>
      </c>
      <c r="N198" s="2">
        <v>855</v>
      </c>
      <c r="O198" s="2">
        <v>37832</v>
      </c>
      <c r="P198" s="27">
        <v>0.128</v>
      </c>
      <c r="Q198" s="14">
        <v>764.24</v>
      </c>
      <c r="R198" s="2">
        <v>38947</v>
      </c>
      <c r="S198" s="27">
        <v>0.126</v>
      </c>
      <c r="T198" s="14">
        <v>949.09</v>
      </c>
      <c r="U198" s="27">
        <v>-5.0000000000000001E-3</v>
      </c>
      <c r="V198" s="2">
        <v>2014023</v>
      </c>
      <c r="W198" s="27">
        <v>0.16300000000000001</v>
      </c>
      <c r="X198" s="2">
        <v>6043</v>
      </c>
      <c r="Y198" s="2">
        <v>1944865</v>
      </c>
      <c r="Z198" s="27">
        <v>0.153</v>
      </c>
      <c r="AA198" s="14">
        <v>6116.36</v>
      </c>
      <c r="AB198" s="2">
        <v>1858454</v>
      </c>
      <c r="AC198" s="27">
        <v>0.14199999999999999</v>
      </c>
      <c r="AD198" s="14">
        <v>7583.64</v>
      </c>
      <c r="AE198" s="27">
        <v>-7.6999999999999999E-2</v>
      </c>
    </row>
    <row r="199" spans="1:31" x14ac:dyDescent="0.3">
      <c r="A199" t="s">
        <v>1805</v>
      </c>
      <c r="B199" s="2">
        <v>1947</v>
      </c>
      <c r="C199" s="27">
        <v>0.75641025641025639</v>
      </c>
      <c r="D199" s="2">
        <v>83.030303030303003</v>
      </c>
      <c r="E199" s="2">
        <v>2184</v>
      </c>
      <c r="F199" s="27">
        <v>0.74974253347064879</v>
      </c>
      <c r="G199" s="14">
        <v>80</v>
      </c>
      <c r="H199" s="2">
        <v>2112</v>
      </c>
      <c r="I199" s="27">
        <v>0.7441860465116279</v>
      </c>
      <c r="J199" s="14">
        <v>91.515150000000006</v>
      </c>
      <c r="K199" s="27">
        <v>8.4745762711864403E-2</v>
      </c>
      <c r="L199" s="2">
        <v>181094</v>
      </c>
      <c r="M199" s="27">
        <v>0.63800000000000001</v>
      </c>
      <c r="N199" s="2">
        <v>967</v>
      </c>
      <c r="O199" s="2">
        <v>185427</v>
      </c>
      <c r="P199" s="27">
        <v>0.626</v>
      </c>
      <c r="Q199" s="14">
        <v>976.36</v>
      </c>
      <c r="R199" s="2">
        <v>186044</v>
      </c>
      <c r="S199" s="27">
        <v>0.6</v>
      </c>
      <c r="T199" s="14">
        <v>1019.39</v>
      </c>
      <c r="U199" s="27">
        <v>2.7E-2</v>
      </c>
      <c r="V199" s="2">
        <v>7499142</v>
      </c>
      <c r="W199" s="27">
        <v>0.60499999999999998</v>
      </c>
      <c r="X199" s="2">
        <v>10984</v>
      </c>
      <c r="Y199" s="2">
        <v>7429075</v>
      </c>
      <c r="Z199" s="27">
        <v>0.58399999999999996</v>
      </c>
      <c r="AA199" s="14">
        <v>10550.91</v>
      </c>
      <c r="AB199" s="2">
        <v>7321633</v>
      </c>
      <c r="AC199" s="27">
        <v>0.55900000000000005</v>
      </c>
      <c r="AD199" s="14">
        <v>12527.27</v>
      </c>
      <c r="AE199" s="27">
        <v>-2.4E-2</v>
      </c>
    </row>
    <row r="200" spans="1:31" x14ac:dyDescent="0.3">
      <c r="A200" t="s">
        <v>1806</v>
      </c>
      <c r="B200" s="2">
        <v>1905</v>
      </c>
      <c r="C200" s="27">
        <v>0.74009324009324007</v>
      </c>
      <c r="D200" s="2">
        <v>90.303030303030297</v>
      </c>
      <c r="E200" s="2">
        <v>1886</v>
      </c>
      <c r="F200" s="27">
        <v>0.6474424991417782</v>
      </c>
      <c r="G200" s="14">
        <v>76.363636363636303</v>
      </c>
      <c r="H200" s="2">
        <v>2046</v>
      </c>
      <c r="I200" s="27">
        <v>0.72093023255813948</v>
      </c>
      <c r="J200" s="14">
        <v>89.090909999999994</v>
      </c>
      <c r="K200" s="27">
        <v>7.4015748031496062E-2</v>
      </c>
      <c r="L200" s="2">
        <v>166441</v>
      </c>
      <c r="M200" s="27">
        <v>0.58599999999999997</v>
      </c>
      <c r="N200" s="2">
        <v>988</v>
      </c>
      <c r="O200" s="2">
        <v>171003</v>
      </c>
      <c r="P200" s="27">
        <v>0.57699999999999996</v>
      </c>
      <c r="Q200" s="14">
        <v>978.79</v>
      </c>
      <c r="R200" s="2">
        <v>171738</v>
      </c>
      <c r="S200" s="27">
        <v>0.55400000000000005</v>
      </c>
      <c r="T200" s="14">
        <v>1078.79</v>
      </c>
      <c r="U200" s="27">
        <v>3.2000000000000001E-2</v>
      </c>
      <c r="V200" s="2">
        <v>6723672</v>
      </c>
      <c r="W200" s="27">
        <v>0.54300000000000004</v>
      </c>
      <c r="X200" s="2">
        <v>14357</v>
      </c>
      <c r="Y200" s="2">
        <v>6635367</v>
      </c>
      <c r="Z200" s="27">
        <v>0.52200000000000002</v>
      </c>
      <c r="AA200" s="14">
        <v>13078.79</v>
      </c>
      <c r="AB200" s="2">
        <v>6485049</v>
      </c>
      <c r="AC200" s="27">
        <v>0.495</v>
      </c>
      <c r="AD200" s="14">
        <v>14155.76</v>
      </c>
      <c r="AE200" s="27">
        <v>-3.5000000000000003E-2</v>
      </c>
    </row>
    <row r="201" spans="1:31" x14ac:dyDescent="0.3">
      <c r="A201" t="s">
        <v>1807</v>
      </c>
      <c r="B201" s="2">
        <v>42</v>
      </c>
      <c r="C201" s="27">
        <v>1.6317016317016316E-2</v>
      </c>
      <c r="D201" s="2">
        <v>30.909090909090899</v>
      </c>
      <c r="E201" s="2">
        <v>298</v>
      </c>
      <c r="F201" s="27">
        <v>0.10230003432887058</v>
      </c>
      <c r="G201" s="14">
        <v>60</v>
      </c>
      <c r="H201" s="2">
        <v>66</v>
      </c>
      <c r="I201" s="27">
        <v>2.3255813953488372E-2</v>
      </c>
      <c r="J201" s="14">
        <v>32.121212</v>
      </c>
      <c r="K201" s="27">
        <v>0.5714285714285714</v>
      </c>
      <c r="L201" s="2">
        <v>14653</v>
      </c>
      <c r="M201" s="27">
        <v>5.1999999999999998E-2</v>
      </c>
      <c r="N201" s="2">
        <v>564</v>
      </c>
      <c r="O201" s="2">
        <v>14424</v>
      </c>
      <c r="P201" s="27">
        <v>4.9000000000000002E-2</v>
      </c>
      <c r="Q201" s="14">
        <v>584.85</v>
      </c>
      <c r="R201" s="2">
        <v>14306</v>
      </c>
      <c r="S201" s="27">
        <v>4.5999999999999999E-2</v>
      </c>
      <c r="T201" s="14">
        <v>594.54999999999995</v>
      </c>
      <c r="U201" s="27">
        <v>-2.4E-2</v>
      </c>
      <c r="V201" s="2">
        <v>775470</v>
      </c>
      <c r="W201" s="27">
        <v>6.3E-2</v>
      </c>
      <c r="X201" s="2">
        <v>5241</v>
      </c>
      <c r="Y201" s="2">
        <v>793708</v>
      </c>
      <c r="Z201" s="27">
        <v>6.2E-2</v>
      </c>
      <c r="AA201" s="14">
        <v>4690.3</v>
      </c>
      <c r="AB201" s="2">
        <v>836584</v>
      </c>
      <c r="AC201" s="27">
        <v>6.4000000000000001E-2</v>
      </c>
      <c r="AD201" s="14">
        <v>4970.91</v>
      </c>
      <c r="AE201" s="27">
        <v>7.9000000000000001E-2</v>
      </c>
    </row>
    <row r="202" spans="1:31" x14ac:dyDescent="0.3">
      <c r="A202" s="18"/>
      <c r="B202" s="18"/>
      <c r="C202" s="18"/>
      <c r="D202" s="18"/>
      <c r="E202" s="18"/>
      <c r="F202" s="18"/>
      <c r="G202" s="18"/>
      <c r="H202" s="18"/>
      <c r="I202" s="18"/>
      <c r="J202" s="18"/>
      <c r="K202" s="18"/>
      <c r="L202" s="18"/>
      <c r="M202" s="18"/>
      <c r="N202" s="18"/>
      <c r="O202" s="18"/>
      <c r="P202" s="18"/>
      <c r="Q202" s="18"/>
      <c r="R202" s="18"/>
      <c r="S202" s="18"/>
      <c r="T202" s="18"/>
      <c r="U202" s="18"/>
      <c r="V202" s="18"/>
      <c r="W202" s="18"/>
      <c r="X202" s="18"/>
      <c r="Y202" s="18"/>
      <c r="Z202" s="18"/>
      <c r="AA202" s="18"/>
      <c r="AB202" s="18"/>
      <c r="AC202" s="18"/>
      <c r="AD202" s="18"/>
      <c r="AE202" s="18"/>
    </row>
    <row r="203" spans="1:31" x14ac:dyDescent="0.3">
      <c r="A203" s="122" t="s">
        <v>1810</v>
      </c>
      <c r="B203" s="122"/>
      <c r="C203" s="122"/>
      <c r="D203" s="122"/>
      <c r="E203" s="122"/>
      <c r="F203" s="122"/>
      <c r="G203" s="122"/>
      <c r="H203" s="122"/>
      <c r="I203" s="122"/>
      <c r="J203" s="122"/>
      <c r="K203" s="122"/>
      <c r="L203" s="122"/>
      <c r="M203" s="122"/>
      <c r="N203" s="122"/>
      <c r="O203" s="122"/>
      <c r="P203" s="122"/>
      <c r="Q203" s="122"/>
      <c r="R203" s="122"/>
      <c r="S203" s="122"/>
      <c r="T203" s="122"/>
      <c r="U203" s="122"/>
      <c r="V203" s="122"/>
      <c r="W203" s="122"/>
      <c r="X203" s="122"/>
      <c r="Y203" s="122"/>
      <c r="Z203" s="122"/>
      <c r="AA203" s="122"/>
      <c r="AB203" s="122"/>
      <c r="AC203" s="122"/>
      <c r="AD203" s="122"/>
      <c r="AE203" s="122"/>
    </row>
    <row r="204" spans="1:31" x14ac:dyDescent="0.3">
      <c r="B204" s="198" t="s">
        <v>1720</v>
      </c>
      <c r="C204" s="198"/>
      <c r="D204" s="198" t="s">
        <v>1721</v>
      </c>
      <c r="E204" s="198" t="s">
        <v>1720</v>
      </c>
      <c r="F204" s="198"/>
      <c r="G204" s="198" t="s">
        <v>1721</v>
      </c>
      <c r="H204" s="198" t="s">
        <v>1720</v>
      </c>
      <c r="I204" s="198"/>
      <c r="J204" s="198" t="s">
        <v>1721</v>
      </c>
      <c r="K204" t="s">
        <v>188</v>
      </c>
      <c r="L204" s="198" t="s">
        <v>1720</v>
      </c>
      <c r="M204" s="198"/>
      <c r="N204" s="198" t="s">
        <v>1721</v>
      </c>
      <c r="O204" s="198" t="s">
        <v>1720</v>
      </c>
      <c r="P204" s="198"/>
      <c r="Q204" s="198" t="s">
        <v>1721</v>
      </c>
      <c r="R204" s="198" t="s">
        <v>1720</v>
      </c>
      <c r="S204" s="198"/>
      <c r="T204" s="198" t="s">
        <v>1721</v>
      </c>
      <c r="U204" t="s">
        <v>188</v>
      </c>
      <c r="V204" s="198" t="s">
        <v>1720</v>
      </c>
      <c r="W204" s="198"/>
      <c r="X204" s="198" t="s">
        <v>1721</v>
      </c>
      <c r="Y204" s="198" t="s">
        <v>1720</v>
      </c>
      <c r="Z204" s="198"/>
      <c r="AA204" s="198" t="s">
        <v>1721</v>
      </c>
      <c r="AB204" s="198" t="s">
        <v>1720</v>
      </c>
      <c r="AC204" s="198"/>
      <c r="AD204" s="198" t="s">
        <v>1721</v>
      </c>
      <c r="AE204" t="s">
        <v>188</v>
      </c>
    </row>
    <row r="205" spans="1:31" x14ac:dyDescent="0.3">
      <c r="A205" t="s">
        <v>190</v>
      </c>
      <c r="B205" s="2">
        <v>421</v>
      </c>
      <c r="C205" s="27" t="s">
        <v>188</v>
      </c>
      <c r="D205" s="2">
        <v>102.424242424242</v>
      </c>
      <c r="E205" s="2">
        <v>598</v>
      </c>
      <c r="F205" s="27" t="s">
        <v>188</v>
      </c>
      <c r="G205" s="14">
        <v>82.424242424242394</v>
      </c>
      <c r="H205" s="2">
        <v>430</v>
      </c>
      <c r="I205" s="27" t="s">
        <v>188</v>
      </c>
      <c r="J205" s="14">
        <v>84.848489999999998</v>
      </c>
      <c r="K205" s="27">
        <v>2.1377672209026127E-2</v>
      </c>
      <c r="L205" s="2">
        <v>78015</v>
      </c>
      <c r="M205" s="27" t="s">
        <v>188</v>
      </c>
      <c r="N205" s="2">
        <v>968</v>
      </c>
      <c r="O205" s="2">
        <v>80199</v>
      </c>
      <c r="P205" s="27" t="s">
        <v>188</v>
      </c>
      <c r="Q205" s="14">
        <v>926.06</v>
      </c>
      <c r="R205" s="2">
        <v>86046</v>
      </c>
      <c r="S205" s="27" t="s">
        <v>188</v>
      </c>
      <c r="T205" s="14">
        <v>1160</v>
      </c>
      <c r="U205" s="27">
        <v>0.10299999999999999</v>
      </c>
      <c r="V205" s="2">
        <v>3897530</v>
      </c>
      <c r="W205" s="27" t="s">
        <v>188</v>
      </c>
      <c r="X205" s="2">
        <v>6662</v>
      </c>
      <c r="Y205" s="2">
        <v>3985067</v>
      </c>
      <c r="Z205" s="27" t="s">
        <v>188</v>
      </c>
      <c r="AA205" s="14">
        <v>6483.64</v>
      </c>
      <c r="AB205" s="2">
        <v>4116448</v>
      </c>
      <c r="AC205" s="27" t="s">
        <v>188</v>
      </c>
      <c r="AD205" s="14">
        <v>7780</v>
      </c>
      <c r="AE205" s="27">
        <v>5.6000000000000001E-2</v>
      </c>
    </row>
    <row r="206" spans="1:31" x14ac:dyDescent="0.3">
      <c r="A206" t="s">
        <v>1811</v>
      </c>
      <c r="B206" s="2">
        <v>343</v>
      </c>
      <c r="C206" s="27">
        <v>0.81472684085510694</v>
      </c>
      <c r="D206" s="2">
        <v>95.151515151515099</v>
      </c>
      <c r="E206" s="2">
        <v>339</v>
      </c>
      <c r="F206" s="27">
        <v>0.56688963210702337</v>
      </c>
      <c r="G206" s="14">
        <v>70.303030303030297</v>
      </c>
      <c r="H206" s="2">
        <v>262</v>
      </c>
      <c r="I206" s="27">
        <v>0.6093023255813953</v>
      </c>
      <c r="J206" s="14">
        <v>62.4242439</v>
      </c>
      <c r="K206" s="27">
        <v>-0.23615160349854228</v>
      </c>
      <c r="L206" s="2">
        <v>36749</v>
      </c>
      <c r="M206" s="27">
        <v>0.47099999999999997</v>
      </c>
      <c r="N206" s="2">
        <v>703</v>
      </c>
      <c r="O206" s="2">
        <v>38029</v>
      </c>
      <c r="P206" s="27">
        <v>0.47399999999999998</v>
      </c>
      <c r="Q206" s="14">
        <v>729.09</v>
      </c>
      <c r="R206" s="2">
        <v>40870</v>
      </c>
      <c r="S206" s="27">
        <v>0.47499999999999998</v>
      </c>
      <c r="T206" s="14">
        <v>895.76</v>
      </c>
      <c r="U206" s="27">
        <v>0.112</v>
      </c>
      <c r="V206" s="2">
        <v>1843322</v>
      </c>
      <c r="W206" s="27">
        <v>0.47299999999999998</v>
      </c>
      <c r="X206" s="2">
        <v>5752</v>
      </c>
      <c r="Y206" s="2">
        <v>1885473</v>
      </c>
      <c r="Z206" s="27">
        <v>0.47299999999999998</v>
      </c>
      <c r="AA206" s="14">
        <v>5126.67</v>
      </c>
      <c r="AB206" s="2">
        <v>1942634</v>
      </c>
      <c r="AC206" s="27">
        <v>0.47199999999999998</v>
      </c>
      <c r="AD206" s="14">
        <v>5973.94</v>
      </c>
      <c r="AE206" s="27">
        <v>5.3999999999999999E-2</v>
      </c>
    </row>
    <row r="207" spans="1:31" x14ac:dyDescent="0.3">
      <c r="A207" t="s">
        <v>1321</v>
      </c>
      <c r="B207" s="2">
        <v>301</v>
      </c>
      <c r="C207" s="27">
        <v>0.71496437054631834</v>
      </c>
      <c r="D207" s="2">
        <v>88.484848484848399</v>
      </c>
      <c r="E207" s="2">
        <v>161</v>
      </c>
      <c r="F207" s="27">
        <v>0.26923076923076922</v>
      </c>
      <c r="G207" s="14">
        <v>49.090909090909101</v>
      </c>
      <c r="H207" s="2">
        <v>137</v>
      </c>
      <c r="I207" s="27">
        <v>0.31860465116279069</v>
      </c>
      <c r="J207" s="14">
        <v>50.9090919</v>
      </c>
      <c r="K207" s="27">
        <v>-0.54485049833887045</v>
      </c>
      <c r="L207" s="2">
        <v>27452</v>
      </c>
      <c r="M207" s="27">
        <v>0.35199999999999998</v>
      </c>
      <c r="N207" s="2">
        <v>684</v>
      </c>
      <c r="O207" s="2">
        <v>28472</v>
      </c>
      <c r="P207" s="27">
        <v>0.35499999999999998</v>
      </c>
      <c r="Q207" s="14">
        <v>615.15</v>
      </c>
      <c r="R207" s="2">
        <v>31187</v>
      </c>
      <c r="S207" s="27">
        <v>0.36199999999999999</v>
      </c>
      <c r="T207" s="14">
        <v>778.18</v>
      </c>
      <c r="U207" s="27">
        <v>0.13600000000000001</v>
      </c>
      <c r="V207" s="2">
        <v>1347659</v>
      </c>
      <c r="W207" s="27">
        <v>0.34599999999999997</v>
      </c>
      <c r="X207" s="2">
        <v>4441</v>
      </c>
      <c r="Y207" s="2">
        <v>1372276</v>
      </c>
      <c r="Z207" s="27">
        <v>0.34399999999999997</v>
      </c>
      <c r="AA207" s="14">
        <v>3984.24</v>
      </c>
      <c r="AB207" s="2">
        <v>1392219</v>
      </c>
      <c r="AC207" s="27">
        <v>0.33800000000000002</v>
      </c>
      <c r="AD207" s="14">
        <v>4585.45</v>
      </c>
      <c r="AE207" s="27">
        <v>3.3000000000000002E-2</v>
      </c>
    </row>
    <row r="208" spans="1:31" x14ac:dyDescent="0.3">
      <c r="A208" t="s">
        <v>1812</v>
      </c>
      <c r="B208" s="2">
        <v>263</v>
      </c>
      <c r="C208" s="27">
        <v>0.62470308788598572</v>
      </c>
      <c r="D208" s="2">
        <v>83.636363636363598</v>
      </c>
      <c r="E208" s="2">
        <v>138</v>
      </c>
      <c r="F208" s="27">
        <v>0.23076923076923078</v>
      </c>
      <c r="G208" s="14">
        <v>46.6666666666666</v>
      </c>
      <c r="H208" s="2">
        <v>115</v>
      </c>
      <c r="I208" s="27">
        <v>0.26744186046511625</v>
      </c>
      <c r="J208" s="14">
        <v>47.878788</v>
      </c>
      <c r="K208" s="27">
        <v>-0.56273764258555137</v>
      </c>
      <c r="L208" s="2">
        <v>20941</v>
      </c>
      <c r="M208" s="27">
        <v>0.26800000000000002</v>
      </c>
      <c r="N208" s="2">
        <v>626</v>
      </c>
      <c r="O208" s="2">
        <v>20411</v>
      </c>
      <c r="P208" s="27">
        <v>0.255</v>
      </c>
      <c r="Q208" s="14">
        <v>590.29999999999995</v>
      </c>
      <c r="R208" s="2">
        <v>21257</v>
      </c>
      <c r="S208" s="27">
        <v>0.247</v>
      </c>
      <c r="T208" s="14">
        <v>667.27</v>
      </c>
      <c r="U208" s="27">
        <v>1.4999999999999999E-2</v>
      </c>
      <c r="V208" s="2">
        <v>1054323</v>
      </c>
      <c r="W208" s="27">
        <v>0.27100000000000002</v>
      </c>
      <c r="X208" s="2">
        <v>4467</v>
      </c>
      <c r="Y208" s="2">
        <v>1022226</v>
      </c>
      <c r="Z208" s="27">
        <v>0.25700000000000001</v>
      </c>
      <c r="AA208" s="14">
        <v>4275.1499999999996</v>
      </c>
      <c r="AB208" s="2">
        <v>984047</v>
      </c>
      <c r="AC208" s="27">
        <v>0.23899999999999999</v>
      </c>
      <c r="AD208" s="14">
        <v>5367.88</v>
      </c>
      <c r="AE208" s="27">
        <v>-6.7000000000000004E-2</v>
      </c>
    </row>
    <row r="209" spans="1:31" x14ac:dyDescent="0.3">
      <c r="A209" t="s">
        <v>1813</v>
      </c>
      <c r="B209" s="2">
        <v>38</v>
      </c>
      <c r="C209" s="27">
        <v>9.0261282660332537E-2</v>
      </c>
      <c r="D209" s="2">
        <v>20.606060606060598</v>
      </c>
      <c r="E209" s="2">
        <v>23</v>
      </c>
      <c r="F209" s="27">
        <v>3.8461538461538464E-2</v>
      </c>
      <c r="G209" s="14">
        <v>16.363636363636299</v>
      </c>
      <c r="H209" s="2">
        <v>22</v>
      </c>
      <c r="I209" s="27">
        <v>5.1162790697674418E-2</v>
      </c>
      <c r="J209" s="14">
        <v>20.606059999999999</v>
      </c>
      <c r="K209" s="27">
        <v>-0.42105263157894735</v>
      </c>
      <c r="L209" s="2">
        <v>6511</v>
      </c>
      <c r="M209" s="27">
        <v>8.3000000000000004E-2</v>
      </c>
      <c r="N209" s="2">
        <v>261</v>
      </c>
      <c r="O209" s="2">
        <v>8061</v>
      </c>
      <c r="P209" s="27">
        <v>0.10100000000000001</v>
      </c>
      <c r="Q209" s="14">
        <v>311.52</v>
      </c>
      <c r="R209" s="2">
        <v>9930</v>
      </c>
      <c r="S209" s="27">
        <v>0.115</v>
      </c>
      <c r="T209" s="14">
        <v>431.52</v>
      </c>
      <c r="U209" s="27">
        <v>0.52500000000000002</v>
      </c>
      <c r="V209" s="2">
        <v>293336</v>
      </c>
      <c r="W209" s="27">
        <v>7.4999999999999997E-2</v>
      </c>
      <c r="X209" s="2">
        <v>2966</v>
      </c>
      <c r="Y209" s="2">
        <v>350050</v>
      </c>
      <c r="Z209" s="27">
        <v>8.7999999999999995E-2</v>
      </c>
      <c r="AA209" s="14">
        <v>2500</v>
      </c>
      <c r="AB209" s="2">
        <v>408172</v>
      </c>
      <c r="AC209" s="27">
        <v>9.9000000000000005E-2</v>
      </c>
      <c r="AD209" s="14">
        <v>3016.36</v>
      </c>
      <c r="AE209" s="27">
        <v>0.39100000000000001</v>
      </c>
    </row>
    <row r="210" spans="1:31" x14ac:dyDescent="0.3">
      <c r="A210" t="s">
        <v>1814</v>
      </c>
      <c r="B210" s="2">
        <v>42</v>
      </c>
      <c r="C210" s="27">
        <v>9.9762470308788598E-2</v>
      </c>
      <c r="D210" s="2">
        <v>30.909090909090899</v>
      </c>
      <c r="E210" s="2">
        <v>178</v>
      </c>
      <c r="F210" s="27">
        <v>0.2976588628762542</v>
      </c>
      <c r="G210" s="14">
        <v>50.909090909090899</v>
      </c>
      <c r="H210" s="2">
        <v>125</v>
      </c>
      <c r="I210" s="27">
        <v>0.29069767441860467</v>
      </c>
      <c r="J210" s="14">
        <v>52.121212</v>
      </c>
      <c r="K210" s="27">
        <v>1.9761904761904763</v>
      </c>
      <c r="L210" s="2">
        <v>9297</v>
      </c>
      <c r="M210" s="27">
        <v>0.11899999999999999</v>
      </c>
      <c r="N210" s="2">
        <v>419</v>
      </c>
      <c r="O210" s="2">
        <v>9557</v>
      </c>
      <c r="P210" s="27">
        <v>0.11899999999999999</v>
      </c>
      <c r="Q210" s="14">
        <v>443.03</v>
      </c>
      <c r="R210" s="2">
        <v>9683</v>
      </c>
      <c r="S210" s="27">
        <v>0.113</v>
      </c>
      <c r="T210" s="14">
        <v>484.24</v>
      </c>
      <c r="U210" s="27">
        <v>4.2000000000000003E-2</v>
      </c>
      <c r="V210" s="2">
        <v>495663</v>
      </c>
      <c r="W210" s="27">
        <v>0.127</v>
      </c>
      <c r="X210" s="2">
        <v>3926</v>
      </c>
      <c r="Y210" s="2">
        <v>513197</v>
      </c>
      <c r="Z210" s="27">
        <v>0.129</v>
      </c>
      <c r="AA210" s="14">
        <v>3241.82</v>
      </c>
      <c r="AB210" s="2">
        <v>550415</v>
      </c>
      <c r="AC210" s="27">
        <v>0.13400000000000001</v>
      </c>
      <c r="AD210" s="14">
        <v>3827.88</v>
      </c>
      <c r="AE210" s="27">
        <v>0.11</v>
      </c>
    </row>
    <row r="211" spans="1:31" x14ac:dyDescent="0.3">
      <c r="A211" t="s">
        <v>1812</v>
      </c>
      <c r="B211" s="2">
        <v>42</v>
      </c>
      <c r="C211" s="27">
        <v>9.9762470308788598E-2</v>
      </c>
      <c r="D211" s="2">
        <v>30.909090909090899</v>
      </c>
      <c r="E211" s="2">
        <v>163</v>
      </c>
      <c r="F211" s="27">
        <v>0.27257525083612039</v>
      </c>
      <c r="G211" s="14">
        <v>49.090909090909101</v>
      </c>
      <c r="H211" s="2">
        <v>66</v>
      </c>
      <c r="I211" s="27">
        <v>0.15348837209302327</v>
      </c>
      <c r="J211" s="14">
        <v>32.121212</v>
      </c>
      <c r="K211" s="27">
        <v>0.5714285714285714</v>
      </c>
      <c r="L211" s="2">
        <v>8568</v>
      </c>
      <c r="M211" s="27">
        <v>0.11</v>
      </c>
      <c r="N211" s="2">
        <v>401</v>
      </c>
      <c r="O211" s="2">
        <v>8448</v>
      </c>
      <c r="P211" s="27">
        <v>0.105</v>
      </c>
      <c r="Q211" s="14">
        <v>413.33</v>
      </c>
      <c r="R211" s="2">
        <v>8525</v>
      </c>
      <c r="S211" s="27">
        <v>9.9000000000000005E-2</v>
      </c>
      <c r="T211" s="14">
        <v>460.61</v>
      </c>
      <c r="U211" s="27">
        <v>-5.0000000000000001E-3</v>
      </c>
      <c r="V211" s="2">
        <v>456562</v>
      </c>
      <c r="W211" s="27">
        <v>0.11700000000000001</v>
      </c>
      <c r="X211" s="2">
        <v>4017</v>
      </c>
      <c r="Y211" s="2">
        <v>463999</v>
      </c>
      <c r="Z211" s="27">
        <v>0.11600000000000001</v>
      </c>
      <c r="AA211" s="14">
        <v>3214.55</v>
      </c>
      <c r="AB211" s="2">
        <v>488167</v>
      </c>
      <c r="AC211" s="27">
        <v>0.11899999999999999</v>
      </c>
      <c r="AD211" s="14">
        <v>3698.18</v>
      </c>
      <c r="AE211" s="27">
        <v>6.9000000000000006E-2</v>
      </c>
    </row>
    <row r="212" spans="1:31" x14ac:dyDescent="0.3">
      <c r="A212" t="s">
        <v>1813</v>
      </c>
      <c r="B212" s="2">
        <v>0</v>
      </c>
      <c r="C212" s="27">
        <v>0</v>
      </c>
      <c r="D212" s="2">
        <v>80</v>
      </c>
      <c r="E212" s="2">
        <v>15</v>
      </c>
      <c r="F212" s="27">
        <v>2.508361204013378E-2</v>
      </c>
      <c r="G212" s="14">
        <v>13.9393939393939</v>
      </c>
      <c r="H212" s="2">
        <v>59</v>
      </c>
      <c r="I212" s="27">
        <v>0.1372093023255814</v>
      </c>
      <c r="J212" s="14">
        <v>41.818179999999998</v>
      </c>
      <c r="K212" s="27"/>
      <c r="L212" s="2">
        <v>729</v>
      </c>
      <c r="M212" s="27">
        <v>8.9999999999999993E-3</v>
      </c>
      <c r="N212" s="2">
        <v>90</v>
      </c>
      <c r="O212" s="2">
        <v>1109</v>
      </c>
      <c r="P212" s="27">
        <v>1.4E-2</v>
      </c>
      <c r="Q212" s="14">
        <v>146.66999999999999</v>
      </c>
      <c r="R212" s="2">
        <v>1158</v>
      </c>
      <c r="S212" s="27">
        <v>1.2999999999999999E-2</v>
      </c>
      <c r="T212" s="14">
        <v>143.03</v>
      </c>
      <c r="U212" s="27">
        <v>0.58799999999999997</v>
      </c>
      <c r="V212" s="2">
        <v>39101</v>
      </c>
      <c r="W212" s="27">
        <v>0.01</v>
      </c>
      <c r="X212" s="2">
        <v>827</v>
      </c>
      <c r="Y212" s="2">
        <v>49198</v>
      </c>
      <c r="Z212" s="27">
        <v>1.2E-2</v>
      </c>
      <c r="AA212" s="14">
        <v>801.21</v>
      </c>
      <c r="AB212" s="2">
        <v>62248</v>
      </c>
      <c r="AC212" s="27">
        <v>1.4999999999999999E-2</v>
      </c>
      <c r="AD212" s="14">
        <v>1196.97</v>
      </c>
      <c r="AE212" s="27">
        <v>0.59199999999999997</v>
      </c>
    </row>
    <row r="213" spans="1:31" x14ac:dyDescent="0.3">
      <c r="A213" t="s">
        <v>1815</v>
      </c>
      <c r="B213" s="2">
        <v>78</v>
      </c>
      <c r="C213" s="27">
        <v>0.18527315914489312</v>
      </c>
      <c r="D213" s="2">
        <v>32.121212121212103</v>
      </c>
      <c r="E213" s="2">
        <v>259</v>
      </c>
      <c r="F213" s="27">
        <v>0.43311036789297658</v>
      </c>
      <c r="G213" s="14">
        <v>63.636363636363598</v>
      </c>
      <c r="H213" s="2">
        <v>168</v>
      </c>
      <c r="I213" s="27">
        <v>0.39069767441860465</v>
      </c>
      <c r="J213" s="14">
        <v>61.212119999999999</v>
      </c>
      <c r="K213" s="27">
        <v>1.1538461538461537</v>
      </c>
      <c r="L213" s="2">
        <v>41266</v>
      </c>
      <c r="M213" s="27">
        <v>0.52900000000000003</v>
      </c>
      <c r="N213" s="2">
        <v>762</v>
      </c>
      <c r="O213" s="2">
        <v>42170</v>
      </c>
      <c r="P213" s="27">
        <v>0.52600000000000002</v>
      </c>
      <c r="Q213" s="14">
        <v>648.48</v>
      </c>
      <c r="R213" s="2">
        <v>45176</v>
      </c>
      <c r="S213" s="27">
        <v>0.52500000000000002</v>
      </c>
      <c r="T213" s="14">
        <v>847.88</v>
      </c>
      <c r="U213" s="27">
        <v>9.5000000000000001E-2</v>
      </c>
      <c r="V213" s="2">
        <v>2054208</v>
      </c>
      <c r="W213" s="27">
        <v>0.52700000000000002</v>
      </c>
      <c r="X213" s="2">
        <v>5840</v>
      </c>
      <c r="Y213" s="2">
        <v>2099594</v>
      </c>
      <c r="Z213" s="27">
        <v>0.52700000000000002</v>
      </c>
      <c r="AA213" s="14">
        <v>5271.52</v>
      </c>
      <c r="AB213" s="2">
        <v>2173814</v>
      </c>
      <c r="AC213" s="27">
        <v>0.52800000000000002</v>
      </c>
      <c r="AD213" s="14">
        <v>5406.67</v>
      </c>
      <c r="AE213" s="27">
        <v>5.8000000000000003E-2</v>
      </c>
    </row>
    <row r="214" spans="1:31" x14ac:dyDescent="0.3">
      <c r="A214" t="s">
        <v>1321</v>
      </c>
      <c r="B214" s="2">
        <v>78</v>
      </c>
      <c r="C214" s="27">
        <v>0.18527315914489312</v>
      </c>
      <c r="D214" s="2">
        <v>32.121212121212103</v>
      </c>
      <c r="E214" s="2">
        <v>124</v>
      </c>
      <c r="F214" s="27">
        <v>0.20735785953177258</v>
      </c>
      <c r="G214" s="14">
        <v>43.636363636363598</v>
      </c>
      <c r="H214" s="2">
        <v>143</v>
      </c>
      <c r="I214" s="27">
        <v>0.33255813953488372</v>
      </c>
      <c r="J214" s="14">
        <v>58.787880000000001</v>
      </c>
      <c r="K214" s="27">
        <v>0.83333333333333337</v>
      </c>
      <c r="L214" s="2">
        <v>34035</v>
      </c>
      <c r="M214" s="27">
        <v>0.436</v>
      </c>
      <c r="N214" s="2">
        <v>755</v>
      </c>
      <c r="O214" s="2">
        <v>34833</v>
      </c>
      <c r="P214" s="27">
        <v>0.434</v>
      </c>
      <c r="Q214" s="14">
        <v>558.79</v>
      </c>
      <c r="R214" s="2">
        <v>37584</v>
      </c>
      <c r="S214" s="27">
        <v>0.437</v>
      </c>
      <c r="T214" s="14">
        <v>820</v>
      </c>
      <c r="U214" s="27">
        <v>0.104</v>
      </c>
      <c r="V214" s="2">
        <v>1674707</v>
      </c>
      <c r="W214" s="27">
        <v>0.43</v>
      </c>
      <c r="X214" s="2">
        <v>5722</v>
      </c>
      <c r="Y214" s="2">
        <v>1690236</v>
      </c>
      <c r="Z214" s="27">
        <v>0.42399999999999999</v>
      </c>
      <c r="AA214" s="14">
        <v>4921.82</v>
      </c>
      <c r="AB214" s="2">
        <v>1722600</v>
      </c>
      <c r="AC214" s="27">
        <v>0.41799999999999998</v>
      </c>
      <c r="AD214" s="14">
        <v>5187.2700000000004</v>
      </c>
      <c r="AE214" s="27">
        <v>2.9000000000000001E-2</v>
      </c>
    </row>
    <row r="215" spans="1:31" x14ac:dyDescent="0.3">
      <c r="A215" t="s">
        <v>1812</v>
      </c>
      <c r="B215" s="2">
        <v>39</v>
      </c>
      <c r="C215" s="27">
        <v>9.2636579572446559E-2</v>
      </c>
      <c r="D215" s="2">
        <v>27.272727272727199</v>
      </c>
      <c r="E215" s="2">
        <v>77</v>
      </c>
      <c r="F215" s="27">
        <v>0.12876254180602006</v>
      </c>
      <c r="G215" s="14">
        <v>38.787878787878697</v>
      </c>
      <c r="H215" s="2">
        <v>47</v>
      </c>
      <c r="I215" s="27">
        <v>0.10930232558139535</v>
      </c>
      <c r="J215" s="14">
        <v>33.3333321</v>
      </c>
      <c r="K215" s="27">
        <v>0.20512820512820512</v>
      </c>
      <c r="L215" s="2">
        <v>18184</v>
      </c>
      <c r="M215" s="27">
        <v>0.23300000000000001</v>
      </c>
      <c r="N215" s="2">
        <v>560</v>
      </c>
      <c r="O215" s="2">
        <v>17421</v>
      </c>
      <c r="P215" s="27">
        <v>0.217</v>
      </c>
      <c r="Q215" s="14">
        <v>465.45</v>
      </c>
      <c r="R215" s="2">
        <v>17690</v>
      </c>
      <c r="S215" s="27">
        <v>0.20599999999999999</v>
      </c>
      <c r="T215" s="14">
        <v>620.61</v>
      </c>
      <c r="U215" s="27">
        <v>-2.7E-2</v>
      </c>
      <c r="V215" s="2">
        <v>959700</v>
      </c>
      <c r="W215" s="27">
        <v>0.246</v>
      </c>
      <c r="X215" s="2">
        <v>4055</v>
      </c>
      <c r="Y215" s="2">
        <v>922639</v>
      </c>
      <c r="Z215" s="27">
        <v>0.23200000000000001</v>
      </c>
      <c r="AA215" s="14">
        <v>4021.82</v>
      </c>
      <c r="AB215" s="2">
        <v>874407</v>
      </c>
      <c r="AC215" s="27">
        <v>0.21199999999999999</v>
      </c>
      <c r="AD215" s="14">
        <v>4464.8500000000004</v>
      </c>
      <c r="AE215" s="27">
        <v>-8.8999999999999996E-2</v>
      </c>
    </row>
    <row r="216" spans="1:31" x14ac:dyDescent="0.3">
      <c r="A216" t="s">
        <v>1813</v>
      </c>
      <c r="B216" s="2">
        <v>39</v>
      </c>
      <c r="C216" s="27">
        <v>9.2636579572446559E-2</v>
      </c>
      <c r="D216" s="2">
        <v>15.151515151515101</v>
      </c>
      <c r="E216" s="2">
        <v>47</v>
      </c>
      <c r="F216" s="27">
        <v>7.8595317725752512E-2</v>
      </c>
      <c r="G216" s="14">
        <v>22.424242424242401</v>
      </c>
      <c r="H216" s="2">
        <v>96</v>
      </c>
      <c r="I216" s="27">
        <v>0.22325581395348837</v>
      </c>
      <c r="J216" s="14">
        <v>53.939392099999999</v>
      </c>
      <c r="K216" s="27">
        <v>1.4615384615384615</v>
      </c>
      <c r="L216" s="2">
        <v>15851</v>
      </c>
      <c r="M216" s="27">
        <v>0.20300000000000001</v>
      </c>
      <c r="N216" s="2">
        <v>428</v>
      </c>
      <c r="O216" s="2">
        <v>17412</v>
      </c>
      <c r="P216" s="27">
        <v>0.217</v>
      </c>
      <c r="Q216" s="14">
        <v>355.15</v>
      </c>
      <c r="R216" s="2">
        <v>19894</v>
      </c>
      <c r="S216" s="27">
        <v>0.23100000000000001</v>
      </c>
      <c r="T216" s="14">
        <v>538.79</v>
      </c>
      <c r="U216" s="27">
        <v>0.255</v>
      </c>
      <c r="V216" s="2">
        <v>715007</v>
      </c>
      <c r="W216" s="27">
        <v>0.183</v>
      </c>
      <c r="X216" s="2">
        <v>5237</v>
      </c>
      <c r="Y216" s="2">
        <v>767597</v>
      </c>
      <c r="Z216" s="27">
        <v>0.193</v>
      </c>
      <c r="AA216" s="14">
        <v>3985.45</v>
      </c>
      <c r="AB216" s="2">
        <v>848193</v>
      </c>
      <c r="AC216" s="27">
        <v>0.20599999999999999</v>
      </c>
      <c r="AD216" s="14">
        <v>4347.2700000000004</v>
      </c>
      <c r="AE216" s="27">
        <v>0.186</v>
      </c>
    </row>
    <row r="217" spans="1:31" x14ac:dyDescent="0.3">
      <c r="A217" t="s">
        <v>1814</v>
      </c>
      <c r="B217" s="2">
        <v>0</v>
      </c>
      <c r="C217" s="27">
        <v>0</v>
      </c>
      <c r="D217" s="2">
        <v>80</v>
      </c>
      <c r="E217" s="2">
        <v>135</v>
      </c>
      <c r="F217" s="27">
        <v>0.225752508361204</v>
      </c>
      <c r="G217" s="14">
        <v>49.090909090909101</v>
      </c>
      <c r="H217" s="2">
        <v>25</v>
      </c>
      <c r="I217" s="27">
        <v>5.8139534883720929E-2</v>
      </c>
      <c r="J217" s="14">
        <v>16.969695999999999</v>
      </c>
      <c r="K217" s="27"/>
      <c r="L217" s="2">
        <v>7231</v>
      </c>
      <c r="M217" s="27">
        <v>9.2999999999999999E-2</v>
      </c>
      <c r="N217" s="2">
        <v>376</v>
      </c>
      <c r="O217" s="2">
        <v>7337</v>
      </c>
      <c r="P217" s="27">
        <v>9.0999999999999998E-2</v>
      </c>
      <c r="Q217" s="14">
        <v>377.58</v>
      </c>
      <c r="R217" s="2">
        <v>7592</v>
      </c>
      <c r="S217" s="27">
        <v>8.7999999999999995E-2</v>
      </c>
      <c r="T217" s="14">
        <v>431.52</v>
      </c>
      <c r="U217" s="27">
        <v>0.05</v>
      </c>
      <c r="V217" s="2">
        <v>379501</v>
      </c>
      <c r="W217" s="27">
        <v>9.7000000000000003E-2</v>
      </c>
      <c r="X217" s="2">
        <v>2873</v>
      </c>
      <c r="Y217" s="2">
        <v>409358</v>
      </c>
      <c r="Z217" s="27">
        <v>0.10299999999999999</v>
      </c>
      <c r="AA217" s="14">
        <v>2702.42</v>
      </c>
      <c r="AB217" s="2">
        <v>451214</v>
      </c>
      <c r="AC217" s="27">
        <v>0.11</v>
      </c>
      <c r="AD217" s="14">
        <v>3314.55</v>
      </c>
      <c r="AE217" s="27">
        <v>0.189</v>
      </c>
    </row>
    <row r="218" spans="1:31" x14ac:dyDescent="0.3">
      <c r="A218" t="s">
        <v>1812</v>
      </c>
      <c r="B218" s="2">
        <v>0</v>
      </c>
      <c r="C218" s="27">
        <v>0</v>
      </c>
      <c r="D218" s="2">
        <v>80</v>
      </c>
      <c r="E218" s="2">
        <v>135</v>
      </c>
      <c r="F218" s="27">
        <v>0.225752508361204</v>
      </c>
      <c r="G218" s="14">
        <v>49.090909090909101</v>
      </c>
      <c r="H218" s="2">
        <v>0</v>
      </c>
      <c r="I218" s="27">
        <v>0</v>
      </c>
      <c r="J218" s="14">
        <v>12.727273</v>
      </c>
      <c r="K218" s="27"/>
      <c r="L218" s="2">
        <v>6591</v>
      </c>
      <c r="M218" s="27">
        <v>8.4000000000000005E-2</v>
      </c>
      <c r="N218" s="2">
        <v>356</v>
      </c>
      <c r="O218" s="2">
        <v>6366</v>
      </c>
      <c r="P218" s="27">
        <v>7.9000000000000001E-2</v>
      </c>
      <c r="Q218" s="14">
        <v>344.85</v>
      </c>
      <c r="R218" s="2">
        <v>6473</v>
      </c>
      <c r="S218" s="27">
        <v>7.4999999999999997E-2</v>
      </c>
      <c r="T218" s="14">
        <v>407.88</v>
      </c>
      <c r="U218" s="27">
        <v>-1.7999999999999999E-2</v>
      </c>
      <c r="V218" s="2">
        <v>339615</v>
      </c>
      <c r="W218" s="27">
        <v>8.6999999999999994E-2</v>
      </c>
      <c r="X218" s="2">
        <v>2702</v>
      </c>
      <c r="Y218" s="2">
        <v>355797</v>
      </c>
      <c r="Z218" s="27">
        <v>8.8999999999999996E-2</v>
      </c>
      <c r="AA218" s="14">
        <v>2655.76</v>
      </c>
      <c r="AB218" s="2">
        <v>380629</v>
      </c>
      <c r="AC218" s="27">
        <v>9.1999999999999998E-2</v>
      </c>
      <c r="AD218" s="14">
        <v>2796.36</v>
      </c>
      <c r="AE218" s="27">
        <v>0.121</v>
      </c>
    </row>
    <row r="219" spans="1:31" x14ac:dyDescent="0.3">
      <c r="A219" t="s">
        <v>1813</v>
      </c>
      <c r="B219" s="2">
        <v>0</v>
      </c>
      <c r="C219" s="27">
        <v>0</v>
      </c>
      <c r="D219" s="2">
        <v>80</v>
      </c>
      <c r="E219" s="2">
        <v>0</v>
      </c>
      <c r="F219" s="27">
        <v>0</v>
      </c>
      <c r="G219" s="14">
        <v>11.5151515151515</v>
      </c>
      <c r="H219" s="2">
        <v>25</v>
      </c>
      <c r="I219" s="27">
        <v>5.8139534883720929E-2</v>
      </c>
      <c r="J219" s="14">
        <v>16.969695999999999</v>
      </c>
      <c r="K219" s="27"/>
      <c r="L219" s="2">
        <v>640</v>
      </c>
      <c r="M219" s="27">
        <v>8.0000000000000002E-3</v>
      </c>
      <c r="N219" s="2">
        <v>95</v>
      </c>
      <c r="O219" s="2">
        <v>971</v>
      </c>
      <c r="P219" s="27">
        <v>1.2E-2</v>
      </c>
      <c r="Q219" s="14">
        <v>104.24</v>
      </c>
      <c r="R219" s="2">
        <v>1119</v>
      </c>
      <c r="S219" s="27">
        <v>1.2999999999999999E-2</v>
      </c>
      <c r="T219" s="14">
        <v>150.30000000000001</v>
      </c>
      <c r="U219" s="27">
        <v>0.748</v>
      </c>
      <c r="V219" s="2">
        <v>39886</v>
      </c>
      <c r="W219" s="27">
        <v>0.01</v>
      </c>
      <c r="X219" s="2">
        <v>611</v>
      </c>
      <c r="Y219" s="2">
        <v>53561</v>
      </c>
      <c r="Z219" s="27">
        <v>1.2999999999999999E-2</v>
      </c>
      <c r="AA219" s="14">
        <v>766.67</v>
      </c>
      <c r="AB219" s="2">
        <v>70585</v>
      </c>
      <c r="AC219" s="27">
        <v>1.7000000000000001E-2</v>
      </c>
      <c r="AD219" s="14">
        <v>1115.76</v>
      </c>
      <c r="AE219" s="27">
        <v>0.77</v>
      </c>
    </row>
    <row r="220" spans="1:31" x14ac:dyDescent="0.3">
      <c r="A220" s="18"/>
      <c r="B220" s="18"/>
      <c r="C220" s="18"/>
      <c r="D220" s="18"/>
      <c r="E220" s="18"/>
      <c r="F220" s="18"/>
      <c r="G220" s="18"/>
      <c r="H220" s="18"/>
      <c r="I220" s="18"/>
      <c r="J220" s="18"/>
      <c r="K220" s="18"/>
      <c r="L220" s="18"/>
      <c r="M220" s="18"/>
      <c r="N220" s="18"/>
      <c r="O220" s="18"/>
      <c r="P220" s="18"/>
      <c r="Q220" s="18"/>
      <c r="R220" s="18"/>
      <c r="S220" s="18"/>
      <c r="T220" s="18"/>
      <c r="U220" s="18"/>
      <c r="V220" s="18"/>
      <c r="W220" s="18"/>
      <c r="X220" s="18"/>
      <c r="Y220" s="18"/>
      <c r="Z220" s="18"/>
      <c r="AA220" s="18"/>
      <c r="AB220" s="18"/>
      <c r="AC220" s="18"/>
      <c r="AD220" s="18"/>
      <c r="AE220" s="18"/>
    </row>
    <row r="221" spans="1:31" x14ac:dyDescent="0.3">
      <c r="A221" s="122" t="s">
        <v>1816</v>
      </c>
      <c r="B221" s="122"/>
      <c r="C221" s="122"/>
      <c r="D221" s="122"/>
      <c r="E221" s="122"/>
      <c r="F221" s="122"/>
      <c r="G221" s="122"/>
      <c r="H221" s="122"/>
      <c r="I221" s="122"/>
      <c r="J221" s="122"/>
      <c r="K221" s="122"/>
      <c r="L221" s="122"/>
      <c r="M221" s="122"/>
      <c r="N221" s="122"/>
      <c r="O221" s="122"/>
      <c r="P221" s="122"/>
      <c r="Q221" s="122"/>
      <c r="R221" s="122"/>
      <c r="S221" s="122"/>
      <c r="T221" s="122"/>
      <c r="U221" s="122"/>
      <c r="V221" s="122"/>
      <c r="W221" s="122"/>
      <c r="X221" s="122"/>
      <c r="Y221" s="122"/>
      <c r="Z221" s="122"/>
      <c r="AA221" s="122"/>
      <c r="AB221" s="122"/>
      <c r="AC221" s="122"/>
      <c r="AD221" s="122"/>
      <c r="AE221" s="122"/>
    </row>
    <row r="222" spans="1:31" x14ac:dyDescent="0.3">
      <c r="B222" s="198" t="s">
        <v>1720</v>
      </c>
      <c r="C222" s="198"/>
      <c r="D222" s="198" t="s">
        <v>1721</v>
      </c>
      <c r="E222" s="198" t="s">
        <v>1720</v>
      </c>
      <c r="F222" s="198"/>
      <c r="G222" s="198" t="s">
        <v>1721</v>
      </c>
      <c r="H222" s="198" t="s">
        <v>1720</v>
      </c>
      <c r="I222" s="198"/>
      <c r="J222" s="198" t="s">
        <v>1721</v>
      </c>
      <c r="K222" t="s">
        <v>188</v>
      </c>
      <c r="L222" s="198" t="s">
        <v>1720</v>
      </c>
      <c r="M222" s="198"/>
      <c r="N222" s="198" t="s">
        <v>1721</v>
      </c>
      <c r="O222" s="198" t="s">
        <v>1720</v>
      </c>
      <c r="P222" s="198"/>
      <c r="Q222" s="198" t="s">
        <v>1721</v>
      </c>
      <c r="R222" s="198" t="s">
        <v>1720</v>
      </c>
      <c r="S222" s="198"/>
      <c r="T222" s="198" t="s">
        <v>1721</v>
      </c>
      <c r="U222" t="s">
        <v>188</v>
      </c>
      <c r="V222" s="198" t="s">
        <v>1720</v>
      </c>
      <c r="W222" s="198"/>
      <c r="X222" s="198" t="s">
        <v>1721</v>
      </c>
      <c r="Y222" s="198" t="s">
        <v>1720</v>
      </c>
      <c r="Z222" s="198"/>
      <c r="AA222" s="198" t="s">
        <v>1721</v>
      </c>
      <c r="AB222" s="198" t="s">
        <v>1720</v>
      </c>
      <c r="AC222" s="198"/>
      <c r="AD222" s="198" t="s">
        <v>1721</v>
      </c>
      <c r="AE222" t="s">
        <v>188</v>
      </c>
    </row>
    <row r="223" spans="1:31" x14ac:dyDescent="0.3">
      <c r="A223" t="s">
        <v>190</v>
      </c>
      <c r="B223" s="2">
        <v>2574</v>
      </c>
      <c r="C223" s="27" t="s">
        <v>188</v>
      </c>
      <c r="D223" s="2">
        <v>129.09090909090901</v>
      </c>
      <c r="E223" s="2">
        <v>2913</v>
      </c>
      <c r="F223" s="27" t="s">
        <v>188</v>
      </c>
      <c r="G223" s="14">
        <v>92.121212121212096</v>
      </c>
      <c r="H223" s="2">
        <v>2838</v>
      </c>
      <c r="I223" s="27" t="s">
        <v>188</v>
      </c>
      <c r="J223" s="14">
        <v>109.090912</v>
      </c>
      <c r="K223" s="27">
        <v>0.10256410256410256</v>
      </c>
      <c r="L223" s="2">
        <v>283836</v>
      </c>
      <c r="M223" s="27" t="s">
        <v>188</v>
      </c>
      <c r="N223" s="2">
        <v>853</v>
      </c>
      <c r="O223" s="2">
        <v>296305</v>
      </c>
      <c r="P223" s="27" t="s">
        <v>188</v>
      </c>
      <c r="Q223" s="14">
        <v>755.15</v>
      </c>
      <c r="R223" s="2">
        <v>310097</v>
      </c>
      <c r="S223" s="27" t="s">
        <v>188</v>
      </c>
      <c r="T223" s="14">
        <v>749.7</v>
      </c>
      <c r="U223" s="27">
        <v>9.2999999999999999E-2</v>
      </c>
      <c r="V223" s="2">
        <v>12392852</v>
      </c>
      <c r="W223" s="27" t="s">
        <v>188</v>
      </c>
      <c r="X223" s="2">
        <v>13533</v>
      </c>
      <c r="Y223" s="2">
        <v>12717801</v>
      </c>
      <c r="Z223" s="27" t="s">
        <v>188</v>
      </c>
      <c r="AA223" s="14">
        <v>11122.42</v>
      </c>
      <c r="AB223" s="2">
        <v>13103114</v>
      </c>
      <c r="AC223" s="27" t="s">
        <v>188</v>
      </c>
      <c r="AD223" s="14">
        <v>11237.58</v>
      </c>
      <c r="AE223" s="27">
        <v>5.7000000000000002E-2</v>
      </c>
    </row>
    <row r="224" spans="1:31" x14ac:dyDescent="0.3">
      <c r="A224" t="s">
        <v>1781</v>
      </c>
      <c r="B224" s="2">
        <v>2153</v>
      </c>
      <c r="C224" s="27">
        <v>0.83644133644133645</v>
      </c>
      <c r="D224" s="2">
        <v>88.484848484848399</v>
      </c>
      <c r="E224" s="2">
        <v>2315</v>
      </c>
      <c r="F224" s="27">
        <v>0.79471335393065567</v>
      </c>
      <c r="G224" s="14">
        <v>67.272727272727195</v>
      </c>
      <c r="H224" s="2">
        <v>2408</v>
      </c>
      <c r="I224" s="27">
        <v>0.84848484848484851</v>
      </c>
      <c r="J224" s="14">
        <v>89.090909999999994</v>
      </c>
      <c r="K224" s="27">
        <v>0.11843938690199721</v>
      </c>
      <c r="L224" s="2">
        <v>205821</v>
      </c>
      <c r="M224" s="27">
        <v>0.72499999999999998</v>
      </c>
      <c r="N224" s="2">
        <v>1049</v>
      </c>
      <c r="O224" s="2">
        <v>216106</v>
      </c>
      <c r="P224" s="27">
        <v>0.72899999999999998</v>
      </c>
      <c r="Q224" s="14">
        <v>941.82</v>
      </c>
      <c r="R224" s="2">
        <v>224051</v>
      </c>
      <c r="S224" s="27">
        <v>0.72299999999999998</v>
      </c>
      <c r="T224" s="14">
        <v>1196.3599999999999</v>
      </c>
      <c r="U224" s="27">
        <v>8.8999999999999996E-2</v>
      </c>
      <c r="V224" s="2">
        <v>8495322</v>
      </c>
      <c r="W224" s="27">
        <v>0.68600000000000005</v>
      </c>
      <c r="X224" s="2">
        <v>13850</v>
      </c>
      <c r="Y224" s="2">
        <v>8732734</v>
      </c>
      <c r="Z224" s="27">
        <v>0.68700000000000006</v>
      </c>
      <c r="AA224" s="14">
        <v>13901.82</v>
      </c>
      <c r="AB224" s="2">
        <v>8986666</v>
      </c>
      <c r="AC224" s="27">
        <v>0.68600000000000005</v>
      </c>
      <c r="AD224" s="14">
        <v>14521.21</v>
      </c>
      <c r="AE224" s="27">
        <v>5.8000000000000003E-2</v>
      </c>
    </row>
    <row r="225" spans="1:31" x14ac:dyDescent="0.3">
      <c r="A225" t="s">
        <v>1339</v>
      </c>
      <c r="B225" s="2">
        <v>250</v>
      </c>
      <c r="C225" s="27">
        <v>9.7125097125097121E-2</v>
      </c>
      <c r="D225" s="2">
        <v>64.848484848484802</v>
      </c>
      <c r="E225" s="2">
        <v>388</v>
      </c>
      <c r="F225" s="27">
        <v>0.1331960178510127</v>
      </c>
      <c r="G225" s="14">
        <v>64.242424242424207</v>
      </c>
      <c r="H225" s="2">
        <v>344</v>
      </c>
      <c r="I225" s="27">
        <v>0.12121212121212122</v>
      </c>
      <c r="J225" s="14">
        <v>77.575760000000002</v>
      </c>
      <c r="K225" s="27">
        <v>0.376</v>
      </c>
      <c r="L225" s="2">
        <v>64991</v>
      </c>
      <c r="M225" s="27">
        <v>0.22900000000000001</v>
      </c>
      <c r="N225" s="2">
        <v>815</v>
      </c>
      <c r="O225" s="2">
        <v>68094</v>
      </c>
      <c r="P225" s="27">
        <v>0.23</v>
      </c>
      <c r="Q225" s="14">
        <v>736.36</v>
      </c>
      <c r="R225" s="2">
        <v>72329</v>
      </c>
      <c r="S225" s="27">
        <v>0.23300000000000001</v>
      </c>
      <c r="T225" s="14">
        <v>1001.21</v>
      </c>
      <c r="U225" s="27">
        <v>0.113</v>
      </c>
      <c r="V225" s="2">
        <v>3011139</v>
      </c>
      <c r="W225" s="27">
        <v>0.24299999999999999</v>
      </c>
      <c r="X225" s="2">
        <v>6135</v>
      </c>
      <c r="Y225" s="2">
        <v>3104911</v>
      </c>
      <c r="Z225" s="27">
        <v>0.24399999999999999</v>
      </c>
      <c r="AA225" s="14">
        <v>7002.42</v>
      </c>
      <c r="AB225" s="2">
        <v>3209170</v>
      </c>
      <c r="AC225" s="27">
        <v>0.245</v>
      </c>
      <c r="AD225" s="14">
        <v>8637.58</v>
      </c>
      <c r="AE225" s="27">
        <v>6.6000000000000003E-2</v>
      </c>
    </row>
    <row r="226" spans="1:31" x14ac:dyDescent="0.3">
      <c r="A226" t="s">
        <v>1340</v>
      </c>
      <c r="B226" s="2">
        <v>448</v>
      </c>
      <c r="C226" s="27">
        <v>0.17404817404817405</v>
      </c>
      <c r="D226" s="2">
        <v>92.121212121212096</v>
      </c>
      <c r="E226" s="2">
        <v>543</v>
      </c>
      <c r="F226" s="27">
        <v>0.18640576725025745</v>
      </c>
      <c r="G226" s="14">
        <v>86.060606060606005</v>
      </c>
      <c r="H226" s="2">
        <v>419</v>
      </c>
      <c r="I226" s="27">
        <v>0.14763918252290345</v>
      </c>
      <c r="J226" s="14">
        <v>91.515150000000006</v>
      </c>
      <c r="K226" s="27">
        <v>-6.4732142857142863E-2</v>
      </c>
      <c r="L226" s="2">
        <v>43481</v>
      </c>
      <c r="M226" s="27">
        <v>0.153</v>
      </c>
      <c r="N226" s="2">
        <v>810</v>
      </c>
      <c r="O226" s="2">
        <v>47161</v>
      </c>
      <c r="P226" s="27">
        <v>0.159</v>
      </c>
      <c r="Q226" s="14">
        <v>933.33</v>
      </c>
      <c r="R226" s="2">
        <v>49267</v>
      </c>
      <c r="S226" s="27">
        <v>0.159</v>
      </c>
      <c r="T226" s="14">
        <v>860</v>
      </c>
      <c r="U226" s="27">
        <v>0.13300000000000001</v>
      </c>
      <c r="V226" s="2">
        <v>1893982</v>
      </c>
      <c r="W226" s="27">
        <v>0.153</v>
      </c>
      <c r="X226" s="2">
        <v>7412</v>
      </c>
      <c r="Y226" s="2">
        <v>1976996</v>
      </c>
      <c r="Z226" s="27">
        <v>0.155</v>
      </c>
      <c r="AA226" s="14">
        <v>7493.94</v>
      </c>
      <c r="AB226" s="2">
        <v>2054635</v>
      </c>
      <c r="AC226" s="27">
        <v>0.157</v>
      </c>
      <c r="AD226" s="14">
        <v>9309.09</v>
      </c>
      <c r="AE226" s="27">
        <v>8.5000000000000006E-2</v>
      </c>
    </row>
    <row r="227" spans="1:31" x14ac:dyDescent="0.3">
      <c r="A227" t="s">
        <v>1341</v>
      </c>
      <c r="B227" s="2">
        <v>639</v>
      </c>
      <c r="C227" s="27">
        <v>0.24825174825174826</v>
      </c>
      <c r="D227" s="2">
        <v>95.757575757575694</v>
      </c>
      <c r="E227" s="2">
        <v>479</v>
      </c>
      <c r="F227" s="27">
        <v>0.16443529007895641</v>
      </c>
      <c r="G227" s="14">
        <v>66.060606060606005</v>
      </c>
      <c r="H227" s="2">
        <v>560</v>
      </c>
      <c r="I227" s="27">
        <v>0.19732205778717407</v>
      </c>
      <c r="J227" s="14">
        <v>93.939390000000003</v>
      </c>
      <c r="K227" s="27">
        <v>-0.12363067292644757</v>
      </c>
      <c r="L227" s="2">
        <v>45019</v>
      </c>
      <c r="M227" s="27">
        <v>0.159</v>
      </c>
      <c r="N227" s="2">
        <v>796</v>
      </c>
      <c r="O227" s="2">
        <v>44384</v>
      </c>
      <c r="P227" s="27">
        <v>0.15</v>
      </c>
      <c r="Q227" s="14">
        <v>815.15</v>
      </c>
      <c r="R227" s="2">
        <v>46419</v>
      </c>
      <c r="S227" s="27">
        <v>0.15</v>
      </c>
      <c r="T227" s="14">
        <v>1093.94</v>
      </c>
      <c r="U227" s="27">
        <v>3.1E-2</v>
      </c>
      <c r="V227" s="2">
        <v>1848873</v>
      </c>
      <c r="W227" s="27">
        <v>0.14899999999999999</v>
      </c>
      <c r="X227" s="2">
        <v>8553</v>
      </c>
      <c r="Y227" s="2">
        <v>1870233</v>
      </c>
      <c r="Z227" s="27">
        <v>0.14699999999999999</v>
      </c>
      <c r="AA227" s="14">
        <v>8649.7000000000007</v>
      </c>
      <c r="AB227" s="2">
        <v>1945127</v>
      </c>
      <c r="AC227" s="27">
        <v>0.14799999999999999</v>
      </c>
      <c r="AD227" s="14">
        <v>8473.33</v>
      </c>
      <c r="AE227" s="27">
        <v>5.1999999999999998E-2</v>
      </c>
    </row>
    <row r="228" spans="1:31" x14ac:dyDescent="0.3">
      <c r="A228" t="s">
        <v>1342</v>
      </c>
      <c r="B228" s="2">
        <v>300</v>
      </c>
      <c r="C228" s="27">
        <v>0.11655011655011654</v>
      </c>
      <c r="D228" s="2">
        <v>65.454545454545396</v>
      </c>
      <c r="E228" s="2">
        <v>484</v>
      </c>
      <c r="F228" s="27">
        <v>0.16615173360796429</v>
      </c>
      <c r="G228" s="14">
        <v>86.6666666666666</v>
      </c>
      <c r="H228" s="2">
        <v>337</v>
      </c>
      <c r="I228" s="27">
        <v>0.11874559548978153</v>
      </c>
      <c r="J228" s="14">
        <v>92.727270000000004</v>
      </c>
      <c r="K228" s="27">
        <v>0.12333333333333334</v>
      </c>
      <c r="L228" s="2">
        <v>27081</v>
      </c>
      <c r="M228" s="27">
        <v>9.5000000000000001E-2</v>
      </c>
      <c r="N228" s="2">
        <v>710</v>
      </c>
      <c r="O228" s="2">
        <v>29992</v>
      </c>
      <c r="P228" s="27">
        <v>0.10100000000000001</v>
      </c>
      <c r="Q228" s="14">
        <v>647.27</v>
      </c>
      <c r="R228" s="2">
        <v>29361</v>
      </c>
      <c r="S228" s="27">
        <v>9.5000000000000001E-2</v>
      </c>
      <c r="T228" s="14">
        <v>789.09</v>
      </c>
      <c r="U228" s="27">
        <v>8.4000000000000005E-2</v>
      </c>
      <c r="V228" s="2">
        <v>975573</v>
      </c>
      <c r="W228" s="27">
        <v>7.9000000000000001E-2</v>
      </c>
      <c r="X228" s="2">
        <v>3544</v>
      </c>
      <c r="Y228" s="2">
        <v>992141</v>
      </c>
      <c r="Z228" s="27">
        <v>7.8E-2</v>
      </c>
      <c r="AA228" s="14">
        <v>3764.24</v>
      </c>
      <c r="AB228" s="2">
        <v>1006126</v>
      </c>
      <c r="AC228" s="27">
        <v>7.6999999999999999E-2</v>
      </c>
      <c r="AD228" s="14">
        <v>4256.3599999999997</v>
      </c>
      <c r="AE228" s="27">
        <v>3.1E-2</v>
      </c>
    </row>
    <row r="229" spans="1:31" x14ac:dyDescent="0.3">
      <c r="A229" t="s">
        <v>1343</v>
      </c>
      <c r="B229" s="2">
        <v>313</v>
      </c>
      <c r="C229" s="27">
        <v>0.1216006216006216</v>
      </c>
      <c r="D229" s="2">
        <v>67.272727272727195</v>
      </c>
      <c r="E229" s="2">
        <v>267</v>
      </c>
      <c r="F229" s="27">
        <v>9.1658084449021626E-2</v>
      </c>
      <c r="G229" s="14">
        <v>50.303030303030297</v>
      </c>
      <c r="H229" s="2">
        <v>336</v>
      </c>
      <c r="I229" s="27">
        <v>0.11839323467230443</v>
      </c>
      <c r="J229" s="14">
        <v>82.424239999999998</v>
      </c>
      <c r="K229" s="27">
        <v>7.3482428115015971E-2</v>
      </c>
      <c r="L229" s="2">
        <v>13988</v>
      </c>
      <c r="M229" s="27">
        <v>4.9000000000000002E-2</v>
      </c>
      <c r="N229" s="2">
        <v>483</v>
      </c>
      <c r="O229" s="2">
        <v>14566</v>
      </c>
      <c r="P229" s="27">
        <v>4.9000000000000002E-2</v>
      </c>
      <c r="Q229" s="14">
        <v>498.18</v>
      </c>
      <c r="R229" s="2">
        <v>14585</v>
      </c>
      <c r="S229" s="27">
        <v>4.7E-2</v>
      </c>
      <c r="T229" s="14">
        <v>570.91</v>
      </c>
      <c r="U229" s="27">
        <v>4.2999999999999997E-2</v>
      </c>
      <c r="V229" s="2">
        <v>431006</v>
      </c>
      <c r="W229" s="27">
        <v>3.5000000000000003E-2</v>
      </c>
      <c r="X229" s="2">
        <v>3399</v>
      </c>
      <c r="Y229" s="2">
        <v>443639</v>
      </c>
      <c r="Z229" s="27">
        <v>3.5000000000000003E-2</v>
      </c>
      <c r="AA229" s="14">
        <v>2904.24</v>
      </c>
      <c r="AB229" s="2">
        <v>433324</v>
      </c>
      <c r="AC229" s="27">
        <v>3.3000000000000002E-2</v>
      </c>
      <c r="AD229" s="14">
        <v>4079.39</v>
      </c>
      <c r="AE229" s="27">
        <v>5.0000000000000001E-3</v>
      </c>
    </row>
    <row r="230" spans="1:31" x14ac:dyDescent="0.3">
      <c r="A230" t="s">
        <v>1411</v>
      </c>
      <c r="B230" s="2">
        <v>203</v>
      </c>
      <c r="C230" s="27">
        <v>7.8865578865578864E-2</v>
      </c>
      <c r="D230" s="2">
        <v>61.818181818181799</v>
      </c>
      <c r="E230" s="2">
        <v>154</v>
      </c>
      <c r="F230" s="27">
        <v>5.2866460693443189E-2</v>
      </c>
      <c r="G230" s="14">
        <v>46.060606060605998</v>
      </c>
      <c r="H230" s="2">
        <v>412</v>
      </c>
      <c r="I230" s="27">
        <v>0.14517265680056377</v>
      </c>
      <c r="J230" s="14">
        <v>95.757576</v>
      </c>
      <c r="K230" s="27">
        <v>1.0295566502463054</v>
      </c>
      <c r="L230" s="2">
        <v>11261</v>
      </c>
      <c r="M230" s="27">
        <v>0.04</v>
      </c>
      <c r="N230" s="2">
        <v>445</v>
      </c>
      <c r="O230" s="2">
        <v>11909</v>
      </c>
      <c r="P230" s="27">
        <v>0.04</v>
      </c>
      <c r="Q230" s="14">
        <v>509</v>
      </c>
      <c r="R230" s="2">
        <v>12090</v>
      </c>
      <c r="S230" s="27">
        <v>3.9E-2</v>
      </c>
      <c r="T230" s="14">
        <v>550.91</v>
      </c>
      <c r="U230" s="27">
        <v>7.3999999999999996E-2</v>
      </c>
      <c r="V230" s="2">
        <v>334749</v>
      </c>
      <c r="W230" s="27">
        <v>2.7E-2</v>
      </c>
      <c r="X230" s="2">
        <v>3087</v>
      </c>
      <c r="Y230" s="2">
        <v>344814</v>
      </c>
      <c r="Z230" s="27">
        <v>2.7E-2</v>
      </c>
      <c r="AA230" s="14">
        <v>2195</v>
      </c>
      <c r="AB230" s="2">
        <v>338284</v>
      </c>
      <c r="AC230" s="27">
        <v>2.5999999999999999E-2</v>
      </c>
      <c r="AD230" s="14">
        <v>3432.12</v>
      </c>
      <c r="AE230" s="27">
        <v>1.0999999999999999E-2</v>
      </c>
    </row>
    <row r="231" spans="1:31" x14ac:dyDescent="0.3">
      <c r="A231" t="s">
        <v>1786</v>
      </c>
      <c r="B231" s="2">
        <v>421</v>
      </c>
      <c r="C231" s="27">
        <v>0.16355866355866355</v>
      </c>
      <c r="D231" s="2">
        <v>102.424242424242</v>
      </c>
      <c r="E231" s="2">
        <v>598</v>
      </c>
      <c r="F231" s="27">
        <v>0.20528664606934433</v>
      </c>
      <c r="G231" s="14">
        <v>82.424242424242394</v>
      </c>
      <c r="H231" s="2">
        <v>430</v>
      </c>
      <c r="I231" s="27">
        <v>0.15151515151515152</v>
      </c>
      <c r="J231" s="14">
        <v>84.848489999999998</v>
      </c>
      <c r="K231" s="27">
        <v>2.1377672209026127E-2</v>
      </c>
      <c r="L231" s="2">
        <v>78015</v>
      </c>
      <c r="M231" s="27">
        <v>0.27500000000000002</v>
      </c>
      <c r="N231" s="2">
        <v>968</v>
      </c>
      <c r="O231" s="2">
        <v>80199</v>
      </c>
      <c r="P231" s="27">
        <v>0.27100000000000002</v>
      </c>
      <c r="Q231" s="14">
        <v>926.06</v>
      </c>
      <c r="R231" s="2">
        <v>86046</v>
      </c>
      <c r="S231" s="27">
        <v>0.27700000000000002</v>
      </c>
      <c r="T231" s="14">
        <v>1160</v>
      </c>
      <c r="U231" s="27">
        <v>0.10299999999999999</v>
      </c>
      <c r="V231" s="2">
        <v>3897530</v>
      </c>
      <c r="W231" s="27">
        <v>0.314</v>
      </c>
      <c r="X231" s="2">
        <v>6662</v>
      </c>
      <c r="Y231" s="2">
        <v>3985067</v>
      </c>
      <c r="Z231" s="27">
        <v>0.313</v>
      </c>
      <c r="AA231" s="14">
        <v>6483.64</v>
      </c>
      <c r="AB231" s="2">
        <v>4116448</v>
      </c>
      <c r="AC231" s="27">
        <v>0.314</v>
      </c>
      <c r="AD231" s="14">
        <v>7780</v>
      </c>
      <c r="AE231" s="27">
        <v>5.6000000000000001E-2</v>
      </c>
    </row>
    <row r="232" spans="1:31" x14ac:dyDescent="0.3">
      <c r="A232" t="s">
        <v>1346</v>
      </c>
      <c r="B232" s="2">
        <v>379</v>
      </c>
      <c r="C232" s="27">
        <v>0.14724164724164723</v>
      </c>
      <c r="D232" s="2">
        <v>95.757575757575694</v>
      </c>
      <c r="E232" s="2">
        <v>285</v>
      </c>
      <c r="F232" s="27">
        <v>9.7837281153450056E-2</v>
      </c>
      <c r="G232" s="14">
        <v>67.878787878787804</v>
      </c>
      <c r="H232" s="2">
        <v>280</v>
      </c>
      <c r="I232" s="27">
        <v>9.8661028893587036E-2</v>
      </c>
      <c r="J232" s="14">
        <v>79.393936199999999</v>
      </c>
      <c r="K232" s="27">
        <v>-0.26121372031662271</v>
      </c>
      <c r="L232" s="2">
        <v>61487</v>
      </c>
      <c r="M232" s="27">
        <v>0.217</v>
      </c>
      <c r="N232" s="2">
        <v>1024</v>
      </c>
      <c r="O232" s="2">
        <v>63305</v>
      </c>
      <c r="P232" s="27">
        <v>0.214</v>
      </c>
      <c r="Q232" s="14">
        <v>765.45</v>
      </c>
      <c r="R232" s="2">
        <v>68771</v>
      </c>
      <c r="S232" s="27">
        <v>0.222</v>
      </c>
      <c r="T232" s="14">
        <v>1117.58</v>
      </c>
      <c r="U232" s="27">
        <v>0.11799999999999999</v>
      </c>
      <c r="V232" s="2">
        <v>3022366</v>
      </c>
      <c r="W232" s="27">
        <v>0.24399999999999999</v>
      </c>
      <c r="X232" s="2">
        <v>7019</v>
      </c>
      <c r="Y232" s="2">
        <v>3062512</v>
      </c>
      <c r="Z232" s="27">
        <v>0.24099999999999999</v>
      </c>
      <c r="AA232" s="14">
        <v>5490.91</v>
      </c>
      <c r="AB232" s="2">
        <v>3114819</v>
      </c>
      <c r="AC232" s="27">
        <v>0.23799999999999999</v>
      </c>
      <c r="AD232" s="14">
        <v>6608.49</v>
      </c>
      <c r="AE232" s="27">
        <v>3.1E-2</v>
      </c>
    </row>
    <row r="233" spans="1:31" x14ac:dyDescent="0.3">
      <c r="A233" t="s">
        <v>1339</v>
      </c>
      <c r="B233" s="2">
        <v>12</v>
      </c>
      <c r="C233" s="27">
        <v>4.662004662004662E-3</v>
      </c>
      <c r="D233" s="2">
        <v>11.5151515151515</v>
      </c>
      <c r="E233" s="2">
        <v>209</v>
      </c>
      <c r="F233" s="27">
        <v>7.1747339512530039E-2</v>
      </c>
      <c r="G233" s="14">
        <v>60.606060606060602</v>
      </c>
      <c r="H233" s="2">
        <v>130</v>
      </c>
      <c r="I233" s="27">
        <v>4.5806906272022552E-2</v>
      </c>
      <c r="J233" s="14">
        <v>50.9090919</v>
      </c>
      <c r="K233" s="27">
        <v>9.8333333333333339</v>
      </c>
      <c r="L233" s="2">
        <v>12648</v>
      </c>
      <c r="M233" s="27">
        <v>4.4999999999999998E-2</v>
      </c>
      <c r="N233" s="2">
        <v>542</v>
      </c>
      <c r="O233" s="2">
        <v>13047</v>
      </c>
      <c r="P233" s="27">
        <v>4.3999999999999997E-2</v>
      </c>
      <c r="Q233" s="14">
        <v>539.39</v>
      </c>
      <c r="R233" s="2">
        <v>13537</v>
      </c>
      <c r="S233" s="27">
        <v>4.3999999999999997E-2</v>
      </c>
      <c r="T233" s="14">
        <v>550.91</v>
      </c>
      <c r="U233" s="27">
        <v>7.0000000000000007E-2</v>
      </c>
      <c r="V233" s="2">
        <v>691094</v>
      </c>
      <c r="W233" s="27">
        <v>5.6000000000000001E-2</v>
      </c>
      <c r="X233" s="2">
        <v>3761</v>
      </c>
      <c r="Y233" s="2">
        <v>717992</v>
      </c>
      <c r="Z233" s="27">
        <v>5.6000000000000001E-2</v>
      </c>
      <c r="AA233" s="14">
        <v>3307.27</v>
      </c>
      <c r="AB233" s="2">
        <v>774224</v>
      </c>
      <c r="AC233" s="27">
        <v>5.8999999999999997E-2</v>
      </c>
      <c r="AD233" s="14">
        <v>5157.58</v>
      </c>
      <c r="AE233" s="27">
        <v>0.12</v>
      </c>
    </row>
    <row r="234" spans="1:31" x14ac:dyDescent="0.3">
      <c r="A234" t="s">
        <v>1340</v>
      </c>
      <c r="B234" s="2">
        <v>0</v>
      </c>
      <c r="C234" s="27">
        <v>0</v>
      </c>
      <c r="D234" s="2">
        <v>80</v>
      </c>
      <c r="E234" s="2">
        <v>35</v>
      </c>
      <c r="F234" s="27">
        <v>1.2015104703055269E-2</v>
      </c>
      <c r="G234" s="14">
        <v>23.636363636363601</v>
      </c>
      <c r="H234" s="2">
        <v>20</v>
      </c>
      <c r="I234" s="27">
        <v>7.0472163495419312E-3</v>
      </c>
      <c r="J234" s="14">
        <v>19.393940000000001</v>
      </c>
      <c r="K234" s="27"/>
      <c r="L234" s="2">
        <v>2407</v>
      </c>
      <c r="M234" s="27">
        <v>8.0000000000000002E-3</v>
      </c>
      <c r="N234" s="2">
        <v>235</v>
      </c>
      <c r="O234" s="2">
        <v>2184</v>
      </c>
      <c r="P234" s="27">
        <v>7.0000000000000001E-3</v>
      </c>
      <c r="Q234" s="14">
        <v>169.7</v>
      </c>
      <c r="R234" s="2">
        <v>2377</v>
      </c>
      <c r="S234" s="27">
        <v>8.0000000000000002E-3</v>
      </c>
      <c r="T234" s="14">
        <v>254.55</v>
      </c>
      <c r="U234" s="27">
        <v>-1.2E-2</v>
      </c>
      <c r="V234" s="2">
        <v>115075</v>
      </c>
      <c r="W234" s="27">
        <v>8.9999999999999993E-3</v>
      </c>
      <c r="X234" s="2">
        <v>2047</v>
      </c>
      <c r="Y234" s="2">
        <v>126956</v>
      </c>
      <c r="Z234" s="27">
        <v>0.01</v>
      </c>
      <c r="AA234" s="14">
        <v>1730.3</v>
      </c>
      <c r="AB234" s="2">
        <v>135683</v>
      </c>
      <c r="AC234" s="27">
        <v>0.01</v>
      </c>
      <c r="AD234" s="14">
        <v>1737.58</v>
      </c>
      <c r="AE234" s="27">
        <v>0.17899999999999999</v>
      </c>
    </row>
    <row r="235" spans="1:31" x14ac:dyDescent="0.3">
      <c r="A235" t="s">
        <v>1341</v>
      </c>
      <c r="B235" s="2">
        <v>0</v>
      </c>
      <c r="C235" s="27">
        <v>0</v>
      </c>
      <c r="D235" s="2">
        <v>80</v>
      </c>
      <c r="E235" s="2">
        <v>48</v>
      </c>
      <c r="F235" s="27">
        <v>1.6477857878475798E-2</v>
      </c>
      <c r="G235" s="14">
        <v>27.878787878787801</v>
      </c>
      <c r="H235" s="2">
        <v>0</v>
      </c>
      <c r="I235" s="27">
        <v>0</v>
      </c>
      <c r="J235" s="14">
        <v>12.727273</v>
      </c>
      <c r="K235" s="27"/>
      <c r="L235" s="2">
        <v>1047</v>
      </c>
      <c r="M235" s="27">
        <v>4.0000000000000001E-3</v>
      </c>
      <c r="N235" s="2">
        <v>143</v>
      </c>
      <c r="O235" s="2">
        <v>1101</v>
      </c>
      <c r="P235" s="27">
        <v>4.0000000000000001E-3</v>
      </c>
      <c r="Q235" s="14">
        <v>154.55000000000001</v>
      </c>
      <c r="R235" s="2">
        <v>961</v>
      </c>
      <c r="S235" s="27">
        <v>3.0000000000000001E-3</v>
      </c>
      <c r="T235" s="14">
        <v>115.15</v>
      </c>
      <c r="U235" s="27">
        <v>-8.2000000000000003E-2</v>
      </c>
      <c r="V235" s="2">
        <v>46480</v>
      </c>
      <c r="W235" s="27">
        <v>4.0000000000000001E-3</v>
      </c>
      <c r="X235" s="2">
        <v>1091</v>
      </c>
      <c r="Y235" s="2">
        <v>50812</v>
      </c>
      <c r="Z235" s="27">
        <v>4.0000000000000001E-3</v>
      </c>
      <c r="AA235" s="14">
        <v>1069.0899999999999</v>
      </c>
      <c r="AB235" s="2">
        <v>59938</v>
      </c>
      <c r="AC235" s="27">
        <v>5.0000000000000001E-3</v>
      </c>
      <c r="AD235" s="14">
        <v>1322.42</v>
      </c>
      <c r="AE235" s="27">
        <v>0.28999999999999998</v>
      </c>
    </row>
    <row r="236" spans="1:31" x14ac:dyDescent="0.3">
      <c r="A236" t="s">
        <v>1342</v>
      </c>
      <c r="B236" s="2">
        <v>0</v>
      </c>
      <c r="C236" s="27">
        <v>0</v>
      </c>
      <c r="D236" s="2">
        <v>80</v>
      </c>
      <c r="E236" s="2">
        <v>21</v>
      </c>
      <c r="F236" s="27">
        <v>7.2090628218331619E-3</v>
      </c>
      <c r="G236" s="14">
        <v>20.606060606060598</v>
      </c>
      <c r="H236" s="2">
        <v>0</v>
      </c>
      <c r="I236" s="27">
        <v>0</v>
      </c>
      <c r="J236" s="14">
        <v>12.727273</v>
      </c>
      <c r="K236" s="27"/>
      <c r="L236" s="2">
        <v>110</v>
      </c>
      <c r="M236" s="27">
        <v>0</v>
      </c>
      <c r="N236" s="2">
        <v>42</v>
      </c>
      <c r="O236" s="2">
        <v>246</v>
      </c>
      <c r="P236" s="27">
        <v>1E-3</v>
      </c>
      <c r="Q236" s="14">
        <v>75.760000000000005</v>
      </c>
      <c r="R236" s="2">
        <v>286</v>
      </c>
      <c r="S236" s="27">
        <v>1E-3</v>
      </c>
      <c r="T236" s="14">
        <v>66.06</v>
      </c>
      <c r="U236" s="27">
        <v>1.6</v>
      </c>
      <c r="V236" s="2">
        <v>14060</v>
      </c>
      <c r="W236" s="27">
        <v>1E-3</v>
      </c>
      <c r="X236" s="2">
        <v>574</v>
      </c>
      <c r="Y236" s="2">
        <v>16394</v>
      </c>
      <c r="Z236" s="27">
        <v>1E-3</v>
      </c>
      <c r="AA236" s="14">
        <v>551.52</v>
      </c>
      <c r="AB236" s="2">
        <v>19730</v>
      </c>
      <c r="AC236" s="27">
        <v>2E-3</v>
      </c>
      <c r="AD236" s="14">
        <v>643.03</v>
      </c>
      <c r="AE236" s="27">
        <v>0.40300000000000002</v>
      </c>
    </row>
    <row r="237" spans="1:31" x14ac:dyDescent="0.3">
      <c r="A237" t="s">
        <v>1343</v>
      </c>
      <c r="B237" s="2">
        <v>30</v>
      </c>
      <c r="C237" s="27">
        <v>1.1655011655011656E-2</v>
      </c>
      <c r="D237" s="2">
        <v>29.090909090909101</v>
      </c>
      <c r="E237" s="2">
        <v>0</v>
      </c>
      <c r="F237" s="27">
        <v>0</v>
      </c>
      <c r="G237" s="14">
        <v>11.5151515151515</v>
      </c>
      <c r="H237" s="2">
        <v>0</v>
      </c>
      <c r="I237" s="27">
        <v>0</v>
      </c>
      <c r="J237" s="14">
        <v>12.727273</v>
      </c>
      <c r="K237" s="27">
        <v>-1</v>
      </c>
      <c r="L237" s="2">
        <v>131</v>
      </c>
      <c r="M237" s="27">
        <v>0</v>
      </c>
      <c r="N237" s="2">
        <v>61</v>
      </c>
      <c r="O237" s="2">
        <v>176</v>
      </c>
      <c r="P237" s="27">
        <v>1E-3</v>
      </c>
      <c r="Q237" s="14">
        <v>50.3</v>
      </c>
      <c r="R237" s="2">
        <v>107</v>
      </c>
      <c r="S237" s="27">
        <v>0</v>
      </c>
      <c r="T237" s="14">
        <v>33.94</v>
      </c>
      <c r="U237" s="27">
        <v>-0.183</v>
      </c>
      <c r="V237" s="2">
        <v>4405</v>
      </c>
      <c r="W237" s="27">
        <v>0</v>
      </c>
      <c r="X237" s="2">
        <v>273</v>
      </c>
      <c r="Y237" s="2">
        <v>5821</v>
      </c>
      <c r="Z237" s="27">
        <v>0</v>
      </c>
      <c r="AA237" s="14">
        <v>336.36</v>
      </c>
      <c r="AB237" s="2">
        <v>6805</v>
      </c>
      <c r="AC237" s="27">
        <v>1E-3</v>
      </c>
      <c r="AD237" s="14">
        <v>400</v>
      </c>
      <c r="AE237" s="27">
        <v>0.54500000000000004</v>
      </c>
    </row>
    <row r="238" spans="1:31" x14ac:dyDescent="0.3">
      <c r="A238" t="s">
        <v>1411</v>
      </c>
      <c r="B238" s="2">
        <v>0</v>
      </c>
      <c r="C238" s="27">
        <v>0</v>
      </c>
      <c r="D238" s="2">
        <v>80</v>
      </c>
      <c r="E238" s="2">
        <v>0</v>
      </c>
      <c r="F238" s="27">
        <v>0</v>
      </c>
      <c r="G238" s="14">
        <v>11.5151515151515</v>
      </c>
      <c r="H238" s="2">
        <v>0</v>
      </c>
      <c r="I238" s="27">
        <v>0</v>
      </c>
      <c r="J238" s="14">
        <v>12.727273</v>
      </c>
      <c r="K238" s="27"/>
      <c r="L238" s="2">
        <v>185</v>
      </c>
      <c r="M238" s="27">
        <v>1E-3</v>
      </c>
      <c r="N238" s="2">
        <v>64</v>
      </c>
      <c r="O238" s="2">
        <v>140</v>
      </c>
      <c r="P238" s="27">
        <v>0</v>
      </c>
      <c r="Q238" s="14">
        <v>52.12</v>
      </c>
      <c r="R238" s="2">
        <v>7</v>
      </c>
      <c r="S238" s="27">
        <v>0</v>
      </c>
      <c r="T238" s="14">
        <v>12.12</v>
      </c>
      <c r="U238" s="27">
        <v>-0.96199999999999997</v>
      </c>
      <c r="V238" s="2">
        <v>4050</v>
      </c>
      <c r="W238" s="27">
        <v>0</v>
      </c>
      <c r="X238" s="2">
        <v>299</v>
      </c>
      <c r="Y238" s="2">
        <v>4580</v>
      </c>
      <c r="Z238" s="27">
        <v>0</v>
      </c>
      <c r="AA238" s="14">
        <v>250.3</v>
      </c>
      <c r="AB238" s="2">
        <v>5249</v>
      </c>
      <c r="AC238" s="27">
        <v>0</v>
      </c>
      <c r="AD238" s="14">
        <v>283.02999999999997</v>
      </c>
      <c r="AE238" s="27">
        <v>0.29599999999999999</v>
      </c>
    </row>
    <row r="239" spans="1:31" x14ac:dyDescent="0.3">
      <c r="A239" s="18"/>
      <c r="B239" s="18"/>
      <c r="C239" s="18"/>
      <c r="D239" s="18"/>
      <c r="E239" s="18"/>
      <c r="F239" s="18"/>
      <c r="G239" s="18"/>
      <c r="H239" s="18"/>
      <c r="I239" s="18"/>
      <c r="J239" s="18"/>
      <c r="K239" s="18"/>
      <c r="L239" s="18"/>
      <c r="M239" s="18"/>
      <c r="N239" s="18"/>
      <c r="O239" s="18"/>
      <c r="P239" s="18"/>
      <c r="Q239" s="18"/>
      <c r="R239" s="18"/>
      <c r="S239" s="18"/>
      <c r="T239" s="18"/>
      <c r="U239" s="18"/>
      <c r="V239" s="18"/>
      <c r="W239" s="18"/>
      <c r="X239" s="18"/>
      <c r="Y239" s="18"/>
      <c r="Z239" s="18"/>
      <c r="AA239" s="18"/>
      <c r="AB239" s="18"/>
      <c r="AC239" s="18"/>
      <c r="AD239" s="18"/>
      <c r="AE239" s="18"/>
    </row>
    <row r="240" spans="1:31" x14ac:dyDescent="0.3">
      <c r="A240" s="122" t="s">
        <v>1817</v>
      </c>
      <c r="B240" s="122"/>
      <c r="C240" s="122"/>
      <c r="D240" s="122"/>
      <c r="E240" s="122"/>
      <c r="F240" s="122"/>
      <c r="G240" s="122"/>
      <c r="H240" s="122"/>
      <c r="I240" s="122"/>
      <c r="J240" s="122"/>
      <c r="K240" s="122"/>
      <c r="L240" s="122"/>
      <c r="M240" s="122"/>
      <c r="N240" s="122"/>
      <c r="O240" s="122"/>
      <c r="P240" s="122"/>
      <c r="Q240" s="122"/>
      <c r="R240" s="122"/>
      <c r="S240" s="122"/>
      <c r="T240" s="122"/>
      <c r="U240" s="122"/>
      <c r="V240" s="122"/>
      <c r="W240" s="122"/>
      <c r="X240" s="122"/>
      <c r="Y240" s="122"/>
      <c r="Z240" s="122"/>
      <c r="AA240" s="122"/>
      <c r="AB240" s="122"/>
      <c r="AC240" s="122"/>
      <c r="AD240" s="122"/>
      <c r="AE240" s="122"/>
    </row>
    <row r="241" spans="1:31" x14ac:dyDescent="0.3">
      <c r="B241" s="198" t="s">
        <v>1720</v>
      </c>
      <c r="C241" s="198"/>
      <c r="D241" s="198" t="s">
        <v>1721</v>
      </c>
      <c r="E241" s="198" t="s">
        <v>1720</v>
      </c>
      <c r="F241" s="198"/>
      <c r="G241" s="198" t="s">
        <v>1721</v>
      </c>
      <c r="H241" s="198" t="s">
        <v>1720</v>
      </c>
      <c r="I241" s="198"/>
      <c r="J241" s="198" t="s">
        <v>1721</v>
      </c>
      <c r="K241" t="s">
        <v>188</v>
      </c>
      <c r="L241" s="198" t="s">
        <v>1720</v>
      </c>
      <c r="M241" s="198"/>
      <c r="N241" s="198" t="s">
        <v>1721</v>
      </c>
      <c r="O241" s="198" t="s">
        <v>1720</v>
      </c>
      <c r="P241" s="198"/>
      <c r="Q241" s="198" t="s">
        <v>1721</v>
      </c>
      <c r="R241" s="198" t="s">
        <v>1720</v>
      </c>
      <c r="S241" s="198"/>
      <c r="T241" s="198" t="s">
        <v>1721</v>
      </c>
      <c r="U241" t="s">
        <v>188</v>
      </c>
      <c r="V241" s="198" t="s">
        <v>1720</v>
      </c>
      <c r="W241" s="198"/>
      <c r="X241" s="198" t="s">
        <v>1721</v>
      </c>
      <c r="Y241" s="198" t="s">
        <v>1720</v>
      </c>
      <c r="Z241" s="198"/>
      <c r="AA241" s="198" t="s">
        <v>1721</v>
      </c>
      <c r="AB241" s="198" t="s">
        <v>1720</v>
      </c>
      <c r="AC241" s="198"/>
      <c r="AD241" s="198" t="s">
        <v>1721</v>
      </c>
      <c r="AE241" t="s">
        <v>188</v>
      </c>
    </row>
    <row r="242" spans="1:31" x14ac:dyDescent="0.3">
      <c r="A242" t="s">
        <v>190</v>
      </c>
      <c r="B242" s="2">
        <v>10365</v>
      </c>
      <c r="C242" s="27" t="s">
        <v>188</v>
      </c>
      <c r="D242" s="2">
        <v>63.636363636363598</v>
      </c>
      <c r="E242" s="2">
        <v>11306</v>
      </c>
      <c r="F242" s="27" t="s">
        <v>188</v>
      </c>
      <c r="G242" s="14">
        <v>69.696969696969703</v>
      </c>
      <c r="H242" s="2">
        <v>12112</v>
      </c>
      <c r="I242" s="27" t="s">
        <v>188</v>
      </c>
      <c r="J242" s="14">
        <v>49.0909081</v>
      </c>
      <c r="K242" s="27">
        <v>0.16854799807042933</v>
      </c>
      <c r="L242" s="2">
        <v>890694</v>
      </c>
      <c r="M242" s="27" t="s">
        <v>188</v>
      </c>
      <c r="N242" s="2">
        <v>862</v>
      </c>
      <c r="O242" s="2">
        <v>939536</v>
      </c>
      <c r="P242" s="27" t="s">
        <v>188</v>
      </c>
      <c r="Q242" s="14">
        <v>518.17999999999995</v>
      </c>
      <c r="R242" s="2">
        <v>973165</v>
      </c>
      <c r="S242" s="27" t="s">
        <v>188</v>
      </c>
      <c r="T242" s="14">
        <v>718.79</v>
      </c>
      <c r="U242" s="27">
        <v>9.2999999999999999E-2</v>
      </c>
      <c r="V242" s="2">
        <v>35877036</v>
      </c>
      <c r="W242" s="27" t="s">
        <v>188</v>
      </c>
      <c r="X242" s="2">
        <v>2414</v>
      </c>
      <c r="Y242" s="2">
        <v>37678735</v>
      </c>
      <c r="Z242" s="27" t="s">
        <v>188</v>
      </c>
      <c r="AA242" s="14">
        <v>2068.48</v>
      </c>
      <c r="AB242" s="2">
        <v>38589882</v>
      </c>
      <c r="AC242" s="27" t="s">
        <v>188</v>
      </c>
      <c r="AD242" s="14">
        <v>2225.4499999999998</v>
      </c>
      <c r="AE242" s="27">
        <v>7.5999999999999998E-2</v>
      </c>
    </row>
    <row r="243" spans="1:31" x14ac:dyDescent="0.3">
      <c r="A243" t="s">
        <v>1818</v>
      </c>
      <c r="B243" s="2">
        <v>4626</v>
      </c>
      <c r="C243" s="27">
        <v>0.44630969609261939</v>
      </c>
      <c r="D243" s="2">
        <v>460</v>
      </c>
      <c r="E243" s="2">
        <v>5255</v>
      </c>
      <c r="F243" s="27">
        <v>0.46479745267999295</v>
      </c>
      <c r="G243" s="14">
        <v>463.636363636363</v>
      </c>
      <c r="H243" s="2">
        <v>4663</v>
      </c>
      <c r="I243" s="27">
        <v>0.38499009247027743</v>
      </c>
      <c r="J243" s="14">
        <v>521.81820000000005</v>
      </c>
      <c r="K243" s="27">
        <v>7.9982706441850404E-3</v>
      </c>
      <c r="L243" s="2">
        <v>200288</v>
      </c>
      <c r="M243" s="27">
        <v>0.22500000000000001</v>
      </c>
      <c r="N243" s="2">
        <v>3390</v>
      </c>
      <c r="O243" s="2">
        <v>252187</v>
      </c>
      <c r="P243" s="27">
        <v>0.26800000000000002</v>
      </c>
      <c r="Q243" s="14">
        <v>3929.7</v>
      </c>
      <c r="R243" s="2">
        <v>202296</v>
      </c>
      <c r="S243" s="27">
        <v>0.20799999999999999</v>
      </c>
      <c r="T243" s="14">
        <v>3845.45</v>
      </c>
      <c r="U243" s="27">
        <v>0.01</v>
      </c>
      <c r="V243" s="2">
        <v>4919945</v>
      </c>
      <c r="W243" s="27">
        <v>0.13700000000000001</v>
      </c>
      <c r="X243" s="2">
        <v>24334</v>
      </c>
      <c r="Y243" s="2">
        <v>6135142</v>
      </c>
      <c r="Z243" s="27">
        <v>0.16300000000000001</v>
      </c>
      <c r="AA243" s="14">
        <v>25393.94</v>
      </c>
      <c r="AB243" s="2">
        <v>4853434</v>
      </c>
      <c r="AC243" s="27">
        <v>0.126</v>
      </c>
      <c r="AD243" s="14">
        <v>24193.33</v>
      </c>
      <c r="AE243" s="27">
        <v>-1.4E-2</v>
      </c>
    </row>
    <row r="244" spans="1:31" x14ac:dyDescent="0.3">
      <c r="A244" t="s">
        <v>1819</v>
      </c>
      <c r="B244" s="2">
        <v>2312</v>
      </c>
      <c r="C244" s="27">
        <v>0.22305836951278341</v>
      </c>
      <c r="D244" s="2">
        <v>258.78787878787801</v>
      </c>
      <c r="E244" s="2">
        <v>2541</v>
      </c>
      <c r="F244" s="27">
        <v>0.22474792145763312</v>
      </c>
      <c r="G244" s="14">
        <v>247.272727272727</v>
      </c>
      <c r="H244" s="2">
        <v>2133</v>
      </c>
      <c r="I244" s="27">
        <v>0.17610634081902246</v>
      </c>
      <c r="J244" s="14">
        <v>304.24243200000001</v>
      </c>
      <c r="K244" s="27">
        <v>-7.742214532871973E-2</v>
      </c>
      <c r="L244" s="2">
        <v>94913</v>
      </c>
      <c r="M244" s="27">
        <v>0.107</v>
      </c>
      <c r="N244" s="2">
        <v>1948</v>
      </c>
      <c r="O244" s="2">
        <v>117772</v>
      </c>
      <c r="P244" s="27">
        <v>0.125</v>
      </c>
      <c r="Q244" s="14">
        <v>1975.76</v>
      </c>
      <c r="R244" s="2">
        <v>93052</v>
      </c>
      <c r="S244" s="27">
        <v>9.6000000000000002E-2</v>
      </c>
      <c r="T244" s="14">
        <v>2051.52</v>
      </c>
      <c r="U244" s="27">
        <v>-0.02</v>
      </c>
      <c r="V244" s="2">
        <v>2250124</v>
      </c>
      <c r="W244" s="27">
        <v>6.3E-2</v>
      </c>
      <c r="X244" s="2">
        <v>11775</v>
      </c>
      <c r="Y244" s="2">
        <v>2825340</v>
      </c>
      <c r="Z244" s="27">
        <v>7.4999999999999997E-2</v>
      </c>
      <c r="AA244" s="14">
        <v>12316.36</v>
      </c>
      <c r="AB244" s="2">
        <v>2194991</v>
      </c>
      <c r="AC244" s="27">
        <v>5.7000000000000002E-2</v>
      </c>
      <c r="AD244" s="14">
        <v>12607.27</v>
      </c>
      <c r="AE244" s="27">
        <v>-2.5000000000000001E-2</v>
      </c>
    </row>
    <row r="245" spans="1:31" x14ac:dyDescent="0.3">
      <c r="A245" t="s">
        <v>1820</v>
      </c>
      <c r="B245" s="2">
        <v>444</v>
      </c>
      <c r="C245" s="27">
        <v>4.283646888567294E-2</v>
      </c>
      <c r="D245" s="2">
        <v>123.030303030303</v>
      </c>
      <c r="E245" s="2">
        <v>201</v>
      </c>
      <c r="F245" s="27">
        <v>1.7778170882717142E-2</v>
      </c>
      <c r="G245" s="14">
        <v>44.848484848484802</v>
      </c>
      <c r="H245" s="2">
        <v>158</v>
      </c>
      <c r="I245" s="27">
        <v>1.3044914134742404E-2</v>
      </c>
      <c r="J245" s="14">
        <v>53.3333321</v>
      </c>
      <c r="K245" s="27">
        <v>-0.64414414414414412</v>
      </c>
      <c r="L245" s="2">
        <v>14198</v>
      </c>
      <c r="M245" s="27">
        <v>1.6E-2</v>
      </c>
      <c r="N245" s="2">
        <v>549</v>
      </c>
      <c r="O245" s="2">
        <v>17140</v>
      </c>
      <c r="P245" s="27">
        <v>1.7999999999999999E-2</v>
      </c>
      <c r="Q245" s="14">
        <v>556.36</v>
      </c>
      <c r="R245" s="2">
        <v>12450</v>
      </c>
      <c r="S245" s="27">
        <v>1.2999999999999999E-2</v>
      </c>
      <c r="T245" s="14">
        <v>627.27</v>
      </c>
      <c r="U245" s="27">
        <v>-0.123</v>
      </c>
      <c r="V245" s="2">
        <v>261045</v>
      </c>
      <c r="W245" s="27">
        <v>7.0000000000000001E-3</v>
      </c>
      <c r="X245" s="2">
        <v>2398</v>
      </c>
      <c r="Y245" s="2">
        <v>299443</v>
      </c>
      <c r="Z245" s="27">
        <v>8.0000000000000002E-3</v>
      </c>
      <c r="AA245" s="14">
        <v>2771.52</v>
      </c>
      <c r="AB245" s="2">
        <v>204423</v>
      </c>
      <c r="AC245" s="27">
        <v>5.0000000000000001E-3</v>
      </c>
      <c r="AD245" s="14">
        <v>2702.42</v>
      </c>
      <c r="AE245" s="27">
        <v>-0.217</v>
      </c>
    </row>
    <row r="246" spans="1:31" x14ac:dyDescent="0.3">
      <c r="A246" t="s">
        <v>1821</v>
      </c>
      <c r="B246" s="2">
        <v>99</v>
      </c>
      <c r="C246" s="27">
        <v>9.5513748191027488E-3</v>
      </c>
      <c r="D246" s="2">
        <v>49.696969696969703</v>
      </c>
      <c r="E246" s="2">
        <v>108</v>
      </c>
      <c r="F246" s="27">
        <v>9.5524500265345841E-3</v>
      </c>
      <c r="G246" s="14">
        <v>41.818181818181799</v>
      </c>
      <c r="H246" s="2">
        <v>54</v>
      </c>
      <c r="I246" s="27">
        <v>4.4583883751651253E-3</v>
      </c>
      <c r="J246" s="14">
        <v>32.121212</v>
      </c>
      <c r="K246" s="27">
        <v>-0.45454545454545453</v>
      </c>
      <c r="L246" s="2">
        <v>2321</v>
      </c>
      <c r="M246" s="27">
        <v>3.0000000000000001E-3</v>
      </c>
      <c r="N246" s="2">
        <v>225</v>
      </c>
      <c r="O246" s="2">
        <v>3412</v>
      </c>
      <c r="P246" s="27">
        <v>4.0000000000000001E-3</v>
      </c>
      <c r="Q246" s="14">
        <v>247.88</v>
      </c>
      <c r="R246" s="2">
        <v>2435</v>
      </c>
      <c r="S246" s="27">
        <v>3.0000000000000001E-3</v>
      </c>
      <c r="T246" s="14">
        <v>246.06</v>
      </c>
      <c r="U246" s="27">
        <v>4.9000000000000002E-2</v>
      </c>
      <c r="V246" s="2">
        <v>49338</v>
      </c>
      <c r="W246" s="27">
        <v>1E-3</v>
      </c>
      <c r="X246" s="2">
        <v>1058</v>
      </c>
      <c r="Y246" s="2">
        <v>59948</v>
      </c>
      <c r="Z246" s="27">
        <v>2E-3</v>
      </c>
      <c r="AA246" s="14">
        <v>1129.0899999999999</v>
      </c>
      <c r="AB246" s="2">
        <v>39921</v>
      </c>
      <c r="AC246" s="27">
        <v>1E-3</v>
      </c>
      <c r="AD246" s="14">
        <v>985.45</v>
      </c>
      <c r="AE246" s="27">
        <v>-0.191</v>
      </c>
    </row>
    <row r="247" spans="1:31" x14ac:dyDescent="0.3">
      <c r="A247" t="s">
        <v>1822</v>
      </c>
      <c r="B247" s="2">
        <v>312</v>
      </c>
      <c r="C247" s="27">
        <v>3.0101302460202605E-2</v>
      </c>
      <c r="D247" s="2">
        <v>90.303030303030297</v>
      </c>
      <c r="E247" s="2">
        <v>402</v>
      </c>
      <c r="F247" s="27">
        <v>3.5556341765434284E-2</v>
      </c>
      <c r="G247" s="14">
        <v>85.454545454545396</v>
      </c>
      <c r="H247" s="2">
        <v>467</v>
      </c>
      <c r="I247" s="27">
        <v>3.8556803170409513E-2</v>
      </c>
      <c r="J247" s="14">
        <v>96.363640000000004</v>
      </c>
      <c r="K247" s="27">
        <v>0.49679487179487181</v>
      </c>
      <c r="L247" s="2">
        <v>14418</v>
      </c>
      <c r="M247" s="27">
        <v>1.6E-2</v>
      </c>
      <c r="N247" s="2">
        <v>527</v>
      </c>
      <c r="O247" s="2">
        <v>17044</v>
      </c>
      <c r="P247" s="27">
        <v>1.7999999999999999E-2</v>
      </c>
      <c r="Q247" s="14">
        <v>517.58000000000004</v>
      </c>
      <c r="R247" s="2">
        <v>14241</v>
      </c>
      <c r="S247" s="27">
        <v>1.4999999999999999E-2</v>
      </c>
      <c r="T247" s="14">
        <v>606.66999999999996</v>
      </c>
      <c r="U247" s="27">
        <v>-1.2E-2</v>
      </c>
      <c r="V247" s="2">
        <v>286765</v>
      </c>
      <c r="W247" s="27">
        <v>8.0000000000000002E-3</v>
      </c>
      <c r="X247" s="2">
        <v>2900</v>
      </c>
      <c r="Y247" s="2">
        <v>347286</v>
      </c>
      <c r="Z247" s="27">
        <v>8.9999999999999993E-3</v>
      </c>
      <c r="AA247" s="14">
        <v>3310.91</v>
      </c>
      <c r="AB247" s="2">
        <v>259955</v>
      </c>
      <c r="AC247" s="27">
        <v>7.0000000000000001E-3</v>
      </c>
      <c r="AD247" s="14">
        <v>3230.3</v>
      </c>
      <c r="AE247" s="27">
        <v>-9.2999999999999999E-2</v>
      </c>
    </row>
    <row r="248" spans="1:31" x14ac:dyDescent="0.3">
      <c r="A248" t="s">
        <v>1823</v>
      </c>
      <c r="B248" s="2">
        <v>144</v>
      </c>
      <c r="C248" s="27">
        <v>1.3892908827785818E-2</v>
      </c>
      <c r="D248" s="2">
        <v>79.393939393939405</v>
      </c>
      <c r="E248" s="2">
        <v>156</v>
      </c>
      <c r="F248" s="27">
        <v>1.3797983371661065E-2</v>
      </c>
      <c r="G248" s="14">
        <v>44.848484848484802</v>
      </c>
      <c r="H248" s="2">
        <v>252</v>
      </c>
      <c r="I248" s="27">
        <v>2.0805812417437251E-2</v>
      </c>
      <c r="J248" s="14">
        <v>72.727270000000004</v>
      </c>
      <c r="K248" s="27">
        <v>0.75</v>
      </c>
      <c r="L248" s="2">
        <v>7254</v>
      </c>
      <c r="M248" s="27">
        <v>8.0000000000000002E-3</v>
      </c>
      <c r="N248" s="2">
        <v>378</v>
      </c>
      <c r="O248" s="2">
        <v>7549</v>
      </c>
      <c r="P248" s="27">
        <v>8.0000000000000002E-3</v>
      </c>
      <c r="Q248" s="14">
        <v>355.76</v>
      </c>
      <c r="R248" s="2">
        <v>6341</v>
      </c>
      <c r="S248" s="27">
        <v>7.0000000000000001E-3</v>
      </c>
      <c r="T248" s="14">
        <v>404.85</v>
      </c>
      <c r="U248" s="27">
        <v>-0.126</v>
      </c>
      <c r="V248" s="2">
        <v>141188</v>
      </c>
      <c r="W248" s="27">
        <v>4.0000000000000001E-3</v>
      </c>
      <c r="X248" s="2">
        <v>1762</v>
      </c>
      <c r="Y248" s="2">
        <v>161449</v>
      </c>
      <c r="Z248" s="27">
        <v>4.0000000000000001E-3</v>
      </c>
      <c r="AA248" s="14">
        <v>1960</v>
      </c>
      <c r="AB248" s="2">
        <v>124833</v>
      </c>
      <c r="AC248" s="27">
        <v>3.0000000000000001E-3</v>
      </c>
      <c r="AD248" s="14">
        <v>2029.7</v>
      </c>
      <c r="AE248" s="27">
        <v>-0.11600000000000001</v>
      </c>
    </row>
    <row r="249" spans="1:31" x14ac:dyDescent="0.3">
      <c r="A249" t="s">
        <v>1824</v>
      </c>
      <c r="B249" s="2">
        <v>31</v>
      </c>
      <c r="C249" s="27">
        <v>2.9908345393150023E-3</v>
      </c>
      <c r="D249" s="2">
        <v>29.696969696969699</v>
      </c>
      <c r="E249" s="2">
        <v>76</v>
      </c>
      <c r="F249" s="27">
        <v>6.722094463116929E-3</v>
      </c>
      <c r="G249" s="14">
        <v>41.212121212121197</v>
      </c>
      <c r="H249" s="2">
        <v>131</v>
      </c>
      <c r="I249" s="27">
        <v>1.0815719947159842E-2</v>
      </c>
      <c r="J249" s="14">
        <v>44.848483999999999</v>
      </c>
      <c r="K249" s="27">
        <v>3.225806451612903</v>
      </c>
      <c r="L249" s="2">
        <v>2355</v>
      </c>
      <c r="M249" s="27">
        <v>3.0000000000000001E-3</v>
      </c>
      <c r="N249" s="2">
        <v>196</v>
      </c>
      <c r="O249" s="2">
        <v>2745</v>
      </c>
      <c r="P249" s="27">
        <v>3.0000000000000001E-3</v>
      </c>
      <c r="Q249" s="14">
        <v>240</v>
      </c>
      <c r="R249" s="2">
        <v>1803</v>
      </c>
      <c r="S249" s="27">
        <v>2E-3</v>
      </c>
      <c r="T249" s="14">
        <v>195.76</v>
      </c>
      <c r="U249" s="27">
        <v>-0.23400000000000001</v>
      </c>
      <c r="V249" s="2">
        <v>52838</v>
      </c>
      <c r="W249" s="27">
        <v>1E-3</v>
      </c>
      <c r="X249" s="2">
        <v>1003</v>
      </c>
      <c r="Y249" s="2">
        <v>56016</v>
      </c>
      <c r="Z249" s="27">
        <v>1E-3</v>
      </c>
      <c r="AA249" s="14">
        <v>976.36</v>
      </c>
      <c r="AB249" s="2">
        <v>41954</v>
      </c>
      <c r="AC249" s="27">
        <v>1E-3</v>
      </c>
      <c r="AD249" s="14">
        <v>1006.06</v>
      </c>
      <c r="AE249" s="27">
        <v>-0.20599999999999999</v>
      </c>
    </row>
    <row r="250" spans="1:31" x14ac:dyDescent="0.3">
      <c r="A250" t="s">
        <v>1825</v>
      </c>
      <c r="B250" s="2">
        <v>161</v>
      </c>
      <c r="C250" s="27">
        <v>1.5533043897732754E-2</v>
      </c>
      <c r="D250" s="2">
        <v>68.484848484848399</v>
      </c>
      <c r="E250" s="2">
        <v>163</v>
      </c>
      <c r="F250" s="27">
        <v>1.4417123651158676E-2</v>
      </c>
      <c r="G250" s="14">
        <v>52.727272727272698</v>
      </c>
      <c r="H250" s="2">
        <v>26</v>
      </c>
      <c r="I250" s="27">
        <v>2.1466314398943197E-3</v>
      </c>
      <c r="J250" s="14">
        <v>24.848483999999999</v>
      </c>
      <c r="K250" s="27">
        <v>-0.83850931677018636</v>
      </c>
      <c r="L250" s="2">
        <v>4684</v>
      </c>
      <c r="M250" s="27">
        <v>5.0000000000000001E-3</v>
      </c>
      <c r="N250" s="2">
        <v>319</v>
      </c>
      <c r="O250" s="2">
        <v>4699</v>
      </c>
      <c r="P250" s="27">
        <v>5.0000000000000001E-3</v>
      </c>
      <c r="Q250" s="14">
        <v>271.52</v>
      </c>
      <c r="R250" s="2">
        <v>3700</v>
      </c>
      <c r="S250" s="27">
        <v>4.0000000000000001E-3</v>
      </c>
      <c r="T250" s="14">
        <v>285.45</v>
      </c>
      <c r="U250" s="27">
        <v>-0.21</v>
      </c>
      <c r="V250" s="2">
        <v>97600</v>
      </c>
      <c r="W250" s="27">
        <v>3.0000000000000001E-3</v>
      </c>
      <c r="X250" s="2">
        <v>1516</v>
      </c>
      <c r="Y250" s="2">
        <v>110998</v>
      </c>
      <c r="Z250" s="27">
        <v>3.0000000000000001E-3</v>
      </c>
      <c r="AA250" s="14">
        <v>1158.18</v>
      </c>
      <c r="AB250" s="2">
        <v>82096</v>
      </c>
      <c r="AC250" s="27">
        <v>2E-3</v>
      </c>
      <c r="AD250" s="14">
        <v>1335.15</v>
      </c>
      <c r="AE250" s="27">
        <v>-0.159</v>
      </c>
    </row>
    <row r="251" spans="1:31" x14ac:dyDescent="0.3">
      <c r="A251" t="s">
        <v>1826</v>
      </c>
      <c r="B251" s="2">
        <v>411</v>
      </c>
      <c r="C251" s="27">
        <v>3.9652677279305354E-2</v>
      </c>
      <c r="D251" s="2">
        <v>126.06060606060601</v>
      </c>
      <c r="E251" s="2">
        <v>236</v>
      </c>
      <c r="F251" s="27">
        <v>2.0873872280205201E-2</v>
      </c>
      <c r="G251" s="14">
        <v>55.757575757575701</v>
      </c>
      <c r="H251" s="2">
        <v>243</v>
      </c>
      <c r="I251" s="27">
        <v>2.0062747688243066E-2</v>
      </c>
      <c r="J251" s="14">
        <v>72.121215800000002</v>
      </c>
      <c r="K251" s="27">
        <v>-0.40875912408759124</v>
      </c>
      <c r="L251" s="2">
        <v>12088</v>
      </c>
      <c r="M251" s="27">
        <v>1.4E-2</v>
      </c>
      <c r="N251" s="2">
        <v>476</v>
      </c>
      <c r="O251" s="2">
        <v>15418</v>
      </c>
      <c r="P251" s="27">
        <v>1.6E-2</v>
      </c>
      <c r="Q251" s="14">
        <v>595.15</v>
      </c>
      <c r="R251" s="2">
        <v>10836</v>
      </c>
      <c r="S251" s="27">
        <v>1.0999999999999999E-2</v>
      </c>
      <c r="T251" s="14">
        <v>476.36</v>
      </c>
      <c r="U251" s="27">
        <v>-0.104</v>
      </c>
      <c r="V251" s="2">
        <v>328590</v>
      </c>
      <c r="W251" s="27">
        <v>8.9999999999999993E-3</v>
      </c>
      <c r="X251" s="2">
        <v>2899</v>
      </c>
      <c r="Y251" s="2">
        <v>416692</v>
      </c>
      <c r="Z251" s="27">
        <v>1.0999999999999999E-2</v>
      </c>
      <c r="AA251" s="14">
        <v>3041.21</v>
      </c>
      <c r="AB251" s="2">
        <v>293105</v>
      </c>
      <c r="AC251" s="27">
        <v>8.0000000000000002E-3</v>
      </c>
      <c r="AD251" s="14">
        <v>2969.7</v>
      </c>
      <c r="AE251" s="27">
        <v>-0.108</v>
      </c>
    </row>
    <row r="252" spans="1:31" x14ac:dyDescent="0.3">
      <c r="A252" t="s">
        <v>1827</v>
      </c>
      <c r="B252" s="2">
        <v>159</v>
      </c>
      <c r="C252" s="27">
        <v>1.5340086830680173E-2</v>
      </c>
      <c r="D252" s="2">
        <v>56.969696969696898</v>
      </c>
      <c r="E252" s="2">
        <v>486</v>
      </c>
      <c r="F252" s="27">
        <v>4.2986025119405628E-2</v>
      </c>
      <c r="G252" s="14">
        <v>109.09090909090899</v>
      </c>
      <c r="H252" s="2">
        <v>94</v>
      </c>
      <c r="I252" s="27">
        <v>7.760898282694848E-3</v>
      </c>
      <c r="J252" s="14">
        <v>38.787880000000001</v>
      </c>
      <c r="K252" s="27">
        <v>-0.4088050314465409</v>
      </c>
      <c r="L252" s="2">
        <v>11976</v>
      </c>
      <c r="M252" s="27">
        <v>1.2999999999999999E-2</v>
      </c>
      <c r="N252" s="2">
        <v>489</v>
      </c>
      <c r="O252" s="2">
        <v>15711</v>
      </c>
      <c r="P252" s="27">
        <v>1.7000000000000001E-2</v>
      </c>
      <c r="Q252" s="14">
        <v>523.64</v>
      </c>
      <c r="R252" s="2">
        <v>10929</v>
      </c>
      <c r="S252" s="27">
        <v>1.0999999999999999E-2</v>
      </c>
      <c r="T252" s="14">
        <v>562.41999999999996</v>
      </c>
      <c r="U252" s="27">
        <v>-8.6999999999999994E-2</v>
      </c>
      <c r="V252" s="2">
        <v>284602</v>
      </c>
      <c r="W252" s="27">
        <v>8.0000000000000002E-3</v>
      </c>
      <c r="X252" s="2">
        <v>2716</v>
      </c>
      <c r="Y252" s="2">
        <v>364858</v>
      </c>
      <c r="Z252" s="27">
        <v>0.01</v>
      </c>
      <c r="AA252" s="14">
        <v>3147.27</v>
      </c>
      <c r="AB252" s="2">
        <v>270730</v>
      </c>
      <c r="AC252" s="27">
        <v>7.0000000000000001E-3</v>
      </c>
      <c r="AD252" s="14">
        <v>2610.3000000000002</v>
      </c>
      <c r="AE252" s="27">
        <v>-4.9000000000000002E-2</v>
      </c>
    </row>
    <row r="253" spans="1:31" x14ac:dyDescent="0.3">
      <c r="A253" t="s">
        <v>1828</v>
      </c>
      <c r="B253" s="2">
        <v>315</v>
      </c>
      <c r="C253" s="27">
        <v>3.0390738060781478E-2</v>
      </c>
      <c r="D253" s="2">
        <v>89.696969696969703</v>
      </c>
      <c r="E253" s="2">
        <v>373</v>
      </c>
      <c r="F253" s="27">
        <v>3.2991332036087034E-2</v>
      </c>
      <c r="G253" s="14">
        <v>73.939393939393895</v>
      </c>
      <c r="H253" s="2">
        <v>316</v>
      </c>
      <c r="I253" s="27">
        <v>2.6089828269484808E-2</v>
      </c>
      <c r="J253" s="14">
        <v>80</v>
      </c>
      <c r="K253" s="27">
        <v>3.1746031746031746E-3</v>
      </c>
      <c r="L253" s="2">
        <v>10042</v>
      </c>
      <c r="M253" s="27">
        <v>1.0999999999999999E-2</v>
      </c>
      <c r="N253" s="2">
        <v>431</v>
      </c>
      <c r="O253" s="2">
        <v>12056</v>
      </c>
      <c r="P253" s="27">
        <v>1.2999999999999999E-2</v>
      </c>
      <c r="Q253" s="14">
        <v>447.88</v>
      </c>
      <c r="R253" s="2">
        <v>9919</v>
      </c>
      <c r="S253" s="27">
        <v>0.01</v>
      </c>
      <c r="T253" s="14">
        <v>491.52</v>
      </c>
      <c r="U253" s="27">
        <v>-1.2E-2</v>
      </c>
      <c r="V253" s="2">
        <v>255892</v>
      </c>
      <c r="W253" s="27">
        <v>7.0000000000000001E-3</v>
      </c>
      <c r="X253" s="2">
        <v>2335</v>
      </c>
      <c r="Y253" s="2">
        <v>314554</v>
      </c>
      <c r="Z253" s="27">
        <v>8.0000000000000002E-3</v>
      </c>
      <c r="AA253" s="14">
        <v>2536.36</v>
      </c>
      <c r="AB253" s="2">
        <v>232935</v>
      </c>
      <c r="AC253" s="27">
        <v>6.0000000000000001E-3</v>
      </c>
      <c r="AD253" s="14">
        <v>2466.06</v>
      </c>
      <c r="AE253" s="27">
        <v>-0.09</v>
      </c>
    </row>
    <row r="254" spans="1:31" x14ac:dyDescent="0.3">
      <c r="A254" t="s">
        <v>1829</v>
      </c>
      <c r="B254" s="2">
        <v>150</v>
      </c>
      <c r="C254" s="27">
        <v>1.4471780028943559E-2</v>
      </c>
      <c r="D254" s="2">
        <v>55.151515151515099</v>
      </c>
      <c r="E254" s="2">
        <v>175</v>
      </c>
      <c r="F254" s="27">
        <v>1.5478506987440297E-2</v>
      </c>
      <c r="G254" s="14">
        <v>67.878787878787804</v>
      </c>
      <c r="H254" s="2">
        <v>108</v>
      </c>
      <c r="I254" s="27">
        <v>8.9167767503302506E-3</v>
      </c>
      <c r="J254" s="14">
        <v>39.393940000000001</v>
      </c>
      <c r="K254" s="27">
        <v>-0.28000000000000003</v>
      </c>
      <c r="L254" s="2">
        <v>7352</v>
      </c>
      <c r="M254" s="27">
        <v>8.0000000000000002E-3</v>
      </c>
      <c r="N254" s="2">
        <v>363</v>
      </c>
      <c r="O254" s="2">
        <v>9719</v>
      </c>
      <c r="P254" s="27">
        <v>0.01</v>
      </c>
      <c r="Q254" s="14">
        <v>417.58</v>
      </c>
      <c r="R254" s="2">
        <v>6525</v>
      </c>
      <c r="S254" s="27">
        <v>7.0000000000000001E-3</v>
      </c>
      <c r="T254" s="14">
        <v>418.18</v>
      </c>
      <c r="U254" s="27">
        <v>-0.112</v>
      </c>
      <c r="V254" s="2">
        <v>220601</v>
      </c>
      <c r="W254" s="27">
        <v>6.0000000000000001E-3</v>
      </c>
      <c r="X254" s="2">
        <v>2173</v>
      </c>
      <c r="Y254" s="2">
        <v>287801</v>
      </c>
      <c r="Z254" s="27">
        <v>8.0000000000000002E-3</v>
      </c>
      <c r="AA254" s="14">
        <v>2241.21</v>
      </c>
      <c r="AB254" s="2">
        <v>210483</v>
      </c>
      <c r="AC254" s="27">
        <v>5.0000000000000001E-3</v>
      </c>
      <c r="AD254" s="14">
        <v>2063.0300000000002</v>
      </c>
      <c r="AE254" s="27">
        <v>-4.5999999999999999E-2</v>
      </c>
    </row>
    <row r="255" spans="1:31" x14ac:dyDescent="0.3">
      <c r="A255" t="s">
        <v>1830</v>
      </c>
      <c r="B255" s="2">
        <v>31</v>
      </c>
      <c r="C255" s="27">
        <v>2.9908345393150023E-3</v>
      </c>
      <c r="D255" s="2">
        <v>31.515151515151501</v>
      </c>
      <c r="E255" s="2">
        <v>113</v>
      </c>
      <c r="F255" s="27">
        <v>9.9946930833185923E-3</v>
      </c>
      <c r="G255" s="14">
        <v>43.030303030303003</v>
      </c>
      <c r="H255" s="2">
        <v>153</v>
      </c>
      <c r="I255" s="27">
        <v>1.2632100396301188E-2</v>
      </c>
      <c r="J255" s="14">
        <v>50.9090919</v>
      </c>
      <c r="K255" s="27">
        <v>3.935483870967742</v>
      </c>
      <c r="L255" s="2">
        <v>4671</v>
      </c>
      <c r="M255" s="27">
        <v>5.0000000000000001E-3</v>
      </c>
      <c r="N255" s="2">
        <v>251</v>
      </c>
      <c r="O255" s="2">
        <v>7419</v>
      </c>
      <c r="P255" s="27">
        <v>8.0000000000000002E-3</v>
      </c>
      <c r="Q255" s="14">
        <v>350.91</v>
      </c>
      <c r="R255" s="2">
        <v>7483</v>
      </c>
      <c r="S255" s="27">
        <v>8.0000000000000002E-3</v>
      </c>
      <c r="T255" s="14">
        <v>389.09</v>
      </c>
      <c r="U255" s="27">
        <v>0.60199999999999998</v>
      </c>
      <c r="V255" s="2">
        <v>150078</v>
      </c>
      <c r="W255" s="27">
        <v>4.0000000000000001E-3</v>
      </c>
      <c r="X255" s="2">
        <v>1694</v>
      </c>
      <c r="Y255" s="2">
        <v>231846</v>
      </c>
      <c r="Z255" s="27">
        <v>6.0000000000000001E-3</v>
      </c>
      <c r="AA255" s="14">
        <v>2236.9699999999998</v>
      </c>
      <c r="AB255" s="2">
        <v>220806</v>
      </c>
      <c r="AC255" s="27">
        <v>6.0000000000000001E-3</v>
      </c>
      <c r="AD255" s="14">
        <v>2432.73</v>
      </c>
      <c r="AE255" s="27">
        <v>0.47099999999999997</v>
      </c>
    </row>
    <row r="256" spans="1:31" x14ac:dyDescent="0.3">
      <c r="A256" t="s">
        <v>1831</v>
      </c>
      <c r="B256" s="2">
        <v>13</v>
      </c>
      <c r="C256" s="27">
        <v>1.2542209358417753E-3</v>
      </c>
      <c r="D256" s="2">
        <v>12.1212121212121</v>
      </c>
      <c r="E256" s="2">
        <v>10</v>
      </c>
      <c r="F256" s="27">
        <v>8.8448611356801694E-4</v>
      </c>
      <c r="G256" s="14">
        <v>9.6969696969696901</v>
      </c>
      <c r="H256" s="2">
        <v>86</v>
      </c>
      <c r="I256" s="27">
        <v>7.1003963011889038E-3</v>
      </c>
      <c r="J256" s="14">
        <v>50.9090919</v>
      </c>
      <c r="K256" s="27">
        <v>5.615384615384615</v>
      </c>
      <c r="L256" s="2">
        <v>1773</v>
      </c>
      <c r="M256" s="27">
        <v>2E-3</v>
      </c>
      <c r="N256" s="2">
        <v>173</v>
      </c>
      <c r="O256" s="2">
        <v>3078</v>
      </c>
      <c r="P256" s="27">
        <v>3.0000000000000001E-3</v>
      </c>
      <c r="Q256" s="14">
        <v>184</v>
      </c>
      <c r="R256" s="2">
        <v>3970</v>
      </c>
      <c r="S256" s="27">
        <v>4.0000000000000001E-3</v>
      </c>
      <c r="T256" s="14">
        <v>315.76</v>
      </c>
      <c r="U256" s="27">
        <v>1.2390000000000001</v>
      </c>
      <c r="V256" s="2">
        <v>66110</v>
      </c>
      <c r="W256" s="27">
        <v>2E-3</v>
      </c>
      <c r="X256" s="2">
        <v>1058</v>
      </c>
      <c r="Y256" s="2">
        <v>101177</v>
      </c>
      <c r="Z256" s="27">
        <v>3.0000000000000001E-3</v>
      </c>
      <c r="AA256" s="14">
        <v>1059</v>
      </c>
      <c r="AB256" s="2">
        <v>126684</v>
      </c>
      <c r="AC256" s="27">
        <v>3.0000000000000001E-3</v>
      </c>
      <c r="AD256" s="14">
        <v>1784.24</v>
      </c>
      <c r="AE256" s="27">
        <v>0.91600000000000004</v>
      </c>
    </row>
    <row r="257" spans="1:31" x14ac:dyDescent="0.3">
      <c r="A257" t="s">
        <v>1832</v>
      </c>
      <c r="B257" s="2">
        <v>42</v>
      </c>
      <c r="C257" s="27">
        <v>4.0520984081041968E-3</v>
      </c>
      <c r="D257" s="2">
        <v>24.848484848484802</v>
      </c>
      <c r="E257" s="2">
        <v>42</v>
      </c>
      <c r="F257" s="27">
        <v>3.7148416769856715E-3</v>
      </c>
      <c r="G257" s="14">
        <v>24.2424242424242</v>
      </c>
      <c r="H257" s="2">
        <v>45</v>
      </c>
      <c r="I257" s="27">
        <v>3.7153236459709377E-3</v>
      </c>
      <c r="J257" s="14">
        <v>42.4242439</v>
      </c>
      <c r="K257" s="27">
        <v>7.1428571428571425E-2</v>
      </c>
      <c r="L257" s="2">
        <v>1781</v>
      </c>
      <c r="M257" s="27">
        <v>2E-3</v>
      </c>
      <c r="N257" s="2">
        <v>168</v>
      </c>
      <c r="O257" s="2">
        <v>1782</v>
      </c>
      <c r="P257" s="27">
        <v>2E-3</v>
      </c>
      <c r="Q257" s="14">
        <v>169.7</v>
      </c>
      <c r="R257" s="2">
        <v>2420</v>
      </c>
      <c r="S257" s="27">
        <v>2E-3</v>
      </c>
      <c r="T257" s="14">
        <v>255.76</v>
      </c>
      <c r="U257" s="27">
        <v>0.35899999999999999</v>
      </c>
      <c r="V257" s="2">
        <v>55477</v>
      </c>
      <c r="W257" s="27">
        <v>2E-3</v>
      </c>
      <c r="X257" s="2">
        <v>1018</v>
      </c>
      <c r="Y257" s="2">
        <v>73272</v>
      </c>
      <c r="Z257" s="27">
        <v>2E-3</v>
      </c>
      <c r="AA257" s="14">
        <v>925.45</v>
      </c>
      <c r="AB257" s="2">
        <v>87066</v>
      </c>
      <c r="AC257" s="27">
        <v>2E-3</v>
      </c>
      <c r="AD257" s="14">
        <v>1373.33</v>
      </c>
      <c r="AE257" s="27">
        <v>0.56899999999999995</v>
      </c>
    </row>
    <row r="258" spans="1:31" x14ac:dyDescent="0.3">
      <c r="A258" t="s">
        <v>1833</v>
      </c>
      <c r="B258" s="2">
        <v>2314</v>
      </c>
      <c r="C258" s="27">
        <v>0.22325132657983598</v>
      </c>
      <c r="D258" s="2">
        <v>322.42424242424198</v>
      </c>
      <c r="E258" s="2">
        <v>2714</v>
      </c>
      <c r="F258" s="27">
        <v>0.24004953122235981</v>
      </c>
      <c r="G258" s="14">
        <v>282.42424242424198</v>
      </c>
      <c r="H258" s="2">
        <v>2530</v>
      </c>
      <c r="I258" s="27">
        <v>0.20888375165125495</v>
      </c>
      <c r="J258" s="14">
        <v>309.09089999999998</v>
      </c>
      <c r="K258" s="27">
        <v>9.3344857389801209E-2</v>
      </c>
      <c r="L258" s="2">
        <v>105375</v>
      </c>
      <c r="M258" s="27">
        <v>0.11799999999999999</v>
      </c>
      <c r="N258" s="2">
        <v>1801</v>
      </c>
      <c r="O258" s="2">
        <v>134415</v>
      </c>
      <c r="P258" s="27">
        <v>0.14299999999999999</v>
      </c>
      <c r="Q258" s="14">
        <v>2267.27</v>
      </c>
      <c r="R258" s="2">
        <v>109244</v>
      </c>
      <c r="S258" s="27">
        <v>0.112</v>
      </c>
      <c r="T258" s="14">
        <v>2258.79</v>
      </c>
      <c r="U258" s="27">
        <v>3.6999999999999998E-2</v>
      </c>
      <c r="V258" s="2">
        <v>2669821</v>
      </c>
      <c r="W258" s="27">
        <v>7.3999999999999996E-2</v>
      </c>
      <c r="X258" s="2">
        <v>14044</v>
      </c>
      <c r="Y258" s="2">
        <v>3309802</v>
      </c>
      <c r="Z258" s="27">
        <v>8.7999999999999995E-2</v>
      </c>
      <c r="AA258" s="14">
        <v>14376.36</v>
      </c>
      <c r="AB258" s="2">
        <v>2658443</v>
      </c>
      <c r="AC258" s="27">
        <v>6.9000000000000006E-2</v>
      </c>
      <c r="AD258" s="14">
        <v>13667.88</v>
      </c>
      <c r="AE258" s="27">
        <v>-4.0000000000000001E-3</v>
      </c>
    </row>
    <row r="259" spans="1:31" x14ac:dyDescent="0.3">
      <c r="A259" t="s">
        <v>1820</v>
      </c>
      <c r="B259" s="2">
        <v>344</v>
      </c>
      <c r="C259" s="27">
        <v>3.3188615533043898E-2</v>
      </c>
      <c r="D259" s="2">
        <v>99.393939393939405</v>
      </c>
      <c r="E259" s="2">
        <v>493</v>
      </c>
      <c r="F259" s="27">
        <v>4.3605165398903238E-2</v>
      </c>
      <c r="G259" s="14">
        <v>105.454545454545</v>
      </c>
      <c r="H259" s="2">
        <v>417</v>
      </c>
      <c r="I259" s="27">
        <v>3.4428665785997355E-2</v>
      </c>
      <c r="J259" s="14">
        <v>109.696968</v>
      </c>
      <c r="K259" s="27">
        <v>0.21220930232558138</v>
      </c>
      <c r="L259" s="2">
        <v>13358</v>
      </c>
      <c r="M259" s="27">
        <v>1.4999999999999999E-2</v>
      </c>
      <c r="N259" s="2">
        <v>437</v>
      </c>
      <c r="O259" s="2">
        <v>16713</v>
      </c>
      <c r="P259" s="27">
        <v>1.7999999999999999E-2</v>
      </c>
      <c r="Q259" s="14">
        <v>563.64</v>
      </c>
      <c r="R259" s="2">
        <v>12553</v>
      </c>
      <c r="S259" s="27">
        <v>1.2999999999999999E-2</v>
      </c>
      <c r="T259" s="14">
        <v>706.67</v>
      </c>
      <c r="U259" s="27">
        <v>-0.06</v>
      </c>
      <c r="V259" s="2">
        <v>255116</v>
      </c>
      <c r="W259" s="27">
        <v>7.0000000000000001E-3</v>
      </c>
      <c r="X259" s="2">
        <v>2935</v>
      </c>
      <c r="Y259" s="2">
        <v>288253</v>
      </c>
      <c r="Z259" s="27">
        <v>8.0000000000000002E-3</v>
      </c>
      <c r="AA259" s="14">
        <v>3039.39</v>
      </c>
      <c r="AB259" s="2">
        <v>197107</v>
      </c>
      <c r="AC259" s="27">
        <v>5.0000000000000001E-3</v>
      </c>
      <c r="AD259" s="14">
        <v>2623.03</v>
      </c>
      <c r="AE259" s="27">
        <v>-0.22700000000000001</v>
      </c>
    </row>
    <row r="260" spans="1:31" x14ac:dyDescent="0.3">
      <c r="A260" t="s">
        <v>1821</v>
      </c>
      <c r="B260" s="2">
        <v>74</v>
      </c>
      <c r="C260" s="27">
        <v>7.1394114809454901E-3</v>
      </c>
      <c r="D260" s="2">
        <v>43.030303030303003</v>
      </c>
      <c r="E260" s="2">
        <v>86</v>
      </c>
      <c r="F260" s="27">
        <v>7.6065805766849463E-3</v>
      </c>
      <c r="G260" s="14">
        <v>35.151515151515099</v>
      </c>
      <c r="H260" s="2">
        <v>98</v>
      </c>
      <c r="I260" s="27">
        <v>8.0911492734478205E-3</v>
      </c>
      <c r="J260" s="14">
        <v>42.4242439</v>
      </c>
      <c r="K260" s="27">
        <v>0.32432432432432434</v>
      </c>
      <c r="L260" s="2">
        <v>2543</v>
      </c>
      <c r="M260" s="27">
        <v>3.0000000000000001E-3</v>
      </c>
      <c r="N260" s="2">
        <v>210</v>
      </c>
      <c r="O260" s="2">
        <v>3164</v>
      </c>
      <c r="P260" s="27">
        <v>3.0000000000000001E-3</v>
      </c>
      <c r="Q260" s="14">
        <v>243.64</v>
      </c>
      <c r="R260" s="2">
        <v>2179</v>
      </c>
      <c r="S260" s="27">
        <v>2E-3</v>
      </c>
      <c r="T260" s="14">
        <v>204.85</v>
      </c>
      <c r="U260" s="27">
        <v>-0.14299999999999999</v>
      </c>
      <c r="V260" s="2">
        <v>47441</v>
      </c>
      <c r="W260" s="27">
        <v>1E-3</v>
      </c>
      <c r="X260" s="2">
        <v>1024</v>
      </c>
      <c r="Y260" s="2">
        <v>56710</v>
      </c>
      <c r="Z260" s="27">
        <v>2E-3</v>
      </c>
      <c r="AA260" s="14">
        <v>1021.21</v>
      </c>
      <c r="AB260" s="2">
        <v>39479</v>
      </c>
      <c r="AC260" s="27">
        <v>1E-3</v>
      </c>
      <c r="AD260" s="14">
        <v>1202.42</v>
      </c>
      <c r="AE260" s="27">
        <v>-0.16800000000000001</v>
      </c>
    </row>
    <row r="261" spans="1:31" x14ac:dyDescent="0.3">
      <c r="A261" t="s">
        <v>1822</v>
      </c>
      <c r="B261" s="2">
        <v>196</v>
      </c>
      <c r="C261" s="27">
        <v>1.8909792571152918E-2</v>
      </c>
      <c r="D261" s="2">
        <v>57.5757575757575</v>
      </c>
      <c r="E261" s="2">
        <v>342</v>
      </c>
      <c r="F261" s="27">
        <v>3.0249425084026182E-2</v>
      </c>
      <c r="G261" s="14">
        <v>70.909090909090907</v>
      </c>
      <c r="H261" s="2">
        <v>505</v>
      </c>
      <c r="I261" s="27">
        <v>4.1694187582562749E-2</v>
      </c>
      <c r="J261" s="14">
        <v>109.090912</v>
      </c>
      <c r="K261" s="27">
        <v>1.5765306122448979</v>
      </c>
      <c r="L261" s="2">
        <v>13296</v>
      </c>
      <c r="M261" s="27">
        <v>1.4999999999999999E-2</v>
      </c>
      <c r="N261" s="2">
        <v>512</v>
      </c>
      <c r="O261" s="2">
        <v>17643</v>
      </c>
      <c r="P261" s="27">
        <v>1.9E-2</v>
      </c>
      <c r="Q261" s="14">
        <v>540</v>
      </c>
      <c r="R261" s="2">
        <v>13934</v>
      </c>
      <c r="S261" s="27">
        <v>1.4E-2</v>
      </c>
      <c r="T261" s="14">
        <v>663.03</v>
      </c>
      <c r="U261" s="27">
        <v>4.8000000000000001E-2</v>
      </c>
      <c r="V261" s="2">
        <v>273934</v>
      </c>
      <c r="W261" s="27">
        <v>8.0000000000000002E-3</v>
      </c>
      <c r="X261" s="2">
        <v>2810</v>
      </c>
      <c r="Y261" s="2">
        <v>338654</v>
      </c>
      <c r="Z261" s="27">
        <v>8.9999999999999993E-3</v>
      </c>
      <c r="AA261" s="14">
        <v>3189.7</v>
      </c>
      <c r="AB261" s="2">
        <v>249432</v>
      </c>
      <c r="AC261" s="27">
        <v>6.0000000000000001E-3</v>
      </c>
      <c r="AD261" s="14">
        <v>2805.45</v>
      </c>
      <c r="AE261" s="27">
        <v>-8.8999999999999996E-2</v>
      </c>
    </row>
    <row r="262" spans="1:31" x14ac:dyDescent="0.3">
      <c r="A262" t="s">
        <v>1823</v>
      </c>
      <c r="B262" s="2">
        <v>138</v>
      </c>
      <c r="C262" s="27">
        <v>1.3314037626628075E-2</v>
      </c>
      <c r="D262" s="2">
        <v>57.5757575757575</v>
      </c>
      <c r="E262" s="2">
        <v>99</v>
      </c>
      <c r="F262" s="27">
        <v>8.7564125243233676E-3</v>
      </c>
      <c r="G262" s="14">
        <v>39.393939393939398</v>
      </c>
      <c r="H262" s="2">
        <v>88</v>
      </c>
      <c r="I262" s="27">
        <v>7.2655217965653896E-3</v>
      </c>
      <c r="J262" s="14">
        <v>39.393940000000001</v>
      </c>
      <c r="K262" s="27">
        <v>-0.36231884057971014</v>
      </c>
      <c r="L262" s="2">
        <v>6167</v>
      </c>
      <c r="M262" s="27">
        <v>7.0000000000000001E-3</v>
      </c>
      <c r="N262" s="2">
        <v>347</v>
      </c>
      <c r="O262" s="2">
        <v>6783</v>
      </c>
      <c r="P262" s="27">
        <v>7.0000000000000001E-3</v>
      </c>
      <c r="Q262" s="14">
        <v>348.48</v>
      </c>
      <c r="R262" s="2">
        <v>6422</v>
      </c>
      <c r="S262" s="27">
        <v>7.0000000000000001E-3</v>
      </c>
      <c r="T262" s="14">
        <v>419.39</v>
      </c>
      <c r="U262" s="27">
        <v>4.1000000000000002E-2</v>
      </c>
      <c r="V262" s="2">
        <v>134626</v>
      </c>
      <c r="W262" s="27">
        <v>4.0000000000000001E-3</v>
      </c>
      <c r="X262" s="2">
        <v>1826</v>
      </c>
      <c r="Y262" s="2">
        <v>153566</v>
      </c>
      <c r="Z262" s="27">
        <v>4.0000000000000001E-3</v>
      </c>
      <c r="AA262" s="14">
        <v>1719.39</v>
      </c>
      <c r="AB262" s="2">
        <v>122703</v>
      </c>
      <c r="AC262" s="27">
        <v>3.0000000000000001E-3</v>
      </c>
      <c r="AD262" s="14">
        <v>1802.42</v>
      </c>
      <c r="AE262" s="27">
        <v>-8.8999999999999996E-2</v>
      </c>
    </row>
    <row r="263" spans="1:31" x14ac:dyDescent="0.3">
      <c r="A263" t="s">
        <v>1824</v>
      </c>
      <c r="B263" s="2">
        <v>36</v>
      </c>
      <c r="C263" s="27">
        <v>3.4732272069464545E-3</v>
      </c>
      <c r="D263" s="2">
        <v>29.696969696969699</v>
      </c>
      <c r="E263" s="2">
        <v>39</v>
      </c>
      <c r="F263" s="27">
        <v>3.4494958429152661E-3</v>
      </c>
      <c r="G263" s="14">
        <v>16.363636363636299</v>
      </c>
      <c r="H263" s="2">
        <v>86</v>
      </c>
      <c r="I263" s="27">
        <v>7.1003963011889038E-3</v>
      </c>
      <c r="J263" s="14">
        <v>38.181820000000002</v>
      </c>
      <c r="K263" s="27">
        <v>1.3888888888888888</v>
      </c>
      <c r="L263" s="2">
        <v>2456</v>
      </c>
      <c r="M263" s="27">
        <v>3.0000000000000001E-3</v>
      </c>
      <c r="N263" s="2">
        <v>205</v>
      </c>
      <c r="O263" s="2">
        <v>2306</v>
      </c>
      <c r="P263" s="27">
        <v>2E-3</v>
      </c>
      <c r="Q263" s="14">
        <v>176.36</v>
      </c>
      <c r="R263" s="2">
        <v>1621</v>
      </c>
      <c r="S263" s="27">
        <v>2E-3</v>
      </c>
      <c r="T263" s="14">
        <v>190.3</v>
      </c>
      <c r="U263" s="27">
        <v>-0.34</v>
      </c>
      <c r="V263" s="2">
        <v>49921</v>
      </c>
      <c r="W263" s="27">
        <v>1E-3</v>
      </c>
      <c r="X263" s="2">
        <v>1116</v>
      </c>
      <c r="Y263" s="2">
        <v>54034</v>
      </c>
      <c r="Z263" s="27">
        <v>1E-3</v>
      </c>
      <c r="AA263" s="14">
        <v>1060</v>
      </c>
      <c r="AB263" s="2">
        <v>41070</v>
      </c>
      <c r="AC263" s="27">
        <v>1E-3</v>
      </c>
      <c r="AD263" s="14">
        <v>899.39</v>
      </c>
      <c r="AE263" s="27">
        <v>-0.17699999999999999</v>
      </c>
    </row>
    <row r="264" spans="1:31" x14ac:dyDescent="0.3">
      <c r="A264" t="s">
        <v>1825</v>
      </c>
      <c r="B264" s="2">
        <v>238</v>
      </c>
      <c r="C264" s="27">
        <v>2.2961890979257115E-2</v>
      </c>
      <c r="D264" s="2">
        <v>73.939393939393895</v>
      </c>
      <c r="E264" s="2">
        <v>104</v>
      </c>
      <c r="F264" s="27">
        <v>9.1986555811073758E-3</v>
      </c>
      <c r="G264" s="14">
        <v>37.5757575757575</v>
      </c>
      <c r="H264" s="2">
        <v>80</v>
      </c>
      <c r="I264" s="27">
        <v>6.6050198150594455E-3</v>
      </c>
      <c r="J264" s="14">
        <v>36.363636</v>
      </c>
      <c r="K264" s="27">
        <v>-0.66386554621848737</v>
      </c>
      <c r="L264" s="2">
        <v>4364</v>
      </c>
      <c r="M264" s="27">
        <v>5.0000000000000001E-3</v>
      </c>
      <c r="N264" s="2">
        <v>267</v>
      </c>
      <c r="O264" s="2">
        <v>5418</v>
      </c>
      <c r="P264" s="27">
        <v>6.0000000000000001E-3</v>
      </c>
      <c r="Q264" s="14">
        <v>269.7</v>
      </c>
      <c r="R264" s="2">
        <v>4125</v>
      </c>
      <c r="S264" s="27">
        <v>4.0000000000000001E-3</v>
      </c>
      <c r="T264" s="14">
        <v>300.61</v>
      </c>
      <c r="U264" s="27">
        <v>-5.5E-2</v>
      </c>
      <c r="V264" s="2">
        <v>98455</v>
      </c>
      <c r="W264" s="27">
        <v>3.0000000000000001E-3</v>
      </c>
      <c r="X264" s="2">
        <v>1554</v>
      </c>
      <c r="Y264" s="2">
        <v>109844</v>
      </c>
      <c r="Z264" s="27">
        <v>3.0000000000000001E-3</v>
      </c>
      <c r="AA264" s="14">
        <v>1462.42</v>
      </c>
      <c r="AB264" s="2">
        <v>77676</v>
      </c>
      <c r="AC264" s="27">
        <v>2E-3</v>
      </c>
      <c r="AD264" s="14">
        <v>1341.82</v>
      </c>
      <c r="AE264" s="27">
        <v>-0.21099999999999999</v>
      </c>
    </row>
    <row r="265" spans="1:31" x14ac:dyDescent="0.3">
      <c r="A265" t="s">
        <v>1826</v>
      </c>
      <c r="B265" s="2">
        <v>321</v>
      </c>
      <c r="C265" s="27">
        <v>3.0969609261939219E-2</v>
      </c>
      <c r="D265" s="2">
        <v>91.515151515151501</v>
      </c>
      <c r="E265" s="2">
        <v>274</v>
      </c>
      <c r="F265" s="27">
        <v>2.4234919511763667E-2</v>
      </c>
      <c r="G265" s="14">
        <v>63.636363636363598</v>
      </c>
      <c r="H265" s="2">
        <v>103</v>
      </c>
      <c r="I265" s="27">
        <v>8.5039630118890364E-3</v>
      </c>
      <c r="J265" s="14">
        <v>42.4242439</v>
      </c>
      <c r="K265" s="27">
        <v>-0.67912772585669778</v>
      </c>
      <c r="L265" s="2">
        <v>14699</v>
      </c>
      <c r="M265" s="27">
        <v>1.7000000000000001E-2</v>
      </c>
      <c r="N265" s="2">
        <v>508</v>
      </c>
      <c r="O265" s="2">
        <v>18505</v>
      </c>
      <c r="P265" s="27">
        <v>0.02</v>
      </c>
      <c r="Q265" s="14">
        <v>600.61</v>
      </c>
      <c r="R265" s="2">
        <v>12806</v>
      </c>
      <c r="S265" s="27">
        <v>1.2999999999999999E-2</v>
      </c>
      <c r="T265" s="14">
        <v>512.12</v>
      </c>
      <c r="U265" s="27">
        <v>-0.129</v>
      </c>
      <c r="V265" s="2">
        <v>388610</v>
      </c>
      <c r="W265" s="27">
        <v>1.0999999999999999E-2</v>
      </c>
      <c r="X265" s="2">
        <v>3244</v>
      </c>
      <c r="Y265" s="2">
        <v>478407</v>
      </c>
      <c r="Z265" s="27">
        <v>1.2999999999999999E-2</v>
      </c>
      <c r="AA265" s="14">
        <v>3080</v>
      </c>
      <c r="AB265" s="2">
        <v>342878</v>
      </c>
      <c r="AC265" s="27">
        <v>8.9999999999999993E-3</v>
      </c>
      <c r="AD265" s="14">
        <v>3123.03</v>
      </c>
      <c r="AE265" s="27">
        <v>-0.11799999999999999</v>
      </c>
    </row>
    <row r="266" spans="1:31" x14ac:dyDescent="0.3">
      <c r="A266" t="s">
        <v>1827</v>
      </c>
      <c r="B266" s="2">
        <v>259</v>
      </c>
      <c r="C266" s="27">
        <v>2.4987940183309215E-2</v>
      </c>
      <c r="D266" s="2">
        <v>66.6666666666666</v>
      </c>
      <c r="E266" s="2">
        <v>480</v>
      </c>
      <c r="F266" s="27">
        <v>4.2455333451264815E-2</v>
      </c>
      <c r="G266" s="14">
        <v>89.090909090909093</v>
      </c>
      <c r="H266" s="2">
        <v>399</v>
      </c>
      <c r="I266" s="27">
        <v>3.2942536327608983E-2</v>
      </c>
      <c r="J266" s="14">
        <v>106.666664</v>
      </c>
      <c r="K266" s="27">
        <v>0.54054054054054057</v>
      </c>
      <c r="L266" s="2">
        <v>16472</v>
      </c>
      <c r="M266" s="27">
        <v>1.7999999999999999E-2</v>
      </c>
      <c r="N266" s="2">
        <v>529</v>
      </c>
      <c r="O266" s="2">
        <v>21015</v>
      </c>
      <c r="P266" s="27">
        <v>2.1999999999999999E-2</v>
      </c>
      <c r="Q266" s="14">
        <v>544.24</v>
      </c>
      <c r="R266" s="2">
        <v>16743</v>
      </c>
      <c r="S266" s="27">
        <v>1.7000000000000001E-2</v>
      </c>
      <c r="T266" s="14">
        <v>506.67</v>
      </c>
      <c r="U266" s="27">
        <v>1.6E-2</v>
      </c>
      <c r="V266" s="2">
        <v>408256</v>
      </c>
      <c r="W266" s="27">
        <v>1.0999999999999999E-2</v>
      </c>
      <c r="X266" s="2">
        <v>3097</v>
      </c>
      <c r="Y266" s="2">
        <v>491090</v>
      </c>
      <c r="Z266" s="27">
        <v>1.2999999999999999E-2</v>
      </c>
      <c r="AA266" s="14">
        <v>3116.97</v>
      </c>
      <c r="AB266" s="2">
        <v>387399</v>
      </c>
      <c r="AC266" s="27">
        <v>0.01</v>
      </c>
      <c r="AD266" s="14">
        <v>3627.88</v>
      </c>
      <c r="AE266" s="27">
        <v>-5.0999999999999997E-2</v>
      </c>
    </row>
    <row r="267" spans="1:31" x14ac:dyDescent="0.3">
      <c r="A267" t="s">
        <v>1828</v>
      </c>
      <c r="B267" s="2">
        <v>470</v>
      </c>
      <c r="C267" s="27">
        <v>4.5344910757356485E-2</v>
      </c>
      <c r="D267" s="2">
        <v>74.545454545454504</v>
      </c>
      <c r="E267" s="2">
        <v>370</v>
      </c>
      <c r="F267" s="27">
        <v>3.2725986202016631E-2</v>
      </c>
      <c r="G267" s="14">
        <v>56.969696969696898</v>
      </c>
      <c r="H267" s="2">
        <v>327</v>
      </c>
      <c r="I267" s="27">
        <v>2.6998018494055483E-2</v>
      </c>
      <c r="J267" s="14">
        <v>89.090909999999994</v>
      </c>
      <c r="K267" s="27">
        <v>-0.30425531914893617</v>
      </c>
      <c r="L267" s="2">
        <v>12747</v>
      </c>
      <c r="M267" s="27">
        <v>1.4E-2</v>
      </c>
      <c r="N267" s="2">
        <v>455</v>
      </c>
      <c r="O267" s="2">
        <v>16391</v>
      </c>
      <c r="P267" s="27">
        <v>1.7000000000000001E-2</v>
      </c>
      <c r="Q267" s="14">
        <v>404.85</v>
      </c>
      <c r="R267" s="2">
        <v>13414</v>
      </c>
      <c r="S267" s="27">
        <v>1.4E-2</v>
      </c>
      <c r="T267" s="14">
        <v>575.15</v>
      </c>
      <c r="U267" s="27">
        <v>5.1999999999999998E-2</v>
      </c>
      <c r="V267" s="2">
        <v>341902</v>
      </c>
      <c r="W267" s="27">
        <v>0.01</v>
      </c>
      <c r="X267" s="2">
        <v>2738</v>
      </c>
      <c r="Y267" s="2">
        <v>429047</v>
      </c>
      <c r="Z267" s="27">
        <v>1.0999999999999999E-2</v>
      </c>
      <c r="AA267" s="14">
        <v>3363.64</v>
      </c>
      <c r="AB267" s="2">
        <v>328012</v>
      </c>
      <c r="AC267" s="27">
        <v>8.0000000000000002E-3</v>
      </c>
      <c r="AD267" s="14">
        <v>3138.18</v>
      </c>
      <c r="AE267" s="27">
        <v>-4.1000000000000002E-2</v>
      </c>
    </row>
    <row r="268" spans="1:31" x14ac:dyDescent="0.3">
      <c r="A268" t="s">
        <v>1829</v>
      </c>
      <c r="B268" s="2">
        <v>85</v>
      </c>
      <c r="C268" s="27">
        <v>8.2006753497346832E-3</v>
      </c>
      <c r="D268" s="2">
        <v>53.939393939393902</v>
      </c>
      <c r="E268" s="2">
        <v>152</v>
      </c>
      <c r="F268" s="27">
        <v>1.3444188926233858E-2</v>
      </c>
      <c r="G268" s="14">
        <v>42.424242424242401</v>
      </c>
      <c r="H268" s="2">
        <v>176</v>
      </c>
      <c r="I268" s="27">
        <v>1.4531043593130779E-2</v>
      </c>
      <c r="J268" s="14">
        <v>68.484849999999994</v>
      </c>
      <c r="K268" s="27">
        <v>1.0705882352941176</v>
      </c>
      <c r="L268" s="2">
        <v>8217</v>
      </c>
      <c r="M268" s="27">
        <v>8.9999999999999993E-3</v>
      </c>
      <c r="N268" s="2">
        <v>396</v>
      </c>
      <c r="O268" s="2">
        <v>11050</v>
      </c>
      <c r="P268" s="27">
        <v>1.2E-2</v>
      </c>
      <c r="Q268" s="14">
        <v>384.85</v>
      </c>
      <c r="R268" s="2">
        <v>8019</v>
      </c>
      <c r="S268" s="27">
        <v>8.0000000000000002E-3</v>
      </c>
      <c r="T268" s="14">
        <v>343.64</v>
      </c>
      <c r="U268" s="27">
        <v>-2.4E-2</v>
      </c>
      <c r="V268" s="2">
        <v>261330</v>
      </c>
      <c r="W268" s="27">
        <v>7.0000000000000001E-3</v>
      </c>
      <c r="X268" s="2">
        <v>2581</v>
      </c>
      <c r="Y268" s="2">
        <v>333471</v>
      </c>
      <c r="Z268" s="27">
        <v>8.9999999999999993E-3</v>
      </c>
      <c r="AA268" s="14">
        <v>2292.12</v>
      </c>
      <c r="AB268" s="2">
        <v>254419</v>
      </c>
      <c r="AC268" s="27">
        <v>7.0000000000000001E-3</v>
      </c>
      <c r="AD268" s="14">
        <v>2604.2399999999998</v>
      </c>
      <c r="AE268" s="27">
        <v>-2.5999999999999999E-2</v>
      </c>
    </row>
    <row r="269" spans="1:31" x14ac:dyDescent="0.3">
      <c r="A269" t="s">
        <v>1830</v>
      </c>
      <c r="B269" s="2">
        <v>101</v>
      </c>
      <c r="C269" s="27">
        <v>9.7443318861553298E-3</v>
      </c>
      <c r="D269" s="2">
        <v>57.5757575757575</v>
      </c>
      <c r="E269" s="2">
        <v>147</v>
      </c>
      <c r="F269" s="27">
        <v>1.300194586944985E-2</v>
      </c>
      <c r="G269" s="14">
        <v>46.060606060605998</v>
      </c>
      <c r="H269" s="2">
        <v>182</v>
      </c>
      <c r="I269" s="27">
        <v>1.5026420079260238E-2</v>
      </c>
      <c r="J269" s="14">
        <v>60</v>
      </c>
      <c r="K269" s="27">
        <v>0.80198019801980203</v>
      </c>
      <c r="L269" s="2">
        <v>5394</v>
      </c>
      <c r="M269" s="27">
        <v>6.0000000000000001E-3</v>
      </c>
      <c r="N269" s="2">
        <v>329</v>
      </c>
      <c r="O269" s="2">
        <v>7513</v>
      </c>
      <c r="P269" s="27">
        <v>8.0000000000000002E-3</v>
      </c>
      <c r="Q269" s="14">
        <v>383.03</v>
      </c>
      <c r="R269" s="2">
        <v>7785</v>
      </c>
      <c r="S269" s="27">
        <v>8.0000000000000002E-3</v>
      </c>
      <c r="T269" s="14">
        <v>400.61</v>
      </c>
      <c r="U269" s="27">
        <v>0.443</v>
      </c>
      <c r="V269" s="2">
        <v>186603</v>
      </c>
      <c r="W269" s="27">
        <v>5.0000000000000001E-3</v>
      </c>
      <c r="X269" s="2">
        <v>1988</v>
      </c>
      <c r="Y269" s="2">
        <v>268900</v>
      </c>
      <c r="Z269" s="27">
        <v>7.0000000000000001E-3</v>
      </c>
      <c r="AA269" s="14">
        <v>2164.2399999999998</v>
      </c>
      <c r="AB269" s="2">
        <v>259479</v>
      </c>
      <c r="AC269" s="27">
        <v>7.0000000000000001E-3</v>
      </c>
      <c r="AD269" s="14">
        <v>2562.42</v>
      </c>
      <c r="AE269" s="27">
        <v>0.39100000000000001</v>
      </c>
    </row>
    <row r="270" spans="1:31" x14ac:dyDescent="0.3">
      <c r="A270" t="s">
        <v>1831</v>
      </c>
      <c r="B270" s="2">
        <v>40</v>
      </c>
      <c r="C270" s="27">
        <v>3.8591413410516162E-3</v>
      </c>
      <c r="D270" s="2">
        <v>24.848484848484802</v>
      </c>
      <c r="E270" s="2">
        <v>67</v>
      </c>
      <c r="F270" s="27">
        <v>5.9260569609057134E-3</v>
      </c>
      <c r="G270" s="14">
        <v>35.151515151515099</v>
      </c>
      <c r="H270" s="2">
        <v>48</v>
      </c>
      <c r="I270" s="27">
        <v>3.9630118890356669E-3</v>
      </c>
      <c r="J270" s="14">
        <v>45.4545441</v>
      </c>
      <c r="K270" s="27">
        <v>0.2</v>
      </c>
      <c r="L270" s="2">
        <v>2686</v>
      </c>
      <c r="M270" s="27">
        <v>3.0000000000000001E-3</v>
      </c>
      <c r="N270" s="2">
        <v>230</v>
      </c>
      <c r="O270" s="2">
        <v>4255</v>
      </c>
      <c r="P270" s="27">
        <v>5.0000000000000001E-3</v>
      </c>
      <c r="Q270" s="14">
        <v>230.91</v>
      </c>
      <c r="R270" s="2">
        <v>5469</v>
      </c>
      <c r="S270" s="27">
        <v>6.0000000000000001E-3</v>
      </c>
      <c r="T270" s="14">
        <v>383.03</v>
      </c>
      <c r="U270" s="27">
        <v>1.036</v>
      </c>
      <c r="V270" s="2">
        <v>101820</v>
      </c>
      <c r="W270" s="27">
        <v>3.0000000000000001E-3</v>
      </c>
      <c r="X270" s="2">
        <v>1425</v>
      </c>
      <c r="Y270" s="2">
        <v>147922</v>
      </c>
      <c r="Z270" s="27">
        <v>4.0000000000000001E-3</v>
      </c>
      <c r="AA270" s="14">
        <v>1372.12</v>
      </c>
      <c r="AB270" s="2">
        <v>179078</v>
      </c>
      <c r="AC270" s="27">
        <v>5.0000000000000001E-3</v>
      </c>
      <c r="AD270" s="14">
        <v>1899.39</v>
      </c>
      <c r="AE270" s="27">
        <v>0.75900000000000001</v>
      </c>
    </row>
    <row r="271" spans="1:31" x14ac:dyDescent="0.3">
      <c r="A271" t="s">
        <v>1832</v>
      </c>
      <c r="B271" s="2">
        <v>12</v>
      </c>
      <c r="C271" s="27">
        <v>1.1577424023154848E-3</v>
      </c>
      <c r="D271" s="2">
        <v>11.5151515151515</v>
      </c>
      <c r="E271" s="2">
        <v>61</v>
      </c>
      <c r="F271" s="27">
        <v>5.3953652927649035E-3</v>
      </c>
      <c r="G271" s="14">
        <v>28.484848484848399</v>
      </c>
      <c r="H271" s="2">
        <v>21</v>
      </c>
      <c r="I271" s="27">
        <v>1.7338177014531043E-3</v>
      </c>
      <c r="J271" s="14">
        <v>18.787877999999999</v>
      </c>
      <c r="K271" s="27">
        <v>0.75</v>
      </c>
      <c r="L271" s="2">
        <v>2976</v>
      </c>
      <c r="M271" s="27">
        <v>3.0000000000000001E-3</v>
      </c>
      <c r="N271" s="2">
        <v>231</v>
      </c>
      <c r="O271" s="2">
        <v>3659</v>
      </c>
      <c r="P271" s="27">
        <v>4.0000000000000001E-3</v>
      </c>
      <c r="Q271" s="14">
        <v>238.79</v>
      </c>
      <c r="R271" s="2">
        <v>4174</v>
      </c>
      <c r="S271" s="27">
        <v>4.0000000000000001E-3</v>
      </c>
      <c r="T271" s="14">
        <v>297.58</v>
      </c>
      <c r="U271" s="27">
        <v>0.40300000000000002</v>
      </c>
      <c r="V271" s="2">
        <v>121807</v>
      </c>
      <c r="W271" s="27">
        <v>3.0000000000000001E-3</v>
      </c>
      <c r="X271" s="2">
        <v>1538</v>
      </c>
      <c r="Y271" s="2">
        <v>159904</v>
      </c>
      <c r="Z271" s="27">
        <v>4.0000000000000001E-3</v>
      </c>
      <c r="AA271" s="14">
        <v>1539.39</v>
      </c>
      <c r="AB271" s="2">
        <v>179711</v>
      </c>
      <c r="AC271" s="27">
        <v>5.0000000000000001E-3</v>
      </c>
      <c r="AD271" s="14">
        <v>1713.33</v>
      </c>
      <c r="AE271" s="27">
        <v>0.47499999999999998</v>
      </c>
    </row>
    <row r="272" spans="1:31" x14ac:dyDescent="0.3">
      <c r="A272" t="s">
        <v>1834</v>
      </c>
      <c r="B272" s="2">
        <v>5739</v>
      </c>
      <c r="C272" s="27">
        <v>0.55369030390738061</v>
      </c>
      <c r="D272" s="2">
        <v>460.60606060606</v>
      </c>
      <c r="E272" s="2">
        <v>6051</v>
      </c>
      <c r="F272" s="27">
        <v>0.53520254732000705</v>
      </c>
      <c r="G272" s="14">
        <v>469.09090909090901</v>
      </c>
      <c r="H272" s="2">
        <v>7449</v>
      </c>
      <c r="I272" s="27">
        <v>0.61500990752972262</v>
      </c>
      <c r="J272" s="14">
        <v>515.15150000000006</v>
      </c>
      <c r="K272" s="27">
        <v>0.29796131730266595</v>
      </c>
      <c r="L272" s="2">
        <v>690406</v>
      </c>
      <c r="M272" s="27">
        <v>0.77500000000000002</v>
      </c>
      <c r="N272" s="2">
        <v>3568</v>
      </c>
      <c r="O272" s="2">
        <v>687349</v>
      </c>
      <c r="P272" s="27">
        <v>0.73199999999999998</v>
      </c>
      <c r="Q272" s="14">
        <v>3939.39</v>
      </c>
      <c r="R272" s="2">
        <v>770869</v>
      </c>
      <c r="S272" s="27">
        <v>0.79200000000000004</v>
      </c>
      <c r="T272" s="14">
        <v>3873.33</v>
      </c>
      <c r="U272" s="27">
        <v>0.11700000000000001</v>
      </c>
      <c r="V272" s="2">
        <v>30957091</v>
      </c>
      <c r="W272" s="27">
        <v>0.86299999999999999</v>
      </c>
      <c r="X272" s="2">
        <v>24483</v>
      </c>
      <c r="Y272" s="2">
        <v>31543593</v>
      </c>
      <c r="Z272" s="27">
        <v>0.83699999999999997</v>
      </c>
      <c r="AA272" s="14">
        <v>25440.61</v>
      </c>
      <c r="AB272" s="2">
        <v>33736448</v>
      </c>
      <c r="AC272" s="27">
        <v>0.874</v>
      </c>
      <c r="AD272" s="14">
        <v>24451.52</v>
      </c>
      <c r="AE272" s="27">
        <v>0.09</v>
      </c>
    </row>
    <row r="273" spans="1:31" x14ac:dyDescent="0.3">
      <c r="A273" t="s">
        <v>1819</v>
      </c>
      <c r="B273" s="2">
        <v>3304</v>
      </c>
      <c r="C273" s="27">
        <v>0.31876507477086347</v>
      </c>
      <c r="D273" s="2">
        <v>282.42424242424198</v>
      </c>
      <c r="E273" s="2">
        <v>3278</v>
      </c>
      <c r="F273" s="27">
        <v>0.28993454802759594</v>
      </c>
      <c r="G273" s="14">
        <v>276.969696969697</v>
      </c>
      <c r="H273" s="2">
        <v>3998</v>
      </c>
      <c r="I273" s="27">
        <v>0.33008586525759576</v>
      </c>
      <c r="J273" s="14">
        <v>347.27273600000001</v>
      </c>
      <c r="K273" s="27">
        <v>0.21004842615012106</v>
      </c>
      <c r="L273" s="2">
        <v>346846</v>
      </c>
      <c r="M273" s="27">
        <v>0.38900000000000001</v>
      </c>
      <c r="N273" s="2">
        <v>2034</v>
      </c>
      <c r="O273" s="2">
        <v>347551</v>
      </c>
      <c r="P273" s="27">
        <v>0.37</v>
      </c>
      <c r="Q273" s="14">
        <v>2000.61</v>
      </c>
      <c r="R273" s="2">
        <v>389792</v>
      </c>
      <c r="S273" s="27">
        <v>0.40100000000000002</v>
      </c>
      <c r="T273" s="14">
        <v>2148.48</v>
      </c>
      <c r="U273" s="27">
        <v>0.124</v>
      </c>
      <c r="V273" s="2">
        <v>15483123</v>
      </c>
      <c r="W273" s="27">
        <v>0.432</v>
      </c>
      <c r="X273" s="2">
        <v>12056</v>
      </c>
      <c r="Y273" s="2">
        <v>15786085</v>
      </c>
      <c r="Z273" s="27">
        <v>0.41899999999999998</v>
      </c>
      <c r="AA273" s="14">
        <v>12492.12</v>
      </c>
      <c r="AB273" s="2">
        <v>16888271</v>
      </c>
      <c r="AC273" s="27">
        <v>0.438</v>
      </c>
      <c r="AD273" s="14">
        <v>12543.03</v>
      </c>
      <c r="AE273" s="27">
        <v>9.0999999999999998E-2</v>
      </c>
    </row>
    <row r="274" spans="1:31" x14ac:dyDescent="0.3">
      <c r="A274" t="s">
        <v>1820</v>
      </c>
      <c r="B274" s="2">
        <v>250</v>
      </c>
      <c r="C274" s="27">
        <v>2.4119633381572601E-2</v>
      </c>
      <c r="D274" s="2">
        <v>70.303030303030297</v>
      </c>
      <c r="E274" s="2">
        <v>287</v>
      </c>
      <c r="F274" s="27">
        <v>2.5384751459402086E-2</v>
      </c>
      <c r="G274" s="14">
        <v>62.424242424242401</v>
      </c>
      <c r="H274" s="2">
        <v>461</v>
      </c>
      <c r="I274" s="27">
        <v>3.8061426684280052E-2</v>
      </c>
      <c r="J274" s="14">
        <v>157.57576</v>
      </c>
      <c r="K274" s="27">
        <v>0.84399999999999997</v>
      </c>
      <c r="L274" s="2">
        <v>25246</v>
      </c>
      <c r="M274" s="27">
        <v>2.8000000000000001E-2</v>
      </c>
      <c r="N274" s="2">
        <v>562</v>
      </c>
      <c r="O274" s="2">
        <v>22763</v>
      </c>
      <c r="P274" s="27">
        <v>2.4E-2</v>
      </c>
      <c r="Q274" s="14">
        <v>549</v>
      </c>
      <c r="R274" s="2">
        <v>25897</v>
      </c>
      <c r="S274" s="27">
        <v>2.7E-2</v>
      </c>
      <c r="T274" s="14">
        <v>615.15</v>
      </c>
      <c r="U274" s="27">
        <v>2.5999999999999999E-2</v>
      </c>
      <c r="V274" s="2">
        <v>1017449</v>
      </c>
      <c r="W274" s="27">
        <v>2.8000000000000001E-2</v>
      </c>
      <c r="X274" s="2">
        <v>2602</v>
      </c>
      <c r="Y274" s="2">
        <v>964068</v>
      </c>
      <c r="Z274" s="27">
        <v>2.5999999999999999E-2</v>
      </c>
      <c r="AA274" s="14">
        <v>2829</v>
      </c>
      <c r="AB274" s="2">
        <v>1006337</v>
      </c>
      <c r="AC274" s="27">
        <v>2.5999999999999999E-2</v>
      </c>
      <c r="AD274" s="14">
        <v>2701.82</v>
      </c>
      <c r="AE274" s="27">
        <v>-1.0999999999999999E-2</v>
      </c>
    </row>
    <row r="275" spans="1:31" x14ac:dyDescent="0.3">
      <c r="A275" t="s">
        <v>1821</v>
      </c>
      <c r="B275" s="2">
        <v>33</v>
      </c>
      <c r="C275" s="27">
        <v>3.1837916063675834E-3</v>
      </c>
      <c r="D275" s="2">
        <v>19.393939393939299</v>
      </c>
      <c r="E275" s="2">
        <v>29</v>
      </c>
      <c r="F275" s="27">
        <v>2.5650097293472493E-3</v>
      </c>
      <c r="G275" s="14">
        <v>16.969696969696901</v>
      </c>
      <c r="H275" s="2">
        <v>119</v>
      </c>
      <c r="I275" s="27">
        <v>9.8249669749009248E-3</v>
      </c>
      <c r="J275" s="14">
        <v>61.818179999999998</v>
      </c>
      <c r="K275" s="27">
        <v>2.606060606060606</v>
      </c>
      <c r="L275" s="2">
        <v>4718</v>
      </c>
      <c r="M275" s="27">
        <v>5.0000000000000001E-3</v>
      </c>
      <c r="N275" s="2">
        <v>284</v>
      </c>
      <c r="O275" s="2">
        <v>4527</v>
      </c>
      <c r="P275" s="27">
        <v>5.0000000000000001E-3</v>
      </c>
      <c r="Q275" s="14">
        <v>275.76</v>
      </c>
      <c r="R275" s="2">
        <v>6064</v>
      </c>
      <c r="S275" s="27">
        <v>6.0000000000000001E-3</v>
      </c>
      <c r="T275" s="14">
        <v>400</v>
      </c>
      <c r="U275" s="27">
        <v>0.28499999999999998</v>
      </c>
      <c r="V275" s="2">
        <v>202292</v>
      </c>
      <c r="W275" s="27">
        <v>6.0000000000000001E-3</v>
      </c>
      <c r="X275" s="2">
        <v>1490</v>
      </c>
      <c r="Y275" s="2">
        <v>196275</v>
      </c>
      <c r="Z275" s="27">
        <v>5.0000000000000001E-3</v>
      </c>
      <c r="AA275" s="14">
        <v>1868.48</v>
      </c>
      <c r="AB275" s="2">
        <v>195878</v>
      </c>
      <c r="AC275" s="27">
        <v>5.0000000000000001E-3</v>
      </c>
      <c r="AD275" s="14">
        <v>2181.21</v>
      </c>
      <c r="AE275" s="27">
        <v>-3.2000000000000001E-2</v>
      </c>
    </row>
    <row r="276" spans="1:31" x14ac:dyDescent="0.3">
      <c r="A276" t="s">
        <v>1822</v>
      </c>
      <c r="B276" s="2">
        <v>188</v>
      </c>
      <c r="C276" s="27">
        <v>1.8137964302942594E-2</v>
      </c>
      <c r="D276" s="2">
        <v>61.212121212121197</v>
      </c>
      <c r="E276" s="2">
        <v>217</v>
      </c>
      <c r="F276" s="27">
        <v>1.9193348664425968E-2</v>
      </c>
      <c r="G276" s="14">
        <v>63.030303030303003</v>
      </c>
      <c r="H276" s="2">
        <v>359</v>
      </c>
      <c r="I276" s="27">
        <v>2.9640026420079259E-2</v>
      </c>
      <c r="J276" s="14">
        <v>118.78788</v>
      </c>
      <c r="K276" s="27">
        <v>0.90957446808510634</v>
      </c>
      <c r="L276" s="2">
        <v>29775</v>
      </c>
      <c r="M276" s="27">
        <v>3.3000000000000002E-2</v>
      </c>
      <c r="N276" s="2">
        <v>720</v>
      </c>
      <c r="O276" s="2">
        <v>29156</v>
      </c>
      <c r="P276" s="27">
        <v>3.1E-2</v>
      </c>
      <c r="Q276" s="14">
        <v>623.03</v>
      </c>
      <c r="R276" s="2">
        <v>33556</v>
      </c>
      <c r="S276" s="27">
        <v>3.4000000000000002E-2</v>
      </c>
      <c r="T276" s="14">
        <v>676.97</v>
      </c>
      <c r="U276" s="27">
        <v>0.127</v>
      </c>
      <c r="V276" s="2">
        <v>1219405</v>
      </c>
      <c r="W276" s="27">
        <v>3.4000000000000002E-2</v>
      </c>
      <c r="X276" s="2">
        <v>3975</v>
      </c>
      <c r="Y276" s="2">
        <v>1183819</v>
      </c>
      <c r="Z276" s="27">
        <v>3.1E-2</v>
      </c>
      <c r="AA276" s="14">
        <v>4345.45</v>
      </c>
      <c r="AB276" s="2">
        <v>1256040</v>
      </c>
      <c r="AC276" s="27">
        <v>3.3000000000000002E-2</v>
      </c>
      <c r="AD276" s="14">
        <v>3941.82</v>
      </c>
      <c r="AE276" s="27">
        <v>0.03</v>
      </c>
    </row>
    <row r="277" spans="1:31" x14ac:dyDescent="0.3">
      <c r="A277" t="s">
        <v>1823</v>
      </c>
      <c r="B277" s="2">
        <v>128</v>
      </c>
      <c r="C277" s="27">
        <v>1.2349252291365171E-2</v>
      </c>
      <c r="D277" s="2">
        <v>44.848484848484802</v>
      </c>
      <c r="E277" s="2">
        <v>125</v>
      </c>
      <c r="F277" s="27">
        <v>1.1056076419600212E-2</v>
      </c>
      <c r="G277" s="14">
        <v>40.606060606060602</v>
      </c>
      <c r="H277" s="2">
        <v>226</v>
      </c>
      <c r="I277" s="27">
        <v>1.8659180977542933E-2</v>
      </c>
      <c r="J277" s="14">
        <v>66.666664100000006</v>
      </c>
      <c r="K277" s="27">
        <v>0.765625</v>
      </c>
      <c r="L277" s="2">
        <v>15687</v>
      </c>
      <c r="M277" s="27">
        <v>1.7999999999999999E-2</v>
      </c>
      <c r="N277" s="2">
        <v>456</v>
      </c>
      <c r="O277" s="2">
        <v>15234</v>
      </c>
      <c r="P277" s="27">
        <v>1.6E-2</v>
      </c>
      <c r="Q277" s="14">
        <v>453.94</v>
      </c>
      <c r="R277" s="2">
        <v>17878</v>
      </c>
      <c r="S277" s="27">
        <v>1.7999999999999999E-2</v>
      </c>
      <c r="T277" s="14">
        <v>610.91</v>
      </c>
      <c r="U277" s="27">
        <v>0.14000000000000001</v>
      </c>
      <c r="V277" s="2">
        <v>659402</v>
      </c>
      <c r="W277" s="27">
        <v>1.7999999999999999E-2</v>
      </c>
      <c r="X277" s="2">
        <v>3091</v>
      </c>
      <c r="Y277" s="2">
        <v>601881</v>
      </c>
      <c r="Z277" s="27">
        <v>1.6E-2</v>
      </c>
      <c r="AA277" s="14">
        <v>3052.12</v>
      </c>
      <c r="AB277" s="2">
        <v>650392</v>
      </c>
      <c r="AC277" s="27">
        <v>1.7000000000000001E-2</v>
      </c>
      <c r="AD277" s="14">
        <v>4133.33</v>
      </c>
      <c r="AE277" s="27">
        <v>-1.4E-2</v>
      </c>
    </row>
    <row r="278" spans="1:31" x14ac:dyDescent="0.3">
      <c r="A278" t="s">
        <v>1824</v>
      </c>
      <c r="B278" s="2">
        <v>7</v>
      </c>
      <c r="C278" s="27">
        <v>6.753497346840328E-4</v>
      </c>
      <c r="D278" s="2">
        <v>7.8787878787878798</v>
      </c>
      <c r="E278" s="2">
        <v>63</v>
      </c>
      <c r="F278" s="27">
        <v>5.5722625154785068E-3</v>
      </c>
      <c r="G278" s="14">
        <v>26.6666666666666</v>
      </c>
      <c r="H278" s="2">
        <v>42</v>
      </c>
      <c r="I278" s="27">
        <v>3.4676354029062086E-3</v>
      </c>
      <c r="J278" s="14">
        <v>24.848483999999999</v>
      </c>
      <c r="K278" s="27">
        <v>5</v>
      </c>
      <c r="L278" s="2">
        <v>5759</v>
      </c>
      <c r="M278" s="27">
        <v>6.0000000000000001E-3</v>
      </c>
      <c r="N278" s="2">
        <v>290</v>
      </c>
      <c r="O278" s="2">
        <v>5390</v>
      </c>
      <c r="P278" s="27">
        <v>6.0000000000000001E-3</v>
      </c>
      <c r="Q278" s="14">
        <v>328.48</v>
      </c>
      <c r="R278" s="2">
        <v>5560</v>
      </c>
      <c r="S278" s="27">
        <v>6.0000000000000001E-3</v>
      </c>
      <c r="T278" s="14">
        <v>307.88</v>
      </c>
      <c r="U278" s="27">
        <v>-3.5000000000000003E-2</v>
      </c>
      <c r="V278" s="2">
        <v>228045</v>
      </c>
      <c r="W278" s="27">
        <v>6.0000000000000001E-3</v>
      </c>
      <c r="X278" s="2">
        <v>1565</v>
      </c>
      <c r="Y278" s="2">
        <v>205602</v>
      </c>
      <c r="Z278" s="27">
        <v>5.0000000000000001E-3</v>
      </c>
      <c r="AA278" s="14">
        <v>1610.3</v>
      </c>
      <c r="AB278" s="2">
        <v>210069</v>
      </c>
      <c r="AC278" s="27">
        <v>5.0000000000000001E-3</v>
      </c>
      <c r="AD278" s="14">
        <v>1835.76</v>
      </c>
      <c r="AE278" s="27">
        <v>-7.9000000000000001E-2</v>
      </c>
    </row>
    <row r="279" spans="1:31" x14ac:dyDescent="0.3">
      <c r="A279" t="s">
        <v>1825</v>
      </c>
      <c r="B279" s="2">
        <v>166</v>
      </c>
      <c r="C279" s="27">
        <v>1.6015436565364208E-2</v>
      </c>
      <c r="D279" s="2">
        <v>51.515151515151501</v>
      </c>
      <c r="E279" s="2">
        <v>12</v>
      </c>
      <c r="F279" s="27">
        <v>1.0613833362816203E-3</v>
      </c>
      <c r="G279" s="14">
        <v>12.7272727272727</v>
      </c>
      <c r="H279" s="2">
        <v>131</v>
      </c>
      <c r="I279" s="27">
        <v>1.0815719947159842E-2</v>
      </c>
      <c r="J279" s="14">
        <v>49.696968099999999</v>
      </c>
      <c r="K279" s="27">
        <v>-0.21084337349397592</v>
      </c>
      <c r="L279" s="2">
        <v>11747</v>
      </c>
      <c r="M279" s="27">
        <v>1.2999999999999999E-2</v>
      </c>
      <c r="N279" s="2">
        <v>316</v>
      </c>
      <c r="O279" s="2">
        <v>10085</v>
      </c>
      <c r="P279" s="27">
        <v>1.0999999999999999E-2</v>
      </c>
      <c r="Q279" s="14">
        <v>356.36</v>
      </c>
      <c r="R279" s="2">
        <v>11591</v>
      </c>
      <c r="S279" s="27">
        <v>1.2E-2</v>
      </c>
      <c r="T279" s="14">
        <v>410.91</v>
      </c>
      <c r="U279" s="27">
        <v>-1.2999999999999999E-2</v>
      </c>
      <c r="V279" s="2">
        <v>478588</v>
      </c>
      <c r="W279" s="27">
        <v>1.2999999999999999E-2</v>
      </c>
      <c r="X279" s="2">
        <v>1972</v>
      </c>
      <c r="Y279" s="2">
        <v>426851</v>
      </c>
      <c r="Z279" s="27">
        <v>1.0999999999999999E-2</v>
      </c>
      <c r="AA279" s="14">
        <v>1783.64</v>
      </c>
      <c r="AB279" s="2">
        <v>430652</v>
      </c>
      <c r="AC279" s="27">
        <v>1.0999999999999999E-2</v>
      </c>
      <c r="AD279" s="14">
        <v>2047.88</v>
      </c>
      <c r="AE279" s="27">
        <v>-0.1</v>
      </c>
    </row>
    <row r="280" spans="1:31" x14ac:dyDescent="0.3">
      <c r="A280" t="s">
        <v>1826</v>
      </c>
      <c r="B280" s="2">
        <v>585</v>
      </c>
      <c r="C280" s="27">
        <v>5.6439942112879886E-2</v>
      </c>
      <c r="D280" s="2">
        <v>109.09090909090899</v>
      </c>
      <c r="E280" s="2">
        <v>457</v>
      </c>
      <c r="F280" s="27">
        <v>4.0421015390058379E-2</v>
      </c>
      <c r="G280" s="14">
        <v>82.424242424242394</v>
      </c>
      <c r="H280" s="2">
        <v>362</v>
      </c>
      <c r="I280" s="27">
        <v>2.988771466314399E-2</v>
      </c>
      <c r="J280" s="14">
        <v>87.272729999999996</v>
      </c>
      <c r="K280" s="27">
        <v>-0.38119658119658117</v>
      </c>
      <c r="L280" s="2">
        <v>39874</v>
      </c>
      <c r="M280" s="27">
        <v>4.4999999999999998E-2</v>
      </c>
      <c r="N280" s="2">
        <v>487</v>
      </c>
      <c r="O280" s="2">
        <v>36952</v>
      </c>
      <c r="P280" s="27">
        <v>3.9E-2</v>
      </c>
      <c r="Q280" s="14">
        <v>599.39</v>
      </c>
      <c r="R280" s="2">
        <v>36982</v>
      </c>
      <c r="S280" s="27">
        <v>3.7999999999999999E-2</v>
      </c>
      <c r="T280" s="14">
        <v>489.09</v>
      </c>
      <c r="U280" s="27">
        <v>-7.2999999999999995E-2</v>
      </c>
      <c r="V280" s="2">
        <v>1506127</v>
      </c>
      <c r="W280" s="27">
        <v>4.2000000000000003E-2</v>
      </c>
      <c r="X280" s="2">
        <v>3339</v>
      </c>
      <c r="Y280" s="2">
        <v>1492485</v>
      </c>
      <c r="Z280" s="27">
        <v>0.04</v>
      </c>
      <c r="AA280" s="14">
        <v>3277.58</v>
      </c>
      <c r="AB280" s="2">
        <v>1465678</v>
      </c>
      <c r="AC280" s="27">
        <v>3.7999999999999999E-2</v>
      </c>
      <c r="AD280" s="14">
        <v>3396.97</v>
      </c>
      <c r="AE280" s="27">
        <v>-2.7E-2</v>
      </c>
    </row>
    <row r="281" spans="1:31" x14ac:dyDescent="0.3">
      <c r="A281" t="s">
        <v>1827</v>
      </c>
      <c r="B281" s="2">
        <v>507</v>
      </c>
      <c r="C281" s="27">
        <v>4.891461649782923E-2</v>
      </c>
      <c r="D281" s="2">
        <v>86.060606060606005</v>
      </c>
      <c r="E281" s="2">
        <v>595</v>
      </c>
      <c r="F281" s="27">
        <v>5.2626923757297009E-2</v>
      </c>
      <c r="G281" s="14">
        <v>98.787878787878796</v>
      </c>
      <c r="H281" s="2">
        <v>417</v>
      </c>
      <c r="I281" s="27">
        <v>3.4428665785997355E-2</v>
      </c>
      <c r="J281" s="14">
        <v>92.727270000000004</v>
      </c>
      <c r="K281" s="27">
        <v>-0.17751479289940827</v>
      </c>
      <c r="L281" s="2">
        <v>51549</v>
      </c>
      <c r="M281" s="27">
        <v>5.8000000000000003E-2</v>
      </c>
      <c r="N281" s="2">
        <v>483</v>
      </c>
      <c r="O281" s="2">
        <v>53782</v>
      </c>
      <c r="P281" s="27">
        <v>5.7000000000000002E-2</v>
      </c>
      <c r="Q281" s="14">
        <v>570.91</v>
      </c>
      <c r="R281" s="2">
        <v>64329</v>
      </c>
      <c r="S281" s="27">
        <v>6.6000000000000003E-2</v>
      </c>
      <c r="T281" s="14">
        <v>606.66999999999996</v>
      </c>
      <c r="U281" s="27">
        <v>0.248</v>
      </c>
      <c r="V281" s="2">
        <v>2298734</v>
      </c>
      <c r="W281" s="27">
        <v>6.4000000000000001E-2</v>
      </c>
      <c r="X281" s="2">
        <v>2855</v>
      </c>
      <c r="Y281" s="2">
        <v>2433377</v>
      </c>
      <c r="Z281" s="27">
        <v>6.5000000000000002E-2</v>
      </c>
      <c r="AA281" s="14">
        <v>3264.85</v>
      </c>
      <c r="AB281" s="2">
        <v>2748189</v>
      </c>
      <c r="AC281" s="27">
        <v>7.0999999999999994E-2</v>
      </c>
      <c r="AD281" s="14">
        <v>2771.52</v>
      </c>
      <c r="AE281" s="27">
        <v>0.19600000000000001</v>
      </c>
    </row>
    <row r="282" spans="1:31" x14ac:dyDescent="0.3">
      <c r="A282" t="s">
        <v>1828</v>
      </c>
      <c r="B282" s="2">
        <v>529</v>
      </c>
      <c r="C282" s="27">
        <v>5.1037144235407624E-2</v>
      </c>
      <c r="D282" s="2">
        <v>112.121212121212</v>
      </c>
      <c r="E282" s="2">
        <v>527</v>
      </c>
      <c r="F282" s="27">
        <v>4.6612418185034497E-2</v>
      </c>
      <c r="G282" s="14">
        <v>114.54545454545401</v>
      </c>
      <c r="H282" s="2">
        <v>529</v>
      </c>
      <c r="I282" s="27">
        <v>4.3675693527080582E-2</v>
      </c>
      <c r="J282" s="14">
        <v>92.727270000000004</v>
      </c>
      <c r="K282" s="27">
        <v>0</v>
      </c>
      <c r="L282" s="2">
        <v>45764</v>
      </c>
      <c r="M282" s="27">
        <v>5.0999999999999997E-2</v>
      </c>
      <c r="N282" s="2">
        <v>445</v>
      </c>
      <c r="O282" s="2">
        <v>44852</v>
      </c>
      <c r="P282" s="27">
        <v>4.8000000000000001E-2</v>
      </c>
      <c r="Q282" s="14">
        <v>467.88</v>
      </c>
      <c r="R282" s="2">
        <v>51605</v>
      </c>
      <c r="S282" s="27">
        <v>5.2999999999999999E-2</v>
      </c>
      <c r="T282" s="14">
        <v>508.48</v>
      </c>
      <c r="U282" s="27">
        <v>0.128</v>
      </c>
      <c r="V282" s="2">
        <v>2337457</v>
      </c>
      <c r="W282" s="27">
        <v>6.5000000000000002E-2</v>
      </c>
      <c r="X282" s="2">
        <v>2640</v>
      </c>
      <c r="Y282" s="2">
        <v>2224027</v>
      </c>
      <c r="Z282" s="27">
        <v>5.8999999999999997E-2</v>
      </c>
      <c r="AA282" s="14">
        <v>2662.42</v>
      </c>
      <c r="AB282" s="2">
        <v>2352875</v>
      </c>
      <c r="AC282" s="27">
        <v>6.0999999999999999E-2</v>
      </c>
      <c r="AD282" s="14">
        <v>2690.3</v>
      </c>
      <c r="AE282" s="27">
        <v>7.0000000000000001E-3</v>
      </c>
    </row>
    <row r="283" spans="1:31" x14ac:dyDescent="0.3">
      <c r="A283" t="s">
        <v>1829</v>
      </c>
      <c r="B283" s="2">
        <v>521</v>
      </c>
      <c r="C283" s="27">
        <v>5.0265315967197299E-2</v>
      </c>
      <c r="D283" s="2">
        <v>95.757575757575694</v>
      </c>
      <c r="E283" s="2">
        <v>413</v>
      </c>
      <c r="F283" s="27">
        <v>3.65292764903591E-2</v>
      </c>
      <c r="G283" s="14">
        <v>83.636363636363598</v>
      </c>
      <c r="H283" s="2">
        <v>646</v>
      </c>
      <c r="I283" s="27">
        <v>5.3335535006605019E-2</v>
      </c>
      <c r="J283" s="14">
        <v>135.15152</v>
      </c>
      <c r="K283" s="27">
        <v>0.23992322456813819</v>
      </c>
      <c r="L283" s="2">
        <v>47238</v>
      </c>
      <c r="M283" s="27">
        <v>5.2999999999999999E-2</v>
      </c>
      <c r="N283" s="2">
        <v>365</v>
      </c>
      <c r="O283" s="2">
        <v>45745</v>
      </c>
      <c r="P283" s="27">
        <v>4.9000000000000002E-2</v>
      </c>
      <c r="Q283" s="14">
        <v>430.3</v>
      </c>
      <c r="R283" s="2">
        <v>47533</v>
      </c>
      <c r="S283" s="27">
        <v>4.9000000000000002E-2</v>
      </c>
      <c r="T283" s="14">
        <v>432.73</v>
      </c>
      <c r="U283" s="27">
        <v>6.0000000000000001E-3</v>
      </c>
      <c r="V283" s="2">
        <v>2287689</v>
      </c>
      <c r="W283" s="27">
        <v>6.4000000000000001E-2</v>
      </c>
      <c r="X283" s="2">
        <v>2255</v>
      </c>
      <c r="Y283" s="2">
        <v>2276010</v>
      </c>
      <c r="Z283" s="27">
        <v>0.06</v>
      </c>
      <c r="AA283" s="14">
        <v>2455.15</v>
      </c>
      <c r="AB283" s="2">
        <v>2259892</v>
      </c>
      <c r="AC283" s="27">
        <v>5.8999999999999997E-2</v>
      </c>
      <c r="AD283" s="14">
        <v>2087.88</v>
      </c>
      <c r="AE283" s="27">
        <v>-1.2E-2</v>
      </c>
    </row>
    <row r="284" spans="1:31" x14ac:dyDescent="0.3">
      <c r="A284" t="s">
        <v>1830</v>
      </c>
      <c r="B284" s="2">
        <v>238</v>
      </c>
      <c r="C284" s="27">
        <v>2.2961890979257115E-2</v>
      </c>
      <c r="D284" s="2">
        <v>60</v>
      </c>
      <c r="E284" s="2">
        <v>370</v>
      </c>
      <c r="F284" s="27">
        <v>3.2725986202016631E-2</v>
      </c>
      <c r="G284" s="14">
        <v>76.969696969696898</v>
      </c>
      <c r="H284" s="2">
        <v>408</v>
      </c>
      <c r="I284" s="27">
        <v>3.3685601056803169E-2</v>
      </c>
      <c r="J284" s="14">
        <v>76.969695999999999</v>
      </c>
      <c r="K284" s="27">
        <v>0.7142857142857143</v>
      </c>
      <c r="L284" s="2">
        <v>35119</v>
      </c>
      <c r="M284" s="27">
        <v>3.9E-2</v>
      </c>
      <c r="N284" s="2">
        <v>256</v>
      </c>
      <c r="O284" s="2">
        <v>38829</v>
      </c>
      <c r="P284" s="27">
        <v>4.1000000000000002E-2</v>
      </c>
      <c r="Q284" s="14">
        <v>349.09</v>
      </c>
      <c r="R284" s="2">
        <v>41896</v>
      </c>
      <c r="S284" s="27">
        <v>4.2999999999999997E-2</v>
      </c>
      <c r="T284" s="14">
        <v>395.15</v>
      </c>
      <c r="U284" s="27">
        <v>0.193</v>
      </c>
      <c r="V284" s="2">
        <v>1647288</v>
      </c>
      <c r="W284" s="27">
        <v>4.5999999999999999E-2</v>
      </c>
      <c r="X284" s="2">
        <v>1716</v>
      </c>
      <c r="Y284" s="2">
        <v>1879739</v>
      </c>
      <c r="Z284" s="27">
        <v>0.05</v>
      </c>
      <c r="AA284" s="14">
        <v>2170.91</v>
      </c>
      <c r="AB284" s="2">
        <v>2054553</v>
      </c>
      <c r="AC284" s="27">
        <v>5.2999999999999999E-2</v>
      </c>
      <c r="AD284" s="14">
        <v>2663.64</v>
      </c>
      <c r="AE284" s="27">
        <v>0.247</v>
      </c>
    </row>
    <row r="285" spans="1:31" x14ac:dyDescent="0.3">
      <c r="A285" t="s">
        <v>1831</v>
      </c>
      <c r="B285" s="2">
        <v>74</v>
      </c>
      <c r="C285" s="27">
        <v>7.1394114809454901E-3</v>
      </c>
      <c r="D285" s="2">
        <v>31.515151515151501</v>
      </c>
      <c r="E285" s="2">
        <v>131</v>
      </c>
      <c r="F285" s="27">
        <v>1.1586768087741022E-2</v>
      </c>
      <c r="G285" s="14">
        <v>47.272727272727202</v>
      </c>
      <c r="H285" s="2">
        <v>185</v>
      </c>
      <c r="I285" s="27">
        <v>1.5274108322324967E-2</v>
      </c>
      <c r="J285" s="14">
        <v>66.666664100000006</v>
      </c>
      <c r="K285" s="27">
        <v>1.5</v>
      </c>
      <c r="L285" s="2">
        <v>19690</v>
      </c>
      <c r="M285" s="27">
        <v>2.1999999999999999E-2</v>
      </c>
      <c r="N285" s="2">
        <v>180</v>
      </c>
      <c r="O285" s="2">
        <v>23991</v>
      </c>
      <c r="P285" s="27">
        <v>2.5999999999999999E-2</v>
      </c>
      <c r="Q285" s="14">
        <v>178.79</v>
      </c>
      <c r="R285" s="2">
        <v>29197</v>
      </c>
      <c r="S285" s="27">
        <v>0.03</v>
      </c>
      <c r="T285" s="14">
        <v>327.88</v>
      </c>
      <c r="U285" s="27">
        <v>0.48299999999999998</v>
      </c>
      <c r="V285" s="2">
        <v>909347</v>
      </c>
      <c r="W285" s="27">
        <v>2.5000000000000001E-2</v>
      </c>
      <c r="X285" s="2">
        <v>1185</v>
      </c>
      <c r="Y285" s="2">
        <v>1134791</v>
      </c>
      <c r="Z285" s="27">
        <v>0.03</v>
      </c>
      <c r="AA285" s="14">
        <v>1101.82</v>
      </c>
      <c r="AB285" s="2">
        <v>1376704</v>
      </c>
      <c r="AC285" s="27">
        <v>3.5999999999999997E-2</v>
      </c>
      <c r="AD285" s="14">
        <v>1858.79</v>
      </c>
      <c r="AE285" s="27">
        <v>0.51400000000000001</v>
      </c>
    </row>
    <row r="286" spans="1:31" x14ac:dyDescent="0.3">
      <c r="A286" t="s">
        <v>1832</v>
      </c>
      <c r="B286" s="2">
        <v>78</v>
      </c>
      <c r="C286" s="27">
        <v>7.5253256150506513E-3</v>
      </c>
      <c r="D286" s="2">
        <v>28.484848484848399</v>
      </c>
      <c r="E286" s="2">
        <v>52</v>
      </c>
      <c r="F286" s="27">
        <v>4.5993277905536879E-3</v>
      </c>
      <c r="G286" s="14">
        <v>27.878787878787801</v>
      </c>
      <c r="H286" s="2">
        <v>113</v>
      </c>
      <c r="I286" s="27">
        <v>9.3295904887714665E-3</v>
      </c>
      <c r="J286" s="14">
        <v>37.5757561</v>
      </c>
      <c r="K286" s="27">
        <v>0.44871794871794873</v>
      </c>
      <c r="L286" s="2">
        <v>14680</v>
      </c>
      <c r="M286" s="27">
        <v>1.6E-2</v>
      </c>
      <c r="N286" s="2">
        <v>200</v>
      </c>
      <c r="O286" s="2">
        <v>16245</v>
      </c>
      <c r="P286" s="27">
        <v>1.7000000000000001E-2</v>
      </c>
      <c r="Q286" s="14">
        <v>181.82</v>
      </c>
      <c r="R286" s="2">
        <v>17704</v>
      </c>
      <c r="S286" s="27">
        <v>1.7999999999999999E-2</v>
      </c>
      <c r="T286" s="14">
        <v>256.97000000000003</v>
      </c>
      <c r="U286" s="27">
        <v>0.20599999999999999</v>
      </c>
      <c r="V286" s="2">
        <v>691300</v>
      </c>
      <c r="W286" s="27">
        <v>1.9E-2</v>
      </c>
      <c r="X286" s="2">
        <v>1062</v>
      </c>
      <c r="Y286" s="2">
        <v>767160</v>
      </c>
      <c r="Z286" s="27">
        <v>0.02</v>
      </c>
      <c r="AA286" s="14">
        <v>1101.82</v>
      </c>
      <c r="AB286" s="2">
        <v>881012</v>
      </c>
      <c r="AC286" s="27">
        <v>2.3E-2</v>
      </c>
      <c r="AD286" s="14">
        <v>1436.36</v>
      </c>
      <c r="AE286" s="27">
        <v>0.27400000000000002</v>
      </c>
    </row>
    <row r="287" spans="1:31" x14ac:dyDescent="0.3">
      <c r="A287" t="s">
        <v>1833</v>
      </c>
      <c r="B287" s="2">
        <v>2435</v>
      </c>
      <c r="C287" s="27">
        <v>0.23492522913651712</v>
      </c>
      <c r="D287" s="2">
        <v>260.60606060606</v>
      </c>
      <c r="E287" s="2">
        <v>2773</v>
      </c>
      <c r="F287" s="27">
        <v>0.24526799929241111</v>
      </c>
      <c r="G287" s="14">
        <v>260</v>
      </c>
      <c r="H287" s="2">
        <v>3451</v>
      </c>
      <c r="I287" s="27">
        <v>0.28492404227212681</v>
      </c>
      <c r="J287" s="14">
        <v>320.60604899999998</v>
      </c>
      <c r="K287" s="27">
        <v>0.41724845995893223</v>
      </c>
      <c r="L287" s="2">
        <v>343560</v>
      </c>
      <c r="M287" s="27">
        <v>0.38600000000000001</v>
      </c>
      <c r="N287" s="2">
        <v>1919</v>
      </c>
      <c r="O287" s="2">
        <v>339798</v>
      </c>
      <c r="P287" s="27">
        <v>0.36199999999999999</v>
      </c>
      <c r="Q287" s="14">
        <v>2225.4499999999998</v>
      </c>
      <c r="R287" s="2">
        <v>381077</v>
      </c>
      <c r="S287" s="27">
        <v>0.39200000000000002</v>
      </c>
      <c r="T287" s="14">
        <v>2240</v>
      </c>
      <c r="U287" s="27">
        <v>0.109</v>
      </c>
      <c r="V287" s="2">
        <v>15473968</v>
      </c>
      <c r="W287" s="27">
        <v>0.43099999999999999</v>
      </c>
      <c r="X287" s="2">
        <v>13984</v>
      </c>
      <c r="Y287" s="2">
        <v>15757508</v>
      </c>
      <c r="Z287" s="27">
        <v>0.41799999999999998</v>
      </c>
      <c r="AA287" s="14">
        <v>14557.58</v>
      </c>
      <c r="AB287" s="2">
        <v>16848177</v>
      </c>
      <c r="AC287" s="27">
        <v>0.437</v>
      </c>
      <c r="AD287" s="14">
        <v>14032.73</v>
      </c>
      <c r="AE287" s="27">
        <v>8.8999999999999996E-2</v>
      </c>
    </row>
    <row r="288" spans="1:31" x14ac:dyDescent="0.3">
      <c r="A288" t="s">
        <v>1820</v>
      </c>
      <c r="B288" s="2">
        <v>232</v>
      </c>
      <c r="C288" s="27">
        <v>2.2383019778099374E-2</v>
      </c>
      <c r="D288" s="2">
        <v>72.121212121212096</v>
      </c>
      <c r="E288" s="2">
        <v>202</v>
      </c>
      <c r="F288" s="27">
        <v>1.7866619494073942E-2</v>
      </c>
      <c r="G288" s="14">
        <v>56.363636363636303</v>
      </c>
      <c r="H288" s="2">
        <v>254</v>
      </c>
      <c r="I288" s="27">
        <v>2.097093791281374E-2</v>
      </c>
      <c r="J288" s="14">
        <v>85.454544100000007</v>
      </c>
      <c r="K288" s="27">
        <v>9.4827586206896547E-2</v>
      </c>
      <c r="L288" s="2">
        <v>23934</v>
      </c>
      <c r="M288" s="27">
        <v>2.7E-2</v>
      </c>
      <c r="N288" s="2">
        <v>441</v>
      </c>
      <c r="O288" s="2">
        <v>21583</v>
      </c>
      <c r="P288" s="27">
        <v>2.3E-2</v>
      </c>
      <c r="Q288" s="14">
        <v>555.76</v>
      </c>
      <c r="R288" s="2">
        <v>24172</v>
      </c>
      <c r="S288" s="27">
        <v>2.5000000000000001E-2</v>
      </c>
      <c r="T288" s="14">
        <v>714.55</v>
      </c>
      <c r="U288" s="27">
        <v>0.01</v>
      </c>
      <c r="V288" s="2">
        <v>967465</v>
      </c>
      <c r="W288" s="27">
        <v>2.7E-2</v>
      </c>
      <c r="X288" s="2">
        <v>2804</v>
      </c>
      <c r="Y288" s="2">
        <v>920678</v>
      </c>
      <c r="Z288" s="27">
        <v>2.4E-2</v>
      </c>
      <c r="AA288" s="14">
        <v>3104.85</v>
      </c>
      <c r="AB288" s="2">
        <v>958655</v>
      </c>
      <c r="AC288" s="27">
        <v>2.5000000000000001E-2</v>
      </c>
      <c r="AD288" s="14">
        <v>2768.48</v>
      </c>
      <c r="AE288" s="27">
        <v>-8.9999999999999993E-3</v>
      </c>
    </row>
    <row r="289" spans="1:31" x14ac:dyDescent="0.3">
      <c r="A289" t="s">
        <v>1821</v>
      </c>
      <c r="B289" s="2">
        <v>17</v>
      </c>
      <c r="C289" s="27">
        <v>1.6401350699469367E-3</v>
      </c>
      <c r="D289" s="2">
        <v>12.7272727272727</v>
      </c>
      <c r="E289" s="2">
        <v>43</v>
      </c>
      <c r="F289" s="27">
        <v>3.8032902883424731E-3</v>
      </c>
      <c r="G289" s="14">
        <v>27.272727272727199</v>
      </c>
      <c r="H289" s="2">
        <v>33</v>
      </c>
      <c r="I289" s="27">
        <v>2.724570673712021E-3</v>
      </c>
      <c r="J289" s="14">
        <v>30.909089999999999</v>
      </c>
      <c r="K289" s="27">
        <v>0.94117647058823528</v>
      </c>
      <c r="L289" s="2">
        <v>4255</v>
      </c>
      <c r="M289" s="27">
        <v>5.0000000000000001E-3</v>
      </c>
      <c r="N289" s="2">
        <v>302</v>
      </c>
      <c r="O289" s="2">
        <v>4544</v>
      </c>
      <c r="P289" s="27">
        <v>5.0000000000000001E-3</v>
      </c>
      <c r="Q289" s="14">
        <v>273.33</v>
      </c>
      <c r="R289" s="2">
        <v>4436</v>
      </c>
      <c r="S289" s="27">
        <v>5.0000000000000001E-3</v>
      </c>
      <c r="T289" s="14">
        <v>285.45</v>
      </c>
      <c r="U289" s="27">
        <v>4.2999999999999997E-2</v>
      </c>
      <c r="V289" s="2">
        <v>190144</v>
      </c>
      <c r="W289" s="27">
        <v>5.0000000000000001E-3</v>
      </c>
      <c r="X289" s="2">
        <v>1935</v>
      </c>
      <c r="Y289" s="2">
        <v>183761</v>
      </c>
      <c r="Z289" s="27">
        <v>5.0000000000000001E-3</v>
      </c>
      <c r="AA289" s="14">
        <v>1866.06</v>
      </c>
      <c r="AB289" s="2">
        <v>191382</v>
      </c>
      <c r="AC289" s="27">
        <v>5.0000000000000001E-3</v>
      </c>
      <c r="AD289" s="14">
        <v>2100.61</v>
      </c>
      <c r="AE289" s="27">
        <v>7.0000000000000001E-3</v>
      </c>
    </row>
    <row r="290" spans="1:31" x14ac:dyDescent="0.3">
      <c r="A290" t="s">
        <v>1822</v>
      </c>
      <c r="B290" s="2">
        <v>267</v>
      </c>
      <c r="C290" s="27">
        <v>2.5759768451519536E-2</v>
      </c>
      <c r="D290" s="2">
        <v>74.545454545454504</v>
      </c>
      <c r="E290" s="2">
        <v>282</v>
      </c>
      <c r="F290" s="27">
        <v>2.494250840261808E-2</v>
      </c>
      <c r="G290" s="14">
        <v>86.6666666666666</v>
      </c>
      <c r="H290" s="2">
        <v>310</v>
      </c>
      <c r="I290" s="27">
        <v>2.559445178335535E-2</v>
      </c>
      <c r="J290" s="14">
        <v>81.212119999999999</v>
      </c>
      <c r="K290" s="27">
        <v>0.16104868913857678</v>
      </c>
      <c r="L290" s="2">
        <v>29644</v>
      </c>
      <c r="M290" s="27">
        <v>3.3000000000000002E-2</v>
      </c>
      <c r="N290" s="2">
        <v>707</v>
      </c>
      <c r="O290" s="2">
        <v>28795</v>
      </c>
      <c r="P290" s="27">
        <v>3.1E-2</v>
      </c>
      <c r="Q290" s="14">
        <v>584.85</v>
      </c>
      <c r="R290" s="2">
        <v>33197</v>
      </c>
      <c r="S290" s="27">
        <v>3.4000000000000002E-2</v>
      </c>
      <c r="T290" s="14">
        <v>835.76</v>
      </c>
      <c r="U290" s="27">
        <v>0.12</v>
      </c>
      <c r="V290" s="2">
        <v>1172674</v>
      </c>
      <c r="W290" s="27">
        <v>3.3000000000000002E-2</v>
      </c>
      <c r="X290" s="2">
        <v>3355</v>
      </c>
      <c r="Y290" s="2">
        <v>1129062</v>
      </c>
      <c r="Z290" s="27">
        <v>0.03</v>
      </c>
      <c r="AA290" s="14">
        <v>3952.12</v>
      </c>
      <c r="AB290" s="2">
        <v>1192958</v>
      </c>
      <c r="AC290" s="27">
        <v>3.1E-2</v>
      </c>
      <c r="AD290" s="14">
        <v>4129.7</v>
      </c>
      <c r="AE290" s="27">
        <v>1.7000000000000001E-2</v>
      </c>
    </row>
    <row r="291" spans="1:31" x14ac:dyDescent="0.3">
      <c r="A291" t="s">
        <v>1823</v>
      </c>
      <c r="B291" s="2">
        <v>140</v>
      </c>
      <c r="C291" s="27">
        <v>1.3506994693680656E-2</v>
      </c>
      <c r="D291" s="2">
        <v>46.060606060605998</v>
      </c>
      <c r="E291" s="2">
        <v>137</v>
      </c>
      <c r="F291" s="27">
        <v>1.2117459755881833E-2</v>
      </c>
      <c r="G291" s="14">
        <v>47.272727272727202</v>
      </c>
      <c r="H291" s="2">
        <v>214</v>
      </c>
      <c r="I291" s="27">
        <v>1.7668428005284016E-2</v>
      </c>
      <c r="J291" s="14">
        <v>66.060609999999997</v>
      </c>
      <c r="K291" s="27">
        <v>0.52857142857142858</v>
      </c>
      <c r="L291" s="2">
        <v>15605</v>
      </c>
      <c r="M291" s="27">
        <v>1.7999999999999999E-2</v>
      </c>
      <c r="N291" s="2">
        <v>499</v>
      </c>
      <c r="O291" s="2">
        <v>12500</v>
      </c>
      <c r="P291" s="27">
        <v>1.2999999999999999E-2</v>
      </c>
      <c r="Q291" s="14">
        <v>446.67</v>
      </c>
      <c r="R291" s="2">
        <v>16641</v>
      </c>
      <c r="S291" s="27">
        <v>1.7000000000000001E-2</v>
      </c>
      <c r="T291" s="14">
        <v>507.88</v>
      </c>
      <c r="U291" s="27">
        <v>6.6000000000000003E-2</v>
      </c>
      <c r="V291" s="2">
        <v>623320</v>
      </c>
      <c r="W291" s="27">
        <v>1.7000000000000001E-2</v>
      </c>
      <c r="X291" s="2">
        <v>2721</v>
      </c>
      <c r="Y291" s="2">
        <v>583988</v>
      </c>
      <c r="Z291" s="27">
        <v>1.4999999999999999E-2</v>
      </c>
      <c r="AA291" s="14">
        <v>3122.42</v>
      </c>
      <c r="AB291" s="2">
        <v>622170</v>
      </c>
      <c r="AC291" s="27">
        <v>1.6E-2</v>
      </c>
      <c r="AD291" s="14">
        <v>3632.73</v>
      </c>
      <c r="AE291" s="27">
        <v>-2E-3</v>
      </c>
    </row>
    <row r="292" spans="1:31" x14ac:dyDescent="0.3">
      <c r="A292" t="s">
        <v>1824</v>
      </c>
      <c r="B292" s="2">
        <v>66</v>
      </c>
      <c r="C292" s="27">
        <v>6.3675832127351667E-3</v>
      </c>
      <c r="D292" s="2">
        <v>31.515151515151501</v>
      </c>
      <c r="E292" s="2">
        <v>16</v>
      </c>
      <c r="F292" s="27">
        <v>1.4151777817088271E-3</v>
      </c>
      <c r="G292" s="14">
        <v>11.5151515151515</v>
      </c>
      <c r="H292" s="2">
        <v>102</v>
      </c>
      <c r="I292" s="27">
        <v>8.4214002642007922E-3</v>
      </c>
      <c r="J292" s="14">
        <v>47.272728000000001</v>
      </c>
      <c r="K292" s="27">
        <v>0.54545454545454541</v>
      </c>
      <c r="L292" s="2">
        <v>4951</v>
      </c>
      <c r="M292" s="27">
        <v>6.0000000000000001E-3</v>
      </c>
      <c r="N292" s="2">
        <v>293</v>
      </c>
      <c r="O292" s="2">
        <v>4825</v>
      </c>
      <c r="P292" s="27">
        <v>5.0000000000000001E-3</v>
      </c>
      <c r="Q292" s="14">
        <v>252.12</v>
      </c>
      <c r="R292" s="2">
        <v>5896</v>
      </c>
      <c r="S292" s="27">
        <v>6.0000000000000001E-3</v>
      </c>
      <c r="T292" s="14">
        <v>306.67</v>
      </c>
      <c r="U292" s="27">
        <v>0.191</v>
      </c>
      <c r="V292" s="2">
        <v>220852</v>
      </c>
      <c r="W292" s="27">
        <v>6.0000000000000001E-3</v>
      </c>
      <c r="X292" s="2">
        <v>1862</v>
      </c>
      <c r="Y292" s="2">
        <v>201008</v>
      </c>
      <c r="Z292" s="27">
        <v>5.0000000000000001E-3</v>
      </c>
      <c r="AA292" s="14">
        <v>1656.36</v>
      </c>
      <c r="AB292" s="2">
        <v>208693</v>
      </c>
      <c r="AC292" s="27">
        <v>5.0000000000000001E-3</v>
      </c>
      <c r="AD292" s="14">
        <v>1879.39</v>
      </c>
      <c r="AE292" s="27">
        <v>-5.5E-2</v>
      </c>
    </row>
    <row r="293" spans="1:31" x14ac:dyDescent="0.3">
      <c r="A293" t="s">
        <v>1825</v>
      </c>
      <c r="B293" s="2">
        <v>79</v>
      </c>
      <c r="C293" s="27">
        <v>7.6218041485769418E-3</v>
      </c>
      <c r="D293" s="2">
        <v>35.757575757575701</v>
      </c>
      <c r="E293" s="2">
        <v>51</v>
      </c>
      <c r="F293" s="27">
        <v>4.5108791791968863E-3</v>
      </c>
      <c r="G293" s="14">
        <v>21.2121212121212</v>
      </c>
      <c r="H293" s="2">
        <v>86</v>
      </c>
      <c r="I293" s="27">
        <v>7.1003963011889038E-3</v>
      </c>
      <c r="J293" s="14">
        <v>49.0909081</v>
      </c>
      <c r="K293" s="27">
        <v>8.8607594936708861E-2</v>
      </c>
      <c r="L293" s="2">
        <v>11698</v>
      </c>
      <c r="M293" s="27">
        <v>1.2999999999999999E-2</v>
      </c>
      <c r="N293" s="2">
        <v>288</v>
      </c>
      <c r="O293" s="2">
        <v>9657</v>
      </c>
      <c r="P293" s="27">
        <v>0.01</v>
      </c>
      <c r="Q293" s="14">
        <v>300</v>
      </c>
      <c r="R293" s="2">
        <v>10389</v>
      </c>
      <c r="S293" s="27">
        <v>1.0999999999999999E-2</v>
      </c>
      <c r="T293" s="14">
        <v>367.27</v>
      </c>
      <c r="U293" s="27">
        <v>-0.112</v>
      </c>
      <c r="V293" s="2">
        <v>445873</v>
      </c>
      <c r="W293" s="27">
        <v>1.2E-2</v>
      </c>
      <c r="X293" s="2">
        <v>1757</v>
      </c>
      <c r="Y293" s="2">
        <v>404112</v>
      </c>
      <c r="Z293" s="27">
        <v>1.0999999999999999E-2</v>
      </c>
      <c r="AA293" s="14">
        <v>2277.58</v>
      </c>
      <c r="AB293" s="2">
        <v>411798</v>
      </c>
      <c r="AC293" s="27">
        <v>1.0999999999999999E-2</v>
      </c>
      <c r="AD293" s="14">
        <v>2284.2399999999998</v>
      </c>
      <c r="AE293" s="27">
        <v>-7.5999999999999998E-2</v>
      </c>
    </row>
    <row r="294" spans="1:31" x14ac:dyDescent="0.3">
      <c r="A294" t="s">
        <v>1826</v>
      </c>
      <c r="B294" s="2">
        <v>290</v>
      </c>
      <c r="C294" s="27">
        <v>2.7978774722624215E-2</v>
      </c>
      <c r="D294" s="2">
        <v>69.090909090909093</v>
      </c>
      <c r="E294" s="2">
        <v>282</v>
      </c>
      <c r="F294" s="27">
        <v>2.494250840261808E-2</v>
      </c>
      <c r="G294" s="14">
        <v>70.909090909090907</v>
      </c>
      <c r="H294" s="2">
        <v>634</v>
      </c>
      <c r="I294" s="27">
        <v>5.2344782034346102E-2</v>
      </c>
      <c r="J294" s="14">
        <v>143.636368</v>
      </c>
      <c r="K294" s="27">
        <v>1.1862068965517241</v>
      </c>
      <c r="L294" s="2">
        <v>34768</v>
      </c>
      <c r="M294" s="27">
        <v>3.9E-2</v>
      </c>
      <c r="N294" s="2">
        <v>544</v>
      </c>
      <c r="O294" s="2">
        <v>32813</v>
      </c>
      <c r="P294" s="27">
        <v>3.5000000000000003E-2</v>
      </c>
      <c r="Q294" s="14">
        <v>575.15</v>
      </c>
      <c r="R294" s="2">
        <v>33746</v>
      </c>
      <c r="S294" s="27">
        <v>3.5000000000000003E-2</v>
      </c>
      <c r="T294" s="14">
        <v>527.27</v>
      </c>
      <c r="U294" s="27">
        <v>-2.9000000000000001E-2</v>
      </c>
      <c r="V294" s="2">
        <v>1338666</v>
      </c>
      <c r="W294" s="27">
        <v>3.6999999999999998E-2</v>
      </c>
      <c r="X294" s="2">
        <v>3213</v>
      </c>
      <c r="Y294" s="2">
        <v>1337437</v>
      </c>
      <c r="Z294" s="27">
        <v>3.5000000000000003E-2</v>
      </c>
      <c r="AA294" s="14">
        <v>3363.64</v>
      </c>
      <c r="AB294" s="2">
        <v>1344570</v>
      </c>
      <c r="AC294" s="27">
        <v>3.5000000000000003E-2</v>
      </c>
      <c r="AD294" s="14">
        <v>3076.36</v>
      </c>
      <c r="AE294" s="27">
        <v>4.0000000000000001E-3</v>
      </c>
    </row>
    <row r="295" spans="1:31" x14ac:dyDescent="0.3">
      <c r="A295" t="s">
        <v>1827</v>
      </c>
      <c r="B295" s="2">
        <v>374</v>
      </c>
      <c r="C295" s="27">
        <v>3.6082971538832609E-2</v>
      </c>
      <c r="D295" s="2">
        <v>85.454545454545396</v>
      </c>
      <c r="E295" s="2">
        <v>493</v>
      </c>
      <c r="F295" s="27">
        <v>4.3605165398903238E-2</v>
      </c>
      <c r="G295" s="14">
        <v>85.454545454545396</v>
      </c>
      <c r="H295" s="2">
        <v>363</v>
      </c>
      <c r="I295" s="27">
        <v>2.9970277410832233E-2</v>
      </c>
      <c r="J295" s="14">
        <v>95.151510000000002</v>
      </c>
      <c r="K295" s="27">
        <v>-2.9411764705882353E-2</v>
      </c>
      <c r="L295" s="2">
        <v>46205</v>
      </c>
      <c r="M295" s="27">
        <v>5.1999999999999998E-2</v>
      </c>
      <c r="N295" s="2">
        <v>533</v>
      </c>
      <c r="O295" s="2">
        <v>47399</v>
      </c>
      <c r="P295" s="27">
        <v>0.05</v>
      </c>
      <c r="Q295" s="14">
        <v>541.82000000000005</v>
      </c>
      <c r="R295" s="2">
        <v>57224</v>
      </c>
      <c r="S295" s="27">
        <v>5.8999999999999997E-2</v>
      </c>
      <c r="T295" s="14">
        <v>513.33000000000004</v>
      </c>
      <c r="U295" s="27">
        <v>0.23799999999999999</v>
      </c>
      <c r="V295" s="2">
        <v>2144236</v>
      </c>
      <c r="W295" s="27">
        <v>0.06</v>
      </c>
      <c r="X295" s="2">
        <v>3145</v>
      </c>
      <c r="Y295" s="2">
        <v>2232710</v>
      </c>
      <c r="Z295" s="27">
        <v>5.8999999999999997E-2</v>
      </c>
      <c r="AA295" s="14">
        <v>3316.97</v>
      </c>
      <c r="AB295" s="2">
        <v>2508269</v>
      </c>
      <c r="AC295" s="27">
        <v>6.5000000000000002E-2</v>
      </c>
      <c r="AD295" s="14">
        <v>3676.36</v>
      </c>
      <c r="AE295" s="27">
        <v>0.17</v>
      </c>
    </row>
    <row r="296" spans="1:31" x14ac:dyDescent="0.3">
      <c r="A296" t="s">
        <v>1828</v>
      </c>
      <c r="B296" s="2">
        <v>327</v>
      </c>
      <c r="C296" s="27">
        <v>3.154848046309696E-2</v>
      </c>
      <c r="D296" s="2">
        <v>77.575757575757507</v>
      </c>
      <c r="E296" s="2">
        <v>253</v>
      </c>
      <c r="F296" s="27">
        <v>2.2377498673270831E-2</v>
      </c>
      <c r="G296" s="14">
        <v>64.848484848484802</v>
      </c>
      <c r="H296" s="2">
        <v>482</v>
      </c>
      <c r="I296" s="27">
        <v>3.9795244385733154E-2</v>
      </c>
      <c r="J296" s="14">
        <v>80</v>
      </c>
      <c r="K296" s="27">
        <v>0.47400611620795108</v>
      </c>
      <c r="L296" s="2">
        <v>44406</v>
      </c>
      <c r="M296" s="27">
        <v>0.05</v>
      </c>
      <c r="N296" s="2">
        <v>457</v>
      </c>
      <c r="O296" s="2">
        <v>41226</v>
      </c>
      <c r="P296" s="27">
        <v>4.3999999999999997E-2</v>
      </c>
      <c r="Q296" s="14">
        <v>407.27</v>
      </c>
      <c r="R296" s="2">
        <v>48073</v>
      </c>
      <c r="S296" s="27">
        <v>4.9000000000000002E-2</v>
      </c>
      <c r="T296" s="14">
        <v>569.09</v>
      </c>
      <c r="U296" s="27">
        <v>8.3000000000000004E-2</v>
      </c>
      <c r="V296" s="2">
        <v>2272688</v>
      </c>
      <c r="W296" s="27">
        <v>6.3E-2</v>
      </c>
      <c r="X296" s="2">
        <v>2911</v>
      </c>
      <c r="Y296" s="2">
        <v>2145796</v>
      </c>
      <c r="Z296" s="27">
        <v>5.7000000000000002E-2</v>
      </c>
      <c r="AA296" s="14">
        <v>3351.52</v>
      </c>
      <c r="AB296" s="2">
        <v>2256501</v>
      </c>
      <c r="AC296" s="27">
        <v>5.8000000000000003E-2</v>
      </c>
      <c r="AD296" s="14">
        <v>3163.03</v>
      </c>
      <c r="AE296" s="27">
        <v>-7.0000000000000001E-3</v>
      </c>
    </row>
    <row r="297" spans="1:31" x14ac:dyDescent="0.3">
      <c r="A297" t="s">
        <v>1829</v>
      </c>
      <c r="B297" s="2">
        <v>277</v>
      </c>
      <c r="C297" s="27">
        <v>2.6724553786782439E-2</v>
      </c>
      <c r="D297" s="2">
        <v>63.030303030303003</v>
      </c>
      <c r="E297" s="2">
        <v>422</v>
      </c>
      <c r="F297" s="27">
        <v>3.7325313992570316E-2</v>
      </c>
      <c r="G297" s="14">
        <v>80</v>
      </c>
      <c r="H297" s="2">
        <v>405</v>
      </c>
      <c r="I297" s="27">
        <v>3.3437912813738438E-2</v>
      </c>
      <c r="J297" s="14">
        <v>73.333335899999994</v>
      </c>
      <c r="K297" s="27">
        <v>0.46209386281588449</v>
      </c>
      <c r="L297" s="2">
        <v>48385</v>
      </c>
      <c r="M297" s="27">
        <v>5.3999999999999999E-2</v>
      </c>
      <c r="N297" s="2">
        <v>408</v>
      </c>
      <c r="O297" s="2">
        <v>46095</v>
      </c>
      <c r="P297" s="27">
        <v>4.9000000000000002E-2</v>
      </c>
      <c r="Q297" s="14">
        <v>386.06</v>
      </c>
      <c r="R297" s="2">
        <v>46733</v>
      </c>
      <c r="S297" s="27">
        <v>4.8000000000000001E-2</v>
      </c>
      <c r="T297" s="14">
        <v>335.76</v>
      </c>
      <c r="U297" s="27">
        <v>-3.4000000000000002E-2</v>
      </c>
      <c r="V297" s="2">
        <v>2324069</v>
      </c>
      <c r="W297" s="27">
        <v>6.5000000000000002E-2</v>
      </c>
      <c r="X297" s="2">
        <v>2653</v>
      </c>
      <c r="Y297" s="2">
        <v>2293498</v>
      </c>
      <c r="Z297" s="27">
        <v>6.0999999999999999E-2</v>
      </c>
      <c r="AA297" s="14">
        <v>2396.9699999999998</v>
      </c>
      <c r="AB297" s="2">
        <v>2269392</v>
      </c>
      <c r="AC297" s="27">
        <v>5.8999999999999997E-2</v>
      </c>
      <c r="AD297" s="14">
        <v>2620.61</v>
      </c>
      <c r="AE297" s="27">
        <v>-2.4E-2</v>
      </c>
    </row>
    <row r="298" spans="1:31" x14ac:dyDescent="0.3">
      <c r="A298" t="s">
        <v>1830</v>
      </c>
      <c r="B298" s="2">
        <v>189</v>
      </c>
      <c r="C298" s="27">
        <v>1.8234442836468887E-2</v>
      </c>
      <c r="D298" s="2">
        <v>53.3333333333333</v>
      </c>
      <c r="E298" s="2">
        <v>275</v>
      </c>
      <c r="F298" s="27">
        <v>2.4323368123120467E-2</v>
      </c>
      <c r="G298" s="14">
        <v>61.212121212121197</v>
      </c>
      <c r="H298" s="2">
        <v>229</v>
      </c>
      <c r="I298" s="27">
        <v>1.890686922060766E-2</v>
      </c>
      <c r="J298" s="14">
        <v>61.818179999999998</v>
      </c>
      <c r="K298" s="27">
        <v>0.21164021164021163</v>
      </c>
      <c r="L298" s="2">
        <v>36569</v>
      </c>
      <c r="M298" s="27">
        <v>4.1000000000000002E-2</v>
      </c>
      <c r="N298" s="2">
        <v>331</v>
      </c>
      <c r="O298" s="2">
        <v>41757</v>
      </c>
      <c r="P298" s="27">
        <v>4.3999999999999997E-2</v>
      </c>
      <c r="Q298" s="14">
        <v>384.24</v>
      </c>
      <c r="R298" s="2">
        <v>44909</v>
      </c>
      <c r="S298" s="27">
        <v>4.5999999999999999E-2</v>
      </c>
      <c r="T298" s="14">
        <v>394.55</v>
      </c>
      <c r="U298" s="27">
        <v>0.22800000000000001</v>
      </c>
      <c r="V298" s="2">
        <v>1754901</v>
      </c>
      <c r="W298" s="27">
        <v>4.9000000000000002E-2</v>
      </c>
      <c r="X298" s="2">
        <v>2032</v>
      </c>
      <c r="Y298" s="2">
        <v>2008434</v>
      </c>
      <c r="Z298" s="27">
        <v>5.2999999999999999E-2</v>
      </c>
      <c r="AA298" s="14">
        <v>2159.39</v>
      </c>
      <c r="AB298" s="2">
        <v>2165663</v>
      </c>
      <c r="AC298" s="27">
        <v>5.6000000000000001E-2</v>
      </c>
      <c r="AD298" s="14">
        <v>2716.97</v>
      </c>
      <c r="AE298" s="27">
        <v>0.23400000000000001</v>
      </c>
    </row>
    <row r="299" spans="1:31" x14ac:dyDescent="0.3">
      <c r="A299" t="s">
        <v>1831</v>
      </c>
      <c r="B299" s="2">
        <v>103</v>
      </c>
      <c r="C299" s="27">
        <v>9.9372889532079109E-3</v>
      </c>
      <c r="D299" s="2">
        <v>34.545454545454497</v>
      </c>
      <c r="E299" s="2">
        <v>166</v>
      </c>
      <c r="F299" s="27">
        <v>1.4682469485229083E-2</v>
      </c>
      <c r="G299" s="14">
        <v>61.212121212121197</v>
      </c>
      <c r="H299" s="2">
        <v>173</v>
      </c>
      <c r="I299" s="27">
        <v>1.428335535006605E-2</v>
      </c>
      <c r="J299" s="14">
        <v>49.0909081</v>
      </c>
      <c r="K299" s="27">
        <v>0.67961165048543692</v>
      </c>
      <c r="L299" s="2">
        <v>21927</v>
      </c>
      <c r="M299" s="27">
        <v>2.5000000000000001E-2</v>
      </c>
      <c r="N299" s="2">
        <v>236</v>
      </c>
      <c r="O299" s="2">
        <v>26367</v>
      </c>
      <c r="P299" s="27">
        <v>2.8000000000000001E-2</v>
      </c>
      <c r="Q299" s="14">
        <v>233.33</v>
      </c>
      <c r="R299" s="2">
        <v>31631</v>
      </c>
      <c r="S299" s="27">
        <v>3.3000000000000002E-2</v>
      </c>
      <c r="T299" s="14">
        <v>380</v>
      </c>
      <c r="U299" s="27">
        <v>0.443</v>
      </c>
      <c r="V299" s="2">
        <v>1038538</v>
      </c>
      <c r="W299" s="27">
        <v>2.9000000000000001E-2</v>
      </c>
      <c r="X299" s="2">
        <v>1458</v>
      </c>
      <c r="Y299" s="2">
        <v>1279302</v>
      </c>
      <c r="Z299" s="27">
        <v>3.4000000000000002E-2</v>
      </c>
      <c r="AA299" s="14">
        <v>1428.48</v>
      </c>
      <c r="AB299" s="2">
        <v>1556367</v>
      </c>
      <c r="AC299" s="27">
        <v>0.04</v>
      </c>
      <c r="AD299" s="14">
        <v>1924.24</v>
      </c>
      <c r="AE299" s="27">
        <v>0.499</v>
      </c>
    </row>
    <row r="300" spans="1:31" x14ac:dyDescent="0.3">
      <c r="A300" t="s">
        <v>1832</v>
      </c>
      <c r="B300" s="2">
        <v>74</v>
      </c>
      <c r="C300" s="27">
        <v>7.1394114809454901E-3</v>
      </c>
      <c r="D300" s="2">
        <v>28.484848484848399</v>
      </c>
      <c r="E300" s="2">
        <v>151</v>
      </c>
      <c r="F300" s="27">
        <v>1.3355740314877056E-2</v>
      </c>
      <c r="G300" s="14">
        <v>50.909090909090899</v>
      </c>
      <c r="H300" s="2">
        <v>166</v>
      </c>
      <c r="I300" s="27">
        <v>1.3705416116248349E-2</v>
      </c>
      <c r="J300" s="14">
        <v>56.969695999999999</v>
      </c>
      <c r="K300" s="27">
        <v>1.2432432432432432</v>
      </c>
      <c r="L300" s="2">
        <v>21213</v>
      </c>
      <c r="M300" s="27">
        <v>2.4E-2</v>
      </c>
      <c r="N300" s="2">
        <v>601</v>
      </c>
      <c r="O300" s="2">
        <v>22237</v>
      </c>
      <c r="P300" s="27">
        <v>2.4E-2</v>
      </c>
      <c r="Q300" s="14">
        <v>263.64</v>
      </c>
      <c r="R300" s="2">
        <v>24030</v>
      </c>
      <c r="S300" s="27">
        <v>2.5000000000000001E-2</v>
      </c>
      <c r="T300" s="14">
        <v>318.79000000000002</v>
      </c>
      <c r="U300" s="27">
        <v>0.13300000000000001</v>
      </c>
      <c r="V300" s="2">
        <v>980542</v>
      </c>
      <c r="W300" s="27">
        <v>2.7E-2</v>
      </c>
      <c r="X300" s="2">
        <v>1842</v>
      </c>
      <c r="Y300" s="2">
        <v>1037722</v>
      </c>
      <c r="Z300" s="27">
        <v>2.8000000000000001E-2</v>
      </c>
      <c r="AA300" s="14">
        <v>1556.97</v>
      </c>
      <c r="AB300" s="2">
        <v>1161759</v>
      </c>
      <c r="AC300" s="27">
        <v>0.03</v>
      </c>
      <c r="AD300" s="14">
        <v>1861.21</v>
      </c>
      <c r="AE300" s="27">
        <v>0.185</v>
      </c>
    </row>
    <row r="301" spans="1:31" x14ac:dyDescent="0.3">
      <c r="A301" s="18"/>
      <c r="B301" s="18"/>
      <c r="C301" s="18"/>
      <c r="D301" s="18"/>
      <c r="E301" s="18"/>
      <c r="F301" s="18"/>
      <c r="G301" s="18"/>
      <c r="H301" s="18"/>
      <c r="I301" s="18"/>
      <c r="J301" s="18"/>
      <c r="K301" s="18"/>
      <c r="L301" s="18"/>
      <c r="M301" s="18"/>
      <c r="N301" s="18"/>
      <c r="O301" s="18"/>
      <c r="P301" s="18"/>
      <c r="Q301" s="18"/>
      <c r="R301" s="18"/>
      <c r="S301" s="18"/>
      <c r="T301" s="18"/>
      <c r="U301" s="18"/>
      <c r="V301" s="18"/>
      <c r="W301" s="18"/>
      <c r="X301" s="18"/>
      <c r="Y301" s="18"/>
      <c r="Z301" s="18"/>
      <c r="AA301" s="18"/>
      <c r="AB301" s="18"/>
      <c r="AC301" s="18"/>
      <c r="AD301" s="18"/>
      <c r="AE301" s="18"/>
    </row>
    <row r="302" spans="1:31" x14ac:dyDescent="0.3">
      <c r="A302" s="122" t="s">
        <v>1835</v>
      </c>
      <c r="B302" s="122"/>
      <c r="C302" s="122"/>
      <c r="D302" s="122"/>
      <c r="E302" s="122"/>
      <c r="F302" s="122"/>
      <c r="G302" s="122"/>
      <c r="H302" s="122"/>
      <c r="I302" s="122"/>
      <c r="J302" s="122"/>
      <c r="K302" s="122"/>
      <c r="L302" s="122"/>
      <c r="M302" s="122"/>
      <c r="N302" s="122"/>
      <c r="O302" s="122"/>
      <c r="P302" s="122"/>
      <c r="Q302" s="122"/>
      <c r="R302" s="122"/>
      <c r="S302" s="122"/>
      <c r="T302" s="122"/>
      <c r="U302" s="122"/>
      <c r="V302" s="122"/>
      <c r="W302" s="122"/>
      <c r="X302" s="122"/>
      <c r="Y302" s="122"/>
      <c r="Z302" s="122"/>
      <c r="AA302" s="122"/>
      <c r="AB302" s="122"/>
      <c r="AC302" s="122"/>
      <c r="AD302" s="122"/>
      <c r="AE302" s="122"/>
    </row>
    <row r="303" spans="1:31" x14ac:dyDescent="0.3">
      <c r="B303" s="198" t="s">
        <v>1720</v>
      </c>
      <c r="C303" s="198"/>
      <c r="D303" s="198" t="s">
        <v>1721</v>
      </c>
      <c r="E303" s="198" t="s">
        <v>1720</v>
      </c>
      <c r="F303" s="198"/>
      <c r="G303" s="198" t="s">
        <v>1721</v>
      </c>
      <c r="H303" s="198" t="s">
        <v>1720</v>
      </c>
      <c r="I303" s="198"/>
      <c r="J303" s="198" t="s">
        <v>1721</v>
      </c>
      <c r="K303" t="s">
        <v>188</v>
      </c>
      <c r="L303" s="198" t="s">
        <v>1720</v>
      </c>
      <c r="M303" s="198"/>
      <c r="N303" s="198" t="s">
        <v>1721</v>
      </c>
      <c r="O303" s="198" t="s">
        <v>1720</v>
      </c>
      <c r="P303" s="198"/>
      <c r="Q303" s="198" t="s">
        <v>1721</v>
      </c>
      <c r="R303" s="198" t="s">
        <v>1720</v>
      </c>
      <c r="S303" s="198"/>
      <c r="T303" s="198" t="s">
        <v>1721</v>
      </c>
      <c r="U303" t="s">
        <v>188</v>
      </c>
      <c r="V303" s="198" t="s">
        <v>1720</v>
      </c>
      <c r="W303" s="198"/>
      <c r="X303" s="198" t="s">
        <v>1721</v>
      </c>
      <c r="Y303" s="198" t="s">
        <v>1720</v>
      </c>
      <c r="Z303" s="198"/>
      <c r="AA303" s="198" t="s">
        <v>1721</v>
      </c>
      <c r="AB303" s="198" t="s">
        <v>1720</v>
      </c>
      <c r="AC303" s="198"/>
      <c r="AD303" s="198" t="s">
        <v>1721</v>
      </c>
      <c r="AE303" t="s">
        <v>188</v>
      </c>
    </row>
    <row r="304" spans="1:31" x14ac:dyDescent="0.3">
      <c r="A304" t="s">
        <v>190</v>
      </c>
      <c r="B304" s="2">
        <v>2153</v>
      </c>
      <c r="C304" s="27" t="s">
        <v>188</v>
      </c>
      <c r="D304" s="2">
        <v>88.484848484848399</v>
      </c>
      <c r="E304" s="2">
        <v>2315</v>
      </c>
      <c r="F304" s="27" t="s">
        <v>188</v>
      </c>
      <c r="G304" s="14">
        <v>67.272727272727195</v>
      </c>
      <c r="H304" s="2">
        <v>2408</v>
      </c>
      <c r="I304" s="27" t="s">
        <v>188</v>
      </c>
      <c r="J304" s="14">
        <v>89.090909999999994</v>
      </c>
      <c r="K304" s="27">
        <v>0.11843938690199721</v>
      </c>
      <c r="L304" s="2">
        <v>205821</v>
      </c>
      <c r="M304" s="27" t="s">
        <v>188</v>
      </c>
      <c r="N304" s="2">
        <v>1049</v>
      </c>
      <c r="O304" s="2">
        <v>216106</v>
      </c>
      <c r="P304" s="27" t="s">
        <v>188</v>
      </c>
      <c r="Q304" s="14">
        <v>941.82</v>
      </c>
      <c r="R304" s="2">
        <v>224051</v>
      </c>
      <c r="S304" s="27" t="s">
        <v>188</v>
      </c>
      <c r="T304" s="14">
        <v>1196.3599999999999</v>
      </c>
      <c r="U304" s="27">
        <v>8.8999999999999996E-2</v>
      </c>
      <c r="V304" s="2">
        <v>8495322</v>
      </c>
      <c r="W304" s="27" t="s">
        <v>188</v>
      </c>
      <c r="X304" s="2">
        <v>13850</v>
      </c>
      <c r="Y304" s="2">
        <v>8732734</v>
      </c>
      <c r="Z304" s="27" t="s">
        <v>188</v>
      </c>
      <c r="AA304" s="14">
        <v>13901.82</v>
      </c>
      <c r="AB304" s="2">
        <v>8986666</v>
      </c>
      <c r="AC304" s="27" t="s">
        <v>188</v>
      </c>
      <c r="AD304" s="14">
        <v>14521.21</v>
      </c>
      <c r="AE304" s="27">
        <v>5.8000000000000003E-2</v>
      </c>
    </row>
    <row r="305" spans="1:31" x14ac:dyDescent="0.3">
      <c r="A305" t="s">
        <v>1818</v>
      </c>
      <c r="B305" s="2">
        <v>889</v>
      </c>
      <c r="C305" s="27">
        <v>0.41291221551323737</v>
      </c>
      <c r="D305" s="2">
        <v>102.424242424242</v>
      </c>
      <c r="E305" s="2">
        <v>947</v>
      </c>
      <c r="F305" s="27">
        <v>0.40907127429805618</v>
      </c>
      <c r="G305" s="14">
        <v>97.575757575757606</v>
      </c>
      <c r="H305" s="2">
        <v>802</v>
      </c>
      <c r="I305" s="27">
        <v>0.3330564784053156</v>
      </c>
      <c r="J305" s="14">
        <v>104.242424</v>
      </c>
      <c r="K305" s="27">
        <v>-9.7862767154105731E-2</v>
      </c>
      <c r="L305" s="2">
        <v>36472</v>
      </c>
      <c r="M305" s="27">
        <v>0.17699999999999999</v>
      </c>
      <c r="N305" s="2">
        <v>743</v>
      </c>
      <c r="O305" s="2">
        <v>47362</v>
      </c>
      <c r="P305" s="27">
        <v>0.219</v>
      </c>
      <c r="Q305" s="14">
        <v>920</v>
      </c>
      <c r="R305" s="2">
        <v>37430</v>
      </c>
      <c r="S305" s="27">
        <v>0.16700000000000001</v>
      </c>
      <c r="T305" s="14">
        <v>887.88</v>
      </c>
      <c r="U305" s="27">
        <v>2.5999999999999999E-2</v>
      </c>
      <c r="V305" s="2">
        <v>867772</v>
      </c>
      <c r="W305" s="27">
        <v>0.10199999999999999</v>
      </c>
      <c r="X305" s="2">
        <v>4356</v>
      </c>
      <c r="Y305" s="2">
        <v>1063568</v>
      </c>
      <c r="Z305" s="27">
        <v>0.122</v>
      </c>
      <c r="AA305" s="14">
        <v>4703.6400000000003</v>
      </c>
      <c r="AB305" s="2">
        <v>806599</v>
      </c>
      <c r="AC305" s="27">
        <v>0.09</v>
      </c>
      <c r="AD305" s="14">
        <v>5040.6099999999997</v>
      </c>
      <c r="AE305" s="27">
        <v>-7.0000000000000007E-2</v>
      </c>
    </row>
    <row r="306" spans="1:31" x14ac:dyDescent="0.3">
      <c r="A306" t="s">
        <v>1782</v>
      </c>
      <c r="B306" s="2">
        <v>308</v>
      </c>
      <c r="C306" s="27">
        <v>0.14305620065025546</v>
      </c>
      <c r="D306" s="2">
        <v>63.030303030303003</v>
      </c>
      <c r="E306" s="2">
        <v>281</v>
      </c>
      <c r="F306" s="27">
        <v>0.12138228941684666</v>
      </c>
      <c r="G306" s="14">
        <v>58.787878787878803</v>
      </c>
      <c r="H306" s="2">
        <v>343</v>
      </c>
      <c r="I306" s="27">
        <v>0.14244186046511628</v>
      </c>
      <c r="J306" s="14">
        <v>70.909090000000006</v>
      </c>
      <c r="K306" s="27">
        <v>0.11363636363636363</v>
      </c>
      <c r="L306" s="2">
        <v>15250</v>
      </c>
      <c r="M306" s="27">
        <v>7.3999999999999996E-2</v>
      </c>
      <c r="N306" s="2">
        <v>584</v>
      </c>
      <c r="O306" s="2">
        <v>17622</v>
      </c>
      <c r="P306" s="27">
        <v>8.2000000000000003E-2</v>
      </c>
      <c r="Q306" s="14">
        <v>521.82000000000005</v>
      </c>
      <c r="R306" s="2">
        <v>14714</v>
      </c>
      <c r="S306" s="27">
        <v>6.6000000000000003E-2</v>
      </c>
      <c r="T306" s="14">
        <v>550.91</v>
      </c>
      <c r="U306" s="27">
        <v>-3.5000000000000003E-2</v>
      </c>
      <c r="V306" s="2">
        <v>375542</v>
      </c>
      <c r="W306" s="27">
        <v>4.3999999999999997E-2</v>
      </c>
      <c r="X306" s="2">
        <v>2733</v>
      </c>
      <c r="Y306" s="2">
        <v>454051</v>
      </c>
      <c r="Z306" s="27">
        <v>5.1999999999999998E-2</v>
      </c>
      <c r="AA306" s="14">
        <v>2916.97</v>
      </c>
      <c r="AB306" s="2">
        <v>350793</v>
      </c>
      <c r="AC306" s="27">
        <v>3.9E-2</v>
      </c>
      <c r="AD306" s="14">
        <v>2622.42</v>
      </c>
      <c r="AE306" s="27">
        <v>-6.6000000000000003E-2</v>
      </c>
    </row>
    <row r="307" spans="1:31" x14ac:dyDescent="0.3">
      <c r="A307" t="s">
        <v>1836</v>
      </c>
      <c r="B307" s="2">
        <v>267</v>
      </c>
      <c r="C307" s="27">
        <v>0.12401300510915002</v>
      </c>
      <c r="D307" s="2">
        <v>62.424242424242401</v>
      </c>
      <c r="E307" s="2">
        <v>265</v>
      </c>
      <c r="F307" s="27">
        <v>0.11447084233261338</v>
      </c>
      <c r="G307" s="14">
        <v>58.181818181818201</v>
      </c>
      <c r="H307" s="2">
        <v>311</v>
      </c>
      <c r="I307" s="27">
        <v>0.12915282392026578</v>
      </c>
      <c r="J307" s="14">
        <v>67.272729999999996</v>
      </c>
      <c r="K307" s="27">
        <v>0.16479400749063669</v>
      </c>
      <c r="L307" s="2">
        <v>12716</v>
      </c>
      <c r="M307" s="27">
        <v>6.2E-2</v>
      </c>
      <c r="N307" s="2">
        <v>532</v>
      </c>
      <c r="O307" s="2">
        <v>14148</v>
      </c>
      <c r="P307" s="27">
        <v>6.5000000000000002E-2</v>
      </c>
      <c r="Q307" s="14">
        <v>490.91</v>
      </c>
      <c r="R307" s="2">
        <v>10707</v>
      </c>
      <c r="S307" s="27">
        <v>4.8000000000000001E-2</v>
      </c>
      <c r="T307" s="14">
        <v>490.3</v>
      </c>
      <c r="U307" s="27">
        <v>-0.158</v>
      </c>
      <c r="V307" s="2">
        <v>276674</v>
      </c>
      <c r="W307" s="27">
        <v>3.3000000000000002E-2</v>
      </c>
      <c r="X307" s="2">
        <v>2190</v>
      </c>
      <c r="Y307" s="2">
        <v>321709</v>
      </c>
      <c r="Z307" s="27">
        <v>3.6999999999999998E-2</v>
      </c>
      <c r="AA307" s="14">
        <v>2337.58</v>
      </c>
      <c r="AB307" s="2">
        <v>221684</v>
      </c>
      <c r="AC307" s="27">
        <v>2.5000000000000001E-2</v>
      </c>
      <c r="AD307" s="14">
        <v>1923.03</v>
      </c>
      <c r="AE307" s="27">
        <v>-0.19900000000000001</v>
      </c>
    </row>
    <row r="308" spans="1:31" x14ac:dyDescent="0.3">
      <c r="A308" t="s">
        <v>1837</v>
      </c>
      <c r="B308" s="2">
        <v>27</v>
      </c>
      <c r="C308" s="27">
        <v>1.2540640966093822E-2</v>
      </c>
      <c r="D308" s="2">
        <v>26.060606060605998</v>
      </c>
      <c r="E308" s="2">
        <v>8</v>
      </c>
      <c r="F308" s="27">
        <v>3.4557235421166306E-3</v>
      </c>
      <c r="G308" s="14">
        <v>7.8787878787878798</v>
      </c>
      <c r="H308" s="2">
        <v>0</v>
      </c>
      <c r="I308" s="27">
        <v>0</v>
      </c>
      <c r="J308" s="14">
        <v>12.727273</v>
      </c>
      <c r="K308" s="27">
        <v>-1</v>
      </c>
      <c r="L308" s="2">
        <v>1903</v>
      </c>
      <c r="M308" s="27">
        <v>8.9999999999999993E-3</v>
      </c>
      <c r="N308" s="2">
        <v>218</v>
      </c>
      <c r="O308" s="2">
        <v>1685</v>
      </c>
      <c r="P308" s="27">
        <v>8.0000000000000002E-3</v>
      </c>
      <c r="Q308" s="14">
        <v>172.12</v>
      </c>
      <c r="R308" s="2">
        <v>1446</v>
      </c>
      <c r="S308" s="27">
        <v>6.0000000000000001E-3</v>
      </c>
      <c r="T308" s="14">
        <v>243.64</v>
      </c>
      <c r="U308" s="27">
        <v>-0.24</v>
      </c>
      <c r="V308" s="2">
        <v>37011</v>
      </c>
      <c r="W308" s="27">
        <v>4.0000000000000001E-3</v>
      </c>
      <c r="X308" s="2">
        <v>844</v>
      </c>
      <c r="Y308" s="2">
        <v>37700</v>
      </c>
      <c r="Z308" s="27">
        <v>4.0000000000000001E-3</v>
      </c>
      <c r="AA308" s="14">
        <v>858.18</v>
      </c>
      <c r="AB308" s="2">
        <v>24609</v>
      </c>
      <c r="AC308" s="27">
        <v>3.0000000000000001E-3</v>
      </c>
      <c r="AD308" s="14">
        <v>650.29999999999995</v>
      </c>
      <c r="AE308" s="27">
        <v>-0.33500000000000002</v>
      </c>
    </row>
    <row r="309" spans="1:31" x14ac:dyDescent="0.3">
      <c r="A309" t="s">
        <v>1838</v>
      </c>
      <c r="B309" s="2">
        <v>135</v>
      </c>
      <c r="C309" s="27">
        <v>6.2703204830469109E-2</v>
      </c>
      <c r="D309" s="2">
        <v>46.6666666666666</v>
      </c>
      <c r="E309" s="2">
        <v>180</v>
      </c>
      <c r="F309" s="27">
        <v>7.775377969762419E-2</v>
      </c>
      <c r="G309" s="14">
        <v>44.848484848484802</v>
      </c>
      <c r="H309" s="2">
        <v>188</v>
      </c>
      <c r="I309" s="27">
        <v>7.8073089700996676E-2</v>
      </c>
      <c r="J309" s="14">
        <v>58.787880000000001</v>
      </c>
      <c r="K309" s="27">
        <v>0.3925925925925926</v>
      </c>
      <c r="L309" s="2">
        <v>5618</v>
      </c>
      <c r="M309" s="27">
        <v>2.7E-2</v>
      </c>
      <c r="N309" s="2">
        <v>384</v>
      </c>
      <c r="O309" s="2">
        <v>6036</v>
      </c>
      <c r="P309" s="27">
        <v>2.8000000000000001E-2</v>
      </c>
      <c r="Q309" s="14">
        <v>309.7</v>
      </c>
      <c r="R309" s="2">
        <v>4584</v>
      </c>
      <c r="S309" s="27">
        <v>0.02</v>
      </c>
      <c r="T309" s="14">
        <v>324.24</v>
      </c>
      <c r="U309" s="27">
        <v>-0.184</v>
      </c>
      <c r="V309" s="2">
        <v>108506</v>
      </c>
      <c r="W309" s="27">
        <v>1.2999999999999999E-2</v>
      </c>
      <c r="X309" s="2">
        <v>1421</v>
      </c>
      <c r="Y309" s="2">
        <v>115928</v>
      </c>
      <c r="Z309" s="27">
        <v>1.2999999999999999E-2</v>
      </c>
      <c r="AA309" s="14">
        <v>1283.03</v>
      </c>
      <c r="AB309" s="2">
        <v>74712</v>
      </c>
      <c r="AC309" s="27">
        <v>8.0000000000000002E-3</v>
      </c>
      <c r="AD309" s="14">
        <v>1296.97</v>
      </c>
      <c r="AE309" s="27">
        <v>-0.311</v>
      </c>
    </row>
    <row r="310" spans="1:31" x14ac:dyDescent="0.3">
      <c r="A310" t="s">
        <v>1839</v>
      </c>
      <c r="B310" s="2">
        <v>105</v>
      </c>
      <c r="C310" s="27">
        <v>4.8769159312587088E-2</v>
      </c>
      <c r="D310" s="2">
        <v>45.454545454545404</v>
      </c>
      <c r="E310" s="2">
        <v>77</v>
      </c>
      <c r="F310" s="27">
        <v>3.3261339092872572E-2</v>
      </c>
      <c r="G310" s="14">
        <v>40</v>
      </c>
      <c r="H310" s="2">
        <v>123</v>
      </c>
      <c r="I310" s="27">
        <v>5.1079734219269105E-2</v>
      </c>
      <c r="J310" s="14">
        <v>41.212119999999999</v>
      </c>
      <c r="K310" s="27">
        <v>0.17142857142857143</v>
      </c>
      <c r="L310" s="2">
        <v>5195</v>
      </c>
      <c r="M310" s="27">
        <v>2.5000000000000001E-2</v>
      </c>
      <c r="N310" s="2">
        <v>284</v>
      </c>
      <c r="O310" s="2">
        <v>6427</v>
      </c>
      <c r="P310" s="27">
        <v>0.03</v>
      </c>
      <c r="Q310" s="14">
        <v>385.45</v>
      </c>
      <c r="R310" s="2">
        <v>4677</v>
      </c>
      <c r="S310" s="27">
        <v>2.1000000000000001E-2</v>
      </c>
      <c r="T310" s="14">
        <v>315.14999999999998</v>
      </c>
      <c r="U310" s="27">
        <v>-0.1</v>
      </c>
      <c r="V310" s="2">
        <v>131157</v>
      </c>
      <c r="W310" s="27">
        <v>1.4999999999999999E-2</v>
      </c>
      <c r="X310" s="2">
        <v>1614</v>
      </c>
      <c r="Y310" s="2">
        <v>168081</v>
      </c>
      <c r="Z310" s="27">
        <v>1.9E-2</v>
      </c>
      <c r="AA310" s="14">
        <v>1850.91</v>
      </c>
      <c r="AB310" s="2">
        <v>122363</v>
      </c>
      <c r="AC310" s="27">
        <v>1.4E-2</v>
      </c>
      <c r="AD310" s="14">
        <v>1624.85</v>
      </c>
      <c r="AE310" s="27">
        <v>-6.7000000000000004E-2</v>
      </c>
    </row>
    <row r="311" spans="1:31" x14ac:dyDescent="0.3">
      <c r="A311" t="s">
        <v>1840</v>
      </c>
      <c r="B311" s="2">
        <v>41</v>
      </c>
      <c r="C311" s="27">
        <v>1.9043195541105434E-2</v>
      </c>
      <c r="D311" s="2">
        <v>33.939393939393902</v>
      </c>
      <c r="E311" s="2">
        <v>16</v>
      </c>
      <c r="F311" s="27">
        <v>6.9114470842332612E-3</v>
      </c>
      <c r="G311" s="14">
        <v>10.909090909090899</v>
      </c>
      <c r="H311" s="2">
        <v>32</v>
      </c>
      <c r="I311" s="27">
        <v>1.3289036544850499E-2</v>
      </c>
      <c r="J311" s="14">
        <v>21.818182</v>
      </c>
      <c r="K311" s="27">
        <v>-0.21951219512195122</v>
      </c>
      <c r="L311" s="2">
        <v>2534</v>
      </c>
      <c r="M311" s="27">
        <v>1.2E-2</v>
      </c>
      <c r="N311" s="2">
        <v>193</v>
      </c>
      <c r="O311" s="2">
        <v>3474</v>
      </c>
      <c r="P311" s="27">
        <v>1.6E-2</v>
      </c>
      <c r="Q311" s="14">
        <v>218.18</v>
      </c>
      <c r="R311" s="2">
        <v>4007</v>
      </c>
      <c r="S311" s="27">
        <v>1.7999999999999999E-2</v>
      </c>
      <c r="T311" s="14">
        <v>332.12</v>
      </c>
      <c r="U311" s="27">
        <v>0.58099999999999996</v>
      </c>
      <c r="V311" s="2">
        <v>98868</v>
      </c>
      <c r="W311" s="27">
        <v>1.2E-2</v>
      </c>
      <c r="X311" s="2">
        <v>1392</v>
      </c>
      <c r="Y311" s="2">
        <v>132342</v>
      </c>
      <c r="Z311" s="27">
        <v>1.4999999999999999E-2</v>
      </c>
      <c r="AA311" s="14">
        <v>1549.09</v>
      </c>
      <c r="AB311" s="2">
        <v>129109</v>
      </c>
      <c r="AC311" s="27">
        <v>1.4E-2</v>
      </c>
      <c r="AD311" s="14">
        <v>1993.94</v>
      </c>
      <c r="AE311" s="27">
        <v>0.30599999999999999</v>
      </c>
    </row>
    <row r="312" spans="1:31" x14ac:dyDescent="0.3">
      <c r="A312" t="s">
        <v>1783</v>
      </c>
      <c r="B312" s="2">
        <v>581</v>
      </c>
      <c r="C312" s="27">
        <v>0.26985601486298189</v>
      </c>
      <c r="D312" s="2">
        <v>95.757575757575694</v>
      </c>
      <c r="E312" s="2">
        <v>666</v>
      </c>
      <c r="F312" s="27">
        <v>0.28768898488120953</v>
      </c>
      <c r="G312" s="14">
        <v>92.727272727272705</v>
      </c>
      <c r="H312" s="2">
        <v>459</v>
      </c>
      <c r="I312" s="27">
        <v>0.19061461794019935</v>
      </c>
      <c r="J312" s="14">
        <v>86.060609999999997</v>
      </c>
      <c r="K312" s="27">
        <v>-0.20998278829604131</v>
      </c>
      <c r="L312" s="2">
        <v>21222</v>
      </c>
      <c r="M312" s="27">
        <v>0.10299999999999999</v>
      </c>
      <c r="N312" s="2">
        <v>660</v>
      </c>
      <c r="O312" s="2">
        <v>29740</v>
      </c>
      <c r="P312" s="27">
        <v>0.13800000000000001</v>
      </c>
      <c r="Q312" s="14">
        <v>764.24</v>
      </c>
      <c r="R312" s="2">
        <v>22716</v>
      </c>
      <c r="S312" s="27">
        <v>0.10100000000000001</v>
      </c>
      <c r="T312" s="14">
        <v>627.27</v>
      </c>
      <c r="U312" s="27">
        <v>7.0000000000000007E-2</v>
      </c>
      <c r="V312" s="2">
        <v>492230</v>
      </c>
      <c r="W312" s="27">
        <v>5.8000000000000003E-2</v>
      </c>
      <c r="X312" s="2">
        <v>3316</v>
      </c>
      <c r="Y312" s="2">
        <v>609517</v>
      </c>
      <c r="Z312" s="27">
        <v>7.0000000000000007E-2</v>
      </c>
      <c r="AA312" s="14">
        <v>3615.15</v>
      </c>
      <c r="AB312" s="2">
        <v>455806</v>
      </c>
      <c r="AC312" s="27">
        <v>5.0999999999999997E-2</v>
      </c>
      <c r="AD312" s="14">
        <v>4104.24</v>
      </c>
      <c r="AE312" s="27">
        <v>-7.3999999999999996E-2</v>
      </c>
    </row>
    <row r="313" spans="1:31" x14ac:dyDescent="0.3">
      <c r="A313" t="s">
        <v>1784</v>
      </c>
      <c r="B313" s="2">
        <v>167</v>
      </c>
      <c r="C313" s="27">
        <v>7.7566186716209934E-2</v>
      </c>
      <c r="D313" s="2">
        <v>58.181818181818201</v>
      </c>
      <c r="E313" s="2">
        <v>140</v>
      </c>
      <c r="F313" s="27">
        <v>6.0475161987041039E-2</v>
      </c>
      <c r="G313" s="14">
        <v>53.3333333333333</v>
      </c>
      <c r="H313" s="2">
        <v>83</v>
      </c>
      <c r="I313" s="27">
        <v>3.4468438538205977E-2</v>
      </c>
      <c r="J313" s="14">
        <v>40</v>
      </c>
      <c r="K313" s="27">
        <v>-0.50299401197604787</v>
      </c>
      <c r="L313" s="2">
        <v>4155</v>
      </c>
      <c r="M313" s="27">
        <v>0.02</v>
      </c>
      <c r="N313" s="2">
        <v>256</v>
      </c>
      <c r="O313" s="2">
        <v>6613</v>
      </c>
      <c r="P313" s="27">
        <v>3.1E-2</v>
      </c>
      <c r="Q313" s="14">
        <v>375.76</v>
      </c>
      <c r="R313" s="2">
        <v>4679</v>
      </c>
      <c r="S313" s="27">
        <v>2.1000000000000001E-2</v>
      </c>
      <c r="T313" s="14">
        <v>291.52</v>
      </c>
      <c r="U313" s="27">
        <v>0.126</v>
      </c>
      <c r="V313" s="2">
        <v>95012</v>
      </c>
      <c r="W313" s="27">
        <v>1.0999999999999999E-2</v>
      </c>
      <c r="X313" s="2">
        <v>1513</v>
      </c>
      <c r="Y313" s="2">
        <v>126900</v>
      </c>
      <c r="Z313" s="27">
        <v>1.4999999999999999E-2</v>
      </c>
      <c r="AA313" s="14">
        <v>1600.61</v>
      </c>
      <c r="AB313" s="2">
        <v>91570</v>
      </c>
      <c r="AC313" s="27">
        <v>0.01</v>
      </c>
      <c r="AD313" s="14">
        <v>1623.03</v>
      </c>
      <c r="AE313" s="27">
        <v>-3.5999999999999997E-2</v>
      </c>
    </row>
    <row r="314" spans="1:31" x14ac:dyDescent="0.3">
      <c r="A314" t="s">
        <v>1841</v>
      </c>
      <c r="B314" s="2">
        <v>154</v>
      </c>
      <c r="C314" s="27">
        <v>7.1528100325127728E-2</v>
      </c>
      <c r="D314" s="2">
        <v>56.969696969696898</v>
      </c>
      <c r="E314" s="2">
        <v>118</v>
      </c>
      <c r="F314" s="27">
        <v>5.0971922246220304E-2</v>
      </c>
      <c r="G314" s="14">
        <v>45.454545454545404</v>
      </c>
      <c r="H314" s="2">
        <v>72</v>
      </c>
      <c r="I314" s="27">
        <v>2.9900332225913623E-2</v>
      </c>
      <c r="J314" s="14">
        <v>41.212119999999999</v>
      </c>
      <c r="K314" s="27">
        <v>-0.53246753246753242</v>
      </c>
      <c r="L314" s="2">
        <v>3596</v>
      </c>
      <c r="M314" s="27">
        <v>1.7000000000000001E-2</v>
      </c>
      <c r="N314" s="2">
        <v>252</v>
      </c>
      <c r="O314" s="2">
        <v>5300</v>
      </c>
      <c r="P314" s="27">
        <v>2.5000000000000001E-2</v>
      </c>
      <c r="Q314" s="14">
        <v>327.88</v>
      </c>
      <c r="R314" s="2">
        <v>3679</v>
      </c>
      <c r="S314" s="27">
        <v>1.6E-2</v>
      </c>
      <c r="T314" s="14">
        <v>247.88</v>
      </c>
      <c r="U314" s="27">
        <v>2.3E-2</v>
      </c>
      <c r="V314" s="2">
        <v>74400</v>
      </c>
      <c r="W314" s="27">
        <v>8.9999999999999993E-3</v>
      </c>
      <c r="X314" s="2">
        <v>1283</v>
      </c>
      <c r="Y314" s="2">
        <v>96402</v>
      </c>
      <c r="Z314" s="27">
        <v>1.0999999999999999E-2</v>
      </c>
      <c r="AA314" s="14">
        <v>1494.55</v>
      </c>
      <c r="AB314" s="2">
        <v>64347</v>
      </c>
      <c r="AC314" s="27">
        <v>7.0000000000000001E-3</v>
      </c>
      <c r="AD314" s="14">
        <v>1350.3</v>
      </c>
      <c r="AE314" s="27">
        <v>-0.13500000000000001</v>
      </c>
    </row>
    <row r="315" spans="1:31" x14ac:dyDescent="0.3">
      <c r="A315" t="s">
        <v>1842</v>
      </c>
      <c r="B315" s="2">
        <v>78</v>
      </c>
      <c r="C315" s="27">
        <v>3.6228518346493266E-2</v>
      </c>
      <c r="D315" s="2">
        <v>41.818181818181799</v>
      </c>
      <c r="E315" s="2">
        <v>26</v>
      </c>
      <c r="F315" s="27">
        <v>1.123110151187905E-2</v>
      </c>
      <c r="G315" s="14">
        <v>18.181818181818102</v>
      </c>
      <c r="H315" s="2">
        <v>0</v>
      </c>
      <c r="I315" s="27">
        <v>0</v>
      </c>
      <c r="J315" s="14">
        <v>12.727273</v>
      </c>
      <c r="K315" s="27">
        <v>-1</v>
      </c>
      <c r="L315" s="2">
        <v>821</v>
      </c>
      <c r="M315" s="27">
        <v>4.0000000000000001E-3</v>
      </c>
      <c r="N315" s="2">
        <v>132</v>
      </c>
      <c r="O315" s="2">
        <v>1451</v>
      </c>
      <c r="P315" s="27">
        <v>7.0000000000000001E-3</v>
      </c>
      <c r="Q315" s="14">
        <v>192.73</v>
      </c>
      <c r="R315" s="2">
        <v>778</v>
      </c>
      <c r="S315" s="27">
        <v>3.0000000000000001E-3</v>
      </c>
      <c r="T315" s="14">
        <v>154.55000000000001</v>
      </c>
      <c r="U315" s="27">
        <v>-5.1999999999999998E-2</v>
      </c>
      <c r="V315" s="2">
        <v>16458</v>
      </c>
      <c r="W315" s="27">
        <v>2E-3</v>
      </c>
      <c r="X315" s="2">
        <v>627</v>
      </c>
      <c r="Y315" s="2">
        <v>20164</v>
      </c>
      <c r="Z315" s="27">
        <v>2E-3</v>
      </c>
      <c r="AA315" s="14">
        <v>672.12</v>
      </c>
      <c r="AB315" s="2">
        <v>10284</v>
      </c>
      <c r="AC315" s="27">
        <v>1E-3</v>
      </c>
      <c r="AD315" s="14">
        <v>459.39</v>
      </c>
      <c r="AE315" s="27">
        <v>-0.375</v>
      </c>
    </row>
    <row r="316" spans="1:31" x14ac:dyDescent="0.3">
      <c r="A316" t="s">
        <v>1843</v>
      </c>
      <c r="B316" s="2">
        <v>28</v>
      </c>
      <c r="C316" s="27">
        <v>1.3005109150023224E-2</v>
      </c>
      <c r="D316" s="2">
        <v>26.6666666666666</v>
      </c>
      <c r="E316" s="2">
        <v>65</v>
      </c>
      <c r="F316" s="27">
        <v>2.8077753779697623E-2</v>
      </c>
      <c r="G316" s="14">
        <v>36.969696969696898</v>
      </c>
      <c r="H316" s="2">
        <v>15</v>
      </c>
      <c r="I316" s="27">
        <v>6.2292358803986711E-3</v>
      </c>
      <c r="J316" s="14">
        <v>15.151515</v>
      </c>
      <c r="K316" s="27">
        <v>-0.4642857142857143</v>
      </c>
      <c r="L316" s="2">
        <v>1237</v>
      </c>
      <c r="M316" s="27">
        <v>6.0000000000000001E-3</v>
      </c>
      <c r="N316" s="2">
        <v>159</v>
      </c>
      <c r="O316" s="2">
        <v>1761</v>
      </c>
      <c r="P316" s="27">
        <v>8.0000000000000002E-3</v>
      </c>
      <c r="Q316" s="14">
        <v>187.88</v>
      </c>
      <c r="R316" s="2">
        <v>1026</v>
      </c>
      <c r="S316" s="27">
        <v>5.0000000000000001E-3</v>
      </c>
      <c r="T316" s="14">
        <v>143.63999999999999</v>
      </c>
      <c r="U316" s="27">
        <v>-0.17100000000000001</v>
      </c>
      <c r="V316" s="2">
        <v>22333</v>
      </c>
      <c r="W316" s="27">
        <v>3.0000000000000001E-3</v>
      </c>
      <c r="X316" s="2">
        <v>696</v>
      </c>
      <c r="Y316" s="2">
        <v>27077</v>
      </c>
      <c r="Z316" s="27">
        <v>3.0000000000000001E-3</v>
      </c>
      <c r="AA316" s="14">
        <v>793.33</v>
      </c>
      <c r="AB316" s="2">
        <v>17111</v>
      </c>
      <c r="AC316" s="27">
        <v>2E-3</v>
      </c>
      <c r="AD316" s="14">
        <v>705.45</v>
      </c>
      <c r="AE316" s="27">
        <v>-0.23400000000000001</v>
      </c>
    </row>
    <row r="317" spans="1:31" x14ac:dyDescent="0.3">
      <c r="A317" t="s">
        <v>1844</v>
      </c>
      <c r="B317" s="2">
        <v>48</v>
      </c>
      <c r="C317" s="27">
        <v>2.2294472828611241E-2</v>
      </c>
      <c r="D317" s="2">
        <v>33.939393939393902</v>
      </c>
      <c r="E317" s="2">
        <v>27</v>
      </c>
      <c r="F317" s="27">
        <v>1.1663066954643628E-2</v>
      </c>
      <c r="G317" s="14">
        <v>20.606060606060598</v>
      </c>
      <c r="H317" s="2">
        <v>57</v>
      </c>
      <c r="I317" s="27">
        <v>2.3671096345514949E-2</v>
      </c>
      <c r="J317" s="14">
        <v>33.3333321</v>
      </c>
      <c r="K317" s="27">
        <v>0.1875</v>
      </c>
      <c r="L317" s="2">
        <v>1538</v>
      </c>
      <c r="M317" s="27">
        <v>7.0000000000000001E-3</v>
      </c>
      <c r="N317" s="2">
        <v>169</v>
      </c>
      <c r="O317" s="2">
        <v>2088</v>
      </c>
      <c r="P317" s="27">
        <v>0.01</v>
      </c>
      <c r="Q317" s="14">
        <v>206.06</v>
      </c>
      <c r="R317" s="2">
        <v>1875</v>
      </c>
      <c r="S317" s="27">
        <v>8.0000000000000002E-3</v>
      </c>
      <c r="T317" s="14">
        <v>222.42</v>
      </c>
      <c r="U317" s="27">
        <v>0.219</v>
      </c>
      <c r="V317" s="2">
        <v>35609</v>
      </c>
      <c r="W317" s="27">
        <v>4.0000000000000001E-3</v>
      </c>
      <c r="X317" s="2">
        <v>833</v>
      </c>
      <c r="Y317" s="2">
        <v>49161</v>
      </c>
      <c r="Z317" s="27">
        <v>6.0000000000000001E-3</v>
      </c>
      <c r="AA317" s="14">
        <v>983.64</v>
      </c>
      <c r="AB317" s="2">
        <v>36952</v>
      </c>
      <c r="AC317" s="27">
        <v>4.0000000000000001E-3</v>
      </c>
      <c r="AD317" s="14">
        <v>1081.82</v>
      </c>
      <c r="AE317" s="27">
        <v>3.7999999999999999E-2</v>
      </c>
    </row>
    <row r="318" spans="1:31" x14ac:dyDescent="0.3">
      <c r="A318" t="s">
        <v>1845</v>
      </c>
      <c r="B318" s="2">
        <v>13</v>
      </c>
      <c r="C318" s="27">
        <v>6.0380863910822107E-3</v>
      </c>
      <c r="D318" s="2">
        <v>12.7272727272727</v>
      </c>
      <c r="E318" s="2">
        <v>22</v>
      </c>
      <c r="F318" s="27">
        <v>9.5032397408207347E-3</v>
      </c>
      <c r="G318" s="14">
        <v>16.969696969696901</v>
      </c>
      <c r="H318" s="2">
        <v>11</v>
      </c>
      <c r="I318" s="27">
        <v>4.5681063122923592E-3</v>
      </c>
      <c r="J318" s="14">
        <v>10.909091</v>
      </c>
      <c r="K318" s="27">
        <v>-0.15384615384615385</v>
      </c>
      <c r="L318" s="2">
        <v>559</v>
      </c>
      <c r="M318" s="27">
        <v>3.0000000000000001E-3</v>
      </c>
      <c r="N318" s="2">
        <v>87</v>
      </c>
      <c r="O318" s="2">
        <v>1313</v>
      </c>
      <c r="P318" s="27">
        <v>6.0000000000000001E-3</v>
      </c>
      <c r="Q318" s="14">
        <v>145.44999999999999</v>
      </c>
      <c r="R318" s="2">
        <v>1000</v>
      </c>
      <c r="S318" s="27">
        <v>4.0000000000000001E-3</v>
      </c>
      <c r="T318" s="14">
        <v>167.88</v>
      </c>
      <c r="U318" s="27">
        <v>0.78900000000000003</v>
      </c>
      <c r="V318" s="2">
        <v>20612</v>
      </c>
      <c r="W318" s="27">
        <v>2E-3</v>
      </c>
      <c r="X318" s="2">
        <v>696</v>
      </c>
      <c r="Y318" s="2">
        <v>30498</v>
      </c>
      <c r="Z318" s="27">
        <v>3.0000000000000001E-3</v>
      </c>
      <c r="AA318" s="14">
        <v>752.12</v>
      </c>
      <c r="AB318" s="2">
        <v>27223</v>
      </c>
      <c r="AC318" s="27">
        <v>3.0000000000000001E-3</v>
      </c>
      <c r="AD318" s="14">
        <v>860.61</v>
      </c>
      <c r="AE318" s="27">
        <v>0.32100000000000001</v>
      </c>
    </row>
    <row r="319" spans="1:31" x14ac:dyDescent="0.3">
      <c r="A319" t="s">
        <v>1785</v>
      </c>
      <c r="B319" s="2">
        <v>414</v>
      </c>
      <c r="C319" s="27">
        <v>0.19228982814677195</v>
      </c>
      <c r="D319" s="2">
        <v>89.090909090909093</v>
      </c>
      <c r="E319" s="2">
        <v>526</v>
      </c>
      <c r="F319" s="27">
        <v>0.22721382289416847</v>
      </c>
      <c r="G319" s="14">
        <v>84.848484848484802</v>
      </c>
      <c r="H319" s="2">
        <v>376</v>
      </c>
      <c r="I319" s="27">
        <v>0.15614617940199335</v>
      </c>
      <c r="J319" s="14">
        <v>80</v>
      </c>
      <c r="K319" s="27">
        <v>-9.1787439613526575E-2</v>
      </c>
      <c r="L319" s="2">
        <v>17067</v>
      </c>
      <c r="M319" s="27">
        <v>8.3000000000000004E-2</v>
      </c>
      <c r="N319" s="2">
        <v>596</v>
      </c>
      <c r="O319" s="2">
        <v>23127</v>
      </c>
      <c r="P319" s="27">
        <v>0.107</v>
      </c>
      <c r="Q319" s="14">
        <v>658.79</v>
      </c>
      <c r="R319" s="2">
        <v>18037</v>
      </c>
      <c r="S319" s="27">
        <v>8.1000000000000003E-2</v>
      </c>
      <c r="T319" s="14">
        <v>595.76</v>
      </c>
      <c r="U319" s="27">
        <v>5.7000000000000002E-2</v>
      </c>
      <c r="V319" s="2">
        <v>397218</v>
      </c>
      <c r="W319" s="27">
        <v>4.7E-2</v>
      </c>
      <c r="X319" s="2">
        <v>2708</v>
      </c>
      <c r="Y319" s="2">
        <v>482617</v>
      </c>
      <c r="Z319" s="27">
        <v>5.5E-2</v>
      </c>
      <c r="AA319" s="14">
        <v>3133.94</v>
      </c>
      <c r="AB319" s="2">
        <v>364236</v>
      </c>
      <c r="AC319" s="27">
        <v>4.1000000000000002E-2</v>
      </c>
      <c r="AD319" s="14">
        <v>3466.06</v>
      </c>
      <c r="AE319" s="27">
        <v>-8.3000000000000004E-2</v>
      </c>
    </row>
    <row r="320" spans="1:31" x14ac:dyDescent="0.3">
      <c r="A320" t="s">
        <v>1841</v>
      </c>
      <c r="B320" s="2">
        <v>383</v>
      </c>
      <c r="C320" s="27">
        <v>0.17789131444496051</v>
      </c>
      <c r="D320" s="2">
        <v>96.969696969696898</v>
      </c>
      <c r="E320" s="2">
        <v>474</v>
      </c>
      <c r="F320" s="27">
        <v>0.20475161987041038</v>
      </c>
      <c r="G320" s="14">
        <v>81.818181818181799</v>
      </c>
      <c r="H320" s="2">
        <v>366</v>
      </c>
      <c r="I320" s="27">
        <v>0.15199335548172757</v>
      </c>
      <c r="J320" s="14">
        <v>80</v>
      </c>
      <c r="K320" s="27">
        <v>-4.4386422976501305E-2</v>
      </c>
      <c r="L320" s="2">
        <v>15840</v>
      </c>
      <c r="M320" s="27">
        <v>7.6999999999999999E-2</v>
      </c>
      <c r="N320" s="2">
        <v>567</v>
      </c>
      <c r="O320" s="2">
        <v>20235</v>
      </c>
      <c r="P320" s="27">
        <v>9.4E-2</v>
      </c>
      <c r="Q320" s="14">
        <v>589.09</v>
      </c>
      <c r="R320" s="2">
        <v>16010</v>
      </c>
      <c r="S320" s="27">
        <v>7.0999999999999994E-2</v>
      </c>
      <c r="T320" s="14">
        <v>578.79</v>
      </c>
      <c r="U320" s="27">
        <v>1.0999999999999999E-2</v>
      </c>
      <c r="V320" s="2">
        <v>347142</v>
      </c>
      <c r="W320" s="27">
        <v>4.1000000000000002E-2</v>
      </c>
      <c r="X320" s="2">
        <v>2735</v>
      </c>
      <c r="Y320" s="2">
        <v>407220</v>
      </c>
      <c r="Z320" s="27">
        <v>4.7E-2</v>
      </c>
      <c r="AA320" s="14">
        <v>2897.58</v>
      </c>
      <c r="AB320" s="2">
        <v>300472</v>
      </c>
      <c r="AC320" s="27">
        <v>3.3000000000000002E-2</v>
      </c>
      <c r="AD320" s="14">
        <v>3140.61</v>
      </c>
      <c r="AE320" s="27">
        <v>-0.13400000000000001</v>
      </c>
    </row>
    <row r="321" spans="1:31" x14ac:dyDescent="0.3">
      <c r="A321" t="s">
        <v>1842</v>
      </c>
      <c r="B321" s="2">
        <v>67</v>
      </c>
      <c r="C321" s="27">
        <v>3.1119368323269857E-2</v>
      </c>
      <c r="D321" s="2">
        <v>44.2424242424242</v>
      </c>
      <c r="E321" s="2">
        <v>45</v>
      </c>
      <c r="F321" s="27">
        <v>1.9438444924406047E-2</v>
      </c>
      <c r="G321" s="14">
        <v>24.848484848484802</v>
      </c>
      <c r="H321" s="2">
        <v>70</v>
      </c>
      <c r="I321" s="27">
        <v>2.9069767441860465E-2</v>
      </c>
      <c r="J321" s="14">
        <v>40</v>
      </c>
      <c r="K321" s="27">
        <v>4.4776119402985072E-2</v>
      </c>
      <c r="L321" s="2">
        <v>3010</v>
      </c>
      <c r="M321" s="27">
        <v>1.4999999999999999E-2</v>
      </c>
      <c r="N321" s="2">
        <v>233</v>
      </c>
      <c r="O321" s="2">
        <v>3720</v>
      </c>
      <c r="P321" s="27">
        <v>1.7000000000000001E-2</v>
      </c>
      <c r="Q321" s="14">
        <v>343.64</v>
      </c>
      <c r="R321" s="2">
        <v>2410</v>
      </c>
      <c r="S321" s="27">
        <v>1.0999999999999999E-2</v>
      </c>
      <c r="T321" s="14">
        <v>250.91</v>
      </c>
      <c r="U321" s="27">
        <v>-0.19900000000000001</v>
      </c>
      <c r="V321" s="2">
        <v>59526</v>
      </c>
      <c r="W321" s="27">
        <v>7.0000000000000001E-3</v>
      </c>
      <c r="X321" s="2">
        <v>1012</v>
      </c>
      <c r="Y321" s="2">
        <v>64473</v>
      </c>
      <c r="Z321" s="27">
        <v>7.0000000000000001E-3</v>
      </c>
      <c r="AA321" s="14">
        <v>1194.55</v>
      </c>
      <c r="AB321" s="2">
        <v>43271</v>
      </c>
      <c r="AC321" s="27">
        <v>5.0000000000000001E-3</v>
      </c>
      <c r="AD321" s="14">
        <v>1033.33</v>
      </c>
      <c r="AE321" s="27">
        <v>-0.27300000000000002</v>
      </c>
    </row>
    <row r="322" spans="1:31" x14ac:dyDescent="0.3">
      <c r="A322" t="s">
        <v>1843</v>
      </c>
      <c r="B322" s="2">
        <v>142</v>
      </c>
      <c r="C322" s="27">
        <v>6.5954482117974916E-2</v>
      </c>
      <c r="D322" s="2">
        <v>58.181818181818201</v>
      </c>
      <c r="E322" s="2">
        <v>190</v>
      </c>
      <c r="F322" s="27">
        <v>8.2073434125269976E-2</v>
      </c>
      <c r="G322" s="14">
        <v>53.3333333333333</v>
      </c>
      <c r="H322" s="2">
        <v>159</v>
      </c>
      <c r="I322" s="27">
        <v>6.6029900332225916E-2</v>
      </c>
      <c r="J322" s="14">
        <v>58.787880000000001</v>
      </c>
      <c r="K322" s="27">
        <v>0.11971830985915492</v>
      </c>
      <c r="L322" s="2">
        <v>5349</v>
      </c>
      <c r="M322" s="27">
        <v>2.5999999999999999E-2</v>
      </c>
      <c r="N322" s="2">
        <v>338</v>
      </c>
      <c r="O322" s="2">
        <v>6974</v>
      </c>
      <c r="P322" s="27">
        <v>3.2000000000000001E-2</v>
      </c>
      <c r="Q322" s="14">
        <v>364.24</v>
      </c>
      <c r="R322" s="2">
        <v>5486</v>
      </c>
      <c r="S322" s="27">
        <v>2.4E-2</v>
      </c>
      <c r="T322" s="14">
        <v>346.06</v>
      </c>
      <c r="U322" s="27">
        <v>2.5999999999999999E-2</v>
      </c>
      <c r="V322" s="2">
        <v>103234</v>
      </c>
      <c r="W322" s="27">
        <v>1.2E-2</v>
      </c>
      <c r="X322" s="2">
        <v>1496</v>
      </c>
      <c r="Y322" s="2">
        <v>119334</v>
      </c>
      <c r="Z322" s="27">
        <v>1.4E-2</v>
      </c>
      <c r="AA322" s="14">
        <v>1385.45</v>
      </c>
      <c r="AB322" s="2">
        <v>86679</v>
      </c>
      <c r="AC322" s="27">
        <v>0.01</v>
      </c>
      <c r="AD322" s="14">
        <v>1621.82</v>
      </c>
      <c r="AE322" s="27">
        <v>-0.16</v>
      </c>
    </row>
    <row r="323" spans="1:31" x14ac:dyDescent="0.3">
      <c r="A323" t="s">
        <v>1844</v>
      </c>
      <c r="B323" s="2">
        <v>174</v>
      </c>
      <c r="C323" s="27">
        <v>8.0817464003715742E-2</v>
      </c>
      <c r="D323" s="2">
        <v>61.818181818181799</v>
      </c>
      <c r="E323" s="2">
        <v>239</v>
      </c>
      <c r="F323" s="27">
        <v>0.10323974082073434</v>
      </c>
      <c r="G323" s="14">
        <v>61.212121212121197</v>
      </c>
      <c r="H323" s="2">
        <v>137</v>
      </c>
      <c r="I323" s="27">
        <v>5.6893687707641194E-2</v>
      </c>
      <c r="J323" s="14">
        <v>46.6666679</v>
      </c>
      <c r="K323" s="27">
        <v>-0.21264367816091953</v>
      </c>
      <c r="L323" s="2">
        <v>7481</v>
      </c>
      <c r="M323" s="27">
        <v>3.5999999999999997E-2</v>
      </c>
      <c r="N323" s="2">
        <v>339</v>
      </c>
      <c r="O323" s="2">
        <v>9541</v>
      </c>
      <c r="P323" s="27">
        <v>4.3999999999999997E-2</v>
      </c>
      <c r="Q323" s="14">
        <v>406.67</v>
      </c>
      <c r="R323" s="2">
        <v>8114</v>
      </c>
      <c r="S323" s="27">
        <v>3.5999999999999997E-2</v>
      </c>
      <c r="T323" s="14">
        <v>516.36</v>
      </c>
      <c r="U323" s="27">
        <v>8.5000000000000006E-2</v>
      </c>
      <c r="V323" s="2">
        <v>184382</v>
      </c>
      <c r="W323" s="27">
        <v>2.1999999999999999E-2</v>
      </c>
      <c r="X323" s="2">
        <v>2237</v>
      </c>
      <c r="Y323" s="2">
        <v>223413</v>
      </c>
      <c r="Z323" s="27">
        <v>2.5999999999999999E-2</v>
      </c>
      <c r="AA323" s="14">
        <v>1999.39</v>
      </c>
      <c r="AB323" s="2">
        <v>170522</v>
      </c>
      <c r="AC323" s="27">
        <v>1.9E-2</v>
      </c>
      <c r="AD323" s="14">
        <v>2356.9699999999998</v>
      </c>
      <c r="AE323" s="27">
        <v>-7.4999999999999997E-2</v>
      </c>
    </row>
    <row r="324" spans="1:31" x14ac:dyDescent="0.3">
      <c r="A324" t="s">
        <v>1845</v>
      </c>
      <c r="B324" s="2">
        <v>31</v>
      </c>
      <c r="C324" s="27">
        <v>1.4398513701811427E-2</v>
      </c>
      <c r="D324" s="2">
        <v>29.696969696969699</v>
      </c>
      <c r="E324" s="2">
        <v>52</v>
      </c>
      <c r="F324" s="27">
        <v>2.24622030237581E-2</v>
      </c>
      <c r="G324" s="14">
        <v>26.6666666666666</v>
      </c>
      <c r="H324" s="2">
        <v>10</v>
      </c>
      <c r="I324" s="27">
        <v>4.152823920265781E-3</v>
      </c>
      <c r="J324" s="14">
        <v>9.0909089999999999</v>
      </c>
      <c r="K324" s="27">
        <v>-0.67741935483870963</v>
      </c>
      <c r="L324" s="2">
        <v>1227</v>
      </c>
      <c r="M324" s="27">
        <v>6.0000000000000001E-3</v>
      </c>
      <c r="N324" s="2">
        <v>128</v>
      </c>
      <c r="O324" s="2">
        <v>2892</v>
      </c>
      <c r="P324" s="27">
        <v>1.2999999999999999E-2</v>
      </c>
      <c r="Q324" s="14">
        <v>243.64</v>
      </c>
      <c r="R324" s="2">
        <v>2027</v>
      </c>
      <c r="S324" s="27">
        <v>8.9999999999999993E-3</v>
      </c>
      <c r="T324" s="14">
        <v>183.64</v>
      </c>
      <c r="U324" s="27">
        <v>0.65200000000000002</v>
      </c>
      <c r="V324" s="2">
        <v>50076</v>
      </c>
      <c r="W324" s="27">
        <v>6.0000000000000001E-3</v>
      </c>
      <c r="X324" s="2">
        <v>929</v>
      </c>
      <c r="Y324" s="2">
        <v>75397</v>
      </c>
      <c r="Z324" s="27">
        <v>8.9999999999999993E-3</v>
      </c>
      <c r="AA324" s="14">
        <v>1118.79</v>
      </c>
      <c r="AB324" s="2">
        <v>63764</v>
      </c>
      <c r="AC324" s="27">
        <v>7.0000000000000001E-3</v>
      </c>
      <c r="AD324" s="14">
        <v>1146.67</v>
      </c>
      <c r="AE324" s="27">
        <v>0.27300000000000002</v>
      </c>
    </row>
    <row r="325" spans="1:31" x14ac:dyDescent="0.3">
      <c r="A325" t="s">
        <v>1834</v>
      </c>
      <c r="B325" s="2">
        <v>1264</v>
      </c>
      <c r="C325" s="27">
        <v>0.58708778448676269</v>
      </c>
      <c r="D325" s="2">
        <v>120</v>
      </c>
      <c r="E325" s="2">
        <v>1368</v>
      </c>
      <c r="F325" s="27">
        <v>0.59092872570194388</v>
      </c>
      <c r="G325" s="14">
        <v>112.121212121212</v>
      </c>
      <c r="H325" s="2">
        <v>1606</v>
      </c>
      <c r="I325" s="27">
        <v>0.6669435215946844</v>
      </c>
      <c r="J325" s="14">
        <v>127.272728</v>
      </c>
      <c r="K325" s="27">
        <v>0.27056962025316456</v>
      </c>
      <c r="L325" s="2">
        <v>169349</v>
      </c>
      <c r="M325" s="27">
        <v>0.82299999999999995</v>
      </c>
      <c r="N325" s="2">
        <v>1010</v>
      </c>
      <c r="O325" s="2">
        <v>168744</v>
      </c>
      <c r="P325" s="27">
        <v>0.78100000000000003</v>
      </c>
      <c r="Q325" s="14">
        <v>1060.6099999999999</v>
      </c>
      <c r="R325" s="2">
        <v>186621</v>
      </c>
      <c r="S325" s="27">
        <v>0.83299999999999996</v>
      </c>
      <c r="T325" s="14">
        <v>1435.76</v>
      </c>
      <c r="U325" s="27">
        <v>0.10199999999999999</v>
      </c>
      <c r="V325" s="2">
        <v>7627550</v>
      </c>
      <c r="W325" s="27">
        <v>0.89800000000000002</v>
      </c>
      <c r="X325" s="2">
        <v>15490</v>
      </c>
      <c r="Y325" s="2">
        <v>7669166</v>
      </c>
      <c r="Z325" s="27">
        <v>0.878</v>
      </c>
      <c r="AA325" s="14">
        <v>15427.88</v>
      </c>
      <c r="AB325" s="2">
        <v>8180067</v>
      </c>
      <c r="AC325" s="27">
        <v>0.91</v>
      </c>
      <c r="AD325" s="14">
        <v>16434.54</v>
      </c>
      <c r="AE325" s="27">
        <v>7.1999999999999995E-2</v>
      </c>
    </row>
    <row r="326" spans="1:31" x14ac:dyDescent="0.3">
      <c r="A326" t="s">
        <v>1782</v>
      </c>
      <c r="B326" s="2">
        <v>817</v>
      </c>
      <c r="C326" s="27">
        <v>0.37947050627032047</v>
      </c>
      <c r="D326" s="2">
        <v>106.06060606060601</v>
      </c>
      <c r="E326" s="2">
        <v>938</v>
      </c>
      <c r="F326" s="27">
        <v>0.40518358531317494</v>
      </c>
      <c r="G326" s="14">
        <v>96.363636363636402</v>
      </c>
      <c r="H326" s="2">
        <v>1225</v>
      </c>
      <c r="I326" s="27">
        <v>0.50872093023255816</v>
      </c>
      <c r="J326" s="14">
        <v>120.606064</v>
      </c>
      <c r="K326" s="27">
        <v>0.49938800489596086</v>
      </c>
      <c r="L326" s="2">
        <v>125529</v>
      </c>
      <c r="M326" s="27">
        <v>0.61</v>
      </c>
      <c r="N326" s="2">
        <v>1037</v>
      </c>
      <c r="O326" s="2">
        <v>121088</v>
      </c>
      <c r="P326" s="27">
        <v>0.56000000000000005</v>
      </c>
      <c r="Q326" s="14">
        <v>1034.55</v>
      </c>
      <c r="R326" s="2">
        <v>132017</v>
      </c>
      <c r="S326" s="27">
        <v>0.58899999999999997</v>
      </c>
      <c r="T326" s="14">
        <v>1344.24</v>
      </c>
      <c r="U326" s="27">
        <v>5.1999999999999998E-2</v>
      </c>
      <c r="V326" s="2">
        <v>5790792</v>
      </c>
      <c r="W326" s="27">
        <v>0.68200000000000005</v>
      </c>
      <c r="X326" s="2">
        <v>19179</v>
      </c>
      <c r="Y326" s="2">
        <v>5791300</v>
      </c>
      <c r="Z326" s="27">
        <v>0.66300000000000003</v>
      </c>
      <c r="AA326" s="14">
        <v>18430.3</v>
      </c>
      <c r="AB326" s="2">
        <v>6159787</v>
      </c>
      <c r="AC326" s="27">
        <v>0.68500000000000005</v>
      </c>
      <c r="AD326" s="14">
        <v>17987.27</v>
      </c>
      <c r="AE326" s="27">
        <v>6.4000000000000001E-2</v>
      </c>
    </row>
    <row r="327" spans="1:31" x14ac:dyDescent="0.3">
      <c r="A327" t="s">
        <v>1836</v>
      </c>
      <c r="B327" s="2">
        <v>522</v>
      </c>
      <c r="C327" s="27">
        <v>0.24245239201114724</v>
      </c>
      <c r="D327" s="2">
        <v>81.212121212121204</v>
      </c>
      <c r="E327" s="2">
        <v>490</v>
      </c>
      <c r="F327" s="27">
        <v>0.21166306695464362</v>
      </c>
      <c r="G327" s="14">
        <v>77.575757575757507</v>
      </c>
      <c r="H327" s="2">
        <v>899</v>
      </c>
      <c r="I327" s="27">
        <v>0.37333887043189368</v>
      </c>
      <c r="J327" s="14">
        <v>117.57576</v>
      </c>
      <c r="K327" s="27">
        <v>0.72222222222222221</v>
      </c>
      <c r="L327" s="2">
        <v>65384</v>
      </c>
      <c r="M327" s="27">
        <v>0.318</v>
      </c>
      <c r="N327" s="2">
        <v>823</v>
      </c>
      <c r="O327" s="2">
        <v>57661</v>
      </c>
      <c r="P327" s="27">
        <v>0.26700000000000002</v>
      </c>
      <c r="Q327" s="14">
        <v>846.67</v>
      </c>
      <c r="R327" s="2">
        <v>63707</v>
      </c>
      <c r="S327" s="27">
        <v>0.28399999999999997</v>
      </c>
      <c r="T327" s="14">
        <v>1018.18</v>
      </c>
      <c r="U327" s="27">
        <v>-2.5999999999999999E-2</v>
      </c>
      <c r="V327" s="2">
        <v>2893290</v>
      </c>
      <c r="W327" s="27">
        <v>0.34100000000000003</v>
      </c>
      <c r="X327" s="2">
        <v>14545</v>
      </c>
      <c r="Y327" s="2">
        <v>2723225</v>
      </c>
      <c r="Z327" s="27">
        <v>0.312</v>
      </c>
      <c r="AA327" s="14">
        <v>13369.09</v>
      </c>
      <c r="AB327" s="2">
        <v>2798929</v>
      </c>
      <c r="AC327" s="27">
        <v>0.311</v>
      </c>
      <c r="AD327" s="14">
        <v>12843.03</v>
      </c>
      <c r="AE327" s="27">
        <v>-3.3000000000000002E-2</v>
      </c>
    </row>
    <row r="328" spans="1:31" x14ac:dyDescent="0.3">
      <c r="A328" t="s">
        <v>1837</v>
      </c>
      <c r="B328" s="2">
        <v>129</v>
      </c>
      <c r="C328" s="27">
        <v>5.991639572689271E-2</v>
      </c>
      <c r="D328" s="2">
        <v>53.3333333333333</v>
      </c>
      <c r="E328" s="2">
        <v>48</v>
      </c>
      <c r="F328" s="27">
        <v>2.0734341252699785E-2</v>
      </c>
      <c r="G328" s="14">
        <v>21.2121212121212</v>
      </c>
      <c r="H328" s="2">
        <v>123</v>
      </c>
      <c r="I328" s="27">
        <v>5.1079734219269105E-2</v>
      </c>
      <c r="J328" s="14">
        <v>64.242424</v>
      </c>
      <c r="K328" s="27">
        <v>-4.6511627906976744E-2</v>
      </c>
      <c r="L328" s="2">
        <v>11533</v>
      </c>
      <c r="M328" s="27">
        <v>5.6000000000000001E-2</v>
      </c>
      <c r="N328" s="2">
        <v>501</v>
      </c>
      <c r="O328" s="2">
        <v>9037</v>
      </c>
      <c r="P328" s="27">
        <v>4.2000000000000003E-2</v>
      </c>
      <c r="Q328" s="14">
        <v>383.64</v>
      </c>
      <c r="R328" s="2">
        <v>10602</v>
      </c>
      <c r="S328" s="27">
        <v>4.7E-2</v>
      </c>
      <c r="T328" s="14">
        <v>510.3</v>
      </c>
      <c r="U328" s="27">
        <v>-8.1000000000000003E-2</v>
      </c>
      <c r="V328" s="2">
        <v>544874</v>
      </c>
      <c r="W328" s="27">
        <v>6.4000000000000001E-2</v>
      </c>
      <c r="X328" s="2">
        <v>4999</v>
      </c>
      <c r="Y328" s="2">
        <v>509017</v>
      </c>
      <c r="Z328" s="27">
        <v>5.8000000000000003E-2</v>
      </c>
      <c r="AA328" s="14">
        <v>4690.91</v>
      </c>
      <c r="AB328" s="2">
        <v>510524</v>
      </c>
      <c r="AC328" s="27">
        <v>5.7000000000000002E-2</v>
      </c>
      <c r="AD328" s="14">
        <v>4975.76</v>
      </c>
      <c r="AE328" s="27">
        <v>-6.3E-2</v>
      </c>
    </row>
    <row r="329" spans="1:31" x14ac:dyDescent="0.3">
      <c r="A329" t="s">
        <v>1838</v>
      </c>
      <c r="B329" s="2">
        <v>161</v>
      </c>
      <c r="C329" s="27">
        <v>7.4779377612633535E-2</v>
      </c>
      <c r="D329" s="2">
        <v>43.636363636363598</v>
      </c>
      <c r="E329" s="2">
        <v>155</v>
      </c>
      <c r="F329" s="27">
        <v>6.6954643628509725E-2</v>
      </c>
      <c r="G329" s="14">
        <v>43.030303030303003</v>
      </c>
      <c r="H329" s="2">
        <v>351</v>
      </c>
      <c r="I329" s="27">
        <v>0.1457641196013289</v>
      </c>
      <c r="J329" s="14">
        <v>78.787880000000001</v>
      </c>
      <c r="K329" s="27">
        <v>1.1801242236024845</v>
      </c>
      <c r="L329" s="2">
        <v>15817</v>
      </c>
      <c r="M329" s="27">
        <v>7.6999999999999999E-2</v>
      </c>
      <c r="N329" s="2">
        <v>458</v>
      </c>
      <c r="O329" s="2">
        <v>13602</v>
      </c>
      <c r="P329" s="27">
        <v>6.3E-2</v>
      </c>
      <c r="Q329" s="14">
        <v>435.15</v>
      </c>
      <c r="R329" s="2">
        <v>14487</v>
      </c>
      <c r="S329" s="27">
        <v>6.5000000000000002E-2</v>
      </c>
      <c r="T329" s="14">
        <v>648.48</v>
      </c>
      <c r="U329" s="27">
        <v>-8.4000000000000005E-2</v>
      </c>
      <c r="V329" s="2">
        <v>617154</v>
      </c>
      <c r="W329" s="27">
        <v>7.2999999999999995E-2</v>
      </c>
      <c r="X329" s="2">
        <v>3167</v>
      </c>
      <c r="Y329" s="2">
        <v>543034</v>
      </c>
      <c r="Z329" s="27">
        <v>6.2E-2</v>
      </c>
      <c r="AA329" s="14">
        <v>3323.03</v>
      </c>
      <c r="AB329" s="2">
        <v>538972</v>
      </c>
      <c r="AC329" s="27">
        <v>0.06</v>
      </c>
      <c r="AD329" s="14">
        <v>3320.61</v>
      </c>
      <c r="AE329" s="27">
        <v>-0.127</v>
      </c>
    </row>
    <row r="330" spans="1:31" x14ac:dyDescent="0.3">
      <c r="A330" t="s">
        <v>1839</v>
      </c>
      <c r="B330" s="2">
        <v>232</v>
      </c>
      <c r="C330" s="27">
        <v>0.10775661867162099</v>
      </c>
      <c r="D330" s="2">
        <v>63.636363636363598</v>
      </c>
      <c r="E330" s="2">
        <v>287</v>
      </c>
      <c r="F330" s="27">
        <v>0.12397408207343412</v>
      </c>
      <c r="G330" s="14">
        <v>63.636363636363598</v>
      </c>
      <c r="H330" s="2">
        <v>425</v>
      </c>
      <c r="I330" s="27">
        <v>0.17649501661129569</v>
      </c>
      <c r="J330" s="14">
        <v>81.212119999999999</v>
      </c>
      <c r="K330" s="27">
        <v>0.8318965517241379</v>
      </c>
      <c r="L330" s="2">
        <v>38034</v>
      </c>
      <c r="M330" s="27">
        <v>0.185</v>
      </c>
      <c r="N330" s="2">
        <v>685</v>
      </c>
      <c r="O330" s="2">
        <v>35022</v>
      </c>
      <c r="P330" s="27">
        <v>0.16200000000000001</v>
      </c>
      <c r="Q330" s="14">
        <v>718.18</v>
      </c>
      <c r="R330" s="2">
        <v>38618</v>
      </c>
      <c r="S330" s="27">
        <v>0.17199999999999999</v>
      </c>
      <c r="T330" s="14">
        <v>858.79</v>
      </c>
      <c r="U330" s="27">
        <v>1.4999999999999999E-2</v>
      </c>
      <c r="V330" s="2">
        <v>1731262</v>
      </c>
      <c r="W330" s="27">
        <v>0.20399999999999999</v>
      </c>
      <c r="X330" s="2">
        <v>9268</v>
      </c>
      <c r="Y330" s="2">
        <v>1671174</v>
      </c>
      <c r="Z330" s="27">
        <v>0.191</v>
      </c>
      <c r="AA330" s="14">
        <v>8689.7000000000007</v>
      </c>
      <c r="AB330" s="2">
        <v>1749433</v>
      </c>
      <c r="AC330" s="27">
        <v>0.19500000000000001</v>
      </c>
      <c r="AD330" s="14">
        <v>9023.64</v>
      </c>
      <c r="AE330" s="27">
        <v>0.01</v>
      </c>
    </row>
    <row r="331" spans="1:31" x14ac:dyDescent="0.3">
      <c r="A331" t="s">
        <v>1840</v>
      </c>
      <c r="B331" s="2">
        <v>295</v>
      </c>
      <c r="C331" s="27">
        <v>0.13701811425917323</v>
      </c>
      <c r="D331" s="2">
        <v>66.6666666666666</v>
      </c>
      <c r="E331" s="2">
        <v>448</v>
      </c>
      <c r="F331" s="27">
        <v>0.19352051835853132</v>
      </c>
      <c r="G331" s="14">
        <v>76.969696969696898</v>
      </c>
      <c r="H331" s="2">
        <v>326</v>
      </c>
      <c r="I331" s="27">
        <v>0.13538205980066445</v>
      </c>
      <c r="J331" s="14">
        <v>75.151510000000002</v>
      </c>
      <c r="K331" s="27">
        <v>0.10508474576271186</v>
      </c>
      <c r="L331" s="2">
        <v>60145</v>
      </c>
      <c r="M331" s="27">
        <v>0.29199999999999998</v>
      </c>
      <c r="N331" s="2">
        <v>781</v>
      </c>
      <c r="O331" s="2">
        <v>63427</v>
      </c>
      <c r="P331" s="27">
        <v>0.29299999999999998</v>
      </c>
      <c r="Q331" s="14">
        <v>805.45</v>
      </c>
      <c r="R331" s="2">
        <v>68310</v>
      </c>
      <c r="S331" s="27">
        <v>0.30499999999999999</v>
      </c>
      <c r="T331" s="14">
        <v>885.45</v>
      </c>
      <c r="U331" s="27">
        <v>0.13600000000000001</v>
      </c>
      <c r="V331" s="2">
        <v>2897502</v>
      </c>
      <c r="W331" s="27">
        <v>0.34100000000000003</v>
      </c>
      <c r="X331" s="2">
        <v>6882</v>
      </c>
      <c r="Y331" s="2">
        <v>3068075</v>
      </c>
      <c r="Z331" s="27">
        <v>0.35099999999999998</v>
      </c>
      <c r="AA331" s="14">
        <v>8033.94</v>
      </c>
      <c r="AB331" s="2">
        <v>3360858</v>
      </c>
      <c r="AC331" s="27">
        <v>0.374</v>
      </c>
      <c r="AD331" s="14">
        <v>8490.91</v>
      </c>
      <c r="AE331" s="27">
        <v>0.16</v>
      </c>
    </row>
    <row r="332" spans="1:31" x14ac:dyDescent="0.3">
      <c r="A332" t="s">
        <v>1783</v>
      </c>
      <c r="B332" s="2">
        <v>447</v>
      </c>
      <c r="C332" s="27">
        <v>0.20761727821644219</v>
      </c>
      <c r="D332" s="2">
        <v>87.878787878787904</v>
      </c>
      <c r="E332" s="2">
        <v>430</v>
      </c>
      <c r="F332" s="27">
        <v>0.18574514038876891</v>
      </c>
      <c r="G332" s="14">
        <v>62.424242424242401</v>
      </c>
      <c r="H332" s="2">
        <v>381</v>
      </c>
      <c r="I332" s="27">
        <v>0.15822259136212624</v>
      </c>
      <c r="J332" s="14">
        <v>91.515150000000006</v>
      </c>
      <c r="K332" s="27">
        <v>-0.1476510067114094</v>
      </c>
      <c r="L332" s="2">
        <v>43820</v>
      </c>
      <c r="M332" s="27">
        <v>0.21299999999999999</v>
      </c>
      <c r="N332" s="2">
        <v>816</v>
      </c>
      <c r="O332" s="2">
        <v>47656</v>
      </c>
      <c r="P332" s="27">
        <v>0.221</v>
      </c>
      <c r="Q332" s="14">
        <v>938.18</v>
      </c>
      <c r="R332" s="2">
        <v>54604</v>
      </c>
      <c r="S332" s="27">
        <v>0.24399999999999999</v>
      </c>
      <c r="T332" s="14">
        <v>1152.73</v>
      </c>
      <c r="U332" s="27">
        <v>0.246</v>
      </c>
      <c r="V332" s="2">
        <v>1836758</v>
      </c>
      <c r="W332" s="27">
        <v>0.216</v>
      </c>
      <c r="X332" s="2">
        <v>6324</v>
      </c>
      <c r="Y332" s="2">
        <v>1877866</v>
      </c>
      <c r="Z332" s="27">
        <v>0.215</v>
      </c>
      <c r="AA332" s="14">
        <v>6621.21</v>
      </c>
      <c r="AB332" s="2">
        <v>2020280</v>
      </c>
      <c r="AC332" s="27">
        <v>0.22500000000000001</v>
      </c>
      <c r="AD332" s="14">
        <v>7284.85</v>
      </c>
      <c r="AE332" s="27">
        <v>0.1</v>
      </c>
    </row>
    <row r="333" spans="1:31" x14ac:dyDescent="0.3">
      <c r="A333" t="s">
        <v>1784</v>
      </c>
      <c r="B333" s="2">
        <v>226</v>
      </c>
      <c r="C333" s="27">
        <v>0.10496980956804459</v>
      </c>
      <c r="D333" s="2">
        <v>59.393939393939398</v>
      </c>
      <c r="E333" s="2">
        <v>160</v>
      </c>
      <c r="F333" s="27">
        <v>6.9114470842332618E-2</v>
      </c>
      <c r="G333" s="14">
        <v>48.484848484848399</v>
      </c>
      <c r="H333" s="2">
        <v>184</v>
      </c>
      <c r="I333" s="27">
        <v>7.6411960132890366E-2</v>
      </c>
      <c r="J333" s="14">
        <v>65.454544100000007</v>
      </c>
      <c r="K333" s="27">
        <v>-0.18584070796460178</v>
      </c>
      <c r="L333" s="2">
        <v>14761</v>
      </c>
      <c r="M333" s="27">
        <v>7.1999999999999995E-2</v>
      </c>
      <c r="N333" s="2">
        <v>538</v>
      </c>
      <c r="O333" s="2">
        <v>17391</v>
      </c>
      <c r="P333" s="27">
        <v>0.08</v>
      </c>
      <c r="Q333" s="14">
        <v>606.66999999999996</v>
      </c>
      <c r="R333" s="2">
        <v>19583</v>
      </c>
      <c r="S333" s="27">
        <v>8.6999999999999994E-2</v>
      </c>
      <c r="T333" s="14">
        <v>820</v>
      </c>
      <c r="U333" s="27">
        <v>0.32700000000000001</v>
      </c>
      <c r="V333" s="2">
        <v>618864</v>
      </c>
      <c r="W333" s="27">
        <v>7.2999999999999995E-2</v>
      </c>
      <c r="X333" s="2">
        <v>3878</v>
      </c>
      <c r="Y333" s="2">
        <v>632147</v>
      </c>
      <c r="Z333" s="27">
        <v>7.1999999999999995E-2</v>
      </c>
      <c r="AA333" s="14">
        <v>3690.3</v>
      </c>
      <c r="AB333" s="2">
        <v>691242</v>
      </c>
      <c r="AC333" s="27">
        <v>7.6999999999999999E-2</v>
      </c>
      <c r="AD333" s="14">
        <v>4400</v>
      </c>
      <c r="AE333" s="27">
        <v>0.11700000000000001</v>
      </c>
    </row>
    <row r="334" spans="1:31" x14ac:dyDescent="0.3">
      <c r="A334" t="s">
        <v>1841</v>
      </c>
      <c r="B334" s="2">
        <v>164</v>
      </c>
      <c r="C334" s="27">
        <v>7.6172782164421735E-2</v>
      </c>
      <c r="D334" s="2">
        <v>54.545454545454497</v>
      </c>
      <c r="E334" s="2">
        <v>109</v>
      </c>
      <c r="F334" s="27">
        <v>4.7084233261339092E-2</v>
      </c>
      <c r="G334" s="14">
        <v>43.636363636363598</v>
      </c>
      <c r="H334" s="2">
        <v>58</v>
      </c>
      <c r="I334" s="27">
        <v>2.408637873754153E-2</v>
      </c>
      <c r="J334" s="14">
        <v>40</v>
      </c>
      <c r="K334" s="27">
        <v>-0.64634146341463417</v>
      </c>
      <c r="L334" s="2">
        <v>8859</v>
      </c>
      <c r="M334" s="27">
        <v>4.2999999999999997E-2</v>
      </c>
      <c r="N334" s="2">
        <v>419</v>
      </c>
      <c r="O334" s="2">
        <v>9968</v>
      </c>
      <c r="P334" s="27">
        <v>4.5999999999999999E-2</v>
      </c>
      <c r="Q334" s="14">
        <v>485.45</v>
      </c>
      <c r="R334" s="2">
        <v>10374</v>
      </c>
      <c r="S334" s="27">
        <v>4.5999999999999999E-2</v>
      </c>
      <c r="T334" s="14">
        <v>570.29999999999995</v>
      </c>
      <c r="U334" s="27">
        <v>0.17100000000000001</v>
      </c>
      <c r="V334" s="2">
        <v>326105</v>
      </c>
      <c r="W334" s="27">
        <v>3.7999999999999999E-2</v>
      </c>
      <c r="X334" s="2">
        <v>2448</v>
      </c>
      <c r="Y334" s="2">
        <v>320008</v>
      </c>
      <c r="Z334" s="27">
        <v>3.6999999999999998E-2</v>
      </c>
      <c r="AA334" s="14">
        <v>2620</v>
      </c>
      <c r="AB334" s="2">
        <v>341381</v>
      </c>
      <c r="AC334" s="27">
        <v>3.7999999999999999E-2</v>
      </c>
      <c r="AD334" s="14">
        <v>2855.15</v>
      </c>
      <c r="AE334" s="27">
        <v>4.7E-2</v>
      </c>
    </row>
    <row r="335" spans="1:31" x14ac:dyDescent="0.3">
      <c r="A335" t="s">
        <v>1842</v>
      </c>
      <c r="B335" s="2">
        <v>18</v>
      </c>
      <c r="C335" s="27">
        <v>8.3604273107292151E-3</v>
      </c>
      <c r="D335" s="2">
        <v>17.5757575757575</v>
      </c>
      <c r="E335" s="2">
        <v>63</v>
      </c>
      <c r="F335" s="27">
        <v>2.7213822894168467E-2</v>
      </c>
      <c r="G335" s="14">
        <v>36.363636363636303</v>
      </c>
      <c r="H335" s="2">
        <v>0</v>
      </c>
      <c r="I335" s="27">
        <v>0</v>
      </c>
      <c r="J335" s="14">
        <v>12.727273</v>
      </c>
      <c r="K335" s="27">
        <v>-1</v>
      </c>
      <c r="L335" s="2">
        <v>1761</v>
      </c>
      <c r="M335" s="27">
        <v>8.9999999999999993E-3</v>
      </c>
      <c r="N335" s="2">
        <v>179</v>
      </c>
      <c r="O335" s="2">
        <v>2444</v>
      </c>
      <c r="P335" s="27">
        <v>1.0999999999999999E-2</v>
      </c>
      <c r="Q335" s="14">
        <v>224.24</v>
      </c>
      <c r="R335" s="2">
        <v>1952</v>
      </c>
      <c r="S335" s="27">
        <v>8.9999999999999993E-3</v>
      </c>
      <c r="T335" s="14">
        <v>243.03</v>
      </c>
      <c r="U335" s="27">
        <v>0.108</v>
      </c>
      <c r="V335" s="2">
        <v>67042</v>
      </c>
      <c r="W335" s="27">
        <v>8.0000000000000002E-3</v>
      </c>
      <c r="X335" s="2">
        <v>1208</v>
      </c>
      <c r="Y335" s="2">
        <v>64081</v>
      </c>
      <c r="Z335" s="27">
        <v>7.0000000000000001E-3</v>
      </c>
      <c r="AA335" s="14">
        <v>1136.3599999999999</v>
      </c>
      <c r="AB335" s="2">
        <v>61360</v>
      </c>
      <c r="AC335" s="27">
        <v>7.0000000000000001E-3</v>
      </c>
      <c r="AD335" s="14">
        <v>1074.55</v>
      </c>
      <c r="AE335" s="27">
        <v>-8.5000000000000006E-2</v>
      </c>
    </row>
    <row r="336" spans="1:31" x14ac:dyDescent="0.3">
      <c r="A336" t="s">
        <v>1843</v>
      </c>
      <c r="B336" s="2">
        <v>36</v>
      </c>
      <c r="C336" s="27">
        <v>1.672085462145843E-2</v>
      </c>
      <c r="D336" s="2">
        <v>21.818181818181799</v>
      </c>
      <c r="E336" s="2">
        <v>46</v>
      </c>
      <c r="F336" s="27">
        <v>1.9870410367170625E-2</v>
      </c>
      <c r="G336" s="14">
        <v>27.272727272727199</v>
      </c>
      <c r="H336" s="2">
        <v>58</v>
      </c>
      <c r="I336" s="27">
        <v>2.408637873754153E-2</v>
      </c>
      <c r="J336" s="14">
        <v>40</v>
      </c>
      <c r="K336" s="27">
        <v>0.61111111111111116</v>
      </c>
      <c r="L336" s="2">
        <v>1740</v>
      </c>
      <c r="M336" s="27">
        <v>8.0000000000000002E-3</v>
      </c>
      <c r="N336" s="2">
        <v>165</v>
      </c>
      <c r="O336" s="2">
        <v>1818</v>
      </c>
      <c r="P336" s="27">
        <v>8.0000000000000002E-3</v>
      </c>
      <c r="Q336" s="14">
        <v>224.24</v>
      </c>
      <c r="R336" s="2">
        <v>1668</v>
      </c>
      <c r="S336" s="27">
        <v>7.0000000000000001E-3</v>
      </c>
      <c r="T336" s="14">
        <v>187.88</v>
      </c>
      <c r="U336" s="27">
        <v>-4.1000000000000002E-2</v>
      </c>
      <c r="V336" s="2">
        <v>53371</v>
      </c>
      <c r="W336" s="27">
        <v>6.0000000000000001E-3</v>
      </c>
      <c r="X336" s="2">
        <v>933</v>
      </c>
      <c r="Y336" s="2">
        <v>52397</v>
      </c>
      <c r="Z336" s="27">
        <v>6.0000000000000001E-3</v>
      </c>
      <c r="AA336" s="14">
        <v>989.7</v>
      </c>
      <c r="AB336" s="2">
        <v>54002</v>
      </c>
      <c r="AC336" s="27">
        <v>6.0000000000000001E-3</v>
      </c>
      <c r="AD336" s="14">
        <v>1342.42</v>
      </c>
      <c r="AE336" s="27">
        <v>1.2E-2</v>
      </c>
    </row>
    <row r="337" spans="1:31" x14ac:dyDescent="0.3">
      <c r="A337" t="s">
        <v>1844</v>
      </c>
      <c r="B337" s="2">
        <v>110</v>
      </c>
      <c r="C337" s="27">
        <v>5.1091500232234091E-2</v>
      </c>
      <c r="D337" s="2">
        <v>43.030303030303003</v>
      </c>
      <c r="E337" s="2">
        <v>0</v>
      </c>
      <c r="F337" s="27">
        <v>0</v>
      </c>
      <c r="G337" s="14">
        <v>11.5151515151515</v>
      </c>
      <c r="H337" s="2">
        <v>0</v>
      </c>
      <c r="I337" s="27">
        <v>0</v>
      </c>
      <c r="J337" s="14">
        <v>12.727273</v>
      </c>
      <c r="K337" s="27">
        <v>-1</v>
      </c>
      <c r="L337" s="2">
        <v>5358</v>
      </c>
      <c r="M337" s="27">
        <v>2.5999999999999999E-2</v>
      </c>
      <c r="N337" s="2">
        <v>342</v>
      </c>
      <c r="O337" s="2">
        <v>5706</v>
      </c>
      <c r="P337" s="27">
        <v>2.5999999999999999E-2</v>
      </c>
      <c r="Q337" s="14">
        <v>371.52</v>
      </c>
      <c r="R337" s="2">
        <v>6754</v>
      </c>
      <c r="S337" s="27">
        <v>0.03</v>
      </c>
      <c r="T337" s="14">
        <v>407.88</v>
      </c>
      <c r="U337" s="27">
        <v>0.26100000000000001</v>
      </c>
      <c r="V337" s="2">
        <v>205692</v>
      </c>
      <c r="W337" s="27">
        <v>2.4E-2</v>
      </c>
      <c r="X337" s="2">
        <v>1907</v>
      </c>
      <c r="Y337" s="2">
        <v>203530</v>
      </c>
      <c r="Z337" s="27">
        <v>2.3E-2</v>
      </c>
      <c r="AA337" s="14">
        <v>1933.94</v>
      </c>
      <c r="AB337" s="2">
        <v>226019</v>
      </c>
      <c r="AC337" s="27">
        <v>2.5000000000000001E-2</v>
      </c>
      <c r="AD337" s="14">
        <v>2113.33</v>
      </c>
      <c r="AE337" s="27">
        <v>9.9000000000000005E-2</v>
      </c>
    </row>
    <row r="338" spans="1:31" x14ac:dyDescent="0.3">
      <c r="A338" t="s">
        <v>1845</v>
      </c>
      <c r="B338" s="2">
        <v>62</v>
      </c>
      <c r="C338" s="27">
        <v>2.8797027403622853E-2</v>
      </c>
      <c r="D338" s="2">
        <v>32.727272727272698</v>
      </c>
      <c r="E338" s="2">
        <v>51</v>
      </c>
      <c r="F338" s="27">
        <v>2.2030237580993522E-2</v>
      </c>
      <c r="G338" s="14">
        <v>26.6666666666666</v>
      </c>
      <c r="H338" s="2">
        <v>126</v>
      </c>
      <c r="I338" s="27">
        <v>5.232558139534884E-2</v>
      </c>
      <c r="J338" s="14">
        <v>49.696968099999999</v>
      </c>
      <c r="K338" s="27">
        <v>1.032258064516129</v>
      </c>
      <c r="L338" s="2">
        <v>5902</v>
      </c>
      <c r="M338" s="27">
        <v>2.9000000000000001E-2</v>
      </c>
      <c r="N338" s="2">
        <v>318</v>
      </c>
      <c r="O338" s="2">
        <v>7423</v>
      </c>
      <c r="P338" s="27">
        <v>3.4000000000000002E-2</v>
      </c>
      <c r="Q338" s="14">
        <v>382.42</v>
      </c>
      <c r="R338" s="2">
        <v>9209</v>
      </c>
      <c r="S338" s="27">
        <v>4.1000000000000002E-2</v>
      </c>
      <c r="T338" s="14">
        <v>507.88</v>
      </c>
      <c r="U338" s="27">
        <v>0.56000000000000005</v>
      </c>
      <c r="V338" s="2">
        <v>292759</v>
      </c>
      <c r="W338" s="27">
        <v>3.4000000000000002E-2</v>
      </c>
      <c r="X338" s="2">
        <v>2608</v>
      </c>
      <c r="Y338" s="2">
        <v>312139</v>
      </c>
      <c r="Z338" s="27">
        <v>3.5999999999999997E-2</v>
      </c>
      <c r="AA338" s="14">
        <v>2338.1799999999998</v>
      </c>
      <c r="AB338" s="2">
        <v>349861</v>
      </c>
      <c r="AC338" s="27">
        <v>3.9E-2</v>
      </c>
      <c r="AD338" s="14">
        <v>3021.82</v>
      </c>
      <c r="AE338" s="27">
        <v>0.19500000000000001</v>
      </c>
    </row>
    <row r="339" spans="1:31" x14ac:dyDescent="0.3">
      <c r="A339" t="s">
        <v>1785</v>
      </c>
      <c r="B339" s="2">
        <v>221</v>
      </c>
      <c r="C339" s="27">
        <v>0.10264746864839759</v>
      </c>
      <c r="D339" s="2">
        <v>61.212121212121197</v>
      </c>
      <c r="E339" s="2">
        <v>270</v>
      </c>
      <c r="F339" s="27">
        <v>0.11663066954643629</v>
      </c>
      <c r="G339" s="14">
        <v>55.151515151515099</v>
      </c>
      <c r="H339" s="2">
        <v>197</v>
      </c>
      <c r="I339" s="27">
        <v>8.1810631229235875E-2</v>
      </c>
      <c r="J339" s="14">
        <v>63.030304000000001</v>
      </c>
      <c r="K339" s="27">
        <v>-0.10859728506787331</v>
      </c>
      <c r="L339" s="2">
        <v>29059</v>
      </c>
      <c r="M339" s="27">
        <v>0.14099999999999999</v>
      </c>
      <c r="N339" s="2">
        <v>631</v>
      </c>
      <c r="O339" s="2">
        <v>30265</v>
      </c>
      <c r="P339" s="27">
        <v>0.14000000000000001</v>
      </c>
      <c r="Q339" s="14">
        <v>622.41999999999996</v>
      </c>
      <c r="R339" s="2">
        <v>35021</v>
      </c>
      <c r="S339" s="27">
        <v>0.156</v>
      </c>
      <c r="T339" s="14">
        <v>978.18</v>
      </c>
      <c r="U339" s="27">
        <v>0.20499999999999999</v>
      </c>
      <c r="V339" s="2">
        <v>1217894</v>
      </c>
      <c r="W339" s="27">
        <v>0.14299999999999999</v>
      </c>
      <c r="X339" s="2">
        <v>4450</v>
      </c>
      <c r="Y339" s="2">
        <v>1245719</v>
      </c>
      <c r="Z339" s="27">
        <v>0.14299999999999999</v>
      </c>
      <c r="AA339" s="14">
        <v>4569.09</v>
      </c>
      <c r="AB339" s="2">
        <v>1329038</v>
      </c>
      <c r="AC339" s="27">
        <v>0.14799999999999999</v>
      </c>
      <c r="AD339" s="14">
        <v>5275.76</v>
      </c>
      <c r="AE339" s="27">
        <v>9.0999999999999998E-2</v>
      </c>
    </row>
    <row r="340" spans="1:31" x14ac:dyDescent="0.3">
      <c r="A340" t="s">
        <v>1841</v>
      </c>
      <c r="B340" s="2">
        <v>136</v>
      </c>
      <c r="C340" s="27">
        <v>6.3167673014398518E-2</v>
      </c>
      <c r="D340" s="2">
        <v>48.484848484848399</v>
      </c>
      <c r="E340" s="2">
        <v>94</v>
      </c>
      <c r="F340" s="27">
        <v>4.0604751619870413E-2</v>
      </c>
      <c r="G340" s="14">
        <v>38.181818181818102</v>
      </c>
      <c r="H340" s="2">
        <v>91</v>
      </c>
      <c r="I340" s="27">
        <v>3.7790697674418602E-2</v>
      </c>
      <c r="J340" s="14">
        <v>41.212119999999999</v>
      </c>
      <c r="K340" s="27">
        <v>-0.33088235294117646</v>
      </c>
      <c r="L340" s="2">
        <v>17564</v>
      </c>
      <c r="M340" s="27">
        <v>8.5000000000000006E-2</v>
      </c>
      <c r="N340" s="2">
        <v>524</v>
      </c>
      <c r="O340" s="2">
        <v>17753</v>
      </c>
      <c r="P340" s="27">
        <v>8.2000000000000003E-2</v>
      </c>
      <c r="Q340" s="14">
        <v>485.45</v>
      </c>
      <c r="R340" s="2">
        <v>20123</v>
      </c>
      <c r="S340" s="27">
        <v>0.09</v>
      </c>
      <c r="T340" s="14">
        <v>669.7</v>
      </c>
      <c r="U340" s="27">
        <v>0.14599999999999999</v>
      </c>
      <c r="V340" s="2">
        <v>711580</v>
      </c>
      <c r="W340" s="27">
        <v>8.4000000000000005E-2</v>
      </c>
      <c r="X340" s="2">
        <v>3776</v>
      </c>
      <c r="Y340" s="2">
        <v>662862</v>
      </c>
      <c r="Z340" s="27">
        <v>7.5999999999999998E-2</v>
      </c>
      <c r="AA340" s="14">
        <v>3505.45</v>
      </c>
      <c r="AB340" s="2">
        <v>667869</v>
      </c>
      <c r="AC340" s="27">
        <v>7.3999999999999996E-2</v>
      </c>
      <c r="AD340" s="14">
        <v>3523.64</v>
      </c>
      <c r="AE340" s="27">
        <v>-6.0999999999999999E-2</v>
      </c>
    </row>
    <row r="341" spans="1:31" x14ac:dyDescent="0.3">
      <c r="A341" t="s">
        <v>1842</v>
      </c>
      <c r="B341" s="2">
        <v>0</v>
      </c>
      <c r="C341" s="27">
        <v>0</v>
      </c>
      <c r="D341" s="2">
        <v>80</v>
      </c>
      <c r="E341" s="2">
        <v>0</v>
      </c>
      <c r="F341" s="27">
        <v>0</v>
      </c>
      <c r="G341" s="14">
        <v>11.5151515151515</v>
      </c>
      <c r="H341" s="2">
        <v>12</v>
      </c>
      <c r="I341" s="27">
        <v>4.9833887043189366E-3</v>
      </c>
      <c r="J341" s="14">
        <v>14.545455</v>
      </c>
      <c r="K341" s="27"/>
      <c r="L341" s="2">
        <v>2597</v>
      </c>
      <c r="M341" s="27">
        <v>1.2999999999999999E-2</v>
      </c>
      <c r="N341" s="2">
        <v>250</v>
      </c>
      <c r="O341" s="2">
        <v>2196</v>
      </c>
      <c r="P341" s="27">
        <v>0.01</v>
      </c>
      <c r="Q341" s="14">
        <v>197.58</v>
      </c>
      <c r="R341" s="2">
        <v>2350</v>
      </c>
      <c r="S341" s="27">
        <v>0.01</v>
      </c>
      <c r="T341" s="14">
        <v>216.36</v>
      </c>
      <c r="U341" s="27">
        <v>-9.5000000000000001E-2</v>
      </c>
      <c r="V341" s="2">
        <v>99899</v>
      </c>
      <c r="W341" s="27">
        <v>1.2E-2</v>
      </c>
      <c r="X341" s="2">
        <v>1423</v>
      </c>
      <c r="Y341" s="2">
        <v>94513</v>
      </c>
      <c r="Z341" s="27">
        <v>1.0999999999999999E-2</v>
      </c>
      <c r="AA341" s="14">
        <v>1476.36</v>
      </c>
      <c r="AB341" s="2">
        <v>88070</v>
      </c>
      <c r="AC341" s="27">
        <v>0.01</v>
      </c>
      <c r="AD341" s="14">
        <v>1622.42</v>
      </c>
      <c r="AE341" s="27">
        <v>-0.11799999999999999</v>
      </c>
    </row>
    <row r="342" spans="1:31" x14ac:dyDescent="0.3">
      <c r="A342" t="s">
        <v>1843</v>
      </c>
      <c r="B342" s="2">
        <v>60</v>
      </c>
      <c r="C342" s="27">
        <v>2.7868091035764049E-2</v>
      </c>
      <c r="D342" s="2">
        <v>33.939393939393902</v>
      </c>
      <c r="E342" s="2">
        <v>24</v>
      </c>
      <c r="F342" s="27">
        <v>1.0367170626349892E-2</v>
      </c>
      <c r="G342" s="14">
        <v>18.181818181818102</v>
      </c>
      <c r="H342" s="2">
        <v>25</v>
      </c>
      <c r="I342" s="27">
        <v>1.0382059800664452E-2</v>
      </c>
      <c r="J342" s="14">
        <v>24.242424</v>
      </c>
      <c r="K342" s="27">
        <v>-0.58333333333333337</v>
      </c>
      <c r="L342" s="2">
        <v>2889</v>
      </c>
      <c r="M342" s="27">
        <v>1.4E-2</v>
      </c>
      <c r="N342" s="2">
        <v>237</v>
      </c>
      <c r="O342" s="2">
        <v>2943</v>
      </c>
      <c r="P342" s="27">
        <v>1.4E-2</v>
      </c>
      <c r="Q342" s="14">
        <v>210.3</v>
      </c>
      <c r="R342" s="2">
        <v>4431</v>
      </c>
      <c r="S342" s="27">
        <v>0.02</v>
      </c>
      <c r="T342" s="14">
        <v>372.12</v>
      </c>
      <c r="U342" s="27">
        <v>0.53400000000000003</v>
      </c>
      <c r="V342" s="2">
        <v>105733</v>
      </c>
      <c r="W342" s="27">
        <v>1.2E-2</v>
      </c>
      <c r="X342" s="2">
        <v>1489</v>
      </c>
      <c r="Y342" s="2">
        <v>94924</v>
      </c>
      <c r="Z342" s="27">
        <v>1.0999999999999999E-2</v>
      </c>
      <c r="AA342" s="14">
        <v>1390.3</v>
      </c>
      <c r="AB342" s="2">
        <v>97091</v>
      </c>
      <c r="AC342" s="27">
        <v>1.0999999999999999E-2</v>
      </c>
      <c r="AD342" s="14">
        <v>1706.06</v>
      </c>
      <c r="AE342" s="27">
        <v>-8.2000000000000003E-2</v>
      </c>
    </row>
    <row r="343" spans="1:31" x14ac:dyDescent="0.3">
      <c r="A343" t="s">
        <v>1844</v>
      </c>
      <c r="B343" s="2">
        <v>76</v>
      </c>
      <c r="C343" s="27">
        <v>3.5299581978634462E-2</v>
      </c>
      <c r="D343" s="2">
        <v>34.545454545454497</v>
      </c>
      <c r="E343" s="2">
        <v>70</v>
      </c>
      <c r="F343" s="27">
        <v>3.0237580993520519E-2</v>
      </c>
      <c r="G343" s="14">
        <v>33.3333333333333</v>
      </c>
      <c r="H343" s="2">
        <v>54</v>
      </c>
      <c r="I343" s="27">
        <v>2.2425249169435217E-2</v>
      </c>
      <c r="J343" s="14">
        <v>28.484848</v>
      </c>
      <c r="K343" s="27">
        <v>-0.28947368421052633</v>
      </c>
      <c r="L343" s="2">
        <v>12078</v>
      </c>
      <c r="M343" s="27">
        <v>5.8999999999999997E-2</v>
      </c>
      <c r="N343" s="2">
        <v>468</v>
      </c>
      <c r="O343" s="2">
        <v>12614</v>
      </c>
      <c r="P343" s="27">
        <v>5.8000000000000003E-2</v>
      </c>
      <c r="Q343" s="14">
        <v>447.88</v>
      </c>
      <c r="R343" s="2">
        <v>13342</v>
      </c>
      <c r="S343" s="27">
        <v>0.06</v>
      </c>
      <c r="T343" s="14">
        <v>563.64</v>
      </c>
      <c r="U343" s="27">
        <v>0.105</v>
      </c>
      <c r="V343" s="2">
        <v>505948</v>
      </c>
      <c r="W343" s="27">
        <v>0.06</v>
      </c>
      <c r="X343" s="2">
        <v>3101</v>
      </c>
      <c r="Y343" s="2">
        <v>473425</v>
      </c>
      <c r="Z343" s="27">
        <v>5.3999999999999999E-2</v>
      </c>
      <c r="AA343" s="14">
        <v>2896.36</v>
      </c>
      <c r="AB343" s="2">
        <v>482708</v>
      </c>
      <c r="AC343" s="27">
        <v>5.3999999999999999E-2</v>
      </c>
      <c r="AD343" s="14">
        <v>3160</v>
      </c>
      <c r="AE343" s="27">
        <v>-4.5999999999999999E-2</v>
      </c>
    </row>
    <row r="344" spans="1:31" x14ac:dyDescent="0.3">
      <c r="A344" t="s">
        <v>1845</v>
      </c>
      <c r="B344" s="2">
        <v>85</v>
      </c>
      <c r="C344" s="27">
        <v>3.9479795633999074E-2</v>
      </c>
      <c r="D344" s="2">
        <v>36.363636363636303</v>
      </c>
      <c r="E344" s="2">
        <v>176</v>
      </c>
      <c r="F344" s="27">
        <v>7.6025917926565878E-2</v>
      </c>
      <c r="G344" s="14">
        <v>44.848484848484802</v>
      </c>
      <c r="H344" s="2">
        <v>106</v>
      </c>
      <c r="I344" s="27">
        <v>4.4019933554817273E-2</v>
      </c>
      <c r="J344" s="14">
        <v>45.4545441</v>
      </c>
      <c r="K344" s="27">
        <v>0.24705882352941178</v>
      </c>
      <c r="L344" s="2">
        <v>11495</v>
      </c>
      <c r="M344" s="27">
        <v>5.6000000000000001E-2</v>
      </c>
      <c r="N344" s="2">
        <v>368</v>
      </c>
      <c r="O344" s="2">
        <v>12512</v>
      </c>
      <c r="P344" s="27">
        <v>5.8000000000000003E-2</v>
      </c>
      <c r="Q344" s="14">
        <v>401.82</v>
      </c>
      <c r="R344" s="2">
        <v>14898</v>
      </c>
      <c r="S344" s="27">
        <v>6.6000000000000003E-2</v>
      </c>
      <c r="T344" s="14">
        <v>604.85</v>
      </c>
      <c r="U344" s="27">
        <v>0.29599999999999999</v>
      </c>
      <c r="V344" s="2">
        <v>506314</v>
      </c>
      <c r="W344" s="27">
        <v>0.06</v>
      </c>
      <c r="X344" s="2">
        <v>2615</v>
      </c>
      <c r="Y344" s="2">
        <v>582857</v>
      </c>
      <c r="Z344" s="27">
        <v>6.7000000000000004E-2</v>
      </c>
      <c r="AA344" s="14">
        <v>3001.21</v>
      </c>
      <c r="AB344" s="2">
        <v>661169</v>
      </c>
      <c r="AC344" s="27">
        <v>7.3999999999999996E-2</v>
      </c>
      <c r="AD344" s="14">
        <v>4092.73</v>
      </c>
      <c r="AE344" s="27">
        <v>0.30599999999999999</v>
      </c>
    </row>
    <row r="345" spans="1:31" x14ac:dyDescent="0.3">
      <c r="A345" s="18"/>
      <c r="B345" s="18"/>
      <c r="C345" s="18"/>
      <c r="D345" s="18"/>
      <c r="E345" s="18"/>
      <c r="F345" s="18"/>
      <c r="G345" s="18"/>
      <c r="H345" s="18"/>
      <c r="I345" s="18"/>
      <c r="J345" s="18"/>
      <c r="K345" s="18"/>
      <c r="L345" s="18"/>
      <c r="M345" s="18"/>
      <c r="N345" s="18"/>
      <c r="O345" s="18"/>
      <c r="P345" s="18"/>
      <c r="Q345" s="18"/>
      <c r="R345" s="18"/>
      <c r="S345" s="18"/>
      <c r="T345" s="18"/>
      <c r="U345" s="18"/>
      <c r="V345" s="18"/>
      <c r="W345" s="18"/>
      <c r="X345" s="18"/>
      <c r="Y345" s="18"/>
      <c r="Z345" s="18"/>
      <c r="AA345" s="18"/>
      <c r="AB345" s="18"/>
      <c r="AC345" s="18"/>
      <c r="AD345" s="18"/>
      <c r="AE345" s="18"/>
    </row>
    <row r="346" spans="1:31" x14ac:dyDescent="0.3">
      <c r="A346" s="122" t="s">
        <v>1846</v>
      </c>
      <c r="B346" s="122"/>
      <c r="C346" s="122"/>
      <c r="D346" s="122"/>
      <c r="E346" s="122"/>
      <c r="F346" s="122"/>
      <c r="G346" s="122"/>
      <c r="H346" s="122"/>
      <c r="I346" s="122"/>
      <c r="J346" s="122"/>
      <c r="K346" s="122"/>
      <c r="L346" s="122"/>
      <c r="M346" s="122"/>
      <c r="N346" s="122"/>
      <c r="O346" s="122"/>
      <c r="P346" s="122"/>
      <c r="Q346" s="122"/>
      <c r="R346" s="122"/>
      <c r="S346" s="122"/>
      <c r="T346" s="122"/>
      <c r="U346" s="122"/>
      <c r="V346" s="122"/>
      <c r="W346" s="122"/>
      <c r="X346" s="122"/>
      <c r="Y346" s="122"/>
      <c r="Z346" s="122"/>
      <c r="AA346" s="122"/>
      <c r="AB346" s="122"/>
      <c r="AC346" s="122"/>
      <c r="AD346" s="122"/>
      <c r="AE346" s="122"/>
    </row>
    <row r="347" spans="1:31" x14ac:dyDescent="0.3">
      <c r="B347" s="198" t="s">
        <v>1720</v>
      </c>
      <c r="C347" s="198"/>
      <c r="D347" s="198" t="s">
        <v>1721</v>
      </c>
      <c r="E347" s="198" t="s">
        <v>1720</v>
      </c>
      <c r="F347" s="198"/>
      <c r="G347" s="198" t="s">
        <v>1721</v>
      </c>
      <c r="H347" s="198" t="s">
        <v>1720</v>
      </c>
      <c r="I347" s="198"/>
      <c r="J347" s="198" t="s">
        <v>1721</v>
      </c>
      <c r="K347" t="s">
        <v>188</v>
      </c>
      <c r="L347" s="198" t="s">
        <v>1720</v>
      </c>
      <c r="M347" s="198"/>
      <c r="N347" s="198" t="s">
        <v>1721</v>
      </c>
      <c r="O347" s="198" t="s">
        <v>1720</v>
      </c>
      <c r="P347" s="198"/>
      <c r="Q347" s="198" t="s">
        <v>1721</v>
      </c>
      <c r="R347" s="198" t="s">
        <v>1720</v>
      </c>
      <c r="S347" s="198"/>
      <c r="T347" s="198" t="s">
        <v>1721</v>
      </c>
      <c r="U347" t="s">
        <v>188</v>
      </c>
      <c r="V347" s="198" t="s">
        <v>1720</v>
      </c>
      <c r="W347" s="198"/>
      <c r="X347" s="198" t="s">
        <v>1721</v>
      </c>
      <c r="Y347" s="198" t="s">
        <v>1720</v>
      </c>
      <c r="Z347" s="198"/>
      <c r="AA347" s="198" t="s">
        <v>1721</v>
      </c>
      <c r="AB347" s="198" t="s">
        <v>1720</v>
      </c>
      <c r="AC347" s="198"/>
      <c r="AD347" s="198" t="s">
        <v>1721</v>
      </c>
      <c r="AE347" t="s">
        <v>188</v>
      </c>
    </row>
    <row r="348" spans="1:31" x14ac:dyDescent="0.3">
      <c r="A348" t="s">
        <v>190</v>
      </c>
      <c r="B348" s="2">
        <v>1790</v>
      </c>
      <c r="C348" s="27" t="s">
        <v>188</v>
      </c>
      <c r="D348" s="2">
        <v>94.545454545454504</v>
      </c>
      <c r="E348" s="2">
        <v>1926</v>
      </c>
      <c r="F348" s="27" t="s">
        <v>188</v>
      </c>
      <c r="G348" s="14">
        <v>86.060606060606005</v>
      </c>
      <c r="H348" s="2">
        <v>946</v>
      </c>
      <c r="I348" s="27" t="s">
        <v>188</v>
      </c>
      <c r="J348" s="14">
        <v>121.21212</v>
      </c>
      <c r="K348" s="27">
        <v>-0.47150837988826816</v>
      </c>
      <c r="L348" s="2">
        <v>134640</v>
      </c>
      <c r="M348" s="27" t="s">
        <v>188</v>
      </c>
      <c r="N348" s="2">
        <v>1053</v>
      </c>
      <c r="O348" s="2">
        <v>137224</v>
      </c>
      <c r="P348" s="27" t="s">
        <v>188</v>
      </c>
      <c r="Q348" s="14">
        <v>1016.97</v>
      </c>
      <c r="R348" s="2">
        <v>144040</v>
      </c>
      <c r="S348" s="27" t="s">
        <v>188</v>
      </c>
      <c r="T348" s="14">
        <v>1195.1500000000001</v>
      </c>
      <c r="U348" s="27">
        <v>7.0000000000000007E-2</v>
      </c>
      <c r="V348" s="2">
        <v>5447834</v>
      </c>
      <c r="W348" s="27" t="s">
        <v>188</v>
      </c>
      <c r="X348" s="2">
        <v>10901</v>
      </c>
      <c r="Y348" s="2">
        <v>5653551</v>
      </c>
      <c r="Z348" s="27" t="s">
        <v>188</v>
      </c>
      <c r="AA348" s="14">
        <v>10887.88</v>
      </c>
      <c r="AB348" s="2">
        <v>5369779</v>
      </c>
      <c r="AC348" s="27" t="s">
        <v>188</v>
      </c>
      <c r="AD348" s="14">
        <v>11397.58</v>
      </c>
      <c r="AE348" s="27">
        <v>-1.4E-2</v>
      </c>
    </row>
    <row r="349" spans="1:31" x14ac:dyDescent="0.3">
      <c r="A349" t="s">
        <v>1818</v>
      </c>
      <c r="B349" s="2">
        <v>787</v>
      </c>
      <c r="C349" s="27">
        <v>0.43966480446927375</v>
      </c>
      <c r="D349" s="2">
        <v>99.393939393939405</v>
      </c>
      <c r="E349" s="2">
        <v>769</v>
      </c>
      <c r="F349" s="27">
        <v>0.39927310488058154</v>
      </c>
      <c r="G349" s="14">
        <v>87.878787878787904</v>
      </c>
      <c r="H349" s="2">
        <v>253</v>
      </c>
      <c r="I349" s="27">
        <v>0.26744186046511625</v>
      </c>
      <c r="J349" s="14">
        <v>66.060609999999997</v>
      </c>
      <c r="K349" s="27">
        <v>-0.67852604828462515</v>
      </c>
      <c r="L349" s="2">
        <v>19106</v>
      </c>
      <c r="M349" s="27">
        <v>0.14199999999999999</v>
      </c>
      <c r="N349" s="2">
        <v>495</v>
      </c>
      <c r="O349" s="2">
        <v>23854</v>
      </c>
      <c r="P349" s="27">
        <v>0.17399999999999999</v>
      </c>
      <c r="Q349" s="14">
        <v>689.09</v>
      </c>
      <c r="R349" s="2">
        <v>21580</v>
      </c>
      <c r="S349" s="27">
        <v>0.15</v>
      </c>
      <c r="T349" s="14">
        <v>639.39</v>
      </c>
      <c r="U349" s="27">
        <v>0.129</v>
      </c>
      <c r="V349" s="2">
        <v>448655</v>
      </c>
      <c r="W349" s="27">
        <v>8.2000000000000003E-2</v>
      </c>
      <c r="X349" s="2">
        <v>3170</v>
      </c>
      <c r="Y349" s="2">
        <v>585450</v>
      </c>
      <c r="Z349" s="27">
        <v>0.104</v>
      </c>
      <c r="AA349" s="14">
        <v>3298.79</v>
      </c>
      <c r="AB349" s="2">
        <v>404316</v>
      </c>
      <c r="AC349" s="27">
        <v>7.4999999999999997E-2</v>
      </c>
      <c r="AD349" s="14">
        <v>3177.58</v>
      </c>
      <c r="AE349" s="27">
        <v>-9.9000000000000005E-2</v>
      </c>
    </row>
    <row r="350" spans="1:31" x14ac:dyDescent="0.3">
      <c r="A350" t="s">
        <v>1782</v>
      </c>
      <c r="B350" s="2">
        <v>249</v>
      </c>
      <c r="C350" s="27">
        <v>0.13910614525139664</v>
      </c>
      <c r="D350" s="2">
        <v>61.818181818181799</v>
      </c>
      <c r="E350" s="2">
        <v>249</v>
      </c>
      <c r="F350" s="27">
        <v>0.1292834890965732</v>
      </c>
      <c r="G350" s="14">
        <v>55.757575757575701</v>
      </c>
      <c r="H350" s="2">
        <v>111</v>
      </c>
      <c r="I350" s="27">
        <v>0.11733615221987315</v>
      </c>
      <c r="J350" s="14">
        <v>42.4242439</v>
      </c>
      <c r="K350" s="27">
        <v>-0.55421686746987953</v>
      </c>
      <c r="L350" s="2">
        <v>8047</v>
      </c>
      <c r="M350" s="27">
        <v>0.06</v>
      </c>
      <c r="N350" s="2">
        <v>418</v>
      </c>
      <c r="O350" s="2">
        <v>9555</v>
      </c>
      <c r="P350" s="27">
        <v>7.0000000000000007E-2</v>
      </c>
      <c r="Q350" s="14">
        <v>400</v>
      </c>
      <c r="R350" s="2">
        <v>8498</v>
      </c>
      <c r="S350" s="27">
        <v>5.8999999999999997E-2</v>
      </c>
      <c r="T350" s="14">
        <v>433.94</v>
      </c>
      <c r="U350" s="27">
        <v>5.6000000000000001E-2</v>
      </c>
      <c r="V350" s="2">
        <v>205249</v>
      </c>
      <c r="W350" s="27">
        <v>3.7999999999999999E-2</v>
      </c>
      <c r="X350" s="2">
        <v>2005</v>
      </c>
      <c r="Y350" s="2">
        <v>264969</v>
      </c>
      <c r="Z350" s="27">
        <v>4.7E-2</v>
      </c>
      <c r="AA350" s="14">
        <v>2109.09</v>
      </c>
      <c r="AB350" s="2">
        <v>180423</v>
      </c>
      <c r="AC350" s="27">
        <v>3.4000000000000002E-2</v>
      </c>
      <c r="AD350" s="14">
        <v>1935.76</v>
      </c>
      <c r="AE350" s="27">
        <v>-0.121</v>
      </c>
    </row>
    <row r="351" spans="1:31" x14ac:dyDescent="0.3">
      <c r="A351" t="s">
        <v>1836</v>
      </c>
      <c r="B351" s="2">
        <v>218</v>
      </c>
      <c r="C351" s="27">
        <v>0.1217877094972067</v>
      </c>
      <c r="D351" s="2">
        <v>64.242424242424207</v>
      </c>
      <c r="E351" s="2">
        <v>249</v>
      </c>
      <c r="F351" s="27">
        <v>0.1292834890965732</v>
      </c>
      <c r="G351" s="14">
        <v>55.757575757575701</v>
      </c>
      <c r="H351" s="2">
        <v>79</v>
      </c>
      <c r="I351" s="27">
        <v>8.3509513742071884E-2</v>
      </c>
      <c r="J351" s="14">
        <v>35.151516000000001</v>
      </c>
      <c r="K351" s="27">
        <v>-0.63761467889908252</v>
      </c>
      <c r="L351" s="2">
        <v>6321</v>
      </c>
      <c r="M351" s="27">
        <v>4.7E-2</v>
      </c>
      <c r="N351" s="2">
        <v>382</v>
      </c>
      <c r="O351" s="2">
        <v>7689</v>
      </c>
      <c r="P351" s="27">
        <v>5.6000000000000001E-2</v>
      </c>
      <c r="Q351" s="14">
        <v>356.97</v>
      </c>
      <c r="R351" s="2">
        <v>6100</v>
      </c>
      <c r="S351" s="27">
        <v>4.2000000000000003E-2</v>
      </c>
      <c r="T351" s="14">
        <v>375.15</v>
      </c>
      <c r="U351" s="27">
        <v>-3.5000000000000003E-2</v>
      </c>
      <c r="V351" s="2">
        <v>146780</v>
      </c>
      <c r="W351" s="27">
        <v>2.7E-2</v>
      </c>
      <c r="X351" s="2">
        <v>1648</v>
      </c>
      <c r="Y351" s="2">
        <v>184957</v>
      </c>
      <c r="Z351" s="27">
        <v>3.3000000000000002E-2</v>
      </c>
      <c r="AA351" s="14">
        <v>1548.48</v>
      </c>
      <c r="AB351" s="2">
        <v>108272</v>
      </c>
      <c r="AC351" s="27">
        <v>0.02</v>
      </c>
      <c r="AD351" s="14">
        <v>1653.94</v>
      </c>
      <c r="AE351" s="27">
        <v>-0.26200000000000001</v>
      </c>
    </row>
    <row r="352" spans="1:31" x14ac:dyDescent="0.3">
      <c r="A352" t="s">
        <v>1837</v>
      </c>
      <c r="B352" s="2">
        <v>27</v>
      </c>
      <c r="C352" s="27">
        <v>1.5083798882681564E-2</v>
      </c>
      <c r="D352" s="2">
        <v>26.060606060605998</v>
      </c>
      <c r="E352" s="2">
        <v>8</v>
      </c>
      <c r="F352" s="27">
        <v>4.1536863966770508E-3</v>
      </c>
      <c r="G352" s="14">
        <v>7.8787878787878798</v>
      </c>
      <c r="H352" s="2">
        <v>0</v>
      </c>
      <c r="I352" s="27">
        <v>0</v>
      </c>
      <c r="J352" s="14">
        <v>12.727273</v>
      </c>
      <c r="K352" s="27">
        <v>-1</v>
      </c>
      <c r="L352" s="2">
        <v>1010</v>
      </c>
      <c r="M352" s="27">
        <v>8.0000000000000002E-3</v>
      </c>
      <c r="N352" s="2">
        <v>152</v>
      </c>
      <c r="O352" s="2">
        <v>957</v>
      </c>
      <c r="P352" s="27">
        <v>7.0000000000000001E-3</v>
      </c>
      <c r="Q352" s="14">
        <v>141.21</v>
      </c>
      <c r="R352" s="2">
        <v>875</v>
      </c>
      <c r="S352" s="27">
        <v>6.0000000000000001E-3</v>
      </c>
      <c r="T352" s="14">
        <v>206.06</v>
      </c>
      <c r="U352" s="27">
        <v>-0.13400000000000001</v>
      </c>
      <c r="V352" s="2">
        <v>20957</v>
      </c>
      <c r="W352" s="27">
        <v>4.0000000000000001E-3</v>
      </c>
      <c r="X352" s="2">
        <v>692</v>
      </c>
      <c r="Y352" s="2">
        <v>21523</v>
      </c>
      <c r="Z352" s="27">
        <v>4.0000000000000001E-3</v>
      </c>
      <c r="AA352" s="14">
        <v>636.36</v>
      </c>
      <c r="AB352" s="2">
        <v>11658</v>
      </c>
      <c r="AC352" s="27">
        <v>2E-3</v>
      </c>
      <c r="AD352" s="14">
        <v>509.09</v>
      </c>
      <c r="AE352" s="27">
        <v>-0.44400000000000001</v>
      </c>
    </row>
    <row r="353" spans="1:31" x14ac:dyDescent="0.3">
      <c r="A353" t="s">
        <v>1838</v>
      </c>
      <c r="B353" s="2">
        <v>118</v>
      </c>
      <c r="C353" s="27">
        <v>6.5921787709497207E-2</v>
      </c>
      <c r="D353" s="2">
        <v>46.6666666666666</v>
      </c>
      <c r="E353" s="2">
        <v>164</v>
      </c>
      <c r="F353" s="27">
        <v>8.5150571131879543E-2</v>
      </c>
      <c r="G353" s="14">
        <v>41.818181818181799</v>
      </c>
      <c r="H353" s="2">
        <v>13</v>
      </c>
      <c r="I353" s="27">
        <v>1.3742071881606765E-2</v>
      </c>
      <c r="J353" s="14">
        <v>12.121212</v>
      </c>
      <c r="K353" s="27">
        <v>-0.88983050847457623</v>
      </c>
      <c r="L353" s="2">
        <v>2859</v>
      </c>
      <c r="M353" s="27">
        <v>2.1000000000000001E-2</v>
      </c>
      <c r="N353" s="2">
        <v>255</v>
      </c>
      <c r="O353" s="2">
        <v>3180</v>
      </c>
      <c r="P353" s="27">
        <v>2.3E-2</v>
      </c>
      <c r="Q353" s="14">
        <v>227.88</v>
      </c>
      <c r="R353" s="2">
        <v>2713</v>
      </c>
      <c r="S353" s="27">
        <v>1.9E-2</v>
      </c>
      <c r="T353" s="14">
        <v>233.94</v>
      </c>
      <c r="U353" s="27">
        <v>-5.0999999999999997E-2</v>
      </c>
      <c r="V353" s="2">
        <v>58728</v>
      </c>
      <c r="W353" s="27">
        <v>1.0999999999999999E-2</v>
      </c>
      <c r="X353" s="2">
        <v>971</v>
      </c>
      <c r="Y353" s="2">
        <v>67893</v>
      </c>
      <c r="Z353" s="27">
        <v>1.2E-2</v>
      </c>
      <c r="AA353" s="14">
        <v>1020.61</v>
      </c>
      <c r="AB353" s="2">
        <v>38044</v>
      </c>
      <c r="AC353" s="27">
        <v>7.0000000000000001E-3</v>
      </c>
      <c r="AD353" s="14">
        <v>855.15</v>
      </c>
      <c r="AE353" s="27">
        <v>-0.35199999999999998</v>
      </c>
    </row>
    <row r="354" spans="1:31" x14ac:dyDescent="0.3">
      <c r="A354" t="s">
        <v>1839</v>
      </c>
      <c r="B354" s="2">
        <v>73</v>
      </c>
      <c r="C354" s="27">
        <v>4.0782122905027932E-2</v>
      </c>
      <c r="D354" s="2">
        <v>41.212121212121197</v>
      </c>
      <c r="E354" s="2">
        <v>77</v>
      </c>
      <c r="F354" s="27">
        <v>3.9979231568016617E-2</v>
      </c>
      <c r="G354" s="14">
        <v>40</v>
      </c>
      <c r="H354" s="2">
        <v>66</v>
      </c>
      <c r="I354" s="27">
        <v>6.9767441860465115E-2</v>
      </c>
      <c r="J354" s="14">
        <v>32.727271999999999</v>
      </c>
      <c r="K354" s="27">
        <v>-9.5890410958904104E-2</v>
      </c>
      <c r="L354" s="2">
        <v>2452</v>
      </c>
      <c r="M354" s="27">
        <v>1.7999999999999999E-2</v>
      </c>
      <c r="N354" s="2">
        <v>210</v>
      </c>
      <c r="O354" s="2">
        <v>3552</v>
      </c>
      <c r="P354" s="27">
        <v>2.5999999999999999E-2</v>
      </c>
      <c r="Q354" s="14">
        <v>260</v>
      </c>
      <c r="R354" s="2">
        <v>2512</v>
      </c>
      <c r="S354" s="27">
        <v>1.7000000000000001E-2</v>
      </c>
      <c r="T354" s="14">
        <v>233.33</v>
      </c>
      <c r="U354" s="27">
        <v>2.4E-2</v>
      </c>
      <c r="V354" s="2">
        <v>67095</v>
      </c>
      <c r="W354" s="27">
        <v>1.2E-2</v>
      </c>
      <c r="X354" s="2">
        <v>1055</v>
      </c>
      <c r="Y354" s="2">
        <v>95541</v>
      </c>
      <c r="Z354" s="27">
        <v>1.7000000000000001E-2</v>
      </c>
      <c r="AA354" s="14">
        <v>1300</v>
      </c>
      <c r="AB354" s="2">
        <v>58570</v>
      </c>
      <c r="AC354" s="27">
        <v>1.0999999999999999E-2</v>
      </c>
      <c r="AD354" s="14">
        <v>1293.94</v>
      </c>
      <c r="AE354" s="27">
        <v>-0.127</v>
      </c>
    </row>
    <row r="355" spans="1:31" x14ac:dyDescent="0.3">
      <c r="A355" t="s">
        <v>1840</v>
      </c>
      <c r="B355" s="2">
        <v>31</v>
      </c>
      <c r="C355" s="27">
        <v>1.7318435754189943E-2</v>
      </c>
      <c r="D355" s="2">
        <v>31.515151515151501</v>
      </c>
      <c r="E355" s="2">
        <v>0</v>
      </c>
      <c r="F355" s="27">
        <v>0</v>
      </c>
      <c r="G355" s="14">
        <v>11.5151515151515</v>
      </c>
      <c r="H355" s="2">
        <v>32</v>
      </c>
      <c r="I355" s="27">
        <v>3.382663847780127E-2</v>
      </c>
      <c r="J355" s="14">
        <v>21.818182</v>
      </c>
      <c r="K355" s="27">
        <v>3.2258064516129031E-2</v>
      </c>
      <c r="L355" s="2">
        <v>1726</v>
      </c>
      <c r="M355" s="27">
        <v>1.2999999999999999E-2</v>
      </c>
      <c r="N355" s="2">
        <v>164</v>
      </c>
      <c r="O355" s="2">
        <v>1866</v>
      </c>
      <c r="P355" s="27">
        <v>1.4E-2</v>
      </c>
      <c r="Q355" s="14">
        <v>156.97</v>
      </c>
      <c r="R355" s="2">
        <v>2398</v>
      </c>
      <c r="S355" s="27">
        <v>1.7000000000000001E-2</v>
      </c>
      <c r="T355" s="14">
        <v>265.45</v>
      </c>
      <c r="U355" s="27">
        <v>0.38900000000000001</v>
      </c>
      <c r="V355" s="2">
        <v>58469</v>
      </c>
      <c r="W355" s="27">
        <v>1.0999999999999999E-2</v>
      </c>
      <c r="X355" s="2">
        <v>1026</v>
      </c>
      <c r="Y355" s="2">
        <v>80012</v>
      </c>
      <c r="Z355" s="27">
        <v>1.4E-2</v>
      </c>
      <c r="AA355" s="14">
        <v>1329.09</v>
      </c>
      <c r="AB355" s="2">
        <v>72151</v>
      </c>
      <c r="AC355" s="27">
        <v>1.2999999999999999E-2</v>
      </c>
      <c r="AD355" s="14">
        <v>1266.06</v>
      </c>
      <c r="AE355" s="27">
        <v>0.23400000000000001</v>
      </c>
    </row>
    <row r="356" spans="1:31" x14ac:dyDescent="0.3">
      <c r="A356" t="s">
        <v>1783</v>
      </c>
      <c r="B356" s="2">
        <v>538</v>
      </c>
      <c r="C356" s="27">
        <v>0.30055865921787711</v>
      </c>
      <c r="D356" s="2">
        <v>93.3333333333333</v>
      </c>
      <c r="E356" s="2">
        <v>520</v>
      </c>
      <c r="F356" s="27">
        <v>0.26998961578400832</v>
      </c>
      <c r="G356" s="14">
        <v>81.212121212121204</v>
      </c>
      <c r="H356" s="2">
        <v>142</v>
      </c>
      <c r="I356" s="27">
        <v>0.15010570824524314</v>
      </c>
      <c r="J356" s="14">
        <v>51.515152</v>
      </c>
      <c r="K356" s="27">
        <v>-0.73605947955390338</v>
      </c>
      <c r="L356" s="2">
        <v>11059</v>
      </c>
      <c r="M356" s="27">
        <v>8.2000000000000003E-2</v>
      </c>
      <c r="N356" s="2">
        <v>431</v>
      </c>
      <c r="O356" s="2">
        <v>14299</v>
      </c>
      <c r="P356" s="27">
        <v>0.104</v>
      </c>
      <c r="Q356" s="14">
        <v>555.76</v>
      </c>
      <c r="R356" s="2">
        <v>13082</v>
      </c>
      <c r="S356" s="27">
        <v>9.0999999999999998E-2</v>
      </c>
      <c r="T356" s="14">
        <v>452.12</v>
      </c>
      <c r="U356" s="27">
        <v>0.183</v>
      </c>
      <c r="V356" s="2">
        <v>243406</v>
      </c>
      <c r="W356" s="27">
        <v>4.4999999999999998E-2</v>
      </c>
      <c r="X356" s="2">
        <v>2572</v>
      </c>
      <c r="Y356" s="2">
        <v>320481</v>
      </c>
      <c r="Z356" s="27">
        <v>5.7000000000000002E-2</v>
      </c>
      <c r="AA356" s="14">
        <v>2567.27</v>
      </c>
      <c r="AB356" s="2">
        <v>223893</v>
      </c>
      <c r="AC356" s="27">
        <v>4.2000000000000003E-2</v>
      </c>
      <c r="AD356" s="14">
        <v>2678.79</v>
      </c>
      <c r="AE356" s="27">
        <v>-0.08</v>
      </c>
    </row>
    <row r="357" spans="1:31" x14ac:dyDescent="0.3">
      <c r="A357" t="s">
        <v>1784</v>
      </c>
      <c r="B357" s="2">
        <v>149</v>
      </c>
      <c r="C357" s="27">
        <v>8.3240223463687146E-2</v>
      </c>
      <c r="D357" s="2">
        <v>55.757575757575701</v>
      </c>
      <c r="E357" s="2">
        <v>133</v>
      </c>
      <c r="F357" s="27">
        <v>6.9055036344755974E-2</v>
      </c>
      <c r="G357" s="14">
        <v>53.3333333333333</v>
      </c>
      <c r="H357" s="2">
        <v>34</v>
      </c>
      <c r="I357" s="27">
        <v>3.5940803382663845E-2</v>
      </c>
      <c r="J357" s="14">
        <v>23.636364</v>
      </c>
      <c r="K357" s="27">
        <v>-0.77181208053691275</v>
      </c>
      <c r="L357" s="2">
        <v>1660</v>
      </c>
      <c r="M357" s="27">
        <v>1.2E-2</v>
      </c>
      <c r="N357" s="2">
        <v>181</v>
      </c>
      <c r="O357" s="2">
        <v>3049</v>
      </c>
      <c r="P357" s="27">
        <v>2.1999999999999999E-2</v>
      </c>
      <c r="Q357" s="14">
        <v>309.08999999999997</v>
      </c>
      <c r="R357" s="2">
        <v>2824</v>
      </c>
      <c r="S357" s="27">
        <v>0.02</v>
      </c>
      <c r="T357" s="14">
        <v>247.27</v>
      </c>
      <c r="U357" s="27">
        <v>0.70099999999999996</v>
      </c>
      <c r="V357" s="2">
        <v>46478</v>
      </c>
      <c r="W357" s="27">
        <v>8.9999999999999993E-3</v>
      </c>
      <c r="X357" s="2">
        <v>1148</v>
      </c>
      <c r="Y357" s="2">
        <v>67568</v>
      </c>
      <c r="Z357" s="27">
        <v>1.2E-2</v>
      </c>
      <c r="AA357" s="14">
        <v>1167.27</v>
      </c>
      <c r="AB357" s="2">
        <v>44405</v>
      </c>
      <c r="AC357" s="27">
        <v>8.0000000000000002E-3</v>
      </c>
      <c r="AD357" s="14">
        <v>1083.03</v>
      </c>
      <c r="AE357" s="27">
        <v>-4.4999999999999998E-2</v>
      </c>
    </row>
    <row r="358" spans="1:31" x14ac:dyDescent="0.3">
      <c r="A358" t="s">
        <v>1841</v>
      </c>
      <c r="B358" s="2">
        <v>136</v>
      </c>
      <c r="C358" s="27">
        <v>7.5977653631284919E-2</v>
      </c>
      <c r="D358" s="2">
        <v>54.545454545454497</v>
      </c>
      <c r="E358" s="2">
        <v>111</v>
      </c>
      <c r="F358" s="27">
        <v>5.763239875389408E-2</v>
      </c>
      <c r="G358" s="14">
        <v>45.454545454545404</v>
      </c>
      <c r="H358" s="2">
        <v>23</v>
      </c>
      <c r="I358" s="27">
        <v>2.4312896405919663E-2</v>
      </c>
      <c r="J358" s="14">
        <v>21.818182</v>
      </c>
      <c r="K358" s="27">
        <v>-0.83088235294117652</v>
      </c>
      <c r="L358" s="2">
        <v>1478</v>
      </c>
      <c r="M358" s="27">
        <v>1.0999999999999999E-2</v>
      </c>
      <c r="N358" s="2">
        <v>168</v>
      </c>
      <c r="O358" s="2">
        <v>2395</v>
      </c>
      <c r="P358" s="27">
        <v>1.7000000000000001E-2</v>
      </c>
      <c r="Q358" s="14">
        <v>262.42</v>
      </c>
      <c r="R358" s="2">
        <v>2216</v>
      </c>
      <c r="S358" s="27">
        <v>1.4999999999999999E-2</v>
      </c>
      <c r="T358" s="14">
        <v>228.48</v>
      </c>
      <c r="U358" s="27">
        <v>0.499</v>
      </c>
      <c r="V358" s="2">
        <v>36580</v>
      </c>
      <c r="W358" s="27">
        <v>7.0000000000000001E-3</v>
      </c>
      <c r="X358" s="2">
        <v>984</v>
      </c>
      <c r="Y358" s="2">
        <v>51592</v>
      </c>
      <c r="Z358" s="27">
        <v>8.9999999999999993E-3</v>
      </c>
      <c r="AA358" s="14">
        <v>1083.6400000000001</v>
      </c>
      <c r="AB358" s="2">
        <v>30974</v>
      </c>
      <c r="AC358" s="27">
        <v>6.0000000000000001E-3</v>
      </c>
      <c r="AD358" s="14">
        <v>907.88</v>
      </c>
      <c r="AE358" s="27">
        <v>-0.153</v>
      </c>
    </row>
    <row r="359" spans="1:31" x14ac:dyDescent="0.3">
      <c r="A359" t="s">
        <v>1842</v>
      </c>
      <c r="B359" s="2">
        <v>70</v>
      </c>
      <c r="C359" s="27">
        <v>3.9106145251396648E-2</v>
      </c>
      <c r="D359" s="2">
        <v>39.393939393939398</v>
      </c>
      <c r="E359" s="2">
        <v>26</v>
      </c>
      <c r="F359" s="27">
        <v>1.3499480789200415E-2</v>
      </c>
      <c r="G359" s="14">
        <v>18.181818181818102</v>
      </c>
      <c r="H359" s="2">
        <v>0</v>
      </c>
      <c r="I359" s="27">
        <v>0</v>
      </c>
      <c r="J359" s="14">
        <v>12.727273</v>
      </c>
      <c r="K359" s="27">
        <v>-1</v>
      </c>
      <c r="L359" s="2">
        <v>421</v>
      </c>
      <c r="M359" s="27">
        <v>3.0000000000000001E-3</v>
      </c>
      <c r="N359" s="2">
        <v>91</v>
      </c>
      <c r="O359" s="2">
        <v>763</v>
      </c>
      <c r="P359" s="27">
        <v>6.0000000000000001E-3</v>
      </c>
      <c r="Q359" s="14">
        <v>158.18</v>
      </c>
      <c r="R359" s="2">
        <v>446</v>
      </c>
      <c r="S359" s="27">
        <v>3.0000000000000001E-3</v>
      </c>
      <c r="T359" s="14">
        <v>123.64</v>
      </c>
      <c r="U359" s="27">
        <v>5.8999999999999997E-2</v>
      </c>
      <c r="V359" s="2">
        <v>8320</v>
      </c>
      <c r="W359" s="27">
        <v>2E-3</v>
      </c>
      <c r="X359" s="2">
        <v>464</v>
      </c>
      <c r="Y359" s="2">
        <v>10799</v>
      </c>
      <c r="Z359" s="27">
        <v>2E-3</v>
      </c>
      <c r="AA359" s="14">
        <v>521.82000000000005</v>
      </c>
      <c r="AB359" s="2">
        <v>5004</v>
      </c>
      <c r="AC359" s="27">
        <v>1E-3</v>
      </c>
      <c r="AD359" s="14">
        <v>352.12</v>
      </c>
      <c r="AE359" s="27">
        <v>-0.39900000000000002</v>
      </c>
    </row>
    <row r="360" spans="1:31" x14ac:dyDescent="0.3">
      <c r="A360" t="s">
        <v>1843</v>
      </c>
      <c r="B360" s="2">
        <v>28</v>
      </c>
      <c r="C360" s="27">
        <v>1.564245810055866E-2</v>
      </c>
      <c r="D360" s="2">
        <v>26.6666666666666</v>
      </c>
      <c r="E360" s="2">
        <v>58</v>
      </c>
      <c r="F360" s="27">
        <v>3.0114226375908618E-2</v>
      </c>
      <c r="G360" s="14">
        <v>36.969696969696898</v>
      </c>
      <c r="H360" s="2">
        <v>0</v>
      </c>
      <c r="I360" s="27">
        <v>0</v>
      </c>
      <c r="J360" s="14">
        <v>12.727273</v>
      </c>
      <c r="K360" s="27">
        <v>-1</v>
      </c>
      <c r="L360" s="2">
        <v>536</v>
      </c>
      <c r="M360" s="27">
        <v>4.0000000000000001E-3</v>
      </c>
      <c r="N360" s="2">
        <v>106</v>
      </c>
      <c r="O360" s="2">
        <v>832</v>
      </c>
      <c r="P360" s="27">
        <v>6.0000000000000001E-3</v>
      </c>
      <c r="Q360" s="14">
        <v>148.47999999999999</v>
      </c>
      <c r="R360" s="2">
        <v>588</v>
      </c>
      <c r="S360" s="27">
        <v>4.0000000000000001E-3</v>
      </c>
      <c r="T360" s="14">
        <v>116.36</v>
      </c>
      <c r="U360" s="27">
        <v>9.7000000000000003E-2</v>
      </c>
      <c r="V360" s="2">
        <v>10968</v>
      </c>
      <c r="W360" s="27">
        <v>2E-3</v>
      </c>
      <c r="X360" s="2">
        <v>535</v>
      </c>
      <c r="Y360" s="2">
        <v>14589</v>
      </c>
      <c r="Z360" s="27">
        <v>3.0000000000000001E-3</v>
      </c>
      <c r="AA360" s="14">
        <v>598.79</v>
      </c>
      <c r="AB360" s="2">
        <v>7634</v>
      </c>
      <c r="AC360" s="27">
        <v>1E-3</v>
      </c>
      <c r="AD360" s="14">
        <v>438.18</v>
      </c>
      <c r="AE360" s="27">
        <v>-0.30399999999999999</v>
      </c>
    </row>
    <row r="361" spans="1:31" x14ac:dyDescent="0.3">
      <c r="A361" t="s">
        <v>1844</v>
      </c>
      <c r="B361" s="2">
        <v>38</v>
      </c>
      <c r="C361" s="27">
        <v>2.1229050279329607E-2</v>
      </c>
      <c r="D361" s="2">
        <v>32.121212121212103</v>
      </c>
      <c r="E361" s="2">
        <v>27</v>
      </c>
      <c r="F361" s="27">
        <v>1.4018691588785047E-2</v>
      </c>
      <c r="G361" s="14">
        <v>20.606060606060598</v>
      </c>
      <c r="H361" s="2">
        <v>23</v>
      </c>
      <c r="I361" s="27">
        <v>2.4312896405919663E-2</v>
      </c>
      <c r="J361" s="14">
        <v>21.818182</v>
      </c>
      <c r="K361" s="27">
        <v>-0.39473684210526316</v>
      </c>
      <c r="L361" s="2">
        <v>521</v>
      </c>
      <c r="M361" s="27">
        <v>4.0000000000000001E-3</v>
      </c>
      <c r="N361" s="2">
        <v>101</v>
      </c>
      <c r="O361" s="2">
        <v>800</v>
      </c>
      <c r="P361" s="27">
        <v>6.0000000000000001E-3</v>
      </c>
      <c r="Q361" s="14">
        <v>120.61</v>
      </c>
      <c r="R361" s="2">
        <v>1182</v>
      </c>
      <c r="S361" s="27">
        <v>8.0000000000000002E-3</v>
      </c>
      <c r="T361" s="14">
        <v>177.58</v>
      </c>
      <c r="U361" s="27">
        <v>1.2689999999999999</v>
      </c>
      <c r="V361" s="2">
        <v>17292</v>
      </c>
      <c r="W361" s="27">
        <v>3.0000000000000001E-3</v>
      </c>
      <c r="X361" s="2">
        <v>599</v>
      </c>
      <c r="Y361" s="2">
        <v>26204</v>
      </c>
      <c r="Z361" s="27">
        <v>5.0000000000000001E-3</v>
      </c>
      <c r="AA361" s="14">
        <v>736.36</v>
      </c>
      <c r="AB361" s="2">
        <v>18336</v>
      </c>
      <c r="AC361" s="27">
        <v>3.0000000000000001E-3</v>
      </c>
      <c r="AD361" s="14">
        <v>675.15</v>
      </c>
      <c r="AE361" s="27">
        <v>0.06</v>
      </c>
    </row>
    <row r="362" spans="1:31" x14ac:dyDescent="0.3">
      <c r="A362" t="s">
        <v>1845</v>
      </c>
      <c r="B362" s="2">
        <v>13</v>
      </c>
      <c r="C362" s="27">
        <v>7.2625698324022348E-3</v>
      </c>
      <c r="D362" s="2">
        <v>12.7272727272727</v>
      </c>
      <c r="E362" s="2">
        <v>22</v>
      </c>
      <c r="F362" s="27">
        <v>1.142263759086189E-2</v>
      </c>
      <c r="G362" s="14">
        <v>16.969696969696901</v>
      </c>
      <c r="H362" s="2">
        <v>11</v>
      </c>
      <c r="I362" s="27">
        <v>1.1627906976744186E-2</v>
      </c>
      <c r="J362" s="14">
        <v>10.909091</v>
      </c>
      <c r="K362" s="27">
        <v>-0.15384615384615385</v>
      </c>
      <c r="L362" s="2">
        <v>182</v>
      </c>
      <c r="M362" s="27">
        <v>1E-3</v>
      </c>
      <c r="N362" s="2">
        <v>61</v>
      </c>
      <c r="O362" s="2">
        <v>654</v>
      </c>
      <c r="P362" s="27">
        <v>5.0000000000000001E-3</v>
      </c>
      <c r="Q362" s="14">
        <v>109.09</v>
      </c>
      <c r="R362" s="2">
        <v>608</v>
      </c>
      <c r="S362" s="27">
        <v>4.0000000000000001E-3</v>
      </c>
      <c r="T362" s="14">
        <v>141.82</v>
      </c>
      <c r="U362" s="27">
        <v>2.3410000000000002</v>
      </c>
      <c r="V362" s="2">
        <v>9898</v>
      </c>
      <c r="W362" s="27">
        <v>2E-3</v>
      </c>
      <c r="X362" s="2">
        <v>465</v>
      </c>
      <c r="Y362" s="2">
        <v>15976</v>
      </c>
      <c r="Z362" s="27">
        <v>3.0000000000000001E-3</v>
      </c>
      <c r="AA362" s="14">
        <v>560.61</v>
      </c>
      <c r="AB362" s="2">
        <v>13431</v>
      </c>
      <c r="AC362" s="27">
        <v>3.0000000000000001E-3</v>
      </c>
      <c r="AD362" s="14">
        <v>644.24</v>
      </c>
      <c r="AE362" s="27">
        <v>0.35699999999999998</v>
      </c>
    </row>
    <row r="363" spans="1:31" x14ac:dyDescent="0.3">
      <c r="A363" t="s">
        <v>1785</v>
      </c>
      <c r="B363" s="2">
        <v>389</v>
      </c>
      <c r="C363" s="27">
        <v>0.21731843575418994</v>
      </c>
      <c r="D363" s="2">
        <v>85.454545454545396</v>
      </c>
      <c r="E363" s="2">
        <v>387</v>
      </c>
      <c r="F363" s="27">
        <v>0.20093457943925233</v>
      </c>
      <c r="G363" s="14">
        <v>69.696969696969703</v>
      </c>
      <c r="H363" s="2">
        <v>108</v>
      </c>
      <c r="I363" s="27">
        <v>0.11416490486257928</v>
      </c>
      <c r="J363" s="14">
        <v>46.060607900000001</v>
      </c>
      <c r="K363" s="27">
        <v>-0.72236503856041134</v>
      </c>
      <c r="L363" s="2">
        <v>9399</v>
      </c>
      <c r="M363" s="27">
        <v>7.0000000000000007E-2</v>
      </c>
      <c r="N363" s="2">
        <v>444</v>
      </c>
      <c r="O363" s="2">
        <v>11250</v>
      </c>
      <c r="P363" s="27">
        <v>8.2000000000000003E-2</v>
      </c>
      <c r="Q363" s="14">
        <v>450.3</v>
      </c>
      <c r="R363" s="2">
        <v>10258</v>
      </c>
      <c r="S363" s="27">
        <v>7.0999999999999994E-2</v>
      </c>
      <c r="T363" s="14">
        <v>423.64</v>
      </c>
      <c r="U363" s="27">
        <v>9.0999999999999998E-2</v>
      </c>
      <c r="V363" s="2">
        <v>196928</v>
      </c>
      <c r="W363" s="27">
        <v>3.5999999999999997E-2</v>
      </c>
      <c r="X363" s="2">
        <v>2186</v>
      </c>
      <c r="Y363" s="2">
        <v>252913</v>
      </c>
      <c r="Z363" s="27">
        <v>4.4999999999999998E-2</v>
      </c>
      <c r="AA363" s="14">
        <v>2213.33</v>
      </c>
      <c r="AB363" s="2">
        <v>179488</v>
      </c>
      <c r="AC363" s="27">
        <v>3.3000000000000002E-2</v>
      </c>
      <c r="AD363" s="14">
        <v>2446.67</v>
      </c>
      <c r="AE363" s="27">
        <v>-8.8999999999999996E-2</v>
      </c>
    </row>
    <row r="364" spans="1:31" x14ac:dyDescent="0.3">
      <c r="A364" t="s">
        <v>1841</v>
      </c>
      <c r="B364" s="2">
        <v>358</v>
      </c>
      <c r="C364" s="27">
        <v>0.2</v>
      </c>
      <c r="D364" s="2">
        <v>93.3333333333333</v>
      </c>
      <c r="E364" s="2">
        <v>359</v>
      </c>
      <c r="F364" s="27">
        <v>0.18639667705088267</v>
      </c>
      <c r="G364" s="14">
        <v>70.303030303030297</v>
      </c>
      <c r="H364" s="2">
        <v>108</v>
      </c>
      <c r="I364" s="27">
        <v>0.11416490486257928</v>
      </c>
      <c r="J364" s="14">
        <v>46.060607900000001</v>
      </c>
      <c r="K364" s="27">
        <v>-0.6983240223463687</v>
      </c>
      <c r="L364" s="2">
        <v>8853</v>
      </c>
      <c r="M364" s="27">
        <v>6.6000000000000003E-2</v>
      </c>
      <c r="N364" s="2">
        <v>418</v>
      </c>
      <c r="O364" s="2">
        <v>9792</v>
      </c>
      <c r="P364" s="27">
        <v>7.0999999999999994E-2</v>
      </c>
      <c r="Q364" s="14">
        <v>422.42</v>
      </c>
      <c r="R364" s="2">
        <v>9028</v>
      </c>
      <c r="S364" s="27">
        <v>6.3E-2</v>
      </c>
      <c r="T364" s="14">
        <v>403.64</v>
      </c>
      <c r="U364" s="27">
        <v>0.02</v>
      </c>
      <c r="V364" s="2">
        <v>171444</v>
      </c>
      <c r="W364" s="27">
        <v>3.1E-2</v>
      </c>
      <c r="X364" s="2">
        <v>2031</v>
      </c>
      <c r="Y364" s="2">
        <v>212800</v>
      </c>
      <c r="Z364" s="27">
        <v>3.7999999999999999E-2</v>
      </c>
      <c r="AA364" s="14">
        <v>2073.94</v>
      </c>
      <c r="AB364" s="2">
        <v>147267</v>
      </c>
      <c r="AC364" s="27">
        <v>2.7E-2</v>
      </c>
      <c r="AD364" s="14">
        <v>2191.52</v>
      </c>
      <c r="AE364" s="27">
        <v>-0.14099999999999999</v>
      </c>
    </row>
    <row r="365" spans="1:31" x14ac:dyDescent="0.3">
      <c r="A365" t="s">
        <v>1842</v>
      </c>
      <c r="B365" s="2">
        <v>67</v>
      </c>
      <c r="C365" s="27">
        <v>3.7430167597765365E-2</v>
      </c>
      <c r="D365" s="2">
        <v>44.2424242424242</v>
      </c>
      <c r="E365" s="2">
        <v>32</v>
      </c>
      <c r="F365" s="27">
        <v>1.6614745586708203E-2</v>
      </c>
      <c r="G365" s="14">
        <v>21.818181818181799</v>
      </c>
      <c r="H365" s="2">
        <v>0</v>
      </c>
      <c r="I365" s="27">
        <v>0</v>
      </c>
      <c r="J365" s="14">
        <v>12.727273</v>
      </c>
      <c r="K365" s="27">
        <v>-1</v>
      </c>
      <c r="L365" s="2">
        <v>1867</v>
      </c>
      <c r="M365" s="27">
        <v>1.4E-2</v>
      </c>
      <c r="N365" s="2">
        <v>209</v>
      </c>
      <c r="O365" s="2">
        <v>1520</v>
      </c>
      <c r="P365" s="27">
        <v>1.0999999999999999E-2</v>
      </c>
      <c r="Q365" s="14">
        <v>193.94</v>
      </c>
      <c r="R365" s="2">
        <v>1229</v>
      </c>
      <c r="S365" s="27">
        <v>8.9999999999999993E-3</v>
      </c>
      <c r="T365" s="14">
        <v>183.03</v>
      </c>
      <c r="U365" s="27">
        <v>-0.34200000000000003</v>
      </c>
      <c r="V365" s="2">
        <v>31076</v>
      </c>
      <c r="W365" s="27">
        <v>6.0000000000000001E-3</v>
      </c>
      <c r="X365" s="2">
        <v>816</v>
      </c>
      <c r="Y365" s="2">
        <v>34002</v>
      </c>
      <c r="Z365" s="27">
        <v>6.0000000000000001E-3</v>
      </c>
      <c r="AA365" s="14">
        <v>728.48</v>
      </c>
      <c r="AB365" s="2">
        <v>21820</v>
      </c>
      <c r="AC365" s="27">
        <v>4.0000000000000001E-3</v>
      </c>
      <c r="AD365" s="14">
        <v>785.45</v>
      </c>
      <c r="AE365" s="27">
        <v>-0.29799999999999999</v>
      </c>
    </row>
    <row r="366" spans="1:31" x14ac:dyDescent="0.3">
      <c r="A366" t="s">
        <v>1843</v>
      </c>
      <c r="B366" s="2">
        <v>142</v>
      </c>
      <c r="C366" s="27">
        <v>7.9329608938547486E-2</v>
      </c>
      <c r="D366" s="2">
        <v>58.181818181818201</v>
      </c>
      <c r="E366" s="2">
        <v>151</v>
      </c>
      <c r="F366" s="27">
        <v>7.8400830737279339E-2</v>
      </c>
      <c r="G366" s="14">
        <v>47.878787878787797</v>
      </c>
      <c r="H366" s="2">
        <v>49</v>
      </c>
      <c r="I366" s="27">
        <v>5.1797040169133189E-2</v>
      </c>
      <c r="J366" s="14">
        <v>36.363636</v>
      </c>
      <c r="K366" s="27">
        <v>-0.65492957746478875</v>
      </c>
      <c r="L366" s="2">
        <v>2825</v>
      </c>
      <c r="M366" s="27">
        <v>2.1000000000000001E-2</v>
      </c>
      <c r="N366" s="2">
        <v>245</v>
      </c>
      <c r="O366" s="2">
        <v>3345</v>
      </c>
      <c r="P366" s="27">
        <v>2.4E-2</v>
      </c>
      <c r="Q366" s="14">
        <v>249.7</v>
      </c>
      <c r="R366" s="2">
        <v>3416</v>
      </c>
      <c r="S366" s="27">
        <v>2.4E-2</v>
      </c>
      <c r="T366" s="14">
        <v>267.27</v>
      </c>
      <c r="U366" s="27">
        <v>0.20899999999999999</v>
      </c>
      <c r="V366" s="2">
        <v>50829</v>
      </c>
      <c r="W366" s="27">
        <v>8.9999999999999993E-3</v>
      </c>
      <c r="X366" s="2">
        <v>1165</v>
      </c>
      <c r="Y366" s="2">
        <v>62689</v>
      </c>
      <c r="Z366" s="27">
        <v>1.0999999999999999E-2</v>
      </c>
      <c r="AA366" s="14">
        <v>1064.24</v>
      </c>
      <c r="AB366" s="2">
        <v>42640</v>
      </c>
      <c r="AC366" s="27">
        <v>8.0000000000000002E-3</v>
      </c>
      <c r="AD366" s="14">
        <v>1144.24</v>
      </c>
      <c r="AE366" s="27">
        <v>-0.161</v>
      </c>
    </row>
    <row r="367" spans="1:31" x14ac:dyDescent="0.3">
      <c r="A367" t="s">
        <v>1844</v>
      </c>
      <c r="B367" s="2">
        <v>149</v>
      </c>
      <c r="C367" s="27">
        <v>8.3240223463687146E-2</v>
      </c>
      <c r="D367" s="2">
        <v>58.787878787878803</v>
      </c>
      <c r="E367" s="2">
        <v>176</v>
      </c>
      <c r="F367" s="27">
        <v>9.138110072689512E-2</v>
      </c>
      <c r="G367" s="14">
        <v>54.545454545454497</v>
      </c>
      <c r="H367" s="2">
        <v>59</v>
      </c>
      <c r="I367" s="27">
        <v>6.2367864693446087E-2</v>
      </c>
      <c r="J367" s="14">
        <v>34.5454559</v>
      </c>
      <c r="K367" s="27">
        <v>-0.60402684563758391</v>
      </c>
      <c r="L367" s="2">
        <v>4161</v>
      </c>
      <c r="M367" s="27">
        <v>3.1E-2</v>
      </c>
      <c r="N367" s="2">
        <v>259</v>
      </c>
      <c r="O367" s="2">
        <v>4927</v>
      </c>
      <c r="P367" s="27">
        <v>3.5999999999999997E-2</v>
      </c>
      <c r="Q367" s="14">
        <v>341.82</v>
      </c>
      <c r="R367" s="2">
        <v>4383</v>
      </c>
      <c r="S367" s="27">
        <v>0.03</v>
      </c>
      <c r="T367" s="14">
        <v>315.76</v>
      </c>
      <c r="U367" s="27">
        <v>5.2999999999999999E-2</v>
      </c>
      <c r="V367" s="2">
        <v>89539</v>
      </c>
      <c r="W367" s="27">
        <v>1.6E-2</v>
      </c>
      <c r="X367" s="2">
        <v>1480</v>
      </c>
      <c r="Y367" s="2">
        <v>116109</v>
      </c>
      <c r="Z367" s="27">
        <v>2.1000000000000001E-2</v>
      </c>
      <c r="AA367" s="14">
        <v>1520.61</v>
      </c>
      <c r="AB367" s="2">
        <v>82807</v>
      </c>
      <c r="AC367" s="27">
        <v>1.4999999999999999E-2</v>
      </c>
      <c r="AD367" s="14">
        <v>1404.85</v>
      </c>
      <c r="AE367" s="27">
        <v>-7.4999999999999997E-2</v>
      </c>
    </row>
    <row r="368" spans="1:31" x14ac:dyDescent="0.3">
      <c r="A368" t="s">
        <v>1845</v>
      </c>
      <c r="B368" s="2">
        <v>31</v>
      </c>
      <c r="C368" s="27">
        <v>1.7318435754189943E-2</v>
      </c>
      <c r="D368" s="2">
        <v>29.696969696969699</v>
      </c>
      <c r="E368" s="2">
        <v>28</v>
      </c>
      <c r="F368" s="27">
        <v>1.4537902388369679E-2</v>
      </c>
      <c r="G368" s="14">
        <v>18.7878787878787</v>
      </c>
      <c r="H368" s="2">
        <v>0</v>
      </c>
      <c r="I368" s="27">
        <v>0</v>
      </c>
      <c r="J368" s="14">
        <v>12.727273</v>
      </c>
      <c r="K368" s="27">
        <v>-1</v>
      </c>
      <c r="L368" s="2">
        <v>546</v>
      </c>
      <c r="M368" s="27">
        <v>4.0000000000000001E-3</v>
      </c>
      <c r="N368" s="2">
        <v>88</v>
      </c>
      <c r="O368" s="2">
        <v>1458</v>
      </c>
      <c r="P368" s="27">
        <v>1.0999999999999999E-2</v>
      </c>
      <c r="Q368" s="14">
        <v>144.85</v>
      </c>
      <c r="R368" s="2">
        <v>1230</v>
      </c>
      <c r="S368" s="27">
        <v>8.9999999999999993E-3</v>
      </c>
      <c r="T368" s="14">
        <v>152.72999999999999</v>
      </c>
      <c r="U368" s="27">
        <v>1.2529999999999999</v>
      </c>
      <c r="V368" s="2">
        <v>25484</v>
      </c>
      <c r="W368" s="27">
        <v>5.0000000000000001E-3</v>
      </c>
      <c r="X368" s="2">
        <v>656</v>
      </c>
      <c r="Y368" s="2">
        <v>40113</v>
      </c>
      <c r="Z368" s="27">
        <v>7.0000000000000001E-3</v>
      </c>
      <c r="AA368" s="14">
        <v>857.58</v>
      </c>
      <c r="AB368" s="2">
        <v>32221</v>
      </c>
      <c r="AC368" s="27">
        <v>6.0000000000000001E-3</v>
      </c>
      <c r="AD368" s="14">
        <v>718.18</v>
      </c>
      <c r="AE368" s="27">
        <v>0.26400000000000001</v>
      </c>
    </row>
    <row r="369" spans="1:31" x14ac:dyDescent="0.3">
      <c r="A369" t="s">
        <v>1834</v>
      </c>
      <c r="B369" s="2">
        <v>1003</v>
      </c>
      <c r="C369" s="27">
        <v>0.5603351955307263</v>
      </c>
      <c r="D369" s="2">
        <v>110.30303030303</v>
      </c>
      <c r="E369" s="2">
        <v>1157</v>
      </c>
      <c r="F369" s="27">
        <v>0.60072689511941846</v>
      </c>
      <c r="G369" s="14">
        <v>110.30303030303</v>
      </c>
      <c r="H369" s="2">
        <v>693</v>
      </c>
      <c r="I369" s="27">
        <v>0.73255813953488369</v>
      </c>
      <c r="J369" s="14">
        <v>118.78788</v>
      </c>
      <c r="K369" s="27">
        <v>-0.30907278165503488</v>
      </c>
      <c r="L369" s="2">
        <v>115534</v>
      </c>
      <c r="M369" s="27">
        <v>0.85799999999999998</v>
      </c>
      <c r="N369" s="2">
        <v>996</v>
      </c>
      <c r="O369" s="2">
        <v>113370</v>
      </c>
      <c r="P369" s="27">
        <v>0.82599999999999996</v>
      </c>
      <c r="Q369" s="14">
        <v>973.94</v>
      </c>
      <c r="R369" s="2">
        <v>122460</v>
      </c>
      <c r="S369" s="27">
        <v>0.85</v>
      </c>
      <c r="T369" s="14">
        <v>1163.03</v>
      </c>
      <c r="U369" s="27">
        <v>0.06</v>
      </c>
      <c r="V369" s="2">
        <v>4999179</v>
      </c>
      <c r="W369" s="27">
        <v>0.91800000000000004</v>
      </c>
      <c r="X369" s="2">
        <v>11491</v>
      </c>
      <c r="Y369" s="2">
        <v>5068101</v>
      </c>
      <c r="Z369" s="27">
        <v>0.89600000000000002</v>
      </c>
      <c r="AA369" s="14">
        <v>11969.09</v>
      </c>
      <c r="AB369" s="2">
        <v>4965463</v>
      </c>
      <c r="AC369" s="27">
        <v>0.92500000000000004</v>
      </c>
      <c r="AD369" s="14">
        <v>12213.33</v>
      </c>
      <c r="AE369" s="27">
        <v>-7.0000000000000001E-3</v>
      </c>
    </row>
    <row r="370" spans="1:31" x14ac:dyDescent="0.3">
      <c r="A370" t="s">
        <v>1782</v>
      </c>
      <c r="B370" s="2">
        <v>630</v>
      </c>
      <c r="C370" s="27">
        <v>0.35195530726256985</v>
      </c>
      <c r="D370" s="2">
        <v>93.3333333333333</v>
      </c>
      <c r="E370" s="2">
        <v>776</v>
      </c>
      <c r="F370" s="27">
        <v>0.40290758047767394</v>
      </c>
      <c r="G370" s="14">
        <v>96.363636363636402</v>
      </c>
      <c r="H370" s="2">
        <v>529</v>
      </c>
      <c r="I370" s="27">
        <v>0.55919661733615222</v>
      </c>
      <c r="J370" s="14">
        <v>100</v>
      </c>
      <c r="K370" s="27">
        <v>-0.16031746031746033</v>
      </c>
      <c r="L370" s="2">
        <v>89333</v>
      </c>
      <c r="M370" s="27">
        <v>0.66300000000000003</v>
      </c>
      <c r="N370" s="2">
        <v>996</v>
      </c>
      <c r="O370" s="2">
        <v>85523</v>
      </c>
      <c r="P370" s="27">
        <v>0.623</v>
      </c>
      <c r="Q370" s="14">
        <v>941.82</v>
      </c>
      <c r="R370" s="2">
        <v>90128</v>
      </c>
      <c r="S370" s="27">
        <v>0.626</v>
      </c>
      <c r="T370" s="14">
        <v>1149.0899999999999</v>
      </c>
      <c r="U370" s="27">
        <v>8.9999999999999993E-3</v>
      </c>
      <c r="V370" s="2">
        <v>3936157</v>
      </c>
      <c r="W370" s="27">
        <v>0.72299999999999998</v>
      </c>
      <c r="X370" s="2">
        <v>13685</v>
      </c>
      <c r="Y370" s="2">
        <v>3952677</v>
      </c>
      <c r="Z370" s="27">
        <v>0.69899999999999995</v>
      </c>
      <c r="AA370" s="14">
        <v>13742.42</v>
      </c>
      <c r="AB370" s="2">
        <v>3883343</v>
      </c>
      <c r="AC370" s="27">
        <v>0.72299999999999998</v>
      </c>
      <c r="AD370" s="14">
        <v>12806.67</v>
      </c>
      <c r="AE370" s="27">
        <v>-1.2999999999999999E-2</v>
      </c>
    </row>
    <row r="371" spans="1:31" x14ac:dyDescent="0.3">
      <c r="A371" t="s">
        <v>1836</v>
      </c>
      <c r="B371" s="2">
        <v>413</v>
      </c>
      <c r="C371" s="27">
        <v>0.23072625698324023</v>
      </c>
      <c r="D371" s="2">
        <v>78.787878787878796</v>
      </c>
      <c r="E371" s="2">
        <v>418</v>
      </c>
      <c r="F371" s="27">
        <v>0.21703011422637591</v>
      </c>
      <c r="G371" s="14">
        <v>75.757575757575694</v>
      </c>
      <c r="H371" s="2">
        <v>395</v>
      </c>
      <c r="I371" s="27">
        <v>0.41754756871035942</v>
      </c>
      <c r="J371" s="14">
        <v>88.484849999999994</v>
      </c>
      <c r="K371" s="27">
        <v>-4.3583535108958835E-2</v>
      </c>
      <c r="L371" s="2">
        <v>42499</v>
      </c>
      <c r="M371" s="27">
        <v>0.316</v>
      </c>
      <c r="N371" s="2">
        <v>759</v>
      </c>
      <c r="O371" s="2">
        <v>36857</v>
      </c>
      <c r="P371" s="27">
        <v>0.26900000000000002</v>
      </c>
      <c r="Q371" s="14">
        <v>786.67</v>
      </c>
      <c r="R371" s="2">
        <v>40604</v>
      </c>
      <c r="S371" s="27">
        <v>0.28199999999999997</v>
      </c>
      <c r="T371" s="14">
        <v>797.58</v>
      </c>
      <c r="U371" s="27">
        <v>-4.4999999999999998E-2</v>
      </c>
      <c r="V371" s="2">
        <v>1789597</v>
      </c>
      <c r="W371" s="27">
        <v>0.32800000000000001</v>
      </c>
      <c r="X371" s="2">
        <v>10259</v>
      </c>
      <c r="Y371" s="2">
        <v>1703262</v>
      </c>
      <c r="Z371" s="27">
        <v>0.30099999999999999</v>
      </c>
      <c r="AA371" s="14">
        <v>10143.64</v>
      </c>
      <c r="AB371" s="2">
        <v>1605717</v>
      </c>
      <c r="AC371" s="27">
        <v>0.29899999999999999</v>
      </c>
      <c r="AD371" s="14">
        <v>9364.24</v>
      </c>
      <c r="AE371" s="27">
        <v>-0.10299999999999999</v>
      </c>
    </row>
    <row r="372" spans="1:31" x14ac:dyDescent="0.3">
      <c r="A372" t="s">
        <v>1837</v>
      </c>
      <c r="B372" s="2">
        <v>129</v>
      </c>
      <c r="C372" s="27">
        <v>7.2067039106145245E-2</v>
      </c>
      <c r="D372" s="2">
        <v>53.3333333333333</v>
      </c>
      <c r="E372" s="2">
        <v>22</v>
      </c>
      <c r="F372" s="27">
        <v>1.142263759086189E-2</v>
      </c>
      <c r="G372" s="14">
        <v>11.5151515151515</v>
      </c>
      <c r="H372" s="2">
        <v>47</v>
      </c>
      <c r="I372" s="27">
        <v>4.9682875264270614E-2</v>
      </c>
      <c r="J372" s="14">
        <v>30.909089999999999</v>
      </c>
      <c r="K372" s="27">
        <v>-0.63565891472868219</v>
      </c>
      <c r="L372" s="2">
        <v>7378</v>
      </c>
      <c r="M372" s="27">
        <v>5.5E-2</v>
      </c>
      <c r="N372" s="2">
        <v>412</v>
      </c>
      <c r="O372" s="2">
        <v>5904</v>
      </c>
      <c r="P372" s="27">
        <v>4.2999999999999997E-2</v>
      </c>
      <c r="Q372" s="14">
        <v>341.82</v>
      </c>
      <c r="R372" s="2">
        <v>6643</v>
      </c>
      <c r="S372" s="27">
        <v>4.5999999999999999E-2</v>
      </c>
      <c r="T372" s="14">
        <v>380</v>
      </c>
      <c r="U372" s="27">
        <v>-0.1</v>
      </c>
      <c r="V372" s="2">
        <v>339540</v>
      </c>
      <c r="W372" s="27">
        <v>6.2E-2</v>
      </c>
      <c r="X372" s="2">
        <v>3738</v>
      </c>
      <c r="Y372" s="2">
        <v>317286</v>
      </c>
      <c r="Z372" s="27">
        <v>5.6000000000000001E-2</v>
      </c>
      <c r="AA372" s="14">
        <v>3375.76</v>
      </c>
      <c r="AB372" s="2">
        <v>302194</v>
      </c>
      <c r="AC372" s="27">
        <v>5.6000000000000001E-2</v>
      </c>
      <c r="AD372" s="14">
        <v>3258.18</v>
      </c>
      <c r="AE372" s="27">
        <v>-0.11</v>
      </c>
    </row>
    <row r="373" spans="1:31" x14ac:dyDescent="0.3">
      <c r="A373" t="s">
        <v>1838</v>
      </c>
      <c r="B373" s="2">
        <v>129</v>
      </c>
      <c r="C373" s="27">
        <v>7.2067039106145245E-2</v>
      </c>
      <c r="D373" s="2">
        <v>38.787878787878697</v>
      </c>
      <c r="E373" s="2">
        <v>139</v>
      </c>
      <c r="F373" s="27">
        <v>7.2170301142263762E-2</v>
      </c>
      <c r="G373" s="14">
        <v>42.424242424242401</v>
      </c>
      <c r="H373" s="2">
        <v>135</v>
      </c>
      <c r="I373" s="27">
        <v>0.14270613107822411</v>
      </c>
      <c r="J373" s="14">
        <v>66.666664100000006</v>
      </c>
      <c r="K373" s="27">
        <v>4.6511627906976744E-2</v>
      </c>
      <c r="L373" s="2">
        <v>9571</v>
      </c>
      <c r="M373" s="27">
        <v>7.0999999999999994E-2</v>
      </c>
      <c r="N373" s="2">
        <v>380</v>
      </c>
      <c r="O373" s="2">
        <v>8216</v>
      </c>
      <c r="P373" s="27">
        <v>0.06</v>
      </c>
      <c r="Q373" s="14">
        <v>350.3</v>
      </c>
      <c r="R373" s="2">
        <v>8918</v>
      </c>
      <c r="S373" s="27">
        <v>6.2E-2</v>
      </c>
      <c r="T373" s="14">
        <v>448.48</v>
      </c>
      <c r="U373" s="27">
        <v>-6.8000000000000005E-2</v>
      </c>
      <c r="V373" s="2">
        <v>365425</v>
      </c>
      <c r="W373" s="27">
        <v>6.7000000000000004E-2</v>
      </c>
      <c r="X373" s="2">
        <v>2560</v>
      </c>
      <c r="Y373" s="2">
        <v>333880</v>
      </c>
      <c r="Z373" s="27">
        <v>5.8999999999999997E-2</v>
      </c>
      <c r="AA373" s="14">
        <v>2495.15</v>
      </c>
      <c r="AB373" s="2">
        <v>298728</v>
      </c>
      <c r="AC373" s="27">
        <v>5.6000000000000001E-2</v>
      </c>
      <c r="AD373" s="14">
        <v>2507.88</v>
      </c>
      <c r="AE373" s="27">
        <v>-0.183</v>
      </c>
    </row>
    <row r="374" spans="1:31" x14ac:dyDescent="0.3">
      <c r="A374" t="s">
        <v>1839</v>
      </c>
      <c r="B374" s="2">
        <v>155</v>
      </c>
      <c r="C374" s="27">
        <v>8.6592178770949726E-2</v>
      </c>
      <c r="D374" s="2">
        <v>56.363636363636303</v>
      </c>
      <c r="E374" s="2">
        <v>257</v>
      </c>
      <c r="F374" s="27">
        <v>0.13343717549325027</v>
      </c>
      <c r="G374" s="14">
        <v>64.242424242424207</v>
      </c>
      <c r="H374" s="2">
        <v>213</v>
      </c>
      <c r="I374" s="27">
        <v>0.22515856236786469</v>
      </c>
      <c r="J374" s="14">
        <v>46.6666679</v>
      </c>
      <c r="K374" s="27">
        <v>0.37419354838709679</v>
      </c>
      <c r="L374" s="2">
        <v>25550</v>
      </c>
      <c r="M374" s="27">
        <v>0.19</v>
      </c>
      <c r="N374" s="2">
        <v>599</v>
      </c>
      <c r="O374" s="2">
        <v>22737</v>
      </c>
      <c r="P374" s="27">
        <v>0.16600000000000001</v>
      </c>
      <c r="Q374" s="14">
        <v>620.61</v>
      </c>
      <c r="R374" s="2">
        <v>25043</v>
      </c>
      <c r="S374" s="27">
        <v>0.17399999999999999</v>
      </c>
      <c r="T374" s="14">
        <v>719.39</v>
      </c>
      <c r="U374" s="27">
        <v>-0.02</v>
      </c>
      <c r="V374" s="2">
        <v>1084632</v>
      </c>
      <c r="W374" s="27">
        <v>0.19900000000000001</v>
      </c>
      <c r="X374" s="2">
        <v>6782</v>
      </c>
      <c r="Y374" s="2">
        <v>1052096</v>
      </c>
      <c r="Z374" s="27">
        <v>0.186</v>
      </c>
      <c r="AA374" s="14">
        <v>6488.48</v>
      </c>
      <c r="AB374" s="2">
        <v>1004795</v>
      </c>
      <c r="AC374" s="27">
        <v>0.187</v>
      </c>
      <c r="AD374" s="14">
        <v>6621.82</v>
      </c>
      <c r="AE374" s="27">
        <v>-7.3999999999999996E-2</v>
      </c>
    </row>
    <row r="375" spans="1:31" x14ac:dyDescent="0.3">
      <c r="A375" t="s">
        <v>1840</v>
      </c>
      <c r="B375" s="2">
        <v>217</v>
      </c>
      <c r="C375" s="27">
        <v>0.12122905027932961</v>
      </c>
      <c r="D375" s="2">
        <v>55.151515151515099</v>
      </c>
      <c r="E375" s="2">
        <v>358</v>
      </c>
      <c r="F375" s="27">
        <v>0.18587746625129803</v>
      </c>
      <c r="G375" s="14">
        <v>76.363636363636303</v>
      </c>
      <c r="H375" s="2">
        <v>134</v>
      </c>
      <c r="I375" s="27">
        <v>0.14164904862579281</v>
      </c>
      <c r="J375" s="14">
        <v>50.9090919</v>
      </c>
      <c r="K375" s="27">
        <v>-0.38248847926267282</v>
      </c>
      <c r="L375" s="2">
        <v>46834</v>
      </c>
      <c r="M375" s="27">
        <v>0.34799999999999998</v>
      </c>
      <c r="N375" s="2">
        <v>675</v>
      </c>
      <c r="O375" s="2">
        <v>48666</v>
      </c>
      <c r="P375" s="27">
        <v>0.35499999999999998</v>
      </c>
      <c r="Q375" s="14">
        <v>699.39</v>
      </c>
      <c r="R375" s="2">
        <v>49524</v>
      </c>
      <c r="S375" s="27">
        <v>0.34399999999999997</v>
      </c>
      <c r="T375" s="14">
        <v>812.12</v>
      </c>
      <c r="U375" s="27">
        <v>5.7000000000000002E-2</v>
      </c>
      <c r="V375" s="2">
        <v>2146560</v>
      </c>
      <c r="W375" s="27">
        <v>0.39400000000000002</v>
      </c>
      <c r="X375" s="2">
        <v>5771</v>
      </c>
      <c r="Y375" s="2">
        <v>2249415</v>
      </c>
      <c r="Z375" s="27">
        <v>0.39800000000000002</v>
      </c>
      <c r="AA375" s="14">
        <v>6288.48</v>
      </c>
      <c r="AB375" s="2">
        <v>2277626</v>
      </c>
      <c r="AC375" s="27">
        <v>0.42399999999999999</v>
      </c>
      <c r="AD375" s="14">
        <v>5894.55</v>
      </c>
      <c r="AE375" s="27">
        <v>6.0999999999999999E-2</v>
      </c>
    </row>
    <row r="376" spans="1:31" x14ac:dyDescent="0.3">
      <c r="A376" t="s">
        <v>1783</v>
      </c>
      <c r="B376" s="2">
        <v>373</v>
      </c>
      <c r="C376" s="27">
        <v>0.20837988826815643</v>
      </c>
      <c r="D376" s="2">
        <v>80</v>
      </c>
      <c r="E376" s="2">
        <v>381</v>
      </c>
      <c r="F376" s="27">
        <v>0.19781931464174454</v>
      </c>
      <c r="G376" s="14">
        <v>59.393939393939398</v>
      </c>
      <c r="H376" s="2">
        <v>164</v>
      </c>
      <c r="I376" s="27">
        <v>0.17336152219873149</v>
      </c>
      <c r="J376" s="14">
        <v>58.181820000000002</v>
      </c>
      <c r="K376" s="27">
        <v>-0.56032171581769441</v>
      </c>
      <c r="L376" s="2">
        <v>26201</v>
      </c>
      <c r="M376" s="27">
        <v>0.19500000000000001</v>
      </c>
      <c r="N376" s="2">
        <v>672</v>
      </c>
      <c r="O376" s="2">
        <v>27847</v>
      </c>
      <c r="P376" s="27">
        <v>0.20300000000000001</v>
      </c>
      <c r="Q376" s="14">
        <v>734.55</v>
      </c>
      <c r="R376" s="2">
        <v>32332</v>
      </c>
      <c r="S376" s="27">
        <v>0.224</v>
      </c>
      <c r="T376" s="14">
        <v>908.48</v>
      </c>
      <c r="U376" s="27">
        <v>0.23400000000000001</v>
      </c>
      <c r="V376" s="2">
        <v>1063022</v>
      </c>
      <c r="W376" s="27">
        <v>0.19500000000000001</v>
      </c>
      <c r="X376" s="2">
        <v>4473</v>
      </c>
      <c r="Y376" s="2">
        <v>1115424</v>
      </c>
      <c r="Z376" s="27">
        <v>0.19700000000000001</v>
      </c>
      <c r="AA376" s="14">
        <v>4796.97</v>
      </c>
      <c r="AB376" s="2">
        <v>1082120</v>
      </c>
      <c r="AC376" s="27">
        <v>0.20200000000000001</v>
      </c>
      <c r="AD376" s="14">
        <v>4673.33</v>
      </c>
      <c r="AE376" s="27">
        <v>1.7999999999999999E-2</v>
      </c>
    </row>
    <row r="377" spans="1:31" x14ac:dyDescent="0.3">
      <c r="A377" t="s">
        <v>1784</v>
      </c>
      <c r="B377" s="2">
        <v>172</v>
      </c>
      <c r="C377" s="27">
        <v>9.6089385474860331E-2</v>
      </c>
      <c r="D377" s="2">
        <v>55.151515151515099</v>
      </c>
      <c r="E377" s="2">
        <v>141</v>
      </c>
      <c r="F377" s="27">
        <v>7.3208722741433016E-2</v>
      </c>
      <c r="G377" s="14">
        <v>47.272727272727202</v>
      </c>
      <c r="H377" s="2">
        <v>37</v>
      </c>
      <c r="I377" s="27">
        <v>3.9112050739957716E-2</v>
      </c>
      <c r="J377" s="14">
        <v>24.242424</v>
      </c>
      <c r="K377" s="27">
        <v>-0.78488372093023251</v>
      </c>
      <c r="L377" s="2">
        <v>8331</v>
      </c>
      <c r="M377" s="27">
        <v>6.2E-2</v>
      </c>
      <c r="N377" s="2">
        <v>419</v>
      </c>
      <c r="O377" s="2">
        <v>9997</v>
      </c>
      <c r="P377" s="27">
        <v>7.2999999999999995E-2</v>
      </c>
      <c r="Q377" s="14">
        <v>448.48</v>
      </c>
      <c r="R377" s="2">
        <v>11004</v>
      </c>
      <c r="S377" s="27">
        <v>7.5999999999999998E-2</v>
      </c>
      <c r="T377" s="14">
        <v>531.52</v>
      </c>
      <c r="U377" s="27">
        <v>0.32100000000000001</v>
      </c>
      <c r="V377" s="2">
        <v>360785</v>
      </c>
      <c r="W377" s="27">
        <v>6.6000000000000003E-2</v>
      </c>
      <c r="X377" s="2">
        <v>2722</v>
      </c>
      <c r="Y377" s="2">
        <v>375472</v>
      </c>
      <c r="Z377" s="27">
        <v>6.6000000000000003E-2</v>
      </c>
      <c r="AA377" s="14">
        <v>2732.12</v>
      </c>
      <c r="AB377" s="2">
        <v>367022</v>
      </c>
      <c r="AC377" s="27">
        <v>6.8000000000000005E-2</v>
      </c>
      <c r="AD377" s="14">
        <v>3034.55</v>
      </c>
      <c r="AE377" s="27">
        <v>1.7000000000000001E-2</v>
      </c>
    </row>
    <row r="378" spans="1:31" x14ac:dyDescent="0.3">
      <c r="A378" t="s">
        <v>1841</v>
      </c>
      <c r="B378" s="2">
        <v>121</v>
      </c>
      <c r="C378" s="27">
        <v>6.759776536312849E-2</v>
      </c>
      <c r="D378" s="2">
        <v>45.454545454545404</v>
      </c>
      <c r="E378" s="2">
        <v>105</v>
      </c>
      <c r="F378" s="27">
        <v>5.4517133956386292E-2</v>
      </c>
      <c r="G378" s="14">
        <v>44.2424242424242</v>
      </c>
      <c r="H378" s="2">
        <v>0</v>
      </c>
      <c r="I378" s="27">
        <v>0</v>
      </c>
      <c r="J378" s="14">
        <v>12.727273</v>
      </c>
      <c r="K378" s="27">
        <v>-1</v>
      </c>
      <c r="L378" s="2">
        <v>4983</v>
      </c>
      <c r="M378" s="27">
        <v>3.6999999999999998E-2</v>
      </c>
      <c r="N378" s="2">
        <v>326</v>
      </c>
      <c r="O378" s="2">
        <v>5673</v>
      </c>
      <c r="P378" s="27">
        <v>4.1000000000000002E-2</v>
      </c>
      <c r="Q378" s="14">
        <v>371</v>
      </c>
      <c r="R378" s="2">
        <v>6211</v>
      </c>
      <c r="S378" s="27">
        <v>4.2999999999999997E-2</v>
      </c>
      <c r="T378" s="14">
        <v>412.73</v>
      </c>
      <c r="U378" s="27">
        <v>0.246</v>
      </c>
      <c r="V378" s="2">
        <v>191741</v>
      </c>
      <c r="W378" s="27">
        <v>3.5000000000000003E-2</v>
      </c>
      <c r="X378" s="2">
        <v>1958</v>
      </c>
      <c r="Y378" s="2">
        <v>192672</v>
      </c>
      <c r="Z378" s="27">
        <v>3.4000000000000002E-2</v>
      </c>
      <c r="AA378" s="14">
        <v>2042</v>
      </c>
      <c r="AB378" s="2">
        <v>186807</v>
      </c>
      <c r="AC378" s="27">
        <v>3.5000000000000003E-2</v>
      </c>
      <c r="AD378" s="14">
        <v>2199.39</v>
      </c>
      <c r="AE378" s="27">
        <v>-2.5999999999999999E-2</v>
      </c>
    </row>
    <row r="379" spans="1:31" x14ac:dyDescent="0.3">
      <c r="A379" t="s">
        <v>1842</v>
      </c>
      <c r="B379" s="2">
        <v>0</v>
      </c>
      <c r="C379" s="27">
        <v>0</v>
      </c>
      <c r="D379" s="2">
        <v>80</v>
      </c>
      <c r="E379" s="2">
        <v>63</v>
      </c>
      <c r="F379" s="27">
        <v>3.2710280373831772E-2</v>
      </c>
      <c r="G379" s="14">
        <v>36.363636363636303</v>
      </c>
      <c r="H379" s="2">
        <v>0</v>
      </c>
      <c r="I379" s="27">
        <v>0</v>
      </c>
      <c r="J379" s="14">
        <v>12.727273</v>
      </c>
      <c r="K379" s="27"/>
      <c r="L379" s="2">
        <v>850</v>
      </c>
      <c r="M379" s="27">
        <v>6.0000000000000001E-3</v>
      </c>
      <c r="N379" s="2">
        <v>132</v>
      </c>
      <c r="O379" s="2">
        <v>1500</v>
      </c>
      <c r="P379" s="27">
        <v>1.0999999999999999E-2</v>
      </c>
      <c r="Q379" s="14">
        <v>191.52</v>
      </c>
      <c r="R379" s="2">
        <v>1217</v>
      </c>
      <c r="S379" s="27">
        <v>8.0000000000000002E-3</v>
      </c>
      <c r="T379" s="14">
        <v>200</v>
      </c>
      <c r="U379" s="27">
        <v>0.432</v>
      </c>
      <c r="V379" s="2">
        <v>37613</v>
      </c>
      <c r="W379" s="27">
        <v>7.0000000000000001E-3</v>
      </c>
      <c r="X379" s="2">
        <v>976</v>
      </c>
      <c r="Y379" s="2">
        <v>37376</v>
      </c>
      <c r="Z379" s="27">
        <v>7.0000000000000001E-3</v>
      </c>
      <c r="AA379" s="14">
        <v>922.42</v>
      </c>
      <c r="AB379" s="2">
        <v>33639</v>
      </c>
      <c r="AC379" s="27">
        <v>6.0000000000000001E-3</v>
      </c>
      <c r="AD379" s="14">
        <v>923.03</v>
      </c>
      <c r="AE379" s="27">
        <v>-0.106</v>
      </c>
    </row>
    <row r="380" spans="1:31" x14ac:dyDescent="0.3">
      <c r="A380" t="s">
        <v>1843</v>
      </c>
      <c r="B380" s="2">
        <v>24</v>
      </c>
      <c r="C380" s="27">
        <v>1.3407821229050279E-2</v>
      </c>
      <c r="D380" s="2">
        <v>17.5757575757575</v>
      </c>
      <c r="E380" s="2">
        <v>42</v>
      </c>
      <c r="F380" s="27">
        <v>2.1806853582554516E-2</v>
      </c>
      <c r="G380" s="14">
        <v>27.272727272727199</v>
      </c>
      <c r="H380" s="2">
        <v>0</v>
      </c>
      <c r="I380" s="27">
        <v>0</v>
      </c>
      <c r="J380" s="14">
        <v>12.727273</v>
      </c>
      <c r="K380" s="27">
        <v>-1</v>
      </c>
      <c r="L380" s="2">
        <v>816</v>
      </c>
      <c r="M380" s="27">
        <v>6.0000000000000001E-3</v>
      </c>
      <c r="N380" s="2">
        <v>129</v>
      </c>
      <c r="O380" s="2">
        <v>897</v>
      </c>
      <c r="P380" s="27">
        <v>7.0000000000000001E-3</v>
      </c>
      <c r="Q380" s="14">
        <v>161.82</v>
      </c>
      <c r="R380" s="2">
        <v>872</v>
      </c>
      <c r="S380" s="27">
        <v>6.0000000000000001E-3</v>
      </c>
      <c r="T380" s="14">
        <v>141.21</v>
      </c>
      <c r="U380" s="27">
        <v>6.9000000000000006E-2</v>
      </c>
      <c r="V380" s="2">
        <v>27757</v>
      </c>
      <c r="W380" s="27">
        <v>5.0000000000000001E-3</v>
      </c>
      <c r="X380" s="2">
        <v>747</v>
      </c>
      <c r="Y380" s="2">
        <v>28930</v>
      </c>
      <c r="Z380" s="27">
        <v>5.0000000000000001E-3</v>
      </c>
      <c r="AA380" s="14">
        <v>789.09</v>
      </c>
      <c r="AB380" s="2">
        <v>26288</v>
      </c>
      <c r="AC380" s="27">
        <v>5.0000000000000001E-3</v>
      </c>
      <c r="AD380" s="14">
        <v>903.03</v>
      </c>
      <c r="AE380" s="27">
        <v>-5.2999999999999999E-2</v>
      </c>
    </row>
    <row r="381" spans="1:31" x14ac:dyDescent="0.3">
      <c r="A381" t="s">
        <v>1844</v>
      </c>
      <c r="B381" s="2">
        <v>97</v>
      </c>
      <c r="C381" s="27">
        <v>5.4189944134078211E-2</v>
      </c>
      <c r="D381" s="2">
        <v>42.424242424242401</v>
      </c>
      <c r="E381" s="2">
        <v>0</v>
      </c>
      <c r="F381" s="27">
        <v>0</v>
      </c>
      <c r="G381" s="14">
        <v>11.5151515151515</v>
      </c>
      <c r="H381" s="2">
        <v>0</v>
      </c>
      <c r="I381" s="27">
        <v>0</v>
      </c>
      <c r="J381" s="14">
        <v>12.727273</v>
      </c>
      <c r="K381" s="27">
        <v>-1</v>
      </c>
      <c r="L381" s="2">
        <v>3317</v>
      </c>
      <c r="M381" s="27">
        <v>2.5000000000000001E-2</v>
      </c>
      <c r="N381" s="2">
        <v>293</v>
      </c>
      <c r="O381" s="2">
        <v>3276</v>
      </c>
      <c r="P381" s="27">
        <v>2.4E-2</v>
      </c>
      <c r="Q381" s="14">
        <v>292.73</v>
      </c>
      <c r="R381" s="2">
        <v>4122</v>
      </c>
      <c r="S381" s="27">
        <v>2.9000000000000001E-2</v>
      </c>
      <c r="T381" s="14">
        <v>315.76</v>
      </c>
      <c r="U381" s="27">
        <v>0.24299999999999999</v>
      </c>
      <c r="V381" s="2">
        <v>126371</v>
      </c>
      <c r="W381" s="27">
        <v>2.3E-2</v>
      </c>
      <c r="X381" s="2">
        <v>1658</v>
      </c>
      <c r="Y381" s="2">
        <v>126366</v>
      </c>
      <c r="Z381" s="27">
        <v>2.1999999999999999E-2</v>
      </c>
      <c r="AA381" s="14">
        <v>1583.64</v>
      </c>
      <c r="AB381" s="2">
        <v>126880</v>
      </c>
      <c r="AC381" s="27">
        <v>2.4E-2</v>
      </c>
      <c r="AD381" s="14">
        <v>1744.24</v>
      </c>
      <c r="AE381" s="27">
        <v>4.0000000000000001E-3</v>
      </c>
    </row>
    <row r="382" spans="1:31" x14ac:dyDescent="0.3">
      <c r="A382" t="s">
        <v>1845</v>
      </c>
      <c r="B382" s="2">
        <v>51</v>
      </c>
      <c r="C382" s="27">
        <v>2.8491620111731845E-2</v>
      </c>
      <c r="D382" s="2">
        <v>30.909090909090899</v>
      </c>
      <c r="E382" s="2">
        <v>36</v>
      </c>
      <c r="F382" s="27">
        <v>1.8691588785046728E-2</v>
      </c>
      <c r="G382" s="14">
        <v>23.030303030302999</v>
      </c>
      <c r="H382" s="2">
        <v>37</v>
      </c>
      <c r="I382" s="27">
        <v>3.9112050739957716E-2</v>
      </c>
      <c r="J382" s="14">
        <v>24.242424</v>
      </c>
      <c r="K382" s="27">
        <v>-0.27450980392156865</v>
      </c>
      <c r="L382" s="2">
        <v>3348</v>
      </c>
      <c r="M382" s="27">
        <v>2.5000000000000001E-2</v>
      </c>
      <c r="N382" s="2">
        <v>245</v>
      </c>
      <c r="O382" s="2">
        <v>4324</v>
      </c>
      <c r="P382" s="27">
        <v>3.2000000000000001E-2</v>
      </c>
      <c r="Q382" s="14">
        <v>265.45</v>
      </c>
      <c r="R382" s="2">
        <v>4793</v>
      </c>
      <c r="S382" s="27">
        <v>3.3000000000000002E-2</v>
      </c>
      <c r="T382" s="14">
        <v>330.91</v>
      </c>
      <c r="U382" s="27">
        <v>0.432</v>
      </c>
      <c r="V382" s="2">
        <v>169044</v>
      </c>
      <c r="W382" s="27">
        <v>3.1E-2</v>
      </c>
      <c r="X382" s="2">
        <v>1741</v>
      </c>
      <c r="Y382" s="2">
        <v>182800</v>
      </c>
      <c r="Z382" s="27">
        <v>3.2000000000000001E-2</v>
      </c>
      <c r="AA382" s="14">
        <v>1575.76</v>
      </c>
      <c r="AB382" s="2">
        <v>180215</v>
      </c>
      <c r="AC382" s="27">
        <v>3.4000000000000002E-2</v>
      </c>
      <c r="AD382" s="14">
        <v>1924.24</v>
      </c>
      <c r="AE382" s="27">
        <v>6.6000000000000003E-2</v>
      </c>
    </row>
    <row r="383" spans="1:31" x14ac:dyDescent="0.3">
      <c r="A383" t="s">
        <v>1785</v>
      </c>
      <c r="B383" s="2">
        <v>201</v>
      </c>
      <c r="C383" s="27">
        <v>0.1122905027932961</v>
      </c>
      <c r="D383" s="2">
        <v>60</v>
      </c>
      <c r="E383" s="2">
        <v>240</v>
      </c>
      <c r="F383" s="27">
        <v>0.12461059190031153</v>
      </c>
      <c r="G383" s="14">
        <v>53.3333333333333</v>
      </c>
      <c r="H383" s="2">
        <v>127</v>
      </c>
      <c r="I383" s="27">
        <v>0.13424947145877378</v>
      </c>
      <c r="J383" s="14">
        <v>50.303031900000001</v>
      </c>
      <c r="K383" s="27">
        <v>-0.36815920398009949</v>
      </c>
      <c r="L383" s="2">
        <v>17870</v>
      </c>
      <c r="M383" s="27">
        <v>0.13300000000000001</v>
      </c>
      <c r="N383" s="2">
        <v>502</v>
      </c>
      <c r="O383" s="2">
        <v>17850</v>
      </c>
      <c r="P383" s="27">
        <v>0.13</v>
      </c>
      <c r="Q383" s="14">
        <v>463.03</v>
      </c>
      <c r="R383" s="2">
        <v>21328</v>
      </c>
      <c r="S383" s="27">
        <v>0.14799999999999999</v>
      </c>
      <c r="T383" s="14">
        <v>791.52</v>
      </c>
      <c r="U383" s="27">
        <v>0.19400000000000001</v>
      </c>
      <c r="V383" s="2">
        <v>702237</v>
      </c>
      <c r="W383" s="27">
        <v>0.129</v>
      </c>
      <c r="X383" s="2">
        <v>3399</v>
      </c>
      <c r="Y383" s="2">
        <v>739952</v>
      </c>
      <c r="Z383" s="27">
        <v>0.13100000000000001</v>
      </c>
      <c r="AA383" s="14">
        <v>3564.24</v>
      </c>
      <c r="AB383" s="2">
        <v>715098</v>
      </c>
      <c r="AC383" s="27">
        <v>0.13300000000000001</v>
      </c>
      <c r="AD383" s="14">
        <v>3400.61</v>
      </c>
      <c r="AE383" s="27">
        <v>1.7999999999999999E-2</v>
      </c>
    </row>
    <row r="384" spans="1:31" x14ac:dyDescent="0.3">
      <c r="A384" t="s">
        <v>1841</v>
      </c>
      <c r="B384" s="2">
        <v>116</v>
      </c>
      <c r="C384" s="27">
        <v>6.4804469273743018E-2</v>
      </c>
      <c r="D384" s="2">
        <v>46.6666666666666</v>
      </c>
      <c r="E384" s="2">
        <v>78</v>
      </c>
      <c r="F384" s="27">
        <v>4.0498442367601244E-2</v>
      </c>
      <c r="G384" s="14">
        <v>34.545454545454497</v>
      </c>
      <c r="H384" s="2">
        <v>39</v>
      </c>
      <c r="I384" s="27">
        <v>4.1226215644820298E-2</v>
      </c>
      <c r="J384" s="14">
        <v>24.848483999999999</v>
      </c>
      <c r="K384" s="27">
        <v>-0.66379310344827591</v>
      </c>
      <c r="L384" s="2">
        <v>10210</v>
      </c>
      <c r="M384" s="27">
        <v>7.5999999999999998E-2</v>
      </c>
      <c r="N384" s="2">
        <v>398</v>
      </c>
      <c r="O384" s="2">
        <v>10080</v>
      </c>
      <c r="P384" s="27">
        <v>7.2999999999999995E-2</v>
      </c>
      <c r="Q384" s="14">
        <v>328.48</v>
      </c>
      <c r="R384" s="2">
        <v>12264</v>
      </c>
      <c r="S384" s="27">
        <v>8.5000000000000006E-2</v>
      </c>
      <c r="T384" s="14">
        <v>595.76</v>
      </c>
      <c r="U384" s="27">
        <v>0.20100000000000001</v>
      </c>
      <c r="V384" s="2">
        <v>396058</v>
      </c>
      <c r="W384" s="27">
        <v>7.2999999999999995E-2</v>
      </c>
      <c r="X384" s="2">
        <v>2771</v>
      </c>
      <c r="Y384" s="2">
        <v>386777</v>
      </c>
      <c r="Z384" s="27">
        <v>6.8000000000000005E-2</v>
      </c>
      <c r="AA384" s="14">
        <v>2527.27</v>
      </c>
      <c r="AB384" s="2">
        <v>355411</v>
      </c>
      <c r="AC384" s="27">
        <v>6.6000000000000003E-2</v>
      </c>
      <c r="AD384" s="14">
        <v>2784.85</v>
      </c>
      <c r="AE384" s="27">
        <v>-0.10299999999999999</v>
      </c>
    </row>
    <row r="385" spans="1:31" x14ac:dyDescent="0.3">
      <c r="A385" t="s">
        <v>1842</v>
      </c>
      <c r="B385" s="2">
        <v>0</v>
      </c>
      <c r="C385" s="27">
        <v>0</v>
      </c>
      <c r="D385" s="2">
        <v>80</v>
      </c>
      <c r="E385" s="2">
        <v>0</v>
      </c>
      <c r="F385" s="27">
        <v>0</v>
      </c>
      <c r="G385" s="14">
        <v>11.5151515151515</v>
      </c>
      <c r="H385" s="2">
        <v>0</v>
      </c>
      <c r="I385" s="27">
        <v>0</v>
      </c>
      <c r="J385" s="14">
        <v>12.727273</v>
      </c>
      <c r="K385" s="27"/>
      <c r="L385" s="2">
        <v>1475</v>
      </c>
      <c r="M385" s="27">
        <v>1.0999999999999999E-2</v>
      </c>
      <c r="N385" s="2">
        <v>188</v>
      </c>
      <c r="O385" s="2">
        <v>1403</v>
      </c>
      <c r="P385" s="27">
        <v>0.01</v>
      </c>
      <c r="Q385" s="14">
        <v>171.52</v>
      </c>
      <c r="R385" s="2">
        <v>1455</v>
      </c>
      <c r="S385" s="27">
        <v>0.01</v>
      </c>
      <c r="T385" s="14">
        <v>175.15</v>
      </c>
      <c r="U385" s="27">
        <v>-1.4E-2</v>
      </c>
      <c r="V385" s="2">
        <v>55785</v>
      </c>
      <c r="W385" s="27">
        <v>0.01</v>
      </c>
      <c r="X385" s="2">
        <v>990</v>
      </c>
      <c r="Y385" s="2">
        <v>53445</v>
      </c>
      <c r="Z385" s="27">
        <v>8.9999999999999993E-3</v>
      </c>
      <c r="AA385" s="14">
        <v>1006.67</v>
      </c>
      <c r="AB385" s="2">
        <v>47173</v>
      </c>
      <c r="AC385" s="27">
        <v>8.9999999999999993E-3</v>
      </c>
      <c r="AD385" s="14">
        <v>1124.8499999999999</v>
      </c>
      <c r="AE385" s="27">
        <v>-0.154</v>
      </c>
    </row>
    <row r="386" spans="1:31" x14ac:dyDescent="0.3">
      <c r="A386" t="s">
        <v>1843</v>
      </c>
      <c r="B386" s="2">
        <v>60</v>
      </c>
      <c r="C386" s="27">
        <v>3.3519553072625698E-2</v>
      </c>
      <c r="D386" s="2">
        <v>33.939393939393902</v>
      </c>
      <c r="E386" s="2">
        <v>8</v>
      </c>
      <c r="F386" s="27">
        <v>4.1536863966770508E-3</v>
      </c>
      <c r="G386" s="14">
        <v>7.8787878787878798</v>
      </c>
      <c r="H386" s="2">
        <v>0</v>
      </c>
      <c r="I386" s="27">
        <v>0</v>
      </c>
      <c r="J386" s="14">
        <v>12.727273</v>
      </c>
      <c r="K386" s="27">
        <v>-1</v>
      </c>
      <c r="L386" s="2">
        <v>1716</v>
      </c>
      <c r="M386" s="27">
        <v>1.2999999999999999E-2</v>
      </c>
      <c r="N386" s="2">
        <v>183</v>
      </c>
      <c r="O386" s="2">
        <v>1195</v>
      </c>
      <c r="P386" s="27">
        <v>8.9999999999999993E-3</v>
      </c>
      <c r="Q386" s="14">
        <v>147.27000000000001</v>
      </c>
      <c r="R386" s="2">
        <v>2805</v>
      </c>
      <c r="S386" s="27">
        <v>1.9E-2</v>
      </c>
      <c r="T386" s="14">
        <v>316.36</v>
      </c>
      <c r="U386" s="27">
        <v>0.63500000000000001</v>
      </c>
      <c r="V386" s="2">
        <v>52081</v>
      </c>
      <c r="W386" s="27">
        <v>0.01</v>
      </c>
      <c r="X386" s="2">
        <v>1059</v>
      </c>
      <c r="Y386" s="2">
        <v>52608</v>
      </c>
      <c r="Z386" s="27">
        <v>8.9999999999999993E-3</v>
      </c>
      <c r="AA386" s="14">
        <v>1073.33</v>
      </c>
      <c r="AB386" s="2">
        <v>47226</v>
      </c>
      <c r="AC386" s="27">
        <v>8.9999999999999993E-3</v>
      </c>
      <c r="AD386" s="14">
        <v>1023.03</v>
      </c>
      <c r="AE386" s="27">
        <v>-9.2999999999999999E-2</v>
      </c>
    </row>
    <row r="387" spans="1:31" x14ac:dyDescent="0.3">
      <c r="A387" t="s">
        <v>1844</v>
      </c>
      <c r="B387" s="2">
        <v>56</v>
      </c>
      <c r="C387" s="27">
        <v>3.128491620111732E-2</v>
      </c>
      <c r="D387" s="2">
        <v>32.121212121212103</v>
      </c>
      <c r="E387" s="2">
        <v>70</v>
      </c>
      <c r="F387" s="27">
        <v>3.6344755970924195E-2</v>
      </c>
      <c r="G387" s="14">
        <v>33.3333333333333</v>
      </c>
      <c r="H387" s="2">
        <v>39</v>
      </c>
      <c r="I387" s="27">
        <v>4.1226215644820298E-2</v>
      </c>
      <c r="J387" s="14">
        <v>24.848483999999999</v>
      </c>
      <c r="K387" s="27">
        <v>-0.30357142857142855</v>
      </c>
      <c r="L387" s="2">
        <v>7019</v>
      </c>
      <c r="M387" s="27">
        <v>5.1999999999999998E-2</v>
      </c>
      <c r="N387" s="2">
        <v>378</v>
      </c>
      <c r="O387" s="2">
        <v>7482</v>
      </c>
      <c r="P387" s="27">
        <v>5.5E-2</v>
      </c>
      <c r="Q387" s="14">
        <v>316.97000000000003</v>
      </c>
      <c r="R387" s="2">
        <v>8004</v>
      </c>
      <c r="S387" s="27">
        <v>5.6000000000000001E-2</v>
      </c>
      <c r="T387" s="14">
        <v>445.45</v>
      </c>
      <c r="U387" s="27">
        <v>0.14000000000000001</v>
      </c>
      <c r="V387" s="2">
        <v>288192</v>
      </c>
      <c r="W387" s="27">
        <v>5.2999999999999999E-2</v>
      </c>
      <c r="X387" s="2">
        <v>2324</v>
      </c>
      <c r="Y387" s="2">
        <v>280724</v>
      </c>
      <c r="Z387" s="27">
        <v>0.05</v>
      </c>
      <c r="AA387" s="14">
        <v>1978.79</v>
      </c>
      <c r="AB387" s="2">
        <v>261012</v>
      </c>
      <c r="AC387" s="27">
        <v>4.9000000000000002E-2</v>
      </c>
      <c r="AD387" s="14">
        <v>2529.6999999999998</v>
      </c>
      <c r="AE387" s="27">
        <v>-9.4E-2</v>
      </c>
    </row>
    <row r="388" spans="1:31" x14ac:dyDescent="0.3">
      <c r="A388" t="s">
        <v>1845</v>
      </c>
      <c r="B388" s="2">
        <v>85</v>
      </c>
      <c r="C388" s="27">
        <v>4.7486033519553071E-2</v>
      </c>
      <c r="D388" s="2">
        <v>36.363636363636303</v>
      </c>
      <c r="E388" s="2">
        <v>162</v>
      </c>
      <c r="F388" s="27">
        <v>8.4112149532710276E-2</v>
      </c>
      <c r="G388" s="14">
        <v>43.030303030303003</v>
      </c>
      <c r="H388" s="2">
        <v>88</v>
      </c>
      <c r="I388" s="27">
        <v>9.3023255813953487E-2</v>
      </c>
      <c r="J388" s="14">
        <v>42.4242439</v>
      </c>
      <c r="K388" s="27">
        <v>3.5294117647058823E-2</v>
      </c>
      <c r="L388" s="2">
        <v>7660</v>
      </c>
      <c r="M388" s="27">
        <v>5.7000000000000002E-2</v>
      </c>
      <c r="N388" s="2">
        <v>316</v>
      </c>
      <c r="O388" s="2">
        <v>7770</v>
      </c>
      <c r="P388" s="27">
        <v>5.7000000000000002E-2</v>
      </c>
      <c r="Q388" s="14">
        <v>312.73</v>
      </c>
      <c r="R388" s="2">
        <v>9064</v>
      </c>
      <c r="S388" s="27">
        <v>6.3E-2</v>
      </c>
      <c r="T388" s="14">
        <v>458.18</v>
      </c>
      <c r="U388" s="27">
        <v>0.183</v>
      </c>
      <c r="V388" s="2">
        <v>306179</v>
      </c>
      <c r="W388" s="27">
        <v>5.6000000000000001E-2</v>
      </c>
      <c r="X388" s="2">
        <v>2147</v>
      </c>
      <c r="Y388" s="2">
        <v>353175</v>
      </c>
      <c r="Z388" s="27">
        <v>6.2E-2</v>
      </c>
      <c r="AA388" s="14">
        <v>2210.3000000000002</v>
      </c>
      <c r="AB388" s="2">
        <v>359687</v>
      </c>
      <c r="AC388" s="27">
        <v>6.7000000000000004E-2</v>
      </c>
      <c r="AD388" s="14">
        <v>2481.8200000000002</v>
      </c>
      <c r="AE388" s="27">
        <v>0.17499999999999999</v>
      </c>
    </row>
    <row r="389" spans="1:31" x14ac:dyDescent="0.3">
      <c r="A389" s="18"/>
      <c r="B389" s="18"/>
      <c r="C389" s="18"/>
      <c r="D389" s="18"/>
      <c r="E389" s="18"/>
      <c r="F389" s="18"/>
      <c r="G389" s="18"/>
      <c r="H389" s="18"/>
      <c r="I389" s="18"/>
      <c r="J389" s="18"/>
      <c r="K389" s="18"/>
      <c r="L389" s="18"/>
      <c r="M389" s="18"/>
      <c r="N389" s="18"/>
      <c r="O389" s="18"/>
      <c r="P389" s="18"/>
      <c r="Q389" s="18"/>
      <c r="R389" s="18"/>
      <c r="S389" s="18"/>
      <c r="T389" s="18"/>
      <c r="U389" s="18"/>
      <c r="V389" s="18"/>
      <c r="W389" s="18"/>
      <c r="X389" s="18"/>
      <c r="Y389" s="18"/>
      <c r="Z389" s="18"/>
      <c r="AA389" s="18"/>
      <c r="AB389" s="18"/>
      <c r="AC389" s="18"/>
      <c r="AD389" s="18"/>
      <c r="AE389" s="18"/>
    </row>
    <row r="390" spans="1:31" x14ac:dyDescent="0.3">
      <c r="A390" s="122" t="s">
        <v>1847</v>
      </c>
      <c r="B390" s="122"/>
      <c r="C390" s="122"/>
      <c r="D390" s="122"/>
      <c r="E390" s="122"/>
      <c r="F390" s="122"/>
      <c r="G390" s="122"/>
      <c r="H390" s="122"/>
      <c r="I390" s="122"/>
      <c r="J390" s="122"/>
      <c r="K390" s="122"/>
      <c r="L390" s="122"/>
      <c r="M390" s="122"/>
      <c r="N390" s="122"/>
      <c r="O390" s="122"/>
      <c r="P390" s="122"/>
      <c r="Q390" s="122"/>
      <c r="R390" s="122"/>
      <c r="S390" s="122"/>
      <c r="T390" s="122"/>
      <c r="U390" s="122"/>
      <c r="V390" s="122"/>
      <c r="W390" s="122"/>
      <c r="X390" s="122"/>
      <c r="Y390" s="122"/>
      <c r="Z390" s="122"/>
      <c r="AA390" s="122"/>
      <c r="AB390" s="122"/>
      <c r="AC390" s="122"/>
      <c r="AD390" s="122"/>
      <c r="AE390" s="122"/>
    </row>
    <row r="391" spans="1:31" x14ac:dyDescent="0.3">
      <c r="B391" s="198" t="s">
        <v>1720</v>
      </c>
      <c r="C391" s="198"/>
      <c r="D391" s="198" t="s">
        <v>1721</v>
      </c>
      <c r="E391" s="198" t="s">
        <v>1720</v>
      </c>
      <c r="F391" s="198"/>
      <c r="G391" s="198" t="s">
        <v>1721</v>
      </c>
      <c r="H391" s="198" t="s">
        <v>1720</v>
      </c>
      <c r="I391" s="198"/>
      <c r="J391" s="198" t="s">
        <v>1721</v>
      </c>
      <c r="K391" t="s">
        <v>188</v>
      </c>
      <c r="L391" s="198" t="s">
        <v>1720</v>
      </c>
      <c r="M391" s="198"/>
      <c r="N391" s="198" t="s">
        <v>1721</v>
      </c>
      <c r="O391" s="198" t="s">
        <v>1720</v>
      </c>
      <c r="P391" s="198"/>
      <c r="Q391" s="198" t="s">
        <v>1721</v>
      </c>
      <c r="R391" s="198" t="s">
        <v>1720</v>
      </c>
      <c r="S391" s="198"/>
      <c r="T391" s="198" t="s">
        <v>1721</v>
      </c>
      <c r="U391" t="s">
        <v>188</v>
      </c>
      <c r="V391" s="198" t="s">
        <v>1720</v>
      </c>
      <c r="W391" s="198"/>
      <c r="X391" s="198" t="s">
        <v>1721</v>
      </c>
      <c r="Y391" s="198" t="s">
        <v>1720</v>
      </c>
      <c r="Z391" s="198"/>
      <c r="AA391" s="198" t="s">
        <v>1721</v>
      </c>
      <c r="AB391" s="198" t="s">
        <v>1720</v>
      </c>
      <c r="AC391" s="198"/>
      <c r="AD391" s="198" t="s">
        <v>1721</v>
      </c>
      <c r="AE391" t="s">
        <v>188</v>
      </c>
    </row>
    <row r="392" spans="1:31" x14ac:dyDescent="0.3">
      <c r="A392" t="s">
        <v>190</v>
      </c>
      <c r="B392" s="2">
        <v>13</v>
      </c>
      <c r="C392" s="27" t="s">
        <v>188</v>
      </c>
      <c r="D392" s="2">
        <v>12.1212121212121</v>
      </c>
      <c r="E392" s="2">
        <v>29</v>
      </c>
      <c r="F392" s="27" t="s">
        <v>188</v>
      </c>
      <c r="G392" s="14">
        <v>15.151515151515101</v>
      </c>
      <c r="H392" s="2">
        <v>0</v>
      </c>
      <c r="I392" s="27" t="s">
        <v>188</v>
      </c>
      <c r="J392" s="14">
        <v>12.727273</v>
      </c>
      <c r="K392" s="27">
        <v>-1</v>
      </c>
      <c r="L392" s="2">
        <v>9651</v>
      </c>
      <c r="M392" s="27" t="s">
        <v>188</v>
      </c>
      <c r="N392" s="2">
        <v>295</v>
      </c>
      <c r="O392" s="2">
        <v>10970</v>
      </c>
      <c r="P392" s="27" t="s">
        <v>188</v>
      </c>
      <c r="Q392" s="14">
        <v>281</v>
      </c>
      <c r="R392" s="2">
        <v>10131</v>
      </c>
      <c r="S392" s="27" t="s">
        <v>188</v>
      </c>
      <c r="T392" s="14">
        <v>398.79</v>
      </c>
      <c r="U392" s="27">
        <v>0.05</v>
      </c>
      <c r="V392" s="2">
        <v>503157</v>
      </c>
      <c r="W392" s="27" t="s">
        <v>188</v>
      </c>
      <c r="X392" s="2">
        <v>2082</v>
      </c>
      <c r="Y392" s="2">
        <v>491993</v>
      </c>
      <c r="Z392" s="27" t="s">
        <v>188</v>
      </c>
      <c r="AA392" s="14">
        <v>2212</v>
      </c>
      <c r="AB392" s="2">
        <v>475357</v>
      </c>
      <c r="AC392" s="27" t="s">
        <v>188</v>
      </c>
      <c r="AD392" s="14">
        <v>2356.36</v>
      </c>
      <c r="AE392" s="27">
        <v>-5.5E-2</v>
      </c>
    </row>
    <row r="393" spans="1:31" x14ac:dyDescent="0.3">
      <c r="A393" t="s">
        <v>1818</v>
      </c>
      <c r="B393" s="2">
        <v>0</v>
      </c>
      <c r="C393" s="27">
        <v>0</v>
      </c>
      <c r="D393" s="2">
        <v>80</v>
      </c>
      <c r="E393" s="2">
        <v>29</v>
      </c>
      <c r="F393" s="27">
        <v>1</v>
      </c>
      <c r="G393" s="14">
        <v>15.151515151515101</v>
      </c>
      <c r="H393" s="2">
        <v>0</v>
      </c>
      <c r="I393" s="27"/>
      <c r="J393" s="14">
        <v>12.727273</v>
      </c>
      <c r="K393" s="27"/>
      <c r="L393" s="2">
        <v>2909</v>
      </c>
      <c r="M393" s="27">
        <v>0.30099999999999999</v>
      </c>
      <c r="N393" s="2">
        <v>237</v>
      </c>
      <c r="O393" s="2">
        <v>3946</v>
      </c>
      <c r="P393" s="27">
        <v>0.36</v>
      </c>
      <c r="Q393" s="14">
        <v>237.58</v>
      </c>
      <c r="R393" s="2">
        <v>2677</v>
      </c>
      <c r="S393" s="27">
        <v>0.26400000000000001</v>
      </c>
      <c r="T393" s="14">
        <v>272.12</v>
      </c>
      <c r="U393" s="27">
        <v>-0.08</v>
      </c>
      <c r="V393" s="2">
        <v>84276</v>
      </c>
      <c r="W393" s="27">
        <v>0.16700000000000001</v>
      </c>
      <c r="X393" s="2">
        <v>1431</v>
      </c>
      <c r="Y393" s="2">
        <v>99530</v>
      </c>
      <c r="Z393" s="27">
        <v>0.20200000000000001</v>
      </c>
      <c r="AA393" s="14">
        <v>1326.06</v>
      </c>
      <c r="AB393" s="2">
        <v>71144</v>
      </c>
      <c r="AC393" s="27">
        <v>0.15</v>
      </c>
      <c r="AD393" s="14">
        <v>1439.39</v>
      </c>
      <c r="AE393" s="27">
        <v>-0.156</v>
      </c>
    </row>
    <row r="394" spans="1:31" x14ac:dyDescent="0.3">
      <c r="A394" t="s">
        <v>1782</v>
      </c>
      <c r="B394" s="2">
        <v>0</v>
      </c>
      <c r="C394" s="27">
        <v>0</v>
      </c>
      <c r="D394" s="2">
        <v>80</v>
      </c>
      <c r="E394" s="2">
        <v>0</v>
      </c>
      <c r="F394" s="27">
        <v>0</v>
      </c>
      <c r="G394" s="14">
        <v>11.5151515151515</v>
      </c>
      <c r="H394" s="2">
        <v>0</v>
      </c>
      <c r="I394" s="27"/>
      <c r="J394" s="14">
        <v>12.727273</v>
      </c>
      <c r="K394" s="27"/>
      <c r="L394" s="2">
        <v>334</v>
      </c>
      <c r="M394" s="27">
        <v>3.5000000000000003E-2</v>
      </c>
      <c r="N394" s="2">
        <v>79</v>
      </c>
      <c r="O394" s="2">
        <v>709</v>
      </c>
      <c r="P394" s="27">
        <v>6.5000000000000002E-2</v>
      </c>
      <c r="Q394" s="14">
        <v>116.36</v>
      </c>
      <c r="R394" s="2">
        <v>341</v>
      </c>
      <c r="S394" s="27">
        <v>3.4000000000000002E-2</v>
      </c>
      <c r="T394" s="14">
        <v>74.55</v>
      </c>
      <c r="U394" s="27">
        <v>2.1000000000000001E-2</v>
      </c>
      <c r="V394" s="2">
        <v>12427</v>
      </c>
      <c r="W394" s="27">
        <v>2.5000000000000001E-2</v>
      </c>
      <c r="X394" s="2">
        <v>502</v>
      </c>
      <c r="Y394" s="2">
        <v>15493</v>
      </c>
      <c r="Z394" s="27">
        <v>3.1E-2</v>
      </c>
      <c r="AA394" s="14">
        <v>583.03</v>
      </c>
      <c r="AB394" s="2">
        <v>13262</v>
      </c>
      <c r="AC394" s="27">
        <v>2.8000000000000001E-2</v>
      </c>
      <c r="AD394" s="14">
        <v>571.52</v>
      </c>
      <c r="AE394" s="27">
        <v>6.7000000000000004E-2</v>
      </c>
    </row>
    <row r="395" spans="1:31" x14ac:dyDescent="0.3">
      <c r="A395" t="s">
        <v>1836</v>
      </c>
      <c r="B395" s="2">
        <v>0</v>
      </c>
      <c r="C395" s="27">
        <v>0</v>
      </c>
      <c r="D395" s="2">
        <v>80</v>
      </c>
      <c r="E395" s="2">
        <v>0</v>
      </c>
      <c r="F395" s="27">
        <v>0</v>
      </c>
      <c r="G395" s="14">
        <v>11.5151515151515</v>
      </c>
      <c r="H395" s="2">
        <v>0</v>
      </c>
      <c r="I395" s="27"/>
      <c r="J395" s="14">
        <v>12.727273</v>
      </c>
      <c r="K395" s="27"/>
      <c r="L395" s="2">
        <v>198</v>
      </c>
      <c r="M395" s="27">
        <v>2.1000000000000001E-2</v>
      </c>
      <c r="N395" s="2">
        <v>67</v>
      </c>
      <c r="O395" s="2">
        <v>485</v>
      </c>
      <c r="P395" s="27">
        <v>4.3999999999999997E-2</v>
      </c>
      <c r="Q395" s="14">
        <v>100.61</v>
      </c>
      <c r="R395" s="2">
        <v>266</v>
      </c>
      <c r="S395" s="27">
        <v>2.5999999999999999E-2</v>
      </c>
      <c r="T395" s="14">
        <v>70.91</v>
      </c>
      <c r="U395" s="27">
        <v>0.34300000000000003</v>
      </c>
      <c r="V395" s="2">
        <v>8428</v>
      </c>
      <c r="W395" s="27">
        <v>1.7000000000000001E-2</v>
      </c>
      <c r="X395" s="2">
        <v>396</v>
      </c>
      <c r="Y395" s="2">
        <v>10144</v>
      </c>
      <c r="Z395" s="27">
        <v>2.1000000000000001E-2</v>
      </c>
      <c r="AA395" s="14">
        <v>458.79</v>
      </c>
      <c r="AB395" s="2">
        <v>8354</v>
      </c>
      <c r="AC395" s="27">
        <v>1.7999999999999999E-2</v>
      </c>
      <c r="AD395" s="14">
        <v>456.36</v>
      </c>
      <c r="AE395" s="27">
        <v>-8.9999999999999993E-3</v>
      </c>
    </row>
    <row r="396" spans="1:31" x14ac:dyDescent="0.3">
      <c r="A396" t="s">
        <v>1837</v>
      </c>
      <c r="B396" s="2">
        <v>0</v>
      </c>
      <c r="C396" s="27">
        <v>0</v>
      </c>
      <c r="D396" s="2">
        <v>80</v>
      </c>
      <c r="E396" s="2">
        <v>0</v>
      </c>
      <c r="F396" s="27">
        <v>0</v>
      </c>
      <c r="G396" s="14">
        <v>11.5151515151515</v>
      </c>
      <c r="H396" s="2">
        <v>0</v>
      </c>
      <c r="I396" s="27"/>
      <c r="J396" s="14">
        <v>12.727273</v>
      </c>
      <c r="L396" s="2">
        <v>42</v>
      </c>
      <c r="M396" s="27">
        <v>4.0000000000000001E-3</v>
      </c>
      <c r="N396" s="2">
        <v>36</v>
      </c>
      <c r="O396" s="2">
        <v>115</v>
      </c>
      <c r="P396" s="27">
        <v>0.01</v>
      </c>
      <c r="Q396" s="14">
        <v>41</v>
      </c>
      <c r="R396" s="2">
        <v>28</v>
      </c>
      <c r="S396" s="27">
        <v>3.0000000000000001E-3</v>
      </c>
      <c r="T396" s="14">
        <v>26.06</v>
      </c>
      <c r="U396" s="27">
        <v>-0.33300000000000002</v>
      </c>
      <c r="V396" s="2">
        <v>1193</v>
      </c>
      <c r="W396" s="27">
        <v>2E-3</v>
      </c>
      <c r="X396" s="2">
        <v>178</v>
      </c>
      <c r="Y396" s="2">
        <v>1644</v>
      </c>
      <c r="Z396" s="27">
        <v>3.0000000000000001E-3</v>
      </c>
      <c r="AA396" s="14">
        <v>179</v>
      </c>
      <c r="AB396" s="2">
        <v>1398</v>
      </c>
      <c r="AC396" s="27">
        <v>3.0000000000000001E-3</v>
      </c>
      <c r="AD396" s="14">
        <v>209.7</v>
      </c>
      <c r="AE396" s="27">
        <v>0.17199999999999999</v>
      </c>
    </row>
    <row r="397" spans="1:31" x14ac:dyDescent="0.3">
      <c r="A397" t="s">
        <v>1838</v>
      </c>
      <c r="B397" s="2">
        <v>0</v>
      </c>
      <c r="C397" s="27">
        <v>0</v>
      </c>
      <c r="D397" s="2">
        <v>80</v>
      </c>
      <c r="E397" s="2">
        <v>0</v>
      </c>
      <c r="F397" s="27">
        <v>0</v>
      </c>
      <c r="G397" s="14">
        <v>11.5151515151515</v>
      </c>
      <c r="H397" s="2">
        <v>0</v>
      </c>
      <c r="I397" s="27"/>
      <c r="J397" s="14">
        <v>12.727273</v>
      </c>
      <c r="K397" s="27"/>
      <c r="L397" s="2">
        <v>61</v>
      </c>
      <c r="M397" s="27">
        <v>6.0000000000000001E-3</v>
      </c>
      <c r="N397" s="2">
        <v>36</v>
      </c>
      <c r="O397" s="2">
        <v>147</v>
      </c>
      <c r="P397" s="27">
        <v>1.2999999999999999E-2</v>
      </c>
      <c r="Q397" s="14">
        <v>36.97</v>
      </c>
      <c r="R397" s="2">
        <v>119</v>
      </c>
      <c r="S397" s="27">
        <v>1.2E-2</v>
      </c>
      <c r="T397" s="14">
        <v>37.58</v>
      </c>
      <c r="U397" s="27">
        <v>0.95099999999999996</v>
      </c>
      <c r="V397" s="2">
        <v>3158</v>
      </c>
      <c r="W397" s="27">
        <v>6.0000000000000001E-3</v>
      </c>
      <c r="X397" s="2">
        <v>263</v>
      </c>
      <c r="Y397" s="2">
        <v>3617</v>
      </c>
      <c r="Z397" s="27">
        <v>7.0000000000000001E-3</v>
      </c>
      <c r="AA397" s="14">
        <v>266.67</v>
      </c>
      <c r="AB397" s="2">
        <v>2901</v>
      </c>
      <c r="AC397" s="27">
        <v>6.0000000000000001E-3</v>
      </c>
      <c r="AD397" s="14">
        <v>256.36</v>
      </c>
      <c r="AE397" s="27">
        <v>-8.1000000000000003E-2</v>
      </c>
    </row>
    <row r="398" spans="1:31" x14ac:dyDescent="0.3">
      <c r="A398" t="s">
        <v>1839</v>
      </c>
      <c r="B398" s="2">
        <v>0</v>
      </c>
      <c r="C398" s="27">
        <v>0</v>
      </c>
      <c r="D398" s="2">
        <v>80</v>
      </c>
      <c r="E398" s="2">
        <v>0</v>
      </c>
      <c r="F398" s="27">
        <v>0</v>
      </c>
      <c r="G398" s="14">
        <v>11.5151515151515</v>
      </c>
      <c r="H398" s="2">
        <v>0</v>
      </c>
      <c r="I398" s="27"/>
      <c r="J398" s="14">
        <v>12.727273</v>
      </c>
      <c r="K398" s="27"/>
      <c r="L398" s="2">
        <v>95</v>
      </c>
      <c r="M398" s="27">
        <v>0.01</v>
      </c>
      <c r="N398" s="2">
        <v>36</v>
      </c>
      <c r="O398" s="2">
        <v>223</v>
      </c>
      <c r="P398" s="27">
        <v>0.02</v>
      </c>
      <c r="Q398" s="14">
        <v>74.55</v>
      </c>
      <c r="R398" s="2">
        <v>119</v>
      </c>
      <c r="S398" s="27">
        <v>1.2E-2</v>
      </c>
      <c r="T398" s="14">
        <v>52.73</v>
      </c>
      <c r="U398" s="27">
        <v>0.253</v>
      </c>
      <c r="V398" s="2">
        <v>4077</v>
      </c>
      <c r="W398" s="27">
        <v>8.0000000000000002E-3</v>
      </c>
      <c r="X398" s="2">
        <v>278</v>
      </c>
      <c r="Y398" s="2">
        <v>4883</v>
      </c>
      <c r="Z398" s="27">
        <v>0.01</v>
      </c>
      <c r="AA398" s="14">
        <v>327.88</v>
      </c>
      <c r="AB398" s="2">
        <v>4055</v>
      </c>
      <c r="AC398" s="27">
        <v>8.9999999999999993E-3</v>
      </c>
      <c r="AD398" s="14">
        <v>325.45</v>
      </c>
      <c r="AE398" s="27">
        <v>-5.0000000000000001E-3</v>
      </c>
    </row>
    <row r="399" spans="1:31" x14ac:dyDescent="0.3">
      <c r="A399" t="s">
        <v>1840</v>
      </c>
      <c r="B399" s="2">
        <v>0</v>
      </c>
      <c r="C399" s="27">
        <v>0</v>
      </c>
      <c r="D399" s="2">
        <v>80</v>
      </c>
      <c r="E399" s="2">
        <v>0</v>
      </c>
      <c r="F399" s="27">
        <v>0</v>
      </c>
      <c r="G399" s="14">
        <v>11.5151515151515</v>
      </c>
      <c r="H399" s="2">
        <v>0</v>
      </c>
      <c r="I399" s="27"/>
      <c r="J399" s="14">
        <v>12.727273</v>
      </c>
      <c r="K399" s="27"/>
      <c r="L399" s="2">
        <v>136</v>
      </c>
      <c r="M399" s="27">
        <v>1.4E-2</v>
      </c>
      <c r="N399" s="2">
        <v>50</v>
      </c>
      <c r="O399" s="2">
        <v>224</v>
      </c>
      <c r="P399" s="27">
        <v>0.02</v>
      </c>
      <c r="Q399" s="14">
        <v>70.3</v>
      </c>
      <c r="R399" s="2">
        <v>75</v>
      </c>
      <c r="S399" s="27">
        <v>7.0000000000000001E-3</v>
      </c>
      <c r="T399" s="14">
        <v>29.7</v>
      </c>
      <c r="U399" s="27">
        <v>-0.44900000000000001</v>
      </c>
      <c r="V399" s="2">
        <v>3999</v>
      </c>
      <c r="W399" s="27">
        <v>8.0000000000000002E-3</v>
      </c>
      <c r="X399" s="2">
        <v>265</v>
      </c>
      <c r="Y399" s="2">
        <v>5349</v>
      </c>
      <c r="Z399" s="27">
        <v>1.0999999999999999E-2</v>
      </c>
      <c r="AA399" s="14">
        <v>347.27</v>
      </c>
      <c r="AB399" s="2">
        <v>4908</v>
      </c>
      <c r="AC399" s="27">
        <v>0.01</v>
      </c>
      <c r="AD399" s="14">
        <v>335.76</v>
      </c>
      <c r="AE399" s="27">
        <v>0.22700000000000001</v>
      </c>
    </row>
    <row r="400" spans="1:31" x14ac:dyDescent="0.3">
      <c r="A400" t="s">
        <v>1783</v>
      </c>
      <c r="B400" s="2">
        <v>0</v>
      </c>
      <c r="C400" s="27">
        <v>0</v>
      </c>
      <c r="D400" s="2">
        <v>80</v>
      </c>
      <c r="E400" s="2">
        <v>29</v>
      </c>
      <c r="F400" s="27">
        <v>1</v>
      </c>
      <c r="G400" s="14">
        <v>15.151515151515101</v>
      </c>
      <c r="H400" s="2">
        <v>0</v>
      </c>
      <c r="I400" s="27"/>
      <c r="J400" s="14">
        <v>12.727273</v>
      </c>
      <c r="K400" s="27"/>
      <c r="L400" s="2">
        <v>2575</v>
      </c>
      <c r="M400" s="27">
        <v>0.26700000000000002</v>
      </c>
      <c r="N400" s="2">
        <v>237</v>
      </c>
      <c r="O400" s="2">
        <v>3237</v>
      </c>
      <c r="P400" s="27">
        <v>0.29499999999999998</v>
      </c>
      <c r="Q400" s="14">
        <v>214.55</v>
      </c>
      <c r="R400" s="2">
        <v>2336</v>
      </c>
      <c r="S400" s="27">
        <v>0.23100000000000001</v>
      </c>
      <c r="T400" s="14">
        <v>252.73</v>
      </c>
      <c r="U400" s="27">
        <v>-9.2999999999999999E-2</v>
      </c>
      <c r="V400" s="2">
        <v>71849</v>
      </c>
      <c r="W400" s="27">
        <v>0.14299999999999999</v>
      </c>
      <c r="X400" s="2">
        <v>1292</v>
      </c>
      <c r="Y400" s="2">
        <v>84037</v>
      </c>
      <c r="Z400" s="27">
        <v>0.17100000000000001</v>
      </c>
      <c r="AA400" s="14">
        <v>1324.24</v>
      </c>
      <c r="AB400" s="2">
        <v>57882</v>
      </c>
      <c r="AC400" s="27">
        <v>0.122</v>
      </c>
      <c r="AD400" s="14">
        <v>1303.6400000000001</v>
      </c>
      <c r="AE400" s="27">
        <v>-0.19400000000000001</v>
      </c>
    </row>
    <row r="401" spans="1:31" x14ac:dyDescent="0.3">
      <c r="A401" t="s">
        <v>1784</v>
      </c>
      <c r="B401" s="2">
        <v>0</v>
      </c>
      <c r="C401" s="27">
        <v>0</v>
      </c>
      <c r="D401" s="2">
        <v>80</v>
      </c>
      <c r="E401" s="2">
        <v>0</v>
      </c>
      <c r="F401" s="27">
        <v>0</v>
      </c>
      <c r="G401" s="14">
        <v>11.5151515151515</v>
      </c>
      <c r="H401" s="2">
        <v>0</v>
      </c>
      <c r="I401" s="27"/>
      <c r="J401" s="14">
        <v>12.727273</v>
      </c>
      <c r="K401" s="27"/>
      <c r="L401" s="2">
        <v>443</v>
      </c>
      <c r="M401" s="27">
        <v>4.5999999999999999E-2</v>
      </c>
      <c r="N401" s="2">
        <v>101</v>
      </c>
      <c r="O401" s="2">
        <v>484</v>
      </c>
      <c r="P401" s="27">
        <v>4.3999999999999997E-2</v>
      </c>
      <c r="Q401" s="14">
        <v>109.09</v>
      </c>
      <c r="R401" s="2">
        <v>289</v>
      </c>
      <c r="S401" s="27">
        <v>2.9000000000000001E-2</v>
      </c>
      <c r="T401" s="14">
        <v>90.91</v>
      </c>
      <c r="U401" s="27">
        <v>-0.34799999999999998</v>
      </c>
      <c r="V401" s="2">
        <v>9878</v>
      </c>
      <c r="W401" s="27">
        <v>0.02</v>
      </c>
      <c r="X401" s="2">
        <v>441</v>
      </c>
      <c r="Y401" s="2">
        <v>12629</v>
      </c>
      <c r="Z401" s="27">
        <v>2.5999999999999999E-2</v>
      </c>
      <c r="AA401" s="14">
        <v>435.76</v>
      </c>
      <c r="AB401" s="2">
        <v>9161</v>
      </c>
      <c r="AC401" s="27">
        <v>1.9E-2</v>
      </c>
      <c r="AD401" s="14">
        <v>454.55</v>
      </c>
      <c r="AE401" s="27">
        <v>-7.2999999999999995E-2</v>
      </c>
    </row>
    <row r="402" spans="1:31" x14ac:dyDescent="0.3">
      <c r="A402" t="s">
        <v>1841</v>
      </c>
      <c r="B402" s="2">
        <v>0</v>
      </c>
      <c r="C402" s="27">
        <v>0</v>
      </c>
      <c r="D402" s="2">
        <v>80</v>
      </c>
      <c r="E402" s="2">
        <v>0</v>
      </c>
      <c r="F402" s="27">
        <v>0</v>
      </c>
      <c r="G402" s="14">
        <v>11.5151515151515</v>
      </c>
      <c r="H402" s="2">
        <v>0</v>
      </c>
      <c r="I402" s="27"/>
      <c r="J402" s="14">
        <v>12.727273</v>
      </c>
      <c r="K402" s="27"/>
      <c r="L402" s="2">
        <v>415</v>
      </c>
      <c r="M402" s="27">
        <v>4.2999999999999997E-2</v>
      </c>
      <c r="N402" s="2">
        <v>99</v>
      </c>
      <c r="O402" s="2">
        <v>456</v>
      </c>
      <c r="P402" s="27">
        <v>4.2000000000000003E-2</v>
      </c>
      <c r="Q402" s="14">
        <v>103.03</v>
      </c>
      <c r="R402" s="2">
        <v>254</v>
      </c>
      <c r="S402" s="27">
        <v>2.5000000000000001E-2</v>
      </c>
      <c r="T402" s="14">
        <v>84.85</v>
      </c>
      <c r="U402" s="27">
        <v>-0.38800000000000001</v>
      </c>
      <c r="V402" s="2">
        <v>8013</v>
      </c>
      <c r="W402" s="27">
        <v>1.6E-2</v>
      </c>
      <c r="X402" s="2">
        <v>414</v>
      </c>
      <c r="Y402" s="2">
        <v>9369</v>
      </c>
      <c r="Z402" s="27">
        <v>1.9E-2</v>
      </c>
      <c r="AA402" s="14">
        <v>417.58</v>
      </c>
      <c r="AB402" s="2">
        <v>6579</v>
      </c>
      <c r="AC402" s="27">
        <v>1.4E-2</v>
      </c>
      <c r="AD402" s="14">
        <v>384.24</v>
      </c>
      <c r="AE402" s="27">
        <v>-0.17899999999999999</v>
      </c>
    </row>
    <row r="403" spans="1:31" x14ac:dyDescent="0.3">
      <c r="A403" t="s">
        <v>1842</v>
      </c>
      <c r="B403" s="2">
        <v>0</v>
      </c>
      <c r="C403" s="27">
        <v>0</v>
      </c>
      <c r="D403" s="2">
        <v>80</v>
      </c>
      <c r="E403" s="2">
        <v>0</v>
      </c>
      <c r="F403" s="27">
        <v>0</v>
      </c>
      <c r="G403" s="14">
        <v>11.5151515151515</v>
      </c>
      <c r="H403" s="2">
        <v>0</v>
      </c>
      <c r="I403" s="27"/>
      <c r="J403" s="14">
        <v>12.727273</v>
      </c>
      <c r="K403" s="27"/>
      <c r="L403" s="2">
        <v>74</v>
      </c>
      <c r="M403" s="27">
        <v>8.0000000000000002E-3</v>
      </c>
      <c r="N403" s="2">
        <v>43</v>
      </c>
      <c r="O403" s="2">
        <v>146</v>
      </c>
      <c r="P403" s="27">
        <v>1.2999999999999999E-2</v>
      </c>
      <c r="Q403" s="14">
        <v>60</v>
      </c>
      <c r="R403" s="2">
        <v>153</v>
      </c>
      <c r="S403" s="27">
        <v>1.4999999999999999E-2</v>
      </c>
      <c r="T403" s="14">
        <v>70.3</v>
      </c>
      <c r="U403" s="27">
        <v>1.0680000000000001</v>
      </c>
      <c r="V403" s="2">
        <v>1719</v>
      </c>
      <c r="W403" s="27">
        <v>3.0000000000000001E-3</v>
      </c>
      <c r="X403" s="2">
        <v>181</v>
      </c>
      <c r="Y403" s="2">
        <v>2391</v>
      </c>
      <c r="Z403" s="27">
        <v>5.0000000000000001E-3</v>
      </c>
      <c r="AA403" s="14">
        <v>233.94</v>
      </c>
      <c r="AB403" s="2">
        <v>1312</v>
      </c>
      <c r="AC403" s="27">
        <v>3.0000000000000001E-3</v>
      </c>
      <c r="AD403" s="14">
        <v>184.85</v>
      </c>
      <c r="AE403" s="27">
        <v>-0.23699999999999999</v>
      </c>
    </row>
    <row r="404" spans="1:31" x14ac:dyDescent="0.3">
      <c r="A404" t="s">
        <v>1843</v>
      </c>
      <c r="B404" s="2">
        <v>0</v>
      </c>
      <c r="C404" s="27">
        <v>0</v>
      </c>
      <c r="D404" s="2">
        <v>80</v>
      </c>
      <c r="E404" s="2">
        <v>0</v>
      </c>
      <c r="F404" s="27">
        <v>0</v>
      </c>
      <c r="G404" s="14">
        <v>11.5151515151515</v>
      </c>
      <c r="H404" s="2">
        <v>0</v>
      </c>
      <c r="I404" s="27"/>
      <c r="J404" s="14">
        <v>12.727273</v>
      </c>
      <c r="K404" s="27"/>
      <c r="L404" s="2">
        <v>154</v>
      </c>
      <c r="M404" s="27">
        <v>1.6E-2</v>
      </c>
      <c r="N404" s="2">
        <v>57</v>
      </c>
      <c r="O404" s="2">
        <v>99</v>
      </c>
      <c r="P404" s="27">
        <v>8.9999999999999993E-3</v>
      </c>
      <c r="Q404" s="14">
        <v>43.03</v>
      </c>
      <c r="R404" s="2">
        <v>46</v>
      </c>
      <c r="S404" s="27">
        <v>5.0000000000000001E-3</v>
      </c>
      <c r="T404" s="14">
        <v>41.21</v>
      </c>
      <c r="U404" s="27">
        <v>-0.70099999999999996</v>
      </c>
      <c r="V404" s="2">
        <v>1919</v>
      </c>
      <c r="W404" s="27">
        <v>4.0000000000000001E-3</v>
      </c>
      <c r="X404" s="2">
        <v>233</v>
      </c>
      <c r="Y404" s="2">
        <v>1596</v>
      </c>
      <c r="Z404" s="27">
        <v>3.0000000000000001E-3</v>
      </c>
      <c r="AA404" s="14">
        <v>160</v>
      </c>
      <c r="AB404" s="2">
        <v>1084</v>
      </c>
      <c r="AC404" s="27">
        <v>2E-3</v>
      </c>
      <c r="AD404" s="14">
        <v>161.21</v>
      </c>
      <c r="AE404" s="27">
        <v>-0.435</v>
      </c>
    </row>
    <row r="405" spans="1:31" x14ac:dyDescent="0.3">
      <c r="A405" t="s">
        <v>1844</v>
      </c>
      <c r="B405" s="2">
        <v>0</v>
      </c>
      <c r="C405" s="27">
        <v>0</v>
      </c>
      <c r="D405" s="2">
        <v>80</v>
      </c>
      <c r="E405" s="2">
        <v>0</v>
      </c>
      <c r="F405" s="27">
        <v>0</v>
      </c>
      <c r="G405" s="14">
        <v>11.5151515151515</v>
      </c>
      <c r="H405" s="2">
        <v>0</v>
      </c>
      <c r="I405" s="27"/>
      <c r="J405" s="14">
        <v>12.727273</v>
      </c>
      <c r="K405" s="27"/>
      <c r="L405" s="2">
        <v>187</v>
      </c>
      <c r="M405" s="27">
        <v>1.9E-2</v>
      </c>
      <c r="N405" s="2">
        <v>72</v>
      </c>
      <c r="O405" s="2">
        <v>211</v>
      </c>
      <c r="P405" s="27">
        <v>1.9E-2</v>
      </c>
      <c r="Q405" s="14">
        <v>68</v>
      </c>
      <c r="R405" s="2">
        <v>55</v>
      </c>
      <c r="S405" s="27">
        <v>5.0000000000000001E-3</v>
      </c>
      <c r="T405" s="14">
        <v>34.549999999999997</v>
      </c>
      <c r="U405" s="27">
        <v>-0.70599999999999996</v>
      </c>
      <c r="V405" s="2">
        <v>4375</v>
      </c>
      <c r="W405" s="27">
        <v>8.9999999999999993E-3</v>
      </c>
      <c r="X405" s="2">
        <v>317</v>
      </c>
      <c r="Y405" s="2">
        <v>5382</v>
      </c>
      <c r="Z405" s="27">
        <v>1.0999999999999999E-2</v>
      </c>
      <c r="AA405" s="14">
        <v>315</v>
      </c>
      <c r="AB405" s="2">
        <v>4183</v>
      </c>
      <c r="AC405" s="27">
        <v>8.9999999999999993E-3</v>
      </c>
      <c r="AD405" s="14">
        <v>359.39</v>
      </c>
      <c r="AE405" s="27">
        <v>-4.3999999999999997E-2</v>
      </c>
    </row>
    <row r="406" spans="1:31" x14ac:dyDescent="0.3">
      <c r="A406" t="s">
        <v>1845</v>
      </c>
      <c r="B406" s="2">
        <v>0</v>
      </c>
      <c r="C406" s="27">
        <v>0</v>
      </c>
      <c r="D406" s="2">
        <v>80</v>
      </c>
      <c r="E406" s="2">
        <v>0</v>
      </c>
      <c r="F406" s="27">
        <v>0</v>
      </c>
      <c r="G406" s="14">
        <v>11.5151515151515</v>
      </c>
      <c r="H406" s="2">
        <v>0</v>
      </c>
      <c r="I406" s="27"/>
      <c r="J406" s="14">
        <v>12.727273</v>
      </c>
      <c r="L406" s="2">
        <v>28</v>
      </c>
      <c r="M406" s="27">
        <v>3.0000000000000001E-3</v>
      </c>
      <c r="N406" s="2">
        <v>28</v>
      </c>
      <c r="O406" s="2">
        <v>28</v>
      </c>
      <c r="P406" s="27">
        <v>3.0000000000000001E-3</v>
      </c>
      <c r="Q406" s="14">
        <v>18.18</v>
      </c>
      <c r="R406" s="2">
        <v>35</v>
      </c>
      <c r="S406" s="27">
        <v>3.0000000000000001E-3</v>
      </c>
      <c r="T406" s="14">
        <v>31.52</v>
      </c>
      <c r="U406" s="27">
        <v>0.25</v>
      </c>
      <c r="V406" s="2">
        <v>1865</v>
      </c>
      <c r="W406" s="27">
        <v>4.0000000000000001E-3</v>
      </c>
      <c r="X406" s="2">
        <v>202</v>
      </c>
      <c r="Y406" s="2">
        <v>3260</v>
      </c>
      <c r="Z406" s="27">
        <v>7.0000000000000001E-3</v>
      </c>
      <c r="AA406" s="14">
        <v>245.45</v>
      </c>
      <c r="AB406" s="2">
        <v>2582</v>
      </c>
      <c r="AC406" s="27">
        <v>5.0000000000000001E-3</v>
      </c>
      <c r="AD406" s="14">
        <v>272.12</v>
      </c>
      <c r="AE406" s="27">
        <v>0.38400000000000001</v>
      </c>
    </row>
    <row r="407" spans="1:31" x14ac:dyDescent="0.3">
      <c r="A407" t="s">
        <v>1785</v>
      </c>
      <c r="B407" s="2">
        <v>0</v>
      </c>
      <c r="C407" s="27">
        <v>0</v>
      </c>
      <c r="D407" s="2">
        <v>80</v>
      </c>
      <c r="E407" s="2">
        <v>29</v>
      </c>
      <c r="F407" s="27">
        <v>1</v>
      </c>
      <c r="G407" s="14">
        <v>15.151515151515101</v>
      </c>
      <c r="H407" s="2">
        <v>0</v>
      </c>
      <c r="I407" s="27"/>
      <c r="J407" s="14">
        <v>12.727273</v>
      </c>
      <c r="K407" s="27"/>
      <c r="L407" s="2">
        <v>2132</v>
      </c>
      <c r="M407" s="27">
        <v>0.221</v>
      </c>
      <c r="N407" s="2">
        <v>215</v>
      </c>
      <c r="O407" s="2">
        <v>2753</v>
      </c>
      <c r="P407" s="27">
        <v>0.251</v>
      </c>
      <c r="Q407" s="14">
        <v>209.09</v>
      </c>
      <c r="R407" s="2">
        <v>2047</v>
      </c>
      <c r="S407" s="27">
        <v>0.20200000000000001</v>
      </c>
      <c r="T407" s="14">
        <v>234.55</v>
      </c>
      <c r="U407" s="27">
        <v>-0.04</v>
      </c>
      <c r="V407" s="2">
        <v>61971</v>
      </c>
      <c r="W407" s="27">
        <v>0.123</v>
      </c>
      <c r="X407" s="2">
        <v>1160</v>
      </c>
      <c r="Y407" s="2">
        <v>71408</v>
      </c>
      <c r="Z407" s="27">
        <v>0.14499999999999999</v>
      </c>
      <c r="AA407" s="14">
        <v>1312.12</v>
      </c>
      <c r="AB407" s="2">
        <v>48721</v>
      </c>
      <c r="AC407" s="27">
        <v>0.10199999999999999</v>
      </c>
      <c r="AD407" s="14">
        <v>1150.3</v>
      </c>
      <c r="AE407" s="27">
        <v>-0.214</v>
      </c>
    </row>
    <row r="408" spans="1:31" x14ac:dyDescent="0.3">
      <c r="A408" t="s">
        <v>1841</v>
      </c>
      <c r="B408" s="2">
        <v>0</v>
      </c>
      <c r="C408" s="27">
        <v>0</v>
      </c>
      <c r="D408" s="2">
        <v>80</v>
      </c>
      <c r="E408" s="2">
        <v>29</v>
      </c>
      <c r="F408" s="27">
        <v>1</v>
      </c>
      <c r="G408" s="14">
        <v>15.151515151515101</v>
      </c>
      <c r="H408" s="2">
        <v>0</v>
      </c>
      <c r="I408" s="27"/>
      <c r="J408" s="14">
        <v>12.727273</v>
      </c>
      <c r="K408" s="27"/>
      <c r="L408" s="2">
        <v>1973</v>
      </c>
      <c r="M408" s="27">
        <v>0.20399999999999999</v>
      </c>
      <c r="N408" s="2">
        <v>207</v>
      </c>
      <c r="O408" s="2">
        <v>2429</v>
      </c>
      <c r="P408" s="27">
        <v>0.221</v>
      </c>
      <c r="Q408" s="14">
        <v>201.82</v>
      </c>
      <c r="R408" s="2">
        <v>1899</v>
      </c>
      <c r="S408" s="27">
        <v>0.187</v>
      </c>
      <c r="T408" s="14">
        <v>236.36</v>
      </c>
      <c r="U408" s="27">
        <v>-3.7999999999999999E-2</v>
      </c>
      <c r="V408" s="2">
        <v>54041</v>
      </c>
      <c r="W408" s="27">
        <v>0.107</v>
      </c>
      <c r="X408" s="2">
        <v>1033</v>
      </c>
      <c r="Y408" s="2">
        <v>60494</v>
      </c>
      <c r="Z408" s="27">
        <v>0.123</v>
      </c>
      <c r="AA408" s="14">
        <v>1218.79</v>
      </c>
      <c r="AB408" s="2">
        <v>40528</v>
      </c>
      <c r="AC408" s="27">
        <v>8.5000000000000006E-2</v>
      </c>
      <c r="AD408" s="14">
        <v>1046.06</v>
      </c>
      <c r="AE408" s="27">
        <v>-0.25</v>
      </c>
    </row>
    <row r="409" spans="1:31" x14ac:dyDescent="0.3">
      <c r="A409" t="s">
        <v>1842</v>
      </c>
      <c r="B409" s="2">
        <v>0</v>
      </c>
      <c r="C409" s="27">
        <v>0</v>
      </c>
      <c r="D409" s="2">
        <v>80</v>
      </c>
      <c r="E409" s="2">
        <v>13</v>
      </c>
      <c r="F409" s="27">
        <v>0.44827586206896552</v>
      </c>
      <c r="G409" s="14">
        <v>11.5151515151515</v>
      </c>
      <c r="H409" s="2">
        <v>0</v>
      </c>
      <c r="I409" s="27"/>
      <c r="J409" s="14">
        <v>12.727273</v>
      </c>
      <c r="K409" s="27"/>
      <c r="L409" s="2">
        <v>364</v>
      </c>
      <c r="M409" s="27">
        <v>3.7999999999999999E-2</v>
      </c>
      <c r="N409" s="2">
        <v>92</v>
      </c>
      <c r="O409" s="2">
        <v>630</v>
      </c>
      <c r="P409" s="27">
        <v>5.7000000000000002E-2</v>
      </c>
      <c r="Q409" s="14">
        <v>95.15</v>
      </c>
      <c r="R409" s="2">
        <v>313</v>
      </c>
      <c r="S409" s="27">
        <v>3.1E-2</v>
      </c>
      <c r="T409" s="14">
        <v>95.76</v>
      </c>
      <c r="U409" s="27">
        <v>-0.14000000000000001</v>
      </c>
      <c r="V409" s="2">
        <v>9116</v>
      </c>
      <c r="W409" s="27">
        <v>1.7999999999999999E-2</v>
      </c>
      <c r="X409" s="2">
        <v>399</v>
      </c>
      <c r="Y409" s="2">
        <v>10448</v>
      </c>
      <c r="Z409" s="27">
        <v>2.1000000000000001E-2</v>
      </c>
      <c r="AA409" s="14">
        <v>472.12</v>
      </c>
      <c r="AB409" s="2">
        <v>6411</v>
      </c>
      <c r="AC409" s="27">
        <v>1.2999999999999999E-2</v>
      </c>
      <c r="AD409" s="14">
        <v>511.52</v>
      </c>
      <c r="AE409" s="27">
        <v>-0.29699999999999999</v>
      </c>
    </row>
    <row r="410" spans="1:31" x14ac:dyDescent="0.3">
      <c r="A410" t="s">
        <v>1843</v>
      </c>
      <c r="B410" s="2">
        <v>0</v>
      </c>
      <c r="C410" s="27">
        <v>0</v>
      </c>
      <c r="D410" s="2">
        <v>80</v>
      </c>
      <c r="E410" s="2">
        <v>9</v>
      </c>
      <c r="F410" s="27">
        <v>0.31034482758620691</v>
      </c>
      <c r="G410" s="14">
        <v>7.8787878787878798</v>
      </c>
      <c r="H410" s="2">
        <v>0</v>
      </c>
      <c r="I410" s="27"/>
      <c r="J410" s="14">
        <v>12.727273</v>
      </c>
      <c r="K410" s="27"/>
      <c r="L410" s="2">
        <v>806</v>
      </c>
      <c r="M410" s="27">
        <v>8.4000000000000005E-2</v>
      </c>
      <c r="N410" s="2">
        <v>135</v>
      </c>
      <c r="O410" s="2">
        <v>754</v>
      </c>
      <c r="P410" s="27">
        <v>6.9000000000000006E-2</v>
      </c>
      <c r="Q410" s="14">
        <v>109.09</v>
      </c>
      <c r="R410" s="2">
        <v>548</v>
      </c>
      <c r="S410" s="27">
        <v>5.3999999999999999E-2</v>
      </c>
      <c r="T410" s="14">
        <v>136.36000000000001</v>
      </c>
      <c r="U410" s="27">
        <v>-0.32</v>
      </c>
      <c r="V410" s="2">
        <v>14438</v>
      </c>
      <c r="W410" s="27">
        <v>2.9000000000000001E-2</v>
      </c>
      <c r="X410" s="2">
        <v>466</v>
      </c>
      <c r="Y410" s="2">
        <v>15960</v>
      </c>
      <c r="Z410" s="27">
        <v>3.2000000000000001E-2</v>
      </c>
      <c r="AA410" s="14">
        <v>721.21</v>
      </c>
      <c r="AB410" s="2">
        <v>11009</v>
      </c>
      <c r="AC410" s="27">
        <v>2.3E-2</v>
      </c>
      <c r="AD410" s="14">
        <v>581.82000000000005</v>
      </c>
      <c r="AE410" s="27">
        <v>-0.23699999999999999</v>
      </c>
    </row>
    <row r="411" spans="1:31" x14ac:dyDescent="0.3">
      <c r="A411" t="s">
        <v>1844</v>
      </c>
      <c r="B411" s="2">
        <v>0</v>
      </c>
      <c r="C411" s="27">
        <v>0</v>
      </c>
      <c r="D411" s="2">
        <v>80</v>
      </c>
      <c r="E411" s="2">
        <v>7</v>
      </c>
      <c r="F411" s="27">
        <v>0.2413793103448276</v>
      </c>
      <c r="G411" s="14">
        <v>6.6666666666666599</v>
      </c>
      <c r="H411" s="2">
        <v>0</v>
      </c>
      <c r="I411" s="27"/>
      <c r="J411" s="14">
        <v>12.727273</v>
      </c>
      <c r="K411" s="27"/>
      <c r="L411" s="2">
        <v>803</v>
      </c>
      <c r="M411" s="27">
        <v>8.3000000000000004E-2</v>
      </c>
      <c r="N411" s="2">
        <v>132</v>
      </c>
      <c r="O411" s="2">
        <v>1045</v>
      </c>
      <c r="P411" s="27">
        <v>9.5000000000000001E-2</v>
      </c>
      <c r="Q411" s="14">
        <v>142.41999999999999</v>
      </c>
      <c r="R411" s="2">
        <v>1038</v>
      </c>
      <c r="S411" s="27">
        <v>0.10199999999999999</v>
      </c>
      <c r="T411" s="14">
        <v>146.06</v>
      </c>
      <c r="U411" s="27">
        <v>0.29299999999999998</v>
      </c>
      <c r="V411" s="2">
        <v>30487</v>
      </c>
      <c r="W411" s="27">
        <v>6.0999999999999999E-2</v>
      </c>
      <c r="X411" s="2">
        <v>747</v>
      </c>
      <c r="Y411" s="2">
        <v>34086</v>
      </c>
      <c r="Z411" s="27">
        <v>6.9000000000000006E-2</v>
      </c>
      <c r="AA411" s="14">
        <v>850.3</v>
      </c>
      <c r="AB411" s="2">
        <v>23108</v>
      </c>
      <c r="AC411" s="27">
        <v>4.9000000000000002E-2</v>
      </c>
      <c r="AD411" s="14">
        <v>922.42</v>
      </c>
      <c r="AE411" s="27">
        <v>-0.24199999999999999</v>
      </c>
    </row>
    <row r="412" spans="1:31" x14ac:dyDescent="0.3">
      <c r="A412" t="s">
        <v>1845</v>
      </c>
      <c r="B412" s="2">
        <v>0</v>
      </c>
      <c r="C412" s="27">
        <v>0</v>
      </c>
      <c r="D412" s="2">
        <v>80</v>
      </c>
      <c r="E412" s="2">
        <v>0</v>
      </c>
      <c r="F412" s="27">
        <v>0</v>
      </c>
      <c r="G412" s="14">
        <v>11.5151515151515</v>
      </c>
      <c r="H412" s="2">
        <v>0</v>
      </c>
      <c r="I412" s="27"/>
      <c r="J412" s="14">
        <v>12.727273</v>
      </c>
      <c r="K412" s="27"/>
      <c r="L412" s="2">
        <v>159</v>
      </c>
      <c r="M412" s="27">
        <v>1.6E-2</v>
      </c>
      <c r="N412" s="2">
        <v>47</v>
      </c>
      <c r="O412" s="2">
        <v>324</v>
      </c>
      <c r="P412" s="27">
        <v>0.03</v>
      </c>
      <c r="Q412" s="14">
        <v>78.790000000000006</v>
      </c>
      <c r="R412" s="2">
        <v>148</v>
      </c>
      <c r="S412" s="27">
        <v>1.4999999999999999E-2</v>
      </c>
      <c r="T412" s="14">
        <v>48.48</v>
      </c>
      <c r="U412" s="27">
        <v>-6.9000000000000006E-2</v>
      </c>
      <c r="V412" s="2">
        <v>7930</v>
      </c>
      <c r="W412" s="27">
        <v>1.6E-2</v>
      </c>
      <c r="X412" s="2">
        <v>428</v>
      </c>
      <c r="Y412" s="2">
        <v>10914</v>
      </c>
      <c r="Z412" s="27">
        <v>2.1999999999999999E-2</v>
      </c>
      <c r="AA412" s="14">
        <v>456.97</v>
      </c>
      <c r="AB412" s="2">
        <v>8193</v>
      </c>
      <c r="AC412" s="27">
        <v>1.7000000000000001E-2</v>
      </c>
      <c r="AD412" s="14">
        <v>461.21</v>
      </c>
      <c r="AE412" s="27">
        <v>3.3000000000000002E-2</v>
      </c>
    </row>
    <row r="413" spans="1:31" x14ac:dyDescent="0.3">
      <c r="A413" t="s">
        <v>1834</v>
      </c>
      <c r="B413" s="2">
        <v>13</v>
      </c>
      <c r="C413" s="27">
        <v>1</v>
      </c>
      <c r="D413" s="2">
        <v>12.1212121212121</v>
      </c>
      <c r="E413" s="2">
        <v>0</v>
      </c>
      <c r="F413" s="27">
        <v>0</v>
      </c>
      <c r="G413" s="14">
        <v>11.5151515151515</v>
      </c>
      <c r="H413" s="2">
        <v>0</v>
      </c>
      <c r="I413" s="27"/>
      <c r="J413" s="14">
        <v>12.727273</v>
      </c>
      <c r="K413" s="27">
        <v>-1</v>
      </c>
      <c r="L413" s="2">
        <v>6742</v>
      </c>
      <c r="M413" s="27">
        <v>0.69899999999999995</v>
      </c>
      <c r="N413" s="2">
        <v>278</v>
      </c>
      <c r="O413" s="2">
        <v>7024</v>
      </c>
      <c r="P413" s="27">
        <v>0.64</v>
      </c>
      <c r="Q413" s="14">
        <v>292.12</v>
      </c>
      <c r="R413" s="2">
        <v>7454</v>
      </c>
      <c r="S413" s="27">
        <v>0.73599999999999999</v>
      </c>
      <c r="T413" s="14">
        <v>324.24</v>
      </c>
      <c r="U413" s="27">
        <v>0.106</v>
      </c>
      <c r="V413" s="2">
        <v>418881</v>
      </c>
      <c r="W413" s="27">
        <v>0.83299999999999996</v>
      </c>
      <c r="X413" s="2">
        <v>2156</v>
      </c>
      <c r="Y413" s="2">
        <v>392463</v>
      </c>
      <c r="Z413" s="27">
        <v>0.79800000000000004</v>
      </c>
      <c r="AA413" s="14">
        <v>2102.42</v>
      </c>
      <c r="AB413" s="2">
        <v>404213</v>
      </c>
      <c r="AC413" s="27">
        <v>0.85</v>
      </c>
      <c r="AD413" s="14">
        <v>2346.67</v>
      </c>
      <c r="AE413" s="27">
        <v>-3.5000000000000003E-2</v>
      </c>
    </row>
    <row r="414" spans="1:31" x14ac:dyDescent="0.3">
      <c r="A414" t="s">
        <v>1782</v>
      </c>
      <c r="B414" s="2">
        <v>13</v>
      </c>
      <c r="C414" s="27">
        <v>1</v>
      </c>
      <c r="D414" s="2">
        <v>12.1212121212121</v>
      </c>
      <c r="E414" s="2">
        <v>0</v>
      </c>
      <c r="F414" s="27">
        <v>0</v>
      </c>
      <c r="G414" s="14">
        <v>11.5151515151515</v>
      </c>
      <c r="H414" s="2">
        <v>0</v>
      </c>
      <c r="I414" s="27"/>
      <c r="J414" s="14">
        <v>12.727273</v>
      </c>
      <c r="K414" s="27">
        <v>-1</v>
      </c>
      <c r="L414" s="2">
        <v>3457</v>
      </c>
      <c r="M414" s="27">
        <v>0.35799999999999998</v>
      </c>
      <c r="N414" s="2">
        <v>219</v>
      </c>
      <c r="O414" s="2">
        <v>3543</v>
      </c>
      <c r="P414" s="27">
        <v>0.32300000000000001</v>
      </c>
      <c r="Q414" s="14">
        <v>195.76</v>
      </c>
      <c r="R414" s="2">
        <v>3378</v>
      </c>
      <c r="S414" s="27">
        <v>0.33300000000000002</v>
      </c>
      <c r="T414" s="14">
        <v>238.18</v>
      </c>
      <c r="U414" s="27">
        <v>-2.3E-2</v>
      </c>
      <c r="V414" s="2">
        <v>216982</v>
      </c>
      <c r="W414" s="27">
        <v>0.43099999999999999</v>
      </c>
      <c r="X414" s="2">
        <v>1943</v>
      </c>
      <c r="Y414" s="2">
        <v>205858</v>
      </c>
      <c r="Z414" s="27">
        <v>0.41799999999999998</v>
      </c>
      <c r="AA414" s="14">
        <v>1825.45</v>
      </c>
      <c r="AB414" s="2">
        <v>212772</v>
      </c>
      <c r="AC414" s="27">
        <v>0.44800000000000001</v>
      </c>
      <c r="AD414" s="14">
        <v>1955.76</v>
      </c>
      <c r="AE414" s="27">
        <v>-1.9E-2</v>
      </c>
    </row>
    <row r="415" spans="1:31" x14ac:dyDescent="0.3">
      <c r="A415" t="s">
        <v>1836</v>
      </c>
      <c r="B415" s="2">
        <v>0</v>
      </c>
      <c r="C415" s="27">
        <v>0</v>
      </c>
      <c r="D415" s="2">
        <v>80</v>
      </c>
      <c r="E415" s="2">
        <v>0</v>
      </c>
      <c r="F415" s="27">
        <v>0</v>
      </c>
      <c r="G415" s="14">
        <v>11.5151515151515</v>
      </c>
      <c r="H415" s="2">
        <v>0</v>
      </c>
      <c r="I415" s="27"/>
      <c r="J415" s="14">
        <v>12.727273</v>
      </c>
      <c r="K415" s="27"/>
      <c r="L415" s="2">
        <v>1889</v>
      </c>
      <c r="M415" s="27">
        <v>0.19600000000000001</v>
      </c>
      <c r="N415" s="2">
        <v>178</v>
      </c>
      <c r="O415" s="2">
        <v>1574</v>
      </c>
      <c r="P415" s="27">
        <v>0.14299999999999999</v>
      </c>
      <c r="Q415" s="14">
        <v>176.97</v>
      </c>
      <c r="R415" s="2">
        <v>1647</v>
      </c>
      <c r="S415" s="27">
        <v>0.16300000000000001</v>
      </c>
      <c r="T415" s="14">
        <v>191.52</v>
      </c>
      <c r="U415" s="27">
        <v>-0.128</v>
      </c>
      <c r="V415" s="2">
        <v>106988</v>
      </c>
      <c r="W415" s="27">
        <v>0.21299999999999999</v>
      </c>
      <c r="X415" s="2">
        <v>1367</v>
      </c>
      <c r="Y415" s="2">
        <v>95208</v>
      </c>
      <c r="Z415" s="27">
        <v>0.19400000000000001</v>
      </c>
      <c r="AA415" s="14">
        <v>1251.52</v>
      </c>
      <c r="AB415" s="2">
        <v>92235</v>
      </c>
      <c r="AC415" s="27">
        <v>0.19400000000000001</v>
      </c>
      <c r="AD415" s="14">
        <v>1425.45</v>
      </c>
      <c r="AE415" s="27">
        <v>-0.13800000000000001</v>
      </c>
    </row>
    <row r="416" spans="1:31" x14ac:dyDescent="0.3">
      <c r="A416" t="s">
        <v>1837</v>
      </c>
      <c r="B416" s="2">
        <v>0</v>
      </c>
      <c r="C416" s="27">
        <v>0</v>
      </c>
      <c r="D416" s="2">
        <v>80</v>
      </c>
      <c r="E416" s="2">
        <v>0</v>
      </c>
      <c r="F416" s="27">
        <v>0</v>
      </c>
      <c r="G416" s="14">
        <v>11.5151515151515</v>
      </c>
      <c r="H416" s="2">
        <v>0</v>
      </c>
      <c r="I416" s="27"/>
      <c r="J416" s="14">
        <v>12.727273</v>
      </c>
      <c r="K416" s="27"/>
      <c r="L416" s="2">
        <v>234</v>
      </c>
      <c r="M416" s="27">
        <v>2.4E-2</v>
      </c>
      <c r="N416" s="2">
        <v>68</v>
      </c>
      <c r="O416" s="2">
        <v>147</v>
      </c>
      <c r="P416" s="27">
        <v>1.2999999999999999E-2</v>
      </c>
      <c r="Q416" s="14">
        <v>43.03</v>
      </c>
      <c r="R416" s="2">
        <v>251</v>
      </c>
      <c r="S416" s="27">
        <v>2.5000000000000001E-2</v>
      </c>
      <c r="T416" s="14">
        <v>70.91</v>
      </c>
      <c r="U416" s="27">
        <v>7.2999999999999995E-2</v>
      </c>
      <c r="V416" s="2">
        <v>17177</v>
      </c>
      <c r="W416" s="27">
        <v>3.4000000000000002E-2</v>
      </c>
      <c r="X416" s="2">
        <v>671</v>
      </c>
      <c r="Y416" s="2">
        <v>16750</v>
      </c>
      <c r="Z416" s="27">
        <v>3.4000000000000002E-2</v>
      </c>
      <c r="AA416" s="14">
        <v>722.42</v>
      </c>
      <c r="AB416" s="2">
        <v>16128</v>
      </c>
      <c r="AC416" s="27">
        <v>3.4000000000000002E-2</v>
      </c>
      <c r="AD416" s="14">
        <v>660</v>
      </c>
      <c r="AE416" s="27">
        <v>-6.0999999999999999E-2</v>
      </c>
    </row>
    <row r="417" spans="1:31" x14ac:dyDescent="0.3">
      <c r="A417" t="s">
        <v>1838</v>
      </c>
      <c r="B417" s="2">
        <v>0</v>
      </c>
      <c r="C417" s="27">
        <v>0</v>
      </c>
      <c r="D417" s="2">
        <v>80</v>
      </c>
      <c r="E417" s="2">
        <v>0</v>
      </c>
      <c r="F417" s="27">
        <v>0</v>
      </c>
      <c r="G417" s="14">
        <v>11.5151515151515</v>
      </c>
      <c r="H417" s="2">
        <v>0</v>
      </c>
      <c r="I417" s="27"/>
      <c r="J417" s="14">
        <v>12.727273</v>
      </c>
      <c r="K417" s="27"/>
      <c r="L417" s="2">
        <v>440</v>
      </c>
      <c r="M417" s="27">
        <v>4.5999999999999999E-2</v>
      </c>
      <c r="N417" s="2">
        <v>79</v>
      </c>
      <c r="O417" s="2">
        <v>416</v>
      </c>
      <c r="P417" s="27">
        <v>3.7999999999999999E-2</v>
      </c>
      <c r="Q417" s="14">
        <v>97.58</v>
      </c>
      <c r="R417" s="2">
        <v>446</v>
      </c>
      <c r="S417" s="27">
        <v>4.3999999999999997E-2</v>
      </c>
      <c r="T417" s="14">
        <v>110.3</v>
      </c>
      <c r="U417" s="27">
        <v>1.4E-2</v>
      </c>
      <c r="V417" s="2">
        <v>21370</v>
      </c>
      <c r="W417" s="27">
        <v>4.2000000000000003E-2</v>
      </c>
      <c r="X417" s="2">
        <v>735</v>
      </c>
      <c r="Y417" s="2">
        <v>18257</v>
      </c>
      <c r="Z417" s="27">
        <v>3.6999999999999998E-2</v>
      </c>
      <c r="AA417" s="14">
        <v>608.48</v>
      </c>
      <c r="AB417" s="2">
        <v>17313</v>
      </c>
      <c r="AC417" s="27">
        <v>3.5999999999999997E-2</v>
      </c>
      <c r="AD417" s="14">
        <v>573.94000000000005</v>
      </c>
      <c r="AE417" s="27">
        <v>-0.19</v>
      </c>
    </row>
    <row r="418" spans="1:31" x14ac:dyDescent="0.3">
      <c r="A418" t="s">
        <v>1839</v>
      </c>
      <c r="B418" s="2">
        <v>0</v>
      </c>
      <c r="C418" s="27">
        <v>0</v>
      </c>
      <c r="D418" s="2">
        <v>80</v>
      </c>
      <c r="E418" s="2">
        <v>0</v>
      </c>
      <c r="F418" s="27">
        <v>0</v>
      </c>
      <c r="G418" s="14">
        <v>11.5151515151515</v>
      </c>
      <c r="H418" s="2">
        <v>0</v>
      </c>
      <c r="I418" s="27"/>
      <c r="J418" s="14">
        <v>12.727273</v>
      </c>
      <c r="K418" s="27"/>
      <c r="L418" s="2">
        <v>1215</v>
      </c>
      <c r="M418" s="27">
        <v>0.126</v>
      </c>
      <c r="N418" s="2">
        <v>146</v>
      </c>
      <c r="O418" s="2">
        <v>1011</v>
      </c>
      <c r="P418" s="27">
        <v>9.1999999999999998E-2</v>
      </c>
      <c r="Q418" s="14">
        <v>129.69999999999999</v>
      </c>
      <c r="R418" s="2">
        <v>950</v>
      </c>
      <c r="S418" s="27">
        <v>9.4E-2</v>
      </c>
      <c r="T418" s="14">
        <v>161.82</v>
      </c>
      <c r="U418" s="27">
        <v>-0.218</v>
      </c>
      <c r="V418" s="2">
        <v>68441</v>
      </c>
      <c r="W418" s="27">
        <v>0.13600000000000001</v>
      </c>
      <c r="X418" s="2">
        <v>1019</v>
      </c>
      <c r="Y418" s="2">
        <v>60201</v>
      </c>
      <c r="Z418" s="27">
        <v>0.122</v>
      </c>
      <c r="AA418" s="14">
        <v>992.73</v>
      </c>
      <c r="AB418" s="2">
        <v>58794</v>
      </c>
      <c r="AC418" s="27">
        <v>0.124</v>
      </c>
      <c r="AD418" s="14">
        <v>1143.03</v>
      </c>
      <c r="AE418" s="27">
        <v>-0.14099999999999999</v>
      </c>
    </row>
    <row r="419" spans="1:31" x14ac:dyDescent="0.3">
      <c r="A419" t="s">
        <v>1840</v>
      </c>
      <c r="B419" s="2">
        <v>13</v>
      </c>
      <c r="C419" s="27">
        <v>1</v>
      </c>
      <c r="D419" s="2">
        <v>12.1212121212121</v>
      </c>
      <c r="E419" s="2">
        <v>0</v>
      </c>
      <c r="F419" s="27">
        <v>0</v>
      </c>
      <c r="G419" s="14">
        <v>11.5151515151515</v>
      </c>
      <c r="H419" s="2">
        <v>0</v>
      </c>
      <c r="I419" s="27"/>
      <c r="J419" s="14">
        <v>12.727273</v>
      </c>
      <c r="K419" s="27">
        <v>-1</v>
      </c>
      <c r="L419" s="2">
        <v>1568</v>
      </c>
      <c r="M419" s="27">
        <v>0.16200000000000001</v>
      </c>
      <c r="N419" s="2">
        <v>163</v>
      </c>
      <c r="O419" s="2">
        <v>1969</v>
      </c>
      <c r="P419" s="27">
        <v>0.17899999999999999</v>
      </c>
      <c r="Q419" s="14">
        <v>147.88</v>
      </c>
      <c r="R419" s="2">
        <v>1731</v>
      </c>
      <c r="S419" s="27">
        <v>0.17100000000000001</v>
      </c>
      <c r="T419" s="14">
        <v>170.91</v>
      </c>
      <c r="U419" s="27">
        <v>0.104</v>
      </c>
      <c r="V419" s="2">
        <v>109994</v>
      </c>
      <c r="W419" s="27">
        <v>0.219</v>
      </c>
      <c r="X419" s="2">
        <v>1356</v>
      </c>
      <c r="Y419" s="2">
        <v>110650</v>
      </c>
      <c r="Z419" s="27">
        <v>0.22500000000000001</v>
      </c>
      <c r="AA419" s="14">
        <v>1173.94</v>
      </c>
      <c r="AB419" s="2">
        <v>120537</v>
      </c>
      <c r="AC419" s="27">
        <v>0.254</v>
      </c>
      <c r="AD419" s="14">
        <v>1630.91</v>
      </c>
      <c r="AE419" s="27">
        <v>9.6000000000000002E-2</v>
      </c>
    </row>
    <row r="420" spans="1:31" x14ac:dyDescent="0.3">
      <c r="A420" t="s">
        <v>1783</v>
      </c>
      <c r="B420" s="2">
        <v>0</v>
      </c>
      <c r="C420" s="27">
        <v>0</v>
      </c>
      <c r="D420" s="2">
        <v>80</v>
      </c>
      <c r="E420" s="2">
        <v>0</v>
      </c>
      <c r="F420" s="27">
        <v>0</v>
      </c>
      <c r="G420" s="14">
        <v>11.5151515151515</v>
      </c>
      <c r="H420" s="2">
        <v>0</v>
      </c>
      <c r="I420" s="27"/>
      <c r="J420" s="14">
        <v>12.727273</v>
      </c>
      <c r="K420" s="27"/>
      <c r="L420" s="2">
        <v>3285</v>
      </c>
      <c r="M420" s="27">
        <v>0.34</v>
      </c>
      <c r="N420" s="2">
        <v>225</v>
      </c>
      <c r="O420" s="2">
        <v>3481</v>
      </c>
      <c r="P420" s="27">
        <v>0.317</v>
      </c>
      <c r="Q420" s="14">
        <v>249.7</v>
      </c>
      <c r="R420" s="2">
        <v>4076</v>
      </c>
      <c r="S420" s="27">
        <v>0.40200000000000002</v>
      </c>
      <c r="T420" s="14">
        <v>287.88</v>
      </c>
      <c r="U420" s="27">
        <v>0.24099999999999999</v>
      </c>
      <c r="V420" s="2">
        <v>201899</v>
      </c>
      <c r="W420" s="27">
        <v>0.40100000000000002</v>
      </c>
      <c r="X420" s="2">
        <v>1769</v>
      </c>
      <c r="Y420" s="2">
        <v>186605</v>
      </c>
      <c r="Z420" s="27">
        <v>0.379</v>
      </c>
      <c r="AA420" s="14">
        <v>1681.82</v>
      </c>
      <c r="AB420" s="2">
        <v>191441</v>
      </c>
      <c r="AC420" s="27">
        <v>0.40300000000000002</v>
      </c>
      <c r="AD420" s="14">
        <v>1629.09</v>
      </c>
      <c r="AE420" s="27">
        <v>-5.1999999999999998E-2</v>
      </c>
    </row>
    <row r="421" spans="1:31" x14ac:dyDescent="0.3">
      <c r="A421" t="s">
        <v>1784</v>
      </c>
      <c r="B421" s="2">
        <v>0</v>
      </c>
      <c r="C421" s="27">
        <v>0</v>
      </c>
      <c r="D421" s="2">
        <v>80</v>
      </c>
      <c r="E421" s="2">
        <v>0</v>
      </c>
      <c r="F421" s="27">
        <v>0</v>
      </c>
      <c r="G421" s="14">
        <v>11.5151515151515</v>
      </c>
      <c r="H421" s="2">
        <v>0</v>
      </c>
      <c r="I421" s="27"/>
      <c r="J421" s="14">
        <v>12.727273</v>
      </c>
      <c r="K421" s="27"/>
      <c r="L421" s="2">
        <v>736</v>
      </c>
      <c r="M421" s="27">
        <v>7.5999999999999998E-2</v>
      </c>
      <c r="N421" s="2">
        <v>107</v>
      </c>
      <c r="O421" s="2">
        <v>815</v>
      </c>
      <c r="P421" s="27">
        <v>7.3999999999999996E-2</v>
      </c>
      <c r="Q421" s="14">
        <v>144.24</v>
      </c>
      <c r="R421" s="2">
        <v>1056</v>
      </c>
      <c r="S421" s="27">
        <v>0.104</v>
      </c>
      <c r="T421" s="14">
        <v>192.12</v>
      </c>
      <c r="U421" s="27">
        <v>0.435</v>
      </c>
      <c r="V421" s="2">
        <v>45413</v>
      </c>
      <c r="W421" s="27">
        <v>0.09</v>
      </c>
      <c r="X421" s="2">
        <v>888</v>
      </c>
      <c r="Y421" s="2">
        <v>44433</v>
      </c>
      <c r="Z421" s="27">
        <v>0.09</v>
      </c>
      <c r="AA421" s="14">
        <v>1017.58</v>
      </c>
      <c r="AB421" s="2">
        <v>46402</v>
      </c>
      <c r="AC421" s="27">
        <v>9.8000000000000004E-2</v>
      </c>
      <c r="AD421" s="14">
        <v>1215.76</v>
      </c>
      <c r="AE421" s="27">
        <v>2.1999999999999999E-2</v>
      </c>
    </row>
    <row r="422" spans="1:31" x14ac:dyDescent="0.3">
      <c r="A422" t="s">
        <v>1841</v>
      </c>
      <c r="B422" s="2">
        <v>0</v>
      </c>
      <c r="C422" s="27">
        <v>0</v>
      </c>
      <c r="D422" s="2">
        <v>80</v>
      </c>
      <c r="E422" s="2">
        <v>0</v>
      </c>
      <c r="F422" s="27">
        <v>0</v>
      </c>
      <c r="G422" s="14">
        <v>11.5151515151515</v>
      </c>
      <c r="H422" s="2">
        <v>0</v>
      </c>
      <c r="I422" s="27"/>
      <c r="J422" s="14">
        <v>12.727273</v>
      </c>
      <c r="K422" s="27"/>
      <c r="L422" s="2">
        <v>365</v>
      </c>
      <c r="M422" s="27">
        <v>3.7999999999999999E-2</v>
      </c>
      <c r="N422" s="2">
        <v>82</v>
      </c>
      <c r="O422" s="2">
        <v>412</v>
      </c>
      <c r="P422" s="27">
        <v>3.7999999999999999E-2</v>
      </c>
      <c r="Q422" s="14">
        <v>93.33</v>
      </c>
      <c r="R422" s="2">
        <v>471</v>
      </c>
      <c r="S422" s="27">
        <v>4.5999999999999999E-2</v>
      </c>
      <c r="T422" s="14">
        <v>133.94</v>
      </c>
      <c r="U422" s="27">
        <v>0.28999999999999998</v>
      </c>
      <c r="V422" s="2">
        <v>25317</v>
      </c>
      <c r="W422" s="27">
        <v>0.05</v>
      </c>
      <c r="X422" s="2">
        <v>735</v>
      </c>
      <c r="Y422" s="2">
        <v>23033</v>
      </c>
      <c r="Z422" s="27">
        <v>4.7E-2</v>
      </c>
      <c r="AA422" s="14">
        <v>705.45</v>
      </c>
      <c r="AB422" s="2">
        <v>23035</v>
      </c>
      <c r="AC422" s="27">
        <v>4.8000000000000001E-2</v>
      </c>
      <c r="AD422" s="14">
        <v>906.06</v>
      </c>
      <c r="AE422" s="27">
        <v>-0.09</v>
      </c>
    </row>
    <row r="423" spans="1:31" x14ac:dyDescent="0.3">
      <c r="A423" t="s">
        <v>1842</v>
      </c>
      <c r="B423" s="2">
        <v>0</v>
      </c>
      <c r="C423" s="27">
        <v>0</v>
      </c>
      <c r="D423" s="2">
        <v>80</v>
      </c>
      <c r="E423" s="2">
        <v>0</v>
      </c>
      <c r="F423" s="27">
        <v>0</v>
      </c>
      <c r="G423" s="14">
        <v>11.5151515151515</v>
      </c>
      <c r="H423" s="2">
        <v>0</v>
      </c>
      <c r="I423" s="27"/>
      <c r="J423" s="14">
        <v>12.727273</v>
      </c>
      <c r="K423" s="27"/>
      <c r="L423" s="2">
        <v>75</v>
      </c>
      <c r="M423" s="27">
        <v>8.0000000000000002E-3</v>
      </c>
      <c r="N423" s="2">
        <v>42</v>
      </c>
      <c r="O423" s="2">
        <v>70</v>
      </c>
      <c r="P423" s="27">
        <v>6.0000000000000001E-3</v>
      </c>
      <c r="Q423" s="14">
        <v>35.76</v>
      </c>
      <c r="R423" s="2">
        <v>140</v>
      </c>
      <c r="S423" s="27">
        <v>1.4E-2</v>
      </c>
      <c r="T423" s="14">
        <v>77.58</v>
      </c>
      <c r="U423" s="27">
        <v>0.86699999999999999</v>
      </c>
      <c r="V423" s="2">
        <v>5267</v>
      </c>
      <c r="W423" s="27">
        <v>0.01</v>
      </c>
      <c r="X423" s="2">
        <v>398</v>
      </c>
      <c r="Y423" s="2">
        <v>4997</v>
      </c>
      <c r="Z423" s="27">
        <v>0.01</v>
      </c>
      <c r="AA423" s="14">
        <v>370.91</v>
      </c>
      <c r="AB423" s="2">
        <v>5047</v>
      </c>
      <c r="AC423" s="27">
        <v>1.0999999999999999E-2</v>
      </c>
      <c r="AD423" s="14">
        <v>413.33</v>
      </c>
      <c r="AE423" s="27">
        <v>-4.2000000000000003E-2</v>
      </c>
    </row>
    <row r="424" spans="1:31" x14ac:dyDescent="0.3">
      <c r="A424" t="s">
        <v>1843</v>
      </c>
      <c r="B424" s="2">
        <v>0</v>
      </c>
      <c r="C424" s="27">
        <v>0</v>
      </c>
      <c r="D424" s="2">
        <v>80</v>
      </c>
      <c r="E424" s="2">
        <v>0</v>
      </c>
      <c r="F424" s="27">
        <v>0</v>
      </c>
      <c r="G424" s="14">
        <v>11.5151515151515</v>
      </c>
      <c r="H424" s="2">
        <v>0</v>
      </c>
      <c r="I424" s="27"/>
      <c r="J424" s="14">
        <v>12.727273</v>
      </c>
      <c r="K424" s="27"/>
      <c r="L424" s="2">
        <v>13</v>
      </c>
      <c r="M424" s="27">
        <v>1E-3</v>
      </c>
      <c r="N424" s="2">
        <v>12</v>
      </c>
      <c r="O424" s="2">
        <v>46</v>
      </c>
      <c r="P424" s="27">
        <v>4.0000000000000001E-3</v>
      </c>
      <c r="Q424" s="14">
        <v>33.33</v>
      </c>
      <c r="R424" s="2">
        <v>42</v>
      </c>
      <c r="S424" s="27">
        <v>4.0000000000000001E-3</v>
      </c>
      <c r="T424" s="14">
        <v>29.7</v>
      </c>
      <c r="U424" s="27">
        <v>2.2309999999999999</v>
      </c>
      <c r="V424" s="2">
        <v>3140</v>
      </c>
      <c r="W424" s="27">
        <v>6.0000000000000001E-3</v>
      </c>
      <c r="X424" s="2">
        <v>233</v>
      </c>
      <c r="Y424" s="2">
        <v>2916</v>
      </c>
      <c r="Z424" s="27">
        <v>6.0000000000000001E-3</v>
      </c>
      <c r="AA424" s="14">
        <v>255.15</v>
      </c>
      <c r="AB424" s="2">
        <v>3423</v>
      </c>
      <c r="AC424" s="27">
        <v>7.0000000000000001E-3</v>
      </c>
      <c r="AD424" s="14">
        <v>329.09</v>
      </c>
      <c r="AE424" s="27">
        <v>0.09</v>
      </c>
    </row>
    <row r="425" spans="1:31" x14ac:dyDescent="0.3">
      <c r="A425" t="s">
        <v>1844</v>
      </c>
      <c r="B425" s="2">
        <v>0</v>
      </c>
      <c r="C425" s="27">
        <v>0</v>
      </c>
      <c r="D425" s="2">
        <v>80</v>
      </c>
      <c r="E425" s="2">
        <v>0</v>
      </c>
      <c r="F425" s="27">
        <v>0</v>
      </c>
      <c r="G425" s="14">
        <v>11.5151515151515</v>
      </c>
      <c r="H425" s="2">
        <v>0</v>
      </c>
      <c r="I425" s="27"/>
      <c r="J425" s="14">
        <v>12.727273</v>
      </c>
      <c r="K425" s="27"/>
      <c r="L425" s="2">
        <v>277</v>
      </c>
      <c r="M425" s="27">
        <v>2.9000000000000001E-2</v>
      </c>
      <c r="N425" s="2">
        <v>67</v>
      </c>
      <c r="O425" s="2">
        <v>296</v>
      </c>
      <c r="P425" s="27">
        <v>2.7E-2</v>
      </c>
      <c r="Q425" s="14">
        <v>75.760000000000005</v>
      </c>
      <c r="R425" s="2">
        <v>289</v>
      </c>
      <c r="S425" s="27">
        <v>2.9000000000000001E-2</v>
      </c>
      <c r="T425" s="14">
        <v>106.06</v>
      </c>
      <c r="U425" s="27">
        <v>4.2999999999999997E-2</v>
      </c>
      <c r="V425" s="2">
        <v>16910</v>
      </c>
      <c r="W425" s="27">
        <v>3.4000000000000002E-2</v>
      </c>
      <c r="X425" s="2">
        <v>611</v>
      </c>
      <c r="Y425" s="2">
        <v>15120</v>
      </c>
      <c r="Z425" s="27">
        <v>3.1E-2</v>
      </c>
      <c r="AA425" s="14">
        <v>561.21</v>
      </c>
      <c r="AB425" s="2">
        <v>14565</v>
      </c>
      <c r="AC425" s="27">
        <v>3.1E-2</v>
      </c>
      <c r="AD425" s="14">
        <v>740</v>
      </c>
      <c r="AE425" s="27">
        <v>-0.13900000000000001</v>
      </c>
    </row>
    <row r="426" spans="1:31" x14ac:dyDescent="0.3">
      <c r="A426" t="s">
        <v>1845</v>
      </c>
      <c r="B426" s="2">
        <v>0</v>
      </c>
      <c r="C426" s="27">
        <v>0</v>
      </c>
      <c r="D426" s="2">
        <v>80</v>
      </c>
      <c r="E426" s="2">
        <v>0</v>
      </c>
      <c r="F426" s="27">
        <v>0</v>
      </c>
      <c r="G426" s="14">
        <v>11.5151515151515</v>
      </c>
      <c r="H426" s="2">
        <v>0</v>
      </c>
      <c r="I426" s="27"/>
      <c r="J426" s="14">
        <v>12.727273</v>
      </c>
      <c r="K426" s="27"/>
      <c r="L426" s="2">
        <v>371</v>
      </c>
      <c r="M426" s="27">
        <v>3.7999999999999999E-2</v>
      </c>
      <c r="N426" s="2">
        <v>75</v>
      </c>
      <c r="O426" s="2">
        <v>403</v>
      </c>
      <c r="P426" s="27">
        <v>3.6999999999999998E-2</v>
      </c>
      <c r="Q426" s="14">
        <v>93</v>
      </c>
      <c r="R426" s="2">
        <v>585</v>
      </c>
      <c r="S426" s="27">
        <v>5.8000000000000003E-2</v>
      </c>
      <c r="T426" s="14">
        <v>120.61</v>
      </c>
      <c r="U426" s="27">
        <v>0.57699999999999996</v>
      </c>
      <c r="V426" s="2">
        <v>20096</v>
      </c>
      <c r="W426" s="27">
        <v>0.04</v>
      </c>
      <c r="X426" s="2">
        <v>625</v>
      </c>
      <c r="Y426" s="2">
        <v>21400</v>
      </c>
      <c r="Z426" s="27">
        <v>4.2999999999999997E-2</v>
      </c>
      <c r="AA426" s="14">
        <v>664</v>
      </c>
      <c r="AB426" s="2">
        <v>23367</v>
      </c>
      <c r="AC426" s="27">
        <v>4.9000000000000002E-2</v>
      </c>
      <c r="AD426" s="14">
        <v>833.33</v>
      </c>
      <c r="AE426" s="27">
        <v>0.16300000000000001</v>
      </c>
    </row>
    <row r="427" spans="1:31" x14ac:dyDescent="0.3">
      <c r="A427" t="s">
        <v>1785</v>
      </c>
      <c r="B427" s="2">
        <v>0</v>
      </c>
      <c r="C427" s="27">
        <v>0</v>
      </c>
      <c r="D427" s="2">
        <v>80</v>
      </c>
      <c r="E427" s="2">
        <v>0</v>
      </c>
      <c r="F427" s="27">
        <v>0</v>
      </c>
      <c r="G427" s="14">
        <v>11.5151515151515</v>
      </c>
      <c r="H427" s="2">
        <v>0</v>
      </c>
      <c r="I427" s="27"/>
      <c r="J427" s="14">
        <v>12.727273</v>
      </c>
      <c r="K427" s="27"/>
      <c r="L427" s="2">
        <v>2549</v>
      </c>
      <c r="M427" s="27">
        <v>0.26400000000000001</v>
      </c>
      <c r="N427" s="2">
        <v>191</v>
      </c>
      <c r="O427" s="2">
        <v>2666</v>
      </c>
      <c r="P427" s="27">
        <v>0.24299999999999999</v>
      </c>
      <c r="Q427" s="14">
        <v>211.52</v>
      </c>
      <c r="R427" s="2">
        <v>3020</v>
      </c>
      <c r="S427" s="27">
        <v>0.29799999999999999</v>
      </c>
      <c r="T427" s="14">
        <v>215.76</v>
      </c>
      <c r="U427" s="27">
        <v>0.185</v>
      </c>
      <c r="V427" s="2">
        <v>156486</v>
      </c>
      <c r="W427" s="27">
        <v>0.311</v>
      </c>
      <c r="X427" s="2">
        <v>1465</v>
      </c>
      <c r="Y427" s="2">
        <v>142172</v>
      </c>
      <c r="Z427" s="27">
        <v>0.28899999999999998</v>
      </c>
      <c r="AA427" s="14">
        <v>1657.58</v>
      </c>
      <c r="AB427" s="2">
        <v>145039</v>
      </c>
      <c r="AC427" s="27">
        <v>0.30499999999999999</v>
      </c>
      <c r="AD427" s="14">
        <v>1430.91</v>
      </c>
      <c r="AE427" s="27">
        <v>-7.2999999999999995E-2</v>
      </c>
    </row>
    <row r="428" spans="1:31" x14ac:dyDescent="0.3">
      <c r="A428" t="s">
        <v>1841</v>
      </c>
      <c r="B428" s="2">
        <v>0</v>
      </c>
      <c r="C428" s="27">
        <v>0</v>
      </c>
      <c r="D428" s="2">
        <v>80</v>
      </c>
      <c r="E428" s="2">
        <v>0</v>
      </c>
      <c r="F428" s="27">
        <v>0</v>
      </c>
      <c r="G428" s="14">
        <v>11.5151515151515</v>
      </c>
      <c r="H428" s="2">
        <v>0</v>
      </c>
      <c r="I428" s="27"/>
      <c r="J428" s="14">
        <v>12.727273</v>
      </c>
      <c r="K428" s="27"/>
      <c r="L428" s="2">
        <v>1699</v>
      </c>
      <c r="M428" s="27">
        <v>0.17599999999999999</v>
      </c>
      <c r="N428" s="2">
        <v>155</v>
      </c>
      <c r="O428" s="2">
        <v>1559</v>
      </c>
      <c r="P428" s="27">
        <v>0.14199999999999999</v>
      </c>
      <c r="Q428" s="14">
        <v>181.21</v>
      </c>
      <c r="R428" s="2">
        <v>1652</v>
      </c>
      <c r="S428" s="27">
        <v>0.16300000000000001</v>
      </c>
      <c r="T428" s="14">
        <v>176.97</v>
      </c>
      <c r="U428" s="27">
        <v>-2.8000000000000001E-2</v>
      </c>
      <c r="V428" s="2">
        <v>99767</v>
      </c>
      <c r="W428" s="27">
        <v>0.19800000000000001</v>
      </c>
      <c r="X428" s="2">
        <v>1367</v>
      </c>
      <c r="Y428" s="2">
        <v>79297</v>
      </c>
      <c r="Z428" s="27">
        <v>0.161</v>
      </c>
      <c r="AA428" s="14">
        <v>1354.55</v>
      </c>
      <c r="AB428" s="2">
        <v>76173</v>
      </c>
      <c r="AC428" s="27">
        <v>0.16</v>
      </c>
      <c r="AD428" s="14">
        <v>1222.42</v>
      </c>
      <c r="AE428" s="27">
        <v>-0.23599999999999999</v>
      </c>
    </row>
    <row r="429" spans="1:31" x14ac:dyDescent="0.3">
      <c r="A429" t="s">
        <v>1842</v>
      </c>
      <c r="B429" s="2">
        <v>0</v>
      </c>
      <c r="C429" s="27">
        <v>0</v>
      </c>
      <c r="D429" s="2">
        <v>80</v>
      </c>
      <c r="E429" s="2">
        <v>0</v>
      </c>
      <c r="F429" s="27">
        <v>0</v>
      </c>
      <c r="G429" s="14">
        <v>11.5151515151515</v>
      </c>
      <c r="H429" s="2">
        <v>0</v>
      </c>
      <c r="I429" s="27"/>
      <c r="J429" s="14">
        <v>12.727273</v>
      </c>
      <c r="K429" s="27"/>
      <c r="L429" s="2">
        <v>303</v>
      </c>
      <c r="M429" s="27">
        <v>3.1E-2</v>
      </c>
      <c r="N429" s="2">
        <v>78</v>
      </c>
      <c r="O429" s="2">
        <v>200</v>
      </c>
      <c r="P429" s="27">
        <v>1.7999999999999999E-2</v>
      </c>
      <c r="Q429" s="14">
        <v>74.55</v>
      </c>
      <c r="R429" s="2">
        <v>279</v>
      </c>
      <c r="S429" s="27">
        <v>2.8000000000000001E-2</v>
      </c>
      <c r="T429" s="14">
        <v>91.52</v>
      </c>
      <c r="U429" s="27">
        <v>-7.9000000000000001E-2</v>
      </c>
      <c r="V429" s="2">
        <v>13974</v>
      </c>
      <c r="W429" s="27">
        <v>2.8000000000000001E-2</v>
      </c>
      <c r="X429" s="2">
        <v>657</v>
      </c>
      <c r="Y429" s="2">
        <v>12052</v>
      </c>
      <c r="Z429" s="27">
        <v>2.4E-2</v>
      </c>
      <c r="AA429" s="14">
        <v>495.15</v>
      </c>
      <c r="AB429" s="2">
        <v>11518</v>
      </c>
      <c r="AC429" s="27">
        <v>2.4E-2</v>
      </c>
      <c r="AD429" s="14">
        <v>592.73</v>
      </c>
      <c r="AE429" s="27">
        <v>-0.17599999999999999</v>
      </c>
    </row>
    <row r="430" spans="1:31" x14ac:dyDescent="0.3">
      <c r="A430" t="s">
        <v>1843</v>
      </c>
      <c r="B430" s="2">
        <v>0</v>
      </c>
      <c r="C430" s="27">
        <v>0</v>
      </c>
      <c r="D430" s="2">
        <v>80</v>
      </c>
      <c r="E430" s="2">
        <v>0</v>
      </c>
      <c r="F430" s="27">
        <v>0</v>
      </c>
      <c r="G430" s="14">
        <v>11.5151515151515</v>
      </c>
      <c r="H430" s="2">
        <v>0</v>
      </c>
      <c r="I430" s="27"/>
      <c r="J430" s="14">
        <v>12.727273</v>
      </c>
      <c r="K430" s="27"/>
      <c r="L430" s="2">
        <v>295</v>
      </c>
      <c r="M430" s="27">
        <v>3.1E-2</v>
      </c>
      <c r="N430" s="2">
        <v>78</v>
      </c>
      <c r="O430" s="2">
        <v>296</v>
      </c>
      <c r="P430" s="27">
        <v>2.7E-2</v>
      </c>
      <c r="Q430" s="14">
        <v>76.36</v>
      </c>
      <c r="R430" s="2">
        <v>178</v>
      </c>
      <c r="S430" s="27">
        <v>1.7999999999999999E-2</v>
      </c>
      <c r="T430" s="14">
        <v>47.27</v>
      </c>
      <c r="U430" s="27">
        <v>-0.39700000000000002</v>
      </c>
      <c r="V430" s="2">
        <v>15349</v>
      </c>
      <c r="W430" s="27">
        <v>3.1E-2</v>
      </c>
      <c r="X430" s="2">
        <v>587</v>
      </c>
      <c r="Y430" s="2">
        <v>10872</v>
      </c>
      <c r="Z430" s="27">
        <v>2.1999999999999999E-2</v>
      </c>
      <c r="AA430" s="14">
        <v>481.21</v>
      </c>
      <c r="AB430" s="2">
        <v>10870</v>
      </c>
      <c r="AC430" s="27">
        <v>2.3E-2</v>
      </c>
      <c r="AD430" s="14">
        <v>606.05999999999995</v>
      </c>
      <c r="AE430" s="27">
        <v>-0.29199999999999998</v>
      </c>
    </row>
    <row r="431" spans="1:31" x14ac:dyDescent="0.3">
      <c r="A431" t="s">
        <v>1844</v>
      </c>
      <c r="B431" s="2">
        <v>0</v>
      </c>
      <c r="C431" s="27">
        <v>0</v>
      </c>
      <c r="D431" s="2">
        <v>80</v>
      </c>
      <c r="E431" s="2">
        <v>0</v>
      </c>
      <c r="F431" s="27">
        <v>0</v>
      </c>
      <c r="G431" s="14">
        <v>11.5151515151515</v>
      </c>
      <c r="H431" s="2">
        <v>0</v>
      </c>
      <c r="I431" s="27"/>
      <c r="J431" s="14">
        <v>12.727273</v>
      </c>
      <c r="K431" s="27"/>
      <c r="L431" s="2">
        <v>1101</v>
      </c>
      <c r="M431" s="27">
        <v>0.114</v>
      </c>
      <c r="N431" s="2">
        <v>108</v>
      </c>
      <c r="O431" s="2">
        <v>1063</v>
      </c>
      <c r="P431" s="27">
        <v>9.7000000000000003E-2</v>
      </c>
      <c r="Q431" s="14">
        <v>148</v>
      </c>
      <c r="R431" s="2">
        <v>1195</v>
      </c>
      <c r="S431" s="27">
        <v>0.11799999999999999</v>
      </c>
      <c r="T431" s="14">
        <v>164.24</v>
      </c>
      <c r="U431" s="27">
        <v>8.5000000000000006E-2</v>
      </c>
      <c r="V431" s="2">
        <v>70444</v>
      </c>
      <c r="W431" s="27">
        <v>0.14000000000000001</v>
      </c>
      <c r="X431" s="2">
        <v>1110</v>
      </c>
      <c r="Y431" s="2">
        <v>56373</v>
      </c>
      <c r="Z431" s="27">
        <v>0.115</v>
      </c>
      <c r="AA431" s="14">
        <v>1081</v>
      </c>
      <c r="AB431" s="2">
        <v>53785</v>
      </c>
      <c r="AC431" s="27">
        <v>0.113</v>
      </c>
      <c r="AD431" s="14">
        <v>1110.3</v>
      </c>
      <c r="AE431" s="27">
        <v>-0.23599999999999999</v>
      </c>
    </row>
    <row r="432" spans="1:31" x14ac:dyDescent="0.3">
      <c r="A432" t="s">
        <v>1845</v>
      </c>
      <c r="B432" s="2">
        <v>0</v>
      </c>
      <c r="C432" s="27">
        <v>0</v>
      </c>
      <c r="D432" s="2">
        <v>80</v>
      </c>
      <c r="E432" s="2">
        <v>0</v>
      </c>
      <c r="F432" s="27">
        <v>0</v>
      </c>
      <c r="G432" s="14">
        <v>11.5151515151515</v>
      </c>
      <c r="H432" s="2">
        <v>0</v>
      </c>
      <c r="I432" s="27"/>
      <c r="J432" s="14">
        <v>12.727273</v>
      </c>
      <c r="K432" s="27"/>
      <c r="L432" s="2">
        <v>850</v>
      </c>
      <c r="M432" s="27">
        <v>8.7999999999999995E-2</v>
      </c>
      <c r="N432" s="2">
        <v>108</v>
      </c>
      <c r="O432" s="2">
        <v>1107</v>
      </c>
      <c r="P432" s="27">
        <v>0.10100000000000001</v>
      </c>
      <c r="Q432" s="14">
        <v>135.76</v>
      </c>
      <c r="R432" s="2">
        <v>1368</v>
      </c>
      <c r="S432" s="27">
        <v>0.13500000000000001</v>
      </c>
      <c r="T432" s="14">
        <v>176.97</v>
      </c>
      <c r="U432" s="27">
        <v>0.60899999999999999</v>
      </c>
      <c r="V432" s="2">
        <v>56719</v>
      </c>
      <c r="W432" s="27">
        <v>0.113</v>
      </c>
      <c r="X432" s="2">
        <v>956</v>
      </c>
      <c r="Y432" s="2">
        <v>62875</v>
      </c>
      <c r="Z432" s="27">
        <v>0.128</v>
      </c>
      <c r="AA432" s="14">
        <v>1056.3599999999999</v>
      </c>
      <c r="AB432" s="2">
        <v>68866</v>
      </c>
      <c r="AC432" s="27">
        <v>0.14499999999999999</v>
      </c>
      <c r="AD432" s="14">
        <v>1238.18</v>
      </c>
      <c r="AE432" s="27">
        <v>0.214</v>
      </c>
    </row>
    <row r="433" spans="1:31" x14ac:dyDescent="0.3">
      <c r="A433" s="18"/>
      <c r="B433" s="18"/>
      <c r="C433" s="18"/>
      <c r="D433" s="18"/>
      <c r="E433" s="18"/>
      <c r="F433" s="18"/>
      <c r="G433" s="18"/>
      <c r="H433" s="18"/>
      <c r="I433" s="18"/>
      <c r="J433" s="18"/>
      <c r="K433" s="18"/>
      <c r="L433" s="18"/>
      <c r="M433" s="18"/>
      <c r="N433" s="18"/>
      <c r="O433" s="18"/>
      <c r="P433" s="18"/>
      <c r="Q433" s="18"/>
      <c r="R433" s="18"/>
      <c r="S433" s="18"/>
      <c r="T433" s="18"/>
      <c r="U433" s="18"/>
      <c r="V433" s="18"/>
      <c r="W433" s="18"/>
      <c r="X433" s="18"/>
      <c r="Y433" s="18"/>
      <c r="Z433" s="18"/>
      <c r="AA433" s="18"/>
      <c r="AB433" s="18"/>
      <c r="AC433" s="18"/>
      <c r="AD433" s="18"/>
      <c r="AE433" s="18"/>
    </row>
    <row r="434" spans="1:31" x14ac:dyDescent="0.3">
      <c r="A434" s="122" t="s">
        <v>1848</v>
      </c>
      <c r="B434" s="122"/>
      <c r="C434" s="122"/>
      <c r="D434" s="122"/>
      <c r="E434" s="122"/>
      <c r="F434" s="122"/>
      <c r="G434" s="122"/>
      <c r="H434" s="122"/>
      <c r="I434" s="122"/>
      <c r="J434" s="122"/>
      <c r="K434" s="122"/>
      <c r="L434" s="122"/>
      <c r="M434" s="122"/>
      <c r="N434" s="122"/>
      <c r="O434" s="122"/>
      <c r="P434" s="122"/>
      <c r="Q434" s="122"/>
      <c r="R434" s="122"/>
      <c r="S434" s="122"/>
      <c r="T434" s="122"/>
      <c r="U434" s="122"/>
      <c r="V434" s="122"/>
      <c r="W434" s="122"/>
      <c r="X434" s="122"/>
      <c r="Y434" s="122"/>
      <c r="Z434" s="122"/>
      <c r="AA434" s="122"/>
      <c r="AB434" s="122"/>
      <c r="AC434" s="122"/>
      <c r="AD434" s="122"/>
      <c r="AE434" s="122"/>
    </row>
    <row r="435" spans="1:31" x14ac:dyDescent="0.3">
      <c r="B435" s="198" t="s">
        <v>1720</v>
      </c>
      <c r="C435" s="198"/>
      <c r="D435" s="198" t="s">
        <v>1721</v>
      </c>
      <c r="E435" s="198" t="s">
        <v>1720</v>
      </c>
      <c r="F435" s="198"/>
      <c r="G435" s="198" t="s">
        <v>1721</v>
      </c>
      <c r="H435" s="198" t="s">
        <v>1720</v>
      </c>
      <c r="I435" s="198"/>
      <c r="J435" s="198" t="s">
        <v>1721</v>
      </c>
      <c r="K435" t="s">
        <v>188</v>
      </c>
      <c r="L435" s="198" t="s">
        <v>1720</v>
      </c>
      <c r="M435" s="198"/>
      <c r="N435" s="198" t="s">
        <v>1721</v>
      </c>
      <c r="O435" s="198" t="s">
        <v>1720</v>
      </c>
      <c r="P435" s="198"/>
      <c r="Q435" s="198" t="s">
        <v>1721</v>
      </c>
      <c r="R435" s="198" t="s">
        <v>1720</v>
      </c>
      <c r="S435" s="198"/>
      <c r="T435" s="198" t="s">
        <v>1721</v>
      </c>
      <c r="U435" t="s">
        <v>188</v>
      </c>
      <c r="V435" s="198" t="s">
        <v>1720</v>
      </c>
      <c r="W435" s="198"/>
      <c r="X435" s="198" t="s">
        <v>1721</v>
      </c>
      <c r="Y435" s="198" t="s">
        <v>1720</v>
      </c>
      <c r="Z435" s="198"/>
      <c r="AA435" s="198" t="s">
        <v>1721</v>
      </c>
      <c r="AB435" s="198" t="s">
        <v>1720</v>
      </c>
      <c r="AC435" s="198"/>
      <c r="AD435" s="198" t="s">
        <v>1721</v>
      </c>
      <c r="AE435" t="s">
        <v>188</v>
      </c>
    </row>
    <row r="436" spans="1:31" x14ac:dyDescent="0.3">
      <c r="A436" t="s">
        <v>190</v>
      </c>
      <c r="B436" s="2">
        <v>77</v>
      </c>
      <c r="C436" s="27" t="s">
        <v>188</v>
      </c>
      <c r="D436" s="2">
        <v>30.909090909090899</v>
      </c>
      <c r="E436" s="2">
        <v>0</v>
      </c>
      <c r="F436" s="27" t="s">
        <v>188</v>
      </c>
      <c r="G436" s="14">
        <v>11.5151515151515</v>
      </c>
      <c r="H436" s="2">
        <v>0</v>
      </c>
      <c r="I436" s="27" t="s">
        <v>188</v>
      </c>
      <c r="J436" s="14">
        <v>12.727273</v>
      </c>
      <c r="K436" s="27">
        <v>-1</v>
      </c>
      <c r="L436" s="2">
        <v>1999</v>
      </c>
      <c r="M436" s="27" t="s">
        <v>188</v>
      </c>
      <c r="N436" s="2">
        <v>176</v>
      </c>
      <c r="O436" s="2">
        <v>2001</v>
      </c>
      <c r="P436" s="27" t="s">
        <v>188</v>
      </c>
      <c r="Q436" s="14">
        <v>182.42</v>
      </c>
      <c r="R436" s="2">
        <v>2309</v>
      </c>
      <c r="S436" s="27" t="s">
        <v>188</v>
      </c>
      <c r="T436" s="14">
        <v>209.7</v>
      </c>
      <c r="U436" s="27">
        <v>0.155</v>
      </c>
      <c r="V436" s="2">
        <v>66475</v>
      </c>
      <c r="W436" s="27" t="s">
        <v>188</v>
      </c>
      <c r="X436" s="2">
        <v>1236</v>
      </c>
      <c r="Y436" s="2">
        <v>63389</v>
      </c>
      <c r="Z436" s="27" t="s">
        <v>188</v>
      </c>
      <c r="AA436" s="14">
        <v>1071.52</v>
      </c>
      <c r="AB436" s="2">
        <v>69573</v>
      </c>
      <c r="AC436" s="27" t="s">
        <v>188</v>
      </c>
      <c r="AD436" s="14">
        <v>1105.45</v>
      </c>
      <c r="AE436" s="27">
        <v>4.7E-2</v>
      </c>
    </row>
    <row r="437" spans="1:31" x14ac:dyDescent="0.3">
      <c r="A437" t="s">
        <v>1818</v>
      </c>
      <c r="B437" s="2">
        <v>42</v>
      </c>
      <c r="C437" s="27">
        <v>0.54545454545454541</v>
      </c>
      <c r="D437" s="2">
        <v>25.4545454545454</v>
      </c>
      <c r="E437" s="2">
        <v>0</v>
      </c>
      <c r="F437" s="27"/>
      <c r="G437" s="14">
        <v>11.5151515151515</v>
      </c>
      <c r="H437" s="2">
        <v>0</v>
      </c>
      <c r="I437" s="27"/>
      <c r="J437" s="14">
        <v>12.727273</v>
      </c>
      <c r="K437" s="27">
        <v>-1</v>
      </c>
      <c r="L437" s="2">
        <v>534</v>
      </c>
      <c r="M437" s="27">
        <v>0.26700000000000002</v>
      </c>
      <c r="N437" s="2">
        <v>84</v>
      </c>
      <c r="O437" s="2">
        <v>403</v>
      </c>
      <c r="P437" s="27">
        <v>0.20100000000000001</v>
      </c>
      <c r="Q437" s="14">
        <v>80.61</v>
      </c>
      <c r="R437" s="2">
        <v>464</v>
      </c>
      <c r="S437" s="27">
        <v>0.20100000000000001</v>
      </c>
      <c r="T437" s="14">
        <v>79.39</v>
      </c>
      <c r="U437" s="27">
        <v>-0.13100000000000001</v>
      </c>
      <c r="V437" s="2">
        <v>11092</v>
      </c>
      <c r="W437" s="27">
        <v>0.16700000000000001</v>
      </c>
      <c r="X437" s="2">
        <v>514</v>
      </c>
      <c r="Y437" s="2">
        <v>11803</v>
      </c>
      <c r="Z437" s="27">
        <v>0.186</v>
      </c>
      <c r="AA437" s="14">
        <v>462.42</v>
      </c>
      <c r="AB437" s="2">
        <v>9939</v>
      </c>
      <c r="AC437" s="27">
        <v>0.14299999999999999</v>
      </c>
      <c r="AD437" s="14">
        <v>519.39</v>
      </c>
      <c r="AE437" s="27">
        <v>-0.104</v>
      </c>
    </row>
    <row r="438" spans="1:31" x14ac:dyDescent="0.3">
      <c r="A438" t="s">
        <v>1782</v>
      </c>
      <c r="B438" s="2">
        <v>42</v>
      </c>
      <c r="C438" s="27">
        <v>0.54545454545454541</v>
      </c>
      <c r="D438" s="2">
        <v>25.4545454545454</v>
      </c>
      <c r="E438" s="2">
        <v>0</v>
      </c>
      <c r="F438" s="27"/>
      <c r="G438" s="14">
        <v>11.5151515151515</v>
      </c>
      <c r="H438" s="2">
        <v>0</v>
      </c>
      <c r="I438" s="27"/>
      <c r="J438" s="14">
        <v>12.727273</v>
      </c>
      <c r="K438" s="27">
        <v>-1</v>
      </c>
      <c r="L438" s="2">
        <v>218</v>
      </c>
      <c r="M438" s="27">
        <v>0.109</v>
      </c>
      <c r="N438" s="2">
        <v>62</v>
      </c>
      <c r="O438" s="2">
        <v>116</v>
      </c>
      <c r="P438" s="27">
        <v>5.8000000000000003E-2</v>
      </c>
      <c r="Q438" s="14">
        <v>35.15</v>
      </c>
      <c r="R438" s="2">
        <v>215</v>
      </c>
      <c r="S438" s="27">
        <v>9.2999999999999999E-2</v>
      </c>
      <c r="T438" s="14">
        <v>53.33</v>
      </c>
      <c r="U438" s="27">
        <v>-1.4E-2</v>
      </c>
      <c r="V438" s="2">
        <v>3944</v>
      </c>
      <c r="W438" s="27">
        <v>5.8999999999999997E-2</v>
      </c>
      <c r="X438" s="2">
        <v>245</v>
      </c>
      <c r="Y438" s="2">
        <v>3628</v>
      </c>
      <c r="Z438" s="27">
        <v>5.7000000000000002E-2</v>
      </c>
      <c r="AA438" s="14">
        <v>263.64</v>
      </c>
      <c r="AB438" s="2">
        <v>3766</v>
      </c>
      <c r="AC438" s="27">
        <v>5.3999999999999999E-2</v>
      </c>
      <c r="AD438" s="14">
        <v>295.76</v>
      </c>
      <c r="AE438" s="27">
        <v>-4.4999999999999998E-2</v>
      </c>
    </row>
    <row r="439" spans="1:31" x14ac:dyDescent="0.3">
      <c r="A439" t="s">
        <v>1836</v>
      </c>
      <c r="B439" s="2">
        <v>32</v>
      </c>
      <c r="C439" s="27">
        <v>0.41558441558441561</v>
      </c>
      <c r="D439" s="2">
        <v>22.424242424242401</v>
      </c>
      <c r="E439" s="2">
        <v>0</v>
      </c>
      <c r="F439" s="27"/>
      <c r="G439" s="14">
        <v>11.5151515151515</v>
      </c>
      <c r="H439" s="2">
        <v>0</v>
      </c>
      <c r="I439" s="27"/>
      <c r="J439" s="14">
        <v>12.727273</v>
      </c>
      <c r="K439" s="27">
        <v>-1</v>
      </c>
      <c r="L439" s="2">
        <v>173</v>
      </c>
      <c r="M439" s="27">
        <v>8.6999999999999994E-2</v>
      </c>
      <c r="N439" s="2">
        <v>61</v>
      </c>
      <c r="O439" s="2">
        <v>65</v>
      </c>
      <c r="P439" s="27">
        <v>3.2000000000000001E-2</v>
      </c>
      <c r="Q439" s="14">
        <v>25.45</v>
      </c>
      <c r="R439" s="2">
        <v>120</v>
      </c>
      <c r="S439" s="27">
        <v>5.1999999999999998E-2</v>
      </c>
      <c r="T439" s="14">
        <v>40.61</v>
      </c>
      <c r="U439" s="27">
        <v>-0.30599999999999999</v>
      </c>
      <c r="V439" s="2">
        <v>2800</v>
      </c>
      <c r="W439" s="27">
        <v>4.2000000000000003E-2</v>
      </c>
      <c r="X439" s="2">
        <v>206</v>
      </c>
      <c r="Y439" s="2">
        <v>2629</v>
      </c>
      <c r="Z439" s="27">
        <v>4.1000000000000002E-2</v>
      </c>
      <c r="AA439" s="14">
        <v>227.88</v>
      </c>
      <c r="AB439" s="2">
        <v>2519</v>
      </c>
      <c r="AC439" s="27">
        <v>3.5999999999999997E-2</v>
      </c>
      <c r="AD439" s="14">
        <v>247.27</v>
      </c>
      <c r="AE439" s="27">
        <v>-0.1</v>
      </c>
    </row>
    <row r="440" spans="1:31" x14ac:dyDescent="0.3">
      <c r="A440" t="s">
        <v>1837</v>
      </c>
      <c r="B440" s="2">
        <v>0</v>
      </c>
      <c r="C440" s="27">
        <v>0</v>
      </c>
      <c r="D440" s="2">
        <v>80</v>
      </c>
      <c r="E440" s="2">
        <v>0</v>
      </c>
      <c r="F440" s="27"/>
      <c r="G440" s="14">
        <v>11.5151515151515</v>
      </c>
      <c r="H440" s="2">
        <v>0</v>
      </c>
      <c r="I440" s="27"/>
      <c r="J440" s="14">
        <v>12.727273</v>
      </c>
      <c r="K440" s="27"/>
      <c r="L440" s="2">
        <v>0</v>
      </c>
      <c r="M440" s="27">
        <v>0</v>
      </c>
      <c r="N440" s="2">
        <v>80</v>
      </c>
      <c r="O440" s="2">
        <v>25</v>
      </c>
      <c r="P440" s="27">
        <v>1.2E-2</v>
      </c>
      <c r="Q440" s="14">
        <v>17.579999999999998</v>
      </c>
      <c r="R440" s="2">
        <v>0</v>
      </c>
      <c r="S440" s="27">
        <v>0</v>
      </c>
      <c r="T440" s="14">
        <v>18.79</v>
      </c>
      <c r="U440" s="27"/>
      <c r="V440" s="2">
        <v>417</v>
      </c>
      <c r="W440" s="27">
        <v>6.0000000000000001E-3</v>
      </c>
      <c r="X440" s="2">
        <v>98</v>
      </c>
      <c r="Y440" s="2">
        <v>235</v>
      </c>
      <c r="Z440" s="27">
        <v>4.0000000000000001E-3</v>
      </c>
      <c r="AA440" s="14">
        <v>57.58</v>
      </c>
      <c r="AB440" s="2">
        <v>186</v>
      </c>
      <c r="AC440" s="27">
        <v>3.0000000000000001E-3</v>
      </c>
      <c r="AD440" s="14">
        <v>60</v>
      </c>
      <c r="AE440" s="27">
        <v>-0.55400000000000005</v>
      </c>
    </row>
    <row r="441" spans="1:31" x14ac:dyDescent="0.3">
      <c r="A441" t="s">
        <v>1838</v>
      </c>
      <c r="B441" s="2">
        <v>0</v>
      </c>
      <c r="C441" s="27">
        <v>0</v>
      </c>
      <c r="D441" s="2">
        <v>80</v>
      </c>
      <c r="E441" s="2">
        <v>0</v>
      </c>
      <c r="F441" s="27"/>
      <c r="G441" s="14">
        <v>11.5151515151515</v>
      </c>
      <c r="H441" s="2">
        <v>0</v>
      </c>
      <c r="I441" s="27"/>
      <c r="J441" s="14">
        <v>12.727273</v>
      </c>
      <c r="K441" s="27"/>
      <c r="L441" s="2">
        <v>22</v>
      </c>
      <c r="M441" s="27">
        <v>1.0999999999999999E-2</v>
      </c>
      <c r="N441" s="2">
        <v>18</v>
      </c>
      <c r="O441" s="2">
        <v>18</v>
      </c>
      <c r="P441" s="27">
        <v>8.9999999999999993E-3</v>
      </c>
      <c r="Q441" s="14">
        <v>9.09</v>
      </c>
      <c r="R441" s="2">
        <v>76</v>
      </c>
      <c r="S441" s="27">
        <v>3.3000000000000002E-2</v>
      </c>
      <c r="T441" s="14">
        <v>38.18</v>
      </c>
      <c r="U441" s="27">
        <v>2.4550000000000001</v>
      </c>
      <c r="V441" s="2">
        <v>1106</v>
      </c>
      <c r="W441" s="27">
        <v>1.7000000000000001E-2</v>
      </c>
      <c r="X441" s="2">
        <v>126</v>
      </c>
      <c r="Y441" s="2">
        <v>818</v>
      </c>
      <c r="Z441" s="27">
        <v>1.2999999999999999E-2</v>
      </c>
      <c r="AA441" s="14">
        <v>106.67</v>
      </c>
      <c r="AB441" s="2">
        <v>883</v>
      </c>
      <c r="AC441" s="27">
        <v>1.2999999999999999E-2</v>
      </c>
      <c r="AD441" s="14">
        <v>127.27</v>
      </c>
      <c r="AE441" s="27">
        <v>-0.20200000000000001</v>
      </c>
    </row>
    <row r="442" spans="1:31" x14ac:dyDescent="0.3">
      <c r="A442" t="s">
        <v>1839</v>
      </c>
      <c r="B442" s="2">
        <v>32</v>
      </c>
      <c r="C442" s="27">
        <v>0.41558441558441561</v>
      </c>
      <c r="D442" s="2">
        <v>22.424242424242401</v>
      </c>
      <c r="E442" s="2">
        <v>0</v>
      </c>
      <c r="F442" s="27"/>
      <c r="G442" s="14">
        <v>11.5151515151515</v>
      </c>
      <c r="H442" s="2">
        <v>0</v>
      </c>
      <c r="I442" s="27"/>
      <c r="J442" s="14">
        <v>12.727273</v>
      </c>
      <c r="K442" s="27">
        <v>-1</v>
      </c>
      <c r="L442" s="2">
        <v>151</v>
      </c>
      <c r="M442" s="27">
        <v>7.5999999999999998E-2</v>
      </c>
      <c r="N442" s="2">
        <v>58</v>
      </c>
      <c r="O442" s="2">
        <v>22</v>
      </c>
      <c r="P442" s="27">
        <v>1.0999999999999999E-2</v>
      </c>
      <c r="Q442" s="14">
        <v>12.73</v>
      </c>
      <c r="R442" s="2">
        <v>44</v>
      </c>
      <c r="S442" s="27">
        <v>1.9E-2</v>
      </c>
      <c r="T442" s="14">
        <v>17.579999999999998</v>
      </c>
      <c r="U442" s="27">
        <v>-0.70899999999999996</v>
      </c>
      <c r="V442" s="2">
        <v>1277</v>
      </c>
      <c r="W442" s="27">
        <v>1.9E-2</v>
      </c>
      <c r="X442" s="2">
        <v>139</v>
      </c>
      <c r="Y442" s="2">
        <v>1576</v>
      </c>
      <c r="Z442" s="27">
        <v>2.5000000000000001E-2</v>
      </c>
      <c r="AA442" s="14">
        <v>164.85</v>
      </c>
      <c r="AB442" s="2">
        <v>1450</v>
      </c>
      <c r="AC442" s="27">
        <v>2.1000000000000001E-2</v>
      </c>
      <c r="AD442" s="14">
        <v>190.3</v>
      </c>
      <c r="AE442" s="27">
        <v>0.13500000000000001</v>
      </c>
    </row>
    <row r="443" spans="1:31" x14ac:dyDescent="0.3">
      <c r="A443" t="s">
        <v>1840</v>
      </c>
      <c r="B443" s="2">
        <v>10</v>
      </c>
      <c r="C443" s="27">
        <v>0.12987012987012986</v>
      </c>
      <c r="D443" s="2">
        <v>10.909090909090899</v>
      </c>
      <c r="E443" s="2">
        <v>0</v>
      </c>
      <c r="F443" s="27"/>
      <c r="G443" s="14">
        <v>11.5151515151515</v>
      </c>
      <c r="H443" s="2">
        <v>0</v>
      </c>
      <c r="I443" s="27"/>
      <c r="J443" s="14">
        <v>12.727273</v>
      </c>
      <c r="K443" s="27">
        <v>-1</v>
      </c>
      <c r="L443" s="2">
        <v>45</v>
      </c>
      <c r="M443" s="27">
        <v>2.3E-2</v>
      </c>
      <c r="N443" s="2">
        <v>23</v>
      </c>
      <c r="O443" s="2">
        <v>51</v>
      </c>
      <c r="P443" s="27">
        <v>2.5000000000000001E-2</v>
      </c>
      <c r="Q443" s="14">
        <v>27.88</v>
      </c>
      <c r="R443" s="2">
        <v>95</v>
      </c>
      <c r="S443" s="27">
        <v>4.1000000000000002E-2</v>
      </c>
      <c r="T443" s="14">
        <v>36.36</v>
      </c>
      <c r="U443" s="27">
        <v>1.111</v>
      </c>
      <c r="V443" s="2">
        <v>1144</v>
      </c>
      <c r="W443" s="27">
        <v>1.7000000000000001E-2</v>
      </c>
      <c r="X443" s="2">
        <v>127</v>
      </c>
      <c r="Y443" s="2">
        <v>999</v>
      </c>
      <c r="Z443" s="27">
        <v>1.6E-2</v>
      </c>
      <c r="AA443" s="14">
        <v>107.27</v>
      </c>
      <c r="AB443" s="2">
        <v>1247</v>
      </c>
      <c r="AC443" s="27">
        <v>1.7999999999999999E-2</v>
      </c>
      <c r="AD443" s="14">
        <v>172.73</v>
      </c>
      <c r="AE443" s="27">
        <v>0.09</v>
      </c>
    </row>
    <row r="444" spans="1:31" x14ac:dyDescent="0.3">
      <c r="A444" t="s">
        <v>1783</v>
      </c>
      <c r="B444" s="2">
        <v>0</v>
      </c>
      <c r="C444" s="27">
        <v>0</v>
      </c>
      <c r="D444" s="2">
        <v>80</v>
      </c>
      <c r="E444" s="2">
        <v>0</v>
      </c>
      <c r="F444" s="27"/>
      <c r="G444" s="14">
        <v>11.5151515151515</v>
      </c>
      <c r="H444" s="2">
        <v>0</v>
      </c>
      <c r="I444" s="27"/>
      <c r="J444" s="14">
        <v>12.727273</v>
      </c>
      <c r="K444" s="27"/>
      <c r="L444" s="2">
        <v>316</v>
      </c>
      <c r="M444" s="27">
        <v>0.158</v>
      </c>
      <c r="N444" s="2">
        <v>62</v>
      </c>
      <c r="O444" s="2">
        <v>287</v>
      </c>
      <c r="P444" s="27">
        <v>0.14299999999999999</v>
      </c>
      <c r="Q444" s="14">
        <v>76.36</v>
      </c>
      <c r="R444" s="2">
        <v>249</v>
      </c>
      <c r="S444" s="27">
        <v>0.108</v>
      </c>
      <c r="T444" s="14">
        <v>56.97</v>
      </c>
      <c r="U444" s="27">
        <v>-0.21199999999999999</v>
      </c>
      <c r="V444" s="2">
        <v>7148</v>
      </c>
      <c r="W444" s="27">
        <v>0.108</v>
      </c>
      <c r="X444" s="2">
        <v>472</v>
      </c>
      <c r="Y444" s="2">
        <v>8175</v>
      </c>
      <c r="Z444" s="27">
        <v>0.129</v>
      </c>
      <c r="AA444" s="14">
        <v>360.61</v>
      </c>
      <c r="AB444" s="2">
        <v>6173</v>
      </c>
      <c r="AC444" s="27">
        <v>8.8999999999999996E-2</v>
      </c>
      <c r="AD444" s="14">
        <v>385.45</v>
      </c>
      <c r="AE444" s="27">
        <v>-0.13600000000000001</v>
      </c>
    </row>
    <row r="445" spans="1:31" x14ac:dyDescent="0.3">
      <c r="A445" t="s">
        <v>1784</v>
      </c>
      <c r="B445" s="2">
        <v>0</v>
      </c>
      <c r="C445" s="27">
        <v>0</v>
      </c>
      <c r="D445" s="2">
        <v>80</v>
      </c>
      <c r="E445" s="2">
        <v>0</v>
      </c>
      <c r="F445" s="27"/>
      <c r="G445" s="14">
        <v>11.5151515151515</v>
      </c>
      <c r="H445" s="2">
        <v>0</v>
      </c>
      <c r="I445" s="27"/>
      <c r="J445" s="14">
        <v>12.727273</v>
      </c>
      <c r="K445" s="27"/>
      <c r="L445" s="2">
        <v>46</v>
      </c>
      <c r="M445" s="27">
        <v>2.3E-2</v>
      </c>
      <c r="N445" s="2">
        <v>25</v>
      </c>
      <c r="O445" s="2">
        <v>30</v>
      </c>
      <c r="P445" s="27">
        <v>1.4999999999999999E-2</v>
      </c>
      <c r="Q445" s="14">
        <v>16.36</v>
      </c>
      <c r="R445" s="2">
        <v>35</v>
      </c>
      <c r="S445" s="27">
        <v>1.4999999999999999E-2</v>
      </c>
      <c r="T445" s="14">
        <v>21.21</v>
      </c>
      <c r="U445" s="27">
        <v>-0.23899999999999999</v>
      </c>
      <c r="V445" s="2">
        <v>1498</v>
      </c>
      <c r="W445" s="27">
        <v>2.3E-2</v>
      </c>
      <c r="X445" s="2">
        <v>207</v>
      </c>
      <c r="Y445" s="2">
        <v>1861</v>
      </c>
      <c r="Z445" s="27">
        <v>2.9000000000000001E-2</v>
      </c>
      <c r="AA445" s="14">
        <v>164.85</v>
      </c>
      <c r="AB445" s="2">
        <v>1144</v>
      </c>
      <c r="AC445" s="27">
        <v>1.6E-2</v>
      </c>
      <c r="AD445" s="14">
        <v>140</v>
      </c>
      <c r="AE445" s="27">
        <v>-0.23599999999999999</v>
      </c>
    </row>
    <row r="446" spans="1:31" x14ac:dyDescent="0.3">
      <c r="A446" t="s">
        <v>1841</v>
      </c>
      <c r="B446" s="2">
        <v>0</v>
      </c>
      <c r="C446" s="27">
        <v>0</v>
      </c>
      <c r="D446" s="2">
        <v>80</v>
      </c>
      <c r="E446" s="2">
        <v>0</v>
      </c>
      <c r="F446" s="27"/>
      <c r="G446" s="14">
        <v>11.5151515151515</v>
      </c>
      <c r="H446" s="2">
        <v>0</v>
      </c>
      <c r="I446" s="27"/>
      <c r="J446" s="14">
        <v>12.727273</v>
      </c>
      <c r="K446" s="197"/>
      <c r="L446" s="2">
        <v>41</v>
      </c>
      <c r="M446" s="27">
        <v>2.1000000000000001E-2</v>
      </c>
      <c r="N446" s="2">
        <v>24</v>
      </c>
      <c r="O446" s="2">
        <v>20</v>
      </c>
      <c r="P446" s="27">
        <v>0.01</v>
      </c>
      <c r="Q446" s="14">
        <v>15.15</v>
      </c>
      <c r="R446" s="2">
        <v>15</v>
      </c>
      <c r="S446" s="27">
        <v>6.0000000000000001E-3</v>
      </c>
      <c r="T446" s="14">
        <v>15.15</v>
      </c>
      <c r="U446" s="27">
        <v>-0.63400000000000001</v>
      </c>
      <c r="V446" s="2">
        <v>1070</v>
      </c>
      <c r="W446" s="27">
        <v>1.6E-2</v>
      </c>
      <c r="X446" s="2">
        <v>165</v>
      </c>
      <c r="Y446" s="2">
        <v>1522</v>
      </c>
      <c r="Z446" s="27">
        <v>2.4E-2</v>
      </c>
      <c r="AA446" s="14">
        <v>138.18</v>
      </c>
      <c r="AB446" s="2">
        <v>914</v>
      </c>
      <c r="AC446" s="27">
        <v>1.2999999999999999E-2</v>
      </c>
      <c r="AD446" s="14">
        <v>133.94</v>
      </c>
      <c r="AE446" s="27">
        <v>-0.14599999999999999</v>
      </c>
    </row>
    <row r="447" spans="1:31" x14ac:dyDescent="0.3">
      <c r="A447" t="s">
        <v>1842</v>
      </c>
      <c r="B447" s="2">
        <v>0</v>
      </c>
      <c r="C447" s="27">
        <v>0</v>
      </c>
      <c r="D447" s="2">
        <v>80</v>
      </c>
      <c r="E447" s="2">
        <v>0</v>
      </c>
      <c r="F447" s="27"/>
      <c r="G447" s="14">
        <v>11.5151515151515</v>
      </c>
      <c r="H447" s="2">
        <v>0</v>
      </c>
      <c r="I447" s="27"/>
      <c r="J447" s="14">
        <v>12.727273</v>
      </c>
      <c r="L447" s="2">
        <v>0</v>
      </c>
      <c r="M447" s="27">
        <v>0</v>
      </c>
      <c r="N447" s="2">
        <v>80</v>
      </c>
      <c r="O447" s="2">
        <v>9</v>
      </c>
      <c r="P447" s="27">
        <v>4.0000000000000001E-3</v>
      </c>
      <c r="Q447" s="14">
        <v>10.91</v>
      </c>
      <c r="R447" s="2">
        <v>15</v>
      </c>
      <c r="S447" s="27">
        <v>6.0000000000000001E-3</v>
      </c>
      <c r="T447" s="14">
        <v>15.15</v>
      </c>
      <c r="V447" s="2">
        <v>194</v>
      </c>
      <c r="W447" s="27">
        <v>3.0000000000000001E-3</v>
      </c>
      <c r="X447" s="2">
        <v>73</v>
      </c>
      <c r="Y447" s="2">
        <v>312</v>
      </c>
      <c r="Z447" s="27">
        <v>5.0000000000000001E-3</v>
      </c>
      <c r="AA447" s="14">
        <v>76.97</v>
      </c>
      <c r="AB447" s="2">
        <v>220</v>
      </c>
      <c r="AC447" s="27">
        <v>3.0000000000000001E-3</v>
      </c>
      <c r="AD447" s="14">
        <v>64.849999999999994</v>
      </c>
      <c r="AE447" s="27">
        <v>0.13400000000000001</v>
      </c>
    </row>
    <row r="448" spans="1:31" x14ac:dyDescent="0.3">
      <c r="A448" t="s">
        <v>1843</v>
      </c>
      <c r="B448" s="2">
        <v>0</v>
      </c>
      <c r="C448" s="27">
        <v>0</v>
      </c>
      <c r="D448" s="2">
        <v>80</v>
      </c>
      <c r="E448" s="2">
        <v>0</v>
      </c>
      <c r="F448" s="27"/>
      <c r="G448" s="14">
        <v>11.5151515151515</v>
      </c>
      <c r="H448" s="2">
        <v>0</v>
      </c>
      <c r="I448" s="27"/>
      <c r="J448" s="14">
        <v>12.727273</v>
      </c>
      <c r="L448" s="2">
        <v>0</v>
      </c>
      <c r="M448" s="27">
        <v>0</v>
      </c>
      <c r="N448" s="2">
        <v>80</v>
      </c>
      <c r="O448" s="2">
        <v>10</v>
      </c>
      <c r="P448" s="27">
        <v>5.0000000000000001E-3</v>
      </c>
      <c r="Q448" s="14">
        <v>9.6999999999999993</v>
      </c>
      <c r="R448" s="2">
        <v>0</v>
      </c>
      <c r="S448" s="27">
        <v>0</v>
      </c>
      <c r="T448" s="14">
        <v>18.79</v>
      </c>
      <c r="V448" s="2">
        <v>181</v>
      </c>
      <c r="W448" s="27">
        <v>3.0000000000000001E-3</v>
      </c>
      <c r="X448" s="2">
        <v>45</v>
      </c>
      <c r="Y448" s="2">
        <v>408</v>
      </c>
      <c r="Z448" s="27">
        <v>6.0000000000000001E-3</v>
      </c>
      <c r="AA448" s="14">
        <v>73.94</v>
      </c>
      <c r="AB448" s="2">
        <v>233</v>
      </c>
      <c r="AC448" s="27">
        <v>3.0000000000000001E-3</v>
      </c>
      <c r="AD448" s="14">
        <v>76.97</v>
      </c>
      <c r="AE448" s="27">
        <v>0.28699999999999998</v>
      </c>
    </row>
    <row r="449" spans="1:31" x14ac:dyDescent="0.3">
      <c r="A449" t="s">
        <v>1844</v>
      </c>
      <c r="B449" s="2">
        <v>0</v>
      </c>
      <c r="C449" s="27">
        <v>0</v>
      </c>
      <c r="D449" s="2">
        <v>80</v>
      </c>
      <c r="E449" s="2">
        <v>0</v>
      </c>
      <c r="F449" s="27"/>
      <c r="G449" s="14">
        <v>11.5151515151515</v>
      </c>
      <c r="H449" s="2">
        <v>0</v>
      </c>
      <c r="I449" s="27"/>
      <c r="J449" s="14">
        <v>12.727273</v>
      </c>
      <c r="K449" s="197"/>
      <c r="L449" s="2">
        <v>41</v>
      </c>
      <c r="M449" s="27">
        <v>2.1000000000000001E-2</v>
      </c>
      <c r="N449" s="2">
        <v>24</v>
      </c>
      <c r="O449" s="2">
        <v>1</v>
      </c>
      <c r="P449" s="27">
        <v>0</v>
      </c>
      <c r="Q449" s="14">
        <v>1.21</v>
      </c>
      <c r="R449" s="2">
        <v>0</v>
      </c>
      <c r="S449" s="27">
        <v>0</v>
      </c>
      <c r="T449" s="14">
        <v>18.79</v>
      </c>
      <c r="U449" s="27">
        <v>-1</v>
      </c>
      <c r="V449" s="2">
        <v>695</v>
      </c>
      <c r="W449" s="27">
        <v>0.01</v>
      </c>
      <c r="X449" s="2">
        <v>130</v>
      </c>
      <c r="Y449" s="2">
        <v>802</v>
      </c>
      <c r="Z449" s="27">
        <v>1.2999999999999999E-2</v>
      </c>
      <c r="AA449" s="14">
        <v>90.3</v>
      </c>
      <c r="AB449" s="2">
        <v>461</v>
      </c>
      <c r="AC449" s="27">
        <v>7.0000000000000001E-3</v>
      </c>
      <c r="AD449" s="14">
        <v>96.36</v>
      </c>
      <c r="AE449" s="27">
        <v>-0.33700000000000002</v>
      </c>
    </row>
    <row r="450" spans="1:31" x14ac:dyDescent="0.3">
      <c r="A450" t="s">
        <v>1845</v>
      </c>
      <c r="B450" s="2">
        <v>0</v>
      </c>
      <c r="C450" s="27">
        <v>0</v>
      </c>
      <c r="D450" s="2">
        <v>80</v>
      </c>
      <c r="E450" s="2">
        <v>0</v>
      </c>
      <c r="F450" s="27"/>
      <c r="G450" s="14">
        <v>11.5151515151515</v>
      </c>
      <c r="H450" s="2">
        <v>0</v>
      </c>
      <c r="I450" s="27"/>
      <c r="J450" s="14">
        <v>12.727273</v>
      </c>
      <c r="K450" s="27"/>
      <c r="L450" s="2">
        <v>5</v>
      </c>
      <c r="M450" s="27">
        <v>3.0000000000000001E-3</v>
      </c>
      <c r="N450" s="2">
        <v>7</v>
      </c>
      <c r="O450" s="2">
        <v>10</v>
      </c>
      <c r="P450" s="27">
        <v>5.0000000000000001E-3</v>
      </c>
      <c r="Q450" s="14">
        <v>7.88</v>
      </c>
      <c r="R450" s="2">
        <v>20</v>
      </c>
      <c r="S450" s="27">
        <v>8.9999999999999993E-3</v>
      </c>
      <c r="T450" s="14">
        <v>15.76</v>
      </c>
      <c r="U450" s="27">
        <v>3</v>
      </c>
      <c r="V450" s="2">
        <v>428</v>
      </c>
      <c r="W450" s="27">
        <v>6.0000000000000001E-3</v>
      </c>
      <c r="X450" s="2">
        <v>111</v>
      </c>
      <c r="Y450" s="2">
        <v>339</v>
      </c>
      <c r="Z450" s="27">
        <v>5.0000000000000001E-3</v>
      </c>
      <c r="AA450" s="14">
        <v>68.48</v>
      </c>
      <c r="AB450" s="2">
        <v>230</v>
      </c>
      <c r="AC450" s="27">
        <v>3.0000000000000001E-3</v>
      </c>
      <c r="AD450" s="14">
        <v>44.24</v>
      </c>
      <c r="AE450" s="27">
        <v>-0.46300000000000002</v>
      </c>
    </row>
    <row r="451" spans="1:31" x14ac:dyDescent="0.3">
      <c r="A451" t="s">
        <v>1785</v>
      </c>
      <c r="B451" s="2">
        <v>0</v>
      </c>
      <c r="C451" s="27">
        <v>0</v>
      </c>
      <c r="D451" s="2">
        <v>80</v>
      </c>
      <c r="E451" s="2">
        <v>0</v>
      </c>
      <c r="F451" s="27"/>
      <c r="G451" s="14">
        <v>11.5151515151515</v>
      </c>
      <c r="H451" s="2">
        <v>0</v>
      </c>
      <c r="I451" s="27"/>
      <c r="J451" s="14">
        <v>12.727273</v>
      </c>
      <c r="K451" s="27"/>
      <c r="L451" s="2">
        <v>270</v>
      </c>
      <c r="M451" s="27">
        <v>0.13500000000000001</v>
      </c>
      <c r="N451" s="2">
        <v>66</v>
      </c>
      <c r="O451" s="2">
        <v>257</v>
      </c>
      <c r="P451" s="27">
        <v>0.128</v>
      </c>
      <c r="Q451" s="14">
        <v>73.33</v>
      </c>
      <c r="R451" s="2">
        <v>214</v>
      </c>
      <c r="S451" s="27">
        <v>9.2999999999999999E-2</v>
      </c>
      <c r="T451" s="14">
        <v>56.97</v>
      </c>
      <c r="U451" s="27">
        <v>-0.20699999999999999</v>
      </c>
      <c r="V451" s="2">
        <v>5650</v>
      </c>
      <c r="W451" s="27">
        <v>8.5000000000000006E-2</v>
      </c>
      <c r="X451" s="2">
        <v>398</v>
      </c>
      <c r="Y451" s="2">
        <v>6314</v>
      </c>
      <c r="Z451" s="27">
        <v>0.1</v>
      </c>
      <c r="AA451" s="14">
        <v>307.27</v>
      </c>
      <c r="AB451" s="2">
        <v>5029</v>
      </c>
      <c r="AC451" s="27">
        <v>7.1999999999999995E-2</v>
      </c>
      <c r="AD451" s="14">
        <v>340</v>
      </c>
      <c r="AE451" s="27">
        <v>-0.11</v>
      </c>
    </row>
    <row r="452" spans="1:31" x14ac:dyDescent="0.3">
      <c r="A452" t="s">
        <v>1841</v>
      </c>
      <c r="B452" s="2">
        <v>0</v>
      </c>
      <c r="C452" s="27">
        <v>0</v>
      </c>
      <c r="D452" s="2">
        <v>80</v>
      </c>
      <c r="E452" s="2">
        <v>0</v>
      </c>
      <c r="F452" s="27"/>
      <c r="G452" s="14">
        <v>11.5151515151515</v>
      </c>
      <c r="H452" s="2">
        <v>0</v>
      </c>
      <c r="I452" s="27"/>
      <c r="J452" s="14">
        <v>12.727273</v>
      </c>
      <c r="K452" s="27"/>
      <c r="L452" s="2">
        <v>244</v>
      </c>
      <c r="M452" s="27">
        <v>0.122</v>
      </c>
      <c r="N452" s="2">
        <v>60</v>
      </c>
      <c r="O452" s="2">
        <v>218</v>
      </c>
      <c r="P452" s="27">
        <v>0.109</v>
      </c>
      <c r="Q452" s="14">
        <v>67.88</v>
      </c>
      <c r="R452" s="2">
        <v>208</v>
      </c>
      <c r="S452" s="27">
        <v>0.09</v>
      </c>
      <c r="T452" s="14">
        <v>56.97</v>
      </c>
      <c r="U452" s="27">
        <v>-0.14799999999999999</v>
      </c>
      <c r="V452" s="2">
        <v>4878</v>
      </c>
      <c r="W452" s="27">
        <v>7.2999999999999995E-2</v>
      </c>
      <c r="X452" s="2">
        <v>373</v>
      </c>
      <c r="Y452" s="2">
        <v>5315</v>
      </c>
      <c r="Z452" s="27">
        <v>8.4000000000000005E-2</v>
      </c>
      <c r="AA452" s="14">
        <v>272.73</v>
      </c>
      <c r="AB452" s="2">
        <v>4240</v>
      </c>
      <c r="AC452" s="27">
        <v>6.0999999999999999E-2</v>
      </c>
      <c r="AD452" s="14">
        <v>321.82</v>
      </c>
      <c r="AE452" s="27">
        <v>-0.13100000000000001</v>
      </c>
    </row>
    <row r="453" spans="1:31" x14ac:dyDescent="0.3">
      <c r="A453" t="s">
        <v>1842</v>
      </c>
      <c r="B453" s="2">
        <v>0</v>
      </c>
      <c r="C453" s="27">
        <v>0</v>
      </c>
      <c r="D453" s="2">
        <v>80</v>
      </c>
      <c r="E453" s="2">
        <v>0</v>
      </c>
      <c r="F453" s="27"/>
      <c r="G453" s="14">
        <v>11.5151515151515</v>
      </c>
      <c r="H453" s="2">
        <v>0</v>
      </c>
      <c r="I453" s="27"/>
      <c r="J453" s="14">
        <v>12.727273</v>
      </c>
      <c r="K453" s="27"/>
      <c r="L453" s="2">
        <v>31</v>
      </c>
      <c r="M453" s="27">
        <v>1.6E-2</v>
      </c>
      <c r="N453" s="2">
        <v>18</v>
      </c>
      <c r="O453" s="2">
        <v>64</v>
      </c>
      <c r="P453" s="27">
        <v>3.2000000000000001E-2</v>
      </c>
      <c r="Q453" s="14">
        <v>39</v>
      </c>
      <c r="R453" s="2">
        <v>42</v>
      </c>
      <c r="S453" s="27">
        <v>1.7999999999999999E-2</v>
      </c>
      <c r="T453" s="14">
        <v>24.85</v>
      </c>
      <c r="U453" s="27">
        <v>0.35499999999999998</v>
      </c>
      <c r="V453" s="2">
        <v>894</v>
      </c>
      <c r="W453" s="27">
        <v>1.2999999999999999E-2</v>
      </c>
      <c r="X453" s="2">
        <v>137</v>
      </c>
      <c r="Y453" s="2">
        <v>758</v>
      </c>
      <c r="Z453" s="27">
        <v>1.2E-2</v>
      </c>
      <c r="AA453" s="14">
        <v>105</v>
      </c>
      <c r="AB453" s="2">
        <v>581</v>
      </c>
      <c r="AC453" s="27">
        <v>8.0000000000000002E-3</v>
      </c>
      <c r="AD453" s="14">
        <v>93.33</v>
      </c>
      <c r="AE453" s="27">
        <v>-0.35</v>
      </c>
    </row>
    <row r="454" spans="1:31" x14ac:dyDescent="0.3">
      <c r="A454" t="s">
        <v>1843</v>
      </c>
      <c r="B454" s="2">
        <v>0</v>
      </c>
      <c r="C454" s="27">
        <v>0</v>
      </c>
      <c r="D454" s="2">
        <v>80</v>
      </c>
      <c r="E454" s="2">
        <v>0</v>
      </c>
      <c r="F454" s="27"/>
      <c r="G454" s="14">
        <v>11.5151515151515</v>
      </c>
      <c r="H454" s="2">
        <v>0</v>
      </c>
      <c r="I454" s="27"/>
      <c r="J454" s="14">
        <v>12.727273</v>
      </c>
      <c r="K454" s="27"/>
      <c r="L454" s="2">
        <v>101</v>
      </c>
      <c r="M454" s="27">
        <v>5.0999999999999997E-2</v>
      </c>
      <c r="N454" s="2">
        <v>42</v>
      </c>
      <c r="O454" s="2">
        <v>64</v>
      </c>
      <c r="P454" s="27">
        <v>3.2000000000000001E-2</v>
      </c>
      <c r="Q454" s="14">
        <v>36.97</v>
      </c>
      <c r="R454" s="2">
        <v>77</v>
      </c>
      <c r="S454" s="27">
        <v>3.3000000000000002E-2</v>
      </c>
      <c r="T454" s="14">
        <v>41.21</v>
      </c>
      <c r="U454" s="27">
        <v>-0.23799999999999999</v>
      </c>
      <c r="V454" s="2">
        <v>1725</v>
      </c>
      <c r="W454" s="27">
        <v>2.5999999999999999E-2</v>
      </c>
      <c r="X454" s="2">
        <v>210</v>
      </c>
      <c r="Y454" s="2">
        <v>1887</v>
      </c>
      <c r="Z454" s="27">
        <v>0.03</v>
      </c>
      <c r="AA454" s="14">
        <v>164.85</v>
      </c>
      <c r="AB454" s="2">
        <v>1261</v>
      </c>
      <c r="AC454" s="27">
        <v>1.7999999999999999E-2</v>
      </c>
      <c r="AD454" s="14">
        <v>158.79</v>
      </c>
      <c r="AE454" s="27">
        <v>-0.26900000000000002</v>
      </c>
    </row>
    <row r="455" spans="1:31" x14ac:dyDescent="0.3">
      <c r="A455" t="s">
        <v>1844</v>
      </c>
      <c r="B455" s="2">
        <v>0</v>
      </c>
      <c r="C455" s="27">
        <v>0</v>
      </c>
      <c r="D455" s="2">
        <v>80</v>
      </c>
      <c r="E455" s="2">
        <v>0</v>
      </c>
      <c r="F455" s="27"/>
      <c r="G455" s="14">
        <v>11.5151515151515</v>
      </c>
      <c r="H455" s="2">
        <v>0</v>
      </c>
      <c r="I455" s="27"/>
      <c r="J455" s="14">
        <v>12.727273</v>
      </c>
      <c r="K455" s="27"/>
      <c r="L455" s="2">
        <v>112</v>
      </c>
      <c r="M455" s="27">
        <v>5.6000000000000001E-2</v>
      </c>
      <c r="N455" s="2">
        <v>35</v>
      </c>
      <c r="O455" s="2">
        <v>90</v>
      </c>
      <c r="P455" s="27">
        <v>4.4999999999999998E-2</v>
      </c>
      <c r="Q455" s="14">
        <v>38.79</v>
      </c>
      <c r="R455" s="2">
        <v>89</v>
      </c>
      <c r="S455" s="27">
        <v>3.9E-2</v>
      </c>
      <c r="T455" s="14">
        <v>39.39</v>
      </c>
      <c r="U455" s="27">
        <v>-0.20499999999999999</v>
      </c>
      <c r="V455" s="2">
        <v>2259</v>
      </c>
      <c r="W455" s="27">
        <v>3.4000000000000002E-2</v>
      </c>
      <c r="X455" s="2">
        <v>255</v>
      </c>
      <c r="Y455" s="2">
        <v>2670</v>
      </c>
      <c r="Z455" s="27">
        <v>4.2000000000000003E-2</v>
      </c>
      <c r="AA455" s="14">
        <v>201.21</v>
      </c>
      <c r="AB455" s="2">
        <v>2398</v>
      </c>
      <c r="AC455" s="27">
        <v>3.4000000000000002E-2</v>
      </c>
      <c r="AD455" s="14">
        <v>244.85</v>
      </c>
      <c r="AE455" s="27">
        <v>6.2E-2</v>
      </c>
    </row>
    <row r="456" spans="1:31" x14ac:dyDescent="0.3">
      <c r="A456" t="s">
        <v>1845</v>
      </c>
      <c r="B456" s="2">
        <v>0</v>
      </c>
      <c r="C456" s="27">
        <v>0</v>
      </c>
      <c r="D456" s="2">
        <v>80</v>
      </c>
      <c r="E456" s="2">
        <v>0</v>
      </c>
      <c r="F456" s="27"/>
      <c r="G456" s="14">
        <v>11.5151515151515</v>
      </c>
      <c r="H456" s="2">
        <v>0</v>
      </c>
      <c r="I456" s="27"/>
      <c r="J456" s="14">
        <v>12.727273</v>
      </c>
      <c r="K456" s="27"/>
      <c r="L456" s="2">
        <v>26</v>
      </c>
      <c r="M456" s="27">
        <v>1.2999999999999999E-2</v>
      </c>
      <c r="N456" s="2">
        <v>20</v>
      </c>
      <c r="O456" s="2">
        <v>39</v>
      </c>
      <c r="P456" s="27">
        <v>1.9E-2</v>
      </c>
      <c r="Q456" s="14">
        <v>21.82</v>
      </c>
      <c r="R456" s="2">
        <v>6</v>
      </c>
      <c r="S456" s="27">
        <v>3.0000000000000001E-3</v>
      </c>
      <c r="T456" s="14">
        <v>6.67</v>
      </c>
      <c r="U456" s="27">
        <v>-0.76900000000000002</v>
      </c>
      <c r="V456" s="2">
        <v>772</v>
      </c>
      <c r="W456" s="27">
        <v>1.2E-2</v>
      </c>
      <c r="X456" s="2">
        <v>122</v>
      </c>
      <c r="Y456" s="2">
        <v>999</v>
      </c>
      <c r="Z456" s="27">
        <v>1.6E-2</v>
      </c>
      <c r="AA456" s="14">
        <v>118.79</v>
      </c>
      <c r="AB456" s="2">
        <v>789</v>
      </c>
      <c r="AC456" s="27">
        <v>1.0999999999999999E-2</v>
      </c>
      <c r="AD456" s="14">
        <v>112.12</v>
      </c>
      <c r="AE456" s="27">
        <v>2.1999999999999999E-2</v>
      </c>
    </row>
    <row r="457" spans="1:31" x14ac:dyDescent="0.3">
      <c r="A457" t="s">
        <v>1834</v>
      </c>
      <c r="B457" s="2">
        <v>35</v>
      </c>
      <c r="C457" s="27">
        <v>0.45454545454545453</v>
      </c>
      <c r="D457" s="2">
        <v>23.030303030302999</v>
      </c>
      <c r="E457" s="2">
        <v>0</v>
      </c>
      <c r="F457" s="27"/>
      <c r="G457" s="14">
        <v>11.5151515151515</v>
      </c>
      <c r="H457" s="2">
        <v>0</v>
      </c>
      <c r="I457" s="27"/>
      <c r="J457" s="14">
        <v>12.727273</v>
      </c>
      <c r="K457" s="27">
        <v>-1</v>
      </c>
      <c r="L457" s="2">
        <v>1465</v>
      </c>
      <c r="M457" s="27">
        <v>0.73299999999999998</v>
      </c>
      <c r="N457" s="2">
        <v>151</v>
      </c>
      <c r="O457" s="2">
        <v>1598</v>
      </c>
      <c r="P457" s="27">
        <v>0.79900000000000004</v>
      </c>
      <c r="Q457" s="14">
        <v>158</v>
      </c>
      <c r="R457" s="2">
        <v>1845</v>
      </c>
      <c r="S457" s="27">
        <v>0.79900000000000004</v>
      </c>
      <c r="T457" s="14">
        <v>202.42</v>
      </c>
      <c r="U457" s="27">
        <v>0.25900000000000001</v>
      </c>
      <c r="V457" s="2">
        <v>55383</v>
      </c>
      <c r="W457" s="27">
        <v>0.83299999999999996</v>
      </c>
      <c r="X457" s="2">
        <v>1091</v>
      </c>
      <c r="Y457" s="2">
        <v>51586</v>
      </c>
      <c r="Z457" s="27">
        <v>0.81399999999999995</v>
      </c>
      <c r="AA457" s="14">
        <v>930</v>
      </c>
      <c r="AB457" s="2">
        <v>59634</v>
      </c>
      <c r="AC457" s="27">
        <v>0.85699999999999998</v>
      </c>
      <c r="AD457" s="14">
        <v>1029.7</v>
      </c>
      <c r="AE457" s="27">
        <v>7.6999999999999999E-2</v>
      </c>
    </row>
    <row r="458" spans="1:31" x14ac:dyDescent="0.3">
      <c r="A458" t="s">
        <v>1782</v>
      </c>
      <c r="B458" s="2">
        <v>23</v>
      </c>
      <c r="C458" s="27">
        <v>0.29870129870129869</v>
      </c>
      <c r="D458" s="2">
        <v>18.7878787878787</v>
      </c>
      <c r="E458" s="2">
        <v>0</v>
      </c>
      <c r="F458" s="27"/>
      <c r="G458" s="14">
        <v>11.5151515151515</v>
      </c>
      <c r="H458" s="2">
        <v>0</v>
      </c>
      <c r="I458" s="27"/>
      <c r="J458" s="14">
        <v>12.727273</v>
      </c>
      <c r="K458" s="27">
        <v>-1</v>
      </c>
      <c r="L458" s="2">
        <v>756</v>
      </c>
      <c r="M458" s="27">
        <v>0.378</v>
      </c>
      <c r="N458" s="2">
        <v>101</v>
      </c>
      <c r="O458" s="2">
        <v>988</v>
      </c>
      <c r="P458" s="27">
        <v>0.49399999999999999</v>
      </c>
      <c r="Q458" s="14">
        <v>119.39</v>
      </c>
      <c r="R458" s="2">
        <v>1194</v>
      </c>
      <c r="S458" s="27">
        <v>0.51700000000000002</v>
      </c>
      <c r="T458" s="14">
        <v>166.67</v>
      </c>
      <c r="U458" s="27">
        <v>0.57899999999999996</v>
      </c>
      <c r="V458" s="2">
        <v>37226</v>
      </c>
      <c r="W458" s="27">
        <v>0.56000000000000005</v>
      </c>
      <c r="X458" s="2">
        <v>927</v>
      </c>
      <c r="Y458" s="2">
        <v>33974</v>
      </c>
      <c r="Z458" s="27">
        <v>0.53600000000000003</v>
      </c>
      <c r="AA458" s="14">
        <v>735.15</v>
      </c>
      <c r="AB458" s="2">
        <v>37052</v>
      </c>
      <c r="AC458" s="27">
        <v>0.53300000000000003</v>
      </c>
      <c r="AD458" s="14">
        <v>828.48</v>
      </c>
      <c r="AE458" s="27">
        <v>-5.0000000000000001E-3</v>
      </c>
    </row>
    <row r="459" spans="1:31" x14ac:dyDescent="0.3">
      <c r="A459" t="s">
        <v>1836</v>
      </c>
      <c r="B459" s="2">
        <v>12</v>
      </c>
      <c r="C459" s="27">
        <v>0.15584415584415584</v>
      </c>
      <c r="D459" s="2">
        <v>11.5151515151515</v>
      </c>
      <c r="E459" s="2">
        <v>0</v>
      </c>
      <c r="F459" s="27"/>
      <c r="G459" s="14">
        <v>11.5151515151515</v>
      </c>
      <c r="H459" s="2">
        <v>0</v>
      </c>
      <c r="I459" s="27"/>
      <c r="J459" s="14">
        <v>12.727273</v>
      </c>
      <c r="K459" s="27">
        <v>-1</v>
      </c>
      <c r="L459" s="2">
        <v>337</v>
      </c>
      <c r="M459" s="27">
        <v>0.16900000000000001</v>
      </c>
      <c r="N459" s="2">
        <v>69</v>
      </c>
      <c r="O459" s="2">
        <v>531</v>
      </c>
      <c r="P459" s="27">
        <v>0.26500000000000001</v>
      </c>
      <c r="Q459" s="14">
        <v>92.12</v>
      </c>
      <c r="R459" s="2">
        <v>698</v>
      </c>
      <c r="S459" s="27">
        <v>0.30199999999999999</v>
      </c>
      <c r="T459" s="14">
        <v>143.63999999999999</v>
      </c>
      <c r="U459" s="27">
        <v>1.071</v>
      </c>
      <c r="V459" s="2">
        <v>19830</v>
      </c>
      <c r="W459" s="27">
        <v>0.29799999999999999</v>
      </c>
      <c r="X459" s="2">
        <v>542</v>
      </c>
      <c r="Y459" s="2">
        <v>16177</v>
      </c>
      <c r="Z459" s="27">
        <v>0.255</v>
      </c>
      <c r="AA459" s="14">
        <v>562.41999999999996</v>
      </c>
      <c r="AB459" s="2">
        <v>17258</v>
      </c>
      <c r="AC459" s="27">
        <v>0.248</v>
      </c>
      <c r="AD459" s="14">
        <v>554.54999999999995</v>
      </c>
      <c r="AE459" s="27">
        <v>-0.13</v>
      </c>
    </row>
    <row r="460" spans="1:31" x14ac:dyDescent="0.3">
      <c r="A460" t="s">
        <v>1837</v>
      </c>
      <c r="B460" s="2">
        <v>0</v>
      </c>
      <c r="C460" s="27">
        <v>0</v>
      </c>
      <c r="D460" s="2">
        <v>80</v>
      </c>
      <c r="E460" s="2">
        <v>0</v>
      </c>
      <c r="F460" s="27"/>
      <c r="G460" s="14">
        <v>11.5151515151515</v>
      </c>
      <c r="H460" s="2">
        <v>0</v>
      </c>
      <c r="I460" s="27"/>
      <c r="J460" s="14">
        <v>12.727273</v>
      </c>
      <c r="K460" s="27"/>
      <c r="L460" s="2">
        <v>37</v>
      </c>
      <c r="M460" s="27">
        <v>1.9E-2</v>
      </c>
      <c r="N460" s="2">
        <v>20</v>
      </c>
      <c r="O460" s="2">
        <v>85</v>
      </c>
      <c r="P460" s="27">
        <v>4.2000000000000003E-2</v>
      </c>
      <c r="Q460" s="14">
        <v>34.549999999999997</v>
      </c>
      <c r="R460" s="2">
        <v>132</v>
      </c>
      <c r="S460" s="27">
        <v>5.7000000000000002E-2</v>
      </c>
      <c r="T460" s="14">
        <v>59.39</v>
      </c>
      <c r="U460" s="27">
        <v>2.5680000000000001</v>
      </c>
      <c r="V460" s="2">
        <v>2935</v>
      </c>
      <c r="W460" s="27">
        <v>4.3999999999999997E-2</v>
      </c>
      <c r="X460" s="2">
        <v>225</v>
      </c>
      <c r="Y460" s="2">
        <v>2206</v>
      </c>
      <c r="Z460" s="27">
        <v>3.5000000000000003E-2</v>
      </c>
      <c r="AA460" s="14">
        <v>181.21</v>
      </c>
      <c r="AB460" s="2">
        <v>2350</v>
      </c>
      <c r="AC460" s="27">
        <v>3.4000000000000002E-2</v>
      </c>
      <c r="AD460" s="14">
        <v>203.03</v>
      </c>
      <c r="AE460" s="27">
        <v>-0.19900000000000001</v>
      </c>
    </row>
    <row r="461" spans="1:31" x14ac:dyDescent="0.3">
      <c r="A461" t="s">
        <v>1838</v>
      </c>
      <c r="B461" s="2">
        <v>0</v>
      </c>
      <c r="C461" s="27">
        <v>0</v>
      </c>
      <c r="D461" s="2">
        <v>80</v>
      </c>
      <c r="E461" s="2">
        <v>0</v>
      </c>
      <c r="F461" s="27"/>
      <c r="G461" s="14">
        <v>11.5151515151515</v>
      </c>
      <c r="H461" s="2">
        <v>0</v>
      </c>
      <c r="I461" s="27"/>
      <c r="J461" s="14">
        <v>12.727273</v>
      </c>
      <c r="K461" s="27"/>
      <c r="L461" s="2">
        <v>78</v>
      </c>
      <c r="M461" s="27">
        <v>3.9E-2</v>
      </c>
      <c r="N461" s="2">
        <v>35</v>
      </c>
      <c r="O461" s="2">
        <v>151</v>
      </c>
      <c r="P461" s="27">
        <v>7.4999999999999997E-2</v>
      </c>
      <c r="Q461" s="14">
        <v>49.7</v>
      </c>
      <c r="R461" s="2">
        <v>161</v>
      </c>
      <c r="S461" s="27">
        <v>7.0000000000000007E-2</v>
      </c>
      <c r="T461" s="14">
        <v>67.27</v>
      </c>
      <c r="U461" s="27">
        <v>1.0640000000000001</v>
      </c>
      <c r="V461" s="2">
        <v>4548</v>
      </c>
      <c r="W461" s="27">
        <v>6.8000000000000005E-2</v>
      </c>
      <c r="X461" s="2">
        <v>259</v>
      </c>
      <c r="Y461" s="2">
        <v>3646</v>
      </c>
      <c r="Z461" s="27">
        <v>5.8000000000000003E-2</v>
      </c>
      <c r="AA461" s="14">
        <v>263.64</v>
      </c>
      <c r="AB461" s="2">
        <v>3565</v>
      </c>
      <c r="AC461" s="27">
        <v>5.0999999999999997E-2</v>
      </c>
      <c r="AD461" s="14">
        <v>266.67</v>
      </c>
      <c r="AE461" s="27">
        <v>-0.216</v>
      </c>
    </row>
    <row r="462" spans="1:31" x14ac:dyDescent="0.3">
      <c r="A462" t="s">
        <v>1839</v>
      </c>
      <c r="B462" s="2">
        <v>12</v>
      </c>
      <c r="C462" s="27">
        <v>0.15584415584415584</v>
      </c>
      <c r="D462" s="2">
        <v>11.5151515151515</v>
      </c>
      <c r="E462" s="2">
        <v>0</v>
      </c>
      <c r="F462" s="27"/>
      <c r="G462" s="14">
        <v>11.5151515151515</v>
      </c>
      <c r="H462" s="2">
        <v>0</v>
      </c>
      <c r="I462" s="27"/>
      <c r="J462" s="14">
        <v>12.727273</v>
      </c>
      <c r="K462" s="27">
        <v>-1</v>
      </c>
      <c r="L462" s="2">
        <v>222</v>
      </c>
      <c r="M462" s="27">
        <v>0.111</v>
      </c>
      <c r="N462" s="2">
        <v>54</v>
      </c>
      <c r="O462" s="2">
        <v>295</v>
      </c>
      <c r="P462" s="27">
        <v>0.14699999999999999</v>
      </c>
      <c r="Q462" s="14">
        <v>74.55</v>
      </c>
      <c r="R462" s="2">
        <v>405</v>
      </c>
      <c r="S462" s="27">
        <v>0.17499999999999999</v>
      </c>
      <c r="T462" s="14">
        <v>98.79</v>
      </c>
      <c r="U462" s="27">
        <v>0.82399999999999995</v>
      </c>
      <c r="V462" s="2">
        <v>12347</v>
      </c>
      <c r="W462" s="27">
        <v>0.186</v>
      </c>
      <c r="X462" s="2">
        <v>439</v>
      </c>
      <c r="Y462" s="2">
        <v>10325</v>
      </c>
      <c r="Z462" s="27">
        <v>0.16300000000000001</v>
      </c>
      <c r="AA462" s="14">
        <v>431.52</v>
      </c>
      <c r="AB462" s="2">
        <v>11343</v>
      </c>
      <c r="AC462" s="27">
        <v>0.16300000000000001</v>
      </c>
      <c r="AD462" s="14">
        <v>410.3</v>
      </c>
      <c r="AE462" s="27">
        <v>-8.1000000000000003E-2</v>
      </c>
    </row>
    <row r="463" spans="1:31" x14ac:dyDescent="0.3">
      <c r="A463" t="s">
        <v>1840</v>
      </c>
      <c r="B463" s="2">
        <v>11</v>
      </c>
      <c r="C463" s="27">
        <v>0.14285714285714285</v>
      </c>
      <c r="D463" s="2">
        <v>10.909090909090899</v>
      </c>
      <c r="E463" s="2">
        <v>0</v>
      </c>
      <c r="F463" s="27"/>
      <c r="G463" s="14">
        <v>11.5151515151515</v>
      </c>
      <c r="H463" s="2">
        <v>0</v>
      </c>
      <c r="I463" s="27"/>
      <c r="J463" s="14">
        <v>12.727273</v>
      </c>
      <c r="K463" s="27">
        <v>-1</v>
      </c>
      <c r="L463" s="2">
        <v>419</v>
      </c>
      <c r="M463" s="27">
        <v>0.21</v>
      </c>
      <c r="N463" s="2">
        <v>70</v>
      </c>
      <c r="O463" s="2">
        <v>457</v>
      </c>
      <c r="P463" s="27">
        <v>0.22800000000000001</v>
      </c>
      <c r="Q463" s="14">
        <v>81.819999999999993</v>
      </c>
      <c r="R463" s="2">
        <v>496</v>
      </c>
      <c r="S463" s="27">
        <v>0.215</v>
      </c>
      <c r="T463" s="14">
        <v>71.52</v>
      </c>
      <c r="U463" s="27">
        <v>0.184</v>
      </c>
      <c r="V463" s="2">
        <v>17396</v>
      </c>
      <c r="W463" s="27">
        <v>0.26200000000000001</v>
      </c>
      <c r="X463" s="2">
        <v>587</v>
      </c>
      <c r="Y463" s="2">
        <v>17797</v>
      </c>
      <c r="Z463" s="27">
        <v>0.28100000000000003</v>
      </c>
      <c r="AA463" s="14">
        <v>452.12</v>
      </c>
      <c r="AB463" s="2">
        <v>19794</v>
      </c>
      <c r="AC463" s="27">
        <v>0.28499999999999998</v>
      </c>
      <c r="AD463" s="14">
        <v>547.88</v>
      </c>
      <c r="AE463" s="27">
        <v>0.13800000000000001</v>
      </c>
    </row>
    <row r="464" spans="1:31" x14ac:dyDescent="0.3">
      <c r="A464" t="s">
        <v>1783</v>
      </c>
      <c r="B464" s="2">
        <v>12</v>
      </c>
      <c r="C464" s="27">
        <v>0.15584415584415584</v>
      </c>
      <c r="D464" s="2">
        <v>12.1212121212121</v>
      </c>
      <c r="E464" s="2">
        <v>0</v>
      </c>
      <c r="F464" s="27"/>
      <c r="G464" s="14">
        <v>11.5151515151515</v>
      </c>
      <c r="H464" s="2">
        <v>0</v>
      </c>
      <c r="I464" s="27"/>
      <c r="J464" s="14">
        <v>12.727273</v>
      </c>
      <c r="K464" s="27">
        <v>-1</v>
      </c>
      <c r="L464" s="2">
        <v>709</v>
      </c>
      <c r="M464" s="27">
        <v>0.35499999999999998</v>
      </c>
      <c r="N464" s="2">
        <v>115</v>
      </c>
      <c r="O464" s="2">
        <v>610</v>
      </c>
      <c r="P464" s="27">
        <v>0.30499999999999999</v>
      </c>
      <c r="Q464" s="14">
        <v>103.03</v>
      </c>
      <c r="R464" s="2">
        <v>651</v>
      </c>
      <c r="S464" s="27">
        <v>0.28199999999999997</v>
      </c>
      <c r="T464" s="14">
        <v>100.61</v>
      </c>
      <c r="U464" s="27">
        <v>-8.2000000000000003E-2</v>
      </c>
      <c r="V464" s="2">
        <v>18157</v>
      </c>
      <c r="W464" s="27">
        <v>0.27300000000000002</v>
      </c>
      <c r="X464" s="2">
        <v>593</v>
      </c>
      <c r="Y464" s="2">
        <v>17612</v>
      </c>
      <c r="Z464" s="27">
        <v>0.27800000000000002</v>
      </c>
      <c r="AA464" s="14">
        <v>499.39</v>
      </c>
      <c r="AB464" s="2">
        <v>22582</v>
      </c>
      <c r="AC464" s="27">
        <v>0.32500000000000001</v>
      </c>
      <c r="AD464" s="14">
        <v>641.21</v>
      </c>
      <c r="AE464" s="27">
        <v>0.24399999999999999</v>
      </c>
    </row>
    <row r="465" spans="1:31" x14ac:dyDescent="0.3">
      <c r="A465" t="s">
        <v>1784</v>
      </c>
      <c r="B465" s="2">
        <v>12</v>
      </c>
      <c r="C465" s="27">
        <v>0.15584415584415584</v>
      </c>
      <c r="D465" s="2">
        <v>12.1212121212121</v>
      </c>
      <c r="E465" s="2">
        <v>0</v>
      </c>
      <c r="F465" s="27"/>
      <c r="G465" s="14">
        <v>11.5151515151515</v>
      </c>
      <c r="H465" s="2">
        <v>0</v>
      </c>
      <c r="I465" s="27"/>
      <c r="J465" s="14">
        <v>12.727273</v>
      </c>
      <c r="K465" s="27">
        <v>-1</v>
      </c>
      <c r="L465" s="2">
        <v>220</v>
      </c>
      <c r="M465" s="27">
        <v>0.11</v>
      </c>
      <c r="N465" s="2">
        <v>59</v>
      </c>
      <c r="O465" s="2">
        <v>217</v>
      </c>
      <c r="P465" s="27">
        <v>0.108</v>
      </c>
      <c r="Q465" s="14">
        <v>63.64</v>
      </c>
      <c r="R465" s="2">
        <v>152</v>
      </c>
      <c r="S465" s="27">
        <v>6.6000000000000003E-2</v>
      </c>
      <c r="T465" s="14">
        <v>43.64</v>
      </c>
      <c r="U465" s="27">
        <v>-0.309</v>
      </c>
      <c r="V465" s="2">
        <v>6273</v>
      </c>
      <c r="W465" s="27">
        <v>9.4E-2</v>
      </c>
      <c r="X465" s="2">
        <v>325</v>
      </c>
      <c r="Y465" s="2">
        <v>5632</v>
      </c>
      <c r="Z465" s="27">
        <v>8.8999999999999996E-2</v>
      </c>
      <c r="AA465" s="14">
        <v>310.3</v>
      </c>
      <c r="AB465" s="2">
        <v>8506</v>
      </c>
      <c r="AC465" s="27">
        <v>0.122</v>
      </c>
      <c r="AD465" s="14">
        <v>364.85</v>
      </c>
      <c r="AE465" s="27">
        <v>0.35599999999999998</v>
      </c>
    </row>
    <row r="466" spans="1:31" x14ac:dyDescent="0.3">
      <c r="A466" t="s">
        <v>1841</v>
      </c>
      <c r="B466" s="2">
        <v>12</v>
      </c>
      <c r="C466" s="27">
        <v>0.15584415584415584</v>
      </c>
      <c r="D466" s="2">
        <v>12.1212121212121</v>
      </c>
      <c r="E466" s="2">
        <v>0</v>
      </c>
      <c r="F466" s="27"/>
      <c r="G466" s="14">
        <v>11.5151515151515</v>
      </c>
      <c r="H466" s="2">
        <v>0</v>
      </c>
      <c r="I466" s="27"/>
      <c r="J466" s="14">
        <v>12.727273</v>
      </c>
      <c r="K466" s="27">
        <v>-1</v>
      </c>
      <c r="L466" s="2">
        <v>43</v>
      </c>
      <c r="M466" s="27">
        <v>2.1999999999999999E-2</v>
      </c>
      <c r="N466" s="2">
        <v>25</v>
      </c>
      <c r="O466" s="2">
        <v>77</v>
      </c>
      <c r="P466" s="27">
        <v>3.7999999999999999E-2</v>
      </c>
      <c r="Q466" s="14">
        <v>29.7</v>
      </c>
      <c r="R466" s="2">
        <v>59</v>
      </c>
      <c r="S466" s="27">
        <v>2.5999999999999999E-2</v>
      </c>
      <c r="T466" s="14">
        <v>31.52</v>
      </c>
      <c r="U466" s="27">
        <v>0.372</v>
      </c>
      <c r="V466" s="2">
        <v>3191</v>
      </c>
      <c r="W466" s="27">
        <v>4.8000000000000001E-2</v>
      </c>
      <c r="X466" s="2">
        <v>213</v>
      </c>
      <c r="Y466" s="2">
        <v>3145</v>
      </c>
      <c r="Z466" s="27">
        <v>0.05</v>
      </c>
      <c r="AA466" s="14">
        <v>262.42</v>
      </c>
      <c r="AB466" s="2">
        <v>4257</v>
      </c>
      <c r="AC466" s="27">
        <v>6.0999999999999999E-2</v>
      </c>
      <c r="AD466" s="14">
        <v>296.97000000000003</v>
      </c>
      <c r="AE466" s="27">
        <v>0.33400000000000002</v>
      </c>
    </row>
    <row r="467" spans="1:31" x14ac:dyDescent="0.3">
      <c r="A467" t="s">
        <v>1842</v>
      </c>
      <c r="B467" s="2">
        <v>0</v>
      </c>
      <c r="C467" s="27">
        <v>0</v>
      </c>
      <c r="D467" s="2">
        <v>80</v>
      </c>
      <c r="E467" s="2">
        <v>0</v>
      </c>
      <c r="F467" s="27"/>
      <c r="G467" s="14">
        <v>11.5151515151515</v>
      </c>
      <c r="H467" s="2">
        <v>0</v>
      </c>
      <c r="I467" s="27"/>
      <c r="J467" s="14">
        <v>12.727273</v>
      </c>
      <c r="L467" s="2">
        <v>3</v>
      </c>
      <c r="M467" s="27">
        <v>2E-3</v>
      </c>
      <c r="N467" s="2">
        <v>4</v>
      </c>
      <c r="O467" s="2">
        <v>18</v>
      </c>
      <c r="P467" s="27">
        <v>8.9999999999999993E-3</v>
      </c>
      <c r="Q467" s="14">
        <v>13.94</v>
      </c>
      <c r="R467" s="2">
        <v>27</v>
      </c>
      <c r="S467" s="27">
        <v>1.2E-2</v>
      </c>
      <c r="T467" s="14">
        <v>18.79</v>
      </c>
      <c r="U467" s="27">
        <v>8</v>
      </c>
      <c r="V467" s="2">
        <v>605</v>
      </c>
      <c r="W467" s="27">
        <v>8.9999999999999993E-3</v>
      </c>
      <c r="X467" s="2">
        <v>105</v>
      </c>
      <c r="Y467" s="2">
        <v>767</v>
      </c>
      <c r="Z467" s="27">
        <v>1.2E-2</v>
      </c>
      <c r="AA467" s="14">
        <v>132.12</v>
      </c>
      <c r="AB467" s="2">
        <v>657</v>
      </c>
      <c r="AC467" s="27">
        <v>8.9999999999999993E-3</v>
      </c>
      <c r="AD467" s="14">
        <v>107.27</v>
      </c>
      <c r="AE467" s="27">
        <v>8.5999999999999993E-2</v>
      </c>
    </row>
    <row r="468" spans="1:31" x14ac:dyDescent="0.3">
      <c r="A468" t="s">
        <v>1843</v>
      </c>
      <c r="B468" s="2">
        <v>12</v>
      </c>
      <c r="C468" s="27">
        <v>0.15584415584415584</v>
      </c>
      <c r="D468" s="2">
        <v>12.1212121212121</v>
      </c>
      <c r="E468" s="2">
        <v>0</v>
      </c>
      <c r="F468" s="27"/>
      <c r="G468" s="14">
        <v>11.5151515151515</v>
      </c>
      <c r="H468" s="2">
        <v>0</v>
      </c>
      <c r="I468" s="27"/>
      <c r="J468" s="14">
        <v>12.727273</v>
      </c>
      <c r="K468" s="27">
        <v>-1</v>
      </c>
      <c r="L468" s="2">
        <v>12</v>
      </c>
      <c r="M468" s="27">
        <v>6.0000000000000001E-3</v>
      </c>
      <c r="N468" s="2">
        <v>12</v>
      </c>
      <c r="O468" s="2">
        <v>14</v>
      </c>
      <c r="P468" s="27">
        <v>7.0000000000000001E-3</v>
      </c>
      <c r="Q468" s="14">
        <v>8.48</v>
      </c>
      <c r="R468" s="2">
        <v>23</v>
      </c>
      <c r="S468" s="27">
        <v>0.01</v>
      </c>
      <c r="T468" s="14">
        <v>29.09</v>
      </c>
      <c r="U468" s="27">
        <v>0.91700000000000004</v>
      </c>
      <c r="V468" s="2">
        <v>537</v>
      </c>
      <c r="W468" s="27">
        <v>8.0000000000000002E-3</v>
      </c>
      <c r="X468" s="2">
        <v>93</v>
      </c>
      <c r="Y468" s="2">
        <v>605</v>
      </c>
      <c r="Z468" s="27">
        <v>0.01</v>
      </c>
      <c r="AA468" s="14">
        <v>109.09</v>
      </c>
      <c r="AB468" s="2">
        <v>659</v>
      </c>
      <c r="AC468" s="27">
        <v>8.9999999999999993E-3</v>
      </c>
      <c r="AD468" s="14">
        <v>121.21</v>
      </c>
      <c r="AE468" s="27">
        <v>0.22700000000000001</v>
      </c>
    </row>
    <row r="469" spans="1:31" x14ac:dyDescent="0.3">
      <c r="A469" t="s">
        <v>1844</v>
      </c>
      <c r="B469" s="2">
        <v>0</v>
      </c>
      <c r="C469" s="27">
        <v>0</v>
      </c>
      <c r="D469" s="2">
        <v>80</v>
      </c>
      <c r="E469" s="2">
        <v>0</v>
      </c>
      <c r="F469" s="27"/>
      <c r="G469" s="14">
        <v>11.5151515151515</v>
      </c>
      <c r="H469" s="2">
        <v>0</v>
      </c>
      <c r="I469" s="27"/>
      <c r="J469" s="14">
        <v>12.727273</v>
      </c>
      <c r="K469" s="27"/>
      <c r="L469" s="2">
        <v>28</v>
      </c>
      <c r="M469" s="27">
        <v>1.4E-2</v>
      </c>
      <c r="N469" s="2">
        <v>22</v>
      </c>
      <c r="O469" s="2">
        <v>45</v>
      </c>
      <c r="P469" s="27">
        <v>2.1999999999999999E-2</v>
      </c>
      <c r="Q469" s="14">
        <v>23.64</v>
      </c>
      <c r="R469" s="2">
        <v>9</v>
      </c>
      <c r="S469" s="27">
        <v>4.0000000000000001E-3</v>
      </c>
      <c r="T469" s="14">
        <v>8.48</v>
      </c>
      <c r="U469" s="27">
        <v>-0.67900000000000005</v>
      </c>
      <c r="V469" s="2">
        <v>2049</v>
      </c>
      <c r="W469" s="27">
        <v>3.1E-2</v>
      </c>
      <c r="X469" s="2">
        <v>175</v>
      </c>
      <c r="Y469" s="2">
        <v>1773</v>
      </c>
      <c r="Z469" s="27">
        <v>2.8000000000000001E-2</v>
      </c>
      <c r="AA469" s="14">
        <v>184.85</v>
      </c>
      <c r="AB469" s="2">
        <v>2941</v>
      </c>
      <c r="AC469" s="27">
        <v>4.2000000000000003E-2</v>
      </c>
      <c r="AD469" s="14">
        <v>258.18</v>
      </c>
      <c r="AE469" s="27">
        <v>0.435</v>
      </c>
    </row>
    <row r="470" spans="1:31" x14ac:dyDescent="0.3">
      <c r="A470" t="s">
        <v>1845</v>
      </c>
      <c r="B470" s="2">
        <v>0</v>
      </c>
      <c r="C470" s="27">
        <v>0</v>
      </c>
      <c r="D470" s="2">
        <v>80</v>
      </c>
      <c r="E470" s="2">
        <v>0</v>
      </c>
      <c r="F470" s="27"/>
      <c r="G470" s="14">
        <v>11.5151515151515</v>
      </c>
      <c r="H470" s="2">
        <v>0</v>
      </c>
      <c r="I470" s="27"/>
      <c r="J470" s="14">
        <v>12.727273</v>
      </c>
      <c r="K470" s="27"/>
      <c r="L470" s="2">
        <v>177</v>
      </c>
      <c r="M470" s="27">
        <v>8.8999999999999996E-2</v>
      </c>
      <c r="N470" s="2">
        <v>50</v>
      </c>
      <c r="O470" s="2">
        <v>140</v>
      </c>
      <c r="P470" s="27">
        <v>7.0000000000000007E-2</v>
      </c>
      <c r="Q470" s="14">
        <v>53.94</v>
      </c>
      <c r="R470" s="2">
        <v>93</v>
      </c>
      <c r="S470" s="27">
        <v>0.04</v>
      </c>
      <c r="T470" s="14">
        <v>32.729999999999997</v>
      </c>
      <c r="U470" s="27">
        <v>-0.47499999999999998</v>
      </c>
      <c r="V470" s="2">
        <v>3082</v>
      </c>
      <c r="W470" s="27">
        <v>4.5999999999999999E-2</v>
      </c>
      <c r="X470" s="2">
        <v>239</v>
      </c>
      <c r="Y470" s="2">
        <v>2487</v>
      </c>
      <c r="Z470" s="27">
        <v>3.9E-2</v>
      </c>
      <c r="AA470" s="14">
        <v>210.91</v>
      </c>
      <c r="AB470" s="2">
        <v>4249</v>
      </c>
      <c r="AC470" s="27">
        <v>6.0999999999999999E-2</v>
      </c>
      <c r="AD470" s="14">
        <v>266.06</v>
      </c>
      <c r="AE470" s="27">
        <v>0.379</v>
      </c>
    </row>
    <row r="471" spans="1:31" x14ac:dyDescent="0.3">
      <c r="A471" t="s">
        <v>1785</v>
      </c>
      <c r="B471" s="2">
        <v>0</v>
      </c>
      <c r="C471" s="27">
        <v>0</v>
      </c>
      <c r="D471" s="2">
        <v>80</v>
      </c>
      <c r="E471" s="2">
        <v>0</v>
      </c>
      <c r="F471" s="27"/>
      <c r="G471" s="14">
        <v>11.5151515151515</v>
      </c>
      <c r="H471" s="2">
        <v>0</v>
      </c>
      <c r="I471" s="27"/>
      <c r="J471" s="14">
        <v>12.727273</v>
      </c>
      <c r="K471" s="27"/>
      <c r="L471" s="2">
        <v>489</v>
      </c>
      <c r="M471" s="27">
        <v>0.245</v>
      </c>
      <c r="N471" s="2">
        <v>99</v>
      </c>
      <c r="O471" s="2">
        <v>393</v>
      </c>
      <c r="P471" s="27">
        <v>0.19600000000000001</v>
      </c>
      <c r="Q471" s="14">
        <v>76.97</v>
      </c>
      <c r="R471" s="2">
        <v>499</v>
      </c>
      <c r="S471" s="27">
        <v>0.216</v>
      </c>
      <c r="T471" s="14">
        <v>90.3</v>
      </c>
      <c r="U471" s="27">
        <v>0.02</v>
      </c>
      <c r="V471" s="2">
        <v>11884</v>
      </c>
      <c r="W471" s="27">
        <v>0.17899999999999999</v>
      </c>
      <c r="X471" s="2">
        <v>467</v>
      </c>
      <c r="Y471" s="2">
        <v>11980</v>
      </c>
      <c r="Z471" s="27">
        <v>0.189</v>
      </c>
      <c r="AA471" s="14">
        <v>422.42</v>
      </c>
      <c r="AB471" s="2">
        <v>14076</v>
      </c>
      <c r="AC471" s="27">
        <v>0.20200000000000001</v>
      </c>
      <c r="AD471" s="14">
        <v>529.09</v>
      </c>
      <c r="AE471" s="27">
        <v>0.184</v>
      </c>
    </row>
    <row r="472" spans="1:31" x14ac:dyDescent="0.3">
      <c r="A472" t="s">
        <v>1841</v>
      </c>
      <c r="B472" s="2">
        <v>0</v>
      </c>
      <c r="C472" s="27">
        <v>0</v>
      </c>
      <c r="D472" s="2">
        <v>80</v>
      </c>
      <c r="E472" s="2">
        <v>0</v>
      </c>
      <c r="F472" s="27"/>
      <c r="G472" s="14">
        <v>11.5151515151515</v>
      </c>
      <c r="H472" s="2">
        <v>0</v>
      </c>
      <c r="I472" s="27"/>
      <c r="J472" s="14">
        <v>12.727273</v>
      </c>
      <c r="K472" s="27"/>
      <c r="L472" s="2">
        <v>323</v>
      </c>
      <c r="M472" s="27">
        <v>0.16200000000000001</v>
      </c>
      <c r="N472" s="2">
        <v>81</v>
      </c>
      <c r="O472" s="2">
        <v>224</v>
      </c>
      <c r="P472" s="27">
        <v>0.112</v>
      </c>
      <c r="Q472" s="14">
        <v>62.42</v>
      </c>
      <c r="R472" s="2">
        <v>303</v>
      </c>
      <c r="S472" s="27">
        <v>0.13100000000000001</v>
      </c>
      <c r="T472" s="14">
        <v>65.45</v>
      </c>
      <c r="U472" s="27">
        <v>-6.2E-2</v>
      </c>
      <c r="V472" s="2">
        <v>7547</v>
      </c>
      <c r="W472" s="27">
        <v>0.114</v>
      </c>
      <c r="X472" s="2">
        <v>359</v>
      </c>
      <c r="Y472" s="2">
        <v>6697</v>
      </c>
      <c r="Z472" s="27">
        <v>0.106</v>
      </c>
      <c r="AA472" s="14">
        <v>320.61</v>
      </c>
      <c r="AB472" s="2">
        <v>7239</v>
      </c>
      <c r="AC472" s="27">
        <v>0.104</v>
      </c>
      <c r="AD472" s="14">
        <v>404.85</v>
      </c>
      <c r="AE472" s="27">
        <v>-4.1000000000000002E-2</v>
      </c>
    </row>
    <row r="473" spans="1:31" x14ac:dyDescent="0.3">
      <c r="A473" t="s">
        <v>1842</v>
      </c>
      <c r="B473" s="2">
        <v>0</v>
      </c>
      <c r="C473" s="27">
        <v>0</v>
      </c>
      <c r="D473" s="2">
        <v>80</v>
      </c>
      <c r="E473" s="2">
        <v>0</v>
      </c>
      <c r="F473" s="27"/>
      <c r="G473" s="14">
        <v>11.5151515151515</v>
      </c>
      <c r="H473" s="2">
        <v>0</v>
      </c>
      <c r="I473" s="27"/>
      <c r="J473" s="14">
        <v>12.727273</v>
      </c>
      <c r="K473" s="27"/>
      <c r="L473" s="2">
        <v>38</v>
      </c>
      <c r="M473" s="27">
        <v>1.9E-2</v>
      </c>
      <c r="N473" s="2">
        <v>24</v>
      </c>
      <c r="O473" s="2">
        <v>74</v>
      </c>
      <c r="P473" s="27">
        <v>3.6999999999999998E-2</v>
      </c>
      <c r="Q473" s="14">
        <v>29.09</v>
      </c>
      <c r="R473" s="2">
        <v>2</v>
      </c>
      <c r="S473" s="27">
        <v>1E-3</v>
      </c>
      <c r="T473" s="14">
        <v>2.42</v>
      </c>
      <c r="U473" s="27">
        <v>-0.94699999999999995</v>
      </c>
      <c r="V473" s="2">
        <v>953</v>
      </c>
      <c r="W473" s="27">
        <v>1.4E-2</v>
      </c>
      <c r="X473" s="2">
        <v>115</v>
      </c>
      <c r="Y473" s="2">
        <v>1162</v>
      </c>
      <c r="Z473" s="27">
        <v>1.7999999999999999E-2</v>
      </c>
      <c r="AA473" s="14">
        <v>139.38999999999999</v>
      </c>
      <c r="AB473" s="2">
        <v>932</v>
      </c>
      <c r="AC473" s="27">
        <v>1.2999999999999999E-2</v>
      </c>
      <c r="AD473" s="14">
        <v>145.44999999999999</v>
      </c>
      <c r="AE473" s="27">
        <v>-2.1999999999999999E-2</v>
      </c>
    </row>
    <row r="474" spans="1:31" x14ac:dyDescent="0.3">
      <c r="A474" t="s">
        <v>1843</v>
      </c>
      <c r="B474" s="2">
        <v>0</v>
      </c>
      <c r="C474" s="27">
        <v>0</v>
      </c>
      <c r="D474" s="2">
        <v>80</v>
      </c>
      <c r="E474" s="2">
        <v>0</v>
      </c>
      <c r="F474" s="27"/>
      <c r="G474" s="14">
        <v>11.5151515151515</v>
      </c>
      <c r="H474" s="2">
        <v>0</v>
      </c>
      <c r="I474" s="27"/>
      <c r="J474" s="14">
        <v>12.727273</v>
      </c>
      <c r="K474" s="27"/>
      <c r="L474" s="2">
        <v>49</v>
      </c>
      <c r="M474" s="27">
        <v>2.5000000000000001E-2</v>
      </c>
      <c r="N474" s="2">
        <v>39</v>
      </c>
      <c r="O474" s="2">
        <v>19</v>
      </c>
      <c r="P474" s="27">
        <v>8.9999999999999993E-3</v>
      </c>
      <c r="Q474" s="14">
        <v>14.55</v>
      </c>
      <c r="R474" s="2">
        <v>68</v>
      </c>
      <c r="S474" s="27">
        <v>2.9000000000000001E-2</v>
      </c>
      <c r="T474" s="14">
        <v>33.94</v>
      </c>
      <c r="U474" s="27">
        <v>0.38800000000000001</v>
      </c>
      <c r="V474" s="2">
        <v>1379</v>
      </c>
      <c r="W474" s="27">
        <v>2.1000000000000001E-2</v>
      </c>
      <c r="X474" s="2">
        <v>136</v>
      </c>
      <c r="Y474" s="2">
        <v>1065</v>
      </c>
      <c r="Z474" s="27">
        <v>1.7000000000000001E-2</v>
      </c>
      <c r="AA474" s="14">
        <v>121.21</v>
      </c>
      <c r="AB474" s="2">
        <v>1156</v>
      </c>
      <c r="AC474" s="27">
        <v>1.7000000000000001E-2</v>
      </c>
      <c r="AD474" s="14">
        <v>140</v>
      </c>
      <c r="AE474" s="27">
        <v>-0.16200000000000001</v>
      </c>
    </row>
    <row r="475" spans="1:31" x14ac:dyDescent="0.3">
      <c r="A475" t="s">
        <v>1844</v>
      </c>
      <c r="B475" s="2">
        <v>0</v>
      </c>
      <c r="C475" s="27">
        <v>0</v>
      </c>
      <c r="D475" s="2">
        <v>80</v>
      </c>
      <c r="E475" s="2">
        <v>0</v>
      </c>
      <c r="F475" s="27"/>
      <c r="G475" s="14">
        <v>11.5151515151515</v>
      </c>
      <c r="H475" s="2">
        <v>0</v>
      </c>
      <c r="I475" s="27"/>
      <c r="J475" s="14">
        <v>12.727273</v>
      </c>
      <c r="K475" s="27"/>
      <c r="L475" s="2">
        <v>236</v>
      </c>
      <c r="M475" s="27">
        <v>0.11799999999999999</v>
      </c>
      <c r="N475" s="2">
        <v>64</v>
      </c>
      <c r="O475" s="2">
        <v>131</v>
      </c>
      <c r="P475" s="27">
        <v>6.5000000000000002E-2</v>
      </c>
      <c r="Q475" s="14">
        <v>50.91</v>
      </c>
      <c r="R475" s="2">
        <v>233</v>
      </c>
      <c r="S475" s="27">
        <v>0.10100000000000001</v>
      </c>
      <c r="T475" s="14">
        <v>54.55</v>
      </c>
      <c r="U475" s="27">
        <v>-1.2999999999999999E-2</v>
      </c>
      <c r="V475" s="2">
        <v>5215</v>
      </c>
      <c r="W475" s="27">
        <v>7.8E-2</v>
      </c>
      <c r="X475" s="2">
        <v>304</v>
      </c>
      <c r="Y475" s="2">
        <v>4470</v>
      </c>
      <c r="Z475" s="27">
        <v>7.0999999999999994E-2</v>
      </c>
      <c r="AA475" s="14">
        <v>263.64</v>
      </c>
      <c r="AB475" s="2">
        <v>5151</v>
      </c>
      <c r="AC475" s="27">
        <v>7.3999999999999996E-2</v>
      </c>
      <c r="AD475" s="14">
        <v>335.76</v>
      </c>
      <c r="AE475" s="27">
        <v>-1.2E-2</v>
      </c>
    </row>
    <row r="476" spans="1:31" x14ac:dyDescent="0.3">
      <c r="A476" t="s">
        <v>1845</v>
      </c>
      <c r="B476" s="2">
        <v>0</v>
      </c>
      <c r="C476" s="27">
        <v>0</v>
      </c>
      <c r="D476" s="2">
        <v>80</v>
      </c>
      <c r="E476" s="2">
        <v>0</v>
      </c>
      <c r="F476" s="27"/>
      <c r="G476" s="14">
        <v>11.5151515151515</v>
      </c>
      <c r="H476" s="2">
        <v>0</v>
      </c>
      <c r="I476" s="27"/>
      <c r="J476" s="14">
        <v>12.727273</v>
      </c>
      <c r="K476" s="27"/>
      <c r="L476" s="2">
        <v>166</v>
      </c>
      <c r="M476" s="27">
        <v>8.3000000000000004E-2</v>
      </c>
      <c r="N476" s="2">
        <v>49</v>
      </c>
      <c r="O476" s="2">
        <v>169</v>
      </c>
      <c r="P476" s="27">
        <v>8.4000000000000005E-2</v>
      </c>
      <c r="Q476" s="14">
        <v>44</v>
      </c>
      <c r="R476" s="2">
        <v>196</v>
      </c>
      <c r="S476" s="27">
        <v>8.5000000000000006E-2</v>
      </c>
      <c r="T476" s="14">
        <v>68.48</v>
      </c>
      <c r="U476" s="27">
        <v>0.18099999999999999</v>
      </c>
      <c r="V476" s="2">
        <v>4337</v>
      </c>
      <c r="W476" s="27">
        <v>6.5000000000000002E-2</v>
      </c>
      <c r="X476" s="2">
        <v>244</v>
      </c>
      <c r="Y476" s="2">
        <v>5283</v>
      </c>
      <c r="Z476" s="27">
        <v>8.3000000000000004E-2</v>
      </c>
      <c r="AA476" s="14">
        <v>298</v>
      </c>
      <c r="AB476" s="2">
        <v>6837</v>
      </c>
      <c r="AC476" s="27">
        <v>9.8000000000000004E-2</v>
      </c>
      <c r="AD476" s="14">
        <v>331.52</v>
      </c>
      <c r="AE476" s="27">
        <v>0.57599999999999996</v>
      </c>
    </row>
    <row r="477" spans="1:31" x14ac:dyDescent="0.3">
      <c r="A477" s="18"/>
      <c r="B477" s="18"/>
      <c r="C477" s="18"/>
      <c r="D477" s="18"/>
      <c r="E477" s="18"/>
      <c r="F477" s="18"/>
      <c r="G477" s="18"/>
      <c r="H477" s="18"/>
      <c r="I477" s="18"/>
      <c r="J477" s="18"/>
      <c r="K477" s="18"/>
      <c r="L477" s="18"/>
      <c r="M477" s="18"/>
      <c r="N477" s="18"/>
      <c r="O477" s="18"/>
      <c r="P477" s="18"/>
      <c r="Q477" s="18"/>
      <c r="R477" s="18"/>
      <c r="S477" s="18"/>
      <c r="T477" s="18"/>
      <c r="U477" s="18"/>
      <c r="V477" s="18"/>
      <c r="W477" s="18"/>
      <c r="X477" s="18"/>
      <c r="Y477" s="18"/>
      <c r="Z477" s="18"/>
      <c r="AA477" s="18"/>
      <c r="AB477" s="18"/>
      <c r="AC477" s="18"/>
      <c r="AD477" s="18"/>
      <c r="AE477" s="18"/>
    </row>
    <row r="478" spans="1:31" x14ac:dyDescent="0.3">
      <c r="A478" s="122" t="s">
        <v>1849</v>
      </c>
      <c r="B478" s="122"/>
      <c r="C478" s="122"/>
      <c r="D478" s="122"/>
      <c r="E478" s="122"/>
      <c r="F478" s="122"/>
      <c r="G478" s="122"/>
      <c r="H478" s="122"/>
      <c r="I478" s="122"/>
      <c r="J478" s="122"/>
      <c r="K478" s="122"/>
      <c r="L478" s="122"/>
      <c r="M478" s="122"/>
      <c r="N478" s="122"/>
      <c r="O478" s="122"/>
      <c r="P478" s="122"/>
      <c r="Q478" s="122"/>
      <c r="R478" s="122"/>
      <c r="S478" s="122"/>
      <c r="T478" s="122"/>
      <c r="U478" s="122"/>
      <c r="V478" s="122"/>
      <c r="W478" s="122"/>
      <c r="X478" s="122"/>
      <c r="Y478" s="122"/>
      <c r="Z478" s="122"/>
      <c r="AA478" s="122"/>
      <c r="AB478" s="122"/>
      <c r="AC478" s="122"/>
      <c r="AD478" s="122"/>
      <c r="AE478" s="122"/>
    </row>
    <row r="479" spans="1:31" x14ac:dyDescent="0.3">
      <c r="B479" s="198" t="s">
        <v>1720</v>
      </c>
      <c r="C479" s="198"/>
      <c r="D479" s="198" t="s">
        <v>1721</v>
      </c>
      <c r="E479" s="198" t="s">
        <v>1720</v>
      </c>
      <c r="F479" s="198"/>
      <c r="G479" s="198" t="s">
        <v>1721</v>
      </c>
      <c r="H479" s="198" t="s">
        <v>1720</v>
      </c>
      <c r="I479" s="198"/>
      <c r="J479" s="198" t="s">
        <v>1721</v>
      </c>
      <c r="K479" t="s">
        <v>188</v>
      </c>
      <c r="L479" s="198" t="s">
        <v>1720</v>
      </c>
      <c r="M479" s="198"/>
      <c r="N479" s="198" t="s">
        <v>1721</v>
      </c>
      <c r="O479" s="198" t="s">
        <v>1720</v>
      </c>
      <c r="P479" s="198"/>
      <c r="Q479" s="198" t="s">
        <v>1721</v>
      </c>
      <c r="R479" s="198" t="s">
        <v>1720</v>
      </c>
      <c r="S479" s="198"/>
      <c r="T479" s="198" t="s">
        <v>1721</v>
      </c>
      <c r="U479" t="s">
        <v>188</v>
      </c>
      <c r="V479" s="198" t="s">
        <v>1720</v>
      </c>
      <c r="W479" s="198"/>
      <c r="X479" s="198" t="s">
        <v>1721</v>
      </c>
      <c r="Y479" s="198" t="s">
        <v>1720</v>
      </c>
      <c r="Z479" s="198"/>
      <c r="AA479" s="198" t="s">
        <v>1721</v>
      </c>
      <c r="AB479" s="198" t="s">
        <v>1720</v>
      </c>
      <c r="AC479" s="198"/>
      <c r="AD479" s="198" t="s">
        <v>1721</v>
      </c>
      <c r="AE479" t="s">
        <v>188</v>
      </c>
    </row>
    <row r="480" spans="1:31" x14ac:dyDescent="0.3">
      <c r="A480" t="s">
        <v>190</v>
      </c>
      <c r="B480" s="2">
        <v>31</v>
      </c>
      <c r="C480" s="27" t="s">
        <v>188</v>
      </c>
      <c r="D480" s="2">
        <v>23.636363636363601</v>
      </c>
      <c r="E480" s="2">
        <v>0</v>
      </c>
      <c r="F480" s="27" t="s">
        <v>188</v>
      </c>
      <c r="G480" s="14">
        <v>11.5151515151515</v>
      </c>
      <c r="H480" s="2">
        <v>0</v>
      </c>
      <c r="I480" s="27" t="s">
        <v>188</v>
      </c>
      <c r="J480" s="14">
        <v>12.727273</v>
      </c>
      <c r="K480" s="27">
        <v>-1</v>
      </c>
      <c r="L480" s="2">
        <v>17442</v>
      </c>
      <c r="M480" s="27" t="s">
        <v>188</v>
      </c>
      <c r="N480" s="2">
        <v>364</v>
      </c>
      <c r="O480" s="2">
        <v>18818</v>
      </c>
      <c r="P480" s="27" t="s">
        <v>188</v>
      </c>
      <c r="Q480" s="14">
        <v>341.82</v>
      </c>
      <c r="R480" s="2">
        <v>21561</v>
      </c>
      <c r="S480" s="27" t="s">
        <v>188</v>
      </c>
      <c r="T480" s="14">
        <v>390.91</v>
      </c>
      <c r="U480" s="27">
        <v>0.23599999999999999</v>
      </c>
      <c r="V480" s="2">
        <v>1122706</v>
      </c>
      <c r="W480" s="27" t="s">
        <v>188</v>
      </c>
      <c r="X480" s="2">
        <v>3142</v>
      </c>
      <c r="Y480" s="2">
        <v>1236758</v>
      </c>
      <c r="Z480" s="27" t="s">
        <v>188</v>
      </c>
      <c r="AA480" s="14">
        <v>3473.33</v>
      </c>
      <c r="AB480" s="2">
        <v>1379441</v>
      </c>
      <c r="AC480" s="27" t="s">
        <v>188</v>
      </c>
      <c r="AD480" s="14">
        <v>3968.48</v>
      </c>
      <c r="AE480" s="27">
        <v>0.22900000000000001</v>
      </c>
    </row>
    <row r="481" spans="1:31" x14ac:dyDescent="0.3">
      <c r="A481" t="s">
        <v>1818</v>
      </c>
      <c r="B481" s="2">
        <v>0</v>
      </c>
      <c r="C481" s="27">
        <v>0</v>
      </c>
      <c r="D481" s="2">
        <v>80</v>
      </c>
      <c r="E481" s="2">
        <v>0</v>
      </c>
      <c r="F481" s="27"/>
      <c r="G481" s="14">
        <v>11.5151515151515</v>
      </c>
      <c r="H481" s="2">
        <v>0</v>
      </c>
      <c r="I481" s="27"/>
      <c r="J481" s="14">
        <v>12.727273</v>
      </c>
      <c r="K481" s="27"/>
      <c r="L481" s="2">
        <v>3146</v>
      </c>
      <c r="M481" s="27">
        <v>0.18</v>
      </c>
      <c r="N481" s="2">
        <v>220</v>
      </c>
      <c r="O481" s="2">
        <v>4211</v>
      </c>
      <c r="P481" s="27">
        <v>0.224</v>
      </c>
      <c r="Q481" s="14">
        <v>218.79</v>
      </c>
      <c r="R481" s="2">
        <v>3212</v>
      </c>
      <c r="S481" s="27">
        <v>0.14899999999999999</v>
      </c>
      <c r="T481" s="14">
        <v>261.20999999999998</v>
      </c>
      <c r="U481" s="27">
        <v>2.1000000000000001E-2</v>
      </c>
      <c r="V481" s="2">
        <v>87644</v>
      </c>
      <c r="W481" s="27">
        <v>7.8E-2</v>
      </c>
      <c r="X481" s="2">
        <v>1265</v>
      </c>
      <c r="Y481" s="2">
        <v>104566</v>
      </c>
      <c r="Z481" s="27">
        <v>8.5000000000000006E-2</v>
      </c>
      <c r="AA481" s="14">
        <v>1078.79</v>
      </c>
      <c r="AB481" s="2">
        <v>96657</v>
      </c>
      <c r="AC481" s="27">
        <v>7.0000000000000007E-2</v>
      </c>
      <c r="AD481" s="14">
        <v>1280.6099999999999</v>
      </c>
      <c r="AE481" s="27">
        <v>0.10299999999999999</v>
      </c>
    </row>
    <row r="482" spans="1:31" x14ac:dyDescent="0.3">
      <c r="A482" t="s">
        <v>1782</v>
      </c>
      <c r="B482" s="2">
        <v>0</v>
      </c>
      <c r="C482" s="27">
        <v>0</v>
      </c>
      <c r="D482" s="2">
        <v>80</v>
      </c>
      <c r="E482" s="2">
        <v>0</v>
      </c>
      <c r="F482" s="27"/>
      <c r="G482" s="14">
        <v>11.5151515151515</v>
      </c>
      <c r="H482" s="2">
        <v>0</v>
      </c>
      <c r="I482" s="27"/>
      <c r="J482" s="14">
        <v>12.727273</v>
      </c>
      <c r="K482" s="27"/>
      <c r="L482" s="2">
        <v>1974</v>
      </c>
      <c r="M482" s="27">
        <v>0.113</v>
      </c>
      <c r="N482" s="2">
        <v>198</v>
      </c>
      <c r="O482" s="2">
        <v>2054</v>
      </c>
      <c r="P482" s="27">
        <v>0.109</v>
      </c>
      <c r="Q482" s="14">
        <v>137.58000000000001</v>
      </c>
      <c r="R482" s="2">
        <v>1619</v>
      </c>
      <c r="S482" s="27">
        <v>7.4999999999999997E-2</v>
      </c>
      <c r="T482" s="14">
        <v>190.91</v>
      </c>
      <c r="U482" s="27">
        <v>-0.18</v>
      </c>
      <c r="V482" s="2">
        <v>52229</v>
      </c>
      <c r="W482" s="27">
        <v>4.7E-2</v>
      </c>
      <c r="X482" s="2">
        <v>1000</v>
      </c>
      <c r="Y482" s="2">
        <v>61603</v>
      </c>
      <c r="Z482" s="27">
        <v>0.05</v>
      </c>
      <c r="AA482" s="14">
        <v>900.61</v>
      </c>
      <c r="AB482" s="2">
        <v>59389</v>
      </c>
      <c r="AC482" s="27">
        <v>4.2999999999999997E-2</v>
      </c>
      <c r="AD482" s="14">
        <v>1142.42</v>
      </c>
      <c r="AE482" s="27">
        <v>0.13700000000000001</v>
      </c>
    </row>
    <row r="483" spans="1:31" x14ac:dyDescent="0.3">
      <c r="A483" t="s">
        <v>1836</v>
      </c>
      <c r="B483" s="2">
        <v>0</v>
      </c>
      <c r="C483" s="27">
        <v>0</v>
      </c>
      <c r="D483" s="2">
        <v>80</v>
      </c>
      <c r="E483" s="2">
        <v>0</v>
      </c>
      <c r="F483" s="27"/>
      <c r="G483" s="14">
        <v>11.5151515151515</v>
      </c>
      <c r="H483" s="2">
        <v>0</v>
      </c>
      <c r="I483" s="27"/>
      <c r="J483" s="14">
        <v>12.727273</v>
      </c>
      <c r="K483" s="27"/>
      <c r="L483" s="2">
        <v>1746</v>
      </c>
      <c r="M483" s="27">
        <v>0.1</v>
      </c>
      <c r="N483" s="2">
        <v>192</v>
      </c>
      <c r="O483" s="2">
        <v>1586</v>
      </c>
      <c r="P483" s="27">
        <v>8.4000000000000005E-2</v>
      </c>
      <c r="Q483" s="14">
        <v>123.03</v>
      </c>
      <c r="R483" s="2">
        <v>1141</v>
      </c>
      <c r="S483" s="27">
        <v>5.2999999999999999E-2</v>
      </c>
      <c r="T483" s="14">
        <v>154.55000000000001</v>
      </c>
      <c r="U483" s="27">
        <v>-0.34699999999999998</v>
      </c>
      <c r="V483" s="2">
        <v>30789</v>
      </c>
      <c r="W483" s="27">
        <v>2.7E-2</v>
      </c>
      <c r="X483" s="2">
        <v>735</v>
      </c>
      <c r="Y483" s="2">
        <v>33623</v>
      </c>
      <c r="Z483" s="27">
        <v>2.7E-2</v>
      </c>
      <c r="AA483" s="14">
        <v>711.52</v>
      </c>
      <c r="AB483" s="2">
        <v>29823</v>
      </c>
      <c r="AC483" s="27">
        <v>2.1999999999999999E-2</v>
      </c>
      <c r="AD483" s="14">
        <v>864.85</v>
      </c>
      <c r="AE483" s="27">
        <v>-3.1E-2</v>
      </c>
    </row>
    <row r="484" spans="1:31" x14ac:dyDescent="0.3">
      <c r="A484" t="s">
        <v>1837</v>
      </c>
      <c r="B484" s="2">
        <v>0</v>
      </c>
      <c r="C484" s="27">
        <v>0</v>
      </c>
      <c r="D484" s="2">
        <v>80</v>
      </c>
      <c r="E484" s="2">
        <v>0</v>
      </c>
      <c r="F484" s="27"/>
      <c r="G484" s="14">
        <v>11.5151515151515</v>
      </c>
      <c r="H484" s="2">
        <v>0</v>
      </c>
      <c r="I484" s="27"/>
      <c r="J484" s="14">
        <v>12.727273</v>
      </c>
      <c r="K484" s="27"/>
      <c r="L484" s="2">
        <v>235</v>
      </c>
      <c r="M484" s="27">
        <v>1.2999999999999999E-2</v>
      </c>
      <c r="N484" s="2">
        <v>88</v>
      </c>
      <c r="O484" s="2">
        <v>279</v>
      </c>
      <c r="P484" s="27">
        <v>1.4999999999999999E-2</v>
      </c>
      <c r="Q484" s="14">
        <v>64.239999999999995</v>
      </c>
      <c r="R484" s="2">
        <v>197</v>
      </c>
      <c r="S484" s="27">
        <v>8.9999999999999993E-3</v>
      </c>
      <c r="T484" s="14">
        <v>66.06</v>
      </c>
      <c r="U484" s="27">
        <v>-0.16200000000000001</v>
      </c>
      <c r="V484" s="2">
        <v>4568</v>
      </c>
      <c r="W484" s="27">
        <v>4.0000000000000001E-3</v>
      </c>
      <c r="X484" s="2">
        <v>275</v>
      </c>
      <c r="Y484" s="2">
        <v>5584</v>
      </c>
      <c r="Z484" s="27">
        <v>5.0000000000000001E-3</v>
      </c>
      <c r="AA484" s="14">
        <v>295.14999999999998</v>
      </c>
      <c r="AB484" s="2">
        <v>5281</v>
      </c>
      <c r="AC484" s="27">
        <v>4.0000000000000001E-3</v>
      </c>
      <c r="AD484" s="14">
        <v>381.21</v>
      </c>
      <c r="AE484" s="27">
        <v>0.156</v>
      </c>
    </row>
    <row r="485" spans="1:31" x14ac:dyDescent="0.3">
      <c r="A485" t="s">
        <v>1838</v>
      </c>
      <c r="B485" s="2">
        <v>0</v>
      </c>
      <c r="C485" s="27">
        <v>0</v>
      </c>
      <c r="D485" s="2">
        <v>80</v>
      </c>
      <c r="E485" s="2">
        <v>0</v>
      </c>
      <c r="F485" s="27"/>
      <c r="G485" s="14">
        <v>11.5151515151515</v>
      </c>
      <c r="H485" s="2">
        <v>0</v>
      </c>
      <c r="I485" s="27"/>
      <c r="J485" s="14">
        <v>12.727273</v>
      </c>
      <c r="K485" s="27"/>
      <c r="L485" s="2">
        <v>746</v>
      </c>
      <c r="M485" s="27">
        <v>4.2999999999999997E-2</v>
      </c>
      <c r="N485" s="2">
        <v>125</v>
      </c>
      <c r="O485" s="2">
        <v>488</v>
      </c>
      <c r="P485" s="27">
        <v>2.5999999999999999E-2</v>
      </c>
      <c r="Q485" s="14">
        <v>72.12</v>
      </c>
      <c r="R485" s="2">
        <v>395</v>
      </c>
      <c r="S485" s="27">
        <v>1.7999999999999999E-2</v>
      </c>
      <c r="T485" s="14">
        <v>93.33</v>
      </c>
      <c r="U485" s="27">
        <v>-0.47099999999999997</v>
      </c>
      <c r="V485" s="2">
        <v>6890</v>
      </c>
      <c r="W485" s="27">
        <v>6.0000000000000001E-3</v>
      </c>
      <c r="X485" s="2">
        <v>338</v>
      </c>
      <c r="Y485" s="2">
        <v>7325</v>
      </c>
      <c r="Z485" s="27">
        <v>6.0000000000000001E-3</v>
      </c>
      <c r="AA485" s="14">
        <v>322.42</v>
      </c>
      <c r="AB485" s="2">
        <v>6690</v>
      </c>
      <c r="AC485" s="27">
        <v>5.0000000000000001E-3</v>
      </c>
      <c r="AD485" s="14">
        <v>417.58</v>
      </c>
      <c r="AE485" s="27">
        <v>-2.9000000000000001E-2</v>
      </c>
    </row>
    <row r="486" spans="1:31" x14ac:dyDescent="0.3">
      <c r="A486" t="s">
        <v>1839</v>
      </c>
      <c r="B486" s="2">
        <v>0</v>
      </c>
      <c r="C486" s="27">
        <v>0</v>
      </c>
      <c r="D486" s="2">
        <v>80</v>
      </c>
      <c r="E486" s="2">
        <v>0</v>
      </c>
      <c r="F486" s="27"/>
      <c r="G486" s="14">
        <v>11.5151515151515</v>
      </c>
      <c r="H486" s="2">
        <v>0</v>
      </c>
      <c r="I486" s="27"/>
      <c r="J486" s="14">
        <v>12.727273</v>
      </c>
      <c r="K486" s="27"/>
      <c r="L486" s="2">
        <v>765</v>
      </c>
      <c r="M486" s="27">
        <v>4.3999999999999997E-2</v>
      </c>
      <c r="N486" s="2">
        <v>124</v>
      </c>
      <c r="O486" s="2">
        <v>819</v>
      </c>
      <c r="P486" s="27">
        <v>4.3999999999999997E-2</v>
      </c>
      <c r="Q486" s="14">
        <v>89.7</v>
      </c>
      <c r="R486" s="2">
        <v>549</v>
      </c>
      <c r="S486" s="27">
        <v>2.5000000000000001E-2</v>
      </c>
      <c r="T486" s="14">
        <v>107.27</v>
      </c>
      <c r="U486" s="27">
        <v>-0.28199999999999997</v>
      </c>
      <c r="V486" s="2">
        <v>19331</v>
      </c>
      <c r="W486" s="27">
        <v>1.7000000000000001E-2</v>
      </c>
      <c r="X486" s="2">
        <v>631</v>
      </c>
      <c r="Y486" s="2">
        <v>20714</v>
      </c>
      <c r="Z486" s="27">
        <v>1.7000000000000001E-2</v>
      </c>
      <c r="AA486" s="14">
        <v>571.52</v>
      </c>
      <c r="AB486" s="2">
        <v>17852</v>
      </c>
      <c r="AC486" s="27">
        <v>1.2999999999999999E-2</v>
      </c>
      <c r="AD486" s="14">
        <v>596.97</v>
      </c>
      <c r="AE486" s="27">
        <v>-7.6999999999999999E-2</v>
      </c>
    </row>
    <row r="487" spans="1:31" x14ac:dyDescent="0.3">
      <c r="A487" t="s">
        <v>1840</v>
      </c>
      <c r="B487" s="2">
        <v>0</v>
      </c>
      <c r="C487" s="27">
        <v>0</v>
      </c>
      <c r="D487" s="2">
        <v>80</v>
      </c>
      <c r="E487" s="2">
        <v>0</v>
      </c>
      <c r="F487" s="27"/>
      <c r="G487" s="14">
        <v>11.5151515151515</v>
      </c>
      <c r="H487" s="2">
        <v>0</v>
      </c>
      <c r="I487" s="27"/>
      <c r="J487" s="14">
        <v>12.727273</v>
      </c>
      <c r="K487" s="27"/>
      <c r="L487" s="2">
        <v>228</v>
      </c>
      <c r="M487" s="27">
        <v>1.2999999999999999E-2</v>
      </c>
      <c r="N487" s="2">
        <v>61</v>
      </c>
      <c r="O487" s="2">
        <v>468</v>
      </c>
      <c r="P487" s="27">
        <v>2.5000000000000001E-2</v>
      </c>
      <c r="Q487" s="14">
        <v>70.91</v>
      </c>
      <c r="R487" s="2">
        <v>478</v>
      </c>
      <c r="S487" s="27">
        <v>2.1999999999999999E-2</v>
      </c>
      <c r="T487" s="14">
        <v>103.03</v>
      </c>
      <c r="U487" s="27">
        <v>1.0960000000000001</v>
      </c>
      <c r="V487" s="2">
        <v>21440</v>
      </c>
      <c r="W487" s="27">
        <v>1.9E-2</v>
      </c>
      <c r="X487" s="2">
        <v>562</v>
      </c>
      <c r="Y487" s="2">
        <v>27980</v>
      </c>
      <c r="Z487" s="27">
        <v>2.3E-2</v>
      </c>
      <c r="AA487" s="14">
        <v>673.33</v>
      </c>
      <c r="AB487" s="2">
        <v>29566</v>
      </c>
      <c r="AC487" s="27">
        <v>2.1000000000000001E-2</v>
      </c>
      <c r="AD487" s="14">
        <v>901.82</v>
      </c>
      <c r="AE487" s="27">
        <v>0.379</v>
      </c>
    </row>
    <row r="488" spans="1:31" x14ac:dyDescent="0.3">
      <c r="A488" t="s">
        <v>1783</v>
      </c>
      <c r="B488" s="2">
        <v>0</v>
      </c>
      <c r="C488" s="27">
        <v>0</v>
      </c>
      <c r="D488" s="2">
        <v>80</v>
      </c>
      <c r="E488" s="2">
        <v>0</v>
      </c>
      <c r="F488" s="27"/>
      <c r="G488" s="14">
        <v>11.5151515151515</v>
      </c>
      <c r="H488" s="2">
        <v>0</v>
      </c>
      <c r="I488" s="27"/>
      <c r="J488" s="14">
        <v>12.727273</v>
      </c>
      <c r="K488" s="27"/>
      <c r="L488" s="2">
        <v>1172</v>
      </c>
      <c r="M488" s="27">
        <v>6.7000000000000004E-2</v>
      </c>
      <c r="N488" s="2">
        <v>166</v>
      </c>
      <c r="O488" s="2">
        <v>2157</v>
      </c>
      <c r="P488" s="27">
        <v>0.115</v>
      </c>
      <c r="Q488" s="14">
        <v>184.24</v>
      </c>
      <c r="R488" s="2">
        <v>1593</v>
      </c>
      <c r="S488" s="27">
        <v>7.3999999999999996E-2</v>
      </c>
      <c r="T488" s="14">
        <v>181.82</v>
      </c>
      <c r="U488" s="27">
        <v>0.35899999999999999</v>
      </c>
      <c r="V488" s="2">
        <v>35415</v>
      </c>
      <c r="W488" s="27">
        <v>3.2000000000000001E-2</v>
      </c>
      <c r="X488" s="2">
        <v>856</v>
      </c>
      <c r="Y488" s="2">
        <v>42963</v>
      </c>
      <c r="Z488" s="27">
        <v>3.5000000000000003E-2</v>
      </c>
      <c r="AA488" s="14">
        <v>770.91</v>
      </c>
      <c r="AB488" s="2">
        <v>37268</v>
      </c>
      <c r="AC488" s="27">
        <v>2.7E-2</v>
      </c>
      <c r="AD488" s="14">
        <v>953.33</v>
      </c>
      <c r="AE488" s="27">
        <v>5.1999999999999998E-2</v>
      </c>
    </row>
    <row r="489" spans="1:31" x14ac:dyDescent="0.3">
      <c r="A489" t="s">
        <v>1784</v>
      </c>
      <c r="B489" s="2">
        <v>0</v>
      </c>
      <c r="C489" s="27">
        <v>0</v>
      </c>
      <c r="D489" s="2">
        <v>80</v>
      </c>
      <c r="E489" s="2">
        <v>0</v>
      </c>
      <c r="F489" s="27"/>
      <c r="G489" s="14">
        <v>11.5151515151515</v>
      </c>
      <c r="H489" s="2">
        <v>0</v>
      </c>
      <c r="I489" s="27"/>
      <c r="J489" s="14">
        <v>12.727273</v>
      </c>
      <c r="K489" s="27"/>
      <c r="L489" s="2">
        <v>381</v>
      </c>
      <c r="M489" s="27">
        <v>2.1999999999999999E-2</v>
      </c>
      <c r="N489" s="2">
        <v>83</v>
      </c>
      <c r="O489" s="2">
        <v>764</v>
      </c>
      <c r="P489" s="27">
        <v>4.1000000000000002E-2</v>
      </c>
      <c r="Q489" s="14">
        <v>100.61</v>
      </c>
      <c r="R489" s="2">
        <v>424</v>
      </c>
      <c r="S489" s="27">
        <v>0.02</v>
      </c>
      <c r="T489" s="14">
        <v>84.24</v>
      </c>
      <c r="U489" s="27">
        <v>0.113</v>
      </c>
      <c r="V489" s="2">
        <v>8490</v>
      </c>
      <c r="W489" s="27">
        <v>8.0000000000000002E-3</v>
      </c>
      <c r="X489" s="2">
        <v>344</v>
      </c>
      <c r="Y489" s="2">
        <v>10898</v>
      </c>
      <c r="Z489" s="27">
        <v>8.9999999999999993E-3</v>
      </c>
      <c r="AA489" s="14">
        <v>400</v>
      </c>
      <c r="AB489" s="2">
        <v>9442</v>
      </c>
      <c r="AC489" s="27">
        <v>7.0000000000000001E-3</v>
      </c>
      <c r="AD489" s="14">
        <v>435.76</v>
      </c>
      <c r="AE489" s="27">
        <v>0.112</v>
      </c>
    </row>
    <row r="490" spans="1:31" x14ac:dyDescent="0.3">
      <c r="A490" t="s">
        <v>1841</v>
      </c>
      <c r="B490" s="2">
        <v>0</v>
      </c>
      <c r="C490" s="27">
        <v>0</v>
      </c>
      <c r="D490" s="2">
        <v>80</v>
      </c>
      <c r="E490" s="2">
        <v>0</v>
      </c>
      <c r="F490" s="27"/>
      <c r="G490" s="14">
        <v>11.5151515151515</v>
      </c>
      <c r="H490" s="2">
        <v>0</v>
      </c>
      <c r="I490" s="27"/>
      <c r="J490" s="14">
        <v>12.727273</v>
      </c>
      <c r="K490" s="27"/>
      <c r="L490" s="2">
        <v>258</v>
      </c>
      <c r="M490" s="27">
        <v>1.4999999999999999E-2</v>
      </c>
      <c r="N490" s="2">
        <v>73</v>
      </c>
      <c r="O490" s="2">
        <v>569</v>
      </c>
      <c r="P490" s="27">
        <v>0.03</v>
      </c>
      <c r="Q490" s="14">
        <v>89.7</v>
      </c>
      <c r="R490" s="2">
        <v>283</v>
      </c>
      <c r="S490" s="27">
        <v>1.2999999999999999E-2</v>
      </c>
      <c r="T490" s="14">
        <v>70.3</v>
      </c>
      <c r="U490" s="27">
        <v>9.7000000000000003E-2</v>
      </c>
      <c r="V490" s="2">
        <v>4452</v>
      </c>
      <c r="W490" s="27">
        <v>4.0000000000000001E-3</v>
      </c>
      <c r="X490" s="2">
        <v>274</v>
      </c>
      <c r="Y490" s="2">
        <v>5730</v>
      </c>
      <c r="Z490" s="27">
        <v>5.0000000000000001E-3</v>
      </c>
      <c r="AA490" s="14">
        <v>292.73</v>
      </c>
      <c r="AB490" s="2">
        <v>4171</v>
      </c>
      <c r="AC490" s="27">
        <v>3.0000000000000001E-3</v>
      </c>
      <c r="AD490" s="14">
        <v>311.52</v>
      </c>
      <c r="AE490" s="27">
        <v>-6.3E-2</v>
      </c>
    </row>
    <row r="491" spans="1:31" x14ac:dyDescent="0.3">
      <c r="A491" t="s">
        <v>1842</v>
      </c>
      <c r="B491" s="2">
        <v>0</v>
      </c>
      <c r="C491" s="27">
        <v>0</v>
      </c>
      <c r="D491" s="2">
        <v>80</v>
      </c>
      <c r="E491" s="2">
        <v>0</v>
      </c>
      <c r="F491" s="27"/>
      <c r="G491" s="14">
        <v>11.5151515151515</v>
      </c>
      <c r="H491" s="2">
        <v>0</v>
      </c>
      <c r="I491" s="27"/>
      <c r="J491" s="14">
        <v>12.727273</v>
      </c>
      <c r="K491" s="27"/>
      <c r="L491" s="2">
        <v>51</v>
      </c>
      <c r="M491" s="27">
        <v>3.0000000000000001E-3</v>
      </c>
      <c r="N491" s="2">
        <v>33</v>
      </c>
      <c r="O491" s="2">
        <v>80</v>
      </c>
      <c r="P491" s="27">
        <v>4.0000000000000001E-3</v>
      </c>
      <c r="Q491" s="14">
        <v>43.03</v>
      </c>
      <c r="R491" s="2">
        <v>19</v>
      </c>
      <c r="S491" s="27">
        <v>1E-3</v>
      </c>
      <c r="T491" s="14">
        <v>10.3</v>
      </c>
      <c r="U491" s="27">
        <v>-0.627</v>
      </c>
      <c r="V491" s="2">
        <v>837</v>
      </c>
      <c r="W491" s="27">
        <v>1E-3</v>
      </c>
      <c r="X491" s="2">
        <v>121</v>
      </c>
      <c r="Y491" s="2">
        <v>977</v>
      </c>
      <c r="Z491" s="27">
        <v>1E-3</v>
      </c>
      <c r="AA491" s="14">
        <v>124.85</v>
      </c>
      <c r="AB491" s="2">
        <v>571</v>
      </c>
      <c r="AC491" s="27">
        <v>0</v>
      </c>
      <c r="AD491" s="14">
        <v>138.79</v>
      </c>
      <c r="AE491" s="27">
        <v>-0.318</v>
      </c>
    </row>
    <row r="492" spans="1:31" x14ac:dyDescent="0.3">
      <c r="A492" t="s">
        <v>1843</v>
      </c>
      <c r="B492" s="2">
        <v>0</v>
      </c>
      <c r="C492" s="27">
        <v>0</v>
      </c>
      <c r="D492" s="2">
        <v>80</v>
      </c>
      <c r="E492" s="2">
        <v>0</v>
      </c>
      <c r="F492" s="27"/>
      <c r="G492" s="14">
        <v>11.5151515151515</v>
      </c>
      <c r="H492" s="2">
        <v>0</v>
      </c>
      <c r="I492" s="27"/>
      <c r="J492" s="14">
        <v>12.727273</v>
      </c>
      <c r="K492" s="27"/>
      <c r="L492" s="2">
        <v>76</v>
      </c>
      <c r="M492" s="27">
        <v>4.0000000000000001E-3</v>
      </c>
      <c r="N492" s="2">
        <v>34</v>
      </c>
      <c r="O492" s="2">
        <v>193</v>
      </c>
      <c r="P492" s="27">
        <v>0.01</v>
      </c>
      <c r="Q492" s="14">
        <v>57.58</v>
      </c>
      <c r="R492" s="2">
        <v>130</v>
      </c>
      <c r="S492" s="27">
        <v>6.0000000000000001E-3</v>
      </c>
      <c r="T492" s="14">
        <v>50.91</v>
      </c>
      <c r="U492" s="27">
        <v>0.71099999999999997</v>
      </c>
      <c r="V492" s="2">
        <v>850</v>
      </c>
      <c r="W492" s="27">
        <v>1E-3</v>
      </c>
      <c r="X492" s="2">
        <v>151</v>
      </c>
      <c r="Y492" s="2">
        <v>1018</v>
      </c>
      <c r="Z492" s="27">
        <v>1E-3</v>
      </c>
      <c r="AA492" s="14">
        <v>130.30000000000001</v>
      </c>
      <c r="AB492" s="2">
        <v>694</v>
      </c>
      <c r="AC492" s="27">
        <v>1E-3</v>
      </c>
      <c r="AD492" s="14">
        <v>106.67</v>
      </c>
      <c r="AE492" s="27">
        <v>-0.184</v>
      </c>
    </row>
    <row r="493" spans="1:31" x14ac:dyDescent="0.3">
      <c r="A493" t="s">
        <v>1844</v>
      </c>
      <c r="B493" s="2">
        <v>0</v>
      </c>
      <c r="C493" s="27">
        <v>0</v>
      </c>
      <c r="D493" s="2">
        <v>80</v>
      </c>
      <c r="E493" s="2">
        <v>0</v>
      </c>
      <c r="F493" s="27"/>
      <c r="G493" s="14">
        <v>11.5151515151515</v>
      </c>
      <c r="H493" s="2">
        <v>0</v>
      </c>
      <c r="I493" s="27"/>
      <c r="J493" s="14">
        <v>12.727273</v>
      </c>
      <c r="K493" s="27"/>
      <c r="L493" s="2">
        <v>131</v>
      </c>
      <c r="M493" s="27">
        <v>8.0000000000000002E-3</v>
      </c>
      <c r="N493" s="2">
        <v>49</v>
      </c>
      <c r="O493" s="2">
        <v>296</v>
      </c>
      <c r="P493" s="27">
        <v>1.6E-2</v>
      </c>
      <c r="Q493" s="14">
        <v>64.239999999999995</v>
      </c>
      <c r="R493" s="2">
        <v>134</v>
      </c>
      <c r="S493" s="27">
        <v>6.0000000000000001E-3</v>
      </c>
      <c r="T493" s="14">
        <v>43.64</v>
      </c>
      <c r="U493" s="27">
        <v>2.3E-2</v>
      </c>
      <c r="V493" s="2">
        <v>2765</v>
      </c>
      <c r="W493" s="27">
        <v>2E-3</v>
      </c>
      <c r="X493" s="2">
        <v>232</v>
      </c>
      <c r="Y493" s="2">
        <v>3735</v>
      </c>
      <c r="Z493" s="27">
        <v>3.0000000000000001E-3</v>
      </c>
      <c r="AA493" s="14">
        <v>243.03</v>
      </c>
      <c r="AB493" s="2">
        <v>2906</v>
      </c>
      <c r="AC493" s="27">
        <v>2E-3</v>
      </c>
      <c r="AD493" s="14">
        <v>254.55</v>
      </c>
      <c r="AE493" s="27">
        <v>5.0999999999999997E-2</v>
      </c>
    </row>
    <row r="494" spans="1:31" x14ac:dyDescent="0.3">
      <c r="A494" t="s">
        <v>1845</v>
      </c>
      <c r="B494" s="2">
        <v>0</v>
      </c>
      <c r="C494" s="27">
        <v>0</v>
      </c>
      <c r="D494" s="2">
        <v>80</v>
      </c>
      <c r="E494" s="2">
        <v>0</v>
      </c>
      <c r="F494" s="27"/>
      <c r="G494" s="14">
        <v>11.5151515151515</v>
      </c>
      <c r="H494" s="2">
        <v>0</v>
      </c>
      <c r="I494" s="27"/>
      <c r="J494" s="14">
        <v>12.727273</v>
      </c>
      <c r="K494" s="27"/>
      <c r="L494" s="2">
        <v>123</v>
      </c>
      <c r="M494" s="27">
        <v>7.0000000000000001E-3</v>
      </c>
      <c r="N494" s="2">
        <v>42</v>
      </c>
      <c r="O494" s="2">
        <v>195</v>
      </c>
      <c r="P494" s="27">
        <v>0.01</v>
      </c>
      <c r="Q494" s="14">
        <v>52.73</v>
      </c>
      <c r="R494" s="2">
        <v>141</v>
      </c>
      <c r="S494" s="27">
        <v>7.0000000000000001E-3</v>
      </c>
      <c r="T494" s="14">
        <v>52.12</v>
      </c>
      <c r="U494" s="27">
        <v>0.14599999999999999</v>
      </c>
      <c r="V494" s="2">
        <v>4038</v>
      </c>
      <c r="W494" s="27">
        <v>4.0000000000000001E-3</v>
      </c>
      <c r="X494" s="2">
        <v>256</v>
      </c>
      <c r="Y494" s="2">
        <v>5168</v>
      </c>
      <c r="Z494" s="27">
        <v>4.0000000000000001E-3</v>
      </c>
      <c r="AA494" s="14">
        <v>315.14999999999998</v>
      </c>
      <c r="AB494" s="2">
        <v>5271</v>
      </c>
      <c r="AC494" s="27">
        <v>4.0000000000000001E-3</v>
      </c>
      <c r="AD494" s="14">
        <v>334.55</v>
      </c>
      <c r="AE494" s="27">
        <v>0.30499999999999999</v>
      </c>
    </row>
    <row r="495" spans="1:31" x14ac:dyDescent="0.3">
      <c r="A495" t="s">
        <v>1785</v>
      </c>
      <c r="B495" s="2">
        <v>0</v>
      </c>
      <c r="C495" s="27">
        <v>0</v>
      </c>
      <c r="D495" s="2">
        <v>80</v>
      </c>
      <c r="E495" s="2">
        <v>0</v>
      </c>
      <c r="F495" s="27"/>
      <c r="G495" s="14">
        <v>11.5151515151515</v>
      </c>
      <c r="H495" s="2">
        <v>0</v>
      </c>
      <c r="I495" s="27"/>
      <c r="J495" s="14">
        <v>12.727273</v>
      </c>
      <c r="K495" s="27"/>
      <c r="L495" s="2">
        <v>791</v>
      </c>
      <c r="M495" s="27">
        <v>4.4999999999999998E-2</v>
      </c>
      <c r="N495" s="2">
        <v>125</v>
      </c>
      <c r="O495" s="2">
        <v>1393</v>
      </c>
      <c r="P495" s="27">
        <v>7.3999999999999996E-2</v>
      </c>
      <c r="Q495" s="14">
        <v>156.97</v>
      </c>
      <c r="R495" s="2">
        <v>1169</v>
      </c>
      <c r="S495" s="27">
        <v>5.3999999999999999E-2</v>
      </c>
      <c r="T495" s="14">
        <v>156.36000000000001</v>
      </c>
      <c r="U495" s="27">
        <v>0.47799999999999998</v>
      </c>
      <c r="V495" s="2">
        <v>26925</v>
      </c>
      <c r="W495" s="27">
        <v>2.4E-2</v>
      </c>
      <c r="X495" s="2">
        <v>835</v>
      </c>
      <c r="Y495" s="2">
        <v>32065</v>
      </c>
      <c r="Z495" s="27">
        <v>2.5999999999999999E-2</v>
      </c>
      <c r="AA495" s="14">
        <v>649.09</v>
      </c>
      <c r="AB495" s="2">
        <v>27826</v>
      </c>
      <c r="AC495" s="27">
        <v>0.02</v>
      </c>
      <c r="AD495" s="14">
        <v>777.58</v>
      </c>
      <c r="AE495" s="27">
        <v>3.3000000000000002E-2</v>
      </c>
    </row>
    <row r="496" spans="1:31" x14ac:dyDescent="0.3">
      <c r="A496" t="s">
        <v>1841</v>
      </c>
      <c r="B496" s="2">
        <v>0</v>
      </c>
      <c r="C496" s="27">
        <v>0</v>
      </c>
      <c r="D496" s="2">
        <v>80</v>
      </c>
      <c r="E496" s="2">
        <v>0</v>
      </c>
      <c r="F496" s="27"/>
      <c r="G496" s="14">
        <v>11.5151515151515</v>
      </c>
      <c r="H496" s="2">
        <v>0</v>
      </c>
      <c r="I496" s="27"/>
      <c r="J496" s="14">
        <v>12.727273</v>
      </c>
      <c r="K496" s="27"/>
      <c r="L496" s="2">
        <v>680</v>
      </c>
      <c r="M496" s="27">
        <v>3.9E-2</v>
      </c>
      <c r="N496" s="2">
        <v>120</v>
      </c>
      <c r="O496" s="2">
        <v>1233</v>
      </c>
      <c r="P496" s="27">
        <v>6.6000000000000003E-2</v>
      </c>
      <c r="Q496" s="14">
        <v>147.88</v>
      </c>
      <c r="R496" s="2">
        <v>964</v>
      </c>
      <c r="S496" s="27">
        <v>4.4999999999999998E-2</v>
      </c>
      <c r="T496" s="14">
        <v>143.03</v>
      </c>
      <c r="U496" s="27">
        <v>0.41799999999999998</v>
      </c>
      <c r="V496" s="2">
        <v>18926</v>
      </c>
      <c r="W496" s="27">
        <v>1.7000000000000001E-2</v>
      </c>
      <c r="X496" s="2">
        <v>726</v>
      </c>
      <c r="Y496" s="2">
        <v>21418</v>
      </c>
      <c r="Z496" s="27">
        <v>1.7000000000000001E-2</v>
      </c>
      <c r="AA496" s="14">
        <v>541.82000000000005</v>
      </c>
      <c r="AB496" s="2">
        <v>18402</v>
      </c>
      <c r="AC496" s="27">
        <v>1.2999999999999999E-2</v>
      </c>
      <c r="AD496" s="14">
        <v>656.97</v>
      </c>
      <c r="AE496" s="27">
        <v>-2.8000000000000001E-2</v>
      </c>
    </row>
    <row r="497" spans="1:31" x14ac:dyDescent="0.3">
      <c r="A497" t="s">
        <v>1842</v>
      </c>
      <c r="B497" s="2">
        <v>0</v>
      </c>
      <c r="C497" s="27">
        <v>0</v>
      </c>
      <c r="D497" s="2">
        <v>80</v>
      </c>
      <c r="E497" s="2">
        <v>0</v>
      </c>
      <c r="F497" s="27"/>
      <c r="G497" s="14">
        <v>11.5151515151515</v>
      </c>
      <c r="H497" s="2">
        <v>0</v>
      </c>
      <c r="I497" s="27"/>
      <c r="J497" s="14">
        <v>12.727273</v>
      </c>
      <c r="K497" s="27"/>
      <c r="L497" s="2">
        <v>120</v>
      </c>
      <c r="M497" s="27">
        <v>7.0000000000000001E-3</v>
      </c>
      <c r="N497" s="2">
        <v>48</v>
      </c>
      <c r="O497" s="2">
        <v>292</v>
      </c>
      <c r="P497" s="27">
        <v>1.6E-2</v>
      </c>
      <c r="Q497" s="14">
        <v>82</v>
      </c>
      <c r="R497" s="2">
        <v>156</v>
      </c>
      <c r="S497" s="27">
        <v>7.0000000000000001E-3</v>
      </c>
      <c r="T497" s="14">
        <v>58.18</v>
      </c>
      <c r="U497" s="27">
        <v>0.3</v>
      </c>
      <c r="V497" s="2">
        <v>3120</v>
      </c>
      <c r="W497" s="27">
        <v>3.0000000000000001E-3</v>
      </c>
      <c r="X497" s="2">
        <v>239</v>
      </c>
      <c r="Y497" s="2">
        <v>3229</v>
      </c>
      <c r="Z497" s="27">
        <v>3.0000000000000001E-3</v>
      </c>
      <c r="AA497" s="14">
        <v>228</v>
      </c>
      <c r="AB497" s="2">
        <v>2421</v>
      </c>
      <c r="AC497" s="27">
        <v>2E-3</v>
      </c>
      <c r="AD497" s="14">
        <v>213.33</v>
      </c>
      <c r="AE497" s="27">
        <v>-0.224</v>
      </c>
    </row>
    <row r="498" spans="1:31" x14ac:dyDescent="0.3">
      <c r="A498" t="s">
        <v>1843</v>
      </c>
      <c r="B498" s="2">
        <v>0</v>
      </c>
      <c r="C498" s="27">
        <v>0</v>
      </c>
      <c r="D498" s="2">
        <v>80</v>
      </c>
      <c r="E498" s="2">
        <v>0</v>
      </c>
      <c r="F498" s="27"/>
      <c r="G498" s="14">
        <v>11.5151515151515</v>
      </c>
      <c r="H498" s="2">
        <v>0</v>
      </c>
      <c r="I498" s="27"/>
      <c r="J498" s="14">
        <v>12.727273</v>
      </c>
      <c r="K498" s="27"/>
      <c r="L498" s="2">
        <v>118</v>
      </c>
      <c r="M498" s="27">
        <v>7.0000000000000001E-3</v>
      </c>
      <c r="N498" s="2">
        <v>41</v>
      </c>
      <c r="O498" s="2">
        <v>391</v>
      </c>
      <c r="P498" s="27">
        <v>2.1000000000000001E-2</v>
      </c>
      <c r="Q498" s="14">
        <v>72.12</v>
      </c>
      <c r="R498" s="2">
        <v>348</v>
      </c>
      <c r="S498" s="27">
        <v>1.6E-2</v>
      </c>
      <c r="T498" s="14">
        <v>83.03</v>
      </c>
      <c r="U498" s="27">
        <v>1.9490000000000001</v>
      </c>
      <c r="V498" s="2">
        <v>2884</v>
      </c>
      <c r="W498" s="27">
        <v>3.0000000000000001E-3</v>
      </c>
      <c r="X498" s="2">
        <v>239</v>
      </c>
      <c r="Y498" s="2">
        <v>3937</v>
      </c>
      <c r="Z498" s="27">
        <v>3.0000000000000001E-3</v>
      </c>
      <c r="AA498" s="14">
        <v>250.3</v>
      </c>
      <c r="AB498" s="2">
        <v>3319</v>
      </c>
      <c r="AC498" s="27">
        <v>2E-3</v>
      </c>
      <c r="AD498" s="14">
        <v>290.91000000000003</v>
      </c>
      <c r="AE498" s="27">
        <v>0.151</v>
      </c>
    </row>
    <row r="499" spans="1:31" x14ac:dyDescent="0.3">
      <c r="A499" t="s">
        <v>1844</v>
      </c>
      <c r="B499" s="2">
        <v>0</v>
      </c>
      <c r="C499" s="27">
        <v>0</v>
      </c>
      <c r="D499" s="2">
        <v>80</v>
      </c>
      <c r="E499" s="2">
        <v>0</v>
      </c>
      <c r="F499" s="27"/>
      <c r="G499" s="14">
        <v>11.5151515151515</v>
      </c>
      <c r="H499" s="2">
        <v>0</v>
      </c>
      <c r="I499" s="27"/>
      <c r="J499" s="14">
        <v>12.727273</v>
      </c>
      <c r="K499" s="27"/>
      <c r="L499" s="2">
        <v>442</v>
      </c>
      <c r="M499" s="27">
        <v>2.5000000000000001E-2</v>
      </c>
      <c r="N499" s="2">
        <v>104</v>
      </c>
      <c r="O499" s="2">
        <v>550</v>
      </c>
      <c r="P499" s="27">
        <v>2.9000000000000001E-2</v>
      </c>
      <c r="Q499" s="14">
        <v>90.3</v>
      </c>
      <c r="R499" s="2">
        <v>460</v>
      </c>
      <c r="S499" s="27">
        <v>2.1000000000000001E-2</v>
      </c>
      <c r="T499" s="14">
        <v>94.55</v>
      </c>
      <c r="U499" s="27">
        <v>4.1000000000000002E-2</v>
      </c>
      <c r="V499" s="2">
        <v>12922</v>
      </c>
      <c r="W499" s="27">
        <v>1.2E-2</v>
      </c>
      <c r="X499" s="2">
        <v>567</v>
      </c>
      <c r="Y499" s="2">
        <v>14252</v>
      </c>
      <c r="Z499" s="27">
        <v>1.2E-2</v>
      </c>
      <c r="AA499" s="14">
        <v>467.88</v>
      </c>
      <c r="AB499" s="2">
        <v>12662</v>
      </c>
      <c r="AC499" s="27">
        <v>8.9999999999999993E-3</v>
      </c>
      <c r="AD499" s="14">
        <v>512.73</v>
      </c>
      <c r="AE499" s="27">
        <v>-0.02</v>
      </c>
    </row>
    <row r="500" spans="1:31" x14ac:dyDescent="0.3">
      <c r="A500" t="s">
        <v>1845</v>
      </c>
      <c r="B500" s="2">
        <v>0</v>
      </c>
      <c r="C500" s="27">
        <v>0</v>
      </c>
      <c r="D500" s="2">
        <v>80</v>
      </c>
      <c r="E500" s="2">
        <v>0</v>
      </c>
      <c r="F500" s="27"/>
      <c r="G500" s="14">
        <v>11.5151515151515</v>
      </c>
      <c r="H500" s="2">
        <v>0</v>
      </c>
      <c r="I500" s="27"/>
      <c r="J500" s="14">
        <v>12.727273</v>
      </c>
      <c r="K500" s="27"/>
      <c r="L500" s="2">
        <v>111</v>
      </c>
      <c r="M500" s="27">
        <v>6.0000000000000001E-3</v>
      </c>
      <c r="N500" s="2">
        <v>33</v>
      </c>
      <c r="O500" s="2">
        <v>160</v>
      </c>
      <c r="P500" s="27">
        <v>8.9999999999999993E-3</v>
      </c>
      <c r="Q500" s="14">
        <v>50.91</v>
      </c>
      <c r="R500" s="2">
        <v>205</v>
      </c>
      <c r="S500" s="27">
        <v>0.01</v>
      </c>
      <c r="T500" s="14">
        <v>60</v>
      </c>
      <c r="U500" s="27">
        <v>0.84699999999999998</v>
      </c>
      <c r="V500" s="2">
        <v>7999</v>
      </c>
      <c r="W500" s="27">
        <v>7.0000000000000001E-3</v>
      </c>
      <c r="X500" s="2">
        <v>368</v>
      </c>
      <c r="Y500" s="2">
        <v>10647</v>
      </c>
      <c r="Z500" s="27">
        <v>8.9999999999999993E-3</v>
      </c>
      <c r="AA500" s="14">
        <v>400.61</v>
      </c>
      <c r="AB500" s="2">
        <v>9424</v>
      </c>
      <c r="AC500" s="27">
        <v>7.0000000000000001E-3</v>
      </c>
      <c r="AD500" s="14">
        <v>411.52</v>
      </c>
      <c r="AE500" s="27">
        <v>0.17799999999999999</v>
      </c>
    </row>
    <row r="501" spans="1:31" x14ac:dyDescent="0.3">
      <c r="A501" t="s">
        <v>1834</v>
      </c>
      <c r="B501" s="2">
        <v>31</v>
      </c>
      <c r="C501" s="27">
        <v>1</v>
      </c>
      <c r="D501" s="2">
        <v>23.636363636363601</v>
      </c>
      <c r="E501" s="2">
        <v>0</v>
      </c>
      <c r="F501" s="27"/>
      <c r="G501" s="14">
        <v>11.5151515151515</v>
      </c>
      <c r="H501" s="2">
        <v>0</v>
      </c>
      <c r="I501" s="27"/>
      <c r="J501" s="14">
        <v>12.727273</v>
      </c>
      <c r="K501" s="27">
        <v>-1</v>
      </c>
      <c r="L501" s="2">
        <v>14296</v>
      </c>
      <c r="M501" s="27">
        <v>0.82</v>
      </c>
      <c r="N501" s="2">
        <v>350</v>
      </c>
      <c r="O501" s="2">
        <v>14607</v>
      </c>
      <c r="P501" s="27">
        <v>0.77600000000000002</v>
      </c>
      <c r="Q501" s="14">
        <v>327.88</v>
      </c>
      <c r="R501" s="2">
        <v>18349</v>
      </c>
      <c r="S501" s="27">
        <v>0.85099999999999998</v>
      </c>
      <c r="T501" s="14">
        <v>426.06</v>
      </c>
      <c r="U501" s="27">
        <v>0.28399999999999997</v>
      </c>
      <c r="V501" s="2">
        <v>1035062</v>
      </c>
      <c r="W501" s="27">
        <v>0.92200000000000004</v>
      </c>
      <c r="X501" s="2">
        <v>3094</v>
      </c>
      <c r="Y501" s="2">
        <v>1132192</v>
      </c>
      <c r="Z501" s="27">
        <v>0.91500000000000004</v>
      </c>
      <c r="AA501" s="14">
        <v>3358.18</v>
      </c>
      <c r="AB501" s="2">
        <v>1282784</v>
      </c>
      <c r="AC501" s="27">
        <v>0.93</v>
      </c>
      <c r="AD501" s="14">
        <v>4167.2700000000004</v>
      </c>
      <c r="AE501" s="27">
        <v>0.23899999999999999</v>
      </c>
    </row>
    <row r="502" spans="1:31" x14ac:dyDescent="0.3">
      <c r="A502" t="s">
        <v>1782</v>
      </c>
      <c r="B502" s="2">
        <v>31</v>
      </c>
      <c r="C502" s="27">
        <v>1</v>
      </c>
      <c r="D502" s="2">
        <v>23.636363636363601</v>
      </c>
      <c r="E502" s="2">
        <v>0</v>
      </c>
      <c r="F502" s="27"/>
      <c r="G502" s="14">
        <v>11.5151515151515</v>
      </c>
      <c r="H502" s="2">
        <v>0</v>
      </c>
      <c r="I502" s="27"/>
      <c r="J502" s="14">
        <v>12.727273</v>
      </c>
      <c r="K502" s="27">
        <v>-1</v>
      </c>
      <c r="L502" s="2">
        <v>10954</v>
      </c>
      <c r="M502" s="27">
        <v>0.628</v>
      </c>
      <c r="N502" s="2">
        <v>301</v>
      </c>
      <c r="O502" s="2">
        <v>10565</v>
      </c>
      <c r="P502" s="27">
        <v>0.56100000000000005</v>
      </c>
      <c r="Q502" s="14">
        <v>324.24</v>
      </c>
      <c r="R502" s="2">
        <v>13337</v>
      </c>
      <c r="S502" s="27">
        <v>0.61899999999999999</v>
      </c>
      <c r="T502" s="14">
        <v>399.39</v>
      </c>
      <c r="U502" s="27">
        <v>0.218</v>
      </c>
      <c r="V502" s="2">
        <v>832812</v>
      </c>
      <c r="W502" s="27">
        <v>0.74199999999999999</v>
      </c>
      <c r="X502" s="2">
        <v>3516</v>
      </c>
      <c r="Y502" s="2">
        <v>909780</v>
      </c>
      <c r="Z502" s="27">
        <v>0.73599999999999999</v>
      </c>
      <c r="AA502" s="14">
        <v>3381.21</v>
      </c>
      <c r="AB502" s="2">
        <v>1035590</v>
      </c>
      <c r="AC502" s="27">
        <v>0.751</v>
      </c>
      <c r="AD502" s="14">
        <v>4364.24</v>
      </c>
      <c r="AE502" s="27">
        <v>0.24299999999999999</v>
      </c>
    </row>
    <row r="503" spans="1:31" x14ac:dyDescent="0.3">
      <c r="A503" t="s">
        <v>1836</v>
      </c>
      <c r="B503" s="2">
        <v>9</v>
      </c>
      <c r="C503" s="27">
        <v>0.29032258064516131</v>
      </c>
      <c r="D503" s="2">
        <v>8.4848484848484809</v>
      </c>
      <c r="E503" s="2">
        <v>0</v>
      </c>
      <c r="F503" s="27"/>
      <c r="G503" s="14">
        <v>11.5151515151515</v>
      </c>
      <c r="H503" s="2">
        <v>0</v>
      </c>
      <c r="I503" s="27"/>
      <c r="J503" s="14">
        <v>12.727273</v>
      </c>
      <c r="K503" s="27">
        <v>-1</v>
      </c>
      <c r="L503" s="2">
        <v>6815</v>
      </c>
      <c r="M503" s="27">
        <v>0.39100000000000001</v>
      </c>
      <c r="N503" s="2">
        <v>292</v>
      </c>
      <c r="O503" s="2">
        <v>5815</v>
      </c>
      <c r="P503" s="27">
        <v>0.309</v>
      </c>
      <c r="Q503" s="14">
        <v>245</v>
      </c>
      <c r="R503" s="2">
        <v>6828</v>
      </c>
      <c r="S503" s="27">
        <v>0.317</v>
      </c>
      <c r="T503" s="14">
        <v>308.48</v>
      </c>
      <c r="U503" s="27">
        <v>2E-3</v>
      </c>
      <c r="V503" s="2">
        <v>448888</v>
      </c>
      <c r="W503" s="27">
        <v>0.4</v>
      </c>
      <c r="X503" s="2">
        <v>2780</v>
      </c>
      <c r="Y503" s="2">
        <v>469119</v>
      </c>
      <c r="Z503" s="27">
        <v>0.379</v>
      </c>
      <c r="AA503" s="14">
        <v>2690</v>
      </c>
      <c r="AB503" s="2">
        <v>505838</v>
      </c>
      <c r="AC503" s="27">
        <v>0.36699999999999999</v>
      </c>
      <c r="AD503" s="14">
        <v>3067.88</v>
      </c>
      <c r="AE503" s="27">
        <v>0.127</v>
      </c>
    </row>
    <row r="504" spans="1:31" x14ac:dyDescent="0.3">
      <c r="A504" t="s">
        <v>1837</v>
      </c>
      <c r="B504" s="2">
        <v>0</v>
      </c>
      <c r="C504" s="27">
        <v>0</v>
      </c>
      <c r="D504" s="2">
        <v>80</v>
      </c>
      <c r="E504" s="2">
        <v>0</v>
      </c>
      <c r="F504" s="27"/>
      <c r="G504" s="14">
        <v>11.5151515151515</v>
      </c>
      <c r="H504" s="2">
        <v>0</v>
      </c>
      <c r="I504" s="27"/>
      <c r="J504" s="14">
        <v>12.727273</v>
      </c>
      <c r="K504" s="27"/>
      <c r="L504" s="2">
        <v>1270</v>
      </c>
      <c r="M504" s="27">
        <v>7.2999999999999995E-2</v>
      </c>
      <c r="N504" s="2">
        <v>148</v>
      </c>
      <c r="O504" s="2">
        <v>1160</v>
      </c>
      <c r="P504" s="27">
        <v>6.2E-2</v>
      </c>
      <c r="Q504" s="14">
        <v>133.33000000000001</v>
      </c>
      <c r="R504" s="2">
        <v>1343</v>
      </c>
      <c r="S504" s="27">
        <v>6.2E-2</v>
      </c>
      <c r="T504" s="14">
        <v>161.82</v>
      </c>
      <c r="U504" s="27">
        <v>5.7000000000000002E-2</v>
      </c>
      <c r="V504" s="2">
        <v>101320</v>
      </c>
      <c r="W504" s="27">
        <v>0.09</v>
      </c>
      <c r="X504" s="2">
        <v>1358</v>
      </c>
      <c r="Y504" s="2">
        <v>102175</v>
      </c>
      <c r="Z504" s="27">
        <v>8.3000000000000004E-2</v>
      </c>
      <c r="AA504" s="14">
        <v>1235.76</v>
      </c>
      <c r="AB504" s="2">
        <v>106951</v>
      </c>
      <c r="AC504" s="27">
        <v>7.8E-2</v>
      </c>
      <c r="AD504" s="14">
        <v>1728.48</v>
      </c>
      <c r="AE504" s="27">
        <v>5.6000000000000001E-2</v>
      </c>
    </row>
    <row r="505" spans="1:31" x14ac:dyDescent="0.3">
      <c r="A505" t="s">
        <v>1838</v>
      </c>
      <c r="B505" s="2">
        <v>0</v>
      </c>
      <c r="C505" s="27">
        <v>0</v>
      </c>
      <c r="D505" s="2">
        <v>80</v>
      </c>
      <c r="E505" s="2">
        <v>0</v>
      </c>
      <c r="F505" s="27"/>
      <c r="G505" s="14">
        <v>11.5151515151515</v>
      </c>
      <c r="H505" s="2">
        <v>0</v>
      </c>
      <c r="I505" s="27"/>
      <c r="J505" s="14">
        <v>12.727273</v>
      </c>
      <c r="K505" s="27"/>
      <c r="L505" s="2">
        <v>1747</v>
      </c>
      <c r="M505" s="27">
        <v>0.1</v>
      </c>
      <c r="N505" s="2">
        <v>161</v>
      </c>
      <c r="O505" s="2">
        <v>1540</v>
      </c>
      <c r="P505" s="27">
        <v>8.2000000000000003E-2</v>
      </c>
      <c r="Q505" s="14">
        <v>170.3</v>
      </c>
      <c r="R505" s="2">
        <v>1595</v>
      </c>
      <c r="S505" s="27">
        <v>7.3999999999999996E-2</v>
      </c>
      <c r="T505" s="14">
        <v>172.12</v>
      </c>
      <c r="U505" s="27">
        <v>-8.6999999999999994E-2</v>
      </c>
      <c r="V505" s="2">
        <v>79913</v>
      </c>
      <c r="W505" s="27">
        <v>7.0999999999999994E-2</v>
      </c>
      <c r="X505" s="2">
        <v>987</v>
      </c>
      <c r="Y505" s="2">
        <v>81531</v>
      </c>
      <c r="Z505" s="27">
        <v>6.6000000000000003E-2</v>
      </c>
      <c r="AA505" s="14">
        <v>1120</v>
      </c>
      <c r="AB505" s="2">
        <v>83278</v>
      </c>
      <c r="AC505" s="27">
        <v>0.06</v>
      </c>
      <c r="AD505" s="14">
        <v>1343.64</v>
      </c>
      <c r="AE505" s="27">
        <v>4.2000000000000003E-2</v>
      </c>
    </row>
    <row r="506" spans="1:31" x14ac:dyDescent="0.3">
      <c r="A506" t="s">
        <v>1839</v>
      </c>
      <c r="B506" s="2">
        <v>9</v>
      </c>
      <c r="C506" s="27">
        <v>0.29032258064516131</v>
      </c>
      <c r="D506" s="2">
        <v>8.4848484848484809</v>
      </c>
      <c r="E506" s="2">
        <v>0</v>
      </c>
      <c r="F506" s="27"/>
      <c r="G506" s="14">
        <v>11.5151515151515</v>
      </c>
      <c r="H506" s="2">
        <v>0</v>
      </c>
      <c r="I506" s="27"/>
      <c r="J506" s="14">
        <v>12.727273</v>
      </c>
      <c r="K506" s="27">
        <v>-1</v>
      </c>
      <c r="L506" s="2">
        <v>3798</v>
      </c>
      <c r="M506" s="27">
        <v>0.218</v>
      </c>
      <c r="N506" s="2">
        <v>225</v>
      </c>
      <c r="O506" s="2">
        <v>3115</v>
      </c>
      <c r="P506" s="27">
        <v>0.16600000000000001</v>
      </c>
      <c r="Q506" s="14">
        <v>214.55</v>
      </c>
      <c r="R506" s="2">
        <v>3890</v>
      </c>
      <c r="S506" s="27">
        <v>0.18</v>
      </c>
      <c r="T506" s="14">
        <v>270.91000000000003</v>
      </c>
      <c r="U506" s="27">
        <v>2.4E-2</v>
      </c>
      <c r="V506" s="2">
        <v>267655</v>
      </c>
      <c r="W506" s="27">
        <v>0.23799999999999999</v>
      </c>
      <c r="X506" s="2">
        <v>2145</v>
      </c>
      <c r="Y506" s="2">
        <v>285413</v>
      </c>
      <c r="Z506" s="27">
        <v>0.23100000000000001</v>
      </c>
      <c r="AA506" s="14">
        <v>1888.48</v>
      </c>
      <c r="AB506" s="2">
        <v>315609</v>
      </c>
      <c r="AC506" s="27">
        <v>0.22900000000000001</v>
      </c>
      <c r="AD506" s="14">
        <v>2284.85</v>
      </c>
      <c r="AE506" s="27">
        <v>0.17899999999999999</v>
      </c>
    </row>
    <row r="507" spans="1:31" x14ac:dyDescent="0.3">
      <c r="A507" t="s">
        <v>1840</v>
      </c>
      <c r="B507" s="2">
        <v>22</v>
      </c>
      <c r="C507" s="27">
        <v>0.70967741935483875</v>
      </c>
      <c r="D507" s="2">
        <v>23.030303030302999</v>
      </c>
      <c r="E507" s="2">
        <v>0</v>
      </c>
      <c r="F507" s="27"/>
      <c r="G507" s="14">
        <v>11.5151515151515</v>
      </c>
      <c r="H507" s="2">
        <v>0</v>
      </c>
      <c r="I507" s="27"/>
      <c r="J507" s="14">
        <v>12.727273</v>
      </c>
      <c r="K507" s="27">
        <v>-1</v>
      </c>
      <c r="L507" s="2">
        <v>4139</v>
      </c>
      <c r="M507" s="27">
        <v>0.23699999999999999</v>
      </c>
      <c r="N507" s="2">
        <v>231</v>
      </c>
      <c r="O507" s="2">
        <v>4750</v>
      </c>
      <c r="P507" s="27">
        <v>0.252</v>
      </c>
      <c r="Q507" s="14">
        <v>209.7</v>
      </c>
      <c r="R507" s="2">
        <v>6509</v>
      </c>
      <c r="S507" s="27">
        <v>0.30199999999999999</v>
      </c>
      <c r="T507" s="14">
        <v>380.61</v>
      </c>
      <c r="U507" s="27">
        <v>0.57299999999999995</v>
      </c>
      <c r="V507" s="2">
        <v>383924</v>
      </c>
      <c r="W507" s="27">
        <v>0.34200000000000003</v>
      </c>
      <c r="X507" s="2">
        <v>2124</v>
      </c>
      <c r="Y507" s="2">
        <v>440661</v>
      </c>
      <c r="Z507" s="27">
        <v>0.35599999999999998</v>
      </c>
      <c r="AA507" s="14">
        <v>2233.33</v>
      </c>
      <c r="AB507" s="2">
        <v>529752</v>
      </c>
      <c r="AC507" s="27">
        <v>0.38400000000000001</v>
      </c>
      <c r="AD507" s="14">
        <v>3095.15</v>
      </c>
      <c r="AE507" s="27">
        <v>0.38</v>
      </c>
    </row>
    <row r="508" spans="1:31" x14ac:dyDescent="0.3">
      <c r="A508" t="s">
        <v>1783</v>
      </c>
      <c r="B508" s="2">
        <v>0</v>
      </c>
      <c r="C508" s="27">
        <v>0</v>
      </c>
      <c r="D508" s="2">
        <v>80</v>
      </c>
      <c r="E508" s="2">
        <v>0</v>
      </c>
      <c r="F508" s="27"/>
      <c r="G508" s="14">
        <v>11.5151515151515</v>
      </c>
      <c r="H508" s="2">
        <v>0</v>
      </c>
      <c r="I508" s="27"/>
      <c r="J508" s="14">
        <v>12.727273</v>
      </c>
      <c r="K508" s="27"/>
      <c r="L508" s="2">
        <v>3342</v>
      </c>
      <c r="M508" s="27">
        <v>0.192</v>
      </c>
      <c r="N508" s="2">
        <v>239</v>
      </c>
      <c r="O508" s="2">
        <v>4042</v>
      </c>
      <c r="P508" s="27">
        <v>0.215</v>
      </c>
      <c r="Q508" s="14">
        <v>235.15</v>
      </c>
      <c r="R508" s="2">
        <v>5012</v>
      </c>
      <c r="S508" s="27">
        <v>0.23200000000000001</v>
      </c>
      <c r="T508" s="14">
        <v>325.45</v>
      </c>
      <c r="U508" s="27">
        <v>0.5</v>
      </c>
      <c r="V508" s="2">
        <v>202250</v>
      </c>
      <c r="W508" s="27">
        <v>0.18</v>
      </c>
      <c r="X508" s="2">
        <v>1851</v>
      </c>
      <c r="Y508" s="2">
        <v>222412</v>
      </c>
      <c r="Z508" s="27">
        <v>0.18</v>
      </c>
      <c r="AA508" s="14">
        <v>1706.67</v>
      </c>
      <c r="AB508" s="2">
        <v>247194</v>
      </c>
      <c r="AC508" s="27">
        <v>0.17899999999999999</v>
      </c>
      <c r="AD508" s="14">
        <v>2046.06</v>
      </c>
      <c r="AE508" s="27">
        <v>0.222</v>
      </c>
    </row>
    <row r="509" spans="1:31" x14ac:dyDescent="0.3">
      <c r="A509" t="s">
        <v>1784</v>
      </c>
      <c r="B509" s="2">
        <v>0</v>
      </c>
      <c r="C509" s="27">
        <v>0</v>
      </c>
      <c r="D509" s="2">
        <v>80</v>
      </c>
      <c r="E509" s="2">
        <v>0</v>
      </c>
      <c r="F509" s="27"/>
      <c r="G509" s="14">
        <v>11.5151515151515</v>
      </c>
      <c r="H509" s="2">
        <v>0</v>
      </c>
      <c r="I509" s="27"/>
      <c r="J509" s="14">
        <v>12.727273</v>
      </c>
      <c r="K509" s="27"/>
      <c r="L509" s="2">
        <v>1398</v>
      </c>
      <c r="M509" s="27">
        <v>0.08</v>
      </c>
      <c r="N509" s="2">
        <v>177</v>
      </c>
      <c r="O509" s="2">
        <v>1740</v>
      </c>
      <c r="P509" s="27">
        <v>9.1999999999999998E-2</v>
      </c>
      <c r="Q509" s="14">
        <v>182.42</v>
      </c>
      <c r="R509" s="2">
        <v>2243</v>
      </c>
      <c r="S509" s="27">
        <v>0.104</v>
      </c>
      <c r="T509" s="14">
        <v>226.67</v>
      </c>
      <c r="U509" s="27">
        <v>0.60399999999999998</v>
      </c>
      <c r="V509" s="2">
        <v>70793</v>
      </c>
      <c r="W509" s="27">
        <v>6.3E-2</v>
      </c>
      <c r="X509" s="2">
        <v>1122</v>
      </c>
      <c r="Y509" s="2">
        <v>76812</v>
      </c>
      <c r="Z509" s="27">
        <v>6.2E-2</v>
      </c>
      <c r="AA509" s="14">
        <v>1082.42</v>
      </c>
      <c r="AB509" s="2">
        <v>86327</v>
      </c>
      <c r="AC509" s="27">
        <v>6.3E-2</v>
      </c>
      <c r="AD509" s="14">
        <v>1368.48</v>
      </c>
      <c r="AE509" s="27">
        <v>0.219</v>
      </c>
    </row>
    <row r="510" spans="1:31" x14ac:dyDescent="0.3">
      <c r="A510" t="s">
        <v>1841</v>
      </c>
      <c r="B510" s="2">
        <v>0</v>
      </c>
      <c r="C510" s="27">
        <v>0</v>
      </c>
      <c r="D510" s="2">
        <v>80</v>
      </c>
      <c r="E510" s="2">
        <v>0</v>
      </c>
      <c r="F510" s="27"/>
      <c r="G510" s="14">
        <v>11.5151515151515</v>
      </c>
      <c r="H510" s="2">
        <v>0</v>
      </c>
      <c r="I510" s="27"/>
      <c r="J510" s="14">
        <v>12.727273</v>
      </c>
      <c r="K510" s="27"/>
      <c r="L510" s="2">
        <v>781</v>
      </c>
      <c r="M510" s="27">
        <v>4.4999999999999998E-2</v>
      </c>
      <c r="N510" s="2">
        <v>131</v>
      </c>
      <c r="O510" s="2">
        <v>1049</v>
      </c>
      <c r="P510" s="27">
        <v>5.6000000000000001E-2</v>
      </c>
      <c r="Q510" s="14">
        <v>144.24</v>
      </c>
      <c r="R510" s="2">
        <v>959</v>
      </c>
      <c r="S510" s="27">
        <v>4.3999999999999997E-2</v>
      </c>
      <c r="T510" s="14">
        <v>159.38999999999999</v>
      </c>
      <c r="U510" s="27">
        <v>0.22800000000000001</v>
      </c>
      <c r="V510" s="2">
        <v>25359</v>
      </c>
      <c r="W510" s="27">
        <v>2.3E-2</v>
      </c>
      <c r="X510" s="2">
        <v>683</v>
      </c>
      <c r="Y510" s="2">
        <v>25735</v>
      </c>
      <c r="Z510" s="27">
        <v>2.1000000000000001E-2</v>
      </c>
      <c r="AA510" s="14">
        <v>587.88</v>
      </c>
      <c r="AB510" s="2">
        <v>27500</v>
      </c>
      <c r="AC510" s="27">
        <v>0.02</v>
      </c>
      <c r="AD510" s="14">
        <v>864.85</v>
      </c>
      <c r="AE510" s="27">
        <v>8.4000000000000005E-2</v>
      </c>
    </row>
    <row r="511" spans="1:31" x14ac:dyDescent="0.3">
      <c r="A511" t="s">
        <v>1842</v>
      </c>
      <c r="B511" s="2">
        <v>0</v>
      </c>
      <c r="C511" s="27">
        <v>0</v>
      </c>
      <c r="D511" s="2">
        <v>80</v>
      </c>
      <c r="E511" s="2">
        <v>0</v>
      </c>
      <c r="F511" s="27"/>
      <c r="G511" s="14">
        <v>11.5151515151515</v>
      </c>
      <c r="H511" s="2">
        <v>0</v>
      </c>
      <c r="I511" s="27"/>
      <c r="J511" s="14">
        <v>12.727273</v>
      </c>
      <c r="K511" s="27"/>
      <c r="L511" s="2">
        <v>132</v>
      </c>
      <c r="M511" s="27">
        <v>8.0000000000000002E-3</v>
      </c>
      <c r="N511" s="2">
        <v>65</v>
      </c>
      <c r="O511" s="2">
        <v>252</v>
      </c>
      <c r="P511" s="27">
        <v>1.2999999999999999E-2</v>
      </c>
      <c r="Q511" s="14">
        <v>68.48</v>
      </c>
      <c r="R511" s="2">
        <v>200</v>
      </c>
      <c r="S511" s="27">
        <v>8.9999999999999993E-3</v>
      </c>
      <c r="T511" s="14">
        <v>54.55</v>
      </c>
      <c r="U511" s="27">
        <v>0.51500000000000001</v>
      </c>
      <c r="V511" s="2">
        <v>4696</v>
      </c>
      <c r="W511" s="27">
        <v>4.0000000000000001E-3</v>
      </c>
      <c r="X511" s="2">
        <v>291</v>
      </c>
      <c r="Y511" s="2">
        <v>5187</v>
      </c>
      <c r="Z511" s="27">
        <v>4.0000000000000001E-3</v>
      </c>
      <c r="AA511" s="14">
        <v>278.18</v>
      </c>
      <c r="AB511" s="2">
        <v>5527</v>
      </c>
      <c r="AC511" s="27">
        <v>4.0000000000000001E-3</v>
      </c>
      <c r="AD511" s="14">
        <v>366.67</v>
      </c>
      <c r="AE511" s="27">
        <v>0.17699999999999999</v>
      </c>
    </row>
    <row r="512" spans="1:31" x14ac:dyDescent="0.3">
      <c r="A512" t="s">
        <v>1843</v>
      </c>
      <c r="B512" s="2">
        <v>0</v>
      </c>
      <c r="C512" s="27">
        <v>0</v>
      </c>
      <c r="D512" s="2">
        <v>80</v>
      </c>
      <c r="E512" s="2">
        <v>0</v>
      </c>
      <c r="F512" s="27"/>
      <c r="G512" s="14">
        <v>11.5151515151515</v>
      </c>
      <c r="H512" s="2">
        <v>0</v>
      </c>
      <c r="I512" s="27"/>
      <c r="J512" s="14">
        <v>12.727273</v>
      </c>
      <c r="K512" s="27"/>
      <c r="L512" s="2">
        <v>124</v>
      </c>
      <c r="M512" s="27">
        <v>7.0000000000000001E-3</v>
      </c>
      <c r="N512" s="2">
        <v>42</v>
      </c>
      <c r="O512" s="2">
        <v>184</v>
      </c>
      <c r="P512" s="27">
        <v>0.01</v>
      </c>
      <c r="Q512" s="14">
        <v>39.39</v>
      </c>
      <c r="R512" s="2">
        <v>273</v>
      </c>
      <c r="S512" s="27">
        <v>1.2999999999999999E-2</v>
      </c>
      <c r="T512" s="14">
        <v>88.48</v>
      </c>
      <c r="U512" s="27">
        <v>1.202</v>
      </c>
      <c r="V512" s="2">
        <v>3355</v>
      </c>
      <c r="W512" s="27">
        <v>3.0000000000000001E-3</v>
      </c>
      <c r="X512" s="2">
        <v>249</v>
      </c>
      <c r="Y512" s="2">
        <v>3262</v>
      </c>
      <c r="Z512" s="27">
        <v>3.0000000000000001E-3</v>
      </c>
      <c r="AA512" s="14">
        <v>226.06</v>
      </c>
      <c r="AB512" s="2">
        <v>3278</v>
      </c>
      <c r="AC512" s="27">
        <v>2E-3</v>
      </c>
      <c r="AD512" s="14">
        <v>271.52</v>
      </c>
      <c r="AE512" s="27">
        <v>-2.3E-2</v>
      </c>
    </row>
    <row r="513" spans="1:31" x14ac:dyDescent="0.3">
      <c r="A513" t="s">
        <v>1844</v>
      </c>
      <c r="B513" s="2">
        <v>0</v>
      </c>
      <c r="C513" s="27">
        <v>0</v>
      </c>
      <c r="D513" s="2">
        <v>80</v>
      </c>
      <c r="E513" s="2">
        <v>0</v>
      </c>
      <c r="F513" s="27"/>
      <c r="G513" s="14">
        <v>11.5151515151515</v>
      </c>
      <c r="H513" s="2">
        <v>0</v>
      </c>
      <c r="I513" s="27"/>
      <c r="J513" s="14">
        <v>12.727273</v>
      </c>
      <c r="K513" s="27"/>
      <c r="L513" s="2">
        <v>525</v>
      </c>
      <c r="M513" s="27">
        <v>0.03</v>
      </c>
      <c r="N513" s="2">
        <v>93</v>
      </c>
      <c r="O513" s="2">
        <v>613</v>
      </c>
      <c r="P513" s="27">
        <v>3.3000000000000002E-2</v>
      </c>
      <c r="Q513" s="14">
        <v>116.97</v>
      </c>
      <c r="R513" s="2">
        <v>486</v>
      </c>
      <c r="S513" s="27">
        <v>2.3E-2</v>
      </c>
      <c r="T513" s="14">
        <v>107.88</v>
      </c>
      <c r="U513" s="27">
        <v>-7.3999999999999996E-2</v>
      </c>
      <c r="V513" s="2">
        <v>17308</v>
      </c>
      <c r="W513" s="27">
        <v>1.4999999999999999E-2</v>
      </c>
      <c r="X513" s="2">
        <v>558</v>
      </c>
      <c r="Y513" s="2">
        <v>17286</v>
      </c>
      <c r="Z513" s="27">
        <v>1.4E-2</v>
      </c>
      <c r="AA513" s="14">
        <v>535.15</v>
      </c>
      <c r="AB513" s="2">
        <v>18695</v>
      </c>
      <c r="AC513" s="27">
        <v>1.4E-2</v>
      </c>
      <c r="AD513" s="14">
        <v>579.39</v>
      </c>
      <c r="AE513" s="27">
        <v>0.08</v>
      </c>
    </row>
    <row r="514" spans="1:31" x14ac:dyDescent="0.3">
      <c r="A514" t="s">
        <v>1845</v>
      </c>
      <c r="B514" s="2">
        <v>0</v>
      </c>
      <c r="C514" s="27">
        <v>0</v>
      </c>
      <c r="D514" s="2">
        <v>80</v>
      </c>
      <c r="E514" s="2">
        <v>0</v>
      </c>
      <c r="F514" s="27"/>
      <c r="G514" s="14">
        <v>11.5151515151515</v>
      </c>
      <c r="H514" s="2">
        <v>0</v>
      </c>
      <c r="I514" s="27"/>
      <c r="J514" s="14">
        <v>12.727273</v>
      </c>
      <c r="K514" s="27"/>
      <c r="L514" s="2">
        <v>617</v>
      </c>
      <c r="M514" s="27">
        <v>3.5000000000000003E-2</v>
      </c>
      <c r="N514" s="2">
        <v>109</v>
      </c>
      <c r="O514" s="2">
        <v>691</v>
      </c>
      <c r="P514" s="27">
        <v>3.6999999999999998E-2</v>
      </c>
      <c r="Q514" s="14">
        <v>109.09</v>
      </c>
      <c r="R514" s="2">
        <v>1284</v>
      </c>
      <c r="S514" s="27">
        <v>0.06</v>
      </c>
      <c r="T514" s="14">
        <v>168.48</v>
      </c>
      <c r="U514" s="27">
        <v>1.081</v>
      </c>
      <c r="V514" s="2">
        <v>45434</v>
      </c>
      <c r="W514" s="27">
        <v>0.04</v>
      </c>
      <c r="X514" s="2">
        <v>943</v>
      </c>
      <c r="Y514" s="2">
        <v>51077</v>
      </c>
      <c r="Z514" s="27">
        <v>4.1000000000000002E-2</v>
      </c>
      <c r="AA514" s="14">
        <v>826.06</v>
      </c>
      <c r="AB514" s="2">
        <v>58827</v>
      </c>
      <c r="AC514" s="27">
        <v>4.2999999999999997E-2</v>
      </c>
      <c r="AD514" s="14">
        <v>1122.42</v>
      </c>
      <c r="AE514" s="27">
        <v>0.29499999999999998</v>
      </c>
    </row>
    <row r="515" spans="1:31" x14ac:dyDescent="0.3">
      <c r="A515" t="s">
        <v>1785</v>
      </c>
      <c r="B515" s="2">
        <v>0</v>
      </c>
      <c r="C515" s="27">
        <v>0</v>
      </c>
      <c r="D515" s="2">
        <v>80</v>
      </c>
      <c r="E515" s="2">
        <v>0</v>
      </c>
      <c r="F515" s="27"/>
      <c r="G515" s="14">
        <v>11.5151515151515</v>
      </c>
      <c r="H515" s="2">
        <v>0</v>
      </c>
      <c r="I515" s="27"/>
      <c r="J515" s="14">
        <v>12.727273</v>
      </c>
      <c r="K515" s="27"/>
      <c r="L515" s="2">
        <v>1944</v>
      </c>
      <c r="M515" s="27">
        <v>0.111</v>
      </c>
      <c r="N515" s="2">
        <v>189</v>
      </c>
      <c r="O515" s="2">
        <v>2302</v>
      </c>
      <c r="P515" s="27">
        <v>0.122</v>
      </c>
      <c r="Q515" s="14">
        <v>172.73</v>
      </c>
      <c r="R515" s="2">
        <v>2769</v>
      </c>
      <c r="S515" s="27">
        <v>0.128</v>
      </c>
      <c r="T515" s="14">
        <v>200.61</v>
      </c>
      <c r="U515" s="27">
        <v>0.42399999999999999</v>
      </c>
      <c r="V515" s="2">
        <v>131457</v>
      </c>
      <c r="W515" s="27">
        <v>0.11700000000000001</v>
      </c>
      <c r="X515" s="2">
        <v>1358</v>
      </c>
      <c r="Y515" s="2">
        <v>145600</v>
      </c>
      <c r="Z515" s="27">
        <v>0.11799999999999999</v>
      </c>
      <c r="AA515" s="14">
        <v>1510.3</v>
      </c>
      <c r="AB515" s="2">
        <v>160867</v>
      </c>
      <c r="AC515" s="27">
        <v>0.11700000000000001</v>
      </c>
      <c r="AD515" s="14">
        <v>1626.67</v>
      </c>
      <c r="AE515" s="27">
        <v>0.224</v>
      </c>
    </row>
    <row r="516" spans="1:31" x14ac:dyDescent="0.3">
      <c r="A516" t="s">
        <v>1841</v>
      </c>
      <c r="B516" s="2">
        <v>0</v>
      </c>
      <c r="C516" s="27">
        <v>0</v>
      </c>
      <c r="D516" s="2">
        <v>80</v>
      </c>
      <c r="E516" s="2">
        <v>0</v>
      </c>
      <c r="F516" s="27"/>
      <c r="G516" s="14">
        <v>11.5151515151515</v>
      </c>
      <c r="H516" s="2">
        <v>0</v>
      </c>
      <c r="I516" s="27"/>
      <c r="J516" s="14">
        <v>12.727273</v>
      </c>
      <c r="K516" s="27"/>
      <c r="L516" s="2">
        <v>994</v>
      </c>
      <c r="M516" s="27">
        <v>5.7000000000000002E-2</v>
      </c>
      <c r="N516" s="2">
        <v>131</v>
      </c>
      <c r="O516" s="2">
        <v>1337</v>
      </c>
      <c r="P516" s="27">
        <v>7.0999999999999994E-2</v>
      </c>
      <c r="Q516" s="14">
        <v>156.36000000000001</v>
      </c>
      <c r="R516" s="2">
        <v>1465</v>
      </c>
      <c r="S516" s="27">
        <v>6.8000000000000005E-2</v>
      </c>
      <c r="T516" s="14">
        <v>153.94</v>
      </c>
      <c r="U516" s="27">
        <v>0.47399999999999998</v>
      </c>
      <c r="V516" s="2">
        <v>60530</v>
      </c>
      <c r="W516" s="27">
        <v>5.3999999999999999E-2</v>
      </c>
      <c r="X516" s="2">
        <v>1099</v>
      </c>
      <c r="Y516" s="2">
        <v>61800</v>
      </c>
      <c r="Z516" s="27">
        <v>0.05</v>
      </c>
      <c r="AA516" s="14">
        <v>995.15</v>
      </c>
      <c r="AB516" s="2">
        <v>58094</v>
      </c>
      <c r="AC516" s="27">
        <v>4.2000000000000003E-2</v>
      </c>
      <c r="AD516" s="14">
        <v>952.12</v>
      </c>
      <c r="AE516" s="27">
        <v>-0.04</v>
      </c>
    </row>
    <row r="517" spans="1:31" x14ac:dyDescent="0.3">
      <c r="A517" t="s">
        <v>1842</v>
      </c>
      <c r="B517" s="2">
        <v>0</v>
      </c>
      <c r="C517" s="27">
        <v>0</v>
      </c>
      <c r="D517" s="2">
        <v>80</v>
      </c>
      <c r="E517" s="2">
        <v>0</v>
      </c>
      <c r="F517" s="27"/>
      <c r="G517" s="14">
        <v>11.5151515151515</v>
      </c>
      <c r="H517" s="2">
        <v>0</v>
      </c>
      <c r="I517" s="27"/>
      <c r="J517" s="14">
        <v>12.727273</v>
      </c>
      <c r="K517" s="27"/>
      <c r="L517" s="2">
        <v>160</v>
      </c>
      <c r="M517" s="27">
        <v>8.9999999999999993E-3</v>
      </c>
      <c r="N517" s="2">
        <v>52</v>
      </c>
      <c r="O517" s="2">
        <v>146</v>
      </c>
      <c r="P517" s="27">
        <v>8.0000000000000002E-3</v>
      </c>
      <c r="Q517" s="14">
        <v>53</v>
      </c>
      <c r="R517" s="2">
        <v>119</v>
      </c>
      <c r="S517" s="27">
        <v>6.0000000000000001E-3</v>
      </c>
      <c r="T517" s="14">
        <v>35.76</v>
      </c>
      <c r="U517" s="27">
        <v>-0.25600000000000001</v>
      </c>
      <c r="V517" s="2">
        <v>8899</v>
      </c>
      <c r="W517" s="27">
        <v>8.0000000000000002E-3</v>
      </c>
      <c r="X517" s="2">
        <v>449</v>
      </c>
      <c r="Y517" s="2">
        <v>9072</v>
      </c>
      <c r="Z517" s="27">
        <v>7.0000000000000001E-3</v>
      </c>
      <c r="AA517" s="14">
        <v>447</v>
      </c>
      <c r="AB517" s="2">
        <v>7387</v>
      </c>
      <c r="AC517" s="27">
        <v>5.0000000000000001E-3</v>
      </c>
      <c r="AD517" s="14">
        <v>375.76</v>
      </c>
      <c r="AE517" s="27">
        <v>-0.17</v>
      </c>
    </row>
    <row r="518" spans="1:31" x14ac:dyDescent="0.3">
      <c r="A518" t="s">
        <v>1843</v>
      </c>
      <c r="B518" s="2">
        <v>0</v>
      </c>
      <c r="C518" s="27">
        <v>0</v>
      </c>
      <c r="D518" s="2">
        <v>80</v>
      </c>
      <c r="E518" s="2">
        <v>0</v>
      </c>
      <c r="F518" s="27"/>
      <c r="G518" s="14">
        <v>11.5151515151515</v>
      </c>
      <c r="H518" s="2">
        <v>0</v>
      </c>
      <c r="I518" s="27"/>
      <c r="J518" s="14">
        <v>12.727273</v>
      </c>
      <c r="K518" s="27"/>
      <c r="L518" s="2">
        <v>141</v>
      </c>
      <c r="M518" s="27">
        <v>8.0000000000000002E-3</v>
      </c>
      <c r="N518" s="2">
        <v>55</v>
      </c>
      <c r="O518" s="2">
        <v>378</v>
      </c>
      <c r="P518" s="27">
        <v>0.02</v>
      </c>
      <c r="Q518" s="14">
        <v>83.64</v>
      </c>
      <c r="R518" s="2">
        <v>388</v>
      </c>
      <c r="S518" s="27">
        <v>1.7999999999999999E-2</v>
      </c>
      <c r="T518" s="14">
        <v>90.3</v>
      </c>
      <c r="U518" s="27">
        <v>1.752</v>
      </c>
      <c r="V518" s="2">
        <v>6287</v>
      </c>
      <c r="W518" s="27">
        <v>6.0000000000000001E-3</v>
      </c>
      <c r="X518" s="2">
        <v>338</v>
      </c>
      <c r="Y518" s="2">
        <v>6985</v>
      </c>
      <c r="Z518" s="27">
        <v>6.0000000000000001E-3</v>
      </c>
      <c r="AA518" s="14">
        <v>320.61</v>
      </c>
      <c r="AB518" s="2">
        <v>7085</v>
      </c>
      <c r="AC518" s="27">
        <v>5.0000000000000001E-3</v>
      </c>
      <c r="AD518" s="14">
        <v>399.39</v>
      </c>
      <c r="AE518" s="27">
        <v>0.127</v>
      </c>
    </row>
    <row r="519" spans="1:31" x14ac:dyDescent="0.3">
      <c r="A519" t="s">
        <v>1844</v>
      </c>
      <c r="B519" s="2">
        <v>0</v>
      </c>
      <c r="C519" s="27">
        <v>0</v>
      </c>
      <c r="D519" s="2">
        <v>80</v>
      </c>
      <c r="E519" s="2">
        <v>0</v>
      </c>
      <c r="F519" s="27"/>
      <c r="G519" s="14">
        <v>11.5151515151515</v>
      </c>
      <c r="H519" s="2">
        <v>0</v>
      </c>
      <c r="I519" s="27"/>
      <c r="J519" s="14">
        <v>12.727273</v>
      </c>
      <c r="K519" s="27"/>
      <c r="L519" s="2">
        <v>693</v>
      </c>
      <c r="M519" s="27">
        <v>0.04</v>
      </c>
      <c r="N519" s="2">
        <v>110</v>
      </c>
      <c r="O519" s="2">
        <v>813</v>
      </c>
      <c r="P519" s="27">
        <v>4.2999999999999997E-2</v>
      </c>
      <c r="Q519" s="14">
        <v>112.73</v>
      </c>
      <c r="R519" s="2">
        <v>958</v>
      </c>
      <c r="S519" s="27">
        <v>4.3999999999999997E-2</v>
      </c>
      <c r="T519" s="14">
        <v>133.33000000000001</v>
      </c>
      <c r="U519" s="27">
        <v>0.38200000000000001</v>
      </c>
      <c r="V519" s="2">
        <v>45344</v>
      </c>
      <c r="W519" s="27">
        <v>0.04</v>
      </c>
      <c r="X519" s="2">
        <v>946</v>
      </c>
      <c r="Y519" s="2">
        <v>45743</v>
      </c>
      <c r="Z519" s="27">
        <v>3.6999999999999998E-2</v>
      </c>
      <c r="AA519" s="14">
        <v>825.45</v>
      </c>
      <c r="AB519" s="2">
        <v>43622</v>
      </c>
      <c r="AC519" s="27">
        <v>3.2000000000000001E-2</v>
      </c>
      <c r="AD519" s="14">
        <v>890.3</v>
      </c>
      <c r="AE519" s="27">
        <v>-3.7999999999999999E-2</v>
      </c>
    </row>
    <row r="520" spans="1:31" x14ac:dyDescent="0.3">
      <c r="A520" t="s">
        <v>1845</v>
      </c>
      <c r="B520" s="2">
        <v>0</v>
      </c>
      <c r="C520" s="27">
        <v>0</v>
      </c>
      <c r="D520" s="2">
        <v>80</v>
      </c>
      <c r="E520" s="2">
        <v>0</v>
      </c>
      <c r="F520" s="27"/>
      <c r="G520" s="14">
        <v>11.5151515151515</v>
      </c>
      <c r="H520" s="2">
        <v>0</v>
      </c>
      <c r="I520" s="27"/>
      <c r="J520" s="14">
        <v>12.727273</v>
      </c>
      <c r="K520" s="27"/>
      <c r="L520" s="2">
        <v>950</v>
      </c>
      <c r="M520" s="27">
        <v>5.3999999999999999E-2</v>
      </c>
      <c r="N520" s="2">
        <v>138</v>
      </c>
      <c r="O520" s="2">
        <v>965</v>
      </c>
      <c r="P520" s="27">
        <v>5.0999999999999997E-2</v>
      </c>
      <c r="Q520" s="14">
        <v>108.48</v>
      </c>
      <c r="R520" s="2">
        <v>1304</v>
      </c>
      <c r="S520" s="27">
        <v>0.06</v>
      </c>
      <c r="T520" s="14">
        <v>140.61000000000001</v>
      </c>
      <c r="U520" s="27">
        <v>0.373</v>
      </c>
      <c r="V520" s="2">
        <v>70927</v>
      </c>
      <c r="W520" s="27">
        <v>6.3E-2</v>
      </c>
      <c r="X520" s="2">
        <v>915</v>
      </c>
      <c r="Y520" s="2">
        <v>83800</v>
      </c>
      <c r="Z520" s="27">
        <v>6.8000000000000005E-2</v>
      </c>
      <c r="AA520" s="14">
        <v>1220.6099999999999</v>
      </c>
      <c r="AB520" s="2">
        <v>102773</v>
      </c>
      <c r="AC520" s="27">
        <v>7.4999999999999997E-2</v>
      </c>
      <c r="AD520" s="14">
        <v>1217.58</v>
      </c>
      <c r="AE520" s="27">
        <v>0.44900000000000001</v>
      </c>
    </row>
    <row r="521" spans="1:31" x14ac:dyDescent="0.3">
      <c r="A521" s="18"/>
      <c r="B521" s="18"/>
      <c r="C521" s="18"/>
      <c r="D521" s="18"/>
      <c r="E521" s="18"/>
      <c r="F521" s="18"/>
      <c r="G521" s="18"/>
      <c r="H521" s="18"/>
      <c r="I521" s="18"/>
      <c r="J521" s="18"/>
      <c r="K521" s="18"/>
      <c r="L521" s="18"/>
      <c r="M521" s="18"/>
      <c r="N521" s="18"/>
      <c r="O521" s="18"/>
      <c r="P521" s="18"/>
      <c r="Q521" s="18"/>
      <c r="R521" s="18"/>
      <c r="S521" s="18"/>
      <c r="T521" s="18"/>
      <c r="U521" s="18"/>
      <c r="V521" s="18"/>
      <c r="W521" s="18"/>
      <c r="X521" s="18"/>
      <c r="Y521" s="18"/>
      <c r="Z521" s="18"/>
      <c r="AA521" s="18"/>
      <c r="AB521" s="18"/>
      <c r="AC521" s="18"/>
      <c r="AD521" s="18"/>
      <c r="AE521" s="18"/>
    </row>
    <row r="522" spans="1:31" x14ac:dyDescent="0.3">
      <c r="A522" s="122" t="s">
        <v>1850</v>
      </c>
      <c r="B522" s="122"/>
      <c r="C522" s="122"/>
      <c r="D522" s="122"/>
      <c r="E522" s="122"/>
      <c r="F522" s="122"/>
      <c r="G522" s="122"/>
      <c r="H522" s="122"/>
      <c r="I522" s="122"/>
      <c r="J522" s="122"/>
      <c r="K522" s="122"/>
      <c r="L522" s="122"/>
      <c r="M522" s="122"/>
      <c r="N522" s="122"/>
      <c r="O522" s="122"/>
      <c r="P522" s="122"/>
      <c r="Q522" s="122"/>
      <c r="R522" s="122"/>
      <c r="S522" s="122"/>
      <c r="T522" s="122"/>
      <c r="U522" s="122"/>
      <c r="V522" s="122"/>
      <c r="W522" s="122"/>
      <c r="X522" s="122"/>
      <c r="Y522" s="122"/>
      <c r="Z522" s="122"/>
      <c r="AA522" s="122"/>
      <c r="AB522" s="122"/>
      <c r="AC522" s="122"/>
      <c r="AD522" s="122"/>
      <c r="AE522" s="122"/>
    </row>
    <row r="523" spans="1:31" x14ac:dyDescent="0.3">
      <c r="B523" s="198" t="s">
        <v>1720</v>
      </c>
      <c r="C523" s="198"/>
      <c r="D523" s="198" t="s">
        <v>1721</v>
      </c>
      <c r="E523" s="198" t="s">
        <v>1720</v>
      </c>
      <c r="F523" s="198"/>
      <c r="G523" s="198" t="s">
        <v>1721</v>
      </c>
      <c r="H523" s="198" t="s">
        <v>1720</v>
      </c>
      <c r="I523" s="198"/>
      <c r="J523" s="198" t="s">
        <v>1721</v>
      </c>
      <c r="K523" t="s">
        <v>188</v>
      </c>
      <c r="L523" s="198" t="s">
        <v>1720</v>
      </c>
      <c r="M523" s="198"/>
      <c r="N523" s="198" t="s">
        <v>1721</v>
      </c>
      <c r="O523" s="198" t="s">
        <v>1720</v>
      </c>
      <c r="P523" s="198"/>
      <c r="Q523" s="198" t="s">
        <v>1721</v>
      </c>
      <c r="R523" s="198" t="s">
        <v>1720</v>
      </c>
      <c r="S523" s="198"/>
      <c r="T523" s="198" t="s">
        <v>1721</v>
      </c>
      <c r="U523" t="s">
        <v>188</v>
      </c>
      <c r="V523" s="198" t="s">
        <v>1720</v>
      </c>
      <c r="W523" s="198"/>
      <c r="X523" s="198" t="s">
        <v>1721</v>
      </c>
      <c r="Y523" s="198" t="s">
        <v>1720</v>
      </c>
      <c r="Z523" s="198"/>
      <c r="AA523" s="198" t="s">
        <v>1721</v>
      </c>
      <c r="AB523" s="198" t="s">
        <v>1720</v>
      </c>
      <c r="AC523" s="198"/>
      <c r="AD523" s="198" t="s">
        <v>1721</v>
      </c>
      <c r="AE523" t="s">
        <v>188</v>
      </c>
    </row>
    <row r="524" spans="1:31" x14ac:dyDescent="0.3">
      <c r="A524" t="s">
        <v>190</v>
      </c>
      <c r="B524" s="2">
        <v>18</v>
      </c>
      <c r="C524" s="27" t="s">
        <v>188</v>
      </c>
      <c r="D524" s="2">
        <v>17.5757575757575</v>
      </c>
      <c r="E524" s="2">
        <v>0</v>
      </c>
      <c r="F524" s="27" t="s">
        <v>188</v>
      </c>
      <c r="G524" s="14">
        <v>11.5151515151515</v>
      </c>
      <c r="H524" s="2">
        <v>0</v>
      </c>
      <c r="I524" s="27" t="s">
        <v>188</v>
      </c>
      <c r="J524" s="14">
        <v>12.727273</v>
      </c>
      <c r="K524" s="27">
        <v>-1</v>
      </c>
      <c r="L524" s="2">
        <v>369</v>
      </c>
      <c r="M524" s="27" t="s">
        <v>188</v>
      </c>
      <c r="N524" s="2">
        <v>62</v>
      </c>
      <c r="O524" s="2">
        <v>296</v>
      </c>
      <c r="P524" s="27" t="s">
        <v>188</v>
      </c>
      <c r="Q524" s="14">
        <v>53.33</v>
      </c>
      <c r="R524" s="2">
        <v>400</v>
      </c>
      <c r="S524" s="27" t="s">
        <v>188</v>
      </c>
      <c r="T524" s="14">
        <v>84.24</v>
      </c>
      <c r="U524" s="27">
        <v>8.4000000000000005E-2</v>
      </c>
      <c r="V524" s="2">
        <v>30307</v>
      </c>
      <c r="W524" s="27" t="s">
        <v>188</v>
      </c>
      <c r="X524" s="2">
        <v>548</v>
      </c>
      <c r="Y524" s="2">
        <v>31254</v>
      </c>
      <c r="Z524" s="27" t="s">
        <v>188</v>
      </c>
      <c r="AA524" s="14">
        <v>593.33000000000004</v>
      </c>
      <c r="AB524" s="2">
        <v>30901</v>
      </c>
      <c r="AC524" s="27" t="s">
        <v>188</v>
      </c>
      <c r="AD524" s="14">
        <v>630.91</v>
      </c>
      <c r="AE524" s="27">
        <v>0.02</v>
      </c>
    </row>
    <row r="525" spans="1:31" x14ac:dyDescent="0.3">
      <c r="A525" t="s">
        <v>1818</v>
      </c>
      <c r="B525" s="2">
        <v>0</v>
      </c>
      <c r="C525" s="27">
        <v>0</v>
      </c>
      <c r="D525" s="2">
        <v>80</v>
      </c>
      <c r="E525" s="2">
        <v>0</v>
      </c>
      <c r="F525" s="27"/>
      <c r="G525" s="14">
        <v>11.5151515151515</v>
      </c>
      <c r="H525" s="2">
        <v>0</v>
      </c>
      <c r="I525" s="27"/>
      <c r="J525" s="14">
        <v>12.727273</v>
      </c>
      <c r="K525" s="27"/>
      <c r="L525" s="2">
        <v>36</v>
      </c>
      <c r="M525" s="27">
        <v>9.8000000000000004E-2</v>
      </c>
      <c r="N525" s="2">
        <v>24</v>
      </c>
      <c r="O525" s="2">
        <v>107</v>
      </c>
      <c r="P525" s="27">
        <v>0.36099999999999999</v>
      </c>
      <c r="Q525" s="14">
        <v>34.549999999999997</v>
      </c>
      <c r="R525" s="2">
        <v>106</v>
      </c>
      <c r="S525" s="27">
        <v>0.26500000000000001</v>
      </c>
      <c r="T525" s="14">
        <v>41.21</v>
      </c>
      <c r="U525" s="27">
        <v>1.944</v>
      </c>
      <c r="V525" s="2">
        <v>3083</v>
      </c>
      <c r="W525" s="27">
        <v>0.10199999999999999</v>
      </c>
      <c r="X525" s="2">
        <v>280</v>
      </c>
      <c r="Y525" s="2">
        <v>4532</v>
      </c>
      <c r="Z525" s="27">
        <v>0.14499999999999999</v>
      </c>
      <c r="AA525" s="14">
        <v>245.45</v>
      </c>
      <c r="AB525" s="2">
        <v>2702</v>
      </c>
      <c r="AC525" s="27">
        <v>8.6999999999999994E-2</v>
      </c>
      <c r="AD525" s="14">
        <v>222.42</v>
      </c>
      <c r="AE525" s="27">
        <v>-0.124</v>
      </c>
    </row>
    <row r="526" spans="1:31" x14ac:dyDescent="0.3">
      <c r="A526" t="s">
        <v>1782</v>
      </c>
      <c r="B526" s="2">
        <v>0</v>
      </c>
      <c r="C526" s="27">
        <v>0</v>
      </c>
      <c r="D526" s="2">
        <v>80</v>
      </c>
      <c r="E526" s="2">
        <v>0</v>
      </c>
      <c r="F526" s="27"/>
      <c r="G526" s="14">
        <v>11.5151515151515</v>
      </c>
      <c r="H526" s="2">
        <v>0</v>
      </c>
      <c r="I526" s="27"/>
      <c r="J526" s="14">
        <v>12.727273</v>
      </c>
      <c r="K526" s="197"/>
      <c r="L526" s="2">
        <v>19</v>
      </c>
      <c r="M526" s="27">
        <v>5.0999999999999997E-2</v>
      </c>
      <c r="N526" s="2">
        <v>18</v>
      </c>
      <c r="O526" s="2">
        <v>53</v>
      </c>
      <c r="P526" s="27">
        <v>0.17899999999999999</v>
      </c>
      <c r="Q526" s="14">
        <v>26.06</v>
      </c>
      <c r="R526" s="2">
        <v>20</v>
      </c>
      <c r="S526" s="27">
        <v>0.05</v>
      </c>
      <c r="T526" s="14">
        <v>18.18</v>
      </c>
      <c r="U526" s="197">
        <v>5.2999999999999999E-2</v>
      </c>
      <c r="V526" s="2">
        <v>1415</v>
      </c>
      <c r="W526" s="27">
        <v>4.7E-2</v>
      </c>
      <c r="X526" s="2">
        <v>184</v>
      </c>
      <c r="Y526" s="2">
        <v>2055</v>
      </c>
      <c r="Z526" s="27">
        <v>6.6000000000000003E-2</v>
      </c>
      <c r="AA526" s="14">
        <v>161.82</v>
      </c>
      <c r="AB526" s="2">
        <v>1187</v>
      </c>
      <c r="AC526" s="27">
        <v>3.7999999999999999E-2</v>
      </c>
      <c r="AD526" s="14">
        <v>165.45</v>
      </c>
      <c r="AE526" s="27">
        <v>-0.161</v>
      </c>
    </row>
    <row r="527" spans="1:31" x14ac:dyDescent="0.3">
      <c r="A527" t="s">
        <v>1836</v>
      </c>
      <c r="B527" s="2">
        <v>0</v>
      </c>
      <c r="C527" s="27">
        <v>0</v>
      </c>
      <c r="D527" s="2">
        <v>80</v>
      </c>
      <c r="E527" s="2">
        <v>0</v>
      </c>
      <c r="F527" s="27"/>
      <c r="G527" s="14">
        <v>11.5151515151515</v>
      </c>
      <c r="H527" s="2">
        <v>0</v>
      </c>
      <c r="I527" s="27"/>
      <c r="J527" s="14">
        <v>12.727273</v>
      </c>
      <c r="K527" s="197"/>
      <c r="L527" s="2">
        <v>19</v>
      </c>
      <c r="M527" s="27">
        <v>5.0999999999999997E-2</v>
      </c>
      <c r="N527" s="2">
        <v>18</v>
      </c>
      <c r="O527" s="2">
        <v>2</v>
      </c>
      <c r="P527" s="27">
        <v>7.0000000000000001E-3</v>
      </c>
      <c r="Q527" s="14">
        <v>3.03</v>
      </c>
      <c r="R527" s="2">
        <v>20</v>
      </c>
      <c r="S527" s="27">
        <v>0.05</v>
      </c>
      <c r="T527" s="14">
        <v>18.18</v>
      </c>
      <c r="U527" s="197">
        <v>5.2999999999999999E-2</v>
      </c>
      <c r="V527" s="2">
        <v>1080</v>
      </c>
      <c r="W527" s="27">
        <v>3.5999999999999997E-2</v>
      </c>
      <c r="X527" s="2">
        <v>151</v>
      </c>
      <c r="Y527" s="2">
        <v>1536</v>
      </c>
      <c r="Z527" s="27">
        <v>4.9000000000000002E-2</v>
      </c>
      <c r="AA527" s="14">
        <v>142.41999999999999</v>
      </c>
      <c r="AB527" s="2">
        <v>795</v>
      </c>
      <c r="AC527" s="27">
        <v>2.5999999999999999E-2</v>
      </c>
      <c r="AD527" s="14">
        <v>135.76</v>
      </c>
      <c r="AE527" s="27">
        <v>-0.26400000000000001</v>
      </c>
    </row>
    <row r="528" spans="1:31" x14ac:dyDescent="0.3">
      <c r="A528" t="s">
        <v>1837</v>
      </c>
      <c r="B528" s="2">
        <v>0</v>
      </c>
      <c r="C528" s="27">
        <v>0</v>
      </c>
      <c r="D528" s="2">
        <v>80</v>
      </c>
      <c r="E528" s="2">
        <v>0</v>
      </c>
      <c r="F528" s="27"/>
      <c r="G528" s="14">
        <v>11.5151515151515</v>
      </c>
      <c r="H528" s="2">
        <v>0</v>
      </c>
      <c r="I528" s="27"/>
      <c r="J528" s="14">
        <v>12.727273</v>
      </c>
      <c r="L528" s="2">
        <v>0</v>
      </c>
      <c r="M528" s="27">
        <v>0</v>
      </c>
      <c r="N528" s="2">
        <v>80</v>
      </c>
      <c r="O528" s="2">
        <v>2</v>
      </c>
      <c r="P528" s="27">
        <v>7.0000000000000001E-3</v>
      </c>
      <c r="Q528" s="14">
        <v>3.03</v>
      </c>
      <c r="R528" s="2">
        <v>0</v>
      </c>
      <c r="S528" s="27">
        <v>0</v>
      </c>
      <c r="T528" s="14">
        <v>18.79</v>
      </c>
      <c r="V528" s="2">
        <v>156</v>
      </c>
      <c r="W528" s="27">
        <v>5.0000000000000001E-3</v>
      </c>
      <c r="X528" s="2">
        <v>62</v>
      </c>
      <c r="Y528" s="2">
        <v>193</v>
      </c>
      <c r="Z528" s="27">
        <v>6.0000000000000001E-3</v>
      </c>
      <c r="AA528" s="14">
        <v>54.55</v>
      </c>
      <c r="AB528" s="2">
        <v>74</v>
      </c>
      <c r="AC528" s="27">
        <v>2E-3</v>
      </c>
      <c r="AD528" s="14">
        <v>38.79</v>
      </c>
      <c r="AE528" s="27">
        <v>-0.52600000000000002</v>
      </c>
    </row>
    <row r="529" spans="1:31" x14ac:dyDescent="0.3">
      <c r="A529" t="s">
        <v>1838</v>
      </c>
      <c r="B529" s="2">
        <v>0</v>
      </c>
      <c r="C529" s="27">
        <v>0</v>
      </c>
      <c r="D529" s="2">
        <v>80</v>
      </c>
      <c r="E529" s="2">
        <v>0</v>
      </c>
      <c r="F529" s="27"/>
      <c r="G529" s="14">
        <v>11.5151515151515</v>
      </c>
      <c r="H529" s="2">
        <v>0</v>
      </c>
      <c r="I529" s="27"/>
      <c r="J529" s="14">
        <v>12.727273</v>
      </c>
      <c r="L529" s="2">
        <v>0</v>
      </c>
      <c r="M529" s="27">
        <v>0</v>
      </c>
      <c r="N529" s="2">
        <v>80</v>
      </c>
      <c r="O529" s="2">
        <v>0</v>
      </c>
      <c r="P529" s="27">
        <v>0</v>
      </c>
      <c r="Q529" s="14">
        <v>16.97</v>
      </c>
      <c r="R529" s="2">
        <v>20</v>
      </c>
      <c r="S529" s="27">
        <v>0.05</v>
      </c>
      <c r="T529" s="14">
        <v>18.18</v>
      </c>
      <c r="V529" s="2">
        <v>491</v>
      </c>
      <c r="W529" s="27">
        <v>1.6E-2</v>
      </c>
      <c r="X529" s="2">
        <v>93</v>
      </c>
      <c r="Y529" s="2">
        <v>530</v>
      </c>
      <c r="Z529" s="27">
        <v>1.7000000000000001E-2</v>
      </c>
      <c r="AA529" s="14">
        <v>82.42</v>
      </c>
      <c r="AB529" s="2">
        <v>284</v>
      </c>
      <c r="AC529" s="27">
        <v>8.9999999999999993E-3</v>
      </c>
      <c r="AD529" s="14">
        <v>92.12</v>
      </c>
      <c r="AE529" s="27">
        <v>-0.42199999999999999</v>
      </c>
    </row>
    <row r="530" spans="1:31" x14ac:dyDescent="0.3">
      <c r="A530" t="s">
        <v>1839</v>
      </c>
      <c r="B530" s="2">
        <v>0</v>
      </c>
      <c r="C530" s="27">
        <v>0</v>
      </c>
      <c r="D530" s="2">
        <v>80</v>
      </c>
      <c r="E530" s="2">
        <v>0</v>
      </c>
      <c r="F530" s="27"/>
      <c r="G530" s="14">
        <v>11.5151515151515</v>
      </c>
      <c r="H530" s="2">
        <v>0</v>
      </c>
      <c r="I530" s="27"/>
      <c r="J530" s="14">
        <v>12.727273</v>
      </c>
      <c r="K530" s="197"/>
      <c r="L530" s="2">
        <v>19</v>
      </c>
      <c r="M530" s="27">
        <v>5.0999999999999997E-2</v>
      </c>
      <c r="N530" s="2">
        <v>18</v>
      </c>
      <c r="O530" s="2">
        <v>0</v>
      </c>
      <c r="P530" s="27">
        <v>0</v>
      </c>
      <c r="Q530" s="14">
        <v>16.97</v>
      </c>
      <c r="R530" s="2">
        <v>0</v>
      </c>
      <c r="S530" s="27">
        <v>0</v>
      </c>
      <c r="T530" s="14">
        <v>18.79</v>
      </c>
      <c r="U530" s="197">
        <v>-1</v>
      </c>
      <c r="V530" s="2">
        <v>433</v>
      </c>
      <c r="W530" s="27">
        <v>1.4E-2</v>
      </c>
      <c r="X530" s="2">
        <v>105</v>
      </c>
      <c r="Y530" s="2">
        <v>813</v>
      </c>
      <c r="Z530" s="27">
        <v>2.5999999999999999E-2</v>
      </c>
      <c r="AA530" s="14">
        <v>129.09</v>
      </c>
      <c r="AB530" s="2">
        <v>437</v>
      </c>
      <c r="AC530" s="27">
        <v>1.4E-2</v>
      </c>
      <c r="AD530" s="14">
        <v>90.91</v>
      </c>
      <c r="AE530" s="27">
        <v>8.9999999999999993E-3</v>
      </c>
    </row>
    <row r="531" spans="1:31" x14ac:dyDescent="0.3">
      <c r="A531" t="s">
        <v>1840</v>
      </c>
      <c r="B531" s="2">
        <v>0</v>
      </c>
      <c r="C531" s="27">
        <v>0</v>
      </c>
      <c r="D531" s="2">
        <v>80</v>
      </c>
      <c r="E531" s="2">
        <v>0</v>
      </c>
      <c r="F531" s="27"/>
      <c r="G531" s="14">
        <v>11.5151515151515</v>
      </c>
      <c r="H531" s="2">
        <v>0</v>
      </c>
      <c r="I531" s="27"/>
      <c r="J531" s="14">
        <v>12.727273</v>
      </c>
      <c r="L531" s="2">
        <v>0</v>
      </c>
      <c r="M531" s="27">
        <v>0</v>
      </c>
      <c r="N531" s="2">
        <v>80</v>
      </c>
      <c r="O531" s="2">
        <v>51</v>
      </c>
      <c r="P531" s="27">
        <v>0.17199999999999999</v>
      </c>
      <c r="Q531" s="14">
        <v>25.45</v>
      </c>
      <c r="R531" s="2">
        <v>0</v>
      </c>
      <c r="S531" s="27">
        <v>0</v>
      </c>
      <c r="T531" s="14">
        <v>18.79</v>
      </c>
      <c r="V531" s="2">
        <v>335</v>
      </c>
      <c r="W531" s="27">
        <v>1.0999999999999999E-2</v>
      </c>
      <c r="X531" s="2">
        <v>88</v>
      </c>
      <c r="Y531" s="2">
        <v>519</v>
      </c>
      <c r="Z531" s="27">
        <v>1.7000000000000001E-2</v>
      </c>
      <c r="AA531" s="14">
        <v>94.55</v>
      </c>
      <c r="AB531" s="2">
        <v>392</v>
      </c>
      <c r="AC531" s="27">
        <v>1.2999999999999999E-2</v>
      </c>
      <c r="AD531" s="14">
        <v>96.36</v>
      </c>
      <c r="AE531" s="27">
        <v>0.17</v>
      </c>
    </row>
    <row r="532" spans="1:31" x14ac:dyDescent="0.3">
      <c r="A532" t="s">
        <v>1783</v>
      </c>
      <c r="B532" s="2">
        <v>0</v>
      </c>
      <c r="C532" s="27">
        <v>0</v>
      </c>
      <c r="D532" s="2">
        <v>80</v>
      </c>
      <c r="E532" s="2">
        <v>0</v>
      </c>
      <c r="F532" s="27"/>
      <c r="G532" s="14">
        <v>11.5151515151515</v>
      </c>
      <c r="H532" s="2">
        <v>0</v>
      </c>
      <c r="I532" s="27"/>
      <c r="J532" s="14">
        <v>12.727273</v>
      </c>
      <c r="K532" s="27"/>
      <c r="L532" s="2">
        <v>17</v>
      </c>
      <c r="M532" s="27">
        <v>4.5999999999999999E-2</v>
      </c>
      <c r="N532" s="2">
        <v>17</v>
      </c>
      <c r="O532" s="2">
        <v>54</v>
      </c>
      <c r="P532" s="27">
        <v>0.182</v>
      </c>
      <c r="Q532" s="14">
        <v>26.67</v>
      </c>
      <c r="R532" s="2">
        <v>86</v>
      </c>
      <c r="S532" s="27">
        <v>0.215</v>
      </c>
      <c r="T532" s="14">
        <v>36.97</v>
      </c>
      <c r="U532" s="27">
        <v>4.0590000000000002</v>
      </c>
      <c r="V532" s="2">
        <v>1668</v>
      </c>
      <c r="W532" s="27">
        <v>5.5E-2</v>
      </c>
      <c r="X532" s="2">
        <v>189</v>
      </c>
      <c r="Y532" s="2">
        <v>2477</v>
      </c>
      <c r="Z532" s="27">
        <v>7.9000000000000001E-2</v>
      </c>
      <c r="AA532" s="14">
        <v>188.48</v>
      </c>
      <c r="AB532" s="2">
        <v>1515</v>
      </c>
      <c r="AC532" s="27">
        <v>4.9000000000000002E-2</v>
      </c>
      <c r="AD532" s="14">
        <v>164.24</v>
      </c>
      <c r="AE532" s="27">
        <v>-9.1999999999999998E-2</v>
      </c>
    </row>
    <row r="533" spans="1:31" x14ac:dyDescent="0.3">
      <c r="A533" t="s">
        <v>1784</v>
      </c>
      <c r="B533" s="2">
        <v>0</v>
      </c>
      <c r="C533" s="27">
        <v>0</v>
      </c>
      <c r="D533" s="2">
        <v>80</v>
      </c>
      <c r="E533" s="2">
        <v>0</v>
      </c>
      <c r="F533" s="27"/>
      <c r="G533" s="14">
        <v>11.5151515151515</v>
      </c>
      <c r="H533" s="2">
        <v>0</v>
      </c>
      <c r="I533" s="27"/>
      <c r="J533" s="14">
        <v>12.727273</v>
      </c>
      <c r="L533" s="2">
        <v>0</v>
      </c>
      <c r="M533" s="27">
        <v>0</v>
      </c>
      <c r="N533" s="2">
        <v>80</v>
      </c>
      <c r="O533" s="2">
        <v>21</v>
      </c>
      <c r="P533" s="27">
        <v>7.0999999999999994E-2</v>
      </c>
      <c r="Q533" s="14">
        <v>18.79</v>
      </c>
      <c r="R533" s="2">
        <v>4</v>
      </c>
      <c r="S533" s="27">
        <v>0.01</v>
      </c>
      <c r="T533" s="14">
        <v>11.52</v>
      </c>
      <c r="V533" s="2">
        <v>428</v>
      </c>
      <c r="W533" s="27">
        <v>1.4E-2</v>
      </c>
      <c r="X533" s="2">
        <v>102</v>
      </c>
      <c r="Y533" s="2">
        <v>489</v>
      </c>
      <c r="Z533" s="27">
        <v>1.6E-2</v>
      </c>
      <c r="AA533" s="14">
        <v>83.64</v>
      </c>
      <c r="AB533" s="2">
        <v>330</v>
      </c>
      <c r="AC533" s="27">
        <v>1.0999999999999999E-2</v>
      </c>
      <c r="AD533" s="14">
        <v>76.97</v>
      </c>
      <c r="AE533" s="27">
        <v>-0.22900000000000001</v>
      </c>
    </row>
    <row r="534" spans="1:31" x14ac:dyDescent="0.3">
      <c r="A534" t="s">
        <v>1841</v>
      </c>
      <c r="B534" s="2">
        <v>0</v>
      </c>
      <c r="C534" s="27">
        <v>0</v>
      </c>
      <c r="D534" s="2">
        <v>80</v>
      </c>
      <c r="E534" s="2">
        <v>0</v>
      </c>
      <c r="F534" s="27"/>
      <c r="G534" s="14">
        <v>11.5151515151515</v>
      </c>
      <c r="H534" s="2">
        <v>0</v>
      </c>
      <c r="I534" s="27"/>
      <c r="J534" s="14">
        <v>12.727273</v>
      </c>
      <c r="L534" s="2">
        <v>0</v>
      </c>
      <c r="M534" s="27">
        <v>0</v>
      </c>
      <c r="N534" s="2">
        <v>80</v>
      </c>
      <c r="O534" s="2">
        <v>0</v>
      </c>
      <c r="P534" s="27">
        <v>0</v>
      </c>
      <c r="Q534" s="14">
        <v>16.97</v>
      </c>
      <c r="R534" s="2">
        <v>4</v>
      </c>
      <c r="S534" s="27">
        <v>0.01</v>
      </c>
      <c r="T534" s="14">
        <v>11.52</v>
      </c>
      <c r="V534" s="2">
        <v>192</v>
      </c>
      <c r="W534" s="27">
        <v>6.0000000000000001E-3</v>
      </c>
      <c r="X534" s="2">
        <v>59</v>
      </c>
      <c r="Y534" s="2">
        <v>401</v>
      </c>
      <c r="Z534" s="27">
        <v>1.2999999999999999E-2</v>
      </c>
      <c r="AA534" s="14">
        <v>83.03</v>
      </c>
      <c r="AB534" s="2">
        <v>251</v>
      </c>
      <c r="AC534" s="27">
        <v>8.0000000000000002E-3</v>
      </c>
      <c r="AD534" s="14">
        <v>75.150000000000006</v>
      </c>
      <c r="AE534" s="27">
        <v>0.307</v>
      </c>
    </row>
    <row r="535" spans="1:31" x14ac:dyDescent="0.3">
      <c r="A535" t="s">
        <v>1842</v>
      </c>
      <c r="B535" s="2">
        <v>0</v>
      </c>
      <c r="C535" s="27">
        <v>0</v>
      </c>
      <c r="D535" s="2">
        <v>80</v>
      </c>
      <c r="E535" s="2">
        <v>0</v>
      </c>
      <c r="F535" s="27"/>
      <c r="G535" s="14">
        <v>11.5151515151515</v>
      </c>
      <c r="H535" s="2">
        <v>0</v>
      </c>
      <c r="I535" s="27"/>
      <c r="J535" s="14">
        <v>12.727273</v>
      </c>
      <c r="L535" s="2">
        <v>0</v>
      </c>
      <c r="M535" s="27">
        <v>0</v>
      </c>
      <c r="N535" s="2">
        <v>80</v>
      </c>
      <c r="O535" s="2">
        <v>0</v>
      </c>
      <c r="P535" s="27">
        <v>0</v>
      </c>
      <c r="Q535" s="14">
        <v>16.97</v>
      </c>
      <c r="R535" s="2">
        <v>0</v>
      </c>
      <c r="S535" s="27">
        <v>0</v>
      </c>
      <c r="T535" s="14">
        <v>18.79</v>
      </c>
      <c r="V535" s="2">
        <v>41</v>
      </c>
      <c r="W535" s="27">
        <v>1E-3</v>
      </c>
      <c r="X535" s="2">
        <v>24</v>
      </c>
      <c r="Y535" s="2">
        <v>107</v>
      </c>
      <c r="Z535" s="27">
        <v>3.0000000000000001E-3</v>
      </c>
      <c r="AA535" s="14">
        <v>40.61</v>
      </c>
      <c r="AB535" s="2">
        <v>79</v>
      </c>
      <c r="AC535" s="27">
        <v>3.0000000000000001E-3</v>
      </c>
      <c r="AD535" s="14">
        <v>52.73</v>
      </c>
      <c r="AE535" s="27">
        <v>0.92700000000000005</v>
      </c>
    </row>
    <row r="536" spans="1:31" x14ac:dyDescent="0.3">
      <c r="A536" t="s">
        <v>1843</v>
      </c>
      <c r="B536" s="2">
        <v>0</v>
      </c>
      <c r="C536" s="27">
        <v>0</v>
      </c>
      <c r="D536" s="2">
        <v>80</v>
      </c>
      <c r="E536" s="2">
        <v>0</v>
      </c>
      <c r="F536" s="27"/>
      <c r="G536" s="14">
        <v>11.5151515151515</v>
      </c>
      <c r="H536" s="2">
        <v>0</v>
      </c>
      <c r="I536" s="27"/>
      <c r="J536" s="14">
        <v>12.727273</v>
      </c>
      <c r="L536" s="2">
        <v>0</v>
      </c>
      <c r="M536" s="27">
        <v>0</v>
      </c>
      <c r="N536" s="2">
        <v>80</v>
      </c>
      <c r="O536" s="2">
        <v>0</v>
      </c>
      <c r="P536" s="27">
        <v>0</v>
      </c>
      <c r="Q536" s="14">
        <v>16.97</v>
      </c>
      <c r="R536" s="2">
        <v>4</v>
      </c>
      <c r="S536" s="27">
        <v>0.01</v>
      </c>
      <c r="T536" s="14">
        <v>11.52</v>
      </c>
      <c r="V536" s="2">
        <v>58</v>
      </c>
      <c r="W536" s="27">
        <v>2E-3</v>
      </c>
      <c r="X536" s="2">
        <v>38</v>
      </c>
      <c r="Y536" s="2">
        <v>49</v>
      </c>
      <c r="Z536" s="27">
        <v>2E-3</v>
      </c>
      <c r="AA536" s="14">
        <v>33.33</v>
      </c>
      <c r="AB536" s="2">
        <v>35</v>
      </c>
      <c r="AC536" s="27">
        <v>1E-3</v>
      </c>
      <c r="AD536" s="14">
        <v>22.42</v>
      </c>
      <c r="AE536" s="27">
        <v>-0.39700000000000002</v>
      </c>
    </row>
    <row r="537" spans="1:31" x14ac:dyDescent="0.3">
      <c r="A537" t="s">
        <v>1844</v>
      </c>
      <c r="B537" s="2">
        <v>0</v>
      </c>
      <c r="C537" s="27">
        <v>0</v>
      </c>
      <c r="D537" s="2">
        <v>80</v>
      </c>
      <c r="E537" s="2">
        <v>0</v>
      </c>
      <c r="F537" s="27"/>
      <c r="G537" s="14">
        <v>11.5151515151515</v>
      </c>
      <c r="H537" s="2">
        <v>0</v>
      </c>
      <c r="I537" s="27"/>
      <c r="J537" s="14">
        <v>12.727273</v>
      </c>
      <c r="L537" s="2">
        <v>0</v>
      </c>
      <c r="M537" s="27">
        <v>0</v>
      </c>
      <c r="N537" s="2">
        <v>80</v>
      </c>
      <c r="O537" s="2">
        <v>0</v>
      </c>
      <c r="P537" s="27">
        <v>0</v>
      </c>
      <c r="Q537" s="14">
        <v>16.97</v>
      </c>
      <c r="R537" s="2">
        <v>0</v>
      </c>
      <c r="S537" s="27">
        <v>0</v>
      </c>
      <c r="T537" s="14">
        <v>18.79</v>
      </c>
      <c r="V537" s="2">
        <v>93</v>
      </c>
      <c r="W537" s="27">
        <v>3.0000000000000001E-3</v>
      </c>
      <c r="X537" s="2">
        <v>40</v>
      </c>
      <c r="Y537" s="2">
        <v>245</v>
      </c>
      <c r="Z537" s="27">
        <v>8.0000000000000002E-3</v>
      </c>
      <c r="AA537" s="14">
        <v>70.91</v>
      </c>
      <c r="AB537" s="2">
        <v>137</v>
      </c>
      <c r="AC537" s="27">
        <v>4.0000000000000001E-3</v>
      </c>
      <c r="AD537" s="14">
        <v>56.97</v>
      </c>
      <c r="AE537" s="27">
        <v>0.47299999999999998</v>
      </c>
    </row>
    <row r="538" spans="1:31" x14ac:dyDescent="0.3">
      <c r="A538" t="s">
        <v>1845</v>
      </c>
      <c r="B538" s="2">
        <v>0</v>
      </c>
      <c r="C538" s="27">
        <v>0</v>
      </c>
      <c r="D538" s="2">
        <v>80</v>
      </c>
      <c r="E538" s="2">
        <v>0</v>
      </c>
      <c r="F538" s="27"/>
      <c r="G538" s="14">
        <v>11.5151515151515</v>
      </c>
      <c r="H538" s="2">
        <v>0</v>
      </c>
      <c r="I538" s="27"/>
      <c r="J538" s="14">
        <v>12.727273</v>
      </c>
      <c r="L538" s="2">
        <v>0</v>
      </c>
      <c r="M538" s="27">
        <v>0</v>
      </c>
      <c r="N538" s="2">
        <v>80</v>
      </c>
      <c r="O538" s="2">
        <v>21</v>
      </c>
      <c r="P538" s="27">
        <v>7.0999999999999994E-2</v>
      </c>
      <c r="Q538" s="14">
        <v>19</v>
      </c>
      <c r="R538" s="2">
        <v>0</v>
      </c>
      <c r="S538" s="27">
        <v>0</v>
      </c>
      <c r="T538" s="14">
        <v>18.79</v>
      </c>
      <c r="V538" s="2">
        <v>236</v>
      </c>
      <c r="W538" s="27">
        <v>8.0000000000000002E-3</v>
      </c>
      <c r="X538" s="2">
        <v>84</v>
      </c>
      <c r="Y538" s="2">
        <v>88</v>
      </c>
      <c r="Z538" s="27">
        <v>3.0000000000000001E-3</v>
      </c>
      <c r="AA538" s="14">
        <v>40</v>
      </c>
      <c r="AB538" s="2">
        <v>79</v>
      </c>
      <c r="AC538" s="27">
        <v>3.0000000000000001E-3</v>
      </c>
      <c r="AD538" s="14">
        <v>32.119999999999997</v>
      </c>
      <c r="AE538" s="27">
        <v>-0.66500000000000004</v>
      </c>
    </row>
    <row r="539" spans="1:31" x14ac:dyDescent="0.3">
      <c r="A539" t="s">
        <v>1785</v>
      </c>
      <c r="B539" s="2">
        <v>0</v>
      </c>
      <c r="C539" s="27">
        <v>0</v>
      </c>
      <c r="D539" s="2">
        <v>80</v>
      </c>
      <c r="E539" s="2">
        <v>0</v>
      </c>
      <c r="F539" s="27"/>
      <c r="G539" s="14">
        <v>11.5151515151515</v>
      </c>
      <c r="H539" s="2">
        <v>0</v>
      </c>
      <c r="I539" s="27"/>
      <c r="J539" s="14">
        <v>12.727273</v>
      </c>
      <c r="K539" s="27"/>
      <c r="L539" s="2">
        <v>17</v>
      </c>
      <c r="M539" s="27">
        <v>4.5999999999999999E-2</v>
      </c>
      <c r="N539" s="2">
        <v>17</v>
      </c>
      <c r="O539" s="2">
        <v>33</v>
      </c>
      <c r="P539" s="27">
        <v>0.111</v>
      </c>
      <c r="Q539" s="14">
        <v>20.61</v>
      </c>
      <c r="R539" s="2">
        <v>82</v>
      </c>
      <c r="S539" s="27">
        <v>0.20499999999999999</v>
      </c>
      <c r="T539" s="14">
        <v>37.58</v>
      </c>
      <c r="U539" s="27">
        <v>3.8239999999999998</v>
      </c>
      <c r="V539" s="2">
        <v>1240</v>
      </c>
      <c r="W539" s="27">
        <v>4.1000000000000002E-2</v>
      </c>
      <c r="X539" s="2">
        <v>158</v>
      </c>
      <c r="Y539" s="2">
        <v>1988</v>
      </c>
      <c r="Z539" s="27">
        <v>6.4000000000000001E-2</v>
      </c>
      <c r="AA539" s="14">
        <v>187.27</v>
      </c>
      <c r="AB539" s="2">
        <v>1185</v>
      </c>
      <c r="AC539" s="27">
        <v>3.7999999999999999E-2</v>
      </c>
      <c r="AD539" s="14">
        <v>142.41999999999999</v>
      </c>
      <c r="AE539" s="27">
        <v>-4.3999999999999997E-2</v>
      </c>
    </row>
    <row r="540" spans="1:31" x14ac:dyDescent="0.3">
      <c r="A540" t="s">
        <v>1841</v>
      </c>
      <c r="B540" s="2">
        <v>0</v>
      </c>
      <c r="C540" s="27">
        <v>0</v>
      </c>
      <c r="D540" s="2">
        <v>80</v>
      </c>
      <c r="E540" s="2">
        <v>0</v>
      </c>
      <c r="F540" s="27"/>
      <c r="G540" s="14">
        <v>11.5151515151515</v>
      </c>
      <c r="H540" s="2">
        <v>0</v>
      </c>
      <c r="I540" s="27"/>
      <c r="J540" s="14">
        <v>12.727273</v>
      </c>
      <c r="K540" s="27"/>
      <c r="L540" s="2">
        <v>17</v>
      </c>
      <c r="M540" s="27">
        <v>4.5999999999999999E-2</v>
      </c>
      <c r="N540" s="2">
        <v>17</v>
      </c>
      <c r="O540" s="2">
        <v>33</v>
      </c>
      <c r="P540" s="27">
        <v>0.111</v>
      </c>
      <c r="Q540" s="14">
        <v>20.61</v>
      </c>
      <c r="R540" s="2">
        <v>82</v>
      </c>
      <c r="S540" s="27">
        <v>0.20499999999999999</v>
      </c>
      <c r="T540" s="14">
        <v>37.58</v>
      </c>
      <c r="U540" s="27">
        <v>3.8239999999999998</v>
      </c>
      <c r="V540" s="2">
        <v>1088</v>
      </c>
      <c r="W540" s="27">
        <v>3.5999999999999997E-2</v>
      </c>
      <c r="X540" s="2">
        <v>155</v>
      </c>
      <c r="Y540" s="2">
        <v>1778</v>
      </c>
      <c r="Z540" s="27">
        <v>5.7000000000000002E-2</v>
      </c>
      <c r="AA540" s="14">
        <v>183.03</v>
      </c>
      <c r="AB540" s="2">
        <v>1022</v>
      </c>
      <c r="AC540" s="27">
        <v>3.3000000000000002E-2</v>
      </c>
      <c r="AD540" s="14">
        <v>134.55000000000001</v>
      </c>
      <c r="AE540" s="27">
        <v>-6.0999999999999999E-2</v>
      </c>
    </row>
    <row r="541" spans="1:31" x14ac:dyDescent="0.3">
      <c r="A541" t="s">
        <v>1842</v>
      </c>
      <c r="B541" s="2">
        <v>0</v>
      </c>
      <c r="C541" s="27">
        <v>0</v>
      </c>
      <c r="D541" s="2">
        <v>80</v>
      </c>
      <c r="E541" s="2">
        <v>0</v>
      </c>
      <c r="F541" s="27"/>
      <c r="G541" s="14">
        <v>11.5151515151515</v>
      </c>
      <c r="H541" s="2">
        <v>0</v>
      </c>
      <c r="I541" s="27"/>
      <c r="J541" s="14">
        <v>12.727273</v>
      </c>
      <c r="L541" s="2">
        <v>0</v>
      </c>
      <c r="M541" s="27">
        <v>0</v>
      </c>
      <c r="N541" s="2">
        <v>80</v>
      </c>
      <c r="O541" s="2">
        <v>0</v>
      </c>
      <c r="P541" s="27">
        <v>0</v>
      </c>
      <c r="Q541" s="14">
        <v>16.97</v>
      </c>
      <c r="R541" s="2">
        <v>9</v>
      </c>
      <c r="S541" s="27">
        <v>2.3E-2</v>
      </c>
      <c r="T541" s="14">
        <v>8.48</v>
      </c>
      <c r="V541" s="2">
        <v>181</v>
      </c>
      <c r="W541" s="27">
        <v>6.0000000000000001E-3</v>
      </c>
      <c r="X541" s="2">
        <v>70</v>
      </c>
      <c r="Y541" s="2">
        <v>287</v>
      </c>
      <c r="Z541" s="27">
        <v>8.9999999999999993E-3</v>
      </c>
      <c r="AA541" s="14">
        <v>83.64</v>
      </c>
      <c r="AB541" s="2">
        <v>212</v>
      </c>
      <c r="AC541" s="27">
        <v>7.0000000000000001E-3</v>
      </c>
      <c r="AD541" s="14">
        <v>72.12</v>
      </c>
      <c r="AE541" s="27">
        <v>0.17100000000000001</v>
      </c>
    </row>
    <row r="542" spans="1:31" x14ac:dyDescent="0.3">
      <c r="A542" t="s">
        <v>1843</v>
      </c>
      <c r="B542" s="2">
        <v>0</v>
      </c>
      <c r="C542" s="27">
        <v>0</v>
      </c>
      <c r="D542" s="2">
        <v>80</v>
      </c>
      <c r="E542" s="2">
        <v>0</v>
      </c>
      <c r="F542" s="27"/>
      <c r="G542" s="14">
        <v>11.5151515151515</v>
      </c>
      <c r="H542" s="2">
        <v>0</v>
      </c>
      <c r="I542" s="27"/>
      <c r="J542" s="14">
        <v>12.727273</v>
      </c>
      <c r="L542" s="2">
        <v>0</v>
      </c>
      <c r="M542" s="27">
        <v>0</v>
      </c>
      <c r="N542" s="2">
        <v>80</v>
      </c>
      <c r="O542" s="2">
        <v>33</v>
      </c>
      <c r="P542" s="27">
        <v>0.111</v>
      </c>
      <c r="Q542" s="14">
        <v>20.61</v>
      </c>
      <c r="R542" s="2">
        <v>26</v>
      </c>
      <c r="S542" s="27">
        <v>6.5000000000000002E-2</v>
      </c>
      <c r="T542" s="14">
        <v>17.579999999999998</v>
      </c>
      <c r="V542" s="2">
        <v>223</v>
      </c>
      <c r="W542" s="27">
        <v>7.0000000000000001E-3</v>
      </c>
      <c r="X542" s="2">
        <v>65</v>
      </c>
      <c r="Y542" s="2">
        <v>482</v>
      </c>
      <c r="Z542" s="27">
        <v>1.4999999999999999E-2</v>
      </c>
      <c r="AA542" s="14">
        <v>93.33</v>
      </c>
      <c r="AB542" s="2">
        <v>246</v>
      </c>
      <c r="AC542" s="27">
        <v>8.0000000000000002E-3</v>
      </c>
      <c r="AD542" s="14">
        <v>70.91</v>
      </c>
      <c r="AE542" s="27">
        <v>0.10299999999999999</v>
      </c>
    </row>
    <row r="543" spans="1:31" x14ac:dyDescent="0.3">
      <c r="A543" t="s">
        <v>1844</v>
      </c>
      <c r="B543" s="2">
        <v>0</v>
      </c>
      <c r="C543" s="27">
        <v>0</v>
      </c>
      <c r="D543" s="2">
        <v>80</v>
      </c>
      <c r="E543" s="2">
        <v>0</v>
      </c>
      <c r="F543" s="27"/>
      <c r="G543" s="14">
        <v>11.5151515151515</v>
      </c>
      <c r="H543" s="2">
        <v>0</v>
      </c>
      <c r="I543" s="27"/>
      <c r="J543" s="14">
        <v>12.727273</v>
      </c>
      <c r="K543" s="27"/>
      <c r="L543" s="2">
        <v>17</v>
      </c>
      <c r="M543" s="27">
        <v>4.5999999999999999E-2</v>
      </c>
      <c r="N543" s="2">
        <v>17</v>
      </c>
      <c r="O543" s="2">
        <v>0</v>
      </c>
      <c r="P543" s="27">
        <v>0</v>
      </c>
      <c r="Q543" s="14">
        <v>16.97</v>
      </c>
      <c r="R543" s="2">
        <v>47</v>
      </c>
      <c r="S543" s="27">
        <v>0.11799999999999999</v>
      </c>
      <c r="T543" s="14">
        <v>30.91</v>
      </c>
      <c r="U543" s="27">
        <v>1.7649999999999999</v>
      </c>
      <c r="V543" s="2">
        <v>684</v>
      </c>
      <c r="W543" s="27">
        <v>2.3E-2</v>
      </c>
      <c r="X543" s="2">
        <v>118</v>
      </c>
      <c r="Y543" s="2">
        <v>1009</v>
      </c>
      <c r="Z543" s="27">
        <v>3.2000000000000001E-2</v>
      </c>
      <c r="AA543" s="14">
        <v>142.41999999999999</v>
      </c>
      <c r="AB543" s="2">
        <v>564</v>
      </c>
      <c r="AC543" s="27">
        <v>1.7999999999999999E-2</v>
      </c>
      <c r="AD543" s="14">
        <v>103.03</v>
      </c>
      <c r="AE543" s="27">
        <v>-0.17499999999999999</v>
      </c>
    </row>
    <row r="544" spans="1:31" x14ac:dyDescent="0.3">
      <c r="A544" t="s">
        <v>1845</v>
      </c>
      <c r="B544" s="2">
        <v>0</v>
      </c>
      <c r="C544" s="27">
        <v>0</v>
      </c>
      <c r="D544" s="2">
        <v>80</v>
      </c>
      <c r="E544" s="2">
        <v>0</v>
      </c>
      <c r="F544" s="27"/>
      <c r="G544" s="14">
        <v>11.5151515151515</v>
      </c>
      <c r="H544" s="2">
        <v>0</v>
      </c>
      <c r="I544" s="27"/>
      <c r="J544" s="14">
        <v>12.727273</v>
      </c>
      <c r="L544" s="2">
        <v>0</v>
      </c>
      <c r="M544" s="27">
        <v>0</v>
      </c>
      <c r="N544" s="2">
        <v>80</v>
      </c>
      <c r="O544" s="2">
        <v>0</v>
      </c>
      <c r="P544" s="27">
        <v>0</v>
      </c>
      <c r="Q544" s="14">
        <v>16.97</v>
      </c>
      <c r="R544" s="2">
        <v>0</v>
      </c>
      <c r="S544" s="27">
        <v>0</v>
      </c>
      <c r="T544" s="14">
        <v>18.79</v>
      </c>
      <c r="V544" s="2">
        <v>152</v>
      </c>
      <c r="W544" s="27">
        <v>5.0000000000000001E-3</v>
      </c>
      <c r="X544" s="2">
        <v>42</v>
      </c>
      <c r="Y544" s="2">
        <v>210</v>
      </c>
      <c r="Z544" s="27">
        <v>7.0000000000000001E-3</v>
      </c>
      <c r="AA544" s="14">
        <v>57.58</v>
      </c>
      <c r="AB544" s="2">
        <v>163</v>
      </c>
      <c r="AC544" s="27">
        <v>5.0000000000000001E-3</v>
      </c>
      <c r="AD544" s="14">
        <v>49.7</v>
      </c>
      <c r="AE544" s="27">
        <v>7.1999999999999995E-2</v>
      </c>
    </row>
    <row r="545" spans="1:31" x14ac:dyDescent="0.3">
      <c r="A545" t="s">
        <v>1834</v>
      </c>
      <c r="B545" s="2">
        <v>18</v>
      </c>
      <c r="C545" s="27">
        <v>1</v>
      </c>
      <c r="D545" s="2">
        <v>17.5757575757575</v>
      </c>
      <c r="E545" s="2">
        <v>0</v>
      </c>
      <c r="F545" s="27"/>
      <c r="G545" s="14">
        <v>11.5151515151515</v>
      </c>
      <c r="H545" s="2">
        <v>0</v>
      </c>
      <c r="I545" s="27"/>
      <c r="J545" s="14">
        <v>12.727273</v>
      </c>
      <c r="K545" s="27">
        <v>-1</v>
      </c>
      <c r="L545" s="2">
        <v>333</v>
      </c>
      <c r="M545" s="27">
        <v>0.90200000000000002</v>
      </c>
      <c r="N545" s="2">
        <v>65</v>
      </c>
      <c r="O545" s="2">
        <v>189</v>
      </c>
      <c r="P545" s="27">
        <v>0.63900000000000001</v>
      </c>
      <c r="Q545" s="14">
        <v>47.88</v>
      </c>
      <c r="R545" s="2">
        <v>294</v>
      </c>
      <c r="S545" s="27">
        <v>0.73499999999999999</v>
      </c>
      <c r="T545" s="14">
        <v>80</v>
      </c>
      <c r="U545" s="27">
        <v>-0.11700000000000001</v>
      </c>
      <c r="V545" s="2">
        <v>27224</v>
      </c>
      <c r="W545" s="27">
        <v>0.89800000000000002</v>
      </c>
      <c r="X545" s="2">
        <v>543</v>
      </c>
      <c r="Y545" s="2">
        <v>26722</v>
      </c>
      <c r="Z545" s="27">
        <v>0.85499999999999998</v>
      </c>
      <c r="AA545" s="14">
        <v>538.79</v>
      </c>
      <c r="AB545" s="2">
        <v>28199</v>
      </c>
      <c r="AC545" s="27">
        <v>0.91300000000000003</v>
      </c>
      <c r="AD545" s="14">
        <v>629.09</v>
      </c>
      <c r="AE545" s="27">
        <v>3.5999999999999997E-2</v>
      </c>
    </row>
    <row r="546" spans="1:31" x14ac:dyDescent="0.3">
      <c r="A546" t="s">
        <v>1782</v>
      </c>
      <c r="B546" s="2">
        <v>0</v>
      </c>
      <c r="C546" s="27">
        <v>0</v>
      </c>
      <c r="D546" s="2">
        <v>80</v>
      </c>
      <c r="E546" s="2">
        <v>0</v>
      </c>
      <c r="F546" s="27"/>
      <c r="G546" s="14">
        <v>11.5151515151515</v>
      </c>
      <c r="H546" s="2">
        <v>0</v>
      </c>
      <c r="I546" s="27"/>
      <c r="J546" s="14">
        <v>12.727273</v>
      </c>
      <c r="K546" s="27"/>
      <c r="L546" s="2">
        <v>167</v>
      </c>
      <c r="M546" s="27">
        <v>0.45300000000000001</v>
      </c>
      <c r="N546" s="2">
        <v>67</v>
      </c>
      <c r="O546" s="2">
        <v>151</v>
      </c>
      <c r="P546" s="27">
        <v>0.51</v>
      </c>
      <c r="Q546" s="14">
        <v>38.18</v>
      </c>
      <c r="R546" s="2">
        <v>221</v>
      </c>
      <c r="S546" s="27">
        <v>0.55300000000000005</v>
      </c>
      <c r="T546" s="14">
        <v>79.39</v>
      </c>
      <c r="U546" s="27">
        <v>0.32300000000000001</v>
      </c>
      <c r="V546" s="2">
        <v>19765</v>
      </c>
      <c r="W546" s="27">
        <v>0.65200000000000002</v>
      </c>
      <c r="X546" s="2">
        <v>490</v>
      </c>
      <c r="Y546" s="2">
        <v>19180</v>
      </c>
      <c r="Z546" s="27">
        <v>0.61399999999999999</v>
      </c>
      <c r="AA546" s="14">
        <v>513.94000000000005</v>
      </c>
      <c r="AB546" s="2">
        <v>20576</v>
      </c>
      <c r="AC546" s="27">
        <v>0.66600000000000004</v>
      </c>
      <c r="AD546" s="14">
        <v>551.52</v>
      </c>
      <c r="AE546" s="27">
        <v>4.1000000000000002E-2</v>
      </c>
    </row>
    <row r="547" spans="1:31" x14ac:dyDescent="0.3">
      <c r="A547" t="s">
        <v>1836</v>
      </c>
      <c r="B547" s="2">
        <v>0</v>
      </c>
      <c r="C547" s="27">
        <v>0</v>
      </c>
      <c r="D547" s="2">
        <v>80</v>
      </c>
      <c r="E547" s="2">
        <v>0</v>
      </c>
      <c r="F547" s="27"/>
      <c r="G547" s="14">
        <v>11.5151515151515</v>
      </c>
      <c r="H547" s="2">
        <v>0</v>
      </c>
      <c r="I547" s="27"/>
      <c r="J547" s="14">
        <v>12.727273</v>
      </c>
      <c r="K547" s="27"/>
      <c r="L547" s="2">
        <v>144</v>
      </c>
      <c r="M547" s="27">
        <v>0.39</v>
      </c>
      <c r="N547" s="2">
        <v>65</v>
      </c>
      <c r="O547" s="2">
        <v>77</v>
      </c>
      <c r="P547" s="27">
        <v>0.26</v>
      </c>
      <c r="Q547" s="14">
        <v>30.3</v>
      </c>
      <c r="R547" s="2">
        <v>128</v>
      </c>
      <c r="S547" s="27">
        <v>0.32</v>
      </c>
      <c r="T547" s="14">
        <v>51.52</v>
      </c>
      <c r="U547" s="27">
        <v>-0.111</v>
      </c>
      <c r="V547" s="2">
        <v>11476</v>
      </c>
      <c r="W547" s="27">
        <v>0.379</v>
      </c>
      <c r="X547" s="2">
        <v>354</v>
      </c>
      <c r="Y547" s="2">
        <v>10629</v>
      </c>
      <c r="Z547" s="27">
        <v>0.34</v>
      </c>
      <c r="AA547" s="14">
        <v>449.7</v>
      </c>
      <c r="AB547" s="2">
        <v>10398</v>
      </c>
      <c r="AC547" s="27">
        <v>0.33600000000000002</v>
      </c>
      <c r="AD547" s="14">
        <v>419.39</v>
      </c>
      <c r="AE547" s="27">
        <v>-9.4E-2</v>
      </c>
    </row>
    <row r="548" spans="1:31" x14ac:dyDescent="0.3">
      <c r="A548" t="s">
        <v>1837</v>
      </c>
      <c r="B548" s="2">
        <v>0</v>
      </c>
      <c r="C548" s="27">
        <v>0</v>
      </c>
      <c r="D548" s="2">
        <v>80</v>
      </c>
      <c r="E548" s="2">
        <v>0</v>
      </c>
      <c r="F548" s="27"/>
      <c r="G548" s="14">
        <v>11.5151515151515</v>
      </c>
      <c r="H548" s="2">
        <v>0</v>
      </c>
      <c r="I548" s="27"/>
      <c r="J548" s="14">
        <v>12.727273</v>
      </c>
      <c r="L548" s="2">
        <v>0</v>
      </c>
      <c r="M548" s="27">
        <v>0</v>
      </c>
      <c r="N548" s="2">
        <v>80</v>
      </c>
      <c r="O548" s="2">
        <v>0</v>
      </c>
      <c r="P548" s="27">
        <v>0</v>
      </c>
      <c r="Q548" s="14">
        <v>16.97</v>
      </c>
      <c r="R548" s="2">
        <v>0</v>
      </c>
      <c r="S548" s="27">
        <v>0</v>
      </c>
      <c r="T548" s="14">
        <v>18.79</v>
      </c>
      <c r="V548" s="2">
        <v>1682</v>
      </c>
      <c r="W548" s="27">
        <v>5.5E-2</v>
      </c>
      <c r="X548" s="2">
        <v>180</v>
      </c>
      <c r="Y548" s="2">
        <v>2012</v>
      </c>
      <c r="Z548" s="27">
        <v>6.4000000000000001E-2</v>
      </c>
      <c r="AA548" s="14">
        <v>175.15</v>
      </c>
      <c r="AB548" s="2">
        <v>1567</v>
      </c>
      <c r="AC548" s="27">
        <v>5.0999999999999997E-2</v>
      </c>
      <c r="AD548" s="14">
        <v>150.91</v>
      </c>
      <c r="AE548" s="27">
        <v>-6.8000000000000005E-2</v>
      </c>
    </row>
    <row r="549" spans="1:31" x14ac:dyDescent="0.3">
      <c r="A549" t="s">
        <v>1838</v>
      </c>
      <c r="B549" s="2">
        <v>0</v>
      </c>
      <c r="C549" s="27">
        <v>0</v>
      </c>
      <c r="D549" s="2">
        <v>80</v>
      </c>
      <c r="E549" s="2">
        <v>0</v>
      </c>
      <c r="F549" s="27"/>
      <c r="G549" s="14">
        <v>11.5151515151515</v>
      </c>
      <c r="H549" s="2">
        <v>0</v>
      </c>
      <c r="I549" s="27"/>
      <c r="J549" s="14">
        <v>12.727273</v>
      </c>
      <c r="K549" s="27"/>
      <c r="L549" s="2">
        <v>18</v>
      </c>
      <c r="M549" s="27">
        <v>4.9000000000000002E-2</v>
      </c>
      <c r="N549" s="2">
        <v>19</v>
      </c>
      <c r="O549" s="2">
        <v>38</v>
      </c>
      <c r="P549" s="27">
        <v>0.128</v>
      </c>
      <c r="Q549" s="14">
        <v>23.64</v>
      </c>
      <c r="R549" s="2">
        <v>0</v>
      </c>
      <c r="S549" s="27">
        <v>0</v>
      </c>
      <c r="T549" s="14">
        <v>18.79</v>
      </c>
      <c r="U549" s="27">
        <v>-1</v>
      </c>
      <c r="V549" s="2">
        <v>2656</v>
      </c>
      <c r="W549" s="27">
        <v>8.7999999999999995E-2</v>
      </c>
      <c r="X549" s="2">
        <v>201</v>
      </c>
      <c r="Y549" s="2">
        <v>2480</v>
      </c>
      <c r="Z549" s="27">
        <v>7.9000000000000001E-2</v>
      </c>
      <c r="AA549" s="14">
        <v>209.09</v>
      </c>
      <c r="AB549" s="2">
        <v>2581</v>
      </c>
      <c r="AC549" s="27">
        <v>8.4000000000000005E-2</v>
      </c>
      <c r="AD549" s="14">
        <v>249.7</v>
      </c>
      <c r="AE549" s="27">
        <v>-2.8000000000000001E-2</v>
      </c>
    </row>
    <row r="550" spans="1:31" x14ac:dyDescent="0.3">
      <c r="A550" t="s">
        <v>1839</v>
      </c>
      <c r="B550" s="2">
        <v>0</v>
      </c>
      <c r="C550" s="27">
        <v>0</v>
      </c>
      <c r="D550" s="2">
        <v>80</v>
      </c>
      <c r="E550" s="2">
        <v>0</v>
      </c>
      <c r="F550" s="27"/>
      <c r="G550" s="14">
        <v>11.5151515151515</v>
      </c>
      <c r="H550" s="2">
        <v>0</v>
      </c>
      <c r="I550" s="27"/>
      <c r="J550" s="14">
        <v>12.727273</v>
      </c>
      <c r="K550" s="27"/>
      <c r="L550" s="2">
        <v>126</v>
      </c>
      <c r="M550" s="27">
        <v>0.34100000000000003</v>
      </c>
      <c r="N550" s="2">
        <v>60</v>
      </c>
      <c r="O550" s="2">
        <v>39</v>
      </c>
      <c r="P550" s="27">
        <v>0.13200000000000001</v>
      </c>
      <c r="Q550" s="14">
        <v>19.39</v>
      </c>
      <c r="R550" s="2">
        <v>128</v>
      </c>
      <c r="S550" s="27">
        <v>0.32</v>
      </c>
      <c r="T550" s="14">
        <v>51.52</v>
      </c>
      <c r="U550" s="27">
        <v>1.6E-2</v>
      </c>
      <c r="V550" s="2">
        <v>7138</v>
      </c>
      <c r="W550" s="27">
        <v>0.23599999999999999</v>
      </c>
      <c r="X550" s="2">
        <v>356</v>
      </c>
      <c r="Y550" s="2">
        <v>6137</v>
      </c>
      <c r="Z550" s="27">
        <v>0.19600000000000001</v>
      </c>
      <c r="AA550" s="14">
        <v>353.94</v>
      </c>
      <c r="AB550" s="2">
        <v>6250</v>
      </c>
      <c r="AC550" s="27">
        <v>0.20200000000000001</v>
      </c>
      <c r="AD550" s="14">
        <v>336.36</v>
      </c>
      <c r="AE550" s="27">
        <v>-0.124</v>
      </c>
    </row>
    <row r="551" spans="1:31" x14ac:dyDescent="0.3">
      <c r="A551" t="s">
        <v>1840</v>
      </c>
      <c r="B551" s="2">
        <v>0</v>
      </c>
      <c r="C551" s="27">
        <v>0</v>
      </c>
      <c r="D551" s="2">
        <v>80</v>
      </c>
      <c r="E551" s="2">
        <v>0</v>
      </c>
      <c r="F551" s="27"/>
      <c r="G551" s="14">
        <v>11.5151515151515</v>
      </c>
      <c r="H551" s="2">
        <v>0</v>
      </c>
      <c r="I551" s="27"/>
      <c r="J551" s="14">
        <v>12.727273</v>
      </c>
      <c r="K551" s="27"/>
      <c r="L551" s="2">
        <v>23</v>
      </c>
      <c r="M551" s="27">
        <v>6.2E-2</v>
      </c>
      <c r="N551" s="2">
        <v>22</v>
      </c>
      <c r="O551" s="2">
        <v>74</v>
      </c>
      <c r="P551" s="27">
        <v>0.25</v>
      </c>
      <c r="Q551" s="14">
        <v>26.06</v>
      </c>
      <c r="R551" s="2">
        <v>93</v>
      </c>
      <c r="S551" s="27">
        <v>0.23300000000000001</v>
      </c>
      <c r="T551" s="14">
        <v>55.15</v>
      </c>
      <c r="U551" s="27">
        <v>3.0430000000000001</v>
      </c>
      <c r="V551" s="2">
        <v>8289</v>
      </c>
      <c r="W551" s="27">
        <v>0.27400000000000002</v>
      </c>
      <c r="X551" s="2">
        <v>344</v>
      </c>
      <c r="Y551" s="2">
        <v>8551</v>
      </c>
      <c r="Z551" s="27">
        <v>0.27400000000000002</v>
      </c>
      <c r="AA551" s="14">
        <v>329.7</v>
      </c>
      <c r="AB551" s="2">
        <v>10178</v>
      </c>
      <c r="AC551" s="27">
        <v>0.32900000000000001</v>
      </c>
      <c r="AD551" s="14">
        <v>390.3</v>
      </c>
      <c r="AE551" s="27">
        <v>0.22800000000000001</v>
      </c>
    </row>
    <row r="552" spans="1:31" x14ac:dyDescent="0.3">
      <c r="A552" t="s">
        <v>1783</v>
      </c>
      <c r="B552" s="2">
        <v>18</v>
      </c>
      <c r="C552" s="27">
        <v>1</v>
      </c>
      <c r="D552" s="2">
        <v>17.5757575757575</v>
      </c>
      <c r="E552" s="2">
        <v>0</v>
      </c>
      <c r="F552" s="27"/>
      <c r="G552" s="14">
        <v>11.5151515151515</v>
      </c>
      <c r="H552" s="2">
        <v>0</v>
      </c>
      <c r="I552" s="27"/>
      <c r="J552" s="14">
        <v>12.727273</v>
      </c>
      <c r="K552" s="27">
        <v>-1</v>
      </c>
      <c r="L552" s="2">
        <v>166</v>
      </c>
      <c r="M552" s="27">
        <v>0.45</v>
      </c>
      <c r="N552" s="2">
        <v>47</v>
      </c>
      <c r="O552" s="2">
        <v>38</v>
      </c>
      <c r="P552" s="27">
        <v>0.128</v>
      </c>
      <c r="Q552" s="14">
        <v>28.48</v>
      </c>
      <c r="R552" s="2">
        <v>73</v>
      </c>
      <c r="S552" s="27">
        <v>0.183</v>
      </c>
      <c r="T552" s="14">
        <v>29.09</v>
      </c>
      <c r="U552" s="27">
        <v>-0.56000000000000005</v>
      </c>
      <c r="V552" s="2">
        <v>7459</v>
      </c>
      <c r="W552" s="27">
        <v>0.246</v>
      </c>
      <c r="X552" s="2">
        <v>329</v>
      </c>
      <c r="Y552" s="2">
        <v>7542</v>
      </c>
      <c r="Z552" s="27">
        <v>0.24099999999999999</v>
      </c>
      <c r="AA552" s="14">
        <v>353.94</v>
      </c>
      <c r="AB552" s="2">
        <v>7623</v>
      </c>
      <c r="AC552" s="27">
        <v>0.247</v>
      </c>
      <c r="AD552" s="14">
        <v>392.12</v>
      </c>
      <c r="AE552" s="27">
        <v>2.1999999999999999E-2</v>
      </c>
    </row>
    <row r="553" spans="1:31" x14ac:dyDescent="0.3">
      <c r="A553" t="s">
        <v>1784</v>
      </c>
      <c r="B553" s="2">
        <v>18</v>
      </c>
      <c r="C553" s="27">
        <v>1</v>
      </c>
      <c r="D553" s="2">
        <v>17.5757575757575</v>
      </c>
      <c r="E553" s="2">
        <v>0</v>
      </c>
      <c r="F553" s="27"/>
      <c r="G553" s="14">
        <v>11.5151515151515</v>
      </c>
      <c r="H553" s="2">
        <v>0</v>
      </c>
      <c r="I553" s="27"/>
      <c r="J553" s="14">
        <v>12.727273</v>
      </c>
      <c r="K553">
        <v>-1</v>
      </c>
      <c r="L553" s="2">
        <v>83</v>
      </c>
      <c r="M553" s="27">
        <v>0.22500000000000001</v>
      </c>
      <c r="N553" s="2">
        <v>46</v>
      </c>
      <c r="O553" s="2">
        <v>36</v>
      </c>
      <c r="P553" s="27">
        <v>0.122</v>
      </c>
      <c r="Q553" s="14">
        <v>28.48</v>
      </c>
      <c r="R553" s="2">
        <v>9</v>
      </c>
      <c r="S553" s="27">
        <v>2.3E-2</v>
      </c>
      <c r="T553" s="14">
        <v>9.6999999999999993</v>
      </c>
      <c r="U553" s="27">
        <v>-0.89200000000000002</v>
      </c>
      <c r="V553" s="2">
        <v>2662</v>
      </c>
      <c r="W553" s="27">
        <v>8.7999999999999995E-2</v>
      </c>
      <c r="X553" s="2">
        <v>232</v>
      </c>
      <c r="Y553" s="2">
        <v>2203</v>
      </c>
      <c r="Z553" s="27">
        <v>7.0000000000000007E-2</v>
      </c>
      <c r="AA553" s="14">
        <v>206.67</v>
      </c>
      <c r="AB553" s="2">
        <v>2369</v>
      </c>
      <c r="AC553" s="27">
        <v>7.6999999999999999E-2</v>
      </c>
      <c r="AD553" s="14">
        <v>220</v>
      </c>
      <c r="AE553" s="27">
        <v>-0.11</v>
      </c>
    </row>
    <row r="554" spans="1:31" x14ac:dyDescent="0.3">
      <c r="A554" t="s">
        <v>1841</v>
      </c>
      <c r="B554" s="2">
        <v>18</v>
      </c>
      <c r="C554" s="27">
        <v>1</v>
      </c>
      <c r="D554" s="2">
        <v>17.5757575757575</v>
      </c>
      <c r="E554" s="2">
        <v>0</v>
      </c>
      <c r="F554" s="27"/>
      <c r="G554" s="14">
        <v>11.5151515151515</v>
      </c>
      <c r="H554" s="2">
        <v>0</v>
      </c>
      <c r="I554" s="27"/>
      <c r="J554" s="14">
        <v>12.727273</v>
      </c>
      <c r="K554">
        <v>-1</v>
      </c>
      <c r="L554" s="2">
        <v>18</v>
      </c>
      <c r="M554" s="27">
        <v>4.9000000000000002E-2</v>
      </c>
      <c r="N554" s="2">
        <v>18</v>
      </c>
      <c r="O554" s="2">
        <v>36</v>
      </c>
      <c r="P554" s="27">
        <v>0.122</v>
      </c>
      <c r="Q554" s="14">
        <v>28.48</v>
      </c>
      <c r="R554" s="2">
        <v>9</v>
      </c>
      <c r="S554" s="27">
        <v>2.3E-2</v>
      </c>
      <c r="T554" s="14">
        <v>9.6999999999999993</v>
      </c>
      <c r="U554" s="27">
        <v>-0.5</v>
      </c>
      <c r="V554" s="2">
        <v>1281</v>
      </c>
      <c r="W554" s="27">
        <v>4.2000000000000003E-2</v>
      </c>
      <c r="X554" s="2">
        <v>164</v>
      </c>
      <c r="Y554" s="2">
        <v>1134</v>
      </c>
      <c r="Z554" s="27">
        <v>3.5999999999999997E-2</v>
      </c>
      <c r="AA554" s="14">
        <v>142.41999999999999</v>
      </c>
      <c r="AB554" s="2">
        <v>1071</v>
      </c>
      <c r="AC554" s="27">
        <v>3.5000000000000003E-2</v>
      </c>
      <c r="AD554" s="14">
        <v>153.94</v>
      </c>
      <c r="AE554" s="27">
        <v>-0.16400000000000001</v>
      </c>
    </row>
    <row r="555" spans="1:31" x14ac:dyDescent="0.3">
      <c r="A555" t="s">
        <v>1842</v>
      </c>
      <c r="B555" s="2">
        <v>18</v>
      </c>
      <c r="C555" s="27">
        <v>1</v>
      </c>
      <c r="D555" s="2">
        <v>17.5757575757575</v>
      </c>
      <c r="E555" s="2">
        <v>0</v>
      </c>
      <c r="F555" s="27"/>
      <c r="G555" s="14">
        <v>11.5151515151515</v>
      </c>
      <c r="H555" s="2">
        <v>0</v>
      </c>
      <c r="I555" s="27"/>
      <c r="J555" s="14">
        <v>12.727273</v>
      </c>
      <c r="K555">
        <v>-1</v>
      </c>
      <c r="L555" s="2">
        <v>18</v>
      </c>
      <c r="M555" s="27">
        <v>4.9000000000000002E-2</v>
      </c>
      <c r="N555" s="2">
        <v>18</v>
      </c>
      <c r="O555" s="2">
        <v>7</v>
      </c>
      <c r="P555" s="27">
        <v>2.4E-2</v>
      </c>
      <c r="Q555" s="14">
        <v>7.27</v>
      </c>
      <c r="R555" s="2">
        <v>0</v>
      </c>
      <c r="S555" s="27">
        <v>0</v>
      </c>
      <c r="T555" s="14">
        <v>18.79</v>
      </c>
      <c r="U555" s="27">
        <v>-1</v>
      </c>
      <c r="V555" s="2">
        <v>344</v>
      </c>
      <c r="W555" s="27">
        <v>1.0999999999999999E-2</v>
      </c>
      <c r="X555" s="2">
        <v>96</v>
      </c>
      <c r="Y555" s="2">
        <v>433</v>
      </c>
      <c r="Z555" s="27">
        <v>1.4E-2</v>
      </c>
      <c r="AA555" s="14">
        <v>77.58</v>
      </c>
      <c r="AB555" s="2">
        <v>103</v>
      </c>
      <c r="AC555" s="27">
        <v>3.0000000000000001E-3</v>
      </c>
      <c r="AD555" s="14">
        <v>42.42</v>
      </c>
      <c r="AE555" s="27">
        <v>-0.70099999999999996</v>
      </c>
    </row>
    <row r="556" spans="1:31" x14ac:dyDescent="0.3">
      <c r="A556" t="s">
        <v>1843</v>
      </c>
      <c r="B556" s="2">
        <v>0</v>
      </c>
      <c r="C556" s="27">
        <v>0</v>
      </c>
      <c r="D556" s="2">
        <v>80</v>
      </c>
      <c r="E556" s="2">
        <v>0</v>
      </c>
      <c r="F556" s="27"/>
      <c r="G556" s="14">
        <v>11.5151515151515</v>
      </c>
      <c r="H556" s="2">
        <v>0</v>
      </c>
      <c r="I556" s="27"/>
      <c r="J556" s="14">
        <v>12.727273</v>
      </c>
      <c r="L556" s="2">
        <v>0</v>
      </c>
      <c r="M556" s="27">
        <v>0</v>
      </c>
      <c r="N556" s="2">
        <v>80</v>
      </c>
      <c r="O556" s="2">
        <v>0</v>
      </c>
      <c r="P556" s="27">
        <v>0</v>
      </c>
      <c r="Q556" s="14">
        <v>16.97</v>
      </c>
      <c r="R556" s="2">
        <v>9</v>
      </c>
      <c r="S556" s="27">
        <v>2.3E-2</v>
      </c>
      <c r="T556" s="14">
        <v>9.6999999999999993</v>
      </c>
      <c r="V556" s="2">
        <v>256</v>
      </c>
      <c r="W556" s="27">
        <v>8.0000000000000002E-3</v>
      </c>
      <c r="X556" s="2">
        <v>70</v>
      </c>
      <c r="Y556" s="2">
        <v>176</v>
      </c>
      <c r="Z556" s="27">
        <v>6.0000000000000001E-3</v>
      </c>
      <c r="AA556" s="14">
        <v>76.97</v>
      </c>
      <c r="AB556" s="2">
        <v>171</v>
      </c>
      <c r="AC556" s="27">
        <v>6.0000000000000001E-3</v>
      </c>
      <c r="AD556" s="14">
        <v>56.97</v>
      </c>
      <c r="AE556" s="27">
        <v>-0.33200000000000002</v>
      </c>
    </row>
    <row r="557" spans="1:31" x14ac:dyDescent="0.3">
      <c r="A557" t="s">
        <v>1844</v>
      </c>
      <c r="B557" s="2">
        <v>0</v>
      </c>
      <c r="C557" s="27">
        <v>0</v>
      </c>
      <c r="D557" s="2">
        <v>80</v>
      </c>
      <c r="E557" s="2">
        <v>0</v>
      </c>
      <c r="F557" s="27"/>
      <c r="G557" s="14">
        <v>11.5151515151515</v>
      </c>
      <c r="H557" s="2">
        <v>0</v>
      </c>
      <c r="I557" s="27"/>
      <c r="J557" s="14">
        <v>12.727273</v>
      </c>
      <c r="L557" s="2">
        <v>0</v>
      </c>
      <c r="M557" s="27">
        <v>0</v>
      </c>
      <c r="N557" s="2">
        <v>80</v>
      </c>
      <c r="O557" s="2">
        <v>29</v>
      </c>
      <c r="P557" s="27">
        <v>9.8000000000000004E-2</v>
      </c>
      <c r="Q557" s="14">
        <v>27.88</v>
      </c>
      <c r="R557" s="2">
        <v>0</v>
      </c>
      <c r="S557" s="27">
        <v>0</v>
      </c>
      <c r="T557" s="14">
        <v>18.79</v>
      </c>
      <c r="V557" s="2">
        <v>681</v>
      </c>
      <c r="W557" s="27">
        <v>2.1999999999999999E-2</v>
      </c>
      <c r="X557" s="2">
        <v>124</v>
      </c>
      <c r="Y557" s="2">
        <v>525</v>
      </c>
      <c r="Z557" s="27">
        <v>1.7000000000000001E-2</v>
      </c>
      <c r="AA557" s="14">
        <v>104.24</v>
      </c>
      <c r="AB557" s="2">
        <v>797</v>
      </c>
      <c r="AC557" s="27">
        <v>2.5999999999999999E-2</v>
      </c>
      <c r="AD557" s="14">
        <v>139.38999999999999</v>
      </c>
      <c r="AE557" s="27">
        <v>0.17</v>
      </c>
    </row>
    <row r="558" spans="1:31" x14ac:dyDescent="0.3">
      <c r="A558" t="s">
        <v>1845</v>
      </c>
      <c r="B558" s="2">
        <v>0</v>
      </c>
      <c r="C558" s="27">
        <v>0</v>
      </c>
      <c r="D558" s="2">
        <v>80</v>
      </c>
      <c r="E558" s="2">
        <v>0</v>
      </c>
      <c r="F558" s="27"/>
      <c r="G558" s="14">
        <v>11.5151515151515</v>
      </c>
      <c r="H558" s="2">
        <v>0</v>
      </c>
      <c r="I558" s="27"/>
      <c r="J558" s="14">
        <v>12.727273</v>
      </c>
      <c r="L558" s="2">
        <v>65</v>
      </c>
      <c r="M558" s="27">
        <v>0.17599999999999999</v>
      </c>
      <c r="N558" s="2">
        <v>44</v>
      </c>
      <c r="O558" s="2">
        <v>0</v>
      </c>
      <c r="P558" s="27">
        <v>0</v>
      </c>
      <c r="Q558" s="14">
        <v>16.97</v>
      </c>
      <c r="R558" s="2">
        <v>0</v>
      </c>
      <c r="S558" s="27">
        <v>0</v>
      </c>
      <c r="T558" s="14">
        <v>18.79</v>
      </c>
      <c r="U558" s="27">
        <v>-1</v>
      </c>
      <c r="V558" s="2">
        <v>1381</v>
      </c>
      <c r="W558" s="27">
        <v>4.5999999999999999E-2</v>
      </c>
      <c r="X558" s="2">
        <v>190</v>
      </c>
      <c r="Y558" s="2">
        <v>1069</v>
      </c>
      <c r="Z558" s="27">
        <v>3.4000000000000002E-2</v>
      </c>
      <c r="AA558" s="14">
        <v>122.42</v>
      </c>
      <c r="AB558" s="2">
        <v>1298</v>
      </c>
      <c r="AC558" s="27">
        <v>4.2000000000000003E-2</v>
      </c>
      <c r="AD558" s="14">
        <v>172.12</v>
      </c>
      <c r="AE558" s="27">
        <v>-0.06</v>
      </c>
    </row>
    <row r="559" spans="1:31" x14ac:dyDescent="0.3">
      <c r="A559" t="s">
        <v>1785</v>
      </c>
      <c r="B559" s="2">
        <v>0</v>
      </c>
      <c r="C559" s="27">
        <v>0</v>
      </c>
      <c r="D559" s="2">
        <v>80</v>
      </c>
      <c r="E559" s="2">
        <v>0</v>
      </c>
      <c r="F559" s="27"/>
      <c r="G559" s="14">
        <v>11.5151515151515</v>
      </c>
      <c r="H559" s="2">
        <v>0</v>
      </c>
      <c r="I559" s="27"/>
      <c r="J559" s="14">
        <v>12.727273</v>
      </c>
      <c r="K559" s="27"/>
      <c r="L559" s="2">
        <v>83</v>
      </c>
      <c r="M559" s="27">
        <v>0.22500000000000001</v>
      </c>
      <c r="N559" s="2">
        <v>40</v>
      </c>
      <c r="O559" s="2">
        <v>2</v>
      </c>
      <c r="P559" s="27">
        <v>7.0000000000000001E-3</v>
      </c>
      <c r="Q559" s="14">
        <v>3.03</v>
      </c>
      <c r="R559" s="2">
        <v>64</v>
      </c>
      <c r="S559" s="27">
        <v>0.16</v>
      </c>
      <c r="T559" s="14">
        <v>28.48</v>
      </c>
      <c r="U559" s="27">
        <v>-0.22900000000000001</v>
      </c>
      <c r="V559" s="2">
        <v>4797</v>
      </c>
      <c r="W559" s="27">
        <v>0.158</v>
      </c>
      <c r="X559" s="2">
        <v>264</v>
      </c>
      <c r="Y559" s="2">
        <v>5339</v>
      </c>
      <c r="Z559" s="27">
        <v>0.17100000000000001</v>
      </c>
      <c r="AA559" s="14">
        <v>298.18</v>
      </c>
      <c r="AB559" s="2">
        <v>5254</v>
      </c>
      <c r="AC559" s="27">
        <v>0.17</v>
      </c>
      <c r="AD559" s="14">
        <v>334.55</v>
      </c>
      <c r="AE559" s="27">
        <v>9.5000000000000001E-2</v>
      </c>
    </row>
    <row r="560" spans="1:31" x14ac:dyDescent="0.3">
      <c r="A560" t="s">
        <v>1841</v>
      </c>
      <c r="B560" s="2">
        <v>0</v>
      </c>
      <c r="C560" s="27">
        <v>0</v>
      </c>
      <c r="D560" s="2">
        <v>80</v>
      </c>
      <c r="E560" s="2">
        <v>0</v>
      </c>
      <c r="F560" s="27"/>
      <c r="G560" s="14">
        <v>11.5151515151515</v>
      </c>
      <c r="H560" s="2">
        <v>0</v>
      </c>
      <c r="I560" s="27"/>
      <c r="J560" s="14">
        <v>12.727273</v>
      </c>
      <c r="K560" s="27"/>
      <c r="L560" s="2">
        <v>83</v>
      </c>
      <c r="M560" s="27">
        <v>0.22500000000000001</v>
      </c>
      <c r="N560" s="2">
        <v>40</v>
      </c>
      <c r="O560" s="2">
        <v>2</v>
      </c>
      <c r="P560" s="27">
        <v>7.0000000000000001E-3</v>
      </c>
      <c r="Q560" s="14">
        <v>3.03</v>
      </c>
      <c r="R560" s="2">
        <v>15</v>
      </c>
      <c r="S560" s="27">
        <v>3.7999999999999999E-2</v>
      </c>
      <c r="T560" s="14">
        <v>14.55</v>
      </c>
      <c r="U560" s="27">
        <v>-0.81899999999999995</v>
      </c>
      <c r="V560" s="2">
        <v>3556</v>
      </c>
      <c r="W560" s="27">
        <v>0.11700000000000001</v>
      </c>
      <c r="X560" s="2">
        <v>249</v>
      </c>
      <c r="Y560" s="2">
        <v>3043</v>
      </c>
      <c r="Z560" s="27">
        <v>9.7000000000000003E-2</v>
      </c>
      <c r="AA560" s="14">
        <v>244.85</v>
      </c>
      <c r="AB560" s="2">
        <v>3045</v>
      </c>
      <c r="AC560" s="27">
        <v>9.9000000000000005E-2</v>
      </c>
      <c r="AD560" s="14">
        <v>300</v>
      </c>
      <c r="AE560" s="27">
        <v>-0.14399999999999999</v>
      </c>
    </row>
    <row r="561" spans="1:31" x14ac:dyDescent="0.3">
      <c r="A561" t="s">
        <v>1842</v>
      </c>
      <c r="B561" s="2">
        <v>0</v>
      </c>
      <c r="C561" s="27">
        <v>0</v>
      </c>
      <c r="D561" s="2">
        <v>80</v>
      </c>
      <c r="E561" s="2">
        <v>0</v>
      </c>
      <c r="F561" s="27"/>
      <c r="G561" s="14">
        <v>11.5151515151515</v>
      </c>
      <c r="H561" s="2">
        <v>0</v>
      </c>
      <c r="I561" s="27"/>
      <c r="J561" s="14">
        <v>12.727273</v>
      </c>
      <c r="L561" s="2">
        <v>0</v>
      </c>
      <c r="M561" s="27">
        <v>0</v>
      </c>
      <c r="N561" s="2">
        <v>80</v>
      </c>
      <c r="O561" s="2">
        <v>0</v>
      </c>
      <c r="P561" s="27">
        <v>0</v>
      </c>
      <c r="Q561" s="14">
        <v>16.97</v>
      </c>
      <c r="R561" s="2">
        <v>0</v>
      </c>
      <c r="S561" s="27">
        <v>0</v>
      </c>
      <c r="T561" s="14">
        <v>18.79</v>
      </c>
      <c r="U561" s="27"/>
      <c r="V561" s="2">
        <v>426</v>
      </c>
      <c r="W561" s="27">
        <v>1.4E-2</v>
      </c>
      <c r="X561" s="2">
        <v>96</v>
      </c>
      <c r="Y561" s="2">
        <v>515</v>
      </c>
      <c r="Z561" s="27">
        <v>1.6E-2</v>
      </c>
      <c r="AA561" s="14">
        <v>122.42</v>
      </c>
      <c r="AB561" s="2">
        <v>395</v>
      </c>
      <c r="AC561" s="27">
        <v>1.2999999999999999E-2</v>
      </c>
      <c r="AD561" s="14">
        <v>129.09</v>
      </c>
      <c r="AE561" s="27">
        <v>-7.2999999999999995E-2</v>
      </c>
    </row>
    <row r="562" spans="1:31" x14ac:dyDescent="0.3">
      <c r="A562" t="s">
        <v>1843</v>
      </c>
      <c r="B562" s="2">
        <v>0</v>
      </c>
      <c r="C562" s="27">
        <v>0</v>
      </c>
      <c r="D562" s="2">
        <v>80</v>
      </c>
      <c r="E562" s="2">
        <v>0</v>
      </c>
      <c r="F562" s="27"/>
      <c r="G562" s="14">
        <v>11.5151515151515</v>
      </c>
      <c r="H562" s="2">
        <v>0</v>
      </c>
      <c r="I562" s="27"/>
      <c r="J562" s="14">
        <v>12.727273</v>
      </c>
      <c r="L562" s="2">
        <v>10</v>
      </c>
      <c r="M562" s="27">
        <v>2.7E-2</v>
      </c>
      <c r="N562" s="2">
        <v>11</v>
      </c>
      <c r="O562" s="2">
        <v>0</v>
      </c>
      <c r="P562" s="27">
        <v>0</v>
      </c>
      <c r="Q562" s="14">
        <v>17</v>
      </c>
      <c r="R562" s="2">
        <v>0</v>
      </c>
      <c r="S562" s="27">
        <v>0</v>
      </c>
      <c r="T562" s="14">
        <v>18.79</v>
      </c>
      <c r="U562" s="27">
        <v>-1</v>
      </c>
      <c r="V562" s="2">
        <v>703</v>
      </c>
      <c r="W562" s="27">
        <v>2.3E-2</v>
      </c>
      <c r="X562" s="2">
        <v>128</v>
      </c>
      <c r="Y562" s="2">
        <v>579</v>
      </c>
      <c r="Z562" s="27">
        <v>1.9E-2</v>
      </c>
      <c r="AA562" s="14">
        <v>97</v>
      </c>
      <c r="AB562" s="2">
        <v>476</v>
      </c>
      <c r="AC562" s="27">
        <v>1.4999999999999999E-2</v>
      </c>
      <c r="AD562" s="14">
        <v>120.61</v>
      </c>
      <c r="AE562" s="27">
        <v>-0.32300000000000001</v>
      </c>
    </row>
    <row r="563" spans="1:31" x14ac:dyDescent="0.3">
      <c r="A563" t="s">
        <v>1844</v>
      </c>
      <c r="B563" s="2">
        <v>0</v>
      </c>
      <c r="C563" s="27">
        <v>0</v>
      </c>
      <c r="D563" s="2">
        <v>80</v>
      </c>
      <c r="E563" s="2">
        <v>0</v>
      </c>
      <c r="F563" s="27"/>
      <c r="G563" s="14">
        <v>11.5151515151515</v>
      </c>
      <c r="H563" s="2">
        <v>0</v>
      </c>
      <c r="I563" s="27"/>
      <c r="J563" s="14">
        <v>12.727273</v>
      </c>
      <c r="K563" s="27"/>
      <c r="L563" s="2">
        <v>73</v>
      </c>
      <c r="M563" s="27">
        <v>0.19800000000000001</v>
      </c>
      <c r="N563" s="2">
        <v>38</v>
      </c>
      <c r="O563" s="2">
        <v>2</v>
      </c>
      <c r="P563" s="27">
        <v>7.0000000000000001E-3</v>
      </c>
      <c r="Q563" s="14">
        <v>3.03</v>
      </c>
      <c r="R563" s="2">
        <v>15</v>
      </c>
      <c r="S563" s="27">
        <v>3.7999999999999999E-2</v>
      </c>
      <c r="T563" s="14">
        <v>14.55</v>
      </c>
      <c r="U563" s="27">
        <v>-0.79500000000000004</v>
      </c>
      <c r="V563" s="2">
        <v>2427</v>
      </c>
      <c r="W563" s="27">
        <v>0.08</v>
      </c>
      <c r="X563" s="2">
        <v>228</v>
      </c>
      <c r="Y563" s="2">
        <v>1949</v>
      </c>
      <c r="Z563" s="27">
        <v>6.2E-2</v>
      </c>
      <c r="AA563" s="14">
        <v>190.91</v>
      </c>
      <c r="AB563" s="2">
        <v>2174</v>
      </c>
      <c r="AC563" s="27">
        <v>7.0000000000000007E-2</v>
      </c>
      <c r="AD563" s="14">
        <v>267.27</v>
      </c>
      <c r="AE563" s="27">
        <v>-0.104</v>
      </c>
    </row>
    <row r="564" spans="1:31" x14ac:dyDescent="0.3">
      <c r="A564" t="s">
        <v>1845</v>
      </c>
      <c r="B564" s="2">
        <v>0</v>
      </c>
      <c r="C564" s="27">
        <v>0</v>
      </c>
      <c r="D564" s="2">
        <v>80</v>
      </c>
      <c r="E564" s="2">
        <v>0</v>
      </c>
      <c r="F564" s="27"/>
      <c r="G564" s="14">
        <v>11.5151515151515</v>
      </c>
      <c r="H564" s="2">
        <v>0</v>
      </c>
      <c r="I564" s="27"/>
      <c r="J564" s="14">
        <v>12.727273</v>
      </c>
      <c r="L564" s="2">
        <v>0</v>
      </c>
      <c r="M564" s="27">
        <v>0</v>
      </c>
      <c r="N564" s="2">
        <v>80</v>
      </c>
      <c r="O564" s="2">
        <v>0</v>
      </c>
      <c r="P564" s="27">
        <v>0</v>
      </c>
      <c r="Q564" s="14">
        <v>17</v>
      </c>
      <c r="R564" s="2">
        <v>49</v>
      </c>
      <c r="S564" s="27">
        <v>0.123</v>
      </c>
      <c r="T564" s="14">
        <v>25.45</v>
      </c>
      <c r="V564" s="2">
        <v>1241</v>
      </c>
      <c r="W564" s="27">
        <v>4.1000000000000002E-2</v>
      </c>
      <c r="X564" s="2">
        <v>145</v>
      </c>
      <c r="Y564" s="2">
        <v>2296</v>
      </c>
      <c r="Z564" s="27">
        <v>7.2999999999999995E-2</v>
      </c>
      <c r="AA564" s="14">
        <v>221</v>
      </c>
      <c r="AB564" s="2">
        <v>2209</v>
      </c>
      <c r="AC564" s="27">
        <v>7.0999999999999994E-2</v>
      </c>
      <c r="AD564" s="14">
        <v>212.73</v>
      </c>
      <c r="AE564" s="27">
        <v>0.78</v>
      </c>
    </row>
    <row r="565" spans="1:31" x14ac:dyDescent="0.3">
      <c r="A565" s="18"/>
      <c r="B565" s="18"/>
      <c r="C565" s="18"/>
      <c r="D565" s="18"/>
      <c r="E565" s="18"/>
      <c r="F565" s="18"/>
      <c r="G565" s="18"/>
      <c r="H565" s="18"/>
      <c r="I565" s="18"/>
      <c r="J565" s="18"/>
      <c r="K565" s="18"/>
      <c r="L565" s="18"/>
      <c r="M565" s="18"/>
      <c r="N565" s="18"/>
      <c r="O565" s="18"/>
      <c r="P565" s="18"/>
      <c r="Q565" s="18"/>
      <c r="R565" s="18"/>
      <c r="S565" s="18"/>
      <c r="T565" s="18"/>
      <c r="U565" s="18"/>
      <c r="V565" s="18"/>
      <c r="W565" s="18"/>
      <c r="X565" s="18"/>
      <c r="Y565" s="18"/>
      <c r="Z565" s="18"/>
      <c r="AA565" s="18"/>
      <c r="AB565" s="18"/>
      <c r="AC565" s="18"/>
      <c r="AD565" s="18"/>
      <c r="AE565" s="18"/>
    </row>
    <row r="566" spans="1:31" x14ac:dyDescent="0.3">
      <c r="A566" s="122" t="s">
        <v>1851</v>
      </c>
      <c r="B566" s="122"/>
      <c r="C566" s="122"/>
      <c r="D566" s="122"/>
      <c r="E566" s="122"/>
      <c r="F566" s="122"/>
      <c r="G566" s="122"/>
      <c r="H566" s="122"/>
      <c r="I566" s="122"/>
      <c r="J566" s="122"/>
      <c r="K566" s="122"/>
      <c r="L566" s="122"/>
      <c r="M566" s="122"/>
      <c r="N566" s="122"/>
      <c r="O566" s="122"/>
      <c r="P566" s="122"/>
      <c r="Q566" s="122"/>
      <c r="R566" s="122"/>
      <c r="S566" s="122"/>
      <c r="T566" s="122"/>
      <c r="U566" s="122"/>
      <c r="V566" s="122"/>
      <c r="W566" s="122"/>
      <c r="X566" s="122"/>
      <c r="Y566" s="122"/>
      <c r="Z566" s="122"/>
      <c r="AA566" s="122"/>
      <c r="AB566" s="122"/>
      <c r="AC566" s="122"/>
      <c r="AD566" s="122"/>
      <c r="AE566" s="122"/>
    </row>
    <row r="567" spans="1:31" x14ac:dyDescent="0.3">
      <c r="B567" s="198" t="s">
        <v>1720</v>
      </c>
      <c r="C567" s="198"/>
      <c r="D567" s="198" t="s">
        <v>1721</v>
      </c>
      <c r="E567" s="198" t="s">
        <v>1720</v>
      </c>
      <c r="F567" s="198"/>
      <c r="G567" s="198" t="s">
        <v>1721</v>
      </c>
      <c r="H567" s="198" t="s">
        <v>1720</v>
      </c>
      <c r="I567" s="198"/>
      <c r="J567" s="198" t="s">
        <v>1721</v>
      </c>
      <c r="K567" t="s">
        <v>188</v>
      </c>
      <c r="L567" s="198" t="s">
        <v>1720</v>
      </c>
      <c r="M567" s="198"/>
      <c r="N567" s="198" t="s">
        <v>1721</v>
      </c>
      <c r="O567" s="198" t="s">
        <v>1720</v>
      </c>
      <c r="P567" s="198"/>
      <c r="Q567" s="198" t="s">
        <v>1721</v>
      </c>
      <c r="R567" s="198" t="s">
        <v>1720</v>
      </c>
      <c r="S567" s="198"/>
      <c r="T567" s="198" t="s">
        <v>1721</v>
      </c>
      <c r="U567" t="s">
        <v>188</v>
      </c>
      <c r="V567" s="198" t="s">
        <v>1720</v>
      </c>
      <c r="W567" s="198"/>
      <c r="X567" s="198" t="s">
        <v>1721</v>
      </c>
      <c r="Y567" s="198" t="s">
        <v>1720</v>
      </c>
      <c r="Z567" s="198"/>
      <c r="AA567" s="198" t="s">
        <v>1721</v>
      </c>
      <c r="AB567" s="198" t="s">
        <v>1720</v>
      </c>
      <c r="AC567" s="198"/>
      <c r="AD567" s="198" t="s">
        <v>1721</v>
      </c>
      <c r="AE567" t="s">
        <v>188</v>
      </c>
    </row>
    <row r="568" spans="1:31" x14ac:dyDescent="0.3">
      <c r="A568" t="s">
        <v>190</v>
      </c>
      <c r="B568" s="2">
        <v>215</v>
      </c>
      <c r="C568" s="27" t="s">
        <v>188</v>
      </c>
      <c r="D568" s="2">
        <v>46.060606060605998</v>
      </c>
      <c r="E568" s="2">
        <v>293</v>
      </c>
      <c r="F568" s="27" t="s">
        <v>188</v>
      </c>
      <c r="G568" s="14">
        <v>55.151515151515099</v>
      </c>
      <c r="H568" s="2">
        <v>1420</v>
      </c>
      <c r="I568" s="27" t="s">
        <v>188</v>
      </c>
      <c r="J568" s="14">
        <v>113.939392</v>
      </c>
      <c r="K568" s="27">
        <v>5.6046511627906979</v>
      </c>
      <c r="L568" s="2">
        <v>36758</v>
      </c>
      <c r="M568" s="27" t="s">
        <v>188</v>
      </c>
      <c r="N568" s="2">
        <v>692</v>
      </c>
      <c r="O568" s="2">
        <v>40479</v>
      </c>
      <c r="P568" s="27" t="s">
        <v>188</v>
      </c>
      <c r="Q568" s="14">
        <v>775.76</v>
      </c>
      <c r="R568" s="2">
        <v>31689</v>
      </c>
      <c r="S568" s="27" t="s">
        <v>188</v>
      </c>
      <c r="T568" s="14">
        <v>757.58</v>
      </c>
      <c r="U568" s="27">
        <v>-0.13800000000000001</v>
      </c>
      <c r="V568" s="2">
        <v>1130927</v>
      </c>
      <c r="W568" s="27" t="s">
        <v>188</v>
      </c>
      <c r="X568" s="2">
        <v>3775</v>
      </c>
      <c r="Y568" s="2">
        <v>1000594</v>
      </c>
      <c r="Z568" s="27" t="s">
        <v>188</v>
      </c>
      <c r="AA568" s="14">
        <v>4004.24</v>
      </c>
      <c r="AB568" s="2">
        <v>1144295</v>
      </c>
      <c r="AC568" s="27" t="s">
        <v>188</v>
      </c>
      <c r="AD568" s="14">
        <v>3966.06</v>
      </c>
      <c r="AE568" s="27">
        <v>1.2E-2</v>
      </c>
    </row>
    <row r="569" spans="1:31" x14ac:dyDescent="0.3">
      <c r="A569" t="s">
        <v>1818</v>
      </c>
      <c r="B569" s="2">
        <v>60</v>
      </c>
      <c r="C569" s="27">
        <v>0.27906976744186046</v>
      </c>
      <c r="D569" s="2">
        <v>28.484848484848399</v>
      </c>
      <c r="E569" s="2">
        <v>105</v>
      </c>
      <c r="F569" s="27">
        <v>0.35836177474402731</v>
      </c>
      <c r="G569" s="14">
        <v>39.393939393939398</v>
      </c>
      <c r="H569" s="2">
        <v>549</v>
      </c>
      <c r="I569" s="27">
        <v>0.38661971830985914</v>
      </c>
      <c r="J569" s="14">
        <v>86.060609999999997</v>
      </c>
      <c r="K569" s="27">
        <v>8.15</v>
      </c>
      <c r="L569" s="2">
        <v>9969</v>
      </c>
      <c r="M569" s="27">
        <v>0.27100000000000002</v>
      </c>
      <c r="N569" s="2">
        <v>466</v>
      </c>
      <c r="O569" s="2">
        <v>13423</v>
      </c>
      <c r="P569" s="27">
        <v>0.33200000000000002</v>
      </c>
      <c r="Q569" s="14">
        <v>483.03</v>
      </c>
      <c r="R569" s="2">
        <v>7544</v>
      </c>
      <c r="S569" s="27">
        <v>0.23799999999999999</v>
      </c>
      <c r="T569" s="14">
        <v>415.15</v>
      </c>
      <c r="U569" s="27">
        <v>-0.24299999999999999</v>
      </c>
      <c r="V569" s="2">
        <v>211904</v>
      </c>
      <c r="W569" s="27">
        <v>0.187</v>
      </c>
      <c r="X569" s="2">
        <v>2384</v>
      </c>
      <c r="Y569" s="2">
        <v>223228</v>
      </c>
      <c r="Z569" s="27">
        <v>0.223</v>
      </c>
      <c r="AA569" s="14">
        <v>1905.45</v>
      </c>
      <c r="AB569" s="2">
        <v>172587</v>
      </c>
      <c r="AC569" s="27">
        <v>0.151</v>
      </c>
      <c r="AD569" s="14">
        <v>1949.09</v>
      </c>
      <c r="AE569" s="27">
        <v>-0.186</v>
      </c>
    </row>
    <row r="570" spans="1:31" x14ac:dyDescent="0.3">
      <c r="A570" t="s">
        <v>1782</v>
      </c>
      <c r="B570" s="2">
        <v>17</v>
      </c>
      <c r="C570" s="27">
        <v>7.9069767441860464E-2</v>
      </c>
      <c r="D570" s="2">
        <v>16.363636363636299</v>
      </c>
      <c r="E570" s="2">
        <v>16</v>
      </c>
      <c r="F570" s="27">
        <v>5.4607508532423209E-2</v>
      </c>
      <c r="G570" s="14">
        <v>10.303030303030299</v>
      </c>
      <c r="H570" s="2">
        <v>232</v>
      </c>
      <c r="I570" s="27">
        <v>0.16338028169014085</v>
      </c>
      <c r="J570" s="14">
        <v>65.454544100000007</v>
      </c>
      <c r="K570" s="27">
        <v>12.647058823529411</v>
      </c>
      <c r="L570" s="2">
        <v>4410</v>
      </c>
      <c r="M570" s="27">
        <v>0.12</v>
      </c>
      <c r="N570" s="2">
        <v>310</v>
      </c>
      <c r="O570" s="2">
        <v>4893</v>
      </c>
      <c r="P570" s="27">
        <v>0.121</v>
      </c>
      <c r="Q570" s="14">
        <v>258.79000000000002</v>
      </c>
      <c r="R570" s="2">
        <v>3128</v>
      </c>
      <c r="S570" s="27">
        <v>9.9000000000000005E-2</v>
      </c>
      <c r="T570" s="14">
        <v>280</v>
      </c>
      <c r="U570" s="27">
        <v>-0.29099999999999998</v>
      </c>
      <c r="V570" s="2">
        <v>93056</v>
      </c>
      <c r="W570" s="27">
        <v>8.2000000000000003E-2</v>
      </c>
      <c r="X570" s="2">
        <v>1344</v>
      </c>
      <c r="Y570" s="2">
        <v>94151</v>
      </c>
      <c r="Z570" s="27">
        <v>9.4E-2</v>
      </c>
      <c r="AA570" s="14">
        <v>1338.18</v>
      </c>
      <c r="AB570" s="2">
        <v>73707</v>
      </c>
      <c r="AC570" s="27">
        <v>6.4000000000000001E-2</v>
      </c>
      <c r="AD570" s="14">
        <v>1313.94</v>
      </c>
      <c r="AE570" s="27">
        <v>-0.20799999999999999</v>
      </c>
    </row>
    <row r="571" spans="1:31" x14ac:dyDescent="0.3">
      <c r="A571" t="s">
        <v>1836</v>
      </c>
      <c r="B571" s="2">
        <v>17</v>
      </c>
      <c r="C571" s="27">
        <v>7.9069767441860464E-2</v>
      </c>
      <c r="D571" s="2">
        <v>16.363636363636299</v>
      </c>
      <c r="E571" s="2">
        <v>16</v>
      </c>
      <c r="F571" s="27">
        <v>5.4607508532423209E-2</v>
      </c>
      <c r="G571" s="14">
        <v>10.303030303030299</v>
      </c>
      <c r="H571" s="2">
        <v>232</v>
      </c>
      <c r="I571" s="27">
        <v>0.16338028169014085</v>
      </c>
      <c r="J571" s="14">
        <v>65.454544100000007</v>
      </c>
      <c r="K571" s="27">
        <v>12.647058823529411</v>
      </c>
      <c r="L571" s="2">
        <v>4048</v>
      </c>
      <c r="M571" s="27">
        <v>0.11</v>
      </c>
      <c r="N571" s="2">
        <v>288</v>
      </c>
      <c r="O571" s="2">
        <v>4139</v>
      </c>
      <c r="P571" s="27">
        <v>0.10199999999999999</v>
      </c>
      <c r="Q571" s="14">
        <v>233.94</v>
      </c>
      <c r="R571" s="2">
        <v>2382</v>
      </c>
      <c r="S571" s="27">
        <v>7.4999999999999997E-2</v>
      </c>
      <c r="T571" s="14">
        <v>249.09</v>
      </c>
      <c r="U571" s="27">
        <v>-0.41199999999999998</v>
      </c>
      <c r="V571" s="2">
        <v>81548</v>
      </c>
      <c r="W571" s="27">
        <v>7.1999999999999995E-2</v>
      </c>
      <c r="X571" s="2">
        <v>1178</v>
      </c>
      <c r="Y571" s="2">
        <v>80179</v>
      </c>
      <c r="Z571" s="27">
        <v>0.08</v>
      </c>
      <c r="AA571" s="14">
        <v>1230.9100000000001</v>
      </c>
      <c r="AB571" s="2">
        <v>57988</v>
      </c>
      <c r="AC571" s="27">
        <v>5.0999999999999997E-2</v>
      </c>
      <c r="AD571" s="14">
        <v>1158.18</v>
      </c>
      <c r="AE571" s="27">
        <v>-0.28899999999999998</v>
      </c>
    </row>
    <row r="572" spans="1:31" x14ac:dyDescent="0.3">
      <c r="A572" t="s">
        <v>1837</v>
      </c>
      <c r="B572" s="2">
        <v>0</v>
      </c>
      <c r="C572" s="27">
        <v>0</v>
      </c>
      <c r="D572" s="2">
        <v>80</v>
      </c>
      <c r="E572" s="2">
        <v>0</v>
      </c>
      <c r="F572" s="27">
        <v>0</v>
      </c>
      <c r="G572" s="14">
        <v>11.5151515151515</v>
      </c>
      <c r="H572" s="2">
        <v>0</v>
      </c>
      <c r="I572" s="27">
        <v>0</v>
      </c>
      <c r="J572" s="14">
        <v>12.727273</v>
      </c>
      <c r="K572" s="27"/>
      <c r="L572" s="2">
        <v>557</v>
      </c>
      <c r="M572" s="27">
        <v>1.4999999999999999E-2</v>
      </c>
      <c r="N572" s="2">
        <v>122</v>
      </c>
      <c r="O572" s="2">
        <v>292</v>
      </c>
      <c r="P572" s="27">
        <v>7.0000000000000001E-3</v>
      </c>
      <c r="Q572" s="14">
        <v>65.45</v>
      </c>
      <c r="R572" s="2">
        <v>289</v>
      </c>
      <c r="S572" s="27">
        <v>8.9999999999999993E-3</v>
      </c>
      <c r="T572" s="14">
        <v>92.73</v>
      </c>
      <c r="U572" s="27">
        <v>-0.48099999999999998</v>
      </c>
      <c r="V572" s="2">
        <v>8960</v>
      </c>
      <c r="W572" s="27">
        <v>8.0000000000000002E-3</v>
      </c>
      <c r="X572" s="2">
        <v>453</v>
      </c>
      <c r="Y572" s="2">
        <v>7181</v>
      </c>
      <c r="Z572" s="27">
        <v>7.0000000000000001E-3</v>
      </c>
      <c r="AA572" s="14">
        <v>350.91</v>
      </c>
      <c r="AB572" s="2">
        <v>4432</v>
      </c>
      <c r="AC572" s="27">
        <v>4.0000000000000001E-3</v>
      </c>
      <c r="AD572" s="14">
        <v>313.94</v>
      </c>
      <c r="AE572" s="27">
        <v>-0.505</v>
      </c>
    </row>
    <row r="573" spans="1:31" x14ac:dyDescent="0.3">
      <c r="A573" t="s">
        <v>1838</v>
      </c>
      <c r="B573" s="2">
        <v>17</v>
      </c>
      <c r="C573" s="27">
        <v>7.9069767441860464E-2</v>
      </c>
      <c r="D573" s="2">
        <v>16.363636363636299</v>
      </c>
      <c r="E573" s="2">
        <v>16</v>
      </c>
      <c r="F573" s="27">
        <v>5.4607508532423209E-2</v>
      </c>
      <c r="G573" s="14">
        <v>10.303030303030299</v>
      </c>
      <c r="H573" s="2">
        <v>175</v>
      </c>
      <c r="I573" s="27">
        <v>0.12323943661971831</v>
      </c>
      <c r="J573" s="14">
        <v>61.818179999999998</v>
      </c>
      <c r="K573" s="27">
        <v>9.2941176470588243</v>
      </c>
      <c r="L573" s="2">
        <v>1886</v>
      </c>
      <c r="M573" s="27">
        <v>5.0999999999999997E-2</v>
      </c>
      <c r="N573" s="2">
        <v>209</v>
      </c>
      <c r="O573" s="2">
        <v>2156</v>
      </c>
      <c r="P573" s="27">
        <v>5.2999999999999999E-2</v>
      </c>
      <c r="Q573" s="14">
        <v>197.58</v>
      </c>
      <c r="R573" s="2">
        <v>909</v>
      </c>
      <c r="S573" s="27">
        <v>2.9000000000000001E-2</v>
      </c>
      <c r="T573" s="14">
        <v>155.15</v>
      </c>
      <c r="U573" s="27">
        <v>-0.51800000000000002</v>
      </c>
      <c r="V573" s="2">
        <v>36142</v>
      </c>
      <c r="W573" s="27">
        <v>3.2000000000000001E-2</v>
      </c>
      <c r="X573" s="2">
        <v>929</v>
      </c>
      <c r="Y573" s="2">
        <v>32740</v>
      </c>
      <c r="Z573" s="27">
        <v>3.3000000000000002E-2</v>
      </c>
      <c r="AA573" s="14">
        <v>712.73</v>
      </c>
      <c r="AB573" s="2">
        <v>21962</v>
      </c>
      <c r="AC573" s="27">
        <v>1.9E-2</v>
      </c>
      <c r="AD573" s="14">
        <v>724.85</v>
      </c>
      <c r="AE573" s="27">
        <v>-0.39200000000000002</v>
      </c>
    </row>
    <row r="574" spans="1:31" x14ac:dyDescent="0.3">
      <c r="A574" t="s">
        <v>1839</v>
      </c>
      <c r="B574" s="2">
        <v>0</v>
      </c>
      <c r="C574" s="27">
        <v>0</v>
      </c>
      <c r="D574" s="2">
        <v>80</v>
      </c>
      <c r="E574" s="2">
        <v>0</v>
      </c>
      <c r="F574" s="27">
        <v>0</v>
      </c>
      <c r="G574" s="14">
        <v>11.5151515151515</v>
      </c>
      <c r="H574" s="2">
        <v>57</v>
      </c>
      <c r="I574" s="27">
        <v>4.0140845070422537E-2</v>
      </c>
      <c r="J574" s="14">
        <v>26.060606</v>
      </c>
      <c r="K574" s="27"/>
      <c r="L574" s="2">
        <v>1605</v>
      </c>
      <c r="M574" s="27">
        <v>4.3999999999999997E-2</v>
      </c>
      <c r="N574" s="2">
        <v>173</v>
      </c>
      <c r="O574" s="2">
        <v>1691</v>
      </c>
      <c r="P574" s="27">
        <v>4.2000000000000003E-2</v>
      </c>
      <c r="Q574" s="14">
        <v>186.67</v>
      </c>
      <c r="R574" s="2">
        <v>1184</v>
      </c>
      <c r="S574" s="27">
        <v>3.6999999999999998E-2</v>
      </c>
      <c r="T574" s="14">
        <v>151.52000000000001</v>
      </c>
      <c r="U574" s="27">
        <v>-0.26200000000000001</v>
      </c>
      <c r="V574" s="2">
        <v>36446</v>
      </c>
      <c r="W574" s="27">
        <v>3.2000000000000001E-2</v>
      </c>
      <c r="X574" s="2">
        <v>911</v>
      </c>
      <c r="Y574" s="2">
        <v>40258</v>
      </c>
      <c r="Z574" s="27">
        <v>0.04</v>
      </c>
      <c r="AA574" s="14">
        <v>871.52</v>
      </c>
      <c r="AB574" s="2">
        <v>31594</v>
      </c>
      <c r="AC574" s="27">
        <v>2.8000000000000001E-2</v>
      </c>
      <c r="AD574" s="14">
        <v>732.12</v>
      </c>
      <c r="AE574" s="27">
        <v>-0.13300000000000001</v>
      </c>
    </row>
    <row r="575" spans="1:31" x14ac:dyDescent="0.3">
      <c r="A575" t="s">
        <v>1840</v>
      </c>
      <c r="B575" s="2">
        <v>0</v>
      </c>
      <c r="C575" s="27">
        <v>0</v>
      </c>
      <c r="D575" s="2">
        <v>80</v>
      </c>
      <c r="E575" s="2">
        <v>0</v>
      </c>
      <c r="F575" s="27">
        <v>0</v>
      </c>
      <c r="G575" s="14">
        <v>11.5151515151515</v>
      </c>
      <c r="H575" s="2">
        <v>0</v>
      </c>
      <c r="I575" s="27">
        <v>0</v>
      </c>
      <c r="J575" s="14">
        <v>12.727273</v>
      </c>
      <c r="K575" s="27"/>
      <c r="L575" s="2">
        <v>362</v>
      </c>
      <c r="M575" s="27">
        <v>0.01</v>
      </c>
      <c r="N575" s="2">
        <v>75</v>
      </c>
      <c r="O575" s="2">
        <v>754</v>
      </c>
      <c r="P575" s="27">
        <v>1.9E-2</v>
      </c>
      <c r="Q575" s="14">
        <v>131.52000000000001</v>
      </c>
      <c r="R575" s="2">
        <v>746</v>
      </c>
      <c r="S575" s="27">
        <v>2.4E-2</v>
      </c>
      <c r="T575" s="14">
        <v>135.15</v>
      </c>
      <c r="U575" s="27">
        <v>1.0609999999999999</v>
      </c>
      <c r="V575" s="2">
        <v>11508</v>
      </c>
      <c r="W575" s="27">
        <v>0.01</v>
      </c>
      <c r="X575" s="2">
        <v>517</v>
      </c>
      <c r="Y575" s="2">
        <v>13972</v>
      </c>
      <c r="Z575" s="27">
        <v>1.4E-2</v>
      </c>
      <c r="AA575" s="14">
        <v>544.85</v>
      </c>
      <c r="AB575" s="2">
        <v>15719</v>
      </c>
      <c r="AC575" s="27">
        <v>1.4E-2</v>
      </c>
      <c r="AD575" s="14">
        <v>583.64</v>
      </c>
      <c r="AE575" s="27">
        <v>0.36599999999999999</v>
      </c>
    </row>
    <row r="576" spans="1:31" x14ac:dyDescent="0.3">
      <c r="A576" t="s">
        <v>1783</v>
      </c>
      <c r="B576" s="2">
        <v>43</v>
      </c>
      <c r="C576" s="27">
        <v>0.2</v>
      </c>
      <c r="D576" s="2">
        <v>22.424242424242401</v>
      </c>
      <c r="E576" s="2">
        <v>89</v>
      </c>
      <c r="F576" s="27">
        <v>0.30375426621160412</v>
      </c>
      <c r="G576" s="14">
        <v>35.757575757575701</v>
      </c>
      <c r="H576" s="2">
        <v>317</v>
      </c>
      <c r="I576" s="27">
        <v>0.22323943661971832</v>
      </c>
      <c r="J576" s="14">
        <v>71.515150000000006</v>
      </c>
      <c r="K576" s="27">
        <v>6.3720930232558137</v>
      </c>
      <c r="L576" s="2">
        <v>5559</v>
      </c>
      <c r="M576" s="27">
        <v>0.151</v>
      </c>
      <c r="N576" s="2">
        <v>371</v>
      </c>
      <c r="O576" s="2">
        <v>8530</v>
      </c>
      <c r="P576" s="27">
        <v>0.21099999999999999</v>
      </c>
      <c r="Q576" s="14">
        <v>422.42</v>
      </c>
      <c r="R576" s="2">
        <v>4416</v>
      </c>
      <c r="S576" s="27">
        <v>0.13900000000000001</v>
      </c>
      <c r="T576" s="14">
        <v>311.52</v>
      </c>
      <c r="U576" s="27">
        <v>-0.20599999999999999</v>
      </c>
      <c r="V576" s="2">
        <v>118848</v>
      </c>
      <c r="W576" s="27">
        <v>0.105</v>
      </c>
      <c r="X576" s="2">
        <v>1703</v>
      </c>
      <c r="Y576" s="2">
        <v>129077</v>
      </c>
      <c r="Z576" s="27">
        <v>0.129</v>
      </c>
      <c r="AA576" s="14">
        <v>1497.58</v>
      </c>
      <c r="AB576" s="2">
        <v>98880</v>
      </c>
      <c r="AC576" s="27">
        <v>8.5999999999999993E-2</v>
      </c>
      <c r="AD576" s="14">
        <v>1658.18</v>
      </c>
      <c r="AE576" s="27">
        <v>-0.16800000000000001</v>
      </c>
    </row>
    <row r="577" spans="1:31" x14ac:dyDescent="0.3">
      <c r="A577" t="s">
        <v>1784</v>
      </c>
      <c r="B577" s="2">
        <v>18</v>
      </c>
      <c r="C577" s="27">
        <v>8.3720930232558138E-2</v>
      </c>
      <c r="D577" s="2">
        <v>12.7272727272727</v>
      </c>
      <c r="E577" s="2">
        <v>0</v>
      </c>
      <c r="F577" s="27">
        <v>0</v>
      </c>
      <c r="G577" s="14">
        <v>11.5151515151515</v>
      </c>
      <c r="H577" s="2">
        <v>49</v>
      </c>
      <c r="I577" s="27">
        <v>3.4507042253521129E-2</v>
      </c>
      <c r="J577" s="14">
        <v>30.30303</v>
      </c>
      <c r="K577" s="27">
        <v>1.7222222222222223</v>
      </c>
      <c r="L577" s="2">
        <v>1551</v>
      </c>
      <c r="M577" s="27">
        <v>4.2000000000000003E-2</v>
      </c>
      <c r="N577" s="2">
        <v>163</v>
      </c>
      <c r="O577" s="2">
        <v>2093</v>
      </c>
      <c r="P577" s="27">
        <v>5.1999999999999998E-2</v>
      </c>
      <c r="Q577" s="14">
        <v>194.55</v>
      </c>
      <c r="R577" s="2">
        <v>1050</v>
      </c>
      <c r="S577" s="27">
        <v>3.3000000000000002E-2</v>
      </c>
      <c r="T577" s="14">
        <v>142.41999999999999</v>
      </c>
      <c r="U577" s="27">
        <v>-0.32300000000000001</v>
      </c>
      <c r="V577" s="2">
        <v>25826</v>
      </c>
      <c r="W577" s="27">
        <v>2.3E-2</v>
      </c>
      <c r="X577" s="2">
        <v>782</v>
      </c>
      <c r="Y577" s="2">
        <v>29002</v>
      </c>
      <c r="Z577" s="27">
        <v>2.9000000000000001E-2</v>
      </c>
      <c r="AA577" s="14">
        <v>716.36</v>
      </c>
      <c r="AB577" s="2">
        <v>21637</v>
      </c>
      <c r="AC577" s="27">
        <v>1.9E-2</v>
      </c>
      <c r="AD577" s="14">
        <v>615.76</v>
      </c>
      <c r="AE577" s="27">
        <v>-0.16200000000000001</v>
      </c>
    </row>
    <row r="578" spans="1:31" x14ac:dyDescent="0.3">
      <c r="A578" t="s">
        <v>1841</v>
      </c>
      <c r="B578" s="2">
        <v>18</v>
      </c>
      <c r="C578" s="27">
        <v>8.3720930232558138E-2</v>
      </c>
      <c r="D578" s="2">
        <v>12.7272727272727</v>
      </c>
      <c r="E578" s="2">
        <v>0</v>
      </c>
      <c r="F578" s="27">
        <v>0</v>
      </c>
      <c r="G578" s="14">
        <v>11.5151515151515</v>
      </c>
      <c r="H578" s="2">
        <v>49</v>
      </c>
      <c r="I578" s="27">
        <v>3.4507042253521129E-2</v>
      </c>
      <c r="J578" s="14">
        <v>30.30303</v>
      </c>
      <c r="K578" s="27">
        <v>1.7222222222222223</v>
      </c>
      <c r="L578" s="2">
        <v>1352</v>
      </c>
      <c r="M578" s="27">
        <v>3.6999999999999998E-2</v>
      </c>
      <c r="N578" s="2">
        <v>157</v>
      </c>
      <c r="O578" s="2">
        <v>1717</v>
      </c>
      <c r="P578" s="27">
        <v>4.2000000000000003E-2</v>
      </c>
      <c r="Q578" s="14">
        <v>187.27</v>
      </c>
      <c r="R578" s="2">
        <v>861</v>
      </c>
      <c r="S578" s="27">
        <v>2.7E-2</v>
      </c>
      <c r="T578" s="14">
        <v>130.91</v>
      </c>
      <c r="U578" s="27">
        <v>-0.36299999999999999</v>
      </c>
      <c r="V578" s="2">
        <v>22377</v>
      </c>
      <c r="W578" s="27">
        <v>0.02</v>
      </c>
      <c r="X578" s="2">
        <v>728</v>
      </c>
      <c r="Y578" s="2">
        <v>24574</v>
      </c>
      <c r="Z578" s="27">
        <v>2.5000000000000001E-2</v>
      </c>
      <c r="AA578" s="14">
        <v>688.48</v>
      </c>
      <c r="AB578" s="2">
        <v>17481</v>
      </c>
      <c r="AC578" s="27">
        <v>1.4999999999999999E-2</v>
      </c>
      <c r="AD578" s="14">
        <v>505.45</v>
      </c>
      <c r="AE578" s="27">
        <v>-0.219</v>
      </c>
    </row>
    <row r="579" spans="1:31" x14ac:dyDescent="0.3">
      <c r="A579" t="s">
        <v>1842</v>
      </c>
      <c r="B579" s="2">
        <v>8</v>
      </c>
      <c r="C579" s="27">
        <v>3.7209302325581395E-2</v>
      </c>
      <c r="D579" s="2">
        <v>9.0909090909090899</v>
      </c>
      <c r="E579" s="2">
        <v>0</v>
      </c>
      <c r="F579" s="27">
        <v>0</v>
      </c>
      <c r="G579" s="14">
        <v>11.5151515151515</v>
      </c>
      <c r="H579" s="2">
        <v>0</v>
      </c>
      <c r="I579" s="27">
        <v>0</v>
      </c>
      <c r="J579" s="14">
        <v>12.727273</v>
      </c>
      <c r="K579" s="27">
        <v>-1</v>
      </c>
      <c r="L579" s="2">
        <v>260</v>
      </c>
      <c r="M579" s="27">
        <v>7.0000000000000001E-3</v>
      </c>
      <c r="N579" s="2">
        <v>74</v>
      </c>
      <c r="O579" s="2">
        <v>425</v>
      </c>
      <c r="P579" s="27">
        <v>0.01</v>
      </c>
      <c r="Q579" s="14">
        <v>89.7</v>
      </c>
      <c r="R579" s="2">
        <v>145</v>
      </c>
      <c r="S579" s="27">
        <v>5.0000000000000001E-3</v>
      </c>
      <c r="T579" s="14">
        <v>48.48</v>
      </c>
      <c r="U579" s="27">
        <v>-0.442</v>
      </c>
      <c r="V579" s="2">
        <v>4973</v>
      </c>
      <c r="W579" s="27">
        <v>4.0000000000000001E-3</v>
      </c>
      <c r="X579" s="2">
        <v>284</v>
      </c>
      <c r="Y579" s="2">
        <v>4894</v>
      </c>
      <c r="Z579" s="27">
        <v>5.0000000000000001E-3</v>
      </c>
      <c r="AA579" s="14">
        <v>313.33</v>
      </c>
      <c r="AB579" s="2">
        <v>2370</v>
      </c>
      <c r="AC579" s="27">
        <v>2E-3</v>
      </c>
      <c r="AD579" s="14">
        <v>247.88</v>
      </c>
      <c r="AE579" s="27">
        <v>-0.52300000000000002</v>
      </c>
    </row>
    <row r="580" spans="1:31" x14ac:dyDescent="0.3">
      <c r="A580" t="s">
        <v>1843</v>
      </c>
      <c r="B580" s="2">
        <v>0</v>
      </c>
      <c r="C580" s="27">
        <v>0</v>
      </c>
      <c r="D580" s="2">
        <v>80</v>
      </c>
      <c r="E580" s="2">
        <v>0</v>
      </c>
      <c r="F580" s="27">
        <v>0</v>
      </c>
      <c r="G580" s="14">
        <v>11.5151515151515</v>
      </c>
      <c r="H580" s="2">
        <v>15</v>
      </c>
      <c r="I580" s="27">
        <v>1.0563380281690141E-2</v>
      </c>
      <c r="J580" s="14">
        <v>15.151515</v>
      </c>
      <c r="K580" s="27"/>
      <c r="L580" s="2">
        <v>461</v>
      </c>
      <c r="M580" s="27">
        <v>1.2999999999999999E-2</v>
      </c>
      <c r="N580" s="2">
        <v>97</v>
      </c>
      <c r="O580" s="2">
        <v>582</v>
      </c>
      <c r="P580" s="27">
        <v>1.4E-2</v>
      </c>
      <c r="Q580" s="14">
        <v>104.85</v>
      </c>
      <c r="R580" s="2">
        <v>227</v>
      </c>
      <c r="S580" s="27">
        <v>7.0000000000000001E-3</v>
      </c>
      <c r="T580" s="14">
        <v>71.52</v>
      </c>
      <c r="U580" s="27">
        <v>-0.50800000000000001</v>
      </c>
      <c r="V580" s="2">
        <v>8078</v>
      </c>
      <c r="W580" s="27">
        <v>7.0000000000000001E-3</v>
      </c>
      <c r="X580" s="2">
        <v>442</v>
      </c>
      <c r="Y580" s="2">
        <v>8667</v>
      </c>
      <c r="Z580" s="27">
        <v>8.9999999999999993E-3</v>
      </c>
      <c r="AA580" s="14">
        <v>394.55</v>
      </c>
      <c r="AB580" s="2">
        <v>6340</v>
      </c>
      <c r="AC580" s="27">
        <v>6.0000000000000001E-3</v>
      </c>
      <c r="AD580" s="14">
        <v>376.36</v>
      </c>
      <c r="AE580" s="27">
        <v>-0.215</v>
      </c>
    </row>
    <row r="581" spans="1:31" x14ac:dyDescent="0.3">
      <c r="A581" t="s">
        <v>1844</v>
      </c>
      <c r="B581" s="2">
        <v>10</v>
      </c>
      <c r="C581" s="27">
        <v>4.6511627906976744E-2</v>
      </c>
      <c r="D581" s="2">
        <v>9.6969696969696901</v>
      </c>
      <c r="E581" s="2">
        <v>0</v>
      </c>
      <c r="F581" s="27">
        <v>0</v>
      </c>
      <c r="G581" s="14">
        <v>11.5151515151515</v>
      </c>
      <c r="H581" s="2">
        <v>34</v>
      </c>
      <c r="I581" s="27">
        <v>2.3943661971830985E-2</v>
      </c>
      <c r="J581" s="14">
        <v>25.454546000000001</v>
      </c>
      <c r="K581" s="27">
        <v>2.4</v>
      </c>
      <c r="L581" s="2">
        <v>631</v>
      </c>
      <c r="M581" s="27">
        <v>1.7000000000000001E-2</v>
      </c>
      <c r="N581" s="2">
        <v>110</v>
      </c>
      <c r="O581" s="2">
        <v>710</v>
      </c>
      <c r="P581" s="27">
        <v>1.7999999999999999E-2</v>
      </c>
      <c r="Q581" s="14">
        <v>132.12</v>
      </c>
      <c r="R581" s="2">
        <v>489</v>
      </c>
      <c r="S581" s="27">
        <v>1.4999999999999999E-2</v>
      </c>
      <c r="T581" s="14">
        <v>106.67</v>
      </c>
      <c r="U581" s="27">
        <v>-0.22500000000000001</v>
      </c>
      <c r="V581" s="2">
        <v>9326</v>
      </c>
      <c r="W581" s="27">
        <v>8.0000000000000002E-3</v>
      </c>
      <c r="X581" s="2">
        <v>476</v>
      </c>
      <c r="Y581" s="2">
        <v>11013</v>
      </c>
      <c r="Z581" s="27">
        <v>1.0999999999999999E-2</v>
      </c>
      <c r="AA581" s="14">
        <v>423.64</v>
      </c>
      <c r="AB581" s="2">
        <v>8771</v>
      </c>
      <c r="AC581" s="27">
        <v>8.0000000000000002E-3</v>
      </c>
      <c r="AD581" s="14">
        <v>422.42</v>
      </c>
      <c r="AE581" s="27">
        <v>-0.06</v>
      </c>
    </row>
    <row r="582" spans="1:31" x14ac:dyDescent="0.3">
      <c r="A582" t="s">
        <v>1845</v>
      </c>
      <c r="B582" s="2">
        <v>0</v>
      </c>
      <c r="C582" s="27">
        <v>0</v>
      </c>
      <c r="D582" s="2">
        <v>80</v>
      </c>
      <c r="E582" s="2">
        <v>0</v>
      </c>
      <c r="F582" s="27">
        <v>0</v>
      </c>
      <c r="G582" s="14">
        <v>11.5151515151515</v>
      </c>
      <c r="H582" s="2">
        <v>0</v>
      </c>
      <c r="I582" s="27">
        <v>0</v>
      </c>
      <c r="J582" s="14">
        <v>12.727273</v>
      </c>
      <c r="K582" s="27"/>
      <c r="L582" s="2">
        <v>199</v>
      </c>
      <c r="M582" s="27">
        <v>5.0000000000000001E-3</v>
      </c>
      <c r="N582" s="2">
        <v>53</v>
      </c>
      <c r="O582" s="2">
        <v>376</v>
      </c>
      <c r="P582" s="27">
        <v>8.9999999999999993E-3</v>
      </c>
      <c r="Q582" s="14">
        <v>78.790000000000006</v>
      </c>
      <c r="R582" s="2">
        <v>189</v>
      </c>
      <c r="S582" s="27">
        <v>6.0000000000000001E-3</v>
      </c>
      <c r="T582" s="14">
        <v>72.73</v>
      </c>
      <c r="U582" s="27">
        <v>-0.05</v>
      </c>
      <c r="V582" s="2">
        <v>3449</v>
      </c>
      <c r="W582" s="27">
        <v>3.0000000000000001E-3</v>
      </c>
      <c r="X582" s="2">
        <v>293</v>
      </c>
      <c r="Y582" s="2">
        <v>4428</v>
      </c>
      <c r="Z582" s="27">
        <v>4.0000000000000001E-3</v>
      </c>
      <c r="AA582" s="14">
        <v>267.88</v>
      </c>
      <c r="AB582" s="2">
        <v>4156</v>
      </c>
      <c r="AC582" s="27">
        <v>4.0000000000000001E-3</v>
      </c>
      <c r="AD582" s="14">
        <v>386.67</v>
      </c>
      <c r="AE582" s="27">
        <v>0.20499999999999999</v>
      </c>
    </row>
    <row r="583" spans="1:31" x14ac:dyDescent="0.3">
      <c r="A583" t="s">
        <v>1785</v>
      </c>
      <c r="B583" s="2">
        <v>25</v>
      </c>
      <c r="C583" s="27">
        <v>0.11627906976744186</v>
      </c>
      <c r="D583" s="2">
        <v>16.363636363636299</v>
      </c>
      <c r="E583" s="2">
        <v>89</v>
      </c>
      <c r="F583" s="27">
        <v>0.30375426621160412</v>
      </c>
      <c r="G583" s="14">
        <v>35.757575757575701</v>
      </c>
      <c r="H583" s="2">
        <v>268</v>
      </c>
      <c r="I583" s="27">
        <v>0.18873239436619718</v>
      </c>
      <c r="J583" s="14">
        <v>70.303030000000007</v>
      </c>
      <c r="K583" s="27">
        <v>9.7200000000000006</v>
      </c>
      <c r="L583" s="2">
        <v>4008</v>
      </c>
      <c r="M583" s="27">
        <v>0.109</v>
      </c>
      <c r="N583" s="2">
        <v>316</v>
      </c>
      <c r="O583" s="2">
        <v>6437</v>
      </c>
      <c r="P583" s="27">
        <v>0.159</v>
      </c>
      <c r="Q583" s="14">
        <v>366.67</v>
      </c>
      <c r="R583" s="2">
        <v>3366</v>
      </c>
      <c r="S583" s="27">
        <v>0.106</v>
      </c>
      <c r="T583" s="14">
        <v>244.85</v>
      </c>
      <c r="U583" s="27">
        <v>-0.16</v>
      </c>
      <c r="V583" s="2">
        <v>93022</v>
      </c>
      <c r="W583" s="27">
        <v>8.2000000000000003E-2</v>
      </c>
      <c r="X583" s="2">
        <v>1360</v>
      </c>
      <c r="Y583" s="2">
        <v>100075</v>
      </c>
      <c r="Z583" s="27">
        <v>0.1</v>
      </c>
      <c r="AA583" s="14">
        <v>1165.45</v>
      </c>
      <c r="AB583" s="2">
        <v>77243</v>
      </c>
      <c r="AC583" s="27">
        <v>6.8000000000000005E-2</v>
      </c>
      <c r="AD583" s="14">
        <v>1396.97</v>
      </c>
      <c r="AE583" s="27">
        <v>-0.17</v>
      </c>
    </row>
    <row r="584" spans="1:31" x14ac:dyDescent="0.3">
      <c r="A584" t="s">
        <v>1841</v>
      </c>
      <c r="B584" s="2">
        <v>25</v>
      </c>
      <c r="C584" s="27">
        <v>0.11627906976744186</v>
      </c>
      <c r="D584" s="2">
        <v>16.363636363636299</v>
      </c>
      <c r="E584" s="2">
        <v>65</v>
      </c>
      <c r="F584" s="27">
        <v>0.22184300341296928</v>
      </c>
      <c r="G584" s="14">
        <v>31.515151515151501</v>
      </c>
      <c r="H584" s="2">
        <v>258</v>
      </c>
      <c r="I584" s="27">
        <v>0.18169014084507043</v>
      </c>
      <c r="J584" s="14">
        <v>69.696969999999993</v>
      </c>
      <c r="K584" s="27">
        <v>9.32</v>
      </c>
      <c r="L584" s="2">
        <v>3671</v>
      </c>
      <c r="M584" s="27">
        <v>0.1</v>
      </c>
      <c r="N584" s="2">
        <v>295</v>
      </c>
      <c r="O584" s="2">
        <v>5656</v>
      </c>
      <c r="P584" s="27">
        <v>0.14000000000000001</v>
      </c>
      <c r="Q584" s="14">
        <v>341</v>
      </c>
      <c r="R584" s="2">
        <v>3047</v>
      </c>
      <c r="S584" s="27">
        <v>9.6000000000000002E-2</v>
      </c>
      <c r="T584" s="14">
        <v>253.33</v>
      </c>
      <c r="U584" s="27">
        <v>-0.17</v>
      </c>
      <c r="V584" s="2">
        <v>86775</v>
      </c>
      <c r="W584" s="27">
        <v>7.6999999999999999E-2</v>
      </c>
      <c r="X584" s="2">
        <v>1348</v>
      </c>
      <c r="Y584" s="2">
        <v>90494</v>
      </c>
      <c r="Z584" s="27">
        <v>0.09</v>
      </c>
      <c r="AA584" s="14">
        <v>1059</v>
      </c>
      <c r="AB584" s="2">
        <v>67753</v>
      </c>
      <c r="AC584" s="27">
        <v>5.8999999999999997E-2</v>
      </c>
      <c r="AD584" s="14">
        <v>1313.33</v>
      </c>
      <c r="AE584" s="27">
        <v>-0.219</v>
      </c>
    </row>
    <row r="585" spans="1:31" x14ac:dyDescent="0.3">
      <c r="A585" t="s">
        <v>1842</v>
      </c>
      <c r="B585" s="2">
        <v>0</v>
      </c>
      <c r="C585" s="27">
        <v>0</v>
      </c>
      <c r="D585" s="2">
        <v>80</v>
      </c>
      <c r="E585" s="2">
        <v>0</v>
      </c>
      <c r="F585" s="27">
        <v>0</v>
      </c>
      <c r="G585" s="14">
        <v>11.5151515151515</v>
      </c>
      <c r="H585" s="2">
        <v>70</v>
      </c>
      <c r="I585" s="27">
        <v>4.9295774647887321E-2</v>
      </c>
      <c r="J585" s="14">
        <v>40</v>
      </c>
      <c r="K585" s="27"/>
      <c r="L585" s="2">
        <v>522</v>
      </c>
      <c r="M585" s="27">
        <v>1.4E-2</v>
      </c>
      <c r="N585" s="2">
        <v>98</v>
      </c>
      <c r="O585" s="2">
        <v>1058</v>
      </c>
      <c r="P585" s="27">
        <v>2.5999999999999999E-2</v>
      </c>
      <c r="Q585" s="14">
        <v>147.88</v>
      </c>
      <c r="R585" s="2">
        <v>587</v>
      </c>
      <c r="S585" s="27">
        <v>1.9E-2</v>
      </c>
      <c r="T585" s="14">
        <v>120.61</v>
      </c>
      <c r="U585" s="27">
        <v>0.125</v>
      </c>
      <c r="V585" s="2">
        <v>12656</v>
      </c>
      <c r="W585" s="27">
        <v>1.0999999999999999E-2</v>
      </c>
      <c r="X585" s="2">
        <v>531</v>
      </c>
      <c r="Y585" s="2">
        <v>12569</v>
      </c>
      <c r="Z585" s="27">
        <v>1.2999999999999999E-2</v>
      </c>
      <c r="AA585" s="14">
        <v>468.48</v>
      </c>
      <c r="AB585" s="2">
        <v>8605</v>
      </c>
      <c r="AC585" s="27">
        <v>8.0000000000000002E-3</v>
      </c>
      <c r="AD585" s="14">
        <v>422.42</v>
      </c>
      <c r="AE585" s="27">
        <v>-0.32</v>
      </c>
    </row>
    <row r="586" spans="1:31" x14ac:dyDescent="0.3">
      <c r="A586" t="s">
        <v>1843</v>
      </c>
      <c r="B586" s="2">
        <v>0</v>
      </c>
      <c r="C586" s="27">
        <v>0</v>
      </c>
      <c r="D586" s="2">
        <v>80</v>
      </c>
      <c r="E586" s="2">
        <v>9</v>
      </c>
      <c r="F586" s="27">
        <v>3.0716723549488054E-2</v>
      </c>
      <c r="G586" s="14">
        <v>7.8787878787878798</v>
      </c>
      <c r="H586" s="2">
        <v>110</v>
      </c>
      <c r="I586" s="27">
        <v>7.746478873239436E-2</v>
      </c>
      <c r="J586" s="14">
        <v>48.484848</v>
      </c>
      <c r="K586" s="27"/>
      <c r="L586" s="2">
        <v>1420</v>
      </c>
      <c r="M586" s="27">
        <v>3.9E-2</v>
      </c>
      <c r="N586" s="2">
        <v>151</v>
      </c>
      <c r="O586" s="2">
        <v>2069</v>
      </c>
      <c r="P586" s="27">
        <v>5.0999999999999997E-2</v>
      </c>
      <c r="Q586" s="14">
        <v>196.36</v>
      </c>
      <c r="R586" s="2">
        <v>801</v>
      </c>
      <c r="S586" s="27">
        <v>2.5000000000000001E-2</v>
      </c>
      <c r="T586" s="14">
        <v>121.82</v>
      </c>
      <c r="U586" s="27">
        <v>-0.436</v>
      </c>
      <c r="V586" s="2">
        <v>30839</v>
      </c>
      <c r="W586" s="27">
        <v>2.7E-2</v>
      </c>
      <c r="X586" s="2">
        <v>833</v>
      </c>
      <c r="Y586" s="2">
        <v>30472</v>
      </c>
      <c r="Z586" s="27">
        <v>0.03</v>
      </c>
      <c r="AA586" s="14">
        <v>663.64</v>
      </c>
      <c r="AB586" s="2">
        <v>22606</v>
      </c>
      <c r="AC586" s="27">
        <v>0.02</v>
      </c>
      <c r="AD586" s="14">
        <v>710.3</v>
      </c>
      <c r="AE586" s="27">
        <v>-0.26700000000000002</v>
      </c>
    </row>
    <row r="587" spans="1:31" x14ac:dyDescent="0.3">
      <c r="A587" t="s">
        <v>1844</v>
      </c>
      <c r="B587" s="2">
        <v>25</v>
      </c>
      <c r="C587" s="27">
        <v>0.11627906976744186</v>
      </c>
      <c r="D587" s="2">
        <v>16.363636363636299</v>
      </c>
      <c r="E587" s="2">
        <v>56</v>
      </c>
      <c r="F587" s="27">
        <v>0.19112627986348124</v>
      </c>
      <c r="G587" s="14">
        <v>29.696969696969699</v>
      </c>
      <c r="H587" s="2">
        <v>78</v>
      </c>
      <c r="I587" s="27">
        <v>5.4929577464788736E-2</v>
      </c>
      <c r="J587" s="14">
        <v>35.757576</v>
      </c>
      <c r="K587" s="27">
        <v>2.12</v>
      </c>
      <c r="L587" s="2">
        <v>1729</v>
      </c>
      <c r="M587" s="27">
        <v>4.7E-2</v>
      </c>
      <c r="N587" s="2">
        <v>197</v>
      </c>
      <c r="O587" s="2">
        <v>2529</v>
      </c>
      <c r="P587" s="27">
        <v>6.2E-2</v>
      </c>
      <c r="Q587" s="14">
        <v>224.24</v>
      </c>
      <c r="R587" s="2">
        <v>1659</v>
      </c>
      <c r="S587" s="27">
        <v>5.1999999999999998E-2</v>
      </c>
      <c r="T587" s="14">
        <v>214.55</v>
      </c>
      <c r="U587" s="27">
        <v>-0.04</v>
      </c>
      <c r="V587" s="2">
        <v>43280</v>
      </c>
      <c r="W587" s="27">
        <v>3.7999999999999999E-2</v>
      </c>
      <c r="X587" s="2">
        <v>1009</v>
      </c>
      <c r="Y587" s="2">
        <v>47453</v>
      </c>
      <c r="Z587" s="27">
        <v>4.7E-2</v>
      </c>
      <c r="AA587" s="14">
        <v>784.85</v>
      </c>
      <c r="AB587" s="2">
        <v>36542</v>
      </c>
      <c r="AC587" s="27">
        <v>3.2000000000000001E-2</v>
      </c>
      <c r="AD587" s="14">
        <v>963.64</v>
      </c>
      <c r="AE587" s="27">
        <v>-0.156</v>
      </c>
    </row>
    <row r="588" spans="1:31" x14ac:dyDescent="0.3">
      <c r="A588" t="s">
        <v>1845</v>
      </c>
      <c r="B588" s="2">
        <v>0</v>
      </c>
      <c r="C588" s="27">
        <v>0</v>
      </c>
      <c r="D588" s="2">
        <v>80</v>
      </c>
      <c r="E588" s="2">
        <v>24</v>
      </c>
      <c r="F588" s="27">
        <v>8.191126279863481E-2</v>
      </c>
      <c r="G588" s="14">
        <v>18.181818181818102</v>
      </c>
      <c r="H588" s="2">
        <v>10</v>
      </c>
      <c r="I588" s="27">
        <v>7.0422535211267607E-3</v>
      </c>
      <c r="J588" s="14">
        <v>9.0909089999999999</v>
      </c>
      <c r="K588" s="27"/>
      <c r="L588" s="2">
        <v>337</v>
      </c>
      <c r="M588" s="27">
        <v>8.9999999999999993E-3</v>
      </c>
      <c r="N588" s="2">
        <v>78</v>
      </c>
      <c r="O588" s="2">
        <v>781</v>
      </c>
      <c r="P588" s="27">
        <v>1.9E-2</v>
      </c>
      <c r="Q588" s="14">
        <v>127</v>
      </c>
      <c r="R588" s="2">
        <v>319</v>
      </c>
      <c r="S588" s="27">
        <v>0.01</v>
      </c>
      <c r="T588" s="14">
        <v>67.88</v>
      </c>
      <c r="U588" s="27">
        <v>-5.2999999999999999E-2</v>
      </c>
      <c r="V588" s="2">
        <v>6247</v>
      </c>
      <c r="W588" s="27">
        <v>6.0000000000000001E-3</v>
      </c>
      <c r="X588" s="2">
        <v>353</v>
      </c>
      <c r="Y588" s="2">
        <v>9581</v>
      </c>
      <c r="Z588" s="27">
        <v>0.01</v>
      </c>
      <c r="AA588" s="14">
        <v>408</v>
      </c>
      <c r="AB588" s="2">
        <v>9490</v>
      </c>
      <c r="AC588" s="27">
        <v>8.0000000000000002E-3</v>
      </c>
      <c r="AD588" s="14">
        <v>469.09</v>
      </c>
      <c r="AE588" s="27">
        <v>0.51900000000000002</v>
      </c>
    </row>
    <row r="589" spans="1:31" x14ac:dyDescent="0.3">
      <c r="A589" t="s">
        <v>1834</v>
      </c>
      <c r="B589" s="2">
        <v>155</v>
      </c>
      <c r="C589" s="27">
        <v>0.72093023255813948</v>
      </c>
      <c r="D589" s="2">
        <v>40.606060606060602</v>
      </c>
      <c r="E589" s="2">
        <v>188</v>
      </c>
      <c r="F589" s="27">
        <v>0.64163822525597269</v>
      </c>
      <c r="G589" s="14">
        <v>46.060606060605998</v>
      </c>
      <c r="H589" s="2">
        <v>871</v>
      </c>
      <c r="I589" s="27">
        <v>0.61338028169014081</v>
      </c>
      <c r="J589" s="14">
        <v>118.78788</v>
      </c>
      <c r="K589" s="27">
        <v>4.6193548387096772</v>
      </c>
      <c r="L589" s="2">
        <v>26789</v>
      </c>
      <c r="M589" s="27">
        <v>0.72899999999999998</v>
      </c>
      <c r="N589" s="2">
        <v>630</v>
      </c>
      <c r="O589" s="2">
        <v>27056</v>
      </c>
      <c r="P589" s="27">
        <v>0.66800000000000004</v>
      </c>
      <c r="Q589" s="14">
        <v>672.12</v>
      </c>
      <c r="R589" s="2">
        <v>24145</v>
      </c>
      <c r="S589" s="27">
        <v>0.76200000000000001</v>
      </c>
      <c r="T589" s="14">
        <v>689.09</v>
      </c>
      <c r="U589" s="27">
        <v>-9.9000000000000005E-2</v>
      </c>
      <c r="V589" s="2">
        <v>919023</v>
      </c>
      <c r="W589" s="27">
        <v>0.81299999999999994</v>
      </c>
      <c r="X589" s="2">
        <v>3343</v>
      </c>
      <c r="Y589" s="2">
        <v>777366</v>
      </c>
      <c r="Z589" s="27">
        <v>0.77700000000000002</v>
      </c>
      <c r="AA589" s="14">
        <v>3427.88</v>
      </c>
      <c r="AB589" s="2">
        <v>971708</v>
      </c>
      <c r="AC589" s="27">
        <v>0.84899999999999998</v>
      </c>
      <c r="AD589" s="14">
        <v>3638.18</v>
      </c>
      <c r="AE589" s="27">
        <v>5.7000000000000002E-2</v>
      </c>
    </row>
    <row r="590" spans="1:31" x14ac:dyDescent="0.3">
      <c r="A590" t="s">
        <v>1782</v>
      </c>
      <c r="B590" s="2">
        <v>111</v>
      </c>
      <c r="C590" s="27">
        <v>0.51627906976744187</v>
      </c>
      <c r="D590" s="2">
        <v>35.151515151515099</v>
      </c>
      <c r="E590" s="2">
        <v>139</v>
      </c>
      <c r="F590" s="27">
        <v>0.47440273037542663</v>
      </c>
      <c r="G590" s="14">
        <v>39.393939393939398</v>
      </c>
      <c r="H590" s="2">
        <v>663</v>
      </c>
      <c r="I590" s="27">
        <v>0.46690140845070421</v>
      </c>
      <c r="J590" s="14">
        <v>113.939392</v>
      </c>
      <c r="K590" s="27">
        <v>4.9729729729729728</v>
      </c>
      <c r="L590" s="2">
        <v>18260</v>
      </c>
      <c r="M590" s="27">
        <v>0.497</v>
      </c>
      <c r="N590" s="2">
        <v>527</v>
      </c>
      <c r="O590" s="2">
        <v>16867</v>
      </c>
      <c r="P590" s="27">
        <v>0.41699999999999998</v>
      </c>
      <c r="Q590" s="14">
        <v>558.79</v>
      </c>
      <c r="R590" s="2">
        <v>15970</v>
      </c>
      <c r="S590" s="27">
        <v>0.504</v>
      </c>
      <c r="T590" s="14">
        <v>550.91</v>
      </c>
      <c r="U590" s="27">
        <v>-0.125</v>
      </c>
      <c r="V590" s="2">
        <v>626656</v>
      </c>
      <c r="W590" s="27">
        <v>0.55400000000000005</v>
      </c>
      <c r="X590" s="2">
        <v>3158</v>
      </c>
      <c r="Y590" s="2">
        <v>515271</v>
      </c>
      <c r="Z590" s="27">
        <v>0.51500000000000001</v>
      </c>
      <c r="AA590" s="14">
        <v>2824.85</v>
      </c>
      <c r="AB590" s="2">
        <v>642927</v>
      </c>
      <c r="AC590" s="27">
        <v>0.56200000000000006</v>
      </c>
      <c r="AD590" s="14">
        <v>3392.12</v>
      </c>
      <c r="AE590" s="27">
        <v>2.5999999999999999E-2</v>
      </c>
    </row>
    <row r="591" spans="1:31" x14ac:dyDescent="0.3">
      <c r="A591" t="s">
        <v>1836</v>
      </c>
      <c r="B591" s="2">
        <v>88</v>
      </c>
      <c r="C591" s="27">
        <v>0.40930232558139534</v>
      </c>
      <c r="D591" s="2">
        <v>29.696969696969699</v>
      </c>
      <c r="E591" s="2">
        <v>72</v>
      </c>
      <c r="F591" s="27">
        <v>0.24573378839590443</v>
      </c>
      <c r="G591" s="14">
        <v>26.6666666666666</v>
      </c>
      <c r="H591" s="2">
        <v>491</v>
      </c>
      <c r="I591" s="27">
        <v>0.34577464788732393</v>
      </c>
      <c r="J591" s="14">
        <v>107.272728</v>
      </c>
      <c r="K591" s="27">
        <v>4.5795454545454541</v>
      </c>
      <c r="L591" s="2">
        <v>12072</v>
      </c>
      <c r="M591" s="27">
        <v>0.32800000000000001</v>
      </c>
      <c r="N591" s="2">
        <v>475</v>
      </c>
      <c r="O591" s="2">
        <v>10969</v>
      </c>
      <c r="P591" s="27">
        <v>0.27100000000000002</v>
      </c>
      <c r="Q591" s="14">
        <v>500.61</v>
      </c>
      <c r="R591" s="2">
        <v>9040</v>
      </c>
      <c r="S591" s="27">
        <v>0.28499999999999998</v>
      </c>
      <c r="T591" s="14">
        <v>423.64</v>
      </c>
      <c r="U591" s="27">
        <v>-0.251</v>
      </c>
      <c r="V591" s="2">
        <v>448290</v>
      </c>
      <c r="W591" s="27">
        <v>0.39600000000000002</v>
      </c>
      <c r="X591" s="2">
        <v>2947</v>
      </c>
      <c r="Y591" s="2">
        <v>342696</v>
      </c>
      <c r="Z591" s="27">
        <v>0.34200000000000003</v>
      </c>
      <c r="AA591" s="14">
        <v>2696.97</v>
      </c>
      <c r="AB591" s="2">
        <v>388763</v>
      </c>
      <c r="AC591" s="27">
        <v>0.34</v>
      </c>
      <c r="AD591" s="14">
        <v>2680.61</v>
      </c>
      <c r="AE591" s="27">
        <v>-0.13300000000000001</v>
      </c>
    </row>
    <row r="592" spans="1:31" x14ac:dyDescent="0.3">
      <c r="A592" t="s">
        <v>1837</v>
      </c>
      <c r="B592" s="2">
        <v>0</v>
      </c>
      <c r="C592" s="27">
        <v>0</v>
      </c>
      <c r="D592" s="2">
        <v>80</v>
      </c>
      <c r="E592" s="2">
        <v>26</v>
      </c>
      <c r="F592" s="27">
        <v>8.8737201365187715E-2</v>
      </c>
      <c r="G592" s="14">
        <v>18.7878787878787</v>
      </c>
      <c r="H592" s="2">
        <v>76</v>
      </c>
      <c r="I592" s="27">
        <v>5.3521126760563378E-2</v>
      </c>
      <c r="J592" s="14">
        <v>55.757576</v>
      </c>
      <c r="K592" s="27"/>
      <c r="L592" s="2">
        <v>2290</v>
      </c>
      <c r="M592" s="27">
        <v>6.2E-2</v>
      </c>
      <c r="N592" s="2">
        <v>209</v>
      </c>
      <c r="O592" s="2">
        <v>1398</v>
      </c>
      <c r="P592" s="27">
        <v>3.5000000000000003E-2</v>
      </c>
      <c r="Q592" s="14">
        <v>192.73</v>
      </c>
      <c r="R592" s="2">
        <v>1214</v>
      </c>
      <c r="S592" s="27">
        <v>3.7999999999999999E-2</v>
      </c>
      <c r="T592" s="14">
        <v>156.97</v>
      </c>
      <c r="U592" s="27">
        <v>-0.47</v>
      </c>
      <c r="V592" s="2">
        <v>66740</v>
      </c>
      <c r="W592" s="27">
        <v>5.8999999999999997E-2</v>
      </c>
      <c r="X592" s="2">
        <v>1107</v>
      </c>
      <c r="Y592" s="2">
        <v>49390</v>
      </c>
      <c r="Z592" s="27">
        <v>4.9000000000000002E-2</v>
      </c>
      <c r="AA592" s="14">
        <v>1020.61</v>
      </c>
      <c r="AB592" s="2">
        <v>49895</v>
      </c>
      <c r="AC592" s="27">
        <v>4.3999999999999997E-2</v>
      </c>
      <c r="AD592" s="14">
        <v>1112.1199999999999</v>
      </c>
      <c r="AE592" s="27">
        <v>-0.252</v>
      </c>
    </row>
    <row r="593" spans="1:31" x14ac:dyDescent="0.3">
      <c r="A593" t="s">
        <v>1838</v>
      </c>
      <c r="B593" s="2">
        <v>32</v>
      </c>
      <c r="C593" s="27">
        <v>0.14883720930232558</v>
      </c>
      <c r="D593" s="2">
        <v>19.393939393939299</v>
      </c>
      <c r="E593" s="2">
        <v>16</v>
      </c>
      <c r="F593" s="27">
        <v>5.4607508532423209E-2</v>
      </c>
      <c r="G593" s="14">
        <v>11.5151515151515</v>
      </c>
      <c r="H593" s="2">
        <v>216</v>
      </c>
      <c r="I593" s="27">
        <v>0.15211267605633802</v>
      </c>
      <c r="J593" s="14">
        <v>78.181816100000006</v>
      </c>
      <c r="K593" s="27">
        <v>5.75</v>
      </c>
      <c r="L593" s="2">
        <v>3555</v>
      </c>
      <c r="M593" s="27">
        <v>9.7000000000000003E-2</v>
      </c>
      <c r="N593" s="2">
        <v>224</v>
      </c>
      <c r="O593" s="2">
        <v>2855</v>
      </c>
      <c r="P593" s="27">
        <v>7.0999999999999994E-2</v>
      </c>
      <c r="Q593" s="14">
        <v>215.76</v>
      </c>
      <c r="R593" s="2">
        <v>2185</v>
      </c>
      <c r="S593" s="27">
        <v>6.9000000000000006E-2</v>
      </c>
      <c r="T593" s="14">
        <v>234.55</v>
      </c>
      <c r="U593" s="27">
        <v>-0.38500000000000001</v>
      </c>
      <c r="V593" s="2">
        <v>128806</v>
      </c>
      <c r="W593" s="27">
        <v>0.114</v>
      </c>
      <c r="X593" s="2">
        <v>1681</v>
      </c>
      <c r="Y593" s="2">
        <v>85279</v>
      </c>
      <c r="Z593" s="27">
        <v>8.5000000000000006E-2</v>
      </c>
      <c r="AA593" s="14">
        <v>1280.6099999999999</v>
      </c>
      <c r="AB593" s="2">
        <v>94268</v>
      </c>
      <c r="AC593" s="27">
        <v>8.2000000000000003E-2</v>
      </c>
      <c r="AD593" s="14">
        <v>1549.7</v>
      </c>
      <c r="AE593" s="27">
        <v>-0.26800000000000002</v>
      </c>
    </row>
    <row r="594" spans="1:31" x14ac:dyDescent="0.3">
      <c r="A594" t="s">
        <v>1839</v>
      </c>
      <c r="B594" s="2">
        <v>56</v>
      </c>
      <c r="C594" s="27">
        <v>0.26046511627906976</v>
      </c>
      <c r="D594" s="2">
        <v>21.818181818181799</v>
      </c>
      <c r="E594" s="2">
        <v>30</v>
      </c>
      <c r="F594" s="27">
        <v>0.10238907849829351</v>
      </c>
      <c r="G594" s="14">
        <v>18.7878787878787</v>
      </c>
      <c r="H594" s="2">
        <v>199</v>
      </c>
      <c r="I594" s="27">
        <v>0.14014084507042254</v>
      </c>
      <c r="J594" s="14">
        <v>64.848489999999998</v>
      </c>
      <c r="K594" s="27">
        <v>2.5535714285714284</v>
      </c>
      <c r="L594" s="2">
        <v>6227</v>
      </c>
      <c r="M594" s="27">
        <v>0.16900000000000001</v>
      </c>
      <c r="N594" s="2">
        <v>318</v>
      </c>
      <c r="O594" s="2">
        <v>6716</v>
      </c>
      <c r="P594" s="27">
        <v>0.16600000000000001</v>
      </c>
      <c r="Q594" s="14">
        <v>353.94</v>
      </c>
      <c r="R594" s="2">
        <v>5641</v>
      </c>
      <c r="S594" s="27">
        <v>0.17799999999999999</v>
      </c>
      <c r="T594" s="14">
        <v>367.88</v>
      </c>
      <c r="U594" s="27">
        <v>-9.4E-2</v>
      </c>
      <c r="V594" s="2">
        <v>252744</v>
      </c>
      <c r="W594" s="27">
        <v>0.223</v>
      </c>
      <c r="X594" s="2">
        <v>2432</v>
      </c>
      <c r="Y594" s="2">
        <v>208027</v>
      </c>
      <c r="Z594" s="27">
        <v>0.20799999999999999</v>
      </c>
      <c r="AA594" s="14">
        <v>2017.58</v>
      </c>
      <c r="AB594" s="2">
        <v>244600</v>
      </c>
      <c r="AC594" s="27">
        <v>0.214</v>
      </c>
      <c r="AD594" s="14">
        <v>2238.79</v>
      </c>
      <c r="AE594" s="27">
        <v>-3.2000000000000001E-2</v>
      </c>
    </row>
    <row r="595" spans="1:31" x14ac:dyDescent="0.3">
      <c r="A595" t="s">
        <v>1840</v>
      </c>
      <c r="B595" s="2">
        <v>23</v>
      </c>
      <c r="C595" s="27">
        <v>0.10697674418604651</v>
      </c>
      <c r="D595" s="2">
        <v>16.969696969696901</v>
      </c>
      <c r="E595" s="2">
        <v>67</v>
      </c>
      <c r="F595" s="27">
        <v>0.22866894197952217</v>
      </c>
      <c r="G595" s="14">
        <v>25.4545454545454</v>
      </c>
      <c r="H595" s="2">
        <v>172</v>
      </c>
      <c r="I595" s="27">
        <v>0.12112676056338029</v>
      </c>
      <c r="J595" s="14">
        <v>47.878788</v>
      </c>
      <c r="K595" s="27">
        <v>6.4782608695652177</v>
      </c>
      <c r="L595" s="2">
        <v>6188</v>
      </c>
      <c r="M595" s="27">
        <v>0.16800000000000001</v>
      </c>
      <c r="N595" s="2">
        <v>309</v>
      </c>
      <c r="O595" s="2">
        <v>5898</v>
      </c>
      <c r="P595" s="27">
        <v>0.14599999999999999</v>
      </c>
      <c r="Q595" s="14">
        <v>300</v>
      </c>
      <c r="R595" s="2">
        <v>6930</v>
      </c>
      <c r="S595" s="27">
        <v>0.219</v>
      </c>
      <c r="T595" s="14">
        <v>386.06</v>
      </c>
      <c r="U595" s="27">
        <v>0.12</v>
      </c>
      <c r="V595" s="2">
        <v>178366</v>
      </c>
      <c r="W595" s="27">
        <v>0.158</v>
      </c>
      <c r="X595" s="2">
        <v>1736</v>
      </c>
      <c r="Y595" s="2">
        <v>172575</v>
      </c>
      <c r="Z595" s="27">
        <v>0.17199999999999999</v>
      </c>
      <c r="AA595" s="14">
        <v>1469.7</v>
      </c>
      <c r="AB595" s="2">
        <v>254164</v>
      </c>
      <c r="AC595" s="27">
        <v>0.222</v>
      </c>
      <c r="AD595" s="14">
        <v>2410.3000000000002</v>
      </c>
      <c r="AE595" s="27">
        <v>0.42499999999999999</v>
      </c>
    </row>
    <row r="596" spans="1:31" x14ac:dyDescent="0.3">
      <c r="A596" t="s">
        <v>1783</v>
      </c>
      <c r="B596" s="2">
        <v>44</v>
      </c>
      <c r="C596" s="27">
        <v>0.20465116279069767</v>
      </c>
      <c r="D596" s="2">
        <v>21.2121212121212</v>
      </c>
      <c r="E596" s="2">
        <v>49</v>
      </c>
      <c r="F596" s="27">
        <v>0.16723549488054607</v>
      </c>
      <c r="G596" s="14">
        <v>23.030303030302999</v>
      </c>
      <c r="H596" s="2">
        <v>208</v>
      </c>
      <c r="I596" s="27">
        <v>0.14647887323943662</v>
      </c>
      <c r="J596" s="14">
        <v>69.090909999999994</v>
      </c>
      <c r="K596" s="27">
        <v>3.7272727272727271</v>
      </c>
      <c r="L596" s="2">
        <v>8529</v>
      </c>
      <c r="M596" s="27">
        <v>0.23200000000000001</v>
      </c>
      <c r="N596" s="2">
        <v>378</v>
      </c>
      <c r="O596" s="2">
        <v>10189</v>
      </c>
      <c r="P596" s="27">
        <v>0.252</v>
      </c>
      <c r="Q596" s="14">
        <v>420</v>
      </c>
      <c r="R596" s="2">
        <v>8175</v>
      </c>
      <c r="S596" s="27">
        <v>0.25800000000000001</v>
      </c>
      <c r="T596" s="14">
        <v>491.52</v>
      </c>
      <c r="U596" s="27">
        <v>-4.2000000000000003E-2</v>
      </c>
      <c r="V596" s="2">
        <v>292367</v>
      </c>
      <c r="W596" s="27">
        <v>0.25900000000000001</v>
      </c>
      <c r="X596" s="2">
        <v>2448</v>
      </c>
      <c r="Y596" s="2">
        <v>262095</v>
      </c>
      <c r="Z596" s="27">
        <v>0.26200000000000001</v>
      </c>
      <c r="AA596" s="14">
        <v>2266.06</v>
      </c>
      <c r="AB596" s="2">
        <v>328781</v>
      </c>
      <c r="AC596" s="27">
        <v>0.28699999999999998</v>
      </c>
      <c r="AD596" s="14">
        <v>2639.39</v>
      </c>
      <c r="AE596" s="27">
        <v>0.125</v>
      </c>
    </row>
    <row r="597" spans="1:31" x14ac:dyDescent="0.3">
      <c r="A597" t="s">
        <v>1784</v>
      </c>
      <c r="B597" s="2">
        <v>24</v>
      </c>
      <c r="C597" s="27">
        <v>0.11162790697674418</v>
      </c>
      <c r="D597" s="2">
        <v>15.757575757575699</v>
      </c>
      <c r="E597" s="2">
        <v>19</v>
      </c>
      <c r="F597" s="27">
        <v>6.4846416382252553E-2</v>
      </c>
      <c r="G597" s="14">
        <v>15.151515151515101</v>
      </c>
      <c r="H597" s="2">
        <v>147</v>
      </c>
      <c r="I597" s="27">
        <v>0.10352112676056338</v>
      </c>
      <c r="J597" s="14">
        <v>61.818179999999998</v>
      </c>
      <c r="K597" s="27">
        <v>5.125</v>
      </c>
      <c r="L597" s="2">
        <v>3505</v>
      </c>
      <c r="M597" s="27">
        <v>9.5000000000000001E-2</v>
      </c>
      <c r="N597" s="2">
        <v>276</v>
      </c>
      <c r="O597" s="2">
        <v>4241</v>
      </c>
      <c r="P597" s="27">
        <v>0.105</v>
      </c>
      <c r="Q597" s="14">
        <v>293.94</v>
      </c>
      <c r="R597" s="2">
        <v>3367</v>
      </c>
      <c r="S597" s="27">
        <v>0.106</v>
      </c>
      <c r="T597" s="14">
        <v>280</v>
      </c>
      <c r="U597" s="27">
        <v>-3.9E-2</v>
      </c>
      <c r="V597" s="2">
        <v>118050</v>
      </c>
      <c r="W597" s="27">
        <v>0.104</v>
      </c>
      <c r="X597" s="2">
        <v>1491</v>
      </c>
      <c r="Y597" s="2">
        <v>106727</v>
      </c>
      <c r="Z597" s="27">
        <v>0.107</v>
      </c>
      <c r="AA597" s="14">
        <v>1426.06</v>
      </c>
      <c r="AB597" s="2">
        <v>131667</v>
      </c>
      <c r="AC597" s="27">
        <v>0.115</v>
      </c>
      <c r="AD597" s="14">
        <v>1692.73</v>
      </c>
      <c r="AE597" s="27">
        <v>0.115</v>
      </c>
    </row>
    <row r="598" spans="1:31" x14ac:dyDescent="0.3">
      <c r="A598" t="s">
        <v>1841</v>
      </c>
      <c r="B598" s="2">
        <v>13</v>
      </c>
      <c r="C598" s="27">
        <v>6.0465116279069767E-2</v>
      </c>
      <c r="D598" s="2">
        <v>12.7272727272727</v>
      </c>
      <c r="E598" s="2">
        <v>4</v>
      </c>
      <c r="F598" s="27">
        <v>1.3651877133105802E-2</v>
      </c>
      <c r="G598" s="14">
        <v>4.8484848484848397</v>
      </c>
      <c r="H598" s="2">
        <v>58</v>
      </c>
      <c r="I598" s="27">
        <v>4.0845070422535212E-2</v>
      </c>
      <c r="J598" s="14">
        <v>40</v>
      </c>
      <c r="K598" s="27">
        <v>3.4615384615384617</v>
      </c>
      <c r="L598" s="2">
        <v>2397</v>
      </c>
      <c r="M598" s="27">
        <v>6.5000000000000002E-2</v>
      </c>
      <c r="N598" s="2">
        <v>230</v>
      </c>
      <c r="O598" s="2">
        <v>2587</v>
      </c>
      <c r="P598" s="27">
        <v>6.4000000000000001E-2</v>
      </c>
      <c r="Q598" s="14">
        <v>247.88</v>
      </c>
      <c r="R598" s="2">
        <v>1722</v>
      </c>
      <c r="S598" s="27">
        <v>5.3999999999999999E-2</v>
      </c>
      <c r="T598" s="14">
        <v>167.88</v>
      </c>
      <c r="U598" s="27">
        <v>-0.28199999999999997</v>
      </c>
      <c r="V598" s="2">
        <v>71098</v>
      </c>
      <c r="W598" s="27">
        <v>6.3E-2</v>
      </c>
      <c r="X598" s="2">
        <v>1114</v>
      </c>
      <c r="Y598" s="2">
        <v>62854</v>
      </c>
      <c r="Z598" s="27">
        <v>6.3E-2</v>
      </c>
      <c r="AA598" s="14">
        <v>1127.27</v>
      </c>
      <c r="AB598" s="2">
        <v>72585</v>
      </c>
      <c r="AC598" s="27">
        <v>6.3E-2</v>
      </c>
      <c r="AD598" s="14">
        <v>1199.3900000000001</v>
      </c>
      <c r="AE598" s="27">
        <v>2.1000000000000001E-2</v>
      </c>
    </row>
    <row r="599" spans="1:31" x14ac:dyDescent="0.3">
      <c r="A599" t="s">
        <v>1842</v>
      </c>
      <c r="B599" s="2">
        <v>0</v>
      </c>
      <c r="C599" s="27">
        <v>0</v>
      </c>
      <c r="D599" s="2">
        <v>80</v>
      </c>
      <c r="E599" s="2">
        <v>0</v>
      </c>
      <c r="F599" s="27">
        <v>0</v>
      </c>
      <c r="G599" s="14">
        <v>11.5151515151515</v>
      </c>
      <c r="H599" s="2">
        <v>0</v>
      </c>
      <c r="I599" s="27">
        <v>0</v>
      </c>
      <c r="J599" s="14">
        <v>12.727273</v>
      </c>
      <c r="K599" s="27"/>
      <c r="L599" s="2">
        <v>601</v>
      </c>
      <c r="M599" s="27">
        <v>1.6E-2</v>
      </c>
      <c r="N599" s="2">
        <v>105</v>
      </c>
      <c r="O599" s="2">
        <v>553</v>
      </c>
      <c r="P599" s="27">
        <v>1.4E-2</v>
      </c>
      <c r="Q599" s="14">
        <v>105.45</v>
      </c>
      <c r="R599" s="2">
        <v>272</v>
      </c>
      <c r="S599" s="27">
        <v>8.9999999999999993E-3</v>
      </c>
      <c r="T599" s="14">
        <v>65.45</v>
      </c>
      <c r="U599" s="27">
        <v>-0.54700000000000004</v>
      </c>
      <c r="V599" s="2">
        <v>16821</v>
      </c>
      <c r="W599" s="27">
        <v>1.4999999999999999E-2</v>
      </c>
      <c r="X599" s="2">
        <v>522</v>
      </c>
      <c r="Y599" s="2">
        <v>12892</v>
      </c>
      <c r="Z599" s="27">
        <v>1.2999999999999999E-2</v>
      </c>
      <c r="AA599" s="14">
        <v>540.61</v>
      </c>
      <c r="AB599" s="2">
        <v>11222</v>
      </c>
      <c r="AC599" s="27">
        <v>0.01</v>
      </c>
      <c r="AD599" s="14">
        <v>467.88</v>
      </c>
      <c r="AE599" s="27">
        <v>-0.33300000000000002</v>
      </c>
    </row>
    <row r="600" spans="1:31" x14ac:dyDescent="0.3">
      <c r="A600" t="s">
        <v>1843</v>
      </c>
      <c r="B600" s="2">
        <v>0</v>
      </c>
      <c r="C600" s="27">
        <v>0</v>
      </c>
      <c r="D600" s="2">
        <v>80</v>
      </c>
      <c r="E600" s="2">
        <v>4</v>
      </c>
      <c r="F600" s="27">
        <v>1.3651877133105802E-2</v>
      </c>
      <c r="G600" s="14">
        <v>4.8484848484848397</v>
      </c>
      <c r="H600" s="2">
        <v>58</v>
      </c>
      <c r="I600" s="27">
        <v>4.0845070422535212E-2</v>
      </c>
      <c r="J600" s="14">
        <v>40</v>
      </c>
      <c r="K600" s="27"/>
      <c r="L600" s="2">
        <v>737</v>
      </c>
      <c r="M600" s="27">
        <v>0.02</v>
      </c>
      <c r="N600" s="2">
        <v>121</v>
      </c>
      <c r="O600" s="2">
        <v>656</v>
      </c>
      <c r="P600" s="27">
        <v>1.6E-2</v>
      </c>
      <c r="Q600" s="14">
        <v>140</v>
      </c>
      <c r="R600" s="2">
        <v>398</v>
      </c>
      <c r="S600" s="27">
        <v>1.2999999999999999E-2</v>
      </c>
      <c r="T600" s="14">
        <v>86.67</v>
      </c>
      <c r="U600" s="27">
        <v>-0.46</v>
      </c>
      <c r="V600" s="2">
        <v>17065</v>
      </c>
      <c r="W600" s="27">
        <v>1.4999999999999999E-2</v>
      </c>
      <c r="X600" s="2">
        <v>523</v>
      </c>
      <c r="Y600" s="2">
        <v>14543</v>
      </c>
      <c r="Z600" s="27">
        <v>1.4999999999999999E-2</v>
      </c>
      <c r="AA600" s="14">
        <v>503.03</v>
      </c>
      <c r="AB600" s="2">
        <v>16274</v>
      </c>
      <c r="AC600" s="27">
        <v>1.4E-2</v>
      </c>
      <c r="AD600" s="14">
        <v>675.15</v>
      </c>
      <c r="AE600" s="27">
        <v>-4.5999999999999999E-2</v>
      </c>
    </row>
    <row r="601" spans="1:31" x14ac:dyDescent="0.3">
      <c r="A601" t="s">
        <v>1844</v>
      </c>
      <c r="B601" s="2">
        <v>13</v>
      </c>
      <c r="C601" s="27">
        <v>6.0465116279069767E-2</v>
      </c>
      <c r="D601" s="2">
        <v>12.7272727272727</v>
      </c>
      <c r="E601" s="2">
        <v>0</v>
      </c>
      <c r="F601" s="27">
        <v>0</v>
      </c>
      <c r="G601" s="14">
        <v>11.5151515151515</v>
      </c>
      <c r="H601" s="2">
        <v>0</v>
      </c>
      <c r="I601" s="27">
        <v>0</v>
      </c>
      <c r="J601" s="14">
        <v>12.727273</v>
      </c>
      <c r="K601" s="27">
        <v>-1</v>
      </c>
      <c r="L601" s="2">
        <v>1059</v>
      </c>
      <c r="M601" s="27">
        <v>2.9000000000000001E-2</v>
      </c>
      <c r="N601" s="2">
        <v>164</v>
      </c>
      <c r="O601" s="2">
        <v>1378</v>
      </c>
      <c r="P601" s="27">
        <v>3.4000000000000002E-2</v>
      </c>
      <c r="Q601" s="14">
        <v>186.06</v>
      </c>
      <c r="R601" s="2">
        <v>1052</v>
      </c>
      <c r="S601" s="27">
        <v>3.3000000000000002E-2</v>
      </c>
      <c r="T601" s="14">
        <v>133.94</v>
      </c>
      <c r="U601" s="27">
        <v>-7.0000000000000001E-3</v>
      </c>
      <c r="V601" s="2">
        <v>37212</v>
      </c>
      <c r="W601" s="27">
        <v>3.3000000000000002E-2</v>
      </c>
      <c r="X601" s="2">
        <v>802</v>
      </c>
      <c r="Y601" s="2">
        <v>35419</v>
      </c>
      <c r="Z601" s="27">
        <v>3.5000000000000003E-2</v>
      </c>
      <c r="AA601" s="14">
        <v>873.94</v>
      </c>
      <c r="AB601" s="2">
        <v>45089</v>
      </c>
      <c r="AC601" s="27">
        <v>3.9E-2</v>
      </c>
      <c r="AD601" s="14">
        <v>880</v>
      </c>
      <c r="AE601" s="27">
        <v>0.21199999999999999</v>
      </c>
    </row>
    <row r="602" spans="1:31" x14ac:dyDescent="0.3">
      <c r="A602" t="s">
        <v>1845</v>
      </c>
      <c r="B602" s="2">
        <v>11</v>
      </c>
      <c r="C602" s="27">
        <v>5.1162790697674418E-2</v>
      </c>
      <c r="D602" s="2">
        <v>11.5151515151515</v>
      </c>
      <c r="E602" s="2">
        <v>15</v>
      </c>
      <c r="F602" s="27">
        <v>5.1194539249146756E-2</v>
      </c>
      <c r="G602" s="14">
        <v>15.151515151515101</v>
      </c>
      <c r="H602" s="2">
        <v>89</v>
      </c>
      <c r="I602" s="27">
        <v>6.2676056338028169E-2</v>
      </c>
      <c r="J602" s="14">
        <v>44.242424</v>
      </c>
      <c r="K602" s="27">
        <v>7.0909090909090908</v>
      </c>
      <c r="L602" s="2">
        <v>1108</v>
      </c>
      <c r="M602" s="27">
        <v>0.03</v>
      </c>
      <c r="N602" s="2">
        <v>152</v>
      </c>
      <c r="O602" s="2">
        <v>1654</v>
      </c>
      <c r="P602" s="27">
        <v>4.1000000000000002E-2</v>
      </c>
      <c r="Q602" s="14">
        <v>173.33</v>
      </c>
      <c r="R602" s="2">
        <v>1645</v>
      </c>
      <c r="S602" s="27">
        <v>5.1999999999999998E-2</v>
      </c>
      <c r="T602" s="14">
        <v>209.7</v>
      </c>
      <c r="U602" s="27">
        <v>0.48499999999999999</v>
      </c>
      <c r="V602" s="2">
        <v>46952</v>
      </c>
      <c r="W602" s="27">
        <v>4.2000000000000003E-2</v>
      </c>
      <c r="X602" s="2">
        <v>1001</v>
      </c>
      <c r="Y602" s="2">
        <v>43873</v>
      </c>
      <c r="Z602" s="27">
        <v>4.3999999999999997E-2</v>
      </c>
      <c r="AA602" s="14">
        <v>902.42</v>
      </c>
      <c r="AB602" s="2">
        <v>59082</v>
      </c>
      <c r="AC602" s="27">
        <v>5.1999999999999998E-2</v>
      </c>
      <c r="AD602" s="14">
        <v>1298.79</v>
      </c>
      <c r="AE602" s="27">
        <v>0.25800000000000001</v>
      </c>
    </row>
    <row r="603" spans="1:31" x14ac:dyDescent="0.3">
      <c r="A603" t="s">
        <v>1785</v>
      </c>
      <c r="B603" s="2">
        <v>20</v>
      </c>
      <c r="C603" s="27">
        <v>9.3023255813953487E-2</v>
      </c>
      <c r="D603" s="2">
        <v>14.545454545454501</v>
      </c>
      <c r="E603" s="2">
        <v>30</v>
      </c>
      <c r="F603" s="27">
        <v>0.10238907849829351</v>
      </c>
      <c r="G603" s="14">
        <v>15.151515151515101</v>
      </c>
      <c r="H603" s="2">
        <v>61</v>
      </c>
      <c r="I603" s="27">
        <v>4.2957746478873238E-2</v>
      </c>
      <c r="J603" s="14">
        <v>35.151516000000001</v>
      </c>
      <c r="K603" s="27">
        <v>2.0499999999999998</v>
      </c>
      <c r="L603" s="2">
        <v>5024</v>
      </c>
      <c r="M603" s="27">
        <v>0.13700000000000001</v>
      </c>
      <c r="N603" s="2">
        <v>264</v>
      </c>
      <c r="O603" s="2">
        <v>5948</v>
      </c>
      <c r="P603" s="27">
        <v>0.14699999999999999</v>
      </c>
      <c r="Q603" s="14">
        <v>338.18</v>
      </c>
      <c r="R603" s="2">
        <v>4808</v>
      </c>
      <c r="S603" s="27">
        <v>0.152</v>
      </c>
      <c r="T603" s="14">
        <v>373.33</v>
      </c>
      <c r="U603" s="27">
        <v>-4.2999999999999997E-2</v>
      </c>
      <c r="V603" s="2">
        <v>174317</v>
      </c>
      <c r="W603" s="27">
        <v>0.154</v>
      </c>
      <c r="X603" s="2">
        <v>1812</v>
      </c>
      <c r="Y603" s="2">
        <v>155368</v>
      </c>
      <c r="Z603" s="27">
        <v>0.155</v>
      </c>
      <c r="AA603" s="14">
        <v>1617.58</v>
      </c>
      <c r="AB603" s="2">
        <v>197114</v>
      </c>
      <c r="AC603" s="27">
        <v>0.17199999999999999</v>
      </c>
      <c r="AD603" s="14">
        <v>2306.67</v>
      </c>
      <c r="AE603" s="27">
        <v>0.13100000000000001</v>
      </c>
    </row>
    <row r="604" spans="1:31" x14ac:dyDescent="0.3">
      <c r="A604" t="s">
        <v>1841</v>
      </c>
      <c r="B604" s="2">
        <v>20</v>
      </c>
      <c r="C604" s="27">
        <v>9.3023255813953487E-2</v>
      </c>
      <c r="D604" s="2">
        <v>14.545454545454501</v>
      </c>
      <c r="E604" s="2">
        <v>16</v>
      </c>
      <c r="F604" s="27">
        <v>5.4607508532423209E-2</v>
      </c>
      <c r="G604" s="14">
        <v>15.757575757575699</v>
      </c>
      <c r="H604" s="2">
        <v>52</v>
      </c>
      <c r="I604" s="27">
        <v>3.6619718309859155E-2</v>
      </c>
      <c r="J604" s="14">
        <v>33.3333321</v>
      </c>
      <c r="K604" s="27">
        <v>1.6</v>
      </c>
      <c r="L604" s="2">
        <v>3520</v>
      </c>
      <c r="M604" s="27">
        <v>9.6000000000000002E-2</v>
      </c>
      <c r="N604" s="2">
        <v>235</v>
      </c>
      <c r="O604" s="2">
        <v>4042</v>
      </c>
      <c r="P604" s="27">
        <v>0.1</v>
      </c>
      <c r="Q604" s="14">
        <v>281.20999999999998</v>
      </c>
      <c r="R604" s="2">
        <v>2947</v>
      </c>
      <c r="S604" s="27">
        <v>9.2999999999999999E-2</v>
      </c>
      <c r="T604" s="14">
        <v>302.42</v>
      </c>
      <c r="U604" s="27">
        <v>-0.16300000000000001</v>
      </c>
      <c r="V604" s="2">
        <v>120665</v>
      </c>
      <c r="W604" s="27">
        <v>0.107</v>
      </c>
      <c r="X604" s="2">
        <v>1292</v>
      </c>
      <c r="Y604" s="2">
        <v>98061</v>
      </c>
      <c r="Z604" s="27">
        <v>9.8000000000000004E-2</v>
      </c>
      <c r="AA604" s="14">
        <v>1364.85</v>
      </c>
      <c r="AB604" s="2">
        <v>115394</v>
      </c>
      <c r="AC604" s="27">
        <v>0.10100000000000001</v>
      </c>
      <c r="AD604" s="14">
        <v>1590.91</v>
      </c>
      <c r="AE604" s="27">
        <v>-4.3999999999999997E-2</v>
      </c>
    </row>
    <row r="605" spans="1:31" x14ac:dyDescent="0.3">
      <c r="A605" t="s">
        <v>1842</v>
      </c>
      <c r="B605" s="2">
        <v>0</v>
      </c>
      <c r="C605" s="27">
        <v>0</v>
      </c>
      <c r="D605" s="2">
        <v>80</v>
      </c>
      <c r="E605" s="2">
        <v>0</v>
      </c>
      <c r="F605" s="27">
        <v>0</v>
      </c>
      <c r="G605" s="14">
        <v>11.5151515151515</v>
      </c>
      <c r="H605" s="2">
        <v>12</v>
      </c>
      <c r="I605" s="27">
        <v>8.4507042253521118E-3</v>
      </c>
      <c r="J605" s="14">
        <v>14.545455</v>
      </c>
      <c r="K605" s="27"/>
      <c r="L605" s="2">
        <v>494</v>
      </c>
      <c r="M605" s="27">
        <v>1.2999999999999999E-2</v>
      </c>
      <c r="N605" s="2">
        <v>121</v>
      </c>
      <c r="O605" s="2">
        <v>332</v>
      </c>
      <c r="P605" s="27">
        <v>8.0000000000000002E-3</v>
      </c>
      <c r="Q605" s="14">
        <v>87.88</v>
      </c>
      <c r="R605" s="2">
        <v>357</v>
      </c>
      <c r="S605" s="27">
        <v>1.0999999999999999E-2</v>
      </c>
      <c r="T605" s="14">
        <v>70.3</v>
      </c>
      <c r="U605" s="27">
        <v>-0.27700000000000002</v>
      </c>
      <c r="V605" s="2">
        <v>16081</v>
      </c>
      <c r="W605" s="27">
        <v>1.4E-2</v>
      </c>
      <c r="X605" s="2">
        <v>598</v>
      </c>
      <c r="Y605" s="2">
        <v>13875</v>
      </c>
      <c r="Z605" s="27">
        <v>1.4E-2</v>
      </c>
      <c r="AA605" s="14">
        <v>473.94</v>
      </c>
      <c r="AB605" s="2">
        <v>13644</v>
      </c>
      <c r="AC605" s="27">
        <v>1.2E-2</v>
      </c>
      <c r="AD605" s="14">
        <v>567.88</v>
      </c>
      <c r="AE605" s="27">
        <v>-0.152</v>
      </c>
    </row>
    <row r="606" spans="1:31" x14ac:dyDescent="0.3">
      <c r="A606" t="s">
        <v>1843</v>
      </c>
      <c r="B606" s="2">
        <v>0</v>
      </c>
      <c r="C606" s="27">
        <v>0</v>
      </c>
      <c r="D606" s="2">
        <v>80</v>
      </c>
      <c r="E606" s="2">
        <v>16</v>
      </c>
      <c r="F606" s="27">
        <v>5.4607508532423209E-2</v>
      </c>
      <c r="G606" s="14">
        <v>15.757575757575699</v>
      </c>
      <c r="H606" s="2">
        <v>25</v>
      </c>
      <c r="I606" s="27">
        <v>1.7605633802816902E-2</v>
      </c>
      <c r="J606" s="14">
        <v>24.242424</v>
      </c>
      <c r="K606" s="27"/>
      <c r="L606" s="2">
        <v>546</v>
      </c>
      <c r="M606" s="27">
        <v>1.4999999999999999E-2</v>
      </c>
      <c r="N606" s="2">
        <v>87</v>
      </c>
      <c r="O606" s="2">
        <v>994</v>
      </c>
      <c r="P606" s="27">
        <v>2.5000000000000001E-2</v>
      </c>
      <c r="Q606" s="14">
        <v>144.85</v>
      </c>
      <c r="R606" s="2">
        <v>775</v>
      </c>
      <c r="S606" s="27">
        <v>2.4E-2</v>
      </c>
      <c r="T606" s="14">
        <v>190.3</v>
      </c>
      <c r="U606" s="27">
        <v>0.41899999999999998</v>
      </c>
      <c r="V606" s="2">
        <v>26359</v>
      </c>
      <c r="W606" s="27">
        <v>2.3E-2</v>
      </c>
      <c r="X606" s="2">
        <v>769</v>
      </c>
      <c r="Y606" s="2">
        <v>19275</v>
      </c>
      <c r="Z606" s="27">
        <v>1.9E-2</v>
      </c>
      <c r="AA606" s="14">
        <v>513.94000000000005</v>
      </c>
      <c r="AB606" s="2">
        <v>22498</v>
      </c>
      <c r="AC606" s="27">
        <v>0.02</v>
      </c>
      <c r="AD606" s="14">
        <v>667.88</v>
      </c>
      <c r="AE606" s="27">
        <v>-0.14599999999999999</v>
      </c>
    </row>
    <row r="607" spans="1:31" x14ac:dyDescent="0.3">
      <c r="A607" t="s">
        <v>1844</v>
      </c>
      <c r="B607" s="2">
        <v>20</v>
      </c>
      <c r="C607" s="27">
        <v>9.3023255813953487E-2</v>
      </c>
      <c r="D607" s="2">
        <v>14.545454545454501</v>
      </c>
      <c r="E607" s="2">
        <v>0</v>
      </c>
      <c r="F607" s="27">
        <v>0</v>
      </c>
      <c r="G607" s="14">
        <v>11.5151515151515</v>
      </c>
      <c r="H607" s="2">
        <v>15</v>
      </c>
      <c r="I607" s="27">
        <v>1.0563380281690141E-2</v>
      </c>
      <c r="J607" s="14">
        <v>16.363636</v>
      </c>
      <c r="K607" s="27">
        <v>-0.25</v>
      </c>
      <c r="L607" s="2">
        <v>2480</v>
      </c>
      <c r="M607" s="27">
        <v>6.7000000000000004E-2</v>
      </c>
      <c r="N607" s="2">
        <v>222</v>
      </c>
      <c r="O607" s="2">
        <v>2716</v>
      </c>
      <c r="P607" s="27">
        <v>6.7000000000000004E-2</v>
      </c>
      <c r="Q607" s="14">
        <v>221.21</v>
      </c>
      <c r="R607" s="2">
        <v>1815</v>
      </c>
      <c r="S607" s="27">
        <v>5.7000000000000002E-2</v>
      </c>
      <c r="T607" s="14">
        <v>187.88</v>
      </c>
      <c r="U607" s="27">
        <v>-0.26800000000000002</v>
      </c>
      <c r="V607" s="2">
        <v>78225</v>
      </c>
      <c r="W607" s="27">
        <v>6.9000000000000006E-2</v>
      </c>
      <c r="X607" s="2">
        <v>1044</v>
      </c>
      <c r="Y607" s="2">
        <v>64911</v>
      </c>
      <c r="Z607" s="27">
        <v>6.5000000000000002E-2</v>
      </c>
      <c r="AA607" s="14">
        <v>1049.0899999999999</v>
      </c>
      <c r="AB607" s="2">
        <v>79252</v>
      </c>
      <c r="AC607" s="27">
        <v>6.9000000000000006E-2</v>
      </c>
      <c r="AD607" s="14">
        <v>1409.09</v>
      </c>
      <c r="AE607" s="27">
        <v>1.2999999999999999E-2</v>
      </c>
    </row>
    <row r="608" spans="1:31" x14ac:dyDescent="0.3">
      <c r="A608" t="s">
        <v>1845</v>
      </c>
      <c r="B608" s="2">
        <v>0</v>
      </c>
      <c r="C608" s="27">
        <v>0</v>
      </c>
      <c r="D608" s="2">
        <v>80</v>
      </c>
      <c r="E608" s="2">
        <v>14</v>
      </c>
      <c r="F608" s="27">
        <v>4.778156996587031E-2</v>
      </c>
      <c r="G608" s="14">
        <v>12.1212121212121</v>
      </c>
      <c r="H608" s="2">
        <v>9</v>
      </c>
      <c r="I608" s="27">
        <v>6.3380281690140847E-3</v>
      </c>
      <c r="J608" s="14">
        <v>9.0909089999999999</v>
      </c>
      <c r="K608" s="27"/>
      <c r="L608" s="2">
        <v>1504</v>
      </c>
      <c r="M608" s="27">
        <v>4.1000000000000002E-2</v>
      </c>
      <c r="N608" s="2">
        <v>150</v>
      </c>
      <c r="O608" s="2">
        <v>1906</v>
      </c>
      <c r="P608" s="27">
        <v>4.7E-2</v>
      </c>
      <c r="Q608" s="14">
        <v>193.94</v>
      </c>
      <c r="R608" s="2">
        <v>1861</v>
      </c>
      <c r="S608" s="27">
        <v>5.8999999999999997E-2</v>
      </c>
      <c r="T608" s="14">
        <v>199.39</v>
      </c>
      <c r="U608" s="27">
        <v>0.23699999999999999</v>
      </c>
      <c r="V608" s="2">
        <v>53652</v>
      </c>
      <c r="W608" s="27">
        <v>4.7E-2</v>
      </c>
      <c r="X608" s="2">
        <v>1088</v>
      </c>
      <c r="Y608" s="2">
        <v>57307</v>
      </c>
      <c r="Z608" s="27">
        <v>5.7000000000000002E-2</v>
      </c>
      <c r="AA608" s="14">
        <v>973.33</v>
      </c>
      <c r="AB608" s="2">
        <v>81720</v>
      </c>
      <c r="AC608" s="27">
        <v>7.0999999999999994E-2</v>
      </c>
      <c r="AD608" s="14">
        <v>1473.33</v>
      </c>
      <c r="AE608" s="27">
        <v>0.52300000000000002</v>
      </c>
    </row>
    <row r="609" spans="1:31" x14ac:dyDescent="0.3">
      <c r="A609" s="18"/>
      <c r="B609" s="18"/>
      <c r="C609" s="18"/>
      <c r="D609" s="18"/>
      <c r="E609" s="18"/>
      <c r="F609" s="18"/>
      <c r="G609" s="18"/>
      <c r="H609" s="18"/>
      <c r="I609" s="18"/>
      <c r="J609" s="18"/>
      <c r="K609" s="18"/>
      <c r="L609" s="18"/>
      <c r="M609" s="18"/>
      <c r="N609" s="18"/>
      <c r="O609" s="18"/>
      <c r="P609" s="18"/>
      <c r="Q609" s="18"/>
      <c r="R609" s="18"/>
      <c r="S609" s="18"/>
      <c r="T609" s="18"/>
      <c r="U609" s="18"/>
      <c r="V609" s="18"/>
      <c r="W609" s="18"/>
      <c r="X609" s="18"/>
      <c r="Y609" s="18"/>
      <c r="Z609" s="18"/>
      <c r="AA609" s="18"/>
      <c r="AB609" s="18"/>
      <c r="AC609" s="18"/>
      <c r="AD609" s="18"/>
      <c r="AE609" s="18"/>
    </row>
    <row r="610" spans="1:31" x14ac:dyDescent="0.3">
      <c r="A610" s="122" t="s">
        <v>1852</v>
      </c>
      <c r="B610" s="122"/>
      <c r="C610" s="122"/>
      <c r="D610" s="122"/>
      <c r="E610" s="122"/>
      <c r="F610" s="122"/>
      <c r="G610" s="122"/>
      <c r="H610" s="122"/>
      <c r="I610" s="122"/>
      <c r="J610" s="122"/>
      <c r="K610" s="122"/>
      <c r="L610" s="122"/>
      <c r="M610" s="122"/>
      <c r="N610" s="122"/>
      <c r="O610" s="122"/>
      <c r="P610" s="122"/>
      <c r="Q610" s="122"/>
      <c r="R610" s="122"/>
      <c r="S610" s="122"/>
      <c r="T610" s="122"/>
      <c r="U610" s="122"/>
      <c r="V610" s="122"/>
      <c r="W610" s="122"/>
      <c r="X610" s="122"/>
      <c r="Y610" s="122"/>
      <c r="Z610" s="122"/>
      <c r="AA610" s="122"/>
      <c r="AB610" s="122"/>
      <c r="AC610" s="122"/>
      <c r="AD610" s="122"/>
      <c r="AE610" s="122"/>
    </row>
    <row r="611" spans="1:31" x14ac:dyDescent="0.3">
      <c r="B611" s="198" t="s">
        <v>1720</v>
      </c>
      <c r="C611" s="198"/>
      <c r="D611" s="198" t="s">
        <v>1721</v>
      </c>
      <c r="E611" s="198" t="s">
        <v>1720</v>
      </c>
      <c r="F611" s="198"/>
      <c r="G611" s="198" t="s">
        <v>1721</v>
      </c>
      <c r="H611" s="198" t="s">
        <v>1720</v>
      </c>
      <c r="I611" s="198"/>
      <c r="J611" s="198" t="s">
        <v>1721</v>
      </c>
      <c r="K611" t="s">
        <v>188</v>
      </c>
      <c r="L611" s="198" t="s">
        <v>1720</v>
      </c>
      <c r="M611" s="198"/>
      <c r="N611" s="198" t="s">
        <v>1721</v>
      </c>
      <c r="O611" s="198" t="s">
        <v>1720</v>
      </c>
      <c r="P611" s="198"/>
      <c r="Q611" s="198" t="s">
        <v>1721</v>
      </c>
      <c r="R611" s="198" t="s">
        <v>1720</v>
      </c>
      <c r="S611" s="198"/>
      <c r="T611" s="198" t="s">
        <v>1721</v>
      </c>
      <c r="U611" t="s">
        <v>188</v>
      </c>
      <c r="V611" s="198" t="s">
        <v>1720</v>
      </c>
      <c r="W611" s="198"/>
      <c r="X611" s="198" t="s">
        <v>1721</v>
      </c>
      <c r="Y611" s="198" t="s">
        <v>1720</v>
      </c>
      <c r="Z611" s="198"/>
      <c r="AA611" s="198" t="s">
        <v>1721</v>
      </c>
      <c r="AB611" s="198" t="s">
        <v>1720</v>
      </c>
      <c r="AC611" s="198"/>
      <c r="AD611" s="198" t="s">
        <v>1721</v>
      </c>
      <c r="AE611" t="s">
        <v>188</v>
      </c>
    </row>
    <row r="612" spans="1:31" x14ac:dyDescent="0.3">
      <c r="A612" t="s">
        <v>190</v>
      </c>
      <c r="B612" s="2">
        <v>9</v>
      </c>
      <c r="C612" s="27" t="s">
        <v>188</v>
      </c>
      <c r="D612" s="2">
        <v>8.4848484848484809</v>
      </c>
      <c r="E612" s="2">
        <v>67</v>
      </c>
      <c r="F612" s="27" t="s">
        <v>188</v>
      </c>
      <c r="G612" s="14">
        <v>25.4545454545454</v>
      </c>
      <c r="H612" s="2">
        <v>42</v>
      </c>
      <c r="I612" s="27" t="s">
        <v>188</v>
      </c>
      <c r="J612" s="14">
        <v>22.424242</v>
      </c>
      <c r="K612" s="27">
        <v>3.6666666666666665</v>
      </c>
      <c r="L612" s="2">
        <v>4962</v>
      </c>
      <c r="M612" s="27" t="s">
        <v>188</v>
      </c>
      <c r="N612" s="2">
        <v>275</v>
      </c>
      <c r="O612" s="2">
        <v>6318</v>
      </c>
      <c r="P612" s="27" t="s">
        <v>188</v>
      </c>
      <c r="Q612" s="14">
        <v>340</v>
      </c>
      <c r="R612" s="2">
        <v>13921</v>
      </c>
      <c r="S612" s="27" t="s">
        <v>188</v>
      </c>
      <c r="T612" s="14">
        <v>684.24</v>
      </c>
      <c r="U612" s="27">
        <v>1.806</v>
      </c>
      <c r="V612" s="2">
        <v>193916</v>
      </c>
      <c r="W612" s="27" t="s">
        <v>188</v>
      </c>
      <c r="X612" s="2">
        <v>2441</v>
      </c>
      <c r="Y612" s="2">
        <v>255195</v>
      </c>
      <c r="Z612" s="27" t="s">
        <v>188</v>
      </c>
      <c r="AA612" s="14">
        <v>2300.61</v>
      </c>
      <c r="AB612" s="2">
        <v>517320</v>
      </c>
      <c r="AC612" s="27" t="s">
        <v>188</v>
      </c>
      <c r="AD612" s="14">
        <v>4716.97</v>
      </c>
      <c r="AE612" s="27">
        <v>1.6679999999999999</v>
      </c>
    </row>
    <row r="613" spans="1:31" x14ac:dyDescent="0.3">
      <c r="A613" t="s">
        <v>1818</v>
      </c>
      <c r="B613" s="2">
        <v>0</v>
      </c>
      <c r="C613" s="27">
        <v>0</v>
      </c>
      <c r="D613" s="2">
        <v>80</v>
      </c>
      <c r="E613" s="2">
        <v>44</v>
      </c>
      <c r="F613" s="27">
        <v>0.65671641791044777</v>
      </c>
      <c r="G613" s="14">
        <v>22.424242424242401</v>
      </c>
      <c r="H613" s="2">
        <v>0</v>
      </c>
      <c r="I613" s="27">
        <v>0</v>
      </c>
      <c r="J613" s="14">
        <v>12.727273</v>
      </c>
      <c r="K613" s="27"/>
      <c r="L613" s="2">
        <v>772</v>
      </c>
      <c r="M613" s="27">
        <v>0.156</v>
      </c>
      <c r="N613" s="2">
        <v>121</v>
      </c>
      <c r="O613" s="2">
        <v>1418</v>
      </c>
      <c r="P613" s="27">
        <v>0.224</v>
      </c>
      <c r="Q613" s="14">
        <v>188.48</v>
      </c>
      <c r="R613" s="2">
        <v>1847</v>
      </c>
      <c r="S613" s="27">
        <v>0.13300000000000001</v>
      </c>
      <c r="T613" s="14">
        <v>233.33</v>
      </c>
      <c r="U613" s="27">
        <v>1.3919999999999999</v>
      </c>
      <c r="V613" s="2">
        <v>21118</v>
      </c>
      <c r="W613" s="27">
        <v>0.109</v>
      </c>
      <c r="X613" s="2">
        <v>655</v>
      </c>
      <c r="Y613" s="2">
        <v>34459</v>
      </c>
      <c r="Z613" s="27">
        <v>0.13500000000000001</v>
      </c>
      <c r="AA613" s="14">
        <v>873.94</v>
      </c>
      <c r="AB613" s="2">
        <v>49254</v>
      </c>
      <c r="AC613" s="27">
        <v>9.5000000000000001E-2</v>
      </c>
      <c r="AD613" s="14">
        <v>1440</v>
      </c>
      <c r="AE613" s="27">
        <v>1.3320000000000001</v>
      </c>
    </row>
    <row r="614" spans="1:31" x14ac:dyDescent="0.3">
      <c r="A614" t="s">
        <v>1782</v>
      </c>
      <c r="B614" s="2">
        <v>0</v>
      </c>
      <c r="C614" s="27">
        <v>0</v>
      </c>
      <c r="D614" s="2">
        <v>80</v>
      </c>
      <c r="E614" s="2">
        <v>16</v>
      </c>
      <c r="F614" s="27">
        <v>0.23880597014925373</v>
      </c>
      <c r="G614" s="14">
        <v>10.909090909090899</v>
      </c>
      <c r="H614" s="2">
        <v>0</v>
      </c>
      <c r="I614" s="27">
        <v>0</v>
      </c>
      <c r="J614" s="14">
        <v>12.727273</v>
      </c>
      <c r="K614" s="27"/>
      <c r="L614" s="2">
        <v>248</v>
      </c>
      <c r="M614" s="27">
        <v>0.05</v>
      </c>
      <c r="N614" s="2">
        <v>53</v>
      </c>
      <c r="O614" s="2">
        <v>242</v>
      </c>
      <c r="P614" s="27">
        <v>3.7999999999999999E-2</v>
      </c>
      <c r="Q614" s="14">
        <v>58.18</v>
      </c>
      <c r="R614" s="2">
        <v>893</v>
      </c>
      <c r="S614" s="27">
        <v>6.4000000000000001E-2</v>
      </c>
      <c r="T614" s="14">
        <v>178.18</v>
      </c>
      <c r="U614" s="27">
        <v>2.601</v>
      </c>
      <c r="V614" s="2">
        <v>7222</v>
      </c>
      <c r="W614" s="27">
        <v>3.6999999999999998E-2</v>
      </c>
      <c r="X614" s="2">
        <v>313</v>
      </c>
      <c r="Y614" s="2">
        <v>12152</v>
      </c>
      <c r="Z614" s="27">
        <v>4.8000000000000001E-2</v>
      </c>
      <c r="AA614" s="14">
        <v>497.58</v>
      </c>
      <c r="AB614" s="2">
        <v>19059</v>
      </c>
      <c r="AC614" s="27">
        <v>3.6999999999999998E-2</v>
      </c>
      <c r="AD614" s="14">
        <v>740.61</v>
      </c>
      <c r="AE614" s="27">
        <v>1.639</v>
      </c>
    </row>
    <row r="615" spans="1:31" x14ac:dyDescent="0.3">
      <c r="A615" t="s">
        <v>1836</v>
      </c>
      <c r="B615" s="2">
        <v>0</v>
      </c>
      <c r="C615" s="27">
        <v>0</v>
      </c>
      <c r="D615" s="2">
        <v>80</v>
      </c>
      <c r="E615" s="2">
        <v>0</v>
      </c>
      <c r="F615" s="27">
        <v>0</v>
      </c>
      <c r="G615" s="14">
        <v>11.5151515151515</v>
      </c>
      <c r="H615" s="2">
        <v>0</v>
      </c>
      <c r="I615" s="27">
        <v>0</v>
      </c>
      <c r="J615" s="14">
        <v>12.727273</v>
      </c>
      <c r="K615" s="27"/>
      <c r="L615" s="2">
        <v>211</v>
      </c>
      <c r="M615" s="27">
        <v>4.2999999999999997E-2</v>
      </c>
      <c r="N615" s="2">
        <v>53</v>
      </c>
      <c r="O615" s="2">
        <v>182</v>
      </c>
      <c r="P615" s="27">
        <v>2.9000000000000001E-2</v>
      </c>
      <c r="Q615" s="14">
        <v>56.97</v>
      </c>
      <c r="R615" s="2">
        <v>678</v>
      </c>
      <c r="S615" s="27">
        <v>4.9000000000000002E-2</v>
      </c>
      <c r="T615" s="14">
        <v>152.12</v>
      </c>
      <c r="U615" s="27">
        <v>2.2130000000000001</v>
      </c>
      <c r="V615" s="2">
        <v>5249</v>
      </c>
      <c r="W615" s="27">
        <v>2.7E-2</v>
      </c>
      <c r="X615" s="2">
        <v>274</v>
      </c>
      <c r="Y615" s="2">
        <v>8641</v>
      </c>
      <c r="Z615" s="27">
        <v>3.4000000000000002E-2</v>
      </c>
      <c r="AA615" s="14">
        <v>424.24</v>
      </c>
      <c r="AB615" s="2">
        <v>13933</v>
      </c>
      <c r="AC615" s="27">
        <v>2.7E-2</v>
      </c>
      <c r="AD615" s="14">
        <v>659.39</v>
      </c>
      <c r="AE615" s="27">
        <v>1.6539999999999999</v>
      </c>
    </row>
    <row r="616" spans="1:31" x14ac:dyDescent="0.3">
      <c r="A616" t="s">
        <v>1837</v>
      </c>
      <c r="B616" s="2">
        <v>0</v>
      </c>
      <c r="C616" s="27">
        <v>0</v>
      </c>
      <c r="D616" s="2">
        <v>80</v>
      </c>
      <c r="E616" s="2">
        <v>0</v>
      </c>
      <c r="F616" s="27">
        <v>0</v>
      </c>
      <c r="G616" s="14">
        <v>11.5151515151515</v>
      </c>
      <c r="H616" s="2">
        <v>0</v>
      </c>
      <c r="I616" s="27">
        <v>0</v>
      </c>
      <c r="J616" s="14">
        <v>12.727273</v>
      </c>
      <c r="K616" s="27"/>
      <c r="L616" s="2">
        <v>59</v>
      </c>
      <c r="M616" s="27">
        <v>1.2E-2</v>
      </c>
      <c r="N616" s="2">
        <v>35</v>
      </c>
      <c r="O616" s="2">
        <v>15</v>
      </c>
      <c r="P616" s="27">
        <v>2E-3</v>
      </c>
      <c r="Q616" s="14">
        <v>8</v>
      </c>
      <c r="R616" s="2">
        <v>57</v>
      </c>
      <c r="S616" s="27">
        <v>4.0000000000000001E-3</v>
      </c>
      <c r="T616" s="14">
        <v>29.7</v>
      </c>
      <c r="U616" s="27">
        <v>-3.4000000000000002E-2</v>
      </c>
      <c r="V616" s="2">
        <v>760</v>
      </c>
      <c r="W616" s="27">
        <v>4.0000000000000001E-3</v>
      </c>
      <c r="X616" s="2">
        <v>98</v>
      </c>
      <c r="Y616" s="2">
        <v>1340</v>
      </c>
      <c r="Z616" s="27">
        <v>5.0000000000000001E-3</v>
      </c>
      <c r="AA616" s="14">
        <v>156</v>
      </c>
      <c r="AB616" s="2">
        <v>1580</v>
      </c>
      <c r="AC616" s="27">
        <v>3.0000000000000001E-3</v>
      </c>
      <c r="AD616" s="14">
        <v>232.73</v>
      </c>
      <c r="AE616" s="27">
        <v>1.079</v>
      </c>
    </row>
    <row r="617" spans="1:31" x14ac:dyDescent="0.3">
      <c r="A617" t="s">
        <v>1838</v>
      </c>
      <c r="B617" s="2">
        <v>0</v>
      </c>
      <c r="C617" s="27">
        <v>0</v>
      </c>
      <c r="D617" s="2">
        <v>80</v>
      </c>
      <c r="E617" s="2">
        <v>0</v>
      </c>
      <c r="F617" s="27">
        <v>0</v>
      </c>
      <c r="G617" s="14">
        <v>11.5151515151515</v>
      </c>
      <c r="H617" s="2">
        <v>0</v>
      </c>
      <c r="I617" s="27">
        <v>0</v>
      </c>
      <c r="J617" s="14">
        <v>12.727273</v>
      </c>
      <c r="K617" s="197"/>
      <c r="L617" s="2">
        <v>44</v>
      </c>
      <c r="M617" s="27">
        <v>8.9999999999999993E-3</v>
      </c>
      <c r="N617" s="2">
        <v>33</v>
      </c>
      <c r="O617" s="2">
        <v>47</v>
      </c>
      <c r="P617" s="27">
        <v>7.0000000000000001E-3</v>
      </c>
      <c r="Q617" s="14">
        <v>21.82</v>
      </c>
      <c r="R617" s="2">
        <v>352</v>
      </c>
      <c r="S617" s="27">
        <v>2.5000000000000001E-2</v>
      </c>
      <c r="T617" s="14">
        <v>128.47999999999999</v>
      </c>
      <c r="U617" s="27">
        <v>7</v>
      </c>
      <c r="V617" s="2">
        <v>1991</v>
      </c>
      <c r="W617" s="27">
        <v>0.01</v>
      </c>
      <c r="X617" s="2">
        <v>181</v>
      </c>
      <c r="Y617" s="2">
        <v>3005</v>
      </c>
      <c r="Z617" s="27">
        <v>1.2E-2</v>
      </c>
      <c r="AA617" s="14">
        <v>246.67</v>
      </c>
      <c r="AB617" s="2">
        <v>3948</v>
      </c>
      <c r="AC617" s="27">
        <v>8.0000000000000002E-3</v>
      </c>
      <c r="AD617" s="14">
        <v>396.36</v>
      </c>
      <c r="AE617" s="27">
        <v>0.98299999999999998</v>
      </c>
    </row>
    <row r="618" spans="1:31" x14ac:dyDescent="0.3">
      <c r="A618" t="s">
        <v>1839</v>
      </c>
      <c r="B618" s="2">
        <v>0</v>
      </c>
      <c r="C618" s="27">
        <v>0</v>
      </c>
      <c r="D618" s="2">
        <v>80</v>
      </c>
      <c r="E618" s="2">
        <v>0</v>
      </c>
      <c r="F618" s="27">
        <v>0</v>
      </c>
      <c r="G618" s="14">
        <v>11.5151515151515</v>
      </c>
      <c r="H618" s="2">
        <v>0</v>
      </c>
      <c r="I618" s="27">
        <v>0</v>
      </c>
      <c r="J618" s="14">
        <v>12.727273</v>
      </c>
      <c r="K618" s="27"/>
      <c r="L618" s="2">
        <v>108</v>
      </c>
      <c r="M618" s="27">
        <v>2.1999999999999999E-2</v>
      </c>
      <c r="N618" s="2">
        <v>37</v>
      </c>
      <c r="O618" s="2">
        <v>120</v>
      </c>
      <c r="P618" s="27">
        <v>1.9E-2</v>
      </c>
      <c r="Q618" s="14">
        <v>54.55</v>
      </c>
      <c r="R618" s="2">
        <v>269</v>
      </c>
      <c r="S618" s="27">
        <v>1.9E-2</v>
      </c>
      <c r="T618" s="14">
        <v>87.88</v>
      </c>
      <c r="U618" s="27">
        <v>1.4910000000000001</v>
      </c>
      <c r="V618" s="2">
        <v>2498</v>
      </c>
      <c r="W618" s="27">
        <v>1.2999999999999999E-2</v>
      </c>
      <c r="X618" s="2">
        <v>197</v>
      </c>
      <c r="Y618" s="2">
        <v>4296</v>
      </c>
      <c r="Z618" s="27">
        <v>1.7000000000000001E-2</v>
      </c>
      <c r="AA618" s="14">
        <v>272.73</v>
      </c>
      <c r="AB618" s="2">
        <v>8405</v>
      </c>
      <c r="AC618" s="27">
        <v>1.6E-2</v>
      </c>
      <c r="AD618" s="14">
        <v>514.54999999999995</v>
      </c>
      <c r="AE618" s="27">
        <v>2.3650000000000002</v>
      </c>
    </row>
    <row r="619" spans="1:31" x14ac:dyDescent="0.3">
      <c r="A619" t="s">
        <v>1840</v>
      </c>
      <c r="B619" s="2">
        <v>0</v>
      </c>
      <c r="C619" s="27">
        <v>0</v>
      </c>
      <c r="D619" s="2">
        <v>80</v>
      </c>
      <c r="E619" s="2">
        <v>16</v>
      </c>
      <c r="F619" s="27">
        <v>0.23880597014925373</v>
      </c>
      <c r="G619" s="14">
        <v>10.909090909090899</v>
      </c>
      <c r="H619" s="2">
        <v>0</v>
      </c>
      <c r="I619" s="27">
        <v>0</v>
      </c>
      <c r="J619" s="14">
        <v>12.727273</v>
      </c>
      <c r="K619" s="27"/>
      <c r="L619" s="2">
        <v>37</v>
      </c>
      <c r="M619" s="27">
        <v>7.0000000000000001E-3</v>
      </c>
      <c r="N619" s="2">
        <v>18</v>
      </c>
      <c r="O619" s="2">
        <v>60</v>
      </c>
      <c r="P619" s="27">
        <v>8.9999999999999993E-3</v>
      </c>
      <c r="Q619" s="14">
        <v>20.61</v>
      </c>
      <c r="R619" s="2">
        <v>215</v>
      </c>
      <c r="S619" s="27">
        <v>1.4999999999999999E-2</v>
      </c>
      <c r="T619" s="14">
        <v>73.94</v>
      </c>
      <c r="U619" s="27">
        <v>4.8109999999999999</v>
      </c>
      <c r="V619" s="2">
        <v>1973</v>
      </c>
      <c r="W619" s="27">
        <v>0.01</v>
      </c>
      <c r="X619" s="2">
        <v>197</v>
      </c>
      <c r="Y619" s="2">
        <v>3511</v>
      </c>
      <c r="Z619" s="27">
        <v>1.4E-2</v>
      </c>
      <c r="AA619" s="14">
        <v>213.94</v>
      </c>
      <c r="AB619" s="2">
        <v>5126</v>
      </c>
      <c r="AC619" s="27">
        <v>0.01</v>
      </c>
      <c r="AD619" s="14">
        <v>385.45</v>
      </c>
      <c r="AE619" s="27">
        <v>1.5980000000000001</v>
      </c>
    </row>
    <row r="620" spans="1:31" x14ac:dyDescent="0.3">
      <c r="A620" t="s">
        <v>1783</v>
      </c>
      <c r="B620" s="2">
        <v>0</v>
      </c>
      <c r="C620" s="27">
        <v>0</v>
      </c>
      <c r="D620" s="2">
        <v>80</v>
      </c>
      <c r="E620" s="2">
        <v>28</v>
      </c>
      <c r="F620" s="27">
        <v>0.41791044776119401</v>
      </c>
      <c r="G620" s="14">
        <v>20</v>
      </c>
      <c r="H620" s="2">
        <v>0</v>
      </c>
      <c r="I620" s="27">
        <v>0</v>
      </c>
      <c r="J620" s="14">
        <v>12.727273</v>
      </c>
      <c r="K620" s="27"/>
      <c r="L620" s="2">
        <v>524</v>
      </c>
      <c r="M620" s="27">
        <v>0.106</v>
      </c>
      <c r="N620" s="2">
        <v>106</v>
      </c>
      <c r="O620" s="2">
        <v>1176</v>
      </c>
      <c r="P620" s="27">
        <v>0.186</v>
      </c>
      <c r="Q620" s="14">
        <v>179.39</v>
      </c>
      <c r="R620" s="2">
        <v>954</v>
      </c>
      <c r="S620" s="27">
        <v>6.9000000000000006E-2</v>
      </c>
      <c r="T620" s="14">
        <v>163.03</v>
      </c>
      <c r="U620" s="27">
        <v>0.82099999999999995</v>
      </c>
      <c r="V620" s="2">
        <v>13896</v>
      </c>
      <c r="W620" s="27">
        <v>7.1999999999999995E-2</v>
      </c>
      <c r="X620" s="2">
        <v>528</v>
      </c>
      <c r="Y620" s="2">
        <v>22307</v>
      </c>
      <c r="Z620" s="27">
        <v>8.6999999999999994E-2</v>
      </c>
      <c r="AA620" s="14">
        <v>700.61</v>
      </c>
      <c r="AB620" s="2">
        <v>30195</v>
      </c>
      <c r="AC620" s="27">
        <v>5.8000000000000003E-2</v>
      </c>
      <c r="AD620" s="14">
        <v>1086.67</v>
      </c>
      <c r="AE620" s="27">
        <v>1.173</v>
      </c>
    </row>
    <row r="621" spans="1:31" x14ac:dyDescent="0.3">
      <c r="A621" t="s">
        <v>1784</v>
      </c>
      <c r="B621" s="2">
        <v>0</v>
      </c>
      <c r="C621" s="27">
        <v>0</v>
      </c>
      <c r="D621" s="2">
        <v>80</v>
      </c>
      <c r="E621" s="2">
        <v>7</v>
      </c>
      <c r="F621" s="27">
        <v>0.1044776119402985</v>
      </c>
      <c r="G621" s="14">
        <v>7.2727272727272698</v>
      </c>
      <c r="H621" s="2">
        <v>0</v>
      </c>
      <c r="I621" s="27">
        <v>0</v>
      </c>
      <c r="J621" s="14">
        <v>12.727273</v>
      </c>
      <c r="K621" s="27"/>
      <c r="L621" s="2">
        <v>74</v>
      </c>
      <c r="M621" s="27">
        <v>1.4999999999999999E-2</v>
      </c>
      <c r="N621" s="2">
        <v>33</v>
      </c>
      <c r="O621" s="2">
        <v>172</v>
      </c>
      <c r="P621" s="27">
        <v>2.7E-2</v>
      </c>
      <c r="Q621" s="14">
        <v>43.03</v>
      </c>
      <c r="R621" s="2">
        <v>53</v>
      </c>
      <c r="S621" s="27">
        <v>4.0000000000000001E-3</v>
      </c>
      <c r="T621" s="14">
        <v>24.24</v>
      </c>
      <c r="U621" s="27">
        <v>-0.28399999999999997</v>
      </c>
      <c r="V621" s="2">
        <v>2414</v>
      </c>
      <c r="W621" s="27">
        <v>1.2E-2</v>
      </c>
      <c r="X621" s="2">
        <v>230</v>
      </c>
      <c r="Y621" s="2">
        <v>4453</v>
      </c>
      <c r="Z621" s="27">
        <v>1.7000000000000001E-2</v>
      </c>
      <c r="AA621" s="14">
        <v>272.12</v>
      </c>
      <c r="AB621" s="2">
        <v>5451</v>
      </c>
      <c r="AC621" s="27">
        <v>1.0999999999999999E-2</v>
      </c>
      <c r="AD621" s="14">
        <v>430.91</v>
      </c>
      <c r="AE621" s="27">
        <v>1.258</v>
      </c>
    </row>
    <row r="622" spans="1:31" x14ac:dyDescent="0.3">
      <c r="A622" t="s">
        <v>1841</v>
      </c>
      <c r="B622" s="2">
        <v>0</v>
      </c>
      <c r="C622" s="27">
        <v>0</v>
      </c>
      <c r="D622" s="2">
        <v>80</v>
      </c>
      <c r="E622" s="2">
        <v>7</v>
      </c>
      <c r="F622" s="27">
        <v>0.1044776119402985</v>
      </c>
      <c r="G622" s="14">
        <v>7.2727272727272698</v>
      </c>
      <c r="H622" s="2">
        <v>0</v>
      </c>
      <c r="I622" s="27">
        <v>0</v>
      </c>
      <c r="J622" s="14">
        <v>12.727273</v>
      </c>
      <c r="K622" s="27"/>
      <c r="L622" s="2">
        <v>52</v>
      </c>
      <c r="M622" s="27">
        <v>0.01</v>
      </c>
      <c r="N622" s="2">
        <v>30</v>
      </c>
      <c r="O622" s="2">
        <v>143</v>
      </c>
      <c r="P622" s="27">
        <v>2.3E-2</v>
      </c>
      <c r="Q622" s="14">
        <v>41</v>
      </c>
      <c r="R622" s="2">
        <v>46</v>
      </c>
      <c r="S622" s="27">
        <v>3.0000000000000001E-3</v>
      </c>
      <c r="T622" s="14">
        <v>23.03</v>
      </c>
      <c r="U622" s="27">
        <v>-0.115</v>
      </c>
      <c r="V622" s="2">
        <v>1716</v>
      </c>
      <c r="W622" s="27">
        <v>8.9999999999999993E-3</v>
      </c>
      <c r="X622" s="2">
        <v>192</v>
      </c>
      <c r="Y622" s="2">
        <v>3214</v>
      </c>
      <c r="Z622" s="27">
        <v>1.2999999999999999E-2</v>
      </c>
      <c r="AA622" s="14">
        <v>245</v>
      </c>
      <c r="AB622" s="2">
        <v>3977</v>
      </c>
      <c r="AC622" s="27">
        <v>8.0000000000000002E-3</v>
      </c>
      <c r="AD622" s="14">
        <v>394.55</v>
      </c>
      <c r="AE622" s="27">
        <v>1.3180000000000001</v>
      </c>
    </row>
    <row r="623" spans="1:31" x14ac:dyDescent="0.3">
      <c r="A623" t="s">
        <v>1842</v>
      </c>
      <c r="B623" s="2">
        <v>0</v>
      </c>
      <c r="C623" s="27">
        <v>0</v>
      </c>
      <c r="D623" s="2">
        <v>80</v>
      </c>
      <c r="E623" s="2">
        <v>0</v>
      </c>
      <c r="F623" s="27">
        <v>0</v>
      </c>
      <c r="G623" s="14">
        <v>11.5151515151515</v>
      </c>
      <c r="H623" s="2">
        <v>0</v>
      </c>
      <c r="I623" s="27">
        <v>0</v>
      </c>
      <c r="J623" s="14">
        <v>12.727273</v>
      </c>
      <c r="K623" s="27"/>
      <c r="L623" s="2">
        <v>15</v>
      </c>
      <c r="M623" s="27">
        <v>3.0000000000000001E-3</v>
      </c>
      <c r="N623" s="2">
        <v>15</v>
      </c>
      <c r="O623" s="2">
        <v>28</v>
      </c>
      <c r="P623" s="27">
        <v>4.0000000000000001E-3</v>
      </c>
      <c r="Q623" s="14">
        <v>26.06</v>
      </c>
      <c r="R623" s="2">
        <v>0</v>
      </c>
      <c r="S623" s="27">
        <v>0</v>
      </c>
      <c r="T623" s="14">
        <v>18.79</v>
      </c>
      <c r="U623" s="27">
        <v>-1</v>
      </c>
      <c r="V623" s="2">
        <v>374</v>
      </c>
      <c r="W623" s="27">
        <v>2E-3</v>
      </c>
      <c r="X623" s="2">
        <v>87</v>
      </c>
      <c r="Y623" s="2">
        <v>684</v>
      </c>
      <c r="Z623" s="27">
        <v>3.0000000000000001E-3</v>
      </c>
      <c r="AA623" s="14">
        <v>118.18</v>
      </c>
      <c r="AB623" s="2">
        <v>728</v>
      </c>
      <c r="AC623" s="27">
        <v>1E-3</v>
      </c>
      <c r="AD623" s="14">
        <v>151.52000000000001</v>
      </c>
      <c r="AE623" s="27">
        <v>0.94699999999999995</v>
      </c>
    </row>
    <row r="624" spans="1:31" x14ac:dyDescent="0.3">
      <c r="A624" t="s">
        <v>1843</v>
      </c>
      <c r="B624" s="2">
        <v>0</v>
      </c>
      <c r="C624" s="27">
        <v>0</v>
      </c>
      <c r="D624" s="2">
        <v>80</v>
      </c>
      <c r="E624" s="2">
        <v>7</v>
      </c>
      <c r="F624" s="27">
        <v>0.1044776119402985</v>
      </c>
      <c r="G624" s="14">
        <v>7.2727272727272698</v>
      </c>
      <c r="H624" s="2">
        <v>0</v>
      </c>
      <c r="I624" s="27">
        <v>0</v>
      </c>
      <c r="J624" s="14">
        <v>12.727273</v>
      </c>
      <c r="K624" s="27"/>
      <c r="L624" s="2">
        <v>10</v>
      </c>
      <c r="M624" s="27">
        <v>2E-3</v>
      </c>
      <c r="N624" s="2">
        <v>10</v>
      </c>
      <c r="O624" s="2">
        <v>45</v>
      </c>
      <c r="P624" s="27">
        <v>7.0000000000000001E-3</v>
      </c>
      <c r="Q624" s="14">
        <v>26.67</v>
      </c>
      <c r="R624" s="2">
        <v>31</v>
      </c>
      <c r="S624" s="27">
        <v>2E-3</v>
      </c>
      <c r="T624" s="14">
        <v>17.579999999999998</v>
      </c>
      <c r="U624" s="27">
        <v>2.1</v>
      </c>
      <c r="V624" s="2">
        <v>279</v>
      </c>
      <c r="W624" s="27">
        <v>1E-3</v>
      </c>
      <c r="X624" s="2">
        <v>84</v>
      </c>
      <c r="Y624" s="2">
        <v>750</v>
      </c>
      <c r="Z624" s="27">
        <v>3.0000000000000001E-3</v>
      </c>
      <c r="AA624" s="14">
        <v>116.97</v>
      </c>
      <c r="AB624" s="2">
        <v>1091</v>
      </c>
      <c r="AC624" s="27">
        <v>2E-3</v>
      </c>
      <c r="AD624" s="14">
        <v>232.73</v>
      </c>
      <c r="AE624" s="27">
        <v>2.91</v>
      </c>
    </row>
    <row r="625" spans="1:31" x14ac:dyDescent="0.3">
      <c r="A625" t="s">
        <v>1844</v>
      </c>
      <c r="B625" s="2">
        <v>0</v>
      </c>
      <c r="C625" s="27">
        <v>0</v>
      </c>
      <c r="D625" s="2">
        <v>80</v>
      </c>
      <c r="E625" s="2">
        <v>0</v>
      </c>
      <c r="F625" s="27">
        <v>0</v>
      </c>
      <c r="G625" s="14">
        <v>11.5151515151515</v>
      </c>
      <c r="H625" s="2">
        <v>0</v>
      </c>
      <c r="I625" s="27">
        <v>0</v>
      </c>
      <c r="J625" s="14">
        <v>12.727273</v>
      </c>
      <c r="L625" s="2">
        <v>27</v>
      </c>
      <c r="M625" s="27">
        <v>5.0000000000000001E-3</v>
      </c>
      <c r="N625" s="2">
        <v>25</v>
      </c>
      <c r="O625" s="2">
        <v>70</v>
      </c>
      <c r="P625" s="27">
        <v>1.0999999999999999E-2</v>
      </c>
      <c r="Q625" s="14">
        <v>29.09</v>
      </c>
      <c r="R625" s="2">
        <v>15</v>
      </c>
      <c r="S625" s="27">
        <v>1E-3</v>
      </c>
      <c r="T625" s="14">
        <v>15.76</v>
      </c>
      <c r="U625" s="27">
        <v>-0.44400000000000001</v>
      </c>
      <c r="V625" s="2">
        <v>1063</v>
      </c>
      <c r="W625" s="27">
        <v>5.0000000000000001E-3</v>
      </c>
      <c r="X625" s="2">
        <v>145</v>
      </c>
      <c r="Y625" s="2">
        <v>1780</v>
      </c>
      <c r="Z625" s="27">
        <v>7.0000000000000001E-3</v>
      </c>
      <c r="AA625" s="14">
        <v>186.67</v>
      </c>
      <c r="AB625" s="2">
        <v>2158</v>
      </c>
      <c r="AC625" s="27">
        <v>4.0000000000000001E-3</v>
      </c>
      <c r="AD625" s="14">
        <v>285.45</v>
      </c>
      <c r="AE625" s="27">
        <v>1.03</v>
      </c>
    </row>
    <row r="626" spans="1:31" x14ac:dyDescent="0.3">
      <c r="A626" t="s">
        <v>1845</v>
      </c>
      <c r="B626" s="2">
        <v>0</v>
      </c>
      <c r="C626" s="27">
        <v>0</v>
      </c>
      <c r="D626" s="2">
        <v>80</v>
      </c>
      <c r="E626" s="2">
        <v>0</v>
      </c>
      <c r="F626" s="27">
        <v>0</v>
      </c>
      <c r="G626" s="14">
        <v>11.5151515151515</v>
      </c>
      <c r="H626" s="2">
        <v>0</v>
      </c>
      <c r="I626" s="27">
        <v>0</v>
      </c>
      <c r="J626" s="14">
        <v>12.727273</v>
      </c>
      <c r="K626" s="27"/>
      <c r="L626" s="2">
        <v>22</v>
      </c>
      <c r="M626" s="27">
        <v>4.0000000000000001E-3</v>
      </c>
      <c r="N626" s="2">
        <v>15</v>
      </c>
      <c r="O626" s="2">
        <v>29</v>
      </c>
      <c r="P626" s="27">
        <v>5.0000000000000001E-3</v>
      </c>
      <c r="Q626" s="14">
        <v>16.97</v>
      </c>
      <c r="R626" s="2">
        <v>7</v>
      </c>
      <c r="S626" s="27">
        <v>1E-3</v>
      </c>
      <c r="T626" s="14">
        <v>6.06</v>
      </c>
      <c r="U626" s="27">
        <v>-0.68200000000000005</v>
      </c>
      <c r="V626" s="2">
        <v>698</v>
      </c>
      <c r="W626" s="27">
        <v>4.0000000000000001E-3</v>
      </c>
      <c r="X626" s="2">
        <v>119</v>
      </c>
      <c r="Y626" s="2">
        <v>1239</v>
      </c>
      <c r="Z626" s="27">
        <v>5.0000000000000001E-3</v>
      </c>
      <c r="AA626" s="14">
        <v>132.12</v>
      </c>
      <c r="AB626" s="2">
        <v>1474</v>
      </c>
      <c r="AC626" s="27">
        <v>3.0000000000000001E-3</v>
      </c>
      <c r="AD626" s="14">
        <v>212.73</v>
      </c>
      <c r="AE626" s="27">
        <v>1.1120000000000001</v>
      </c>
    </row>
    <row r="627" spans="1:31" x14ac:dyDescent="0.3">
      <c r="A627" t="s">
        <v>1785</v>
      </c>
      <c r="B627" s="2">
        <v>0</v>
      </c>
      <c r="C627" s="27">
        <v>0</v>
      </c>
      <c r="D627" s="2">
        <v>80</v>
      </c>
      <c r="E627" s="2">
        <v>21</v>
      </c>
      <c r="F627" s="27">
        <v>0.31343283582089554</v>
      </c>
      <c r="G627" s="14">
        <v>19.393939393939299</v>
      </c>
      <c r="H627" s="2">
        <v>0</v>
      </c>
      <c r="I627" s="27">
        <v>0</v>
      </c>
      <c r="J627" s="14">
        <v>12.727273</v>
      </c>
      <c r="K627" s="27"/>
      <c r="L627" s="2">
        <v>450</v>
      </c>
      <c r="M627" s="27">
        <v>9.0999999999999998E-2</v>
      </c>
      <c r="N627" s="2">
        <v>98</v>
      </c>
      <c r="O627" s="2">
        <v>1004</v>
      </c>
      <c r="P627" s="27">
        <v>0.159</v>
      </c>
      <c r="Q627" s="14">
        <v>169.09</v>
      </c>
      <c r="R627" s="2">
        <v>901</v>
      </c>
      <c r="S627" s="27">
        <v>6.5000000000000002E-2</v>
      </c>
      <c r="T627" s="14">
        <v>161.82</v>
      </c>
      <c r="U627" s="27">
        <v>1.002</v>
      </c>
      <c r="V627" s="2">
        <v>11482</v>
      </c>
      <c r="W627" s="27">
        <v>5.8999999999999997E-2</v>
      </c>
      <c r="X627" s="2">
        <v>470</v>
      </c>
      <c r="Y627" s="2">
        <v>17854</v>
      </c>
      <c r="Z627" s="27">
        <v>7.0000000000000007E-2</v>
      </c>
      <c r="AA627" s="14">
        <v>638.79</v>
      </c>
      <c r="AB627" s="2">
        <v>24744</v>
      </c>
      <c r="AC627" s="27">
        <v>4.8000000000000001E-2</v>
      </c>
      <c r="AD627" s="14">
        <v>1032.1199999999999</v>
      </c>
      <c r="AE627" s="27">
        <v>1.155</v>
      </c>
    </row>
    <row r="628" spans="1:31" x14ac:dyDescent="0.3">
      <c r="A628" t="s">
        <v>1841</v>
      </c>
      <c r="B628" s="2">
        <v>0</v>
      </c>
      <c r="C628" s="27">
        <v>0</v>
      </c>
      <c r="D628" s="2">
        <v>80</v>
      </c>
      <c r="E628" s="2">
        <v>21</v>
      </c>
      <c r="F628" s="27">
        <v>0.31343283582089554</v>
      </c>
      <c r="G628" s="14">
        <v>19.393939393939299</v>
      </c>
      <c r="H628" s="2">
        <v>0</v>
      </c>
      <c r="I628" s="27">
        <v>0</v>
      </c>
      <c r="J628" s="14">
        <v>12.727273</v>
      </c>
      <c r="K628" s="27"/>
      <c r="L628" s="2">
        <v>402</v>
      </c>
      <c r="M628" s="27">
        <v>8.1000000000000003E-2</v>
      </c>
      <c r="N628" s="2">
        <v>95</v>
      </c>
      <c r="O628" s="2">
        <v>874</v>
      </c>
      <c r="P628" s="27">
        <v>0.13800000000000001</v>
      </c>
      <c r="Q628" s="14">
        <v>160.61000000000001</v>
      </c>
      <c r="R628" s="2">
        <v>782</v>
      </c>
      <c r="S628" s="27">
        <v>5.6000000000000001E-2</v>
      </c>
      <c r="T628" s="14">
        <v>148.47999999999999</v>
      </c>
      <c r="U628" s="27">
        <v>0.94499999999999995</v>
      </c>
      <c r="V628" s="2">
        <v>9990</v>
      </c>
      <c r="W628" s="27">
        <v>5.1999999999999998E-2</v>
      </c>
      <c r="X628" s="2">
        <v>439</v>
      </c>
      <c r="Y628" s="2">
        <v>14921</v>
      </c>
      <c r="Z628" s="27">
        <v>5.8000000000000003E-2</v>
      </c>
      <c r="AA628" s="14">
        <v>561.21</v>
      </c>
      <c r="AB628" s="2">
        <v>21260</v>
      </c>
      <c r="AC628" s="27">
        <v>4.1000000000000002E-2</v>
      </c>
      <c r="AD628" s="14">
        <v>1014.55</v>
      </c>
      <c r="AE628" s="27">
        <v>1.1279999999999999</v>
      </c>
    </row>
    <row r="629" spans="1:31" x14ac:dyDescent="0.3">
      <c r="A629" t="s">
        <v>1842</v>
      </c>
      <c r="B629" s="2">
        <v>0</v>
      </c>
      <c r="C629" s="27">
        <v>0</v>
      </c>
      <c r="D629" s="2">
        <v>80</v>
      </c>
      <c r="E629" s="2">
        <v>0</v>
      </c>
      <c r="F629" s="27">
        <v>0</v>
      </c>
      <c r="G629" s="14">
        <v>11.5151515151515</v>
      </c>
      <c r="H629" s="2">
        <v>0</v>
      </c>
      <c r="I629" s="27">
        <v>0</v>
      </c>
      <c r="J629" s="14">
        <v>12.727273</v>
      </c>
      <c r="K629" s="27"/>
      <c r="L629" s="2">
        <v>106</v>
      </c>
      <c r="M629" s="27">
        <v>2.1000000000000001E-2</v>
      </c>
      <c r="N629" s="2">
        <v>55</v>
      </c>
      <c r="O629" s="2">
        <v>156</v>
      </c>
      <c r="P629" s="27">
        <v>2.5000000000000001E-2</v>
      </c>
      <c r="Q629" s="14">
        <v>81.819999999999993</v>
      </c>
      <c r="R629" s="2">
        <v>74</v>
      </c>
      <c r="S629" s="27">
        <v>5.0000000000000001E-3</v>
      </c>
      <c r="T629" s="14">
        <v>34.549999999999997</v>
      </c>
      <c r="U629" s="27">
        <v>-0.30199999999999999</v>
      </c>
      <c r="V629" s="2">
        <v>2483</v>
      </c>
      <c r="W629" s="27">
        <v>1.2999999999999999E-2</v>
      </c>
      <c r="X629" s="2">
        <v>200</v>
      </c>
      <c r="Y629" s="2">
        <v>3180</v>
      </c>
      <c r="Z629" s="27">
        <v>1.2E-2</v>
      </c>
      <c r="AA629" s="14">
        <v>281.20999999999998</v>
      </c>
      <c r="AB629" s="2">
        <v>3221</v>
      </c>
      <c r="AC629" s="27">
        <v>6.0000000000000001E-3</v>
      </c>
      <c r="AD629" s="14">
        <v>370.3</v>
      </c>
      <c r="AE629" s="27">
        <v>0.29699999999999999</v>
      </c>
    </row>
    <row r="630" spans="1:31" x14ac:dyDescent="0.3">
      <c r="A630" t="s">
        <v>1843</v>
      </c>
      <c r="B630" s="2">
        <v>0</v>
      </c>
      <c r="C630" s="27">
        <v>0</v>
      </c>
      <c r="D630" s="2">
        <v>80</v>
      </c>
      <c r="E630" s="2">
        <v>21</v>
      </c>
      <c r="F630" s="27">
        <v>0.31343283582089554</v>
      </c>
      <c r="G630" s="14">
        <v>19.393939393939299</v>
      </c>
      <c r="H630" s="2">
        <v>0</v>
      </c>
      <c r="I630" s="27">
        <v>0</v>
      </c>
      <c r="J630" s="14">
        <v>12.727273</v>
      </c>
      <c r="K630" s="27"/>
      <c r="L630" s="2">
        <v>79</v>
      </c>
      <c r="M630" s="27">
        <v>1.6E-2</v>
      </c>
      <c r="N630" s="2">
        <v>33</v>
      </c>
      <c r="O630" s="2">
        <v>318</v>
      </c>
      <c r="P630" s="27">
        <v>0.05</v>
      </c>
      <c r="Q630" s="14">
        <v>89.09</v>
      </c>
      <c r="R630" s="2">
        <v>270</v>
      </c>
      <c r="S630" s="27">
        <v>1.9E-2</v>
      </c>
      <c r="T630" s="14">
        <v>97.58</v>
      </c>
      <c r="U630" s="27">
        <v>2.4180000000000001</v>
      </c>
      <c r="V630" s="2">
        <v>2296</v>
      </c>
      <c r="W630" s="27">
        <v>1.2E-2</v>
      </c>
      <c r="X630" s="2">
        <v>215</v>
      </c>
      <c r="Y630" s="2">
        <v>3907</v>
      </c>
      <c r="Z630" s="27">
        <v>1.4999999999999999E-2</v>
      </c>
      <c r="AA630" s="14">
        <v>276.36</v>
      </c>
      <c r="AB630" s="2">
        <v>5598</v>
      </c>
      <c r="AC630" s="27">
        <v>1.0999999999999999E-2</v>
      </c>
      <c r="AD630" s="14">
        <v>448.48</v>
      </c>
      <c r="AE630" s="27">
        <v>1.4379999999999999</v>
      </c>
    </row>
    <row r="631" spans="1:31" x14ac:dyDescent="0.3">
      <c r="A631" t="s">
        <v>1844</v>
      </c>
      <c r="B631" s="2">
        <v>0</v>
      </c>
      <c r="C631" s="27">
        <v>0</v>
      </c>
      <c r="D631" s="2">
        <v>80</v>
      </c>
      <c r="E631" s="2">
        <v>0</v>
      </c>
      <c r="F631" s="27">
        <v>0</v>
      </c>
      <c r="G631" s="14">
        <v>11.5151515151515</v>
      </c>
      <c r="H631" s="2">
        <v>0</v>
      </c>
      <c r="I631" s="27">
        <v>0</v>
      </c>
      <c r="J631" s="14">
        <v>12.727273</v>
      </c>
      <c r="K631" s="27"/>
      <c r="L631" s="2">
        <v>217</v>
      </c>
      <c r="M631" s="27">
        <v>4.3999999999999997E-2</v>
      </c>
      <c r="N631" s="2">
        <v>76</v>
      </c>
      <c r="O631" s="2">
        <v>400</v>
      </c>
      <c r="P631" s="27">
        <v>6.3E-2</v>
      </c>
      <c r="Q631" s="14">
        <v>92.73</v>
      </c>
      <c r="R631" s="2">
        <v>438</v>
      </c>
      <c r="S631" s="27">
        <v>3.1E-2</v>
      </c>
      <c r="T631" s="14">
        <v>118.18</v>
      </c>
      <c r="U631" s="27">
        <v>1.018</v>
      </c>
      <c r="V631" s="2">
        <v>5211</v>
      </c>
      <c r="W631" s="27">
        <v>2.7E-2</v>
      </c>
      <c r="X631" s="2">
        <v>300</v>
      </c>
      <c r="Y631" s="2">
        <v>7834</v>
      </c>
      <c r="Z631" s="27">
        <v>3.1E-2</v>
      </c>
      <c r="AA631" s="14">
        <v>369.09</v>
      </c>
      <c r="AB631" s="2">
        <v>12441</v>
      </c>
      <c r="AC631" s="27">
        <v>2.4E-2</v>
      </c>
      <c r="AD631" s="14">
        <v>820.61</v>
      </c>
      <c r="AE631" s="27">
        <v>1.387</v>
      </c>
    </row>
    <row r="632" spans="1:31" x14ac:dyDescent="0.3">
      <c r="A632" t="s">
        <v>1845</v>
      </c>
      <c r="B632" s="2">
        <v>0</v>
      </c>
      <c r="C632" s="27">
        <v>0</v>
      </c>
      <c r="D632" s="2">
        <v>80</v>
      </c>
      <c r="E632" s="2">
        <v>0</v>
      </c>
      <c r="F632" s="27">
        <v>0</v>
      </c>
      <c r="G632" s="14">
        <v>11.5151515151515</v>
      </c>
      <c r="H632" s="2">
        <v>0</v>
      </c>
      <c r="I632" s="27">
        <v>0</v>
      </c>
      <c r="J632" s="14">
        <v>12.727273</v>
      </c>
      <c r="K632" s="27"/>
      <c r="L632" s="2">
        <v>48</v>
      </c>
      <c r="M632" s="27">
        <v>0.01</v>
      </c>
      <c r="N632" s="2">
        <v>23</v>
      </c>
      <c r="O632" s="2">
        <v>130</v>
      </c>
      <c r="P632" s="27">
        <v>2.1000000000000001E-2</v>
      </c>
      <c r="Q632" s="14">
        <v>51.52</v>
      </c>
      <c r="R632" s="2">
        <v>119</v>
      </c>
      <c r="S632" s="27">
        <v>8.9999999999999993E-3</v>
      </c>
      <c r="T632" s="14">
        <v>60.61</v>
      </c>
      <c r="U632" s="27">
        <v>1.4790000000000001</v>
      </c>
      <c r="V632" s="2">
        <v>1492</v>
      </c>
      <c r="W632" s="27">
        <v>8.0000000000000002E-3</v>
      </c>
      <c r="X632" s="2">
        <v>161</v>
      </c>
      <c r="Y632" s="2">
        <v>2933</v>
      </c>
      <c r="Z632" s="27">
        <v>1.0999999999999999E-2</v>
      </c>
      <c r="AA632" s="14">
        <v>224.24</v>
      </c>
      <c r="AB632" s="2">
        <v>3484</v>
      </c>
      <c r="AC632" s="27">
        <v>7.0000000000000001E-3</v>
      </c>
      <c r="AD632" s="14">
        <v>289.7</v>
      </c>
      <c r="AE632" s="27">
        <v>1.335</v>
      </c>
    </row>
    <row r="633" spans="1:31" x14ac:dyDescent="0.3">
      <c r="A633" t="s">
        <v>1834</v>
      </c>
      <c r="B633" s="2">
        <v>9</v>
      </c>
      <c r="C633" s="27">
        <v>1</v>
      </c>
      <c r="D633" s="2">
        <v>8.4848484848484809</v>
      </c>
      <c r="E633" s="2">
        <v>23</v>
      </c>
      <c r="F633" s="27">
        <v>0.34328358208955223</v>
      </c>
      <c r="G633" s="14">
        <v>12.1212121212121</v>
      </c>
      <c r="H633" s="2">
        <v>42</v>
      </c>
      <c r="I633" s="27">
        <v>1</v>
      </c>
      <c r="J633" s="14">
        <v>22.424242</v>
      </c>
      <c r="K633" s="27">
        <v>3.6666666666666665</v>
      </c>
      <c r="L633" s="2">
        <v>4190</v>
      </c>
      <c r="M633" s="27">
        <v>0.84399999999999997</v>
      </c>
      <c r="N633" s="2">
        <v>256</v>
      </c>
      <c r="O633" s="2">
        <v>4900</v>
      </c>
      <c r="P633" s="27">
        <v>0.77600000000000002</v>
      </c>
      <c r="Q633" s="14">
        <v>278.79000000000002</v>
      </c>
      <c r="R633" s="2">
        <v>12074</v>
      </c>
      <c r="S633" s="27">
        <v>0.86699999999999999</v>
      </c>
      <c r="T633" s="14">
        <v>660.61</v>
      </c>
      <c r="U633" s="27">
        <v>1.8819999999999999</v>
      </c>
      <c r="V633" s="2">
        <v>172798</v>
      </c>
      <c r="W633" s="27">
        <v>0.89100000000000001</v>
      </c>
      <c r="X633" s="2">
        <v>2252</v>
      </c>
      <c r="Y633" s="2">
        <v>220736</v>
      </c>
      <c r="Z633" s="27">
        <v>0.86499999999999999</v>
      </c>
      <c r="AA633" s="14">
        <v>2099.39</v>
      </c>
      <c r="AB633" s="2">
        <v>468066</v>
      </c>
      <c r="AC633" s="27">
        <v>0.90500000000000003</v>
      </c>
      <c r="AD633" s="14">
        <v>4664.24</v>
      </c>
      <c r="AE633" s="27">
        <v>1.7090000000000001</v>
      </c>
    </row>
    <row r="634" spans="1:31" x14ac:dyDescent="0.3">
      <c r="A634" t="s">
        <v>1782</v>
      </c>
      <c r="B634" s="2">
        <v>9</v>
      </c>
      <c r="C634" s="27">
        <v>1</v>
      </c>
      <c r="D634" s="2">
        <v>8.4848484848484809</v>
      </c>
      <c r="E634" s="2">
        <v>23</v>
      </c>
      <c r="F634" s="27">
        <v>0.34328358208955223</v>
      </c>
      <c r="G634" s="14">
        <v>12.1212121212121</v>
      </c>
      <c r="H634" s="2">
        <v>33</v>
      </c>
      <c r="I634" s="27">
        <v>0.7857142857142857</v>
      </c>
      <c r="J634" s="14">
        <v>21.818182</v>
      </c>
      <c r="K634" s="27">
        <v>2.6666666666666665</v>
      </c>
      <c r="L634" s="2">
        <v>2602</v>
      </c>
      <c r="M634" s="27">
        <v>0.52400000000000002</v>
      </c>
      <c r="N634" s="2">
        <v>179</v>
      </c>
      <c r="O634" s="2">
        <v>3451</v>
      </c>
      <c r="P634" s="27">
        <v>0.54600000000000004</v>
      </c>
      <c r="Q634" s="14">
        <v>230.3</v>
      </c>
      <c r="R634" s="2">
        <v>7789</v>
      </c>
      <c r="S634" s="27">
        <v>0.56000000000000005</v>
      </c>
      <c r="T634" s="14">
        <v>594.54999999999995</v>
      </c>
      <c r="U634" s="27">
        <v>1.9930000000000001</v>
      </c>
      <c r="V634" s="2">
        <v>121194</v>
      </c>
      <c r="W634" s="27">
        <v>0.625</v>
      </c>
      <c r="X634" s="2">
        <v>1899</v>
      </c>
      <c r="Y634" s="2">
        <v>154560</v>
      </c>
      <c r="Z634" s="27">
        <v>0.60599999999999998</v>
      </c>
      <c r="AA634" s="14">
        <v>1894.55</v>
      </c>
      <c r="AB634" s="2">
        <v>327527</v>
      </c>
      <c r="AC634" s="27">
        <v>0.63300000000000001</v>
      </c>
      <c r="AD634" s="14">
        <v>3686.67</v>
      </c>
      <c r="AE634" s="27">
        <v>1.7030000000000001</v>
      </c>
    </row>
    <row r="635" spans="1:31" x14ac:dyDescent="0.3">
      <c r="A635" t="s">
        <v>1836</v>
      </c>
      <c r="B635" s="2">
        <v>0</v>
      </c>
      <c r="C635" s="27">
        <v>0</v>
      </c>
      <c r="D635" s="2">
        <v>80</v>
      </c>
      <c r="E635" s="2">
        <v>0</v>
      </c>
      <c r="F635" s="27">
        <v>0</v>
      </c>
      <c r="G635" s="14">
        <v>11.5151515151515</v>
      </c>
      <c r="H635" s="2">
        <v>13</v>
      </c>
      <c r="I635" s="27">
        <v>0.30952380952380953</v>
      </c>
      <c r="J635" s="14">
        <v>12.727273</v>
      </c>
      <c r="K635" s="27"/>
      <c r="L635" s="2">
        <v>1628</v>
      </c>
      <c r="M635" s="27">
        <v>0.32800000000000001</v>
      </c>
      <c r="N635" s="2">
        <v>153</v>
      </c>
      <c r="O635" s="2">
        <v>1838</v>
      </c>
      <c r="P635" s="27">
        <v>0.29099999999999998</v>
      </c>
      <c r="Q635" s="14">
        <v>200</v>
      </c>
      <c r="R635" s="2">
        <v>4762</v>
      </c>
      <c r="S635" s="27">
        <v>0.34200000000000003</v>
      </c>
      <c r="T635" s="14">
        <v>484.24</v>
      </c>
      <c r="U635" s="27">
        <v>1.925</v>
      </c>
      <c r="V635" s="2">
        <v>68221</v>
      </c>
      <c r="W635" s="27">
        <v>0.35199999999999998</v>
      </c>
      <c r="X635" s="2">
        <v>1408</v>
      </c>
      <c r="Y635" s="2">
        <v>86134</v>
      </c>
      <c r="Z635" s="27">
        <v>0.33800000000000002</v>
      </c>
      <c r="AA635" s="14">
        <v>1543.64</v>
      </c>
      <c r="AB635" s="2">
        <v>178720</v>
      </c>
      <c r="AC635" s="27">
        <v>0.34499999999999997</v>
      </c>
      <c r="AD635" s="14">
        <v>2832.73</v>
      </c>
      <c r="AE635" s="27">
        <v>1.62</v>
      </c>
    </row>
    <row r="636" spans="1:31" x14ac:dyDescent="0.3">
      <c r="A636" t="s">
        <v>1837</v>
      </c>
      <c r="B636" s="2">
        <v>0</v>
      </c>
      <c r="C636" s="27">
        <v>0</v>
      </c>
      <c r="D636" s="2">
        <v>80</v>
      </c>
      <c r="E636" s="2">
        <v>0</v>
      </c>
      <c r="F636" s="27">
        <v>0</v>
      </c>
      <c r="G636" s="14">
        <v>11.5151515151515</v>
      </c>
      <c r="H636" s="2">
        <v>0</v>
      </c>
      <c r="I636" s="27">
        <v>0</v>
      </c>
      <c r="J636" s="14">
        <v>12.727273</v>
      </c>
      <c r="K636" s="27"/>
      <c r="L636" s="2">
        <v>324</v>
      </c>
      <c r="M636" s="27">
        <v>6.5000000000000002E-2</v>
      </c>
      <c r="N636" s="2">
        <v>73</v>
      </c>
      <c r="O636" s="2">
        <v>343</v>
      </c>
      <c r="P636" s="27">
        <v>5.3999999999999999E-2</v>
      </c>
      <c r="Q636" s="14">
        <v>81.819999999999993</v>
      </c>
      <c r="R636" s="2">
        <v>1019</v>
      </c>
      <c r="S636" s="27">
        <v>7.2999999999999995E-2</v>
      </c>
      <c r="T636" s="14">
        <v>264.85000000000002</v>
      </c>
      <c r="U636" s="27">
        <v>2.145</v>
      </c>
      <c r="V636" s="2">
        <v>15480</v>
      </c>
      <c r="W636" s="27">
        <v>0.08</v>
      </c>
      <c r="X636" s="2">
        <v>616</v>
      </c>
      <c r="Y636" s="2">
        <v>19198</v>
      </c>
      <c r="Z636" s="27">
        <v>7.4999999999999997E-2</v>
      </c>
      <c r="AA636" s="14">
        <v>616.97</v>
      </c>
      <c r="AB636" s="2">
        <v>31439</v>
      </c>
      <c r="AC636" s="27">
        <v>6.0999999999999999E-2</v>
      </c>
      <c r="AD636" s="14">
        <v>1058.79</v>
      </c>
      <c r="AE636" s="27">
        <v>1.0309999999999999</v>
      </c>
    </row>
    <row r="637" spans="1:31" x14ac:dyDescent="0.3">
      <c r="A637" t="s">
        <v>1838</v>
      </c>
      <c r="B637" s="2">
        <v>0</v>
      </c>
      <c r="C637" s="27">
        <v>0</v>
      </c>
      <c r="D637" s="2">
        <v>80</v>
      </c>
      <c r="E637" s="2">
        <v>0</v>
      </c>
      <c r="F637" s="27">
        <v>0</v>
      </c>
      <c r="G637" s="14">
        <v>11.5151515151515</v>
      </c>
      <c r="H637" s="2">
        <v>0</v>
      </c>
      <c r="I637" s="27">
        <v>0</v>
      </c>
      <c r="J637" s="14">
        <v>12.727273</v>
      </c>
      <c r="K637" s="27"/>
      <c r="L637" s="2">
        <v>408</v>
      </c>
      <c r="M637" s="27">
        <v>8.2000000000000003E-2</v>
      </c>
      <c r="N637" s="2">
        <v>86</v>
      </c>
      <c r="O637" s="2">
        <v>386</v>
      </c>
      <c r="P637" s="27">
        <v>6.0999999999999999E-2</v>
      </c>
      <c r="Q637" s="14">
        <v>73.33</v>
      </c>
      <c r="R637" s="2">
        <v>1182</v>
      </c>
      <c r="S637" s="27">
        <v>8.5000000000000006E-2</v>
      </c>
      <c r="T637" s="14">
        <v>277.58</v>
      </c>
      <c r="U637" s="27">
        <v>1.897</v>
      </c>
      <c r="V637" s="2">
        <v>14436</v>
      </c>
      <c r="W637" s="27">
        <v>7.3999999999999996E-2</v>
      </c>
      <c r="X637" s="2">
        <v>536</v>
      </c>
      <c r="Y637" s="2">
        <v>17961</v>
      </c>
      <c r="Z637" s="27">
        <v>7.0000000000000007E-2</v>
      </c>
      <c r="AA637" s="14">
        <v>580.61</v>
      </c>
      <c r="AB637" s="2">
        <v>39239</v>
      </c>
      <c r="AC637" s="27">
        <v>7.5999999999999998E-2</v>
      </c>
      <c r="AD637" s="14">
        <v>1409.09</v>
      </c>
      <c r="AE637" s="27">
        <v>1.718</v>
      </c>
    </row>
    <row r="638" spans="1:31" x14ac:dyDescent="0.3">
      <c r="A638" t="s">
        <v>1839</v>
      </c>
      <c r="B638" s="2">
        <v>0</v>
      </c>
      <c r="C638" s="27">
        <v>0</v>
      </c>
      <c r="D638" s="2">
        <v>80</v>
      </c>
      <c r="E638" s="2">
        <v>0</v>
      </c>
      <c r="F638" s="27">
        <v>0</v>
      </c>
      <c r="G638" s="14">
        <v>11.5151515151515</v>
      </c>
      <c r="H638" s="2">
        <v>13</v>
      </c>
      <c r="I638" s="27">
        <v>0.30952380952380953</v>
      </c>
      <c r="J638" s="14">
        <v>12.727273</v>
      </c>
      <c r="K638" s="27"/>
      <c r="L638" s="2">
        <v>896</v>
      </c>
      <c r="M638" s="27">
        <v>0.18099999999999999</v>
      </c>
      <c r="N638" s="2">
        <v>134</v>
      </c>
      <c r="O638" s="2">
        <v>1109</v>
      </c>
      <c r="P638" s="27">
        <v>0.17599999999999999</v>
      </c>
      <c r="Q638" s="14">
        <v>177.58</v>
      </c>
      <c r="R638" s="2">
        <v>2561</v>
      </c>
      <c r="S638" s="27">
        <v>0.184</v>
      </c>
      <c r="T638" s="14">
        <v>277.58</v>
      </c>
      <c r="U638" s="27">
        <v>1.8580000000000001</v>
      </c>
      <c r="V638" s="2">
        <v>38305</v>
      </c>
      <c r="W638" s="27">
        <v>0.19800000000000001</v>
      </c>
      <c r="X638" s="2">
        <v>938</v>
      </c>
      <c r="Y638" s="2">
        <v>48975</v>
      </c>
      <c r="Z638" s="27">
        <v>0.192</v>
      </c>
      <c r="AA638" s="14">
        <v>1138.79</v>
      </c>
      <c r="AB638" s="2">
        <v>108042</v>
      </c>
      <c r="AC638" s="27">
        <v>0.20899999999999999</v>
      </c>
      <c r="AD638" s="14">
        <v>1976.97</v>
      </c>
      <c r="AE638" s="27">
        <v>1.821</v>
      </c>
    </row>
    <row r="639" spans="1:31" x14ac:dyDescent="0.3">
      <c r="A639" t="s">
        <v>1840</v>
      </c>
      <c r="B639" s="2">
        <v>9</v>
      </c>
      <c r="C639" s="27">
        <v>1</v>
      </c>
      <c r="D639" s="2">
        <v>8.4848484848484809</v>
      </c>
      <c r="E639" s="2">
        <v>23</v>
      </c>
      <c r="F639" s="27">
        <v>0.34328358208955223</v>
      </c>
      <c r="G639" s="14">
        <v>12.1212121212121</v>
      </c>
      <c r="H639" s="2">
        <v>20</v>
      </c>
      <c r="I639" s="27">
        <v>0.47619047619047616</v>
      </c>
      <c r="J639" s="14">
        <v>16.363636</v>
      </c>
      <c r="K639" s="27">
        <v>1.2222222222222223</v>
      </c>
      <c r="L639" s="2">
        <v>974</v>
      </c>
      <c r="M639" s="27">
        <v>0.19600000000000001</v>
      </c>
      <c r="N639" s="2">
        <v>118</v>
      </c>
      <c r="O639" s="2">
        <v>1613</v>
      </c>
      <c r="P639" s="27">
        <v>0.255</v>
      </c>
      <c r="Q639" s="14">
        <v>164.24</v>
      </c>
      <c r="R639" s="2">
        <v>3027</v>
      </c>
      <c r="S639" s="27">
        <v>0.217</v>
      </c>
      <c r="T639" s="14">
        <v>247.88</v>
      </c>
      <c r="U639" s="27">
        <v>2.1080000000000001</v>
      </c>
      <c r="V639" s="2">
        <v>52973</v>
      </c>
      <c r="W639" s="27">
        <v>0.27300000000000002</v>
      </c>
      <c r="X639" s="2">
        <v>1072</v>
      </c>
      <c r="Y639" s="2">
        <v>68426</v>
      </c>
      <c r="Z639" s="27">
        <v>0.26800000000000002</v>
      </c>
      <c r="AA639" s="14">
        <v>1045.45</v>
      </c>
      <c r="AB639" s="2">
        <v>148807</v>
      </c>
      <c r="AC639" s="27">
        <v>0.28799999999999998</v>
      </c>
      <c r="AD639" s="14">
        <v>2201.21</v>
      </c>
      <c r="AE639" s="27">
        <v>1.8089999999999999</v>
      </c>
    </row>
    <row r="640" spans="1:31" x14ac:dyDescent="0.3">
      <c r="A640" t="s">
        <v>1783</v>
      </c>
      <c r="B640" s="2">
        <v>0</v>
      </c>
      <c r="C640" s="27">
        <v>0</v>
      </c>
      <c r="D640" s="2">
        <v>80</v>
      </c>
      <c r="E640" s="2">
        <v>0</v>
      </c>
      <c r="F640" s="27">
        <v>0</v>
      </c>
      <c r="G640" s="14">
        <v>11.5151515151515</v>
      </c>
      <c r="H640" s="2">
        <v>9</v>
      </c>
      <c r="I640" s="27">
        <v>0.21428571428571427</v>
      </c>
      <c r="J640" s="14">
        <v>9.0909089999999999</v>
      </c>
      <c r="K640" s="27"/>
      <c r="L640" s="2">
        <v>1588</v>
      </c>
      <c r="M640" s="27">
        <v>0.32</v>
      </c>
      <c r="N640" s="2">
        <v>186</v>
      </c>
      <c r="O640" s="2">
        <v>1449</v>
      </c>
      <c r="P640" s="27">
        <v>0.22900000000000001</v>
      </c>
      <c r="Q640" s="14">
        <v>137.58000000000001</v>
      </c>
      <c r="R640" s="2">
        <v>4285</v>
      </c>
      <c r="S640" s="27">
        <v>0.308</v>
      </c>
      <c r="T640" s="14">
        <v>436.97</v>
      </c>
      <c r="U640" s="27">
        <v>1.698</v>
      </c>
      <c r="V640" s="2">
        <v>51604</v>
      </c>
      <c r="W640" s="27">
        <v>0.26600000000000001</v>
      </c>
      <c r="X640" s="2">
        <v>1003</v>
      </c>
      <c r="Y640" s="2">
        <v>66176</v>
      </c>
      <c r="Z640" s="27">
        <v>0.25900000000000001</v>
      </c>
      <c r="AA640" s="14">
        <v>1024.24</v>
      </c>
      <c r="AB640" s="2">
        <v>140539</v>
      </c>
      <c r="AC640" s="27">
        <v>0.27200000000000002</v>
      </c>
      <c r="AD640" s="14">
        <v>2330.91</v>
      </c>
      <c r="AE640" s="27">
        <v>1.7230000000000001</v>
      </c>
    </row>
    <row r="641" spans="1:31" x14ac:dyDescent="0.3">
      <c r="A641" t="s">
        <v>1784</v>
      </c>
      <c r="B641" s="2">
        <v>0</v>
      </c>
      <c r="C641" s="27">
        <v>0</v>
      </c>
      <c r="D641" s="2">
        <v>80</v>
      </c>
      <c r="E641" s="2">
        <v>0</v>
      </c>
      <c r="F641" s="27">
        <v>0</v>
      </c>
      <c r="G641" s="14">
        <v>11.5151515151515</v>
      </c>
      <c r="H641" s="2">
        <v>0</v>
      </c>
      <c r="I641" s="27">
        <v>0</v>
      </c>
      <c r="J641" s="14">
        <v>12.727273</v>
      </c>
      <c r="K641" s="27"/>
      <c r="L641" s="2">
        <v>488</v>
      </c>
      <c r="M641" s="27">
        <v>9.8000000000000004E-2</v>
      </c>
      <c r="N641" s="2">
        <v>101</v>
      </c>
      <c r="O641" s="2">
        <v>345</v>
      </c>
      <c r="P641" s="27">
        <v>5.5E-2</v>
      </c>
      <c r="Q641" s="14">
        <v>78.180000000000007</v>
      </c>
      <c r="R641" s="2">
        <v>1752</v>
      </c>
      <c r="S641" s="27">
        <v>0.126</v>
      </c>
      <c r="T641" s="14">
        <v>310.3</v>
      </c>
      <c r="U641" s="27">
        <v>2.59</v>
      </c>
      <c r="V641" s="2">
        <v>14888</v>
      </c>
      <c r="W641" s="27">
        <v>7.6999999999999999E-2</v>
      </c>
      <c r="X641" s="2">
        <v>521</v>
      </c>
      <c r="Y641" s="2">
        <v>20868</v>
      </c>
      <c r="Z641" s="27">
        <v>8.2000000000000003E-2</v>
      </c>
      <c r="AA641" s="14">
        <v>614.54999999999995</v>
      </c>
      <c r="AB641" s="2">
        <v>48949</v>
      </c>
      <c r="AC641" s="27">
        <v>9.5000000000000001E-2</v>
      </c>
      <c r="AD641" s="14">
        <v>1477.58</v>
      </c>
      <c r="AE641" s="27">
        <v>2.2879999999999998</v>
      </c>
    </row>
    <row r="642" spans="1:31" x14ac:dyDescent="0.3">
      <c r="A642" t="s">
        <v>1841</v>
      </c>
      <c r="B642" s="2">
        <v>0</v>
      </c>
      <c r="C642" s="27">
        <v>0</v>
      </c>
      <c r="D642" s="2">
        <v>80</v>
      </c>
      <c r="E642" s="2">
        <v>0</v>
      </c>
      <c r="F642" s="27">
        <v>0</v>
      </c>
      <c r="G642" s="14">
        <v>11.5151515151515</v>
      </c>
      <c r="H642" s="2">
        <v>0</v>
      </c>
      <c r="I642" s="27">
        <v>0</v>
      </c>
      <c r="J642" s="14">
        <v>12.727273</v>
      </c>
      <c r="K642" s="27"/>
      <c r="L642" s="2">
        <v>272</v>
      </c>
      <c r="M642" s="27">
        <v>5.5E-2</v>
      </c>
      <c r="N642" s="2">
        <v>76</v>
      </c>
      <c r="O642" s="2">
        <v>134</v>
      </c>
      <c r="P642" s="27">
        <v>2.1000000000000001E-2</v>
      </c>
      <c r="Q642" s="14">
        <v>49.7</v>
      </c>
      <c r="R642" s="2">
        <v>943</v>
      </c>
      <c r="S642" s="27">
        <v>6.8000000000000005E-2</v>
      </c>
      <c r="T642" s="14">
        <v>214.55</v>
      </c>
      <c r="U642" s="27">
        <v>2.4670000000000001</v>
      </c>
      <c r="V642" s="2">
        <v>8118</v>
      </c>
      <c r="W642" s="27">
        <v>4.2000000000000003E-2</v>
      </c>
      <c r="X642" s="2">
        <v>393</v>
      </c>
      <c r="Y642" s="2">
        <v>11435</v>
      </c>
      <c r="Z642" s="27">
        <v>4.4999999999999998E-2</v>
      </c>
      <c r="AA642" s="14">
        <v>496.36</v>
      </c>
      <c r="AB642" s="2">
        <v>26126</v>
      </c>
      <c r="AC642" s="27">
        <v>5.0999999999999997E-2</v>
      </c>
      <c r="AD642" s="14">
        <v>1005.45</v>
      </c>
      <c r="AE642" s="27">
        <v>2.218</v>
      </c>
    </row>
    <row r="643" spans="1:31" x14ac:dyDescent="0.3">
      <c r="A643" t="s">
        <v>1842</v>
      </c>
      <c r="B643" s="2">
        <v>0</v>
      </c>
      <c r="C643" s="27">
        <v>0</v>
      </c>
      <c r="D643" s="2">
        <v>80</v>
      </c>
      <c r="E643" s="2">
        <v>0</v>
      </c>
      <c r="F643" s="27">
        <v>0</v>
      </c>
      <c r="G643" s="14">
        <v>11.5151515151515</v>
      </c>
      <c r="H643" s="2">
        <v>0</v>
      </c>
      <c r="I643" s="27">
        <v>0</v>
      </c>
      <c r="J643" s="14">
        <v>12.727273</v>
      </c>
      <c r="K643" s="27"/>
      <c r="L643" s="2">
        <v>82</v>
      </c>
      <c r="M643" s="27">
        <v>1.7000000000000001E-2</v>
      </c>
      <c r="N643" s="2">
        <v>55</v>
      </c>
      <c r="O643" s="2">
        <v>44</v>
      </c>
      <c r="P643" s="27">
        <v>7.0000000000000001E-3</v>
      </c>
      <c r="Q643" s="14">
        <v>26.67</v>
      </c>
      <c r="R643" s="2">
        <v>96</v>
      </c>
      <c r="S643" s="27">
        <v>7.0000000000000001E-3</v>
      </c>
      <c r="T643" s="14">
        <v>37.58</v>
      </c>
      <c r="U643" s="27">
        <v>0.17100000000000001</v>
      </c>
      <c r="V643" s="2">
        <v>1696</v>
      </c>
      <c r="W643" s="27">
        <v>8.9999999999999993E-3</v>
      </c>
      <c r="X643" s="2">
        <v>212</v>
      </c>
      <c r="Y643" s="2">
        <v>2429</v>
      </c>
      <c r="Z643" s="27">
        <v>0.01</v>
      </c>
      <c r="AA643" s="14">
        <v>236.97</v>
      </c>
      <c r="AB643" s="2">
        <v>5165</v>
      </c>
      <c r="AC643" s="27">
        <v>0.01</v>
      </c>
      <c r="AD643" s="14">
        <v>532.73</v>
      </c>
      <c r="AE643" s="27">
        <v>2.0449999999999999</v>
      </c>
    </row>
    <row r="644" spans="1:31" x14ac:dyDescent="0.3">
      <c r="A644" t="s">
        <v>1843</v>
      </c>
      <c r="B644" s="2">
        <v>0</v>
      </c>
      <c r="C644" s="27">
        <v>0</v>
      </c>
      <c r="D644" s="2">
        <v>80</v>
      </c>
      <c r="E644" s="2">
        <v>0</v>
      </c>
      <c r="F644" s="27">
        <v>0</v>
      </c>
      <c r="G644" s="14">
        <v>11.5151515151515</v>
      </c>
      <c r="H644" s="2">
        <v>0</v>
      </c>
      <c r="I644" s="27">
        <v>0</v>
      </c>
      <c r="J644" s="14">
        <v>12.727273</v>
      </c>
      <c r="K644" s="27"/>
      <c r="L644" s="2">
        <v>38</v>
      </c>
      <c r="M644" s="27">
        <v>8.0000000000000002E-3</v>
      </c>
      <c r="N644" s="2">
        <v>20</v>
      </c>
      <c r="O644" s="2">
        <v>21</v>
      </c>
      <c r="P644" s="27">
        <v>3.0000000000000001E-3</v>
      </c>
      <c r="Q644" s="14">
        <v>16.36</v>
      </c>
      <c r="R644" s="2">
        <v>51</v>
      </c>
      <c r="S644" s="27">
        <v>4.0000000000000001E-3</v>
      </c>
      <c r="T644" s="14">
        <v>36.97</v>
      </c>
      <c r="U644" s="27">
        <v>0.34200000000000003</v>
      </c>
      <c r="V644" s="2">
        <v>1261</v>
      </c>
      <c r="W644" s="27">
        <v>7.0000000000000001E-3</v>
      </c>
      <c r="X644" s="2">
        <v>159</v>
      </c>
      <c r="Y644" s="2">
        <v>1965</v>
      </c>
      <c r="Z644" s="27">
        <v>8.0000000000000002E-3</v>
      </c>
      <c r="AA644" s="14">
        <v>213.94</v>
      </c>
      <c r="AB644" s="2">
        <v>3909</v>
      </c>
      <c r="AC644" s="27">
        <v>8.0000000000000002E-3</v>
      </c>
      <c r="AD644" s="14">
        <v>417.58</v>
      </c>
      <c r="AE644" s="27">
        <v>2.1</v>
      </c>
    </row>
    <row r="645" spans="1:31" x14ac:dyDescent="0.3">
      <c r="A645" t="s">
        <v>1844</v>
      </c>
      <c r="B645" s="2">
        <v>0</v>
      </c>
      <c r="C645" s="27">
        <v>0</v>
      </c>
      <c r="D645" s="2">
        <v>80</v>
      </c>
      <c r="E645" s="2">
        <v>0</v>
      </c>
      <c r="F645" s="27">
        <v>0</v>
      </c>
      <c r="G645" s="14">
        <v>11.5151515151515</v>
      </c>
      <c r="H645" s="2">
        <v>0</v>
      </c>
      <c r="I645" s="27">
        <v>0</v>
      </c>
      <c r="J645" s="14">
        <v>12.727273</v>
      </c>
      <c r="K645" s="27"/>
      <c r="L645" s="2">
        <v>152</v>
      </c>
      <c r="M645" s="27">
        <v>3.1E-2</v>
      </c>
      <c r="N645" s="2">
        <v>56</v>
      </c>
      <c r="O645" s="2">
        <v>69</v>
      </c>
      <c r="P645" s="27">
        <v>1.0999999999999999E-2</v>
      </c>
      <c r="Q645" s="14">
        <v>33.94</v>
      </c>
      <c r="R645" s="2">
        <v>796</v>
      </c>
      <c r="S645" s="27">
        <v>5.7000000000000002E-2</v>
      </c>
      <c r="T645" s="14">
        <v>210.3</v>
      </c>
      <c r="U645" s="27">
        <v>4.2370000000000001</v>
      </c>
      <c r="V645" s="2">
        <v>5161</v>
      </c>
      <c r="W645" s="27">
        <v>2.7E-2</v>
      </c>
      <c r="X645" s="2">
        <v>286</v>
      </c>
      <c r="Y645" s="2">
        <v>7041</v>
      </c>
      <c r="Z645" s="27">
        <v>2.8000000000000001E-2</v>
      </c>
      <c r="AA645" s="14">
        <v>364.24</v>
      </c>
      <c r="AB645" s="2">
        <v>17052</v>
      </c>
      <c r="AC645" s="27">
        <v>3.3000000000000002E-2</v>
      </c>
      <c r="AD645" s="14">
        <v>848.48</v>
      </c>
      <c r="AE645" s="27">
        <v>2.3039999999999998</v>
      </c>
    </row>
    <row r="646" spans="1:31" x14ac:dyDescent="0.3">
      <c r="A646" t="s">
        <v>1845</v>
      </c>
      <c r="B646" s="2">
        <v>0</v>
      </c>
      <c r="C646" s="27">
        <v>0</v>
      </c>
      <c r="D646" s="2">
        <v>80</v>
      </c>
      <c r="E646" s="2">
        <v>0</v>
      </c>
      <c r="F646" s="27">
        <v>0</v>
      </c>
      <c r="G646" s="14">
        <v>11.5151515151515</v>
      </c>
      <c r="H646" s="2">
        <v>0</v>
      </c>
      <c r="I646" s="27">
        <v>0</v>
      </c>
      <c r="J646" s="14">
        <v>12.727273</v>
      </c>
      <c r="K646" s="27"/>
      <c r="L646" s="2">
        <v>216</v>
      </c>
      <c r="M646" s="27">
        <v>4.3999999999999997E-2</v>
      </c>
      <c r="N646" s="2">
        <v>63</v>
      </c>
      <c r="O646" s="2">
        <v>211</v>
      </c>
      <c r="P646" s="27">
        <v>3.3000000000000002E-2</v>
      </c>
      <c r="Q646" s="14">
        <v>58.18</v>
      </c>
      <c r="R646" s="2">
        <v>809</v>
      </c>
      <c r="S646" s="27">
        <v>5.8000000000000003E-2</v>
      </c>
      <c r="T646" s="14">
        <v>212.73</v>
      </c>
      <c r="U646" s="27">
        <v>2.7450000000000001</v>
      </c>
      <c r="V646" s="2">
        <v>6770</v>
      </c>
      <c r="W646" s="27">
        <v>3.5000000000000003E-2</v>
      </c>
      <c r="X646" s="2">
        <v>368</v>
      </c>
      <c r="Y646" s="2">
        <v>9433</v>
      </c>
      <c r="Z646" s="27">
        <v>3.6999999999999998E-2</v>
      </c>
      <c r="AA646" s="14">
        <v>360.61</v>
      </c>
      <c r="AB646" s="2">
        <v>22823</v>
      </c>
      <c r="AC646" s="27">
        <v>4.3999999999999997E-2</v>
      </c>
      <c r="AD646" s="14">
        <v>983.03</v>
      </c>
      <c r="AE646" s="27">
        <v>2.371</v>
      </c>
    </row>
    <row r="647" spans="1:31" x14ac:dyDescent="0.3">
      <c r="A647" t="s">
        <v>1785</v>
      </c>
      <c r="B647" s="2">
        <v>0</v>
      </c>
      <c r="C647" s="27">
        <v>0</v>
      </c>
      <c r="D647" s="2">
        <v>80</v>
      </c>
      <c r="E647" s="2">
        <v>0</v>
      </c>
      <c r="F647" s="27">
        <v>0</v>
      </c>
      <c r="G647" s="14">
        <v>11.5151515151515</v>
      </c>
      <c r="H647" s="2">
        <v>9</v>
      </c>
      <c r="I647" s="27">
        <v>0.21428571428571427</v>
      </c>
      <c r="J647" s="14">
        <v>9.0909089999999999</v>
      </c>
      <c r="K647" s="27"/>
      <c r="L647" s="2">
        <v>1100</v>
      </c>
      <c r="M647" s="27">
        <v>0.222</v>
      </c>
      <c r="N647" s="2">
        <v>173</v>
      </c>
      <c r="O647" s="2">
        <v>1104</v>
      </c>
      <c r="P647" s="27">
        <v>0.17499999999999999</v>
      </c>
      <c r="Q647" s="14">
        <v>120.61</v>
      </c>
      <c r="R647" s="2">
        <v>2533</v>
      </c>
      <c r="S647" s="27">
        <v>0.182</v>
      </c>
      <c r="T647" s="14">
        <v>330.91</v>
      </c>
      <c r="U647" s="27">
        <v>1.3029999999999999</v>
      </c>
      <c r="V647" s="2">
        <v>36716</v>
      </c>
      <c r="W647" s="27">
        <v>0.189</v>
      </c>
      <c r="X647" s="2">
        <v>803</v>
      </c>
      <c r="Y647" s="2">
        <v>45308</v>
      </c>
      <c r="Z647" s="27">
        <v>0.17799999999999999</v>
      </c>
      <c r="AA647" s="14">
        <v>768.48</v>
      </c>
      <c r="AB647" s="2">
        <v>91590</v>
      </c>
      <c r="AC647" s="27">
        <v>0.17699999999999999</v>
      </c>
      <c r="AD647" s="14">
        <v>1744.24</v>
      </c>
      <c r="AE647" s="27">
        <v>1.4950000000000001</v>
      </c>
    </row>
    <row r="648" spans="1:31" x14ac:dyDescent="0.3">
      <c r="A648" t="s">
        <v>1841</v>
      </c>
      <c r="B648" s="2">
        <v>0</v>
      </c>
      <c r="C648" s="27">
        <v>0</v>
      </c>
      <c r="D648" s="2">
        <v>80</v>
      </c>
      <c r="E648" s="2">
        <v>0</v>
      </c>
      <c r="F648" s="27">
        <v>0</v>
      </c>
      <c r="G648" s="14">
        <v>11.5151515151515</v>
      </c>
      <c r="H648" s="2">
        <v>0</v>
      </c>
      <c r="I648" s="27">
        <v>0</v>
      </c>
      <c r="J648" s="14">
        <v>12.727273</v>
      </c>
      <c r="K648" s="27"/>
      <c r="L648" s="2">
        <v>735</v>
      </c>
      <c r="M648" s="27">
        <v>0.14799999999999999</v>
      </c>
      <c r="N648" s="2">
        <v>131</v>
      </c>
      <c r="O648" s="2">
        <v>509</v>
      </c>
      <c r="P648" s="27">
        <v>8.1000000000000003E-2</v>
      </c>
      <c r="Q648" s="14">
        <v>83.03</v>
      </c>
      <c r="R648" s="2">
        <v>1477</v>
      </c>
      <c r="S648" s="27">
        <v>0.106</v>
      </c>
      <c r="T648" s="14">
        <v>229.09</v>
      </c>
      <c r="U648" s="27">
        <v>1.01</v>
      </c>
      <c r="V648" s="2">
        <v>23457</v>
      </c>
      <c r="W648" s="27">
        <v>0.121</v>
      </c>
      <c r="X648" s="2">
        <v>652</v>
      </c>
      <c r="Y648" s="2">
        <v>27187</v>
      </c>
      <c r="Z648" s="27">
        <v>0.107</v>
      </c>
      <c r="AA648" s="14">
        <v>647.88</v>
      </c>
      <c r="AB648" s="2">
        <v>52513</v>
      </c>
      <c r="AC648" s="27">
        <v>0.10199999999999999</v>
      </c>
      <c r="AD648" s="14">
        <v>1431.52</v>
      </c>
      <c r="AE648" s="27">
        <v>1.2390000000000001</v>
      </c>
    </row>
    <row r="649" spans="1:31" x14ac:dyDescent="0.3">
      <c r="A649" t="s">
        <v>1842</v>
      </c>
      <c r="B649" s="2">
        <v>0</v>
      </c>
      <c r="C649" s="27">
        <v>0</v>
      </c>
      <c r="D649" s="2">
        <v>80</v>
      </c>
      <c r="E649" s="2">
        <v>0</v>
      </c>
      <c r="F649" s="27">
        <v>0</v>
      </c>
      <c r="G649" s="14">
        <v>11.5151515151515</v>
      </c>
      <c r="H649" s="2">
        <v>0</v>
      </c>
      <c r="I649" s="27">
        <v>0</v>
      </c>
      <c r="J649" s="14">
        <v>12.727273</v>
      </c>
      <c r="K649" s="27"/>
      <c r="L649" s="2">
        <v>127</v>
      </c>
      <c r="M649" s="27">
        <v>2.5999999999999999E-2</v>
      </c>
      <c r="N649" s="2">
        <v>42</v>
      </c>
      <c r="O649" s="2">
        <v>41</v>
      </c>
      <c r="P649" s="27">
        <v>6.0000000000000001E-3</v>
      </c>
      <c r="Q649" s="14">
        <v>19.39</v>
      </c>
      <c r="R649" s="2">
        <v>138</v>
      </c>
      <c r="S649" s="27">
        <v>0.01</v>
      </c>
      <c r="T649" s="14">
        <v>50.91</v>
      </c>
      <c r="U649" s="27">
        <v>8.6999999999999994E-2</v>
      </c>
      <c r="V649" s="2">
        <v>3781</v>
      </c>
      <c r="W649" s="27">
        <v>1.9E-2</v>
      </c>
      <c r="X649" s="2">
        <v>278</v>
      </c>
      <c r="Y649" s="2">
        <v>4392</v>
      </c>
      <c r="Z649" s="27">
        <v>1.7000000000000001E-2</v>
      </c>
      <c r="AA649" s="14">
        <v>301.20999999999998</v>
      </c>
      <c r="AB649" s="2">
        <v>7021</v>
      </c>
      <c r="AC649" s="27">
        <v>1.4E-2</v>
      </c>
      <c r="AD649" s="14">
        <v>549.09</v>
      </c>
      <c r="AE649" s="27">
        <v>0.85699999999999998</v>
      </c>
    </row>
    <row r="650" spans="1:31" x14ac:dyDescent="0.3">
      <c r="A650" t="s">
        <v>1843</v>
      </c>
      <c r="B650" s="2">
        <v>0</v>
      </c>
      <c r="C650" s="27">
        <v>0</v>
      </c>
      <c r="D650" s="2">
        <v>80</v>
      </c>
      <c r="E650" s="2">
        <v>0</v>
      </c>
      <c r="F650" s="27">
        <v>0</v>
      </c>
      <c r="G650" s="14">
        <v>11.5151515151515</v>
      </c>
      <c r="H650" s="2">
        <v>0</v>
      </c>
      <c r="I650" s="27">
        <v>0</v>
      </c>
      <c r="J650" s="14">
        <v>12.727273</v>
      </c>
      <c r="K650" s="27"/>
      <c r="L650" s="2">
        <v>132</v>
      </c>
      <c r="M650" s="27">
        <v>2.7E-2</v>
      </c>
      <c r="N650" s="2">
        <v>55</v>
      </c>
      <c r="O650" s="2">
        <v>61</v>
      </c>
      <c r="P650" s="27">
        <v>0.01</v>
      </c>
      <c r="Q650" s="14">
        <v>29.09</v>
      </c>
      <c r="R650" s="2">
        <v>217</v>
      </c>
      <c r="S650" s="27">
        <v>1.6E-2</v>
      </c>
      <c r="T650" s="14">
        <v>77.58</v>
      </c>
      <c r="U650" s="27">
        <v>0.64400000000000002</v>
      </c>
      <c r="V650" s="2">
        <v>3575</v>
      </c>
      <c r="W650" s="27">
        <v>1.7999999999999999E-2</v>
      </c>
      <c r="X650" s="2">
        <v>248</v>
      </c>
      <c r="Y650" s="2">
        <v>3540</v>
      </c>
      <c r="Z650" s="27">
        <v>1.4E-2</v>
      </c>
      <c r="AA650" s="14">
        <v>261.20999999999998</v>
      </c>
      <c r="AB650" s="2">
        <v>7780</v>
      </c>
      <c r="AC650" s="27">
        <v>1.4999999999999999E-2</v>
      </c>
      <c r="AD650" s="14">
        <v>600</v>
      </c>
      <c r="AE650" s="27">
        <v>1.1759999999999999</v>
      </c>
    </row>
    <row r="651" spans="1:31" x14ac:dyDescent="0.3">
      <c r="A651" t="s">
        <v>1844</v>
      </c>
      <c r="B651" s="2">
        <v>0</v>
      </c>
      <c r="C651" s="27">
        <v>0</v>
      </c>
      <c r="D651" s="2">
        <v>80</v>
      </c>
      <c r="E651" s="2">
        <v>0</v>
      </c>
      <c r="F651" s="27">
        <v>0</v>
      </c>
      <c r="G651" s="14">
        <v>11.5151515151515</v>
      </c>
      <c r="H651" s="2">
        <v>0</v>
      </c>
      <c r="I651" s="27">
        <v>0</v>
      </c>
      <c r="J651" s="14">
        <v>12.727273</v>
      </c>
      <c r="K651" s="27"/>
      <c r="L651" s="2">
        <v>476</v>
      </c>
      <c r="M651" s="27">
        <v>9.6000000000000002E-2</v>
      </c>
      <c r="N651" s="2">
        <v>100</v>
      </c>
      <c r="O651" s="2">
        <v>407</v>
      </c>
      <c r="P651" s="27">
        <v>6.4000000000000001E-2</v>
      </c>
      <c r="Q651" s="14">
        <v>76.97</v>
      </c>
      <c r="R651" s="2">
        <v>1122</v>
      </c>
      <c r="S651" s="27">
        <v>8.1000000000000003E-2</v>
      </c>
      <c r="T651" s="14">
        <v>184.85</v>
      </c>
      <c r="U651" s="27">
        <v>1.357</v>
      </c>
      <c r="V651" s="2">
        <v>16101</v>
      </c>
      <c r="W651" s="27">
        <v>8.3000000000000004E-2</v>
      </c>
      <c r="X651" s="2">
        <v>539</v>
      </c>
      <c r="Y651" s="2">
        <v>19255</v>
      </c>
      <c r="Z651" s="27">
        <v>7.4999999999999997E-2</v>
      </c>
      <c r="AA651" s="14">
        <v>606.05999999999995</v>
      </c>
      <c r="AB651" s="2">
        <v>37712</v>
      </c>
      <c r="AC651" s="27">
        <v>7.2999999999999995E-2</v>
      </c>
      <c r="AD651" s="14">
        <v>1126.06</v>
      </c>
      <c r="AE651" s="27">
        <v>1.3420000000000001</v>
      </c>
    </row>
    <row r="652" spans="1:31" x14ac:dyDescent="0.3">
      <c r="A652" t="s">
        <v>1845</v>
      </c>
      <c r="B652" s="2">
        <v>0</v>
      </c>
      <c r="C652" s="27">
        <v>0</v>
      </c>
      <c r="D652" s="2">
        <v>80</v>
      </c>
      <c r="E652" s="2">
        <v>0</v>
      </c>
      <c r="F652" s="27">
        <v>0</v>
      </c>
      <c r="G652" s="14">
        <v>11.5151515151515</v>
      </c>
      <c r="H652" s="2">
        <v>9</v>
      </c>
      <c r="I652" s="27">
        <v>0.21428571428571427</v>
      </c>
      <c r="J652" s="14">
        <v>9.0909089999999999</v>
      </c>
      <c r="K652" s="27"/>
      <c r="L652" s="2">
        <v>365</v>
      </c>
      <c r="M652" s="27">
        <v>7.3999999999999996E-2</v>
      </c>
      <c r="N652" s="2">
        <v>89</v>
      </c>
      <c r="O652" s="2">
        <v>595</v>
      </c>
      <c r="P652" s="27">
        <v>9.4E-2</v>
      </c>
      <c r="Q652" s="14">
        <v>96.97</v>
      </c>
      <c r="R652" s="2">
        <v>1056</v>
      </c>
      <c r="S652" s="27">
        <v>7.5999999999999998E-2</v>
      </c>
      <c r="T652" s="14">
        <v>215.15</v>
      </c>
      <c r="U652" s="27">
        <v>1.893</v>
      </c>
      <c r="V652" s="2">
        <v>13259</v>
      </c>
      <c r="W652" s="27">
        <v>6.8000000000000005E-2</v>
      </c>
      <c r="X652" s="2">
        <v>433</v>
      </c>
      <c r="Y652" s="2">
        <v>18121</v>
      </c>
      <c r="Z652" s="27">
        <v>7.0999999999999994E-2</v>
      </c>
      <c r="AA652" s="14">
        <v>538.17999999999995</v>
      </c>
      <c r="AB652" s="2">
        <v>39077</v>
      </c>
      <c r="AC652" s="27">
        <v>7.5999999999999998E-2</v>
      </c>
      <c r="AD652" s="14">
        <v>1241.21</v>
      </c>
      <c r="AE652" s="27">
        <v>1.9470000000000001</v>
      </c>
    </row>
    <row r="653" spans="1:31" x14ac:dyDescent="0.3">
      <c r="A653" s="18"/>
      <c r="B653" s="18"/>
      <c r="C653" s="18"/>
      <c r="D653" s="18"/>
      <c r="E653" s="18"/>
      <c r="F653" s="18"/>
      <c r="G653" s="18"/>
      <c r="H653" s="18"/>
      <c r="I653" s="18"/>
      <c r="J653" s="18"/>
      <c r="K653" s="18"/>
      <c r="L653" s="18"/>
      <c r="M653" s="18"/>
      <c r="N653" s="18"/>
      <c r="O653" s="18"/>
      <c r="P653" s="18"/>
      <c r="Q653" s="18"/>
      <c r="R653" s="18"/>
      <c r="S653" s="18"/>
      <c r="T653" s="18"/>
      <c r="U653" s="18"/>
      <c r="V653" s="18"/>
      <c r="W653" s="18"/>
      <c r="X653" s="18"/>
      <c r="Y653" s="18"/>
      <c r="Z653" s="18"/>
      <c r="AA653" s="18"/>
      <c r="AB653" s="18"/>
      <c r="AC653" s="18"/>
      <c r="AD653" s="18"/>
      <c r="AE653" s="18"/>
    </row>
    <row r="654" spans="1:31" x14ac:dyDescent="0.3">
      <c r="A654" s="122" t="s">
        <v>1853</v>
      </c>
      <c r="B654" s="122"/>
      <c r="C654" s="122"/>
      <c r="D654" s="122"/>
      <c r="E654" s="122"/>
      <c r="F654" s="122"/>
      <c r="G654" s="122"/>
      <c r="H654" s="122"/>
      <c r="I654" s="122"/>
      <c r="J654" s="122"/>
      <c r="K654" s="122"/>
      <c r="L654" s="122"/>
      <c r="M654" s="122"/>
      <c r="N654" s="122"/>
      <c r="O654" s="122"/>
      <c r="P654" s="122"/>
      <c r="Q654" s="122"/>
      <c r="R654" s="122"/>
      <c r="S654" s="122"/>
      <c r="T654" s="122"/>
      <c r="U654" s="122"/>
      <c r="V654" s="122"/>
      <c r="W654" s="122"/>
      <c r="X654" s="122"/>
      <c r="Y654" s="122"/>
      <c r="Z654" s="122"/>
      <c r="AA654" s="122"/>
      <c r="AB654" s="122"/>
      <c r="AC654" s="122"/>
      <c r="AD654" s="122"/>
      <c r="AE654" s="122"/>
    </row>
    <row r="655" spans="1:31" x14ac:dyDescent="0.3">
      <c r="B655" s="198" t="s">
        <v>1720</v>
      </c>
      <c r="C655" s="198"/>
      <c r="D655" s="198" t="s">
        <v>1721</v>
      </c>
      <c r="E655" s="198" t="s">
        <v>1720</v>
      </c>
      <c r="F655" s="198"/>
      <c r="G655" s="198" t="s">
        <v>1721</v>
      </c>
      <c r="H655" s="198" t="s">
        <v>1720</v>
      </c>
      <c r="I655" s="198"/>
      <c r="J655" s="198" t="s">
        <v>1721</v>
      </c>
      <c r="K655" t="s">
        <v>188</v>
      </c>
      <c r="L655" s="198" t="s">
        <v>1720</v>
      </c>
      <c r="M655" s="198"/>
      <c r="N655" s="198" t="s">
        <v>1721</v>
      </c>
      <c r="O655" s="198" t="s">
        <v>1720</v>
      </c>
      <c r="P655" s="198"/>
      <c r="Q655" s="198" t="s">
        <v>1721</v>
      </c>
      <c r="R655" s="198" t="s">
        <v>1720</v>
      </c>
      <c r="S655" s="198"/>
      <c r="T655" s="198" t="s">
        <v>1721</v>
      </c>
      <c r="U655" t="s">
        <v>188</v>
      </c>
      <c r="V655" s="198" t="s">
        <v>1720</v>
      </c>
      <c r="W655" s="198"/>
      <c r="X655" s="198" t="s">
        <v>1721</v>
      </c>
      <c r="Y655" s="198" t="s">
        <v>1720</v>
      </c>
      <c r="Z655" s="198"/>
      <c r="AA655" s="198" t="s">
        <v>1721</v>
      </c>
      <c r="AB655" s="198" t="s">
        <v>1720</v>
      </c>
      <c r="AC655" s="198"/>
      <c r="AD655" s="198" t="s">
        <v>1721</v>
      </c>
      <c r="AE655" t="s">
        <v>188</v>
      </c>
    </row>
    <row r="656" spans="1:31" x14ac:dyDescent="0.3">
      <c r="A656" t="s">
        <v>190</v>
      </c>
      <c r="B656" s="2">
        <v>0</v>
      </c>
      <c r="C656" s="27" t="s">
        <v>188</v>
      </c>
      <c r="D656" s="2">
        <v>80</v>
      </c>
      <c r="E656" s="2">
        <v>34</v>
      </c>
      <c r="F656" s="27" t="s">
        <v>188</v>
      </c>
      <c r="G656" s="14">
        <v>24.2424242424242</v>
      </c>
      <c r="H656" s="2">
        <v>41</v>
      </c>
      <c r="I656" s="27" t="s">
        <v>188</v>
      </c>
      <c r="J656" s="14">
        <v>25.454546000000001</v>
      </c>
      <c r="K656" s="27"/>
      <c r="L656" s="2">
        <v>83841</v>
      </c>
      <c r="M656" s="27" t="s">
        <v>188</v>
      </c>
      <c r="N656" s="2">
        <v>644</v>
      </c>
      <c r="O656" s="2">
        <v>80156</v>
      </c>
      <c r="P656" s="27" t="s">
        <v>188</v>
      </c>
      <c r="Q656" s="14">
        <v>589.70000000000005</v>
      </c>
      <c r="R656" s="2">
        <v>77769</v>
      </c>
      <c r="S656" s="27" t="s">
        <v>188</v>
      </c>
      <c r="T656" s="14">
        <v>777.58</v>
      </c>
      <c r="U656" s="27">
        <v>-7.1999999999999995E-2</v>
      </c>
      <c r="V656" s="2">
        <v>3967947</v>
      </c>
      <c r="W656" s="27" t="s">
        <v>188</v>
      </c>
      <c r="X656" s="2">
        <v>7886</v>
      </c>
      <c r="Y656" s="2">
        <v>3864391</v>
      </c>
      <c r="Z656" s="27" t="s">
        <v>188</v>
      </c>
      <c r="AA656" s="14">
        <v>7529.09</v>
      </c>
      <c r="AB656" s="2">
        <v>3786029</v>
      </c>
      <c r="AC656" s="27" t="s">
        <v>188</v>
      </c>
      <c r="AD656" s="14">
        <v>7460.61</v>
      </c>
      <c r="AE656" s="27">
        <v>-4.5999999999999999E-2</v>
      </c>
    </row>
    <row r="657" spans="1:31" x14ac:dyDescent="0.3">
      <c r="A657" t="s">
        <v>1818</v>
      </c>
      <c r="B657" s="2">
        <v>0</v>
      </c>
      <c r="C657" s="27"/>
      <c r="D657" s="2">
        <v>80</v>
      </c>
      <c r="E657" s="2">
        <v>0</v>
      </c>
      <c r="F657" s="27">
        <v>0</v>
      </c>
      <c r="G657" s="14">
        <v>11.5151515151515</v>
      </c>
      <c r="H657" s="2">
        <v>41</v>
      </c>
      <c r="I657" s="27">
        <v>1</v>
      </c>
      <c r="J657" s="14">
        <v>25.454546000000001</v>
      </c>
      <c r="K657" s="27"/>
      <c r="L657" s="2">
        <v>5515</v>
      </c>
      <c r="M657" s="27">
        <v>6.6000000000000003E-2</v>
      </c>
      <c r="N657" s="2">
        <v>300</v>
      </c>
      <c r="O657" s="2">
        <v>7258</v>
      </c>
      <c r="P657" s="27">
        <v>9.0999999999999998E-2</v>
      </c>
      <c r="Q657" s="14">
        <v>369.09</v>
      </c>
      <c r="R657" s="2">
        <v>6083</v>
      </c>
      <c r="S657" s="27">
        <v>7.8E-2</v>
      </c>
      <c r="T657" s="14">
        <v>408.48</v>
      </c>
      <c r="U657" s="27">
        <v>0.10299999999999999</v>
      </c>
      <c r="V657" s="2">
        <v>192514</v>
      </c>
      <c r="W657" s="27">
        <v>4.9000000000000002E-2</v>
      </c>
      <c r="X657" s="2">
        <v>2153</v>
      </c>
      <c r="Y657" s="2">
        <v>233744</v>
      </c>
      <c r="Z657" s="27">
        <v>0.06</v>
      </c>
      <c r="AA657" s="14">
        <v>2169.09</v>
      </c>
      <c r="AB657" s="2">
        <v>184715</v>
      </c>
      <c r="AC657" s="27">
        <v>4.9000000000000002E-2</v>
      </c>
      <c r="AD657" s="14">
        <v>2356.36</v>
      </c>
      <c r="AE657" s="27">
        <v>-4.1000000000000002E-2</v>
      </c>
    </row>
    <row r="658" spans="1:31" x14ac:dyDescent="0.3">
      <c r="A658" t="s">
        <v>1782</v>
      </c>
      <c r="B658" s="2">
        <v>0</v>
      </c>
      <c r="C658" s="27"/>
      <c r="D658" s="2">
        <v>80</v>
      </c>
      <c r="E658" s="2">
        <v>0</v>
      </c>
      <c r="F658" s="27">
        <v>0</v>
      </c>
      <c r="G658" s="14">
        <v>11.5151515151515</v>
      </c>
      <c r="H658" s="2">
        <v>41</v>
      </c>
      <c r="I658" s="27">
        <v>1</v>
      </c>
      <c r="J658" s="14">
        <v>25.454546000000001</v>
      </c>
      <c r="K658" s="27"/>
      <c r="L658" s="2">
        <v>2368</v>
      </c>
      <c r="M658" s="27">
        <v>2.8000000000000001E-2</v>
      </c>
      <c r="N658" s="2">
        <v>216</v>
      </c>
      <c r="O658" s="2">
        <v>2686</v>
      </c>
      <c r="P658" s="27">
        <v>3.4000000000000002E-2</v>
      </c>
      <c r="Q658" s="14">
        <v>233.94</v>
      </c>
      <c r="R658" s="2">
        <v>2595</v>
      </c>
      <c r="S658" s="27">
        <v>3.3000000000000002E-2</v>
      </c>
      <c r="T658" s="14">
        <v>293.94</v>
      </c>
      <c r="U658" s="27">
        <v>9.6000000000000002E-2</v>
      </c>
      <c r="V658" s="2">
        <v>85189</v>
      </c>
      <c r="W658" s="27">
        <v>2.1000000000000001E-2</v>
      </c>
      <c r="X658" s="2">
        <v>1279</v>
      </c>
      <c r="Y658" s="2">
        <v>106960</v>
      </c>
      <c r="Z658" s="27">
        <v>2.8000000000000001E-2</v>
      </c>
      <c r="AA658" s="14">
        <v>1541.82</v>
      </c>
      <c r="AB658" s="2">
        <v>87462</v>
      </c>
      <c r="AC658" s="27">
        <v>2.3E-2</v>
      </c>
      <c r="AD658" s="14">
        <v>1503.64</v>
      </c>
      <c r="AE658" s="27">
        <v>2.7E-2</v>
      </c>
    </row>
    <row r="659" spans="1:31" x14ac:dyDescent="0.3">
      <c r="A659" t="s">
        <v>1836</v>
      </c>
      <c r="B659" s="2">
        <v>0</v>
      </c>
      <c r="C659" s="27"/>
      <c r="D659" s="2">
        <v>80</v>
      </c>
      <c r="E659" s="2">
        <v>0</v>
      </c>
      <c r="F659" s="27">
        <v>0</v>
      </c>
      <c r="G659" s="14">
        <v>11.5151515151515</v>
      </c>
      <c r="H659" s="2">
        <v>41</v>
      </c>
      <c r="I659" s="27">
        <v>1</v>
      </c>
      <c r="J659" s="14">
        <v>25.454546000000001</v>
      </c>
      <c r="K659" s="27"/>
      <c r="L659" s="2">
        <v>1376</v>
      </c>
      <c r="M659" s="27">
        <v>1.6E-2</v>
      </c>
      <c r="N659" s="2">
        <v>163</v>
      </c>
      <c r="O659" s="2">
        <v>1665</v>
      </c>
      <c r="P659" s="27">
        <v>2.1000000000000001E-2</v>
      </c>
      <c r="Q659" s="14">
        <v>182.42</v>
      </c>
      <c r="R659" s="2">
        <v>1206</v>
      </c>
      <c r="S659" s="27">
        <v>1.6E-2</v>
      </c>
      <c r="T659" s="14">
        <v>210.91</v>
      </c>
      <c r="U659" s="27">
        <v>-0.124</v>
      </c>
      <c r="V659" s="2">
        <v>42170</v>
      </c>
      <c r="W659" s="27">
        <v>1.0999999999999999E-2</v>
      </c>
      <c r="X659" s="2">
        <v>962</v>
      </c>
      <c r="Y659" s="2">
        <v>52389</v>
      </c>
      <c r="Z659" s="27">
        <v>1.4E-2</v>
      </c>
      <c r="AA659" s="14">
        <v>1061.21</v>
      </c>
      <c r="AB659" s="2">
        <v>36140</v>
      </c>
      <c r="AC659" s="27">
        <v>0.01</v>
      </c>
      <c r="AD659" s="14">
        <v>840.61</v>
      </c>
      <c r="AE659" s="27">
        <v>-0.14299999999999999</v>
      </c>
    </row>
    <row r="660" spans="1:31" x14ac:dyDescent="0.3">
      <c r="A660" t="s">
        <v>1837</v>
      </c>
      <c r="B660" s="2">
        <v>0</v>
      </c>
      <c r="C660" s="27"/>
      <c r="D660" s="2">
        <v>80</v>
      </c>
      <c r="E660" s="2">
        <v>0</v>
      </c>
      <c r="F660" s="27">
        <v>0</v>
      </c>
      <c r="G660" s="14">
        <v>11.5151515151515</v>
      </c>
      <c r="H660" s="2">
        <v>0</v>
      </c>
      <c r="I660" s="27">
        <v>0</v>
      </c>
      <c r="J660" s="14">
        <v>12.727273</v>
      </c>
      <c r="K660" s="27"/>
      <c r="L660" s="2">
        <v>356</v>
      </c>
      <c r="M660" s="27">
        <v>4.0000000000000001E-3</v>
      </c>
      <c r="N660" s="2">
        <v>92</v>
      </c>
      <c r="O660" s="2">
        <v>384</v>
      </c>
      <c r="P660" s="27">
        <v>5.0000000000000001E-3</v>
      </c>
      <c r="Q660" s="14">
        <v>85.45</v>
      </c>
      <c r="R660" s="2">
        <v>378</v>
      </c>
      <c r="S660" s="27">
        <v>5.0000000000000001E-3</v>
      </c>
      <c r="T660" s="14">
        <v>166.06</v>
      </c>
      <c r="U660" s="27">
        <v>6.2E-2</v>
      </c>
      <c r="V660" s="2">
        <v>8070</v>
      </c>
      <c r="W660" s="27">
        <v>2E-3</v>
      </c>
      <c r="X660" s="2">
        <v>371</v>
      </c>
      <c r="Y660" s="2">
        <v>9494</v>
      </c>
      <c r="Z660" s="27">
        <v>2E-3</v>
      </c>
      <c r="AA660" s="14">
        <v>437.58</v>
      </c>
      <c r="AB660" s="2">
        <v>6158</v>
      </c>
      <c r="AC660" s="27">
        <v>2E-3</v>
      </c>
      <c r="AD660" s="14">
        <v>366.06</v>
      </c>
      <c r="AE660" s="27">
        <v>-0.23699999999999999</v>
      </c>
    </row>
    <row r="661" spans="1:31" x14ac:dyDescent="0.3">
      <c r="A661" t="s">
        <v>1838</v>
      </c>
      <c r="B661" s="2">
        <v>0</v>
      </c>
      <c r="C661" s="27"/>
      <c r="D661" s="2">
        <v>80</v>
      </c>
      <c r="E661" s="2">
        <v>0</v>
      </c>
      <c r="F661" s="27">
        <v>0</v>
      </c>
      <c r="G661" s="14">
        <v>11.5151515151515</v>
      </c>
      <c r="H661" s="2">
        <v>0</v>
      </c>
      <c r="I661" s="27">
        <v>0</v>
      </c>
      <c r="J661" s="14">
        <v>12.727273</v>
      </c>
      <c r="K661" s="27"/>
      <c r="L661" s="2">
        <v>412</v>
      </c>
      <c r="M661" s="27">
        <v>5.0000000000000001E-3</v>
      </c>
      <c r="N661" s="2">
        <v>91</v>
      </c>
      <c r="O661" s="2">
        <v>503</v>
      </c>
      <c r="P661" s="27">
        <v>6.0000000000000001E-3</v>
      </c>
      <c r="Q661" s="14">
        <v>106.06</v>
      </c>
      <c r="R661" s="2">
        <v>465</v>
      </c>
      <c r="S661" s="27">
        <v>6.0000000000000001E-3</v>
      </c>
      <c r="T661" s="14">
        <v>83.64</v>
      </c>
      <c r="U661" s="27">
        <v>0.129</v>
      </c>
      <c r="V661" s="2">
        <v>11886</v>
      </c>
      <c r="W661" s="27">
        <v>3.0000000000000001E-3</v>
      </c>
      <c r="X661" s="2">
        <v>521</v>
      </c>
      <c r="Y661" s="2">
        <v>14207</v>
      </c>
      <c r="Z661" s="27">
        <v>4.0000000000000001E-3</v>
      </c>
      <c r="AA661" s="14">
        <v>544.85</v>
      </c>
      <c r="AB661" s="2">
        <v>10022</v>
      </c>
      <c r="AC661" s="27">
        <v>3.0000000000000001E-3</v>
      </c>
      <c r="AD661" s="14">
        <v>475.15</v>
      </c>
      <c r="AE661" s="27">
        <v>-0.157</v>
      </c>
    </row>
    <row r="662" spans="1:31" x14ac:dyDescent="0.3">
      <c r="A662" t="s">
        <v>1839</v>
      </c>
      <c r="B662" s="2">
        <v>0</v>
      </c>
      <c r="C662" s="27"/>
      <c r="D662" s="2">
        <v>80</v>
      </c>
      <c r="E662" s="2">
        <v>0</v>
      </c>
      <c r="F662" s="27">
        <v>0</v>
      </c>
      <c r="G662" s="14">
        <v>11.5151515151515</v>
      </c>
      <c r="H662" s="2">
        <v>41</v>
      </c>
      <c r="I662" s="27">
        <v>1</v>
      </c>
      <c r="J662" s="14">
        <v>25.454546000000001</v>
      </c>
      <c r="K662" s="27"/>
      <c r="L662" s="2">
        <v>608</v>
      </c>
      <c r="M662" s="27">
        <v>7.0000000000000001E-3</v>
      </c>
      <c r="N662" s="2">
        <v>99</v>
      </c>
      <c r="O662" s="2">
        <v>778</v>
      </c>
      <c r="P662" s="27">
        <v>0.01</v>
      </c>
      <c r="Q662" s="14">
        <v>141.82</v>
      </c>
      <c r="R662" s="2">
        <v>363</v>
      </c>
      <c r="S662" s="27">
        <v>5.0000000000000001E-3</v>
      </c>
      <c r="T662" s="14">
        <v>82.42</v>
      </c>
      <c r="U662" s="27">
        <v>-0.40300000000000002</v>
      </c>
      <c r="V662" s="2">
        <v>22214</v>
      </c>
      <c r="W662" s="27">
        <v>6.0000000000000001E-3</v>
      </c>
      <c r="X662" s="2">
        <v>739</v>
      </c>
      <c r="Y662" s="2">
        <v>28688</v>
      </c>
      <c r="Z662" s="27">
        <v>7.0000000000000001E-3</v>
      </c>
      <c r="AA662" s="14">
        <v>786.06</v>
      </c>
      <c r="AB662" s="2">
        <v>19960</v>
      </c>
      <c r="AC662" s="27">
        <v>5.0000000000000001E-3</v>
      </c>
      <c r="AD662" s="14">
        <v>688.48</v>
      </c>
      <c r="AE662" s="27">
        <v>-0.10100000000000001</v>
      </c>
    </row>
    <row r="663" spans="1:31" x14ac:dyDescent="0.3">
      <c r="A663" t="s">
        <v>1840</v>
      </c>
      <c r="B663" s="2">
        <v>0</v>
      </c>
      <c r="C663" s="27"/>
      <c r="D663" s="2">
        <v>80</v>
      </c>
      <c r="E663" s="2">
        <v>0</v>
      </c>
      <c r="F663" s="27">
        <v>0</v>
      </c>
      <c r="G663" s="14">
        <v>11.5151515151515</v>
      </c>
      <c r="H663" s="2">
        <v>0</v>
      </c>
      <c r="I663" s="27">
        <v>0</v>
      </c>
      <c r="J663" s="14">
        <v>12.727273</v>
      </c>
      <c r="K663" s="27"/>
      <c r="L663" s="2">
        <v>992</v>
      </c>
      <c r="M663" s="27">
        <v>1.2E-2</v>
      </c>
      <c r="N663" s="2">
        <v>129</v>
      </c>
      <c r="O663" s="2">
        <v>1021</v>
      </c>
      <c r="P663" s="27">
        <v>1.2999999999999999E-2</v>
      </c>
      <c r="Q663" s="14">
        <v>122.42</v>
      </c>
      <c r="R663" s="2">
        <v>1389</v>
      </c>
      <c r="S663" s="27">
        <v>1.7999999999999999E-2</v>
      </c>
      <c r="T663" s="14">
        <v>207.27</v>
      </c>
      <c r="U663" s="27">
        <v>0.4</v>
      </c>
      <c r="V663" s="2">
        <v>43019</v>
      </c>
      <c r="W663" s="27">
        <v>1.0999999999999999E-2</v>
      </c>
      <c r="X663" s="2">
        <v>832</v>
      </c>
      <c r="Y663" s="2">
        <v>54571</v>
      </c>
      <c r="Z663" s="27">
        <v>1.4E-2</v>
      </c>
      <c r="AA663" s="14">
        <v>1072.1199999999999</v>
      </c>
      <c r="AB663" s="2">
        <v>51322</v>
      </c>
      <c r="AC663" s="27">
        <v>1.4E-2</v>
      </c>
      <c r="AD663" s="14">
        <v>1163.03</v>
      </c>
      <c r="AE663" s="27">
        <v>0.193</v>
      </c>
    </row>
    <row r="664" spans="1:31" x14ac:dyDescent="0.3">
      <c r="A664" t="s">
        <v>1783</v>
      </c>
      <c r="B664" s="2">
        <v>0</v>
      </c>
      <c r="C664" s="27"/>
      <c r="D664" s="2">
        <v>80</v>
      </c>
      <c r="E664" s="2">
        <v>0</v>
      </c>
      <c r="F664" s="27">
        <v>0</v>
      </c>
      <c r="G664" s="14">
        <v>11.5151515151515</v>
      </c>
      <c r="H664" s="2">
        <v>0</v>
      </c>
      <c r="I664" s="27">
        <v>0</v>
      </c>
      <c r="J664" s="14">
        <v>12.727273</v>
      </c>
      <c r="K664" s="27"/>
      <c r="L664" s="2">
        <v>3147</v>
      </c>
      <c r="M664" s="27">
        <v>3.7999999999999999E-2</v>
      </c>
      <c r="N664" s="2">
        <v>242</v>
      </c>
      <c r="O664" s="2">
        <v>4572</v>
      </c>
      <c r="P664" s="27">
        <v>5.7000000000000002E-2</v>
      </c>
      <c r="Q664" s="14">
        <v>335.76</v>
      </c>
      <c r="R664" s="2">
        <v>3488</v>
      </c>
      <c r="S664" s="27">
        <v>4.4999999999999998E-2</v>
      </c>
      <c r="T664" s="14">
        <v>275.76</v>
      </c>
      <c r="U664" s="27">
        <v>0.108</v>
      </c>
      <c r="V664" s="2">
        <v>107325</v>
      </c>
      <c r="W664" s="27">
        <v>2.7E-2</v>
      </c>
      <c r="X664" s="2">
        <v>1628</v>
      </c>
      <c r="Y664" s="2">
        <v>126784</v>
      </c>
      <c r="Z664" s="27">
        <v>3.3000000000000002E-2</v>
      </c>
      <c r="AA664" s="14">
        <v>1664.24</v>
      </c>
      <c r="AB664" s="2">
        <v>97253</v>
      </c>
      <c r="AC664" s="27">
        <v>2.5999999999999999E-2</v>
      </c>
      <c r="AD664" s="14">
        <v>1621.21</v>
      </c>
      <c r="AE664" s="27">
        <v>-9.4E-2</v>
      </c>
    </row>
    <row r="665" spans="1:31" x14ac:dyDescent="0.3">
      <c r="A665" t="s">
        <v>1784</v>
      </c>
      <c r="B665" s="2">
        <v>0</v>
      </c>
      <c r="C665" s="27"/>
      <c r="D665" s="2">
        <v>80</v>
      </c>
      <c r="E665" s="2">
        <v>0</v>
      </c>
      <c r="F665" s="27">
        <v>0</v>
      </c>
      <c r="G665" s="14">
        <v>11.5151515151515</v>
      </c>
      <c r="H665" s="2">
        <v>0</v>
      </c>
      <c r="I665" s="27">
        <v>0</v>
      </c>
      <c r="J665" s="14">
        <v>12.727273</v>
      </c>
      <c r="K665" s="27"/>
      <c r="L665" s="2">
        <v>522</v>
      </c>
      <c r="M665" s="27">
        <v>6.0000000000000001E-3</v>
      </c>
      <c r="N665" s="2">
        <v>116</v>
      </c>
      <c r="O665" s="2">
        <v>1356</v>
      </c>
      <c r="P665" s="27">
        <v>1.7000000000000001E-2</v>
      </c>
      <c r="Q665" s="14">
        <v>195.76</v>
      </c>
      <c r="R665" s="2">
        <v>875</v>
      </c>
      <c r="S665" s="27">
        <v>1.0999999999999999E-2</v>
      </c>
      <c r="T665" s="14">
        <v>176.36</v>
      </c>
      <c r="U665" s="27">
        <v>0.67600000000000005</v>
      </c>
      <c r="V665" s="2">
        <v>20490</v>
      </c>
      <c r="W665" s="27">
        <v>5.0000000000000001E-3</v>
      </c>
      <c r="X665" s="2">
        <v>687</v>
      </c>
      <c r="Y665" s="2">
        <v>28725</v>
      </c>
      <c r="Z665" s="27">
        <v>7.0000000000000001E-3</v>
      </c>
      <c r="AA665" s="14">
        <v>746.06</v>
      </c>
      <c r="AB665" s="2">
        <v>22514</v>
      </c>
      <c r="AC665" s="27">
        <v>6.0000000000000001E-3</v>
      </c>
      <c r="AD665" s="14">
        <v>829.09</v>
      </c>
      <c r="AE665" s="27">
        <v>9.9000000000000005E-2</v>
      </c>
    </row>
    <row r="666" spans="1:31" x14ac:dyDescent="0.3">
      <c r="A666" t="s">
        <v>1841</v>
      </c>
      <c r="B666" s="2">
        <v>0</v>
      </c>
      <c r="C666" s="27"/>
      <c r="D666" s="2">
        <v>80</v>
      </c>
      <c r="E666" s="2">
        <v>0</v>
      </c>
      <c r="F666" s="27">
        <v>0</v>
      </c>
      <c r="G666" s="14">
        <v>11.5151515151515</v>
      </c>
      <c r="H666" s="2">
        <v>0</v>
      </c>
      <c r="I666" s="27">
        <v>0</v>
      </c>
      <c r="J666" s="14">
        <v>12.727273</v>
      </c>
      <c r="K666" s="27"/>
      <c r="L666" s="2">
        <v>437</v>
      </c>
      <c r="M666" s="27">
        <v>5.0000000000000001E-3</v>
      </c>
      <c r="N666" s="2">
        <v>103</v>
      </c>
      <c r="O666" s="2">
        <v>1023</v>
      </c>
      <c r="P666" s="27">
        <v>1.2999999999999999E-2</v>
      </c>
      <c r="Q666" s="14">
        <v>169.7</v>
      </c>
      <c r="R666" s="2">
        <v>591</v>
      </c>
      <c r="S666" s="27">
        <v>8.0000000000000002E-3</v>
      </c>
      <c r="T666" s="14">
        <v>133.94</v>
      </c>
      <c r="U666" s="27">
        <v>0.35199999999999998</v>
      </c>
      <c r="V666" s="2">
        <v>14253</v>
      </c>
      <c r="W666" s="27">
        <v>4.0000000000000001E-3</v>
      </c>
      <c r="X666" s="2">
        <v>542</v>
      </c>
      <c r="Y666" s="2">
        <v>18637</v>
      </c>
      <c r="Z666" s="27">
        <v>5.0000000000000001E-3</v>
      </c>
      <c r="AA666" s="14">
        <v>644.85</v>
      </c>
      <c r="AB666" s="2">
        <v>13601</v>
      </c>
      <c r="AC666" s="27">
        <v>4.0000000000000001E-3</v>
      </c>
      <c r="AD666" s="14">
        <v>658.18</v>
      </c>
      <c r="AE666" s="27">
        <v>-4.5999999999999999E-2</v>
      </c>
    </row>
    <row r="667" spans="1:31" x14ac:dyDescent="0.3">
      <c r="A667" t="s">
        <v>1842</v>
      </c>
      <c r="B667" s="2">
        <v>0</v>
      </c>
      <c r="C667" s="27"/>
      <c r="D667" s="2">
        <v>80</v>
      </c>
      <c r="E667" s="2">
        <v>0</v>
      </c>
      <c r="F667" s="27">
        <v>0</v>
      </c>
      <c r="G667" s="14">
        <v>11.5151515151515</v>
      </c>
      <c r="H667" s="2">
        <v>0</v>
      </c>
      <c r="I667" s="27">
        <v>0</v>
      </c>
      <c r="J667" s="14">
        <v>12.727273</v>
      </c>
      <c r="K667" s="27"/>
      <c r="L667" s="2">
        <v>108</v>
      </c>
      <c r="M667" s="27">
        <v>1E-3</v>
      </c>
      <c r="N667" s="2">
        <v>45</v>
      </c>
      <c r="O667" s="2">
        <v>347</v>
      </c>
      <c r="P667" s="27">
        <v>4.0000000000000001E-3</v>
      </c>
      <c r="Q667" s="14">
        <v>112.73</v>
      </c>
      <c r="R667" s="2">
        <v>141</v>
      </c>
      <c r="S667" s="27">
        <v>2E-3</v>
      </c>
      <c r="T667" s="14">
        <v>73.94</v>
      </c>
      <c r="U667" s="27">
        <v>0.30599999999999999</v>
      </c>
      <c r="V667" s="2">
        <v>3137</v>
      </c>
      <c r="W667" s="27">
        <v>1E-3</v>
      </c>
      <c r="X667" s="2">
        <v>267</v>
      </c>
      <c r="Y667" s="2">
        <v>4429</v>
      </c>
      <c r="Z667" s="27">
        <v>1E-3</v>
      </c>
      <c r="AA667" s="14">
        <v>386.67</v>
      </c>
      <c r="AB667" s="2">
        <v>2528</v>
      </c>
      <c r="AC667" s="27">
        <v>1E-3</v>
      </c>
      <c r="AD667" s="14">
        <v>265.45</v>
      </c>
      <c r="AE667" s="27">
        <v>-0.19400000000000001</v>
      </c>
    </row>
    <row r="668" spans="1:31" x14ac:dyDescent="0.3">
      <c r="A668" t="s">
        <v>1843</v>
      </c>
      <c r="B668" s="2">
        <v>0</v>
      </c>
      <c r="C668" s="27"/>
      <c r="D668" s="2">
        <v>80</v>
      </c>
      <c r="E668" s="2">
        <v>0</v>
      </c>
      <c r="F668" s="27">
        <v>0</v>
      </c>
      <c r="G668" s="14">
        <v>11.5151515151515</v>
      </c>
      <c r="H668" s="2">
        <v>0</v>
      </c>
      <c r="I668" s="27">
        <v>0</v>
      </c>
      <c r="J668" s="14">
        <v>12.727273</v>
      </c>
      <c r="K668" s="27"/>
      <c r="L668" s="2">
        <v>136</v>
      </c>
      <c r="M668" s="27">
        <v>2E-3</v>
      </c>
      <c r="N668" s="2">
        <v>59</v>
      </c>
      <c r="O668" s="2">
        <v>236</v>
      </c>
      <c r="P668" s="27">
        <v>3.0000000000000001E-3</v>
      </c>
      <c r="Q668" s="14">
        <v>76.36</v>
      </c>
      <c r="R668" s="2">
        <v>139</v>
      </c>
      <c r="S668" s="27">
        <v>2E-3</v>
      </c>
      <c r="T668" s="14">
        <v>54.55</v>
      </c>
      <c r="U668" s="27">
        <v>2.1999999999999999E-2</v>
      </c>
      <c r="V668" s="2">
        <v>1879</v>
      </c>
      <c r="W668" s="27">
        <v>0</v>
      </c>
      <c r="X668" s="2">
        <v>204</v>
      </c>
      <c r="Y668" s="2">
        <v>3110</v>
      </c>
      <c r="Z668" s="27">
        <v>1E-3</v>
      </c>
      <c r="AA668" s="14">
        <v>259.39</v>
      </c>
      <c r="AB668" s="2">
        <v>2137</v>
      </c>
      <c r="AC668" s="27">
        <v>1E-3</v>
      </c>
      <c r="AD668" s="14">
        <v>293.94</v>
      </c>
      <c r="AE668" s="27">
        <v>0.13700000000000001</v>
      </c>
    </row>
    <row r="669" spans="1:31" x14ac:dyDescent="0.3">
      <c r="A669" t="s">
        <v>1844</v>
      </c>
      <c r="B669" s="2">
        <v>0</v>
      </c>
      <c r="C669" s="27"/>
      <c r="D669" s="2">
        <v>80</v>
      </c>
      <c r="E669" s="2">
        <v>0</v>
      </c>
      <c r="F669" s="27">
        <v>0</v>
      </c>
      <c r="G669" s="14">
        <v>11.5151515151515</v>
      </c>
      <c r="H669" s="2">
        <v>0</v>
      </c>
      <c r="I669" s="27">
        <v>0</v>
      </c>
      <c r="J669" s="14">
        <v>12.727273</v>
      </c>
      <c r="K669" s="27"/>
      <c r="L669" s="2">
        <v>193</v>
      </c>
      <c r="M669" s="27">
        <v>2E-3</v>
      </c>
      <c r="N669" s="2">
        <v>71</v>
      </c>
      <c r="O669" s="2">
        <v>440</v>
      </c>
      <c r="P669" s="27">
        <v>5.0000000000000001E-3</v>
      </c>
      <c r="Q669" s="14">
        <v>96.97</v>
      </c>
      <c r="R669" s="2">
        <v>311</v>
      </c>
      <c r="S669" s="27">
        <v>4.0000000000000001E-3</v>
      </c>
      <c r="T669" s="14">
        <v>84.24</v>
      </c>
      <c r="U669" s="27">
        <v>0.61099999999999999</v>
      </c>
      <c r="V669" s="2">
        <v>9237</v>
      </c>
      <c r="W669" s="27">
        <v>2E-3</v>
      </c>
      <c r="X669" s="2">
        <v>428</v>
      </c>
      <c r="Y669" s="2">
        <v>11098</v>
      </c>
      <c r="Z669" s="27">
        <v>3.0000000000000001E-3</v>
      </c>
      <c r="AA669" s="14">
        <v>435.15</v>
      </c>
      <c r="AB669" s="2">
        <v>8936</v>
      </c>
      <c r="AC669" s="27">
        <v>2E-3</v>
      </c>
      <c r="AD669" s="14">
        <v>489.7</v>
      </c>
      <c r="AE669" s="27">
        <v>-3.3000000000000002E-2</v>
      </c>
    </row>
    <row r="670" spans="1:31" x14ac:dyDescent="0.3">
      <c r="A670" t="s">
        <v>1845</v>
      </c>
      <c r="B670" s="2">
        <v>0</v>
      </c>
      <c r="C670" s="27"/>
      <c r="D670" s="2">
        <v>80</v>
      </c>
      <c r="E670" s="2">
        <v>0</v>
      </c>
      <c r="F670" s="27">
        <v>0</v>
      </c>
      <c r="G670" s="14">
        <v>11.5151515151515</v>
      </c>
      <c r="H670" s="2">
        <v>0</v>
      </c>
      <c r="I670" s="27">
        <v>0</v>
      </c>
      <c r="J670" s="14">
        <v>12.727273</v>
      </c>
      <c r="K670" s="27"/>
      <c r="L670" s="2">
        <v>85</v>
      </c>
      <c r="M670" s="27">
        <v>1E-3</v>
      </c>
      <c r="N670" s="2">
        <v>36</v>
      </c>
      <c r="O670" s="2">
        <v>333</v>
      </c>
      <c r="P670" s="27">
        <v>4.0000000000000001E-3</v>
      </c>
      <c r="Q670" s="14">
        <v>69.7</v>
      </c>
      <c r="R670" s="2">
        <v>284</v>
      </c>
      <c r="S670" s="27">
        <v>4.0000000000000001E-3</v>
      </c>
      <c r="T670" s="14">
        <v>115.76</v>
      </c>
      <c r="U670" s="27">
        <v>2.3410000000000002</v>
      </c>
      <c r="V670" s="2">
        <v>6237</v>
      </c>
      <c r="W670" s="27">
        <v>2E-3</v>
      </c>
      <c r="X670" s="2">
        <v>368</v>
      </c>
      <c r="Y670" s="2">
        <v>10088</v>
      </c>
      <c r="Z670" s="27">
        <v>3.0000000000000001E-3</v>
      </c>
      <c r="AA670" s="14">
        <v>409.7</v>
      </c>
      <c r="AB670" s="2">
        <v>8913</v>
      </c>
      <c r="AC670" s="27">
        <v>2E-3</v>
      </c>
      <c r="AD670" s="14">
        <v>583.64</v>
      </c>
      <c r="AE670" s="27">
        <v>0.42899999999999999</v>
      </c>
    </row>
    <row r="671" spans="1:31" x14ac:dyDescent="0.3">
      <c r="A671" t="s">
        <v>1785</v>
      </c>
      <c r="B671" s="2">
        <v>0</v>
      </c>
      <c r="C671" s="27"/>
      <c r="D671" s="2">
        <v>80</v>
      </c>
      <c r="E671" s="2">
        <v>0</v>
      </c>
      <c r="F671" s="27">
        <v>0</v>
      </c>
      <c r="G671" s="14">
        <v>11.5151515151515</v>
      </c>
      <c r="H671" s="2">
        <v>0</v>
      </c>
      <c r="I671" s="27">
        <v>0</v>
      </c>
      <c r="J671" s="14">
        <v>12.727273</v>
      </c>
      <c r="K671" s="27"/>
      <c r="L671" s="2">
        <v>2625</v>
      </c>
      <c r="M671" s="27">
        <v>3.1E-2</v>
      </c>
      <c r="N671" s="2">
        <v>225</v>
      </c>
      <c r="O671" s="2">
        <v>3216</v>
      </c>
      <c r="P671" s="27">
        <v>0.04</v>
      </c>
      <c r="Q671" s="14">
        <v>263.02999999999997</v>
      </c>
      <c r="R671" s="2">
        <v>2613</v>
      </c>
      <c r="S671" s="27">
        <v>3.4000000000000002E-2</v>
      </c>
      <c r="T671" s="14">
        <v>224.24</v>
      </c>
      <c r="U671" s="27">
        <v>-5.0000000000000001E-3</v>
      </c>
      <c r="V671" s="2">
        <v>86835</v>
      </c>
      <c r="W671" s="27">
        <v>2.1999999999999999E-2</v>
      </c>
      <c r="X671" s="2">
        <v>1438</v>
      </c>
      <c r="Y671" s="2">
        <v>98059</v>
      </c>
      <c r="Z671" s="27">
        <v>2.5000000000000001E-2</v>
      </c>
      <c r="AA671" s="14">
        <v>1505.45</v>
      </c>
      <c r="AB671" s="2">
        <v>74739</v>
      </c>
      <c r="AC671" s="27">
        <v>0.02</v>
      </c>
      <c r="AD671" s="14">
        <v>1410.91</v>
      </c>
      <c r="AE671" s="27">
        <v>-0.13900000000000001</v>
      </c>
    </row>
    <row r="672" spans="1:31" x14ac:dyDescent="0.3">
      <c r="A672" t="s">
        <v>1841</v>
      </c>
      <c r="B672" s="2">
        <v>0</v>
      </c>
      <c r="C672" s="27"/>
      <c r="D672" s="2">
        <v>80</v>
      </c>
      <c r="E672" s="2">
        <v>0</v>
      </c>
      <c r="F672" s="27">
        <v>0</v>
      </c>
      <c r="G672" s="14">
        <v>11.5151515151515</v>
      </c>
      <c r="H672" s="2">
        <v>0</v>
      </c>
      <c r="I672" s="27">
        <v>0</v>
      </c>
      <c r="J672" s="14">
        <v>12.727273</v>
      </c>
      <c r="K672" s="27"/>
      <c r="L672" s="2">
        <v>2343</v>
      </c>
      <c r="M672" s="27">
        <v>2.8000000000000001E-2</v>
      </c>
      <c r="N672" s="2">
        <v>215</v>
      </c>
      <c r="O672" s="2">
        <v>2555</v>
      </c>
      <c r="P672" s="27">
        <v>3.2000000000000001E-2</v>
      </c>
      <c r="Q672" s="14">
        <v>243.64</v>
      </c>
      <c r="R672" s="2">
        <v>1975</v>
      </c>
      <c r="S672" s="27">
        <v>2.5000000000000001E-2</v>
      </c>
      <c r="T672" s="14">
        <v>187.88</v>
      </c>
      <c r="U672" s="27">
        <v>-0.157</v>
      </c>
      <c r="V672" s="2">
        <v>70524</v>
      </c>
      <c r="W672" s="27">
        <v>1.7999999999999999E-2</v>
      </c>
      <c r="X672" s="2">
        <v>1316</v>
      </c>
      <c r="Y672" s="2">
        <v>74782</v>
      </c>
      <c r="Z672" s="27">
        <v>1.9E-2</v>
      </c>
      <c r="AA672" s="14">
        <v>1364.85</v>
      </c>
      <c r="AB672" s="2">
        <v>54615</v>
      </c>
      <c r="AC672" s="27">
        <v>1.4E-2</v>
      </c>
      <c r="AD672" s="14">
        <v>1139.3900000000001</v>
      </c>
      <c r="AE672" s="27">
        <v>-0.22600000000000001</v>
      </c>
    </row>
    <row r="673" spans="1:31" x14ac:dyDescent="0.3">
      <c r="A673" t="s">
        <v>1842</v>
      </c>
      <c r="B673" s="2">
        <v>0</v>
      </c>
      <c r="C673" s="27"/>
      <c r="D673" s="2">
        <v>80</v>
      </c>
      <c r="E673" s="2">
        <v>0</v>
      </c>
      <c r="F673" s="27">
        <v>0</v>
      </c>
      <c r="G673" s="14">
        <v>11.5151515151515</v>
      </c>
      <c r="H673" s="2">
        <v>0</v>
      </c>
      <c r="I673" s="27">
        <v>0</v>
      </c>
      <c r="J673" s="14">
        <v>12.727273</v>
      </c>
      <c r="K673" s="27"/>
      <c r="L673" s="2">
        <v>669</v>
      </c>
      <c r="M673" s="27">
        <v>8.0000000000000002E-3</v>
      </c>
      <c r="N673" s="2">
        <v>133</v>
      </c>
      <c r="O673" s="2">
        <v>533</v>
      </c>
      <c r="P673" s="27">
        <v>7.0000000000000001E-3</v>
      </c>
      <c r="Q673" s="14">
        <v>117.58</v>
      </c>
      <c r="R673" s="2">
        <v>347</v>
      </c>
      <c r="S673" s="27">
        <v>4.0000000000000001E-3</v>
      </c>
      <c r="T673" s="14">
        <v>92.73</v>
      </c>
      <c r="U673" s="27">
        <v>-0.48099999999999998</v>
      </c>
      <c r="V673" s="2">
        <v>14967</v>
      </c>
      <c r="W673" s="27">
        <v>4.0000000000000001E-3</v>
      </c>
      <c r="X673" s="2">
        <v>561</v>
      </c>
      <c r="Y673" s="2">
        <v>15608</v>
      </c>
      <c r="Z673" s="27">
        <v>4.0000000000000001E-3</v>
      </c>
      <c r="AA673" s="14">
        <v>621.21</v>
      </c>
      <c r="AB673" s="2">
        <v>10865</v>
      </c>
      <c r="AC673" s="27">
        <v>3.0000000000000001E-3</v>
      </c>
      <c r="AD673" s="14">
        <v>475.76</v>
      </c>
      <c r="AE673" s="27">
        <v>-0.27400000000000002</v>
      </c>
    </row>
    <row r="674" spans="1:31" x14ac:dyDescent="0.3">
      <c r="A674" t="s">
        <v>1843</v>
      </c>
      <c r="B674" s="2">
        <v>0</v>
      </c>
      <c r="C674" s="27"/>
      <c r="D674" s="2">
        <v>80</v>
      </c>
      <c r="E674" s="2">
        <v>0</v>
      </c>
      <c r="F674" s="27">
        <v>0</v>
      </c>
      <c r="G674" s="14">
        <v>11.5151515151515</v>
      </c>
      <c r="H674" s="2">
        <v>0</v>
      </c>
      <c r="I674" s="27">
        <v>0</v>
      </c>
      <c r="J674" s="14">
        <v>12.727273</v>
      </c>
      <c r="K674" s="27"/>
      <c r="L674" s="2">
        <v>551</v>
      </c>
      <c r="M674" s="27">
        <v>7.0000000000000001E-3</v>
      </c>
      <c r="N674" s="2">
        <v>125</v>
      </c>
      <c r="O674" s="2">
        <v>458</v>
      </c>
      <c r="P674" s="27">
        <v>6.0000000000000001E-3</v>
      </c>
      <c r="Q674" s="14">
        <v>89.7</v>
      </c>
      <c r="R674" s="2">
        <v>500</v>
      </c>
      <c r="S674" s="27">
        <v>6.0000000000000001E-3</v>
      </c>
      <c r="T674" s="14">
        <v>110.3</v>
      </c>
      <c r="U674" s="27">
        <v>-9.2999999999999999E-2</v>
      </c>
      <c r="V674" s="2">
        <v>15245</v>
      </c>
      <c r="W674" s="27">
        <v>4.0000000000000001E-3</v>
      </c>
      <c r="X674" s="2">
        <v>602</v>
      </c>
      <c r="Y674" s="2">
        <v>14645</v>
      </c>
      <c r="Z674" s="27">
        <v>4.0000000000000001E-3</v>
      </c>
      <c r="AA674" s="14">
        <v>543.03</v>
      </c>
      <c r="AB674" s="2">
        <v>10670</v>
      </c>
      <c r="AC674" s="27">
        <v>3.0000000000000001E-3</v>
      </c>
      <c r="AD674" s="14">
        <v>491.52</v>
      </c>
      <c r="AE674" s="27">
        <v>-0.3</v>
      </c>
    </row>
    <row r="675" spans="1:31" x14ac:dyDescent="0.3">
      <c r="A675" t="s">
        <v>1844</v>
      </c>
      <c r="B675" s="2">
        <v>0</v>
      </c>
      <c r="C675" s="27"/>
      <c r="D675" s="2">
        <v>80</v>
      </c>
      <c r="E675" s="2">
        <v>0</v>
      </c>
      <c r="F675" s="27">
        <v>0</v>
      </c>
      <c r="G675" s="14">
        <v>11.5151515151515</v>
      </c>
      <c r="H675" s="2">
        <v>0</v>
      </c>
      <c r="I675" s="27">
        <v>0</v>
      </c>
      <c r="J675" s="14">
        <v>12.727273</v>
      </c>
      <c r="K675" s="27"/>
      <c r="L675" s="2">
        <v>1123</v>
      </c>
      <c r="M675" s="27">
        <v>1.2999999999999999E-2</v>
      </c>
      <c r="N675" s="2">
        <v>109</v>
      </c>
      <c r="O675" s="2">
        <v>1564</v>
      </c>
      <c r="P675" s="27">
        <v>0.02</v>
      </c>
      <c r="Q675" s="14">
        <v>179.39</v>
      </c>
      <c r="R675" s="2">
        <v>1128</v>
      </c>
      <c r="S675" s="27">
        <v>1.4999999999999999E-2</v>
      </c>
      <c r="T675" s="14">
        <v>143.03</v>
      </c>
      <c r="U675" s="27">
        <v>4.0000000000000001E-3</v>
      </c>
      <c r="V675" s="2">
        <v>40312</v>
      </c>
      <c r="W675" s="27">
        <v>0.01</v>
      </c>
      <c r="X675" s="2">
        <v>910</v>
      </c>
      <c r="Y675" s="2">
        <v>44529</v>
      </c>
      <c r="Z675" s="27">
        <v>1.2E-2</v>
      </c>
      <c r="AA675" s="14">
        <v>1062.42</v>
      </c>
      <c r="AB675" s="2">
        <v>33080</v>
      </c>
      <c r="AC675" s="27">
        <v>8.9999999999999993E-3</v>
      </c>
      <c r="AD675" s="14">
        <v>956.36</v>
      </c>
      <c r="AE675" s="27">
        <v>-0.17899999999999999</v>
      </c>
    </row>
    <row r="676" spans="1:31" x14ac:dyDescent="0.3">
      <c r="A676" t="s">
        <v>1845</v>
      </c>
      <c r="B676" s="2">
        <v>0</v>
      </c>
      <c r="C676" s="27"/>
      <c r="D676" s="2">
        <v>80</v>
      </c>
      <c r="E676" s="2">
        <v>0</v>
      </c>
      <c r="F676" s="27">
        <v>0</v>
      </c>
      <c r="G676" s="14">
        <v>11.5151515151515</v>
      </c>
      <c r="H676" s="2">
        <v>0</v>
      </c>
      <c r="I676" s="27">
        <v>0</v>
      </c>
      <c r="J676" s="14">
        <v>12.727273</v>
      </c>
      <c r="K676" s="27"/>
      <c r="L676" s="2">
        <v>282</v>
      </c>
      <c r="M676" s="27">
        <v>3.0000000000000001E-3</v>
      </c>
      <c r="N676" s="2">
        <v>59</v>
      </c>
      <c r="O676" s="2">
        <v>661</v>
      </c>
      <c r="P676" s="27">
        <v>8.0000000000000002E-3</v>
      </c>
      <c r="Q676" s="14">
        <v>104.24</v>
      </c>
      <c r="R676" s="2">
        <v>638</v>
      </c>
      <c r="S676" s="27">
        <v>8.0000000000000002E-3</v>
      </c>
      <c r="T676" s="14">
        <v>107.27</v>
      </c>
      <c r="U676" s="27">
        <v>1.262</v>
      </c>
      <c r="V676" s="2">
        <v>16311</v>
      </c>
      <c r="W676" s="27">
        <v>4.0000000000000001E-3</v>
      </c>
      <c r="X676" s="2">
        <v>532</v>
      </c>
      <c r="Y676" s="2">
        <v>23277</v>
      </c>
      <c r="Z676" s="27">
        <v>6.0000000000000001E-3</v>
      </c>
      <c r="AA676" s="14">
        <v>693.94</v>
      </c>
      <c r="AB676" s="2">
        <v>20124</v>
      </c>
      <c r="AC676" s="27">
        <v>5.0000000000000001E-3</v>
      </c>
      <c r="AD676" s="14">
        <v>604.85</v>
      </c>
      <c r="AE676" s="27">
        <v>0.23400000000000001</v>
      </c>
    </row>
    <row r="677" spans="1:31" x14ac:dyDescent="0.3">
      <c r="A677" t="s">
        <v>1834</v>
      </c>
      <c r="B677" s="2">
        <v>0</v>
      </c>
      <c r="C677" s="27"/>
      <c r="D677" s="2">
        <v>80</v>
      </c>
      <c r="E677" s="2">
        <v>34</v>
      </c>
      <c r="F677" s="27">
        <v>1</v>
      </c>
      <c r="G677" s="14">
        <v>24.2424242424242</v>
      </c>
      <c r="H677" s="2">
        <v>0</v>
      </c>
      <c r="I677" s="27">
        <v>0</v>
      </c>
      <c r="J677" s="14">
        <v>12.727273</v>
      </c>
      <c r="K677" s="27"/>
      <c r="L677" s="2">
        <v>78326</v>
      </c>
      <c r="M677" s="27">
        <v>0.93400000000000005</v>
      </c>
      <c r="N677" s="2">
        <v>659</v>
      </c>
      <c r="O677" s="2">
        <v>72898</v>
      </c>
      <c r="P677" s="27">
        <v>0.90900000000000003</v>
      </c>
      <c r="Q677" s="14">
        <v>592.12</v>
      </c>
      <c r="R677" s="2">
        <v>71686</v>
      </c>
      <c r="S677" s="27">
        <v>0.92200000000000004</v>
      </c>
      <c r="T677" s="14">
        <v>792.12</v>
      </c>
      <c r="U677" s="27">
        <v>-8.5000000000000006E-2</v>
      </c>
      <c r="V677" s="2">
        <v>3775433</v>
      </c>
      <c r="W677" s="27">
        <v>0.95099999999999996</v>
      </c>
      <c r="X677" s="2">
        <v>8496</v>
      </c>
      <c r="Y677" s="2">
        <v>3630647</v>
      </c>
      <c r="Z677" s="27">
        <v>0.94</v>
      </c>
      <c r="AA677" s="14">
        <v>8317.58</v>
      </c>
      <c r="AB677" s="2">
        <v>3601314</v>
      </c>
      <c r="AC677" s="27">
        <v>0.95099999999999996</v>
      </c>
      <c r="AD677" s="14">
        <v>7896.97</v>
      </c>
      <c r="AE677" s="27">
        <v>-4.5999999999999999E-2</v>
      </c>
    </row>
    <row r="678" spans="1:31" x14ac:dyDescent="0.3">
      <c r="A678" t="s">
        <v>1782</v>
      </c>
      <c r="B678" s="2">
        <v>0</v>
      </c>
      <c r="C678" s="27"/>
      <c r="D678" s="2">
        <v>80</v>
      </c>
      <c r="E678" s="2">
        <v>0</v>
      </c>
      <c r="F678" s="27">
        <v>0</v>
      </c>
      <c r="G678" s="14">
        <v>11.5151515151515</v>
      </c>
      <c r="H678" s="2">
        <v>0</v>
      </c>
      <c r="I678" s="27">
        <v>0</v>
      </c>
      <c r="J678" s="14">
        <v>12.727273</v>
      </c>
      <c r="K678" s="27"/>
      <c r="L678" s="2">
        <v>63658</v>
      </c>
      <c r="M678" s="27">
        <v>0.75900000000000001</v>
      </c>
      <c r="N678" s="2">
        <v>678</v>
      </c>
      <c r="O678" s="2">
        <v>58139</v>
      </c>
      <c r="P678" s="27">
        <v>0.72499999999999998</v>
      </c>
      <c r="Q678" s="14">
        <v>617</v>
      </c>
      <c r="R678" s="2">
        <v>57241</v>
      </c>
      <c r="S678" s="27">
        <v>0.73599999999999999</v>
      </c>
      <c r="T678" s="14">
        <v>847.27</v>
      </c>
      <c r="U678" s="27">
        <v>-0.10100000000000001</v>
      </c>
      <c r="V678" s="2">
        <v>3070795</v>
      </c>
      <c r="W678" s="27">
        <v>0.77400000000000002</v>
      </c>
      <c r="X678" s="2">
        <v>10126</v>
      </c>
      <c r="Y678" s="2">
        <v>2946389</v>
      </c>
      <c r="Z678" s="27">
        <v>0.76200000000000001</v>
      </c>
      <c r="AA678" s="14">
        <v>9819</v>
      </c>
      <c r="AB678" s="2">
        <v>2935862</v>
      </c>
      <c r="AC678" s="27">
        <v>0.77500000000000002</v>
      </c>
      <c r="AD678" s="14">
        <v>8410.91</v>
      </c>
      <c r="AE678" s="27">
        <v>-4.3999999999999997E-2</v>
      </c>
    </row>
    <row r="679" spans="1:31" x14ac:dyDescent="0.3">
      <c r="A679" t="s">
        <v>1836</v>
      </c>
      <c r="B679" s="2">
        <v>0</v>
      </c>
      <c r="C679" s="27"/>
      <c r="D679" s="2">
        <v>80</v>
      </c>
      <c r="E679" s="2">
        <v>0</v>
      </c>
      <c r="F679" s="27">
        <v>0</v>
      </c>
      <c r="G679" s="14">
        <v>11.5151515151515</v>
      </c>
      <c r="H679" s="2">
        <v>0</v>
      </c>
      <c r="I679" s="27">
        <v>0</v>
      </c>
      <c r="J679" s="14">
        <v>12.727273</v>
      </c>
      <c r="K679" s="27"/>
      <c r="L679" s="2">
        <v>25471</v>
      </c>
      <c r="M679" s="27">
        <v>0.30399999999999999</v>
      </c>
      <c r="N679" s="2">
        <v>470</v>
      </c>
      <c r="O679" s="2">
        <v>20812</v>
      </c>
      <c r="P679" s="27">
        <v>0.26</v>
      </c>
      <c r="Q679" s="14">
        <v>461.21</v>
      </c>
      <c r="R679" s="2">
        <v>20554</v>
      </c>
      <c r="S679" s="27">
        <v>0.26400000000000001</v>
      </c>
      <c r="T679" s="14">
        <v>574.54999999999995</v>
      </c>
      <c r="U679" s="27">
        <v>-0.193</v>
      </c>
      <c r="V679" s="2">
        <v>1216441</v>
      </c>
      <c r="W679" s="27">
        <v>0.307</v>
      </c>
      <c r="X679" s="2">
        <v>7238</v>
      </c>
      <c r="Y679" s="2">
        <v>1082267</v>
      </c>
      <c r="Z679" s="27">
        <v>0.28000000000000003</v>
      </c>
      <c r="AA679" s="14">
        <v>6706.06</v>
      </c>
      <c r="AB679" s="2">
        <v>1049194</v>
      </c>
      <c r="AC679" s="27">
        <v>0.27700000000000002</v>
      </c>
      <c r="AD679" s="14">
        <v>6227.27</v>
      </c>
      <c r="AE679" s="27">
        <v>-0.13700000000000001</v>
      </c>
    </row>
    <row r="680" spans="1:31" x14ac:dyDescent="0.3">
      <c r="A680" t="s">
        <v>1837</v>
      </c>
      <c r="B680" s="2">
        <v>0</v>
      </c>
      <c r="C680" s="27"/>
      <c r="D680" s="2">
        <v>80</v>
      </c>
      <c r="E680" s="2">
        <v>0</v>
      </c>
      <c r="F680" s="27">
        <v>0</v>
      </c>
      <c r="G680" s="14">
        <v>11.5151515151515</v>
      </c>
      <c r="H680" s="2">
        <v>0</v>
      </c>
      <c r="I680" s="27">
        <v>0</v>
      </c>
      <c r="J680" s="14">
        <v>12.727273</v>
      </c>
      <c r="K680" s="27"/>
      <c r="L680" s="2">
        <v>4785</v>
      </c>
      <c r="M680" s="27">
        <v>5.7000000000000002E-2</v>
      </c>
      <c r="N680" s="2">
        <v>323</v>
      </c>
      <c r="O680" s="2">
        <v>3666</v>
      </c>
      <c r="P680" s="27">
        <v>4.5999999999999999E-2</v>
      </c>
      <c r="Q680" s="14">
        <v>231.52</v>
      </c>
      <c r="R680" s="2">
        <v>3991</v>
      </c>
      <c r="S680" s="27">
        <v>5.0999999999999997E-2</v>
      </c>
      <c r="T680" s="14">
        <v>303.02999999999997</v>
      </c>
      <c r="U680" s="27">
        <v>-0.16600000000000001</v>
      </c>
      <c r="V680" s="2">
        <v>251196</v>
      </c>
      <c r="W680" s="27">
        <v>6.3E-2</v>
      </c>
      <c r="X680" s="2">
        <v>3112</v>
      </c>
      <c r="Y680" s="2">
        <v>227001</v>
      </c>
      <c r="Z680" s="27">
        <v>5.8999999999999997E-2</v>
      </c>
      <c r="AA680" s="14">
        <v>2558.79</v>
      </c>
      <c r="AB680" s="2">
        <v>224552</v>
      </c>
      <c r="AC680" s="27">
        <v>5.8999999999999997E-2</v>
      </c>
      <c r="AD680" s="14">
        <v>2673.94</v>
      </c>
      <c r="AE680" s="27">
        <v>-0.106</v>
      </c>
    </row>
    <row r="681" spans="1:31" x14ac:dyDescent="0.3">
      <c r="A681" t="s">
        <v>1838</v>
      </c>
      <c r="B681" s="2">
        <v>0</v>
      </c>
      <c r="C681" s="27"/>
      <c r="D681" s="2">
        <v>80</v>
      </c>
      <c r="E681" s="2">
        <v>0</v>
      </c>
      <c r="F681" s="27">
        <v>0</v>
      </c>
      <c r="G681" s="14">
        <v>11.5151515151515</v>
      </c>
      <c r="H681" s="2">
        <v>0</v>
      </c>
      <c r="I681" s="27">
        <v>0</v>
      </c>
      <c r="J681" s="14">
        <v>12.727273</v>
      </c>
      <c r="K681" s="27"/>
      <c r="L681" s="2">
        <v>4552</v>
      </c>
      <c r="M681" s="27">
        <v>5.3999999999999999E-2</v>
      </c>
      <c r="N681" s="2">
        <v>256</v>
      </c>
      <c r="O681" s="2">
        <v>3761</v>
      </c>
      <c r="P681" s="27">
        <v>4.7E-2</v>
      </c>
      <c r="Q681" s="14">
        <v>204.85</v>
      </c>
      <c r="R681" s="2">
        <v>3802</v>
      </c>
      <c r="S681" s="27">
        <v>4.9000000000000002E-2</v>
      </c>
      <c r="T681" s="14">
        <v>307.27</v>
      </c>
      <c r="U681" s="27">
        <v>-0.16500000000000001</v>
      </c>
      <c r="V681" s="2">
        <v>203837</v>
      </c>
      <c r="W681" s="27">
        <v>5.0999999999999997E-2</v>
      </c>
      <c r="X681" s="2">
        <v>1547</v>
      </c>
      <c r="Y681" s="2">
        <v>179191</v>
      </c>
      <c r="Z681" s="27">
        <v>4.5999999999999999E-2</v>
      </c>
      <c r="AA681" s="14">
        <v>1929.7</v>
      </c>
      <c r="AB681" s="2">
        <v>170182</v>
      </c>
      <c r="AC681" s="27">
        <v>4.4999999999999998E-2</v>
      </c>
      <c r="AD681" s="14">
        <v>1894.55</v>
      </c>
      <c r="AE681" s="27">
        <v>-0.16500000000000001</v>
      </c>
    </row>
    <row r="682" spans="1:31" x14ac:dyDescent="0.3">
      <c r="A682" t="s">
        <v>1839</v>
      </c>
      <c r="B682" s="2">
        <v>0</v>
      </c>
      <c r="C682" s="27"/>
      <c r="D682" s="2">
        <v>80</v>
      </c>
      <c r="E682" s="2">
        <v>0</v>
      </c>
      <c r="F682" s="27">
        <v>0</v>
      </c>
      <c r="G682" s="14">
        <v>11.5151515151515</v>
      </c>
      <c r="H682" s="2">
        <v>0</v>
      </c>
      <c r="I682" s="27">
        <v>0</v>
      </c>
      <c r="J682" s="14">
        <v>12.727273</v>
      </c>
      <c r="K682" s="27"/>
      <c r="L682" s="2">
        <v>16134</v>
      </c>
      <c r="M682" s="27">
        <v>0.192</v>
      </c>
      <c r="N682" s="2">
        <v>444</v>
      </c>
      <c r="O682" s="2">
        <v>13385</v>
      </c>
      <c r="P682" s="27">
        <v>0.16700000000000001</v>
      </c>
      <c r="Q682" s="14">
        <v>421.82</v>
      </c>
      <c r="R682" s="2">
        <v>12761</v>
      </c>
      <c r="S682" s="27">
        <v>0.16400000000000001</v>
      </c>
      <c r="T682" s="14">
        <v>481.82</v>
      </c>
      <c r="U682" s="27">
        <v>-0.20899999999999999</v>
      </c>
      <c r="V682" s="2">
        <v>761408</v>
      </c>
      <c r="W682" s="27">
        <v>0.192</v>
      </c>
      <c r="X682" s="2">
        <v>4633</v>
      </c>
      <c r="Y682" s="2">
        <v>676075</v>
      </c>
      <c r="Z682" s="27">
        <v>0.17499999999999999</v>
      </c>
      <c r="AA682" s="14">
        <v>4198.18</v>
      </c>
      <c r="AB682" s="2">
        <v>654460</v>
      </c>
      <c r="AC682" s="27">
        <v>0.17299999999999999</v>
      </c>
      <c r="AD682" s="14">
        <v>4456.97</v>
      </c>
      <c r="AE682" s="27">
        <v>-0.14000000000000001</v>
      </c>
    </row>
    <row r="683" spans="1:31" x14ac:dyDescent="0.3">
      <c r="A683" t="s">
        <v>1840</v>
      </c>
      <c r="B683" s="2">
        <v>0</v>
      </c>
      <c r="C683" s="27"/>
      <c r="D683" s="2">
        <v>80</v>
      </c>
      <c r="E683" s="2">
        <v>0</v>
      </c>
      <c r="F683" s="27">
        <v>0</v>
      </c>
      <c r="G683" s="14">
        <v>11.5151515151515</v>
      </c>
      <c r="H683" s="2">
        <v>0</v>
      </c>
      <c r="I683" s="27">
        <v>0</v>
      </c>
      <c r="J683" s="14">
        <v>12.727273</v>
      </c>
      <c r="K683" s="27"/>
      <c r="L683" s="2">
        <v>38187</v>
      </c>
      <c r="M683" s="27">
        <v>0.45500000000000002</v>
      </c>
      <c r="N683" s="2">
        <v>488</v>
      </c>
      <c r="O683" s="2">
        <v>37327</v>
      </c>
      <c r="P683" s="27">
        <v>0.46600000000000003</v>
      </c>
      <c r="Q683" s="14">
        <v>562.41999999999996</v>
      </c>
      <c r="R683" s="2">
        <v>36687</v>
      </c>
      <c r="S683" s="27">
        <v>0.47199999999999998</v>
      </c>
      <c r="T683" s="14">
        <v>663.64</v>
      </c>
      <c r="U683" s="27">
        <v>-3.9E-2</v>
      </c>
      <c r="V683" s="2">
        <v>1854354</v>
      </c>
      <c r="W683" s="27">
        <v>0.46700000000000003</v>
      </c>
      <c r="X683" s="2">
        <v>4844</v>
      </c>
      <c r="Y683" s="2">
        <v>1864122</v>
      </c>
      <c r="Z683" s="27">
        <v>0.48199999999999998</v>
      </c>
      <c r="AA683" s="14">
        <v>5290.3</v>
      </c>
      <c r="AB683" s="2">
        <v>1886668</v>
      </c>
      <c r="AC683" s="27">
        <v>0.498</v>
      </c>
      <c r="AD683" s="14">
        <v>4840.6099999999997</v>
      </c>
      <c r="AE683" s="27">
        <v>1.7000000000000001E-2</v>
      </c>
    </row>
    <row r="684" spans="1:31" x14ac:dyDescent="0.3">
      <c r="A684" t="s">
        <v>1783</v>
      </c>
      <c r="B684" s="2">
        <v>0</v>
      </c>
      <c r="C684" s="27"/>
      <c r="D684" s="2">
        <v>80</v>
      </c>
      <c r="E684" s="2">
        <v>34</v>
      </c>
      <c r="F684" s="27">
        <v>1</v>
      </c>
      <c r="G684" s="14">
        <v>24.2424242424242</v>
      </c>
      <c r="H684" s="2">
        <v>0</v>
      </c>
      <c r="I684" s="27">
        <v>0</v>
      </c>
      <c r="J684" s="14">
        <v>12.727273</v>
      </c>
      <c r="K684" s="27"/>
      <c r="L684" s="2">
        <v>14668</v>
      </c>
      <c r="M684" s="27">
        <v>0.17499999999999999</v>
      </c>
      <c r="N684" s="2">
        <v>489</v>
      </c>
      <c r="O684" s="2">
        <v>14759</v>
      </c>
      <c r="P684" s="27">
        <v>0.184</v>
      </c>
      <c r="Q684" s="14">
        <v>466.67</v>
      </c>
      <c r="R684" s="2">
        <v>14445</v>
      </c>
      <c r="S684" s="27">
        <v>0.186</v>
      </c>
      <c r="T684" s="14">
        <v>575.76</v>
      </c>
      <c r="U684" s="27">
        <v>-1.4999999999999999E-2</v>
      </c>
      <c r="V684" s="2">
        <v>704638</v>
      </c>
      <c r="W684" s="27">
        <v>0.17799999999999999</v>
      </c>
      <c r="X684" s="2">
        <v>3644</v>
      </c>
      <c r="Y684" s="2">
        <v>684258</v>
      </c>
      <c r="Z684" s="27">
        <v>0.17699999999999999</v>
      </c>
      <c r="AA684" s="14">
        <v>3935.15</v>
      </c>
      <c r="AB684" s="2">
        <v>665452</v>
      </c>
      <c r="AC684" s="27">
        <v>0.17599999999999999</v>
      </c>
      <c r="AD684" s="14">
        <v>3744.85</v>
      </c>
      <c r="AE684" s="27">
        <v>-5.6000000000000001E-2</v>
      </c>
    </row>
    <row r="685" spans="1:31" x14ac:dyDescent="0.3">
      <c r="A685" t="s">
        <v>1784</v>
      </c>
      <c r="B685" s="2">
        <v>0</v>
      </c>
      <c r="C685" s="27"/>
      <c r="D685" s="2">
        <v>80</v>
      </c>
      <c r="E685" s="2">
        <v>0</v>
      </c>
      <c r="F685" s="27">
        <v>0</v>
      </c>
      <c r="G685" s="14">
        <v>11.5151515151515</v>
      </c>
      <c r="H685" s="2">
        <v>0</v>
      </c>
      <c r="I685" s="27">
        <v>0</v>
      </c>
      <c r="J685" s="14">
        <v>12.727273</v>
      </c>
      <c r="K685" s="27"/>
      <c r="L685" s="2">
        <v>4377</v>
      </c>
      <c r="M685" s="27">
        <v>5.1999999999999998E-2</v>
      </c>
      <c r="N685" s="2">
        <v>284</v>
      </c>
      <c r="O685" s="2">
        <v>4929</v>
      </c>
      <c r="P685" s="27">
        <v>6.0999999999999999E-2</v>
      </c>
      <c r="Q685" s="14">
        <v>262</v>
      </c>
      <c r="R685" s="2">
        <v>4485</v>
      </c>
      <c r="S685" s="27">
        <v>5.8000000000000003E-2</v>
      </c>
      <c r="T685" s="14">
        <v>300.61</v>
      </c>
      <c r="U685" s="27">
        <v>2.5000000000000001E-2</v>
      </c>
      <c r="V685" s="2">
        <v>227244</v>
      </c>
      <c r="W685" s="27">
        <v>5.7000000000000002E-2</v>
      </c>
      <c r="X685" s="2">
        <v>2164</v>
      </c>
      <c r="Y685" s="2">
        <v>220359</v>
      </c>
      <c r="Z685" s="27">
        <v>5.7000000000000002E-2</v>
      </c>
      <c r="AA685" s="14">
        <v>2262</v>
      </c>
      <c r="AB685" s="2">
        <v>218710</v>
      </c>
      <c r="AC685" s="27">
        <v>5.8000000000000003E-2</v>
      </c>
      <c r="AD685" s="14">
        <v>2314.5500000000002</v>
      </c>
      <c r="AE685" s="27">
        <v>-3.7999999999999999E-2</v>
      </c>
    </row>
    <row r="686" spans="1:31" x14ac:dyDescent="0.3">
      <c r="A686" t="s">
        <v>1841</v>
      </c>
      <c r="B686" s="2">
        <v>0</v>
      </c>
      <c r="C686" s="27"/>
      <c r="D686" s="2">
        <v>80</v>
      </c>
      <c r="E686" s="2">
        <v>0</v>
      </c>
      <c r="F686" s="27">
        <v>0</v>
      </c>
      <c r="G686" s="14">
        <v>11.5151515151515</v>
      </c>
      <c r="H686" s="2">
        <v>0</v>
      </c>
      <c r="I686" s="27">
        <v>0</v>
      </c>
      <c r="J686" s="14">
        <v>12.727273</v>
      </c>
      <c r="K686" s="27"/>
      <c r="L686" s="2">
        <v>2576</v>
      </c>
      <c r="M686" s="27">
        <v>3.1E-2</v>
      </c>
      <c r="N686" s="2">
        <v>200</v>
      </c>
      <c r="O686" s="2">
        <v>2542</v>
      </c>
      <c r="P686" s="27">
        <v>3.2000000000000001E-2</v>
      </c>
      <c r="Q686" s="14">
        <v>210.3</v>
      </c>
      <c r="R686" s="2">
        <v>1989</v>
      </c>
      <c r="S686" s="27">
        <v>2.5999999999999999E-2</v>
      </c>
      <c r="T686" s="14">
        <v>221.21</v>
      </c>
      <c r="U686" s="27">
        <v>-0.22800000000000001</v>
      </c>
      <c r="V686" s="2">
        <v>113404</v>
      </c>
      <c r="W686" s="27">
        <v>2.9000000000000001E-2</v>
      </c>
      <c r="X686" s="2">
        <v>1472</v>
      </c>
      <c r="Y686" s="2">
        <v>103461</v>
      </c>
      <c r="Z686" s="27">
        <v>2.7E-2</v>
      </c>
      <c r="AA686" s="14">
        <v>1517.58</v>
      </c>
      <c r="AB686" s="2">
        <v>103399</v>
      </c>
      <c r="AC686" s="27">
        <v>2.7E-2</v>
      </c>
      <c r="AD686" s="14">
        <v>1663.64</v>
      </c>
      <c r="AE686" s="27">
        <v>-8.7999999999999995E-2</v>
      </c>
    </row>
    <row r="687" spans="1:31" x14ac:dyDescent="0.3">
      <c r="A687" t="s">
        <v>1842</v>
      </c>
      <c r="B687" s="2">
        <v>0</v>
      </c>
      <c r="C687" s="27"/>
      <c r="D687" s="2">
        <v>80</v>
      </c>
      <c r="E687" s="2">
        <v>0</v>
      </c>
      <c r="F687" s="27">
        <v>0</v>
      </c>
      <c r="G687" s="14">
        <v>11.5151515151515</v>
      </c>
      <c r="H687" s="2">
        <v>0</v>
      </c>
      <c r="I687" s="27">
        <v>0</v>
      </c>
      <c r="J687" s="14">
        <v>12.727273</v>
      </c>
      <c r="K687" s="27"/>
      <c r="L687" s="2">
        <v>325</v>
      </c>
      <c r="M687" s="27">
        <v>4.0000000000000001E-3</v>
      </c>
      <c r="N687" s="2">
        <v>90</v>
      </c>
      <c r="O687" s="2">
        <v>596</v>
      </c>
      <c r="P687" s="27">
        <v>7.0000000000000001E-3</v>
      </c>
      <c r="Q687" s="14">
        <v>116.36</v>
      </c>
      <c r="R687" s="2">
        <v>333</v>
      </c>
      <c r="S687" s="27">
        <v>4.0000000000000001E-3</v>
      </c>
      <c r="T687" s="14">
        <v>80</v>
      </c>
      <c r="U687" s="27">
        <v>2.5000000000000001E-2</v>
      </c>
      <c r="V687" s="2">
        <v>18492</v>
      </c>
      <c r="W687" s="27">
        <v>5.0000000000000001E-3</v>
      </c>
      <c r="X687" s="2">
        <v>604</v>
      </c>
      <c r="Y687" s="2">
        <v>19065</v>
      </c>
      <c r="Z687" s="27">
        <v>5.0000000000000001E-3</v>
      </c>
      <c r="AA687" s="14">
        <v>676.97</v>
      </c>
      <c r="AB687" s="2">
        <v>17917</v>
      </c>
      <c r="AC687" s="27">
        <v>5.0000000000000001E-3</v>
      </c>
      <c r="AD687" s="14">
        <v>600.61</v>
      </c>
      <c r="AE687" s="27">
        <v>-3.1E-2</v>
      </c>
    </row>
    <row r="688" spans="1:31" x14ac:dyDescent="0.3">
      <c r="A688" t="s">
        <v>1843</v>
      </c>
      <c r="B688" s="2">
        <v>0</v>
      </c>
      <c r="C688" s="27"/>
      <c r="D688" s="2">
        <v>80</v>
      </c>
      <c r="E688" s="2">
        <v>0</v>
      </c>
      <c r="F688" s="27">
        <v>0</v>
      </c>
      <c r="G688" s="14">
        <v>11.5151515151515</v>
      </c>
      <c r="H688" s="2">
        <v>0</v>
      </c>
      <c r="I688" s="27">
        <v>0</v>
      </c>
      <c r="J688" s="14">
        <v>12.727273</v>
      </c>
      <c r="K688" s="27"/>
      <c r="L688" s="2">
        <v>276</v>
      </c>
      <c r="M688" s="27">
        <v>3.0000000000000001E-3</v>
      </c>
      <c r="N688" s="2">
        <v>76</v>
      </c>
      <c r="O688" s="2">
        <v>174</v>
      </c>
      <c r="P688" s="27">
        <v>2E-3</v>
      </c>
      <c r="Q688" s="14">
        <v>47.88</v>
      </c>
      <c r="R688" s="2">
        <v>141</v>
      </c>
      <c r="S688" s="27">
        <v>2E-3</v>
      </c>
      <c r="T688" s="14">
        <v>49.7</v>
      </c>
      <c r="U688" s="27">
        <v>-0.48899999999999999</v>
      </c>
      <c r="V688" s="2">
        <v>10483</v>
      </c>
      <c r="W688" s="27">
        <v>3.0000000000000001E-3</v>
      </c>
      <c r="X688" s="2">
        <v>467</v>
      </c>
      <c r="Y688" s="2">
        <v>9719</v>
      </c>
      <c r="Z688" s="27">
        <v>3.0000000000000001E-3</v>
      </c>
      <c r="AA688" s="14">
        <v>426.06</v>
      </c>
      <c r="AB688" s="2">
        <v>10256</v>
      </c>
      <c r="AC688" s="27">
        <v>3.0000000000000001E-3</v>
      </c>
      <c r="AD688" s="14">
        <v>570.91</v>
      </c>
      <c r="AE688" s="27">
        <v>-2.1999999999999999E-2</v>
      </c>
    </row>
    <row r="689" spans="1:31" x14ac:dyDescent="0.3">
      <c r="A689" t="s">
        <v>1844</v>
      </c>
      <c r="B689" s="2">
        <v>0</v>
      </c>
      <c r="C689" s="27"/>
      <c r="D689" s="2">
        <v>80</v>
      </c>
      <c r="E689" s="2">
        <v>0</v>
      </c>
      <c r="F689" s="27">
        <v>0</v>
      </c>
      <c r="G689" s="14">
        <v>11.5151515151515</v>
      </c>
      <c r="H689" s="2">
        <v>0</v>
      </c>
      <c r="I689" s="27">
        <v>0</v>
      </c>
      <c r="J689" s="14">
        <v>12.727273</v>
      </c>
      <c r="K689" s="27"/>
      <c r="L689" s="2">
        <v>1975</v>
      </c>
      <c r="M689" s="27">
        <v>2.4E-2</v>
      </c>
      <c r="N689" s="2">
        <v>193</v>
      </c>
      <c r="O689" s="2">
        <v>1772</v>
      </c>
      <c r="P689" s="27">
        <v>2.1999999999999999E-2</v>
      </c>
      <c r="Q689" s="14">
        <v>192.73</v>
      </c>
      <c r="R689" s="2">
        <v>1515</v>
      </c>
      <c r="S689" s="27">
        <v>1.9E-2</v>
      </c>
      <c r="T689" s="14">
        <v>174.55</v>
      </c>
      <c r="U689" s="27">
        <v>-0.23300000000000001</v>
      </c>
      <c r="V689" s="2">
        <v>84429</v>
      </c>
      <c r="W689" s="27">
        <v>2.1000000000000001E-2</v>
      </c>
      <c r="X689" s="2">
        <v>1369</v>
      </c>
      <c r="Y689" s="2">
        <v>74677</v>
      </c>
      <c r="Z689" s="27">
        <v>1.9E-2</v>
      </c>
      <c r="AA689" s="14">
        <v>1189.7</v>
      </c>
      <c r="AB689" s="2">
        <v>75226</v>
      </c>
      <c r="AC689" s="27">
        <v>0.02</v>
      </c>
      <c r="AD689" s="14">
        <v>1381.82</v>
      </c>
      <c r="AE689" s="27">
        <v>-0.109</v>
      </c>
    </row>
    <row r="690" spans="1:31" x14ac:dyDescent="0.3">
      <c r="A690" t="s">
        <v>1845</v>
      </c>
      <c r="B690" s="2">
        <v>0</v>
      </c>
      <c r="C690" s="27"/>
      <c r="D690" s="2">
        <v>80</v>
      </c>
      <c r="E690" s="2">
        <v>0</v>
      </c>
      <c r="F690" s="27">
        <v>0</v>
      </c>
      <c r="G690" s="14">
        <v>11.5151515151515</v>
      </c>
      <c r="H690" s="2">
        <v>0</v>
      </c>
      <c r="I690" s="27">
        <v>0</v>
      </c>
      <c r="J690" s="14">
        <v>12.727273</v>
      </c>
      <c r="K690" s="27"/>
      <c r="L690" s="2">
        <v>1801</v>
      </c>
      <c r="M690" s="27">
        <v>2.1000000000000001E-2</v>
      </c>
      <c r="N690" s="2">
        <v>164</v>
      </c>
      <c r="O690" s="2">
        <v>2387</v>
      </c>
      <c r="P690" s="27">
        <v>0.03</v>
      </c>
      <c r="Q690" s="14">
        <v>206.67</v>
      </c>
      <c r="R690" s="2">
        <v>2496</v>
      </c>
      <c r="S690" s="27">
        <v>3.2000000000000001E-2</v>
      </c>
      <c r="T690" s="14">
        <v>240</v>
      </c>
      <c r="U690" s="27">
        <v>0.38600000000000001</v>
      </c>
      <c r="V690" s="2">
        <v>113840</v>
      </c>
      <c r="W690" s="27">
        <v>2.9000000000000001E-2</v>
      </c>
      <c r="X690" s="2">
        <v>1362</v>
      </c>
      <c r="Y690" s="2">
        <v>116898</v>
      </c>
      <c r="Z690" s="27">
        <v>0.03</v>
      </c>
      <c r="AA690" s="14">
        <v>1480.61</v>
      </c>
      <c r="AB690" s="2">
        <v>115311</v>
      </c>
      <c r="AC690" s="27">
        <v>0.03</v>
      </c>
      <c r="AD690" s="14">
        <v>1402.42</v>
      </c>
      <c r="AE690" s="27">
        <v>1.2999999999999999E-2</v>
      </c>
    </row>
    <row r="691" spans="1:31" x14ac:dyDescent="0.3">
      <c r="A691" t="s">
        <v>1785</v>
      </c>
      <c r="B691" s="2">
        <v>0</v>
      </c>
      <c r="C691" s="27"/>
      <c r="D691" s="2">
        <v>80</v>
      </c>
      <c r="E691" s="2">
        <v>34</v>
      </c>
      <c r="F691" s="27">
        <v>1</v>
      </c>
      <c r="G691" s="14">
        <v>24.2424242424242</v>
      </c>
      <c r="H691" s="2">
        <v>0</v>
      </c>
      <c r="I691" s="27">
        <v>0</v>
      </c>
      <c r="J691" s="14">
        <v>12.727273</v>
      </c>
      <c r="K691" s="27"/>
      <c r="L691" s="2">
        <v>10291</v>
      </c>
      <c r="M691" s="27">
        <v>0.123</v>
      </c>
      <c r="N691" s="2">
        <v>400</v>
      </c>
      <c r="O691" s="2">
        <v>9830</v>
      </c>
      <c r="P691" s="27">
        <v>0.123</v>
      </c>
      <c r="Q691" s="14">
        <v>361.21</v>
      </c>
      <c r="R691" s="2">
        <v>9960</v>
      </c>
      <c r="S691" s="27">
        <v>0.128</v>
      </c>
      <c r="T691" s="14">
        <v>483.03</v>
      </c>
      <c r="U691" s="27">
        <v>-3.2000000000000001E-2</v>
      </c>
      <c r="V691" s="2">
        <v>477394</v>
      </c>
      <c r="W691" s="27">
        <v>0.12</v>
      </c>
      <c r="X691" s="2">
        <v>2360</v>
      </c>
      <c r="Y691" s="2">
        <v>463899</v>
      </c>
      <c r="Z691" s="27">
        <v>0.12</v>
      </c>
      <c r="AA691" s="14">
        <v>2853.33</v>
      </c>
      <c r="AB691" s="2">
        <v>446742</v>
      </c>
      <c r="AC691" s="27">
        <v>0.11799999999999999</v>
      </c>
      <c r="AD691" s="14">
        <v>2961.82</v>
      </c>
      <c r="AE691" s="27">
        <v>-6.4000000000000001E-2</v>
      </c>
    </row>
    <row r="692" spans="1:31" x14ac:dyDescent="0.3">
      <c r="A692" t="s">
        <v>1841</v>
      </c>
      <c r="B692" s="2">
        <v>0</v>
      </c>
      <c r="C692" s="27"/>
      <c r="D692" s="2">
        <v>80</v>
      </c>
      <c r="E692" s="2">
        <v>26</v>
      </c>
      <c r="F692" s="27">
        <v>0.76470588235294112</v>
      </c>
      <c r="G692" s="14">
        <v>23.636363636363601</v>
      </c>
      <c r="H692" s="2">
        <v>0</v>
      </c>
      <c r="I692" s="27">
        <v>0</v>
      </c>
      <c r="J692" s="14">
        <v>12.727273</v>
      </c>
      <c r="K692" s="27"/>
      <c r="L692" s="2">
        <v>5100</v>
      </c>
      <c r="M692" s="27">
        <v>6.0999999999999999E-2</v>
      </c>
      <c r="N692" s="2">
        <v>301</v>
      </c>
      <c r="O692" s="2">
        <v>4628</v>
      </c>
      <c r="P692" s="27">
        <v>5.8000000000000003E-2</v>
      </c>
      <c r="Q692" s="14">
        <v>290.3</v>
      </c>
      <c r="R692" s="2">
        <v>4997</v>
      </c>
      <c r="S692" s="27">
        <v>6.4000000000000001E-2</v>
      </c>
      <c r="T692" s="14">
        <v>382.42</v>
      </c>
      <c r="U692" s="27">
        <v>-0.02</v>
      </c>
      <c r="V692" s="2">
        <v>248765</v>
      </c>
      <c r="W692" s="27">
        <v>6.3E-2</v>
      </c>
      <c r="X692" s="2">
        <v>1912</v>
      </c>
      <c r="Y692" s="2">
        <v>217519</v>
      </c>
      <c r="Z692" s="27">
        <v>5.6000000000000001E-2</v>
      </c>
      <c r="AA692" s="14">
        <v>1924.85</v>
      </c>
      <c r="AB692" s="2">
        <v>197472</v>
      </c>
      <c r="AC692" s="27">
        <v>5.1999999999999998E-2</v>
      </c>
      <c r="AD692" s="14">
        <v>2431.52</v>
      </c>
      <c r="AE692" s="27">
        <v>-0.20599999999999999</v>
      </c>
    </row>
    <row r="693" spans="1:31" x14ac:dyDescent="0.3">
      <c r="A693" t="s">
        <v>1842</v>
      </c>
      <c r="B693" s="2">
        <v>0</v>
      </c>
      <c r="C693" s="27"/>
      <c r="D693" s="2">
        <v>80</v>
      </c>
      <c r="E693" s="2">
        <v>0</v>
      </c>
      <c r="F693" s="27">
        <v>0</v>
      </c>
      <c r="G693" s="14">
        <v>11.5151515151515</v>
      </c>
      <c r="H693" s="2">
        <v>0</v>
      </c>
      <c r="I693" s="27">
        <v>0</v>
      </c>
      <c r="J693" s="14">
        <v>12.727273</v>
      </c>
      <c r="K693" s="27"/>
      <c r="L693" s="2">
        <v>607</v>
      </c>
      <c r="M693" s="27">
        <v>7.0000000000000001E-3</v>
      </c>
      <c r="N693" s="2">
        <v>110</v>
      </c>
      <c r="O693" s="2">
        <v>587</v>
      </c>
      <c r="P693" s="27">
        <v>7.0000000000000001E-3</v>
      </c>
      <c r="Q693" s="14">
        <v>97.58</v>
      </c>
      <c r="R693" s="2">
        <v>469</v>
      </c>
      <c r="S693" s="27">
        <v>6.0000000000000001E-3</v>
      </c>
      <c r="T693" s="14">
        <v>95.76</v>
      </c>
      <c r="U693" s="27">
        <v>-0.22700000000000001</v>
      </c>
      <c r="V693" s="2">
        <v>34368</v>
      </c>
      <c r="W693" s="27">
        <v>8.9999999999999993E-3</v>
      </c>
      <c r="X693" s="2">
        <v>761</v>
      </c>
      <c r="Y693" s="2">
        <v>30414</v>
      </c>
      <c r="Z693" s="27">
        <v>8.0000000000000002E-3</v>
      </c>
      <c r="AA693" s="14">
        <v>709.09</v>
      </c>
      <c r="AB693" s="2">
        <v>26379</v>
      </c>
      <c r="AC693" s="27">
        <v>7.0000000000000001E-3</v>
      </c>
      <c r="AD693" s="14">
        <v>820.61</v>
      </c>
      <c r="AE693" s="27">
        <v>-0.23200000000000001</v>
      </c>
    </row>
    <row r="694" spans="1:31" x14ac:dyDescent="0.3">
      <c r="A694" t="s">
        <v>1843</v>
      </c>
      <c r="B694" s="2">
        <v>0</v>
      </c>
      <c r="C694" s="27"/>
      <c r="D694" s="2">
        <v>80</v>
      </c>
      <c r="E694" s="2">
        <v>0</v>
      </c>
      <c r="F694" s="27">
        <v>0</v>
      </c>
      <c r="G694" s="14">
        <v>11.5151515151515</v>
      </c>
      <c r="H694" s="2">
        <v>0</v>
      </c>
      <c r="I694" s="27">
        <v>0</v>
      </c>
      <c r="J694" s="14">
        <v>12.727273</v>
      </c>
      <c r="K694" s="27"/>
      <c r="L694" s="2">
        <v>631</v>
      </c>
      <c r="M694" s="27">
        <v>8.0000000000000002E-3</v>
      </c>
      <c r="N694" s="2">
        <v>101</v>
      </c>
      <c r="O694" s="2">
        <v>398</v>
      </c>
      <c r="P694" s="27">
        <v>5.0000000000000001E-3</v>
      </c>
      <c r="Q694" s="14">
        <v>86.06</v>
      </c>
      <c r="R694" s="2">
        <v>598</v>
      </c>
      <c r="S694" s="27">
        <v>8.0000000000000002E-3</v>
      </c>
      <c r="T694" s="14">
        <v>101.82</v>
      </c>
      <c r="U694" s="27">
        <v>-5.1999999999999998E-2</v>
      </c>
      <c r="V694" s="2">
        <v>22252</v>
      </c>
      <c r="W694" s="27">
        <v>6.0000000000000001E-3</v>
      </c>
      <c r="X694" s="2">
        <v>635</v>
      </c>
      <c r="Y694" s="2">
        <v>20933</v>
      </c>
      <c r="Z694" s="27">
        <v>5.0000000000000001E-3</v>
      </c>
      <c r="AA694" s="14">
        <v>664.24</v>
      </c>
      <c r="AB694" s="2">
        <v>18516</v>
      </c>
      <c r="AC694" s="27">
        <v>5.0000000000000001E-3</v>
      </c>
      <c r="AD694" s="14">
        <v>666.06</v>
      </c>
      <c r="AE694" s="27">
        <v>-0.16800000000000001</v>
      </c>
    </row>
    <row r="695" spans="1:31" x14ac:dyDescent="0.3">
      <c r="A695" t="s">
        <v>1844</v>
      </c>
      <c r="B695" s="2">
        <v>0</v>
      </c>
      <c r="C695" s="27"/>
      <c r="D695" s="2">
        <v>80</v>
      </c>
      <c r="E695" s="2">
        <v>26</v>
      </c>
      <c r="F695" s="27">
        <v>0.76470588235294112</v>
      </c>
      <c r="G695" s="14">
        <v>23.636363636363601</v>
      </c>
      <c r="H695" s="2">
        <v>0</v>
      </c>
      <c r="I695" s="27">
        <v>0</v>
      </c>
      <c r="J695" s="14">
        <v>12.727273</v>
      </c>
      <c r="K695" s="27"/>
      <c r="L695" s="2">
        <v>3862</v>
      </c>
      <c r="M695" s="27">
        <v>4.5999999999999999E-2</v>
      </c>
      <c r="N695" s="2">
        <v>286</v>
      </c>
      <c r="O695" s="2">
        <v>3643</v>
      </c>
      <c r="P695" s="27">
        <v>4.4999999999999998E-2</v>
      </c>
      <c r="Q695" s="14">
        <v>255.15</v>
      </c>
      <c r="R695" s="2">
        <v>3930</v>
      </c>
      <c r="S695" s="27">
        <v>5.0999999999999997E-2</v>
      </c>
      <c r="T695" s="14">
        <v>349.7</v>
      </c>
      <c r="U695" s="27">
        <v>1.7999999999999999E-2</v>
      </c>
      <c r="V695" s="2">
        <v>192145</v>
      </c>
      <c r="W695" s="27">
        <v>4.8000000000000001E-2</v>
      </c>
      <c r="X695" s="2">
        <v>1642</v>
      </c>
      <c r="Y695" s="2">
        <v>166172</v>
      </c>
      <c r="Z695" s="27">
        <v>4.2999999999999997E-2</v>
      </c>
      <c r="AA695" s="14">
        <v>1695.15</v>
      </c>
      <c r="AB695" s="2">
        <v>152577</v>
      </c>
      <c r="AC695" s="27">
        <v>0.04</v>
      </c>
      <c r="AD695" s="14">
        <v>2200</v>
      </c>
      <c r="AE695" s="27">
        <v>-0.20599999999999999</v>
      </c>
    </row>
    <row r="696" spans="1:31" x14ac:dyDescent="0.3">
      <c r="A696" t="s">
        <v>1845</v>
      </c>
      <c r="B696" s="2">
        <v>0</v>
      </c>
      <c r="C696" s="27"/>
      <c r="D696" s="2">
        <v>80</v>
      </c>
      <c r="E696" s="2">
        <v>8</v>
      </c>
      <c r="F696" s="27">
        <v>0.23529411764705882</v>
      </c>
      <c r="G696" s="14">
        <v>7.2727272727272698</v>
      </c>
      <c r="H696" s="2">
        <v>0</v>
      </c>
      <c r="I696" s="27">
        <v>0</v>
      </c>
      <c r="J696" s="14">
        <v>12.727273</v>
      </c>
      <c r="K696" s="27"/>
      <c r="L696" s="2">
        <v>5191</v>
      </c>
      <c r="M696" s="27">
        <v>6.2E-2</v>
      </c>
      <c r="N696" s="2">
        <v>293</v>
      </c>
      <c r="O696" s="2">
        <v>5202</v>
      </c>
      <c r="P696" s="27">
        <v>6.5000000000000002E-2</v>
      </c>
      <c r="Q696" s="14">
        <v>254.55</v>
      </c>
      <c r="R696" s="2">
        <v>4963</v>
      </c>
      <c r="S696" s="27">
        <v>6.4000000000000001E-2</v>
      </c>
      <c r="T696" s="14">
        <v>268.48</v>
      </c>
      <c r="U696" s="27">
        <v>-4.3999999999999997E-2</v>
      </c>
      <c r="V696" s="2">
        <v>228629</v>
      </c>
      <c r="W696" s="27">
        <v>5.8000000000000003E-2</v>
      </c>
      <c r="X696" s="2">
        <v>1819</v>
      </c>
      <c r="Y696" s="2">
        <v>246380</v>
      </c>
      <c r="Z696" s="27">
        <v>6.4000000000000001E-2</v>
      </c>
      <c r="AA696" s="14">
        <v>1951.52</v>
      </c>
      <c r="AB696" s="2">
        <v>249270</v>
      </c>
      <c r="AC696" s="27">
        <v>6.6000000000000003E-2</v>
      </c>
      <c r="AD696" s="14">
        <v>2160.61</v>
      </c>
      <c r="AE696" s="27">
        <v>0.09</v>
      </c>
    </row>
    <row r="697" spans="1:31" x14ac:dyDescent="0.3">
      <c r="A697" s="18"/>
      <c r="B697" s="18"/>
      <c r="C697" s="18"/>
      <c r="D697" s="18"/>
      <c r="E697" s="18"/>
      <c r="F697" s="18"/>
      <c r="G697" s="18"/>
      <c r="H697" s="18"/>
      <c r="I697" s="18"/>
      <c r="J697" s="18"/>
      <c r="K697" s="18"/>
      <c r="L697" s="18"/>
      <c r="M697" s="18"/>
      <c r="N697" s="18"/>
      <c r="O697" s="18"/>
      <c r="P697" s="18"/>
      <c r="Q697" s="18"/>
      <c r="R697" s="18"/>
      <c r="S697" s="18"/>
      <c r="T697" s="18"/>
      <c r="U697" s="18"/>
      <c r="V697" s="18"/>
      <c r="W697" s="18"/>
      <c r="X697" s="18"/>
      <c r="Y697" s="18"/>
      <c r="Z697" s="18"/>
      <c r="AA697" s="18"/>
      <c r="AB697" s="18"/>
      <c r="AC697" s="18"/>
      <c r="AD697" s="18"/>
      <c r="AE697" s="18"/>
    </row>
    <row r="698" spans="1:31" x14ac:dyDescent="0.3">
      <c r="A698" s="122" t="s">
        <v>1854</v>
      </c>
      <c r="B698" s="122"/>
      <c r="C698" s="122"/>
      <c r="D698" s="122"/>
      <c r="E698" s="122"/>
      <c r="F698" s="122"/>
      <c r="G698" s="122"/>
      <c r="H698" s="122"/>
      <c r="I698" s="122"/>
      <c r="J698" s="122"/>
      <c r="K698" s="122"/>
      <c r="L698" s="122"/>
      <c r="M698" s="122"/>
      <c r="N698" s="122"/>
      <c r="O698" s="122"/>
      <c r="P698" s="122"/>
      <c r="Q698" s="122"/>
      <c r="R698" s="122"/>
      <c r="S698" s="122"/>
      <c r="T698" s="122"/>
      <c r="U698" s="122"/>
      <c r="V698" s="122"/>
      <c r="W698" s="122"/>
      <c r="X698" s="122"/>
      <c r="Y698" s="122"/>
      <c r="Z698" s="122"/>
      <c r="AA698" s="122"/>
      <c r="AB698" s="122"/>
      <c r="AC698" s="122"/>
      <c r="AD698" s="122"/>
      <c r="AE698" s="122"/>
    </row>
    <row r="699" spans="1:31" x14ac:dyDescent="0.3">
      <c r="B699" s="198" t="s">
        <v>1720</v>
      </c>
      <c r="C699" s="198"/>
      <c r="D699" s="198" t="s">
        <v>1721</v>
      </c>
      <c r="E699" s="198" t="s">
        <v>1720</v>
      </c>
      <c r="F699" s="198"/>
      <c r="G699" s="198" t="s">
        <v>1721</v>
      </c>
      <c r="H699" s="198" t="s">
        <v>1720</v>
      </c>
      <c r="I699" s="198"/>
      <c r="J699" s="198" t="s">
        <v>1721</v>
      </c>
      <c r="K699" t="s">
        <v>188</v>
      </c>
      <c r="L699" s="198" t="s">
        <v>1720</v>
      </c>
      <c r="M699" s="198"/>
      <c r="N699" s="198" t="s">
        <v>1721</v>
      </c>
      <c r="O699" s="198" t="s">
        <v>1720</v>
      </c>
      <c r="P699" s="198"/>
      <c r="Q699" s="198" t="s">
        <v>1721</v>
      </c>
      <c r="R699" s="198" t="s">
        <v>1720</v>
      </c>
      <c r="S699" s="198"/>
      <c r="T699" s="198" t="s">
        <v>1721</v>
      </c>
      <c r="U699" t="s">
        <v>188</v>
      </c>
      <c r="V699" s="198" t="s">
        <v>1720</v>
      </c>
      <c r="W699" s="198"/>
      <c r="X699" s="198" t="s">
        <v>1721</v>
      </c>
      <c r="Y699" s="198" t="s">
        <v>1720</v>
      </c>
      <c r="Z699" s="198"/>
      <c r="AA699" s="198" t="s">
        <v>1721</v>
      </c>
      <c r="AB699" s="198" t="s">
        <v>1720</v>
      </c>
      <c r="AC699" s="198"/>
      <c r="AD699" s="198" t="s">
        <v>1721</v>
      </c>
      <c r="AE699" t="s">
        <v>188</v>
      </c>
    </row>
    <row r="700" spans="1:31" x14ac:dyDescent="0.3">
      <c r="A700" t="s">
        <v>190</v>
      </c>
      <c r="B700" s="2">
        <v>2072</v>
      </c>
      <c r="C700" s="27" t="s">
        <v>188</v>
      </c>
      <c r="D700" s="2">
        <v>91.515151515151501</v>
      </c>
      <c r="E700" s="2">
        <v>2265</v>
      </c>
      <c r="F700" s="27" t="s">
        <v>188</v>
      </c>
      <c r="G700" s="14">
        <v>67.878787878787804</v>
      </c>
      <c r="H700" s="2">
        <v>2367</v>
      </c>
      <c r="I700" s="27" t="s">
        <v>188</v>
      </c>
      <c r="J700" s="14">
        <v>91.515150000000006</v>
      </c>
      <c r="K700" s="27">
        <v>0.14237451737451737</v>
      </c>
      <c r="L700" s="2">
        <v>90758</v>
      </c>
      <c r="M700" s="27" t="s">
        <v>188</v>
      </c>
      <c r="N700" s="2">
        <v>684</v>
      </c>
      <c r="O700" s="2">
        <v>101754</v>
      </c>
      <c r="P700" s="27" t="s">
        <v>188</v>
      </c>
      <c r="Q700" s="14">
        <v>750.91</v>
      </c>
      <c r="R700" s="2">
        <v>110074</v>
      </c>
      <c r="S700" s="27" t="s">
        <v>188</v>
      </c>
      <c r="T700" s="14">
        <v>898.79</v>
      </c>
      <c r="U700" s="27">
        <v>0.21299999999999999</v>
      </c>
      <c r="V700" s="2">
        <v>2714013</v>
      </c>
      <c r="W700" s="27" t="s">
        <v>188</v>
      </c>
      <c r="X700" s="2">
        <v>5236</v>
      </c>
      <c r="Y700" s="2">
        <v>2924014</v>
      </c>
      <c r="Z700" s="27" t="s">
        <v>188</v>
      </c>
      <c r="AA700" s="14">
        <v>5246.67</v>
      </c>
      <c r="AB700" s="2">
        <v>3088309</v>
      </c>
      <c r="AC700" s="27" t="s">
        <v>188</v>
      </c>
      <c r="AD700" s="14">
        <v>6100</v>
      </c>
      <c r="AE700" s="27">
        <v>0.13800000000000001</v>
      </c>
    </row>
    <row r="701" spans="1:31" x14ac:dyDescent="0.3">
      <c r="A701" t="s">
        <v>1818</v>
      </c>
      <c r="B701" s="2">
        <v>857</v>
      </c>
      <c r="C701" s="27">
        <v>0.41361003861003859</v>
      </c>
      <c r="D701" s="2">
        <v>97.575757575757606</v>
      </c>
      <c r="E701" s="2">
        <v>931</v>
      </c>
      <c r="F701" s="27">
        <v>0.41103752759381901</v>
      </c>
      <c r="G701" s="14">
        <v>97.575757575757606</v>
      </c>
      <c r="H701" s="2">
        <v>761</v>
      </c>
      <c r="I701" s="27">
        <v>0.32150401351922264</v>
      </c>
      <c r="J701" s="14">
        <v>99.393936199999999</v>
      </c>
      <c r="K701" s="27">
        <v>-0.11201866977829639</v>
      </c>
      <c r="L701" s="2">
        <v>24250</v>
      </c>
      <c r="M701" s="27">
        <v>0.26700000000000002</v>
      </c>
      <c r="N701" s="2">
        <v>585</v>
      </c>
      <c r="O701" s="2">
        <v>31140</v>
      </c>
      <c r="P701" s="27">
        <v>0.30599999999999999</v>
      </c>
      <c r="Q701" s="14">
        <v>702.42</v>
      </c>
      <c r="R701" s="2">
        <v>24799</v>
      </c>
      <c r="S701" s="27">
        <v>0.22500000000000001</v>
      </c>
      <c r="T701" s="14">
        <v>640.61</v>
      </c>
      <c r="U701" s="27">
        <v>2.3E-2</v>
      </c>
      <c r="V701" s="2">
        <v>483343</v>
      </c>
      <c r="W701" s="27">
        <v>0.17799999999999999</v>
      </c>
      <c r="X701" s="2">
        <v>3331</v>
      </c>
      <c r="Y701" s="2">
        <v>597665</v>
      </c>
      <c r="Z701" s="27">
        <v>0.20399999999999999</v>
      </c>
      <c r="AA701" s="14">
        <v>2989.09</v>
      </c>
      <c r="AB701" s="2">
        <v>432193</v>
      </c>
      <c r="AC701" s="27">
        <v>0.14000000000000001</v>
      </c>
      <c r="AD701" s="14">
        <v>3223.03</v>
      </c>
      <c r="AE701" s="27">
        <v>-0.106</v>
      </c>
    </row>
    <row r="702" spans="1:31" x14ac:dyDescent="0.3">
      <c r="A702" t="s">
        <v>1782</v>
      </c>
      <c r="B702" s="2">
        <v>276</v>
      </c>
      <c r="C702" s="27">
        <v>0.13320463320463322</v>
      </c>
      <c r="D702" s="2">
        <v>61.818181818181799</v>
      </c>
      <c r="E702" s="2">
        <v>274</v>
      </c>
      <c r="F702" s="27">
        <v>0.12097130242825607</v>
      </c>
      <c r="G702" s="14">
        <v>58.787878787878803</v>
      </c>
      <c r="H702" s="2">
        <v>302</v>
      </c>
      <c r="I702" s="27">
        <v>0.12758766370933672</v>
      </c>
      <c r="J702" s="14">
        <v>67.272729999999996</v>
      </c>
      <c r="K702" s="27">
        <v>9.420289855072464E-2</v>
      </c>
      <c r="L702" s="2">
        <v>10393</v>
      </c>
      <c r="M702" s="27">
        <v>0.115</v>
      </c>
      <c r="N702" s="2">
        <v>444</v>
      </c>
      <c r="O702" s="2">
        <v>12039</v>
      </c>
      <c r="P702" s="27">
        <v>0.11799999999999999</v>
      </c>
      <c r="Q702" s="14">
        <v>432.73</v>
      </c>
      <c r="R702" s="2">
        <v>9862</v>
      </c>
      <c r="S702" s="27">
        <v>0.09</v>
      </c>
      <c r="T702" s="14">
        <v>430.91</v>
      </c>
      <c r="U702" s="27">
        <v>-5.0999999999999997E-2</v>
      </c>
      <c r="V702" s="2">
        <v>218775</v>
      </c>
      <c r="W702" s="27">
        <v>8.1000000000000003E-2</v>
      </c>
      <c r="X702" s="2">
        <v>1998</v>
      </c>
      <c r="Y702" s="2">
        <v>259895</v>
      </c>
      <c r="Z702" s="27">
        <v>8.8999999999999996E-2</v>
      </c>
      <c r="AA702" s="14">
        <v>1985.45</v>
      </c>
      <c r="AB702" s="2">
        <v>182023</v>
      </c>
      <c r="AC702" s="27">
        <v>5.8999999999999997E-2</v>
      </c>
      <c r="AD702" s="14">
        <v>2015.15</v>
      </c>
      <c r="AE702" s="27">
        <v>-0.16800000000000001</v>
      </c>
    </row>
    <row r="703" spans="1:31" x14ac:dyDescent="0.3">
      <c r="A703" t="s">
        <v>1836</v>
      </c>
      <c r="B703" s="2">
        <v>235</v>
      </c>
      <c r="C703" s="27">
        <v>0.11341698841698841</v>
      </c>
      <c r="D703" s="2">
        <v>61.818181818181799</v>
      </c>
      <c r="E703" s="2">
        <v>265</v>
      </c>
      <c r="F703" s="27">
        <v>0.11699779249448124</v>
      </c>
      <c r="G703" s="14">
        <v>58.181818181818201</v>
      </c>
      <c r="H703" s="2">
        <v>270</v>
      </c>
      <c r="I703" s="27">
        <v>0.11406844106463879</v>
      </c>
      <c r="J703" s="14">
        <v>63.636364</v>
      </c>
      <c r="K703" s="27">
        <v>0.14893617021276595</v>
      </c>
      <c r="L703" s="2">
        <v>9258</v>
      </c>
      <c r="M703" s="27">
        <v>0.10199999999999999</v>
      </c>
      <c r="N703" s="2">
        <v>425</v>
      </c>
      <c r="O703" s="2">
        <v>10365</v>
      </c>
      <c r="P703" s="27">
        <v>0.10199999999999999</v>
      </c>
      <c r="Q703" s="14">
        <v>400</v>
      </c>
      <c r="R703" s="2">
        <v>7936</v>
      </c>
      <c r="S703" s="27">
        <v>7.1999999999999995E-2</v>
      </c>
      <c r="T703" s="14">
        <v>407.88</v>
      </c>
      <c r="U703" s="27">
        <v>-0.14299999999999999</v>
      </c>
      <c r="V703" s="2">
        <v>190748</v>
      </c>
      <c r="W703" s="27">
        <v>7.0000000000000007E-2</v>
      </c>
      <c r="X703" s="2">
        <v>1858</v>
      </c>
      <c r="Y703" s="2">
        <v>218903</v>
      </c>
      <c r="Z703" s="27">
        <v>7.4999999999999997E-2</v>
      </c>
      <c r="AA703" s="14">
        <v>1792.12</v>
      </c>
      <c r="AB703" s="2">
        <v>141915</v>
      </c>
      <c r="AC703" s="27">
        <v>4.5999999999999999E-2</v>
      </c>
      <c r="AD703" s="14">
        <v>1775.76</v>
      </c>
      <c r="AE703" s="27">
        <v>-0.25600000000000001</v>
      </c>
    </row>
    <row r="704" spans="1:31" x14ac:dyDescent="0.3">
      <c r="A704" t="s">
        <v>1837</v>
      </c>
      <c r="B704" s="2">
        <v>27</v>
      </c>
      <c r="C704" s="27">
        <v>1.3030888030888031E-2</v>
      </c>
      <c r="D704" s="2">
        <v>26.060606060605998</v>
      </c>
      <c r="E704" s="2">
        <v>8</v>
      </c>
      <c r="F704" s="27">
        <v>3.5320088300220751E-3</v>
      </c>
      <c r="G704" s="14">
        <v>7.8787878787878798</v>
      </c>
      <c r="H704" s="2">
        <v>0</v>
      </c>
      <c r="I704" s="27">
        <v>0</v>
      </c>
      <c r="J704" s="14">
        <v>12.727273</v>
      </c>
      <c r="K704" s="27">
        <v>-1</v>
      </c>
      <c r="L704" s="2">
        <v>1261</v>
      </c>
      <c r="M704" s="27">
        <v>1.4E-2</v>
      </c>
      <c r="N704" s="2">
        <v>172</v>
      </c>
      <c r="O704" s="2">
        <v>904</v>
      </c>
      <c r="P704" s="27">
        <v>8.9999999999999993E-3</v>
      </c>
      <c r="Q704" s="14">
        <v>130.30000000000001</v>
      </c>
      <c r="R704" s="2">
        <v>820</v>
      </c>
      <c r="S704" s="27">
        <v>7.0000000000000001E-3</v>
      </c>
      <c r="T704" s="14">
        <v>141.82</v>
      </c>
      <c r="U704" s="27">
        <v>-0.35</v>
      </c>
      <c r="V704" s="2">
        <v>22349</v>
      </c>
      <c r="W704" s="27">
        <v>8.0000000000000002E-3</v>
      </c>
      <c r="X704" s="2">
        <v>677</v>
      </c>
      <c r="Y704" s="2">
        <v>20000</v>
      </c>
      <c r="Z704" s="27">
        <v>7.0000000000000001E-3</v>
      </c>
      <c r="AA704" s="14">
        <v>622.41999999999996</v>
      </c>
      <c r="AB704" s="2">
        <v>10875</v>
      </c>
      <c r="AC704" s="27">
        <v>4.0000000000000001E-3</v>
      </c>
      <c r="AD704" s="14">
        <v>449.09</v>
      </c>
      <c r="AE704" s="27">
        <v>-0.51300000000000001</v>
      </c>
    </row>
    <row r="705" spans="1:31" x14ac:dyDescent="0.3">
      <c r="A705" t="s">
        <v>1838</v>
      </c>
      <c r="B705" s="2">
        <v>135</v>
      </c>
      <c r="C705" s="27">
        <v>6.5154440154440149E-2</v>
      </c>
      <c r="D705" s="2">
        <v>46.6666666666666</v>
      </c>
      <c r="E705" s="2">
        <v>180</v>
      </c>
      <c r="F705" s="27">
        <v>7.9470198675496692E-2</v>
      </c>
      <c r="G705" s="14">
        <v>44.848484848484802</v>
      </c>
      <c r="H705" s="2">
        <v>188</v>
      </c>
      <c r="I705" s="27">
        <v>7.9425433037600343E-2</v>
      </c>
      <c r="J705" s="14">
        <v>58.787880000000001</v>
      </c>
      <c r="K705" s="27">
        <v>0.3925925925925926</v>
      </c>
      <c r="L705" s="2">
        <v>4333</v>
      </c>
      <c r="M705" s="27">
        <v>4.8000000000000001E-2</v>
      </c>
      <c r="N705" s="2">
        <v>340</v>
      </c>
      <c r="O705" s="2">
        <v>4888</v>
      </c>
      <c r="P705" s="27">
        <v>4.8000000000000001E-2</v>
      </c>
      <c r="Q705" s="14">
        <v>270.3</v>
      </c>
      <c r="R705" s="2">
        <v>3548</v>
      </c>
      <c r="S705" s="27">
        <v>3.2000000000000001E-2</v>
      </c>
      <c r="T705" s="14">
        <v>302.42</v>
      </c>
      <c r="U705" s="27">
        <v>-0.18099999999999999</v>
      </c>
      <c r="V705" s="2">
        <v>84879</v>
      </c>
      <c r="W705" s="27">
        <v>3.1E-2</v>
      </c>
      <c r="X705" s="2">
        <v>1248</v>
      </c>
      <c r="Y705" s="2">
        <v>88447</v>
      </c>
      <c r="Z705" s="27">
        <v>0.03</v>
      </c>
      <c r="AA705" s="14">
        <v>1012.12</v>
      </c>
      <c r="AB705" s="2">
        <v>53636</v>
      </c>
      <c r="AC705" s="27">
        <v>1.7000000000000001E-2</v>
      </c>
      <c r="AD705" s="14">
        <v>1032.73</v>
      </c>
      <c r="AE705" s="27">
        <v>-0.36799999999999999</v>
      </c>
    </row>
    <row r="706" spans="1:31" x14ac:dyDescent="0.3">
      <c r="A706" t="s">
        <v>1839</v>
      </c>
      <c r="B706" s="2">
        <v>73</v>
      </c>
      <c r="C706" s="27">
        <v>3.5231660231660231E-2</v>
      </c>
      <c r="D706" s="2">
        <v>41.212121212121197</v>
      </c>
      <c r="E706" s="2">
        <v>77</v>
      </c>
      <c r="F706" s="27">
        <v>3.399558498896247E-2</v>
      </c>
      <c r="G706" s="14">
        <v>40</v>
      </c>
      <c r="H706" s="2">
        <v>82</v>
      </c>
      <c r="I706" s="27">
        <v>3.4643008027038444E-2</v>
      </c>
      <c r="J706" s="14">
        <v>30.30303</v>
      </c>
      <c r="K706" s="27">
        <v>0.12328767123287671</v>
      </c>
      <c r="L706" s="2">
        <v>3664</v>
      </c>
      <c r="M706" s="27">
        <v>0.04</v>
      </c>
      <c r="N706" s="2">
        <v>242</v>
      </c>
      <c r="O706" s="2">
        <v>4573</v>
      </c>
      <c r="P706" s="27">
        <v>4.4999999999999998E-2</v>
      </c>
      <c r="Q706" s="14">
        <v>297.58</v>
      </c>
      <c r="R706" s="2">
        <v>3568</v>
      </c>
      <c r="S706" s="27">
        <v>3.2000000000000001E-2</v>
      </c>
      <c r="T706" s="14">
        <v>290.3</v>
      </c>
      <c r="U706" s="27">
        <v>-2.5999999999999999E-2</v>
      </c>
      <c r="V706" s="2">
        <v>83520</v>
      </c>
      <c r="W706" s="27">
        <v>3.1E-2</v>
      </c>
      <c r="X706" s="2">
        <v>1202</v>
      </c>
      <c r="Y706" s="2">
        <v>110456</v>
      </c>
      <c r="Z706" s="27">
        <v>3.7999999999999999E-2</v>
      </c>
      <c r="AA706" s="14">
        <v>1503.64</v>
      </c>
      <c r="AB706" s="2">
        <v>77404</v>
      </c>
      <c r="AC706" s="27">
        <v>2.5000000000000001E-2</v>
      </c>
      <c r="AD706" s="14">
        <v>1413.33</v>
      </c>
      <c r="AE706" s="27">
        <v>-7.2999999999999995E-2</v>
      </c>
    </row>
    <row r="707" spans="1:31" x14ac:dyDescent="0.3">
      <c r="A707" t="s">
        <v>1840</v>
      </c>
      <c r="B707" s="2">
        <v>41</v>
      </c>
      <c r="C707" s="27">
        <v>1.9787644787644786E-2</v>
      </c>
      <c r="D707" s="2">
        <v>33.939393939393902</v>
      </c>
      <c r="E707" s="2">
        <v>9</v>
      </c>
      <c r="F707" s="27">
        <v>3.9735099337748344E-3</v>
      </c>
      <c r="G707" s="14">
        <v>9.6969696969696901</v>
      </c>
      <c r="H707" s="2">
        <v>32</v>
      </c>
      <c r="I707" s="27">
        <v>1.351922264469793E-2</v>
      </c>
      <c r="J707" s="14">
        <v>21.818182</v>
      </c>
      <c r="K707" s="27">
        <v>-0.21951219512195122</v>
      </c>
      <c r="L707" s="2">
        <v>1135</v>
      </c>
      <c r="M707" s="27">
        <v>1.2999999999999999E-2</v>
      </c>
      <c r="N707" s="2">
        <v>132</v>
      </c>
      <c r="O707" s="2">
        <v>1674</v>
      </c>
      <c r="P707" s="27">
        <v>1.6E-2</v>
      </c>
      <c r="Q707" s="14">
        <v>161.82</v>
      </c>
      <c r="R707" s="2">
        <v>1926</v>
      </c>
      <c r="S707" s="27">
        <v>1.7000000000000001E-2</v>
      </c>
      <c r="T707" s="14">
        <v>204.85</v>
      </c>
      <c r="U707" s="27">
        <v>0.69699999999999995</v>
      </c>
      <c r="V707" s="2">
        <v>28027</v>
      </c>
      <c r="W707" s="27">
        <v>0.01</v>
      </c>
      <c r="X707" s="2">
        <v>768</v>
      </c>
      <c r="Y707" s="2">
        <v>40992</v>
      </c>
      <c r="Z707" s="27">
        <v>1.4E-2</v>
      </c>
      <c r="AA707" s="14">
        <v>985.45</v>
      </c>
      <c r="AB707" s="2">
        <v>40108</v>
      </c>
      <c r="AC707" s="27">
        <v>1.2999999999999999E-2</v>
      </c>
      <c r="AD707" s="14">
        <v>1016.36</v>
      </c>
      <c r="AE707" s="27">
        <v>0.43099999999999999</v>
      </c>
    </row>
    <row r="708" spans="1:31" x14ac:dyDescent="0.3">
      <c r="A708" t="s">
        <v>1783</v>
      </c>
      <c r="B708" s="2">
        <v>581</v>
      </c>
      <c r="C708" s="27">
        <v>0.28040540540540543</v>
      </c>
      <c r="D708" s="2">
        <v>95.757575757575694</v>
      </c>
      <c r="E708" s="2">
        <v>657</v>
      </c>
      <c r="F708" s="27">
        <v>0.29006622516556291</v>
      </c>
      <c r="G708" s="14">
        <v>93.3333333333333</v>
      </c>
      <c r="H708" s="2">
        <v>459</v>
      </c>
      <c r="I708" s="27">
        <v>0.19391634980988592</v>
      </c>
      <c r="J708" s="14">
        <v>86.060609999999997</v>
      </c>
      <c r="K708" s="27">
        <v>-0.20998278829604131</v>
      </c>
      <c r="L708" s="2">
        <v>13857</v>
      </c>
      <c r="M708" s="27">
        <v>0.153</v>
      </c>
      <c r="N708" s="2">
        <v>481</v>
      </c>
      <c r="O708" s="2">
        <v>19101</v>
      </c>
      <c r="P708" s="27">
        <v>0.188</v>
      </c>
      <c r="Q708" s="14">
        <v>534.54999999999995</v>
      </c>
      <c r="R708" s="2">
        <v>14937</v>
      </c>
      <c r="S708" s="27">
        <v>0.13600000000000001</v>
      </c>
      <c r="T708" s="14">
        <v>495.76</v>
      </c>
      <c r="U708" s="27">
        <v>7.8E-2</v>
      </c>
      <c r="V708" s="2">
        <v>264568</v>
      </c>
      <c r="W708" s="27">
        <v>9.7000000000000003E-2</v>
      </c>
      <c r="X708" s="2">
        <v>2407</v>
      </c>
      <c r="Y708" s="2">
        <v>337770</v>
      </c>
      <c r="Z708" s="27">
        <v>0.11600000000000001</v>
      </c>
      <c r="AA708" s="14">
        <v>2435.7600000000002</v>
      </c>
      <c r="AB708" s="2">
        <v>250170</v>
      </c>
      <c r="AC708" s="27">
        <v>8.1000000000000003E-2</v>
      </c>
      <c r="AD708" s="14">
        <v>2878.79</v>
      </c>
      <c r="AE708" s="27">
        <v>-5.3999999999999999E-2</v>
      </c>
    </row>
    <row r="709" spans="1:31" x14ac:dyDescent="0.3">
      <c r="A709" t="s">
        <v>1784</v>
      </c>
      <c r="B709" s="2">
        <v>167</v>
      </c>
      <c r="C709" s="27">
        <v>8.0598455598455604E-2</v>
      </c>
      <c r="D709" s="2">
        <v>58.181818181818201</v>
      </c>
      <c r="E709" s="2">
        <v>140</v>
      </c>
      <c r="F709" s="27">
        <v>6.1810154525386317E-2</v>
      </c>
      <c r="G709" s="14">
        <v>53.3333333333333</v>
      </c>
      <c r="H709" s="2">
        <v>83</v>
      </c>
      <c r="I709" s="27">
        <v>3.5065483734685259E-2</v>
      </c>
      <c r="J709" s="14">
        <v>40</v>
      </c>
      <c r="K709" s="27">
        <v>-0.50299401197604787</v>
      </c>
      <c r="L709" s="2">
        <v>2737</v>
      </c>
      <c r="M709" s="27">
        <v>0.03</v>
      </c>
      <c r="N709" s="2">
        <v>210</v>
      </c>
      <c r="O709" s="2">
        <v>3953</v>
      </c>
      <c r="P709" s="27">
        <v>3.9E-2</v>
      </c>
      <c r="Q709" s="14">
        <v>262.42</v>
      </c>
      <c r="R709" s="2">
        <v>3053</v>
      </c>
      <c r="S709" s="27">
        <v>2.8000000000000001E-2</v>
      </c>
      <c r="T709" s="14">
        <v>225.45</v>
      </c>
      <c r="U709" s="27">
        <v>0.115</v>
      </c>
      <c r="V709" s="2">
        <v>53364</v>
      </c>
      <c r="W709" s="27">
        <v>0.02</v>
      </c>
      <c r="X709" s="2">
        <v>1055</v>
      </c>
      <c r="Y709" s="2">
        <v>71085</v>
      </c>
      <c r="Z709" s="27">
        <v>2.4E-2</v>
      </c>
      <c r="AA709" s="14">
        <v>1159.3900000000001</v>
      </c>
      <c r="AB709" s="2">
        <v>48270</v>
      </c>
      <c r="AC709" s="27">
        <v>1.6E-2</v>
      </c>
      <c r="AD709" s="14">
        <v>1037.58</v>
      </c>
      <c r="AE709" s="27">
        <v>-9.5000000000000001E-2</v>
      </c>
    </row>
    <row r="710" spans="1:31" x14ac:dyDescent="0.3">
      <c r="A710" t="s">
        <v>1841</v>
      </c>
      <c r="B710" s="2">
        <v>154</v>
      </c>
      <c r="C710" s="27">
        <v>7.4324324324324328E-2</v>
      </c>
      <c r="D710" s="2">
        <v>56.969696969696898</v>
      </c>
      <c r="E710" s="2">
        <v>118</v>
      </c>
      <c r="F710" s="27">
        <v>5.2097130242825605E-2</v>
      </c>
      <c r="G710" s="14">
        <v>45.454545454545404</v>
      </c>
      <c r="H710" s="2">
        <v>72</v>
      </c>
      <c r="I710" s="27">
        <v>3.0418250950570342E-2</v>
      </c>
      <c r="J710" s="14">
        <v>41.212119999999999</v>
      </c>
      <c r="K710" s="27">
        <v>-0.53246753246753242</v>
      </c>
      <c r="L710" s="2">
        <v>2433</v>
      </c>
      <c r="M710" s="27">
        <v>2.7E-2</v>
      </c>
      <c r="N710" s="2">
        <v>200</v>
      </c>
      <c r="O710" s="2">
        <v>3213</v>
      </c>
      <c r="P710" s="27">
        <v>3.2000000000000001E-2</v>
      </c>
      <c r="Q710" s="14">
        <v>243.03</v>
      </c>
      <c r="R710" s="2">
        <v>2522</v>
      </c>
      <c r="S710" s="27">
        <v>2.3E-2</v>
      </c>
      <c r="T710" s="14">
        <v>196.97</v>
      </c>
      <c r="U710" s="27">
        <v>3.6999999999999998E-2</v>
      </c>
      <c r="V710" s="2">
        <v>45896</v>
      </c>
      <c r="W710" s="27">
        <v>1.7000000000000001E-2</v>
      </c>
      <c r="X710" s="2">
        <v>950</v>
      </c>
      <c r="Y710" s="2">
        <v>59971</v>
      </c>
      <c r="Z710" s="27">
        <v>2.1000000000000001E-2</v>
      </c>
      <c r="AA710" s="14">
        <v>1056.3599999999999</v>
      </c>
      <c r="AB710" s="2">
        <v>38538</v>
      </c>
      <c r="AC710" s="27">
        <v>1.2E-2</v>
      </c>
      <c r="AD710" s="14">
        <v>926.06</v>
      </c>
      <c r="AE710" s="27">
        <v>-0.16</v>
      </c>
    </row>
    <row r="711" spans="1:31" x14ac:dyDescent="0.3">
      <c r="A711" t="s">
        <v>1842</v>
      </c>
      <c r="B711" s="2">
        <v>78</v>
      </c>
      <c r="C711" s="27">
        <v>3.7644787644787646E-2</v>
      </c>
      <c r="D711" s="2">
        <v>41.818181818181799</v>
      </c>
      <c r="E711" s="2">
        <v>26</v>
      </c>
      <c r="F711" s="27">
        <v>1.1479028697571744E-2</v>
      </c>
      <c r="G711" s="14">
        <v>18.181818181818102</v>
      </c>
      <c r="H711" s="2">
        <v>0</v>
      </c>
      <c r="I711" s="27">
        <v>0</v>
      </c>
      <c r="J711" s="14">
        <v>12.727273</v>
      </c>
      <c r="K711" s="27">
        <v>-1</v>
      </c>
      <c r="L711" s="2">
        <v>588</v>
      </c>
      <c r="M711" s="27">
        <v>6.0000000000000001E-3</v>
      </c>
      <c r="N711" s="2">
        <v>110</v>
      </c>
      <c r="O711" s="2">
        <v>878</v>
      </c>
      <c r="P711" s="27">
        <v>8.9999999999999993E-3</v>
      </c>
      <c r="Q711" s="14">
        <v>119.39</v>
      </c>
      <c r="R711" s="2">
        <v>458</v>
      </c>
      <c r="S711" s="27">
        <v>4.0000000000000001E-3</v>
      </c>
      <c r="T711" s="14">
        <v>90.3</v>
      </c>
      <c r="U711" s="27">
        <v>-0.221</v>
      </c>
      <c r="V711" s="2">
        <v>10368</v>
      </c>
      <c r="W711" s="27">
        <v>4.0000000000000001E-3</v>
      </c>
      <c r="X711" s="2">
        <v>423</v>
      </c>
      <c r="Y711" s="2">
        <v>11900</v>
      </c>
      <c r="Z711" s="27">
        <v>4.0000000000000001E-3</v>
      </c>
      <c r="AA711" s="14">
        <v>517.58000000000004</v>
      </c>
      <c r="AB711" s="2">
        <v>5655</v>
      </c>
      <c r="AC711" s="27">
        <v>2E-3</v>
      </c>
      <c r="AD711" s="14">
        <v>346.67</v>
      </c>
      <c r="AE711" s="27">
        <v>-0.45500000000000002</v>
      </c>
    </row>
    <row r="712" spans="1:31" x14ac:dyDescent="0.3">
      <c r="A712" t="s">
        <v>1843</v>
      </c>
      <c r="B712" s="2">
        <v>28</v>
      </c>
      <c r="C712" s="27">
        <v>1.3513513513513514E-2</v>
      </c>
      <c r="D712" s="2">
        <v>26.6666666666666</v>
      </c>
      <c r="E712" s="2">
        <v>65</v>
      </c>
      <c r="F712" s="27">
        <v>2.8697571743929361E-2</v>
      </c>
      <c r="G712" s="14">
        <v>36.969696969696898</v>
      </c>
      <c r="H712" s="2">
        <v>15</v>
      </c>
      <c r="I712" s="27">
        <v>6.3371356147021544E-3</v>
      </c>
      <c r="J712" s="14">
        <v>15.151515</v>
      </c>
      <c r="K712" s="27">
        <v>-0.4642857142857143</v>
      </c>
      <c r="L712" s="2">
        <v>871</v>
      </c>
      <c r="M712" s="27">
        <v>0.01</v>
      </c>
      <c r="N712" s="2">
        <v>135</v>
      </c>
      <c r="O712" s="2">
        <v>1210</v>
      </c>
      <c r="P712" s="27">
        <v>1.2E-2</v>
      </c>
      <c r="Q712" s="14">
        <v>163.63999999999999</v>
      </c>
      <c r="R712" s="2">
        <v>689</v>
      </c>
      <c r="S712" s="27">
        <v>6.0000000000000001E-3</v>
      </c>
      <c r="T712" s="14">
        <v>125.45</v>
      </c>
      <c r="U712" s="27">
        <v>-0.20899999999999999</v>
      </c>
      <c r="V712" s="2">
        <v>17523</v>
      </c>
      <c r="W712" s="27">
        <v>6.0000000000000001E-3</v>
      </c>
      <c r="X712" s="2">
        <v>634</v>
      </c>
      <c r="Y712" s="2">
        <v>20862</v>
      </c>
      <c r="Z712" s="27">
        <v>7.0000000000000001E-3</v>
      </c>
      <c r="AA712" s="14">
        <v>695.76</v>
      </c>
      <c r="AB712" s="2">
        <v>12799</v>
      </c>
      <c r="AC712" s="27">
        <v>4.0000000000000001E-3</v>
      </c>
      <c r="AD712" s="14">
        <v>555.76</v>
      </c>
      <c r="AE712" s="27">
        <v>-0.27</v>
      </c>
    </row>
    <row r="713" spans="1:31" x14ac:dyDescent="0.3">
      <c r="A713" t="s">
        <v>1844</v>
      </c>
      <c r="B713" s="2">
        <v>48</v>
      </c>
      <c r="C713" s="27">
        <v>2.3166023166023165E-2</v>
      </c>
      <c r="D713" s="2">
        <v>33.939393939393902</v>
      </c>
      <c r="E713" s="2">
        <v>27</v>
      </c>
      <c r="F713" s="27">
        <v>1.1920529801324504E-2</v>
      </c>
      <c r="G713" s="14">
        <v>20.606060606060598</v>
      </c>
      <c r="H713" s="2">
        <v>57</v>
      </c>
      <c r="I713" s="27">
        <v>2.4081115335868188E-2</v>
      </c>
      <c r="J713" s="14">
        <v>33.3333321</v>
      </c>
      <c r="K713" s="27">
        <v>0.1875</v>
      </c>
      <c r="L713" s="2">
        <v>974</v>
      </c>
      <c r="M713" s="27">
        <v>1.0999999999999999E-2</v>
      </c>
      <c r="N713" s="2">
        <v>135</v>
      </c>
      <c r="O713" s="2">
        <v>1125</v>
      </c>
      <c r="P713" s="27">
        <v>1.0999999999999999E-2</v>
      </c>
      <c r="Q713" s="14">
        <v>155.76</v>
      </c>
      <c r="R713" s="2">
        <v>1375</v>
      </c>
      <c r="S713" s="27">
        <v>1.2E-2</v>
      </c>
      <c r="T713" s="14">
        <v>200</v>
      </c>
      <c r="U713" s="27">
        <v>0.41199999999999998</v>
      </c>
      <c r="V713" s="2">
        <v>18005</v>
      </c>
      <c r="W713" s="27">
        <v>7.0000000000000001E-3</v>
      </c>
      <c r="X713" s="2">
        <v>590</v>
      </c>
      <c r="Y713" s="2">
        <v>27209</v>
      </c>
      <c r="Z713" s="27">
        <v>8.9999999999999993E-3</v>
      </c>
      <c r="AA713" s="14">
        <v>680.61</v>
      </c>
      <c r="AB713" s="2">
        <v>20084</v>
      </c>
      <c r="AC713" s="27">
        <v>7.0000000000000001E-3</v>
      </c>
      <c r="AD713" s="14">
        <v>683.64</v>
      </c>
      <c r="AE713" s="27">
        <v>0.115</v>
      </c>
    </row>
    <row r="714" spans="1:31" x14ac:dyDescent="0.3">
      <c r="A714" t="s">
        <v>1845</v>
      </c>
      <c r="B714" s="2">
        <v>13</v>
      </c>
      <c r="C714" s="27">
        <v>6.2741312741312737E-3</v>
      </c>
      <c r="D714" s="2">
        <v>12.7272727272727</v>
      </c>
      <c r="E714" s="2">
        <v>22</v>
      </c>
      <c r="F714" s="27">
        <v>9.7130242825607064E-3</v>
      </c>
      <c r="G714" s="14">
        <v>16.969696969696901</v>
      </c>
      <c r="H714" s="2">
        <v>11</v>
      </c>
      <c r="I714" s="27">
        <v>4.647232784114913E-3</v>
      </c>
      <c r="J714" s="14">
        <v>10.909091</v>
      </c>
      <c r="K714" s="27">
        <v>-0.15384615384615385</v>
      </c>
      <c r="L714" s="2">
        <v>304</v>
      </c>
      <c r="M714" s="27">
        <v>3.0000000000000001E-3</v>
      </c>
      <c r="N714" s="2">
        <v>67</v>
      </c>
      <c r="O714" s="2">
        <v>740</v>
      </c>
      <c r="P714" s="27">
        <v>7.0000000000000001E-3</v>
      </c>
      <c r="Q714" s="14">
        <v>106.06</v>
      </c>
      <c r="R714" s="2">
        <v>531</v>
      </c>
      <c r="S714" s="27">
        <v>5.0000000000000001E-3</v>
      </c>
      <c r="T714" s="14">
        <v>110.91</v>
      </c>
      <c r="U714" s="27">
        <v>0.747</v>
      </c>
      <c r="V714" s="2">
        <v>7468</v>
      </c>
      <c r="W714" s="27">
        <v>3.0000000000000001E-3</v>
      </c>
      <c r="X714" s="2">
        <v>432</v>
      </c>
      <c r="Y714" s="2">
        <v>11114</v>
      </c>
      <c r="Z714" s="27">
        <v>4.0000000000000001E-3</v>
      </c>
      <c r="AA714" s="14">
        <v>486.06</v>
      </c>
      <c r="AB714" s="2">
        <v>9732</v>
      </c>
      <c r="AC714" s="27">
        <v>3.0000000000000001E-3</v>
      </c>
      <c r="AD714" s="14">
        <v>475.76</v>
      </c>
      <c r="AE714" s="27">
        <v>0.30299999999999999</v>
      </c>
    </row>
    <row r="715" spans="1:31" x14ac:dyDescent="0.3">
      <c r="A715" t="s">
        <v>1785</v>
      </c>
      <c r="B715" s="2">
        <v>414</v>
      </c>
      <c r="C715" s="27">
        <v>0.1998069498069498</v>
      </c>
      <c r="D715" s="2">
        <v>89.090909090909093</v>
      </c>
      <c r="E715" s="2">
        <v>517</v>
      </c>
      <c r="F715" s="27">
        <v>0.22825607064017661</v>
      </c>
      <c r="G715" s="14">
        <v>85.454545454545396</v>
      </c>
      <c r="H715" s="2">
        <v>376</v>
      </c>
      <c r="I715" s="27">
        <v>0.15885086607520069</v>
      </c>
      <c r="J715" s="14">
        <v>80</v>
      </c>
      <c r="K715" s="27">
        <v>-9.1787439613526575E-2</v>
      </c>
      <c r="L715" s="2">
        <v>11120</v>
      </c>
      <c r="M715" s="27">
        <v>0.123</v>
      </c>
      <c r="N715" s="2">
        <v>458</v>
      </c>
      <c r="O715" s="2">
        <v>15148</v>
      </c>
      <c r="P715" s="27">
        <v>0.14899999999999999</v>
      </c>
      <c r="Q715" s="14">
        <v>463.64</v>
      </c>
      <c r="R715" s="2">
        <v>11884</v>
      </c>
      <c r="S715" s="27">
        <v>0.108</v>
      </c>
      <c r="T715" s="14">
        <v>473.33</v>
      </c>
      <c r="U715" s="27">
        <v>6.9000000000000006E-2</v>
      </c>
      <c r="V715" s="2">
        <v>211204</v>
      </c>
      <c r="W715" s="27">
        <v>7.8E-2</v>
      </c>
      <c r="X715" s="2">
        <v>1974</v>
      </c>
      <c r="Y715" s="2">
        <v>266685</v>
      </c>
      <c r="Z715" s="27">
        <v>9.0999999999999998E-2</v>
      </c>
      <c r="AA715" s="14">
        <v>2001.82</v>
      </c>
      <c r="AB715" s="2">
        <v>201900</v>
      </c>
      <c r="AC715" s="27">
        <v>6.5000000000000002E-2</v>
      </c>
      <c r="AD715" s="14">
        <v>2618.1799999999998</v>
      </c>
      <c r="AE715" s="27">
        <v>-4.3999999999999997E-2</v>
      </c>
    </row>
    <row r="716" spans="1:31" x14ac:dyDescent="0.3">
      <c r="A716" t="s">
        <v>1841</v>
      </c>
      <c r="B716" s="2">
        <v>383</v>
      </c>
      <c r="C716" s="27">
        <v>0.18484555984555984</v>
      </c>
      <c r="D716" s="2">
        <v>96.969696969696898</v>
      </c>
      <c r="E716" s="2">
        <v>465</v>
      </c>
      <c r="F716" s="27">
        <v>0.20529801324503311</v>
      </c>
      <c r="G716" s="14">
        <v>82.424242424242394</v>
      </c>
      <c r="H716" s="2">
        <v>366</v>
      </c>
      <c r="I716" s="27">
        <v>0.15462610899873258</v>
      </c>
      <c r="J716" s="14">
        <v>80</v>
      </c>
      <c r="K716" s="27">
        <v>-4.4386422976501305E-2</v>
      </c>
      <c r="L716" s="2">
        <v>10480</v>
      </c>
      <c r="M716" s="27">
        <v>0.115</v>
      </c>
      <c r="N716" s="2">
        <v>437</v>
      </c>
      <c r="O716" s="2">
        <v>13533</v>
      </c>
      <c r="P716" s="27">
        <v>0.13300000000000001</v>
      </c>
      <c r="Q716" s="14">
        <v>437.58</v>
      </c>
      <c r="R716" s="2">
        <v>10844</v>
      </c>
      <c r="S716" s="27">
        <v>9.9000000000000005E-2</v>
      </c>
      <c r="T716" s="14">
        <v>478.79</v>
      </c>
      <c r="U716" s="27">
        <v>3.5000000000000003E-2</v>
      </c>
      <c r="V716" s="2">
        <v>194814</v>
      </c>
      <c r="W716" s="27">
        <v>7.1999999999999995E-2</v>
      </c>
      <c r="X716" s="2">
        <v>1875</v>
      </c>
      <c r="Y716" s="2">
        <v>238864</v>
      </c>
      <c r="Z716" s="27">
        <v>8.2000000000000003E-2</v>
      </c>
      <c r="AA716" s="14">
        <v>1990.91</v>
      </c>
      <c r="AB716" s="2">
        <v>177902</v>
      </c>
      <c r="AC716" s="27">
        <v>5.8000000000000003E-2</v>
      </c>
      <c r="AD716" s="14">
        <v>2376.9699999999998</v>
      </c>
      <c r="AE716" s="27">
        <v>-8.6999999999999994E-2</v>
      </c>
    </row>
    <row r="717" spans="1:31" x14ac:dyDescent="0.3">
      <c r="A717" t="s">
        <v>1842</v>
      </c>
      <c r="B717" s="2">
        <v>67</v>
      </c>
      <c r="C717" s="27">
        <v>3.2335907335907334E-2</v>
      </c>
      <c r="D717" s="2">
        <v>44.2424242424242</v>
      </c>
      <c r="E717" s="2">
        <v>45</v>
      </c>
      <c r="F717" s="27">
        <v>1.9867549668874173E-2</v>
      </c>
      <c r="G717" s="14">
        <v>24.848484848484802</v>
      </c>
      <c r="H717" s="2">
        <v>70</v>
      </c>
      <c r="I717" s="27">
        <v>2.9573299535276723E-2</v>
      </c>
      <c r="J717" s="14">
        <v>40</v>
      </c>
      <c r="K717" s="27">
        <v>4.4776119402985072E-2</v>
      </c>
      <c r="L717" s="2">
        <v>1799</v>
      </c>
      <c r="M717" s="27">
        <v>0.02</v>
      </c>
      <c r="N717" s="2">
        <v>210</v>
      </c>
      <c r="O717" s="2">
        <v>2177</v>
      </c>
      <c r="P717" s="27">
        <v>2.1000000000000001E-2</v>
      </c>
      <c r="Q717" s="14">
        <v>226.06</v>
      </c>
      <c r="R717" s="2">
        <v>1575</v>
      </c>
      <c r="S717" s="27">
        <v>1.4E-2</v>
      </c>
      <c r="T717" s="14">
        <v>211.52</v>
      </c>
      <c r="U717" s="27">
        <v>-0.125</v>
      </c>
      <c r="V717" s="2">
        <v>30265</v>
      </c>
      <c r="W717" s="27">
        <v>1.0999999999999999E-2</v>
      </c>
      <c r="X717" s="2">
        <v>779</v>
      </c>
      <c r="Y717" s="2">
        <v>33072</v>
      </c>
      <c r="Z717" s="27">
        <v>1.0999999999999999E-2</v>
      </c>
      <c r="AA717" s="14">
        <v>752.73</v>
      </c>
      <c r="AB717" s="2">
        <v>21839</v>
      </c>
      <c r="AC717" s="27">
        <v>7.0000000000000001E-3</v>
      </c>
      <c r="AD717" s="14">
        <v>731.52</v>
      </c>
      <c r="AE717" s="27">
        <v>-0.27800000000000002</v>
      </c>
    </row>
    <row r="718" spans="1:31" x14ac:dyDescent="0.3">
      <c r="A718" t="s">
        <v>1843</v>
      </c>
      <c r="B718" s="2">
        <v>142</v>
      </c>
      <c r="C718" s="27">
        <v>6.8532818532818535E-2</v>
      </c>
      <c r="D718" s="2">
        <v>58.181818181818201</v>
      </c>
      <c r="E718" s="2">
        <v>181</v>
      </c>
      <c r="F718" s="27">
        <v>7.9911699779249445E-2</v>
      </c>
      <c r="G718" s="14">
        <v>53.3333333333333</v>
      </c>
      <c r="H718" s="2">
        <v>159</v>
      </c>
      <c r="I718" s="27">
        <v>6.7173637515842835E-2</v>
      </c>
      <c r="J718" s="14">
        <v>58.787880000000001</v>
      </c>
      <c r="K718" s="27">
        <v>0.11971830985915492</v>
      </c>
      <c r="L718" s="2">
        <v>3815</v>
      </c>
      <c r="M718" s="27">
        <v>4.2000000000000003E-2</v>
      </c>
      <c r="N718" s="2">
        <v>273</v>
      </c>
      <c r="O718" s="2">
        <v>5197</v>
      </c>
      <c r="P718" s="27">
        <v>5.0999999999999997E-2</v>
      </c>
      <c r="Q718" s="14">
        <v>311.52</v>
      </c>
      <c r="R718" s="2">
        <v>4056</v>
      </c>
      <c r="S718" s="27">
        <v>3.6999999999999998E-2</v>
      </c>
      <c r="T718" s="14">
        <v>307.27</v>
      </c>
      <c r="U718" s="27">
        <v>6.3E-2</v>
      </c>
      <c r="V718" s="2">
        <v>68681</v>
      </c>
      <c r="W718" s="27">
        <v>2.5000000000000001E-2</v>
      </c>
      <c r="X718" s="2">
        <v>1253</v>
      </c>
      <c r="Y718" s="2">
        <v>81925</v>
      </c>
      <c r="Z718" s="27">
        <v>2.8000000000000001E-2</v>
      </c>
      <c r="AA718" s="14">
        <v>1124.24</v>
      </c>
      <c r="AB718" s="2">
        <v>59483</v>
      </c>
      <c r="AC718" s="27">
        <v>1.9E-2</v>
      </c>
      <c r="AD718" s="14">
        <v>1161.21</v>
      </c>
      <c r="AE718" s="27">
        <v>-0.13400000000000001</v>
      </c>
    </row>
    <row r="719" spans="1:31" x14ac:dyDescent="0.3">
      <c r="A719" t="s">
        <v>1844</v>
      </c>
      <c r="B719" s="2">
        <v>174</v>
      </c>
      <c r="C719" s="27">
        <v>8.3976833976833976E-2</v>
      </c>
      <c r="D719" s="2">
        <v>61.818181818181799</v>
      </c>
      <c r="E719" s="2">
        <v>239</v>
      </c>
      <c r="F719" s="27">
        <v>0.1055187637969095</v>
      </c>
      <c r="G719" s="14">
        <v>61.212121212121197</v>
      </c>
      <c r="H719" s="2">
        <v>137</v>
      </c>
      <c r="I719" s="27">
        <v>5.7879171947613009E-2</v>
      </c>
      <c r="J719" s="14">
        <v>46.6666679</v>
      </c>
      <c r="K719" s="27">
        <v>-0.21264367816091953</v>
      </c>
      <c r="L719" s="2">
        <v>4866</v>
      </c>
      <c r="M719" s="27">
        <v>5.3999999999999999E-2</v>
      </c>
      <c r="N719" s="2">
        <v>309</v>
      </c>
      <c r="O719" s="2">
        <v>6159</v>
      </c>
      <c r="P719" s="27">
        <v>6.0999999999999999E-2</v>
      </c>
      <c r="Q719" s="14">
        <v>291.52</v>
      </c>
      <c r="R719" s="2">
        <v>5213</v>
      </c>
      <c r="S719" s="27">
        <v>4.7E-2</v>
      </c>
      <c r="T719" s="14">
        <v>406.67</v>
      </c>
      <c r="U719" s="27">
        <v>7.0999999999999994E-2</v>
      </c>
      <c r="V719" s="2">
        <v>95868</v>
      </c>
      <c r="W719" s="27">
        <v>3.5000000000000003E-2</v>
      </c>
      <c r="X719" s="2">
        <v>1526</v>
      </c>
      <c r="Y719" s="2">
        <v>123867</v>
      </c>
      <c r="Z719" s="27">
        <v>4.2000000000000003E-2</v>
      </c>
      <c r="AA719" s="14">
        <v>1373.94</v>
      </c>
      <c r="AB719" s="2">
        <v>96580</v>
      </c>
      <c r="AC719" s="27">
        <v>3.1E-2</v>
      </c>
      <c r="AD719" s="14">
        <v>1724.24</v>
      </c>
      <c r="AE719" s="27">
        <v>7.0000000000000001E-3</v>
      </c>
    </row>
    <row r="720" spans="1:31" x14ac:dyDescent="0.3">
      <c r="A720" t="s">
        <v>1845</v>
      </c>
      <c r="B720" s="2">
        <v>31</v>
      </c>
      <c r="C720" s="27">
        <v>1.4961389961389961E-2</v>
      </c>
      <c r="D720" s="2">
        <v>29.696969696969699</v>
      </c>
      <c r="E720" s="2">
        <v>52</v>
      </c>
      <c r="F720" s="27">
        <v>2.2958057395143488E-2</v>
      </c>
      <c r="G720" s="14">
        <v>26.6666666666666</v>
      </c>
      <c r="H720" s="2">
        <v>10</v>
      </c>
      <c r="I720" s="27">
        <v>4.2247570764681027E-3</v>
      </c>
      <c r="J720" s="14">
        <v>9.0909089999999999</v>
      </c>
      <c r="K720" s="27">
        <v>-0.67741935483870963</v>
      </c>
      <c r="L720" s="2">
        <v>640</v>
      </c>
      <c r="M720" s="27">
        <v>7.0000000000000001E-3</v>
      </c>
      <c r="N720" s="2">
        <v>98</v>
      </c>
      <c r="O720" s="2">
        <v>1615</v>
      </c>
      <c r="P720" s="27">
        <v>1.6E-2</v>
      </c>
      <c r="Q720" s="14">
        <v>162.41999999999999</v>
      </c>
      <c r="R720" s="2">
        <v>1040</v>
      </c>
      <c r="S720" s="27">
        <v>8.9999999999999993E-3</v>
      </c>
      <c r="T720" s="14">
        <v>140</v>
      </c>
      <c r="U720" s="27">
        <v>0.625</v>
      </c>
      <c r="V720" s="2">
        <v>16390</v>
      </c>
      <c r="W720" s="27">
        <v>6.0000000000000001E-3</v>
      </c>
      <c r="X720" s="2">
        <v>593</v>
      </c>
      <c r="Y720" s="2">
        <v>27821</v>
      </c>
      <c r="Z720" s="27">
        <v>0.01</v>
      </c>
      <c r="AA720" s="14">
        <v>663.64</v>
      </c>
      <c r="AB720" s="2">
        <v>23998</v>
      </c>
      <c r="AC720" s="27">
        <v>8.0000000000000002E-3</v>
      </c>
      <c r="AD720" s="14">
        <v>786.06</v>
      </c>
      <c r="AE720" s="27">
        <v>0.46400000000000002</v>
      </c>
    </row>
    <row r="721" spans="1:31" x14ac:dyDescent="0.3">
      <c r="A721" t="s">
        <v>1834</v>
      </c>
      <c r="B721" s="2">
        <v>1215</v>
      </c>
      <c r="C721" s="27">
        <v>0.58638996138996136</v>
      </c>
      <c r="D721" s="2">
        <v>114.54545454545401</v>
      </c>
      <c r="E721" s="2">
        <v>1334</v>
      </c>
      <c r="F721" s="27">
        <v>0.58896247240618105</v>
      </c>
      <c r="G721" s="14">
        <v>111.515151515151</v>
      </c>
      <c r="H721" s="2">
        <v>1606</v>
      </c>
      <c r="I721" s="27">
        <v>0.67849598648077736</v>
      </c>
      <c r="J721" s="14">
        <v>127.272728</v>
      </c>
      <c r="K721" s="27">
        <v>0.32181069958847736</v>
      </c>
      <c r="L721" s="2">
        <v>66508</v>
      </c>
      <c r="M721" s="27">
        <v>0.73299999999999998</v>
      </c>
      <c r="N721" s="2">
        <v>689</v>
      </c>
      <c r="O721" s="2">
        <v>70614</v>
      </c>
      <c r="P721" s="27">
        <v>0.69399999999999995</v>
      </c>
      <c r="Q721" s="14">
        <v>873.94</v>
      </c>
      <c r="R721" s="2">
        <v>85275</v>
      </c>
      <c r="S721" s="27">
        <v>0.77500000000000002</v>
      </c>
      <c r="T721" s="14">
        <v>1023.03</v>
      </c>
      <c r="U721" s="27">
        <v>0.28199999999999997</v>
      </c>
      <c r="V721" s="2">
        <v>2230670</v>
      </c>
      <c r="W721" s="27">
        <v>0.82199999999999995</v>
      </c>
      <c r="X721" s="2">
        <v>5573</v>
      </c>
      <c r="Y721" s="2">
        <v>2326349</v>
      </c>
      <c r="Z721" s="27">
        <v>0.79600000000000004</v>
      </c>
      <c r="AA721" s="14">
        <v>6109.7</v>
      </c>
      <c r="AB721" s="2">
        <v>2656116</v>
      </c>
      <c r="AC721" s="27">
        <v>0.86</v>
      </c>
      <c r="AD721" s="14">
        <v>6872.73</v>
      </c>
      <c r="AE721" s="27">
        <v>0.191</v>
      </c>
    </row>
    <row r="722" spans="1:31" x14ac:dyDescent="0.3">
      <c r="A722" t="s">
        <v>1782</v>
      </c>
      <c r="B722" s="2">
        <v>786</v>
      </c>
      <c r="C722" s="27">
        <v>0.37934362934362936</v>
      </c>
      <c r="D722" s="2">
        <v>104.24242424242399</v>
      </c>
      <c r="E722" s="2">
        <v>938</v>
      </c>
      <c r="F722" s="27">
        <v>0.41412803532008829</v>
      </c>
      <c r="G722" s="14">
        <v>96.363636363636402</v>
      </c>
      <c r="H722" s="2">
        <v>1225</v>
      </c>
      <c r="I722" s="27">
        <v>0.51753274186734266</v>
      </c>
      <c r="J722" s="14">
        <v>120.606064</v>
      </c>
      <c r="K722" s="27">
        <v>0.55852417302798985</v>
      </c>
      <c r="L722" s="2">
        <v>45351</v>
      </c>
      <c r="M722" s="27">
        <v>0.5</v>
      </c>
      <c r="N722" s="2">
        <v>734</v>
      </c>
      <c r="O722" s="2">
        <v>46210</v>
      </c>
      <c r="P722" s="27">
        <v>0.45400000000000001</v>
      </c>
      <c r="Q722" s="14">
        <v>780.61</v>
      </c>
      <c r="R722" s="2">
        <v>55212</v>
      </c>
      <c r="S722" s="27">
        <v>0.502</v>
      </c>
      <c r="T722" s="14">
        <v>1025.45</v>
      </c>
      <c r="U722" s="27">
        <v>0.217</v>
      </c>
      <c r="V722" s="2">
        <v>1551454</v>
      </c>
      <c r="W722" s="27">
        <v>0.57199999999999995</v>
      </c>
      <c r="X722" s="2">
        <v>6894</v>
      </c>
      <c r="Y722" s="2">
        <v>1594738</v>
      </c>
      <c r="Z722" s="27">
        <v>0.54500000000000004</v>
      </c>
      <c r="AA722" s="14">
        <v>6529.09</v>
      </c>
      <c r="AB722" s="2">
        <v>1804236</v>
      </c>
      <c r="AC722" s="27">
        <v>0.58399999999999996</v>
      </c>
      <c r="AD722" s="14">
        <v>7495.15</v>
      </c>
      <c r="AE722" s="27">
        <v>0.16300000000000001</v>
      </c>
    </row>
    <row r="723" spans="1:31" x14ac:dyDescent="0.3">
      <c r="A723" t="s">
        <v>1836</v>
      </c>
      <c r="B723" s="2">
        <v>513</v>
      </c>
      <c r="C723" s="27">
        <v>0.24758687258687259</v>
      </c>
      <c r="D723" s="2">
        <v>81.212121212121204</v>
      </c>
      <c r="E723" s="2">
        <v>490</v>
      </c>
      <c r="F723" s="27">
        <v>0.21633554083885209</v>
      </c>
      <c r="G723" s="14">
        <v>77.575757575757507</v>
      </c>
      <c r="H723" s="2">
        <v>899</v>
      </c>
      <c r="I723" s="27">
        <v>0.37980566117448245</v>
      </c>
      <c r="J723" s="14">
        <v>117.57576</v>
      </c>
      <c r="K723" s="27">
        <v>0.75243664717348924</v>
      </c>
      <c r="L723" s="2">
        <v>30027</v>
      </c>
      <c r="M723" s="27">
        <v>0.33100000000000002</v>
      </c>
      <c r="N723" s="2">
        <v>625</v>
      </c>
      <c r="O723" s="2">
        <v>28164</v>
      </c>
      <c r="P723" s="27">
        <v>0.27700000000000002</v>
      </c>
      <c r="Q723" s="14">
        <v>695.76</v>
      </c>
      <c r="R723" s="2">
        <v>33221</v>
      </c>
      <c r="S723" s="27">
        <v>0.30199999999999999</v>
      </c>
      <c r="T723" s="14">
        <v>803.64</v>
      </c>
      <c r="U723" s="27">
        <v>0.106</v>
      </c>
      <c r="V723" s="2">
        <v>1059821</v>
      </c>
      <c r="W723" s="27">
        <v>0.39</v>
      </c>
      <c r="X723" s="2">
        <v>6014</v>
      </c>
      <c r="Y723" s="2">
        <v>1008050</v>
      </c>
      <c r="Z723" s="27">
        <v>0.34499999999999997</v>
      </c>
      <c r="AA723" s="14">
        <v>5485.45</v>
      </c>
      <c r="AB723" s="2">
        <v>1068935</v>
      </c>
      <c r="AC723" s="27">
        <v>0.34599999999999997</v>
      </c>
      <c r="AD723" s="14">
        <v>6044.85</v>
      </c>
      <c r="AE723" s="27">
        <v>8.9999999999999993E-3</v>
      </c>
    </row>
    <row r="724" spans="1:31" x14ac:dyDescent="0.3">
      <c r="A724" t="s">
        <v>1837</v>
      </c>
      <c r="B724" s="2">
        <v>129</v>
      </c>
      <c r="C724" s="27">
        <v>6.2258687258687259E-2</v>
      </c>
      <c r="D724" s="2">
        <v>53.3333333333333</v>
      </c>
      <c r="E724" s="2">
        <v>48</v>
      </c>
      <c r="F724" s="27">
        <v>2.119205298013245E-2</v>
      </c>
      <c r="G724" s="14">
        <v>21.2121212121212</v>
      </c>
      <c r="H724" s="2">
        <v>123</v>
      </c>
      <c r="I724" s="27">
        <v>5.1964512040557666E-2</v>
      </c>
      <c r="J724" s="14">
        <v>64.242424</v>
      </c>
      <c r="K724" s="27">
        <v>-4.6511627906976744E-2</v>
      </c>
      <c r="L724" s="2">
        <v>5083</v>
      </c>
      <c r="M724" s="27">
        <v>5.6000000000000001E-2</v>
      </c>
      <c r="N724" s="2">
        <v>321</v>
      </c>
      <c r="O724" s="2">
        <v>3875</v>
      </c>
      <c r="P724" s="27">
        <v>3.7999999999999999E-2</v>
      </c>
      <c r="Q724" s="14">
        <v>292.12</v>
      </c>
      <c r="R724" s="2">
        <v>4718</v>
      </c>
      <c r="S724" s="27">
        <v>4.2999999999999997E-2</v>
      </c>
      <c r="T724" s="14">
        <v>308.48</v>
      </c>
      <c r="U724" s="27">
        <v>-7.1999999999999995E-2</v>
      </c>
      <c r="V724" s="2">
        <v>161707</v>
      </c>
      <c r="W724" s="27">
        <v>0.06</v>
      </c>
      <c r="X724" s="2">
        <v>1839</v>
      </c>
      <c r="Y724" s="2">
        <v>147293</v>
      </c>
      <c r="Z724" s="27">
        <v>0.05</v>
      </c>
      <c r="AA724" s="14">
        <v>1828.48</v>
      </c>
      <c r="AB724" s="2">
        <v>144677</v>
      </c>
      <c r="AC724" s="27">
        <v>4.7E-2</v>
      </c>
      <c r="AD724" s="14">
        <v>2358.1799999999998</v>
      </c>
      <c r="AE724" s="27">
        <v>-0.105</v>
      </c>
    </row>
    <row r="725" spans="1:31" x14ac:dyDescent="0.3">
      <c r="A725" t="s">
        <v>1838</v>
      </c>
      <c r="B725" s="2">
        <v>161</v>
      </c>
      <c r="C725" s="27">
        <v>7.77027027027027E-2</v>
      </c>
      <c r="D725" s="2">
        <v>43.636363636363598</v>
      </c>
      <c r="E725" s="2">
        <v>155</v>
      </c>
      <c r="F725" s="27">
        <v>6.8432671081677707E-2</v>
      </c>
      <c r="G725" s="14">
        <v>43.030303030303003</v>
      </c>
      <c r="H725" s="2">
        <v>351</v>
      </c>
      <c r="I725" s="27">
        <v>0.14828897338403041</v>
      </c>
      <c r="J725" s="14">
        <v>78.787880000000001</v>
      </c>
      <c r="K725" s="27">
        <v>1.1801242236024845</v>
      </c>
      <c r="L725" s="2">
        <v>8784</v>
      </c>
      <c r="M725" s="27">
        <v>9.7000000000000003E-2</v>
      </c>
      <c r="N725" s="2">
        <v>351</v>
      </c>
      <c r="O725" s="2">
        <v>7675</v>
      </c>
      <c r="P725" s="27">
        <v>7.4999999999999997E-2</v>
      </c>
      <c r="Q725" s="14">
        <v>343.64</v>
      </c>
      <c r="R725" s="2">
        <v>8201</v>
      </c>
      <c r="S725" s="27">
        <v>7.4999999999999997E-2</v>
      </c>
      <c r="T725" s="14">
        <v>550.29999999999995</v>
      </c>
      <c r="U725" s="27">
        <v>-6.6000000000000003E-2</v>
      </c>
      <c r="V725" s="2">
        <v>299999</v>
      </c>
      <c r="W725" s="27">
        <v>0.111</v>
      </c>
      <c r="X725" s="2">
        <v>2352</v>
      </c>
      <c r="Y725" s="2">
        <v>250429</v>
      </c>
      <c r="Z725" s="27">
        <v>8.5999999999999993E-2</v>
      </c>
      <c r="AA725" s="14">
        <v>2169.6999999999998</v>
      </c>
      <c r="AB725" s="2">
        <v>250860</v>
      </c>
      <c r="AC725" s="27">
        <v>8.1000000000000003E-2</v>
      </c>
      <c r="AD725" s="14">
        <v>2644.24</v>
      </c>
      <c r="AE725" s="27">
        <v>-0.16400000000000001</v>
      </c>
    </row>
    <row r="726" spans="1:31" x14ac:dyDescent="0.3">
      <c r="A726" t="s">
        <v>1839</v>
      </c>
      <c r="B726" s="2">
        <v>223</v>
      </c>
      <c r="C726" s="27">
        <v>0.10762548262548262</v>
      </c>
      <c r="D726" s="2">
        <v>62.424242424242401</v>
      </c>
      <c r="E726" s="2">
        <v>287</v>
      </c>
      <c r="F726" s="27">
        <v>0.12671081677704193</v>
      </c>
      <c r="G726" s="14">
        <v>63.636363636363598</v>
      </c>
      <c r="H726" s="2">
        <v>425</v>
      </c>
      <c r="I726" s="27">
        <v>0.17955217574989438</v>
      </c>
      <c r="J726" s="14">
        <v>81.212119999999999</v>
      </c>
      <c r="K726" s="27">
        <v>0.905829596412556</v>
      </c>
      <c r="L726" s="2">
        <v>16160</v>
      </c>
      <c r="M726" s="27">
        <v>0.17799999999999999</v>
      </c>
      <c r="N726" s="2">
        <v>479</v>
      </c>
      <c r="O726" s="2">
        <v>16614</v>
      </c>
      <c r="P726" s="27">
        <v>0.16300000000000001</v>
      </c>
      <c r="Q726" s="14">
        <v>506.06</v>
      </c>
      <c r="R726" s="2">
        <v>20302</v>
      </c>
      <c r="S726" s="27">
        <v>0.184</v>
      </c>
      <c r="T726" s="14">
        <v>631.52</v>
      </c>
      <c r="U726" s="27">
        <v>0.25600000000000001</v>
      </c>
      <c r="V726" s="2">
        <v>598115</v>
      </c>
      <c r="W726" s="27">
        <v>0.22</v>
      </c>
      <c r="X726" s="2">
        <v>4212</v>
      </c>
      <c r="Y726" s="2">
        <v>610328</v>
      </c>
      <c r="Z726" s="27">
        <v>0.20899999999999999</v>
      </c>
      <c r="AA726" s="14">
        <v>4166.0600000000004</v>
      </c>
      <c r="AB726" s="2">
        <v>673398</v>
      </c>
      <c r="AC726" s="27">
        <v>0.218</v>
      </c>
      <c r="AD726" s="14">
        <v>4660.6099999999997</v>
      </c>
      <c r="AE726" s="27">
        <v>0.126</v>
      </c>
    </row>
    <row r="727" spans="1:31" x14ac:dyDescent="0.3">
      <c r="A727" t="s">
        <v>1840</v>
      </c>
      <c r="B727" s="2">
        <v>273</v>
      </c>
      <c r="C727" s="27">
        <v>0.13175675675675674</v>
      </c>
      <c r="D727" s="2">
        <v>59.393939393939398</v>
      </c>
      <c r="E727" s="2">
        <v>448</v>
      </c>
      <c r="F727" s="27">
        <v>0.1977924944812362</v>
      </c>
      <c r="G727" s="14">
        <v>76.969696969696898</v>
      </c>
      <c r="H727" s="2">
        <v>326</v>
      </c>
      <c r="I727" s="27">
        <v>0.13772708069286016</v>
      </c>
      <c r="J727" s="14">
        <v>75.151510000000002</v>
      </c>
      <c r="K727" s="27">
        <v>0.19413919413919414</v>
      </c>
      <c r="L727" s="2">
        <v>15324</v>
      </c>
      <c r="M727" s="27">
        <v>0.16900000000000001</v>
      </c>
      <c r="N727" s="2">
        <v>475</v>
      </c>
      <c r="O727" s="2">
        <v>18046</v>
      </c>
      <c r="P727" s="27">
        <v>0.17699999999999999</v>
      </c>
      <c r="Q727" s="14">
        <v>450.3</v>
      </c>
      <c r="R727" s="2">
        <v>21991</v>
      </c>
      <c r="S727" s="27">
        <v>0.2</v>
      </c>
      <c r="T727" s="14">
        <v>608.48</v>
      </c>
      <c r="U727" s="27">
        <v>0.435</v>
      </c>
      <c r="V727" s="2">
        <v>491633</v>
      </c>
      <c r="W727" s="27">
        <v>0.18099999999999999</v>
      </c>
      <c r="X727" s="2">
        <v>2490</v>
      </c>
      <c r="Y727" s="2">
        <v>586688</v>
      </c>
      <c r="Z727" s="27">
        <v>0.20100000000000001</v>
      </c>
      <c r="AA727" s="14">
        <v>3016.36</v>
      </c>
      <c r="AB727" s="2">
        <v>735301</v>
      </c>
      <c r="AC727" s="27">
        <v>0.23799999999999999</v>
      </c>
      <c r="AD727" s="14">
        <v>4095.15</v>
      </c>
      <c r="AE727" s="27">
        <v>0.496</v>
      </c>
    </row>
    <row r="728" spans="1:31" x14ac:dyDescent="0.3">
      <c r="A728" t="s">
        <v>1783</v>
      </c>
      <c r="B728" s="2">
        <v>429</v>
      </c>
      <c r="C728" s="27">
        <v>0.20704633204633205</v>
      </c>
      <c r="D728" s="2">
        <v>83.636363636363598</v>
      </c>
      <c r="E728" s="2">
        <v>396</v>
      </c>
      <c r="F728" s="27">
        <v>0.17483443708609273</v>
      </c>
      <c r="G728" s="14">
        <v>61.212121212121197</v>
      </c>
      <c r="H728" s="2">
        <v>381</v>
      </c>
      <c r="I728" s="27">
        <v>0.16096324461343473</v>
      </c>
      <c r="J728" s="14">
        <v>91.515150000000006</v>
      </c>
      <c r="K728" s="27">
        <v>-0.11188811188811189</v>
      </c>
      <c r="L728" s="2">
        <v>21157</v>
      </c>
      <c r="M728" s="27">
        <v>0.23300000000000001</v>
      </c>
      <c r="N728" s="2">
        <v>590</v>
      </c>
      <c r="O728" s="2">
        <v>24404</v>
      </c>
      <c r="P728" s="27">
        <v>0.24</v>
      </c>
      <c r="Q728" s="14">
        <v>688.48</v>
      </c>
      <c r="R728" s="2">
        <v>30063</v>
      </c>
      <c r="S728" s="27">
        <v>0.27300000000000002</v>
      </c>
      <c r="T728" s="14">
        <v>890.91</v>
      </c>
      <c r="U728" s="27">
        <v>0.42099999999999999</v>
      </c>
      <c r="V728" s="2">
        <v>679216</v>
      </c>
      <c r="W728" s="27">
        <v>0.25</v>
      </c>
      <c r="X728" s="2">
        <v>3578</v>
      </c>
      <c r="Y728" s="2">
        <v>731611</v>
      </c>
      <c r="Z728" s="27">
        <v>0.25</v>
      </c>
      <c r="AA728" s="14">
        <v>4190.91</v>
      </c>
      <c r="AB728" s="2">
        <v>851880</v>
      </c>
      <c r="AC728" s="27">
        <v>0.27600000000000002</v>
      </c>
      <c r="AD728" s="14">
        <v>4268.49</v>
      </c>
      <c r="AE728" s="27">
        <v>0.254</v>
      </c>
    </row>
    <row r="729" spans="1:31" x14ac:dyDescent="0.3">
      <c r="A729" t="s">
        <v>1784</v>
      </c>
      <c r="B729" s="2">
        <v>208</v>
      </c>
      <c r="C729" s="27">
        <v>0.10038610038610038</v>
      </c>
      <c r="D729" s="2">
        <v>55.757575757575701</v>
      </c>
      <c r="E729" s="2">
        <v>160</v>
      </c>
      <c r="F729" s="27">
        <v>7.0640176600441501E-2</v>
      </c>
      <c r="G729" s="14">
        <v>48.484848484848399</v>
      </c>
      <c r="H729" s="2">
        <v>184</v>
      </c>
      <c r="I729" s="27">
        <v>7.7735530207013098E-2</v>
      </c>
      <c r="J729" s="14">
        <v>65.454544100000007</v>
      </c>
      <c r="K729" s="27">
        <v>-0.11538461538461539</v>
      </c>
      <c r="L729" s="2">
        <v>7832</v>
      </c>
      <c r="M729" s="27">
        <v>8.5999999999999993E-2</v>
      </c>
      <c r="N729" s="2">
        <v>422</v>
      </c>
      <c r="O729" s="2">
        <v>9737</v>
      </c>
      <c r="P729" s="27">
        <v>9.6000000000000002E-2</v>
      </c>
      <c r="Q729" s="14">
        <v>484.24</v>
      </c>
      <c r="R729" s="2">
        <v>11650</v>
      </c>
      <c r="S729" s="27">
        <v>0.106</v>
      </c>
      <c r="T729" s="14">
        <v>611.52</v>
      </c>
      <c r="U729" s="27">
        <v>0.48699999999999999</v>
      </c>
      <c r="V729" s="2">
        <v>260679</v>
      </c>
      <c r="W729" s="27">
        <v>9.6000000000000002E-2</v>
      </c>
      <c r="X729" s="2">
        <v>2238</v>
      </c>
      <c r="Y729" s="2">
        <v>274832</v>
      </c>
      <c r="Z729" s="27">
        <v>9.4E-2</v>
      </c>
      <c r="AA729" s="14">
        <v>2409.6999999999998</v>
      </c>
      <c r="AB729" s="2">
        <v>319836</v>
      </c>
      <c r="AC729" s="27">
        <v>0.104</v>
      </c>
      <c r="AD729" s="14">
        <v>2620</v>
      </c>
      <c r="AE729" s="27">
        <v>0.22700000000000001</v>
      </c>
    </row>
    <row r="730" spans="1:31" x14ac:dyDescent="0.3">
      <c r="A730" t="s">
        <v>1841</v>
      </c>
      <c r="B730" s="2">
        <v>146</v>
      </c>
      <c r="C730" s="27">
        <v>7.0463320463320461E-2</v>
      </c>
      <c r="D730" s="2">
        <v>49.696969696969703</v>
      </c>
      <c r="E730" s="2">
        <v>109</v>
      </c>
      <c r="F730" s="27">
        <v>4.812362030905077E-2</v>
      </c>
      <c r="G730" s="14">
        <v>43.636363636363598</v>
      </c>
      <c r="H730" s="2">
        <v>58</v>
      </c>
      <c r="I730" s="27">
        <v>2.4503591043514999E-2</v>
      </c>
      <c r="J730" s="14">
        <v>40</v>
      </c>
      <c r="K730" s="27">
        <v>-0.60273972602739723</v>
      </c>
      <c r="L730" s="2">
        <v>5047</v>
      </c>
      <c r="M730" s="27">
        <v>5.6000000000000001E-2</v>
      </c>
      <c r="N730" s="2">
        <v>310</v>
      </c>
      <c r="O730" s="2">
        <v>5921</v>
      </c>
      <c r="P730" s="27">
        <v>5.8000000000000003E-2</v>
      </c>
      <c r="Q730" s="14">
        <v>414.55</v>
      </c>
      <c r="R730" s="2">
        <v>6831</v>
      </c>
      <c r="S730" s="27">
        <v>6.2E-2</v>
      </c>
      <c r="T730" s="14">
        <v>478.18</v>
      </c>
      <c r="U730" s="27">
        <v>0.35299999999999998</v>
      </c>
      <c r="V730" s="2">
        <v>154511</v>
      </c>
      <c r="W730" s="27">
        <v>5.7000000000000002E-2</v>
      </c>
      <c r="X730" s="2">
        <v>1744</v>
      </c>
      <c r="Y730" s="2">
        <v>158800</v>
      </c>
      <c r="Z730" s="27">
        <v>5.3999999999999999E-2</v>
      </c>
      <c r="AA730" s="14">
        <v>1936.36</v>
      </c>
      <c r="AB730" s="2">
        <v>177996</v>
      </c>
      <c r="AC730" s="27">
        <v>5.8000000000000003E-2</v>
      </c>
      <c r="AD730" s="14">
        <v>2029.7</v>
      </c>
      <c r="AE730" s="27">
        <v>0.152</v>
      </c>
    </row>
    <row r="731" spans="1:31" x14ac:dyDescent="0.3">
      <c r="A731" t="s">
        <v>1842</v>
      </c>
      <c r="B731" s="2">
        <v>0</v>
      </c>
      <c r="C731" s="27">
        <v>0</v>
      </c>
      <c r="D731" s="2">
        <v>80</v>
      </c>
      <c r="E731" s="2">
        <v>63</v>
      </c>
      <c r="F731" s="27">
        <v>2.781456953642384E-2</v>
      </c>
      <c r="G731" s="14">
        <v>36.363636363636303</v>
      </c>
      <c r="H731" s="2">
        <v>0</v>
      </c>
      <c r="I731" s="27">
        <v>0</v>
      </c>
      <c r="J731" s="14">
        <v>12.727273</v>
      </c>
      <c r="K731" s="27"/>
      <c r="L731" s="2">
        <v>1237</v>
      </c>
      <c r="M731" s="27">
        <v>1.4E-2</v>
      </c>
      <c r="N731" s="2">
        <v>169</v>
      </c>
      <c r="O731" s="2">
        <v>1502</v>
      </c>
      <c r="P731" s="27">
        <v>1.4999999999999999E-2</v>
      </c>
      <c r="Q731" s="14">
        <v>184.85</v>
      </c>
      <c r="R731" s="2">
        <v>1235</v>
      </c>
      <c r="S731" s="27">
        <v>1.0999999999999999E-2</v>
      </c>
      <c r="T731" s="14">
        <v>210.3</v>
      </c>
      <c r="U731" s="27">
        <v>-2E-3</v>
      </c>
      <c r="V731" s="2">
        <v>37308</v>
      </c>
      <c r="W731" s="27">
        <v>1.4E-2</v>
      </c>
      <c r="X731" s="2">
        <v>915</v>
      </c>
      <c r="Y731" s="2">
        <v>32650</v>
      </c>
      <c r="Z731" s="27">
        <v>1.0999999999999999E-2</v>
      </c>
      <c r="AA731" s="14">
        <v>776.97</v>
      </c>
      <c r="AB731" s="2">
        <v>31281</v>
      </c>
      <c r="AC731" s="27">
        <v>0.01</v>
      </c>
      <c r="AD731" s="14">
        <v>759.39</v>
      </c>
      <c r="AE731" s="27">
        <v>-0.16200000000000001</v>
      </c>
    </row>
    <row r="732" spans="1:31" x14ac:dyDescent="0.3">
      <c r="A732" t="s">
        <v>1843</v>
      </c>
      <c r="B732" s="2">
        <v>36</v>
      </c>
      <c r="C732" s="27">
        <v>1.7374517374517374E-2</v>
      </c>
      <c r="D732" s="2">
        <v>21.818181818181799</v>
      </c>
      <c r="E732" s="2">
        <v>46</v>
      </c>
      <c r="F732" s="27">
        <v>2.0309050772626933E-2</v>
      </c>
      <c r="G732" s="14">
        <v>27.272727272727199</v>
      </c>
      <c r="H732" s="2">
        <v>58</v>
      </c>
      <c r="I732" s="27">
        <v>2.4503591043514999E-2</v>
      </c>
      <c r="J732" s="14">
        <v>40</v>
      </c>
      <c r="K732" s="27">
        <v>0.61111111111111116</v>
      </c>
      <c r="L732" s="2">
        <v>1343</v>
      </c>
      <c r="M732" s="27">
        <v>1.4999999999999999E-2</v>
      </c>
      <c r="N732" s="2">
        <v>145</v>
      </c>
      <c r="O732" s="2">
        <v>1419</v>
      </c>
      <c r="P732" s="27">
        <v>1.4E-2</v>
      </c>
      <c r="Q732" s="14">
        <v>223.03</v>
      </c>
      <c r="R732" s="2">
        <v>1188</v>
      </c>
      <c r="S732" s="27">
        <v>1.0999999999999999E-2</v>
      </c>
      <c r="T732" s="14">
        <v>153.33000000000001</v>
      </c>
      <c r="U732" s="27">
        <v>-0.115</v>
      </c>
      <c r="V732" s="2">
        <v>35247</v>
      </c>
      <c r="W732" s="27">
        <v>1.2999999999999999E-2</v>
      </c>
      <c r="X732" s="2">
        <v>784</v>
      </c>
      <c r="Y732" s="2">
        <v>35207</v>
      </c>
      <c r="Z732" s="27">
        <v>1.2E-2</v>
      </c>
      <c r="AA732" s="14">
        <v>807.27</v>
      </c>
      <c r="AB732" s="2">
        <v>36143</v>
      </c>
      <c r="AC732" s="27">
        <v>1.2E-2</v>
      </c>
      <c r="AD732" s="14">
        <v>1016.36</v>
      </c>
      <c r="AE732" s="27">
        <v>2.5000000000000001E-2</v>
      </c>
    </row>
    <row r="733" spans="1:31" x14ac:dyDescent="0.3">
      <c r="A733" t="s">
        <v>1844</v>
      </c>
      <c r="B733" s="2">
        <v>110</v>
      </c>
      <c r="C733" s="27">
        <v>5.3088803088803087E-2</v>
      </c>
      <c r="D733" s="2">
        <v>43.030303030303003</v>
      </c>
      <c r="E733" s="2">
        <v>0</v>
      </c>
      <c r="F733" s="27">
        <v>0</v>
      </c>
      <c r="G733" s="14">
        <v>11.5151515151515</v>
      </c>
      <c r="H733" s="2">
        <v>0</v>
      </c>
      <c r="I733" s="27">
        <v>0</v>
      </c>
      <c r="J733" s="14">
        <v>12.727273</v>
      </c>
      <c r="K733" s="27">
        <v>-1</v>
      </c>
      <c r="L733" s="2">
        <v>2467</v>
      </c>
      <c r="M733" s="27">
        <v>2.7E-2</v>
      </c>
      <c r="N733" s="2">
        <v>245</v>
      </c>
      <c r="O733" s="2">
        <v>3000</v>
      </c>
      <c r="P733" s="27">
        <v>2.9000000000000001E-2</v>
      </c>
      <c r="Q733" s="14">
        <v>251.52</v>
      </c>
      <c r="R733" s="2">
        <v>4408</v>
      </c>
      <c r="S733" s="27">
        <v>0.04</v>
      </c>
      <c r="T733" s="14">
        <v>370.3</v>
      </c>
      <c r="U733" s="27">
        <v>0.78700000000000003</v>
      </c>
      <c r="V733" s="2">
        <v>81956</v>
      </c>
      <c r="W733" s="27">
        <v>0.03</v>
      </c>
      <c r="X733" s="2">
        <v>1097</v>
      </c>
      <c r="Y733" s="2">
        <v>90943</v>
      </c>
      <c r="Z733" s="27">
        <v>3.1E-2</v>
      </c>
      <c r="AA733" s="14">
        <v>1516.97</v>
      </c>
      <c r="AB733" s="2">
        <v>110572</v>
      </c>
      <c r="AC733" s="27">
        <v>3.5999999999999997E-2</v>
      </c>
      <c r="AD733" s="14">
        <v>1588.48</v>
      </c>
      <c r="AE733" s="27">
        <v>0.34899999999999998</v>
      </c>
    </row>
    <row r="734" spans="1:31" x14ac:dyDescent="0.3">
      <c r="A734" t="s">
        <v>1845</v>
      </c>
      <c r="B734" s="2">
        <v>62</v>
      </c>
      <c r="C734" s="27">
        <v>2.9922779922779922E-2</v>
      </c>
      <c r="D734" s="2">
        <v>32.727272727272698</v>
      </c>
      <c r="E734" s="2">
        <v>51</v>
      </c>
      <c r="F734" s="27">
        <v>2.2516556291390728E-2</v>
      </c>
      <c r="G734" s="14">
        <v>26.6666666666666</v>
      </c>
      <c r="H734" s="2">
        <v>126</v>
      </c>
      <c r="I734" s="27">
        <v>5.3231939163498096E-2</v>
      </c>
      <c r="J734" s="14">
        <v>49.696968099999999</v>
      </c>
      <c r="K734" s="27">
        <v>1.032258064516129</v>
      </c>
      <c r="L734" s="2">
        <v>2785</v>
      </c>
      <c r="M734" s="27">
        <v>3.1E-2</v>
      </c>
      <c r="N734" s="2">
        <v>273</v>
      </c>
      <c r="O734" s="2">
        <v>3816</v>
      </c>
      <c r="P734" s="27">
        <v>3.7999999999999999E-2</v>
      </c>
      <c r="Q734" s="14">
        <v>274.55</v>
      </c>
      <c r="R734" s="2">
        <v>4819</v>
      </c>
      <c r="S734" s="27">
        <v>4.3999999999999997E-2</v>
      </c>
      <c r="T734" s="14">
        <v>386.67</v>
      </c>
      <c r="U734" s="27">
        <v>0.73</v>
      </c>
      <c r="V734" s="2">
        <v>106168</v>
      </c>
      <c r="W734" s="27">
        <v>3.9E-2</v>
      </c>
      <c r="X734" s="2">
        <v>1372</v>
      </c>
      <c r="Y734" s="2">
        <v>116032</v>
      </c>
      <c r="Z734" s="27">
        <v>0.04</v>
      </c>
      <c r="AA734" s="14">
        <v>1405.45</v>
      </c>
      <c r="AB734" s="2">
        <v>141840</v>
      </c>
      <c r="AC734" s="27">
        <v>4.5999999999999999E-2</v>
      </c>
      <c r="AD734" s="14">
        <v>1864.85</v>
      </c>
      <c r="AE734" s="27">
        <v>0.33600000000000002</v>
      </c>
    </row>
    <row r="735" spans="1:31" x14ac:dyDescent="0.3">
      <c r="A735" t="s">
        <v>1785</v>
      </c>
      <c r="B735" s="2">
        <v>221</v>
      </c>
      <c r="C735" s="27">
        <v>0.10666023166023166</v>
      </c>
      <c r="D735" s="2">
        <v>61.212121212121197</v>
      </c>
      <c r="E735" s="2">
        <v>236</v>
      </c>
      <c r="F735" s="27">
        <v>0.10419426048565121</v>
      </c>
      <c r="G735" s="14">
        <v>50.303030303030297</v>
      </c>
      <c r="H735" s="2">
        <v>197</v>
      </c>
      <c r="I735" s="27">
        <v>8.3227714406421627E-2</v>
      </c>
      <c r="J735" s="14">
        <v>63.030304000000001</v>
      </c>
      <c r="K735" s="27">
        <v>-0.10859728506787331</v>
      </c>
      <c r="L735" s="2">
        <v>13325</v>
      </c>
      <c r="M735" s="27">
        <v>0.14699999999999999</v>
      </c>
      <c r="N735" s="2">
        <v>404</v>
      </c>
      <c r="O735" s="2">
        <v>14667</v>
      </c>
      <c r="P735" s="27">
        <v>0.14399999999999999</v>
      </c>
      <c r="Q735" s="14">
        <v>498.79</v>
      </c>
      <c r="R735" s="2">
        <v>18413</v>
      </c>
      <c r="S735" s="27">
        <v>0.16700000000000001</v>
      </c>
      <c r="T735" s="14">
        <v>769.7</v>
      </c>
      <c r="U735" s="27">
        <v>0.38200000000000001</v>
      </c>
      <c r="V735" s="2">
        <v>418537</v>
      </c>
      <c r="W735" s="27">
        <v>0.154</v>
      </c>
      <c r="X735" s="2">
        <v>2833</v>
      </c>
      <c r="Y735" s="2">
        <v>456779</v>
      </c>
      <c r="Z735" s="27">
        <v>0.156</v>
      </c>
      <c r="AA735" s="14">
        <v>2770.91</v>
      </c>
      <c r="AB735" s="2">
        <v>532044</v>
      </c>
      <c r="AC735" s="27">
        <v>0.17199999999999999</v>
      </c>
      <c r="AD735" s="14">
        <v>3256.36</v>
      </c>
      <c r="AE735" s="27">
        <v>0.27100000000000002</v>
      </c>
    </row>
    <row r="736" spans="1:31" x14ac:dyDescent="0.3">
      <c r="A736" t="s">
        <v>1841</v>
      </c>
      <c r="B736" s="2">
        <v>136</v>
      </c>
      <c r="C736" s="27">
        <v>6.5637065637065631E-2</v>
      </c>
      <c r="D736" s="2">
        <v>48.484848484848399</v>
      </c>
      <c r="E736" s="2">
        <v>68</v>
      </c>
      <c r="F736" s="27">
        <v>3.0022075055187638E-2</v>
      </c>
      <c r="G736" s="14">
        <v>28.484848484848399</v>
      </c>
      <c r="H736" s="2">
        <v>91</v>
      </c>
      <c r="I736" s="27">
        <v>3.8445289395859741E-2</v>
      </c>
      <c r="J736" s="14">
        <v>41.212119999999999</v>
      </c>
      <c r="K736" s="27">
        <v>-0.33088235294117646</v>
      </c>
      <c r="L736" s="2">
        <v>9156</v>
      </c>
      <c r="M736" s="27">
        <v>0.10100000000000001</v>
      </c>
      <c r="N736" s="2">
        <v>347</v>
      </c>
      <c r="O736" s="2">
        <v>9856</v>
      </c>
      <c r="P736" s="27">
        <v>9.7000000000000003E-2</v>
      </c>
      <c r="Q736" s="14">
        <v>410.91</v>
      </c>
      <c r="R736" s="2">
        <v>11453</v>
      </c>
      <c r="S736" s="27">
        <v>0.104</v>
      </c>
      <c r="T736" s="14">
        <v>578.79</v>
      </c>
      <c r="U736" s="27">
        <v>0.251</v>
      </c>
      <c r="V736" s="2">
        <v>281083</v>
      </c>
      <c r="W736" s="27">
        <v>0.104</v>
      </c>
      <c r="X736" s="2">
        <v>2185</v>
      </c>
      <c r="Y736" s="2">
        <v>282841</v>
      </c>
      <c r="Z736" s="27">
        <v>9.7000000000000003E-2</v>
      </c>
      <c r="AA736" s="14">
        <v>2420</v>
      </c>
      <c r="AB736" s="2">
        <v>311279</v>
      </c>
      <c r="AC736" s="27">
        <v>0.10100000000000001</v>
      </c>
      <c r="AD736" s="14">
        <v>2463.64</v>
      </c>
      <c r="AE736" s="27">
        <v>0.107</v>
      </c>
    </row>
    <row r="737" spans="1:31" x14ac:dyDescent="0.3">
      <c r="A737" t="s">
        <v>1842</v>
      </c>
      <c r="B737" s="2">
        <v>0</v>
      </c>
      <c r="C737" s="27">
        <v>0</v>
      </c>
      <c r="D737" s="2">
        <v>80</v>
      </c>
      <c r="E737" s="2">
        <v>0</v>
      </c>
      <c r="F737" s="27">
        <v>0</v>
      </c>
      <c r="G737" s="14">
        <v>11.5151515151515</v>
      </c>
      <c r="H737" s="2">
        <v>12</v>
      </c>
      <c r="I737" s="27">
        <v>5.0697084917617234E-3</v>
      </c>
      <c r="J737" s="14">
        <v>14.545455</v>
      </c>
      <c r="K737" s="27"/>
      <c r="L737" s="2">
        <v>1462</v>
      </c>
      <c r="M737" s="27">
        <v>1.6E-2</v>
      </c>
      <c r="N737" s="2">
        <v>184</v>
      </c>
      <c r="O737" s="2">
        <v>1226</v>
      </c>
      <c r="P737" s="27">
        <v>1.2E-2</v>
      </c>
      <c r="Q737" s="14">
        <v>156.97</v>
      </c>
      <c r="R737" s="2">
        <v>1407</v>
      </c>
      <c r="S737" s="27">
        <v>1.2999999999999999E-2</v>
      </c>
      <c r="T737" s="14">
        <v>183.64</v>
      </c>
      <c r="U737" s="27">
        <v>-3.7999999999999999E-2</v>
      </c>
      <c r="V737" s="2">
        <v>39425</v>
      </c>
      <c r="W737" s="27">
        <v>1.4999999999999999E-2</v>
      </c>
      <c r="X737" s="2">
        <v>968</v>
      </c>
      <c r="Y737" s="2">
        <v>39555</v>
      </c>
      <c r="Z737" s="27">
        <v>1.4E-2</v>
      </c>
      <c r="AA737" s="14">
        <v>870.3</v>
      </c>
      <c r="AB737" s="2">
        <v>38993</v>
      </c>
      <c r="AC737" s="27">
        <v>1.2999999999999999E-2</v>
      </c>
      <c r="AD737" s="14">
        <v>1015.76</v>
      </c>
      <c r="AE737" s="27">
        <v>-1.0999999999999999E-2</v>
      </c>
    </row>
    <row r="738" spans="1:31" x14ac:dyDescent="0.3">
      <c r="A738" t="s">
        <v>1843</v>
      </c>
      <c r="B738" s="2">
        <v>60</v>
      </c>
      <c r="C738" s="27">
        <v>2.8957528957528959E-2</v>
      </c>
      <c r="D738" s="2">
        <v>33.939393939393902</v>
      </c>
      <c r="E738" s="2">
        <v>24</v>
      </c>
      <c r="F738" s="27">
        <v>1.0596026490066225E-2</v>
      </c>
      <c r="G738" s="14">
        <v>18.181818181818102</v>
      </c>
      <c r="H738" s="2">
        <v>25</v>
      </c>
      <c r="I738" s="27">
        <v>1.0561892691170258E-2</v>
      </c>
      <c r="J738" s="14">
        <v>24.242424</v>
      </c>
      <c r="K738" s="27">
        <v>-0.58333333333333337</v>
      </c>
      <c r="L738" s="2">
        <v>1724</v>
      </c>
      <c r="M738" s="27">
        <v>1.9E-2</v>
      </c>
      <c r="N738" s="2">
        <v>176</v>
      </c>
      <c r="O738" s="2">
        <v>1837</v>
      </c>
      <c r="P738" s="27">
        <v>1.7999999999999999E-2</v>
      </c>
      <c r="Q738" s="14">
        <v>184.24</v>
      </c>
      <c r="R738" s="2">
        <v>3244</v>
      </c>
      <c r="S738" s="27">
        <v>2.9000000000000001E-2</v>
      </c>
      <c r="T738" s="14">
        <v>352.73</v>
      </c>
      <c r="U738" s="27">
        <v>0.88200000000000001</v>
      </c>
      <c r="V738" s="2">
        <v>58579</v>
      </c>
      <c r="W738" s="27">
        <v>2.1999999999999999E-2</v>
      </c>
      <c r="X738" s="2">
        <v>1213</v>
      </c>
      <c r="Y738" s="2">
        <v>53332</v>
      </c>
      <c r="Z738" s="27">
        <v>1.7999999999999999E-2</v>
      </c>
      <c r="AA738" s="14">
        <v>1048.48</v>
      </c>
      <c r="AB738" s="2">
        <v>58151</v>
      </c>
      <c r="AC738" s="27">
        <v>1.9E-2</v>
      </c>
      <c r="AD738" s="14">
        <v>1273.33</v>
      </c>
      <c r="AE738" s="27">
        <v>-7.0000000000000001E-3</v>
      </c>
    </row>
    <row r="739" spans="1:31" x14ac:dyDescent="0.3">
      <c r="A739" t="s">
        <v>1844</v>
      </c>
      <c r="B739" s="2">
        <v>76</v>
      </c>
      <c r="C739" s="27">
        <v>3.6679536679536683E-2</v>
      </c>
      <c r="D739" s="2">
        <v>34.545454545454497</v>
      </c>
      <c r="E739" s="2">
        <v>44</v>
      </c>
      <c r="F739" s="27">
        <v>1.9426048565121413E-2</v>
      </c>
      <c r="G739" s="14">
        <v>21.818181818181799</v>
      </c>
      <c r="H739" s="2">
        <v>54</v>
      </c>
      <c r="I739" s="27">
        <v>2.2813688212927757E-2</v>
      </c>
      <c r="J739" s="14">
        <v>28.484848</v>
      </c>
      <c r="K739" s="27">
        <v>-0.28947368421052633</v>
      </c>
      <c r="L739" s="2">
        <v>5970</v>
      </c>
      <c r="M739" s="27">
        <v>6.6000000000000003E-2</v>
      </c>
      <c r="N739" s="2">
        <v>308</v>
      </c>
      <c r="O739" s="2">
        <v>6793</v>
      </c>
      <c r="P739" s="27">
        <v>6.7000000000000004E-2</v>
      </c>
      <c r="Q739" s="14">
        <v>357.58</v>
      </c>
      <c r="R739" s="2">
        <v>6802</v>
      </c>
      <c r="S739" s="27">
        <v>6.2E-2</v>
      </c>
      <c r="T739" s="14">
        <v>421.82</v>
      </c>
      <c r="U739" s="27">
        <v>0.13900000000000001</v>
      </c>
      <c r="V739" s="2">
        <v>183079</v>
      </c>
      <c r="W739" s="27">
        <v>6.7000000000000004E-2</v>
      </c>
      <c r="X739" s="2">
        <v>1691</v>
      </c>
      <c r="Y739" s="2">
        <v>189954</v>
      </c>
      <c r="Z739" s="27">
        <v>6.5000000000000002E-2</v>
      </c>
      <c r="AA739" s="14">
        <v>1640</v>
      </c>
      <c r="AB739" s="2">
        <v>214135</v>
      </c>
      <c r="AC739" s="27">
        <v>6.9000000000000006E-2</v>
      </c>
      <c r="AD739" s="14">
        <v>2316.36</v>
      </c>
      <c r="AE739" s="27">
        <v>0.17</v>
      </c>
    </row>
    <row r="740" spans="1:31" x14ac:dyDescent="0.3">
      <c r="A740" t="s">
        <v>1845</v>
      </c>
      <c r="B740" s="2">
        <v>85</v>
      </c>
      <c r="C740" s="27">
        <v>4.1023166023166024E-2</v>
      </c>
      <c r="D740" s="2">
        <v>36.363636363636303</v>
      </c>
      <c r="E740" s="2">
        <v>168</v>
      </c>
      <c r="F740" s="27">
        <v>7.4172185430463583E-2</v>
      </c>
      <c r="G740" s="14">
        <v>43.636363636363598</v>
      </c>
      <c r="H740" s="2">
        <v>106</v>
      </c>
      <c r="I740" s="27">
        <v>4.4782425010561892E-2</v>
      </c>
      <c r="J740" s="14">
        <v>45.4545441</v>
      </c>
      <c r="K740" s="27">
        <v>0.24705882352941178</v>
      </c>
      <c r="L740" s="2">
        <v>4169</v>
      </c>
      <c r="M740" s="27">
        <v>4.5999999999999999E-2</v>
      </c>
      <c r="N740" s="2">
        <v>228</v>
      </c>
      <c r="O740" s="2">
        <v>4811</v>
      </c>
      <c r="P740" s="27">
        <v>4.7E-2</v>
      </c>
      <c r="Q740" s="14">
        <v>294.55</v>
      </c>
      <c r="R740" s="2">
        <v>6960</v>
      </c>
      <c r="S740" s="27">
        <v>6.3E-2</v>
      </c>
      <c r="T740" s="14">
        <v>419.39</v>
      </c>
      <c r="U740" s="27">
        <v>0.66900000000000004</v>
      </c>
      <c r="V740" s="2">
        <v>137454</v>
      </c>
      <c r="W740" s="27">
        <v>5.0999999999999997E-2</v>
      </c>
      <c r="X740" s="2">
        <v>1614</v>
      </c>
      <c r="Y740" s="2">
        <v>173938</v>
      </c>
      <c r="Z740" s="27">
        <v>5.8999999999999997E-2</v>
      </c>
      <c r="AA740" s="14">
        <v>1688.48</v>
      </c>
      <c r="AB740" s="2">
        <v>220765</v>
      </c>
      <c r="AC740" s="27">
        <v>7.0999999999999994E-2</v>
      </c>
      <c r="AD740" s="14">
        <v>2483.64</v>
      </c>
      <c r="AE740" s="27">
        <v>0.60599999999999998</v>
      </c>
    </row>
    <row r="741" spans="1:31" x14ac:dyDescent="0.3">
      <c r="A741" s="18"/>
      <c r="B741" s="18"/>
      <c r="C741" s="18"/>
      <c r="D741" s="18"/>
      <c r="E741" s="18"/>
      <c r="F741" s="18"/>
      <c r="G741" s="18"/>
      <c r="H741" s="18"/>
      <c r="I741" s="18"/>
      <c r="J741" s="18"/>
      <c r="K741" s="18"/>
      <c r="L741" s="18"/>
      <c r="M741" s="18"/>
      <c r="N741" s="18"/>
      <c r="O741" s="18"/>
      <c r="P741" s="18"/>
      <c r="Q741" s="18"/>
      <c r="R741" s="18"/>
      <c r="S741" s="18"/>
      <c r="T741" s="18"/>
      <c r="U741" s="18"/>
      <c r="V741" s="18"/>
      <c r="W741" s="18"/>
      <c r="X741" s="18"/>
      <c r="Y741" s="18"/>
      <c r="Z741" s="18"/>
      <c r="AA741" s="18"/>
      <c r="AB741" s="18"/>
      <c r="AC741" s="18"/>
      <c r="AD741" s="18"/>
      <c r="AE741" s="18"/>
    </row>
    <row r="742" spans="1:31" x14ac:dyDescent="0.3">
      <c r="A742" s="122" t="s">
        <v>1855</v>
      </c>
      <c r="B742" s="122"/>
      <c r="C742" s="122"/>
      <c r="D742" s="122"/>
      <c r="E742" s="122"/>
      <c r="F742" s="122"/>
      <c r="G742" s="122"/>
      <c r="H742" s="122"/>
      <c r="I742" s="122"/>
      <c r="J742" s="122"/>
      <c r="K742" s="122"/>
      <c r="L742" s="122"/>
      <c r="M742" s="122"/>
      <c r="N742" s="122"/>
      <c r="O742" s="122"/>
      <c r="P742" s="122"/>
      <c r="Q742" s="122"/>
      <c r="R742" s="122"/>
      <c r="S742" s="122"/>
      <c r="T742" s="122"/>
      <c r="U742" s="122"/>
      <c r="V742" s="122"/>
      <c r="W742" s="122"/>
      <c r="X742" s="122"/>
      <c r="Y742" s="122"/>
      <c r="Z742" s="122"/>
      <c r="AA742" s="122"/>
      <c r="AB742" s="122"/>
      <c r="AC742" s="122"/>
      <c r="AD742" s="122"/>
      <c r="AE742" s="122"/>
    </row>
    <row r="743" spans="1:31" x14ac:dyDescent="0.3">
      <c r="B743" s="198" t="s">
        <v>1720</v>
      </c>
      <c r="C743" s="198"/>
      <c r="D743" s="198" t="s">
        <v>1721</v>
      </c>
      <c r="E743" s="198" t="s">
        <v>1720</v>
      </c>
      <c r="F743" s="198"/>
      <c r="G743" s="198" t="s">
        <v>1721</v>
      </c>
      <c r="H743" s="198" t="s">
        <v>1720</v>
      </c>
      <c r="I743" s="198"/>
      <c r="J743" s="198" t="s">
        <v>1721</v>
      </c>
      <c r="K743" t="s">
        <v>188</v>
      </c>
      <c r="L743" s="198" t="s">
        <v>1720</v>
      </c>
      <c r="M743" s="198"/>
      <c r="N743" s="198" t="s">
        <v>1721</v>
      </c>
      <c r="O743" s="198" t="s">
        <v>1720</v>
      </c>
      <c r="P743" s="198"/>
      <c r="Q743" s="198" t="s">
        <v>1721</v>
      </c>
      <c r="R743" s="198" t="s">
        <v>1720</v>
      </c>
      <c r="S743" s="198"/>
      <c r="T743" s="198" t="s">
        <v>1721</v>
      </c>
      <c r="U743" t="s">
        <v>188</v>
      </c>
      <c r="V743" s="198" t="s">
        <v>1720</v>
      </c>
      <c r="W743" s="198"/>
      <c r="X743" s="198" t="s">
        <v>1721</v>
      </c>
      <c r="Y743" s="198" t="s">
        <v>1720</v>
      </c>
      <c r="Z743" s="198"/>
      <c r="AA743" s="198" t="s">
        <v>1721</v>
      </c>
      <c r="AB743" s="198" t="s">
        <v>1720</v>
      </c>
      <c r="AC743" s="198"/>
      <c r="AD743" s="198" t="s">
        <v>1721</v>
      </c>
      <c r="AE743" t="s">
        <v>188</v>
      </c>
    </row>
    <row r="744" spans="1:31" x14ac:dyDescent="0.3">
      <c r="A744" t="s">
        <v>190</v>
      </c>
      <c r="B744" s="2">
        <v>2153</v>
      </c>
      <c r="C744" s="27" t="s">
        <v>188</v>
      </c>
      <c r="D744" s="2">
        <v>88.484848484848399</v>
      </c>
      <c r="E744" s="2">
        <v>2315</v>
      </c>
      <c r="F744" s="27" t="s">
        <v>188</v>
      </c>
      <c r="G744" s="14">
        <v>67.272727272727195</v>
      </c>
      <c r="H744" s="2">
        <v>2408</v>
      </c>
      <c r="I744" s="27" t="s">
        <v>188</v>
      </c>
      <c r="J744" s="14">
        <v>89.090909999999994</v>
      </c>
      <c r="K744" s="27">
        <v>0.11843938690199721</v>
      </c>
      <c r="L744" s="2">
        <v>205821</v>
      </c>
      <c r="M744" s="27" t="s">
        <v>188</v>
      </c>
      <c r="N744" s="2">
        <v>1049</v>
      </c>
      <c r="O744" s="2">
        <v>216106</v>
      </c>
      <c r="P744" s="27" t="s">
        <v>188</v>
      </c>
      <c r="Q744" s="14">
        <v>941.82</v>
      </c>
      <c r="R744" s="2">
        <v>224051</v>
      </c>
      <c r="S744" s="27" t="s">
        <v>188</v>
      </c>
      <c r="T744" s="14">
        <v>1196.3599999999999</v>
      </c>
      <c r="U744" s="27">
        <v>8.8999999999999996E-2</v>
      </c>
      <c r="V744" s="2">
        <v>8495322</v>
      </c>
      <c r="W744" s="27" t="s">
        <v>188</v>
      </c>
      <c r="X744" s="2">
        <v>13850</v>
      </c>
      <c r="Y744" s="2">
        <v>8732734</v>
      </c>
      <c r="Z744" s="27" t="s">
        <v>188</v>
      </c>
      <c r="AA744" s="14">
        <v>13901.82</v>
      </c>
      <c r="AB744" s="2">
        <v>8986666</v>
      </c>
      <c r="AC744" s="27" t="s">
        <v>188</v>
      </c>
      <c r="AD744" s="14">
        <v>14521.21</v>
      </c>
      <c r="AE744" s="27">
        <v>5.8000000000000003E-2</v>
      </c>
    </row>
    <row r="745" spans="1:31" x14ac:dyDescent="0.3">
      <c r="A745" t="s">
        <v>1818</v>
      </c>
      <c r="B745" s="2">
        <v>889</v>
      </c>
      <c r="C745" s="27">
        <v>0.41291221551323737</v>
      </c>
      <c r="D745" s="2">
        <v>102.424242424242</v>
      </c>
      <c r="E745" s="2">
        <v>947</v>
      </c>
      <c r="F745" s="27">
        <v>0.40907127429805618</v>
      </c>
      <c r="G745" s="14">
        <v>97.575757575757606</v>
      </c>
      <c r="H745" s="2">
        <v>802</v>
      </c>
      <c r="I745" s="27">
        <v>0.3330564784053156</v>
      </c>
      <c r="J745" s="14">
        <v>104.242424</v>
      </c>
      <c r="K745" s="27">
        <v>-9.7862767154105731E-2</v>
      </c>
      <c r="L745" s="2">
        <v>36472</v>
      </c>
      <c r="M745" s="27">
        <v>0.17699999999999999</v>
      </c>
      <c r="N745" s="2">
        <v>743</v>
      </c>
      <c r="O745" s="2">
        <v>47362</v>
      </c>
      <c r="P745" s="27">
        <v>0.219</v>
      </c>
      <c r="Q745" s="14">
        <v>920</v>
      </c>
      <c r="R745" s="2">
        <v>37430</v>
      </c>
      <c r="S745" s="27">
        <v>0.16700000000000001</v>
      </c>
      <c r="T745" s="14">
        <v>887.88</v>
      </c>
      <c r="U745" s="27">
        <v>2.5999999999999999E-2</v>
      </c>
      <c r="V745" s="2">
        <v>867772</v>
      </c>
      <c r="W745" s="27">
        <v>0.10199999999999999</v>
      </c>
      <c r="X745" s="2">
        <v>4356</v>
      </c>
      <c r="Y745" s="2">
        <v>1063568</v>
      </c>
      <c r="Z745" s="27">
        <v>0.122</v>
      </c>
      <c r="AA745" s="14">
        <v>4703.6400000000003</v>
      </c>
      <c r="AB745" s="2">
        <v>806599</v>
      </c>
      <c r="AC745" s="27">
        <v>0.09</v>
      </c>
      <c r="AD745" s="14">
        <v>5040.6099999999997</v>
      </c>
      <c r="AE745" s="27">
        <v>-7.0000000000000007E-2</v>
      </c>
    </row>
    <row r="746" spans="1:31" x14ac:dyDescent="0.3">
      <c r="A746" t="s">
        <v>1782</v>
      </c>
      <c r="B746" s="2">
        <v>308</v>
      </c>
      <c r="C746" s="27">
        <v>0.14305620065025546</v>
      </c>
      <c r="D746" s="2">
        <v>63.030303030303003</v>
      </c>
      <c r="E746" s="2">
        <v>281</v>
      </c>
      <c r="F746" s="27">
        <v>0.12138228941684666</v>
      </c>
      <c r="G746" s="14">
        <v>58.787878787878803</v>
      </c>
      <c r="H746" s="2">
        <v>343</v>
      </c>
      <c r="I746" s="27">
        <v>0.14244186046511628</v>
      </c>
      <c r="J746" s="14">
        <v>70.909090000000006</v>
      </c>
      <c r="K746" s="27">
        <v>0.11363636363636363</v>
      </c>
      <c r="L746" s="2">
        <v>15250</v>
      </c>
      <c r="M746" s="27">
        <v>7.3999999999999996E-2</v>
      </c>
      <c r="N746" s="2">
        <v>584</v>
      </c>
      <c r="O746" s="2">
        <v>17622</v>
      </c>
      <c r="P746" s="27">
        <v>8.2000000000000003E-2</v>
      </c>
      <c r="Q746" s="14">
        <v>521.82000000000005</v>
      </c>
      <c r="R746" s="2">
        <v>14714</v>
      </c>
      <c r="S746" s="27">
        <v>6.6000000000000003E-2</v>
      </c>
      <c r="T746" s="14">
        <v>550.91</v>
      </c>
      <c r="U746" s="27">
        <v>-3.5000000000000003E-2</v>
      </c>
      <c r="V746" s="2">
        <v>375542</v>
      </c>
      <c r="W746" s="27">
        <v>4.3999999999999997E-2</v>
      </c>
      <c r="X746" s="2">
        <v>2733</v>
      </c>
      <c r="Y746" s="2">
        <v>454051</v>
      </c>
      <c r="Z746" s="27">
        <v>5.1999999999999998E-2</v>
      </c>
      <c r="AA746" s="14">
        <v>2916.97</v>
      </c>
      <c r="AB746" s="2">
        <v>350793</v>
      </c>
      <c r="AC746" s="27">
        <v>3.9E-2</v>
      </c>
      <c r="AD746" s="14">
        <v>2622.42</v>
      </c>
      <c r="AE746" s="27">
        <v>-6.6000000000000003E-2</v>
      </c>
    </row>
    <row r="747" spans="1:31" x14ac:dyDescent="0.3">
      <c r="A747" t="s">
        <v>1856</v>
      </c>
      <c r="B747" s="2">
        <v>181</v>
      </c>
      <c r="C747" s="27">
        <v>8.4068741291221549E-2</v>
      </c>
      <c r="D747" s="2">
        <v>48.484848484848399</v>
      </c>
      <c r="E747" s="2">
        <v>82</v>
      </c>
      <c r="F747" s="27">
        <v>3.5421166306695465E-2</v>
      </c>
      <c r="G747" s="14">
        <v>27.878787878787801</v>
      </c>
      <c r="H747" s="2">
        <v>59</v>
      </c>
      <c r="I747" s="27">
        <v>2.4501661129568107E-2</v>
      </c>
      <c r="J747" s="14">
        <v>27.878788</v>
      </c>
      <c r="K747" s="27">
        <v>-0.67403314917127077</v>
      </c>
      <c r="L747" s="2">
        <v>4598</v>
      </c>
      <c r="M747" s="27">
        <v>2.1999999999999999E-2</v>
      </c>
      <c r="N747" s="2">
        <v>308</v>
      </c>
      <c r="O747" s="2">
        <v>5170</v>
      </c>
      <c r="P747" s="27">
        <v>2.4E-2</v>
      </c>
      <c r="Q747" s="14">
        <v>260.61</v>
      </c>
      <c r="R747" s="2">
        <v>4650</v>
      </c>
      <c r="S747" s="27">
        <v>2.1000000000000001E-2</v>
      </c>
      <c r="T747" s="14">
        <v>353.94</v>
      </c>
      <c r="U747" s="27">
        <v>1.0999999999999999E-2</v>
      </c>
      <c r="V747" s="2">
        <v>122419</v>
      </c>
      <c r="W747" s="27">
        <v>1.4E-2</v>
      </c>
      <c r="X747" s="2">
        <v>1473</v>
      </c>
      <c r="Y747" s="2">
        <v>145320</v>
      </c>
      <c r="Z747" s="27">
        <v>1.7000000000000001E-2</v>
      </c>
      <c r="AA747" s="14">
        <v>1789.09</v>
      </c>
      <c r="AB747" s="2">
        <v>124652</v>
      </c>
      <c r="AC747" s="27">
        <v>1.4E-2</v>
      </c>
      <c r="AD747" s="14">
        <v>1704.85</v>
      </c>
      <c r="AE747" s="27">
        <v>1.7999999999999999E-2</v>
      </c>
    </row>
    <row r="748" spans="1:31" x14ac:dyDescent="0.3">
      <c r="A748" t="s">
        <v>1857</v>
      </c>
      <c r="B748" s="2">
        <v>127</v>
      </c>
      <c r="C748" s="27">
        <v>5.8987459359033906E-2</v>
      </c>
      <c r="D748" s="2">
        <v>46.6666666666666</v>
      </c>
      <c r="E748" s="2">
        <v>199</v>
      </c>
      <c r="F748" s="27">
        <v>8.5961123110151194E-2</v>
      </c>
      <c r="G748" s="14">
        <v>49.696969696969703</v>
      </c>
      <c r="H748" s="2">
        <v>284</v>
      </c>
      <c r="I748" s="27">
        <v>0.11794019933554817</v>
      </c>
      <c r="J748" s="14">
        <v>69.090909999999994</v>
      </c>
      <c r="K748" s="27">
        <v>1.2362204724409449</v>
      </c>
      <c r="L748" s="2">
        <v>10652</v>
      </c>
      <c r="M748" s="27">
        <v>5.1999999999999998E-2</v>
      </c>
      <c r="N748" s="2">
        <v>502</v>
      </c>
      <c r="O748" s="2">
        <v>12452</v>
      </c>
      <c r="P748" s="27">
        <v>5.8000000000000003E-2</v>
      </c>
      <c r="Q748" s="14">
        <v>453.94</v>
      </c>
      <c r="R748" s="2">
        <v>10064</v>
      </c>
      <c r="S748" s="27">
        <v>4.4999999999999998E-2</v>
      </c>
      <c r="T748" s="14">
        <v>449.09</v>
      </c>
      <c r="U748" s="27">
        <v>-5.5E-2</v>
      </c>
      <c r="V748" s="2">
        <v>253123</v>
      </c>
      <c r="W748" s="27">
        <v>0.03</v>
      </c>
      <c r="X748" s="2">
        <v>2322</v>
      </c>
      <c r="Y748" s="2">
        <v>308731</v>
      </c>
      <c r="Z748" s="27">
        <v>3.5000000000000003E-2</v>
      </c>
      <c r="AA748" s="14">
        <v>2324.85</v>
      </c>
      <c r="AB748" s="2">
        <v>226141</v>
      </c>
      <c r="AC748" s="27">
        <v>2.5000000000000001E-2</v>
      </c>
      <c r="AD748" s="14">
        <v>2446.06</v>
      </c>
      <c r="AE748" s="27">
        <v>-0.107</v>
      </c>
    </row>
    <row r="749" spans="1:31" x14ac:dyDescent="0.3">
      <c r="A749" t="s">
        <v>1858</v>
      </c>
      <c r="B749" s="2">
        <v>581</v>
      </c>
      <c r="C749" s="27">
        <v>0.26985601486298189</v>
      </c>
      <c r="D749" s="2">
        <v>95.757575757575694</v>
      </c>
      <c r="E749" s="2">
        <v>666</v>
      </c>
      <c r="F749" s="27">
        <v>0.28768898488120953</v>
      </c>
      <c r="G749" s="14">
        <v>92.727272727272705</v>
      </c>
      <c r="H749" s="2">
        <v>459</v>
      </c>
      <c r="I749" s="27">
        <v>0.19061461794019935</v>
      </c>
      <c r="J749" s="14">
        <v>86.060609999999997</v>
      </c>
      <c r="K749" s="27">
        <v>-0.20998278829604131</v>
      </c>
      <c r="L749" s="2">
        <v>21222</v>
      </c>
      <c r="M749" s="27">
        <v>0.10299999999999999</v>
      </c>
      <c r="N749" s="2">
        <v>660</v>
      </c>
      <c r="O749" s="2">
        <v>29740</v>
      </c>
      <c r="P749" s="27">
        <v>0.13800000000000001</v>
      </c>
      <c r="Q749" s="14">
        <v>764.24</v>
      </c>
      <c r="R749" s="2">
        <v>22716</v>
      </c>
      <c r="S749" s="27">
        <v>0.10100000000000001</v>
      </c>
      <c r="T749" s="14">
        <v>627.27</v>
      </c>
      <c r="U749" s="27">
        <v>7.0000000000000007E-2</v>
      </c>
      <c r="V749" s="2">
        <v>492230</v>
      </c>
      <c r="W749" s="27">
        <v>5.8000000000000003E-2</v>
      </c>
      <c r="X749" s="2">
        <v>3316</v>
      </c>
      <c r="Y749" s="2">
        <v>609517</v>
      </c>
      <c r="Z749" s="27">
        <v>7.0000000000000007E-2</v>
      </c>
      <c r="AA749" s="14">
        <v>3615.15</v>
      </c>
      <c r="AB749" s="2">
        <v>455806</v>
      </c>
      <c r="AC749" s="27">
        <v>5.0999999999999997E-2</v>
      </c>
      <c r="AD749" s="14">
        <v>4104.24</v>
      </c>
      <c r="AE749" s="27">
        <v>-7.3999999999999996E-2</v>
      </c>
    </row>
    <row r="750" spans="1:31" x14ac:dyDescent="0.3">
      <c r="A750" t="s">
        <v>1784</v>
      </c>
      <c r="B750" s="2">
        <v>167</v>
      </c>
      <c r="C750" s="27">
        <v>7.7566186716209934E-2</v>
      </c>
      <c r="D750" s="2">
        <v>58.181818181818201</v>
      </c>
      <c r="E750" s="2">
        <v>140</v>
      </c>
      <c r="F750" s="27">
        <v>6.0475161987041039E-2</v>
      </c>
      <c r="G750" s="14">
        <v>53.3333333333333</v>
      </c>
      <c r="H750" s="2">
        <v>83</v>
      </c>
      <c r="I750" s="27">
        <v>3.4468438538205977E-2</v>
      </c>
      <c r="J750" s="14">
        <v>40</v>
      </c>
      <c r="K750" s="27">
        <v>-0.50299401197604787</v>
      </c>
      <c r="L750" s="2">
        <v>4155</v>
      </c>
      <c r="M750" s="27">
        <v>0.02</v>
      </c>
      <c r="N750" s="2">
        <v>256</v>
      </c>
      <c r="O750" s="2">
        <v>6613</v>
      </c>
      <c r="P750" s="27">
        <v>3.1E-2</v>
      </c>
      <c r="Q750" s="14">
        <v>375.76</v>
      </c>
      <c r="R750" s="2">
        <v>4679</v>
      </c>
      <c r="S750" s="27">
        <v>2.1000000000000001E-2</v>
      </c>
      <c r="T750" s="14">
        <v>291.52</v>
      </c>
      <c r="U750" s="27">
        <v>0.126</v>
      </c>
      <c r="V750" s="2">
        <v>95012</v>
      </c>
      <c r="W750" s="27">
        <v>1.0999999999999999E-2</v>
      </c>
      <c r="X750" s="2">
        <v>1513</v>
      </c>
      <c r="Y750" s="2">
        <v>126900</v>
      </c>
      <c r="Z750" s="27">
        <v>1.4999999999999999E-2</v>
      </c>
      <c r="AA750" s="14">
        <v>1600.61</v>
      </c>
      <c r="AB750" s="2">
        <v>91570</v>
      </c>
      <c r="AC750" s="27">
        <v>0.01</v>
      </c>
      <c r="AD750" s="14">
        <v>1623.03</v>
      </c>
      <c r="AE750" s="27">
        <v>-3.5999999999999997E-2</v>
      </c>
    </row>
    <row r="751" spans="1:31" x14ac:dyDescent="0.3">
      <c r="A751" t="s">
        <v>1856</v>
      </c>
      <c r="B751" s="2">
        <v>48</v>
      </c>
      <c r="C751" s="27">
        <v>2.2294472828611241E-2</v>
      </c>
      <c r="D751" s="2">
        <v>33.939393939393902</v>
      </c>
      <c r="E751" s="2">
        <v>60</v>
      </c>
      <c r="F751" s="27">
        <v>2.591792656587473E-2</v>
      </c>
      <c r="G751" s="14">
        <v>33.3333333333333</v>
      </c>
      <c r="H751" s="2">
        <v>26</v>
      </c>
      <c r="I751" s="27">
        <v>1.079734219269103E-2</v>
      </c>
      <c r="J751" s="14">
        <v>18.181818</v>
      </c>
      <c r="K751" s="27">
        <v>-0.45833333333333331</v>
      </c>
      <c r="L751" s="2">
        <v>906</v>
      </c>
      <c r="M751" s="27">
        <v>4.0000000000000001E-3</v>
      </c>
      <c r="N751" s="2">
        <v>138</v>
      </c>
      <c r="O751" s="2">
        <v>1355</v>
      </c>
      <c r="P751" s="27">
        <v>6.0000000000000001E-3</v>
      </c>
      <c r="Q751" s="14">
        <v>176.36</v>
      </c>
      <c r="R751" s="2">
        <v>989</v>
      </c>
      <c r="S751" s="27">
        <v>4.0000000000000001E-3</v>
      </c>
      <c r="T751" s="14">
        <v>138.18</v>
      </c>
      <c r="U751" s="27">
        <v>9.1999999999999998E-2</v>
      </c>
      <c r="V751" s="2">
        <v>21710</v>
      </c>
      <c r="W751" s="27">
        <v>3.0000000000000001E-3</v>
      </c>
      <c r="X751" s="2">
        <v>675</v>
      </c>
      <c r="Y751" s="2">
        <v>27237</v>
      </c>
      <c r="Z751" s="27">
        <v>3.0000000000000001E-3</v>
      </c>
      <c r="AA751" s="14">
        <v>645.45000000000005</v>
      </c>
      <c r="AB751" s="2">
        <v>25194</v>
      </c>
      <c r="AC751" s="27">
        <v>3.0000000000000001E-3</v>
      </c>
      <c r="AD751" s="14">
        <v>769.7</v>
      </c>
      <c r="AE751" s="27">
        <v>0.16</v>
      </c>
    </row>
    <row r="752" spans="1:31" x14ac:dyDescent="0.3">
      <c r="A752" t="s">
        <v>1857</v>
      </c>
      <c r="B752" s="2">
        <v>119</v>
      </c>
      <c r="C752" s="27">
        <v>5.5271713887598696E-2</v>
      </c>
      <c r="D752" s="2">
        <v>49.696969696969703</v>
      </c>
      <c r="E752" s="2">
        <v>80</v>
      </c>
      <c r="F752" s="27">
        <v>3.4557235421166309E-2</v>
      </c>
      <c r="G752" s="14">
        <v>34.545454545454497</v>
      </c>
      <c r="H752" s="2">
        <v>57</v>
      </c>
      <c r="I752" s="27">
        <v>2.3671096345514949E-2</v>
      </c>
      <c r="J752" s="14">
        <v>33.3333321</v>
      </c>
      <c r="K752" s="27">
        <v>-0.52100840336134457</v>
      </c>
      <c r="L752" s="2">
        <v>3249</v>
      </c>
      <c r="M752" s="27">
        <v>1.6E-2</v>
      </c>
      <c r="N752" s="2">
        <v>253</v>
      </c>
      <c r="O752" s="2">
        <v>5258</v>
      </c>
      <c r="P752" s="27">
        <v>2.4E-2</v>
      </c>
      <c r="Q752" s="14">
        <v>343.03</v>
      </c>
      <c r="R752" s="2">
        <v>3690</v>
      </c>
      <c r="S752" s="27">
        <v>1.6E-2</v>
      </c>
      <c r="T752" s="14">
        <v>265.45</v>
      </c>
      <c r="U752" s="27">
        <v>0.13600000000000001</v>
      </c>
      <c r="V752" s="2">
        <v>73302</v>
      </c>
      <c r="W752" s="27">
        <v>8.9999999999999993E-3</v>
      </c>
      <c r="X752" s="2">
        <v>1325</v>
      </c>
      <c r="Y752" s="2">
        <v>99663</v>
      </c>
      <c r="Z752" s="27">
        <v>1.0999999999999999E-2</v>
      </c>
      <c r="AA752" s="14">
        <v>1564.85</v>
      </c>
      <c r="AB752" s="2">
        <v>66376</v>
      </c>
      <c r="AC752" s="27">
        <v>7.0000000000000001E-3</v>
      </c>
      <c r="AD752" s="14">
        <v>1481.21</v>
      </c>
      <c r="AE752" s="27">
        <v>-9.4E-2</v>
      </c>
    </row>
    <row r="753" spans="1:31" x14ac:dyDescent="0.3">
      <c r="A753" t="s">
        <v>1785</v>
      </c>
      <c r="B753" s="2">
        <v>414</v>
      </c>
      <c r="C753" s="27">
        <v>0.19228982814677195</v>
      </c>
      <c r="D753" s="2">
        <v>89.090909090909093</v>
      </c>
      <c r="E753" s="2">
        <v>526</v>
      </c>
      <c r="F753" s="27">
        <v>0.22721382289416847</v>
      </c>
      <c r="G753" s="14">
        <v>84.848484848484802</v>
      </c>
      <c r="H753" s="2">
        <v>376</v>
      </c>
      <c r="I753" s="27">
        <v>0.15614617940199335</v>
      </c>
      <c r="J753" s="14">
        <v>80</v>
      </c>
      <c r="K753" s="27">
        <v>-9.1787439613526575E-2</v>
      </c>
      <c r="L753" s="2">
        <v>17067</v>
      </c>
      <c r="M753" s="27">
        <v>8.3000000000000004E-2</v>
      </c>
      <c r="N753" s="2">
        <v>596</v>
      </c>
      <c r="O753" s="2">
        <v>23127</v>
      </c>
      <c r="P753" s="27">
        <v>0.107</v>
      </c>
      <c r="Q753" s="14">
        <v>658.79</v>
      </c>
      <c r="R753" s="2">
        <v>18037</v>
      </c>
      <c r="S753" s="27">
        <v>8.1000000000000003E-2</v>
      </c>
      <c r="T753" s="14">
        <v>595.76</v>
      </c>
      <c r="U753" s="27">
        <v>5.7000000000000002E-2</v>
      </c>
      <c r="V753" s="2">
        <v>397218</v>
      </c>
      <c r="W753" s="27">
        <v>4.7E-2</v>
      </c>
      <c r="X753" s="2">
        <v>2708</v>
      </c>
      <c r="Y753" s="2">
        <v>482617</v>
      </c>
      <c r="Z753" s="27">
        <v>5.5E-2</v>
      </c>
      <c r="AA753" s="14">
        <v>3133.94</v>
      </c>
      <c r="AB753" s="2">
        <v>364236</v>
      </c>
      <c r="AC753" s="27">
        <v>4.1000000000000002E-2</v>
      </c>
      <c r="AD753" s="14">
        <v>3466.06</v>
      </c>
      <c r="AE753" s="27">
        <v>-8.3000000000000004E-2</v>
      </c>
    </row>
    <row r="754" spans="1:31" x14ac:dyDescent="0.3">
      <c r="A754" t="s">
        <v>1856</v>
      </c>
      <c r="B754" s="2">
        <v>46</v>
      </c>
      <c r="C754" s="27">
        <v>2.1365536460752437E-2</v>
      </c>
      <c r="D754" s="2">
        <v>35.757575757575701</v>
      </c>
      <c r="E754" s="2">
        <v>39</v>
      </c>
      <c r="F754" s="27">
        <v>1.6846652267818573E-2</v>
      </c>
      <c r="G754" s="14">
        <v>18.7878787878787</v>
      </c>
      <c r="H754" s="2">
        <v>22</v>
      </c>
      <c r="I754" s="27">
        <v>9.1362126245847185E-3</v>
      </c>
      <c r="J754" s="14">
        <v>21.818182</v>
      </c>
      <c r="K754" s="27">
        <v>-0.52173913043478259</v>
      </c>
      <c r="L754" s="2">
        <v>2248</v>
      </c>
      <c r="M754" s="27">
        <v>1.0999999999999999E-2</v>
      </c>
      <c r="N754" s="2">
        <v>184</v>
      </c>
      <c r="O754" s="2">
        <v>2782</v>
      </c>
      <c r="P754" s="27">
        <v>1.2999999999999999E-2</v>
      </c>
      <c r="Q754" s="14">
        <v>195.15</v>
      </c>
      <c r="R754" s="2">
        <v>2745</v>
      </c>
      <c r="S754" s="27">
        <v>1.2E-2</v>
      </c>
      <c r="T754" s="14">
        <v>253.94</v>
      </c>
      <c r="U754" s="27">
        <v>0.221</v>
      </c>
      <c r="V754" s="2">
        <v>66315</v>
      </c>
      <c r="W754" s="27">
        <v>8.0000000000000002E-3</v>
      </c>
      <c r="X754" s="2">
        <v>1049</v>
      </c>
      <c r="Y754" s="2">
        <v>77244</v>
      </c>
      <c r="Z754" s="27">
        <v>8.9999999999999993E-3</v>
      </c>
      <c r="AA754" s="14">
        <v>1221.21</v>
      </c>
      <c r="AB754" s="2">
        <v>68138</v>
      </c>
      <c r="AC754" s="27">
        <v>8.0000000000000002E-3</v>
      </c>
      <c r="AD754" s="14">
        <v>1172.73</v>
      </c>
      <c r="AE754" s="27">
        <v>2.7E-2</v>
      </c>
    </row>
    <row r="755" spans="1:31" x14ac:dyDescent="0.3">
      <c r="A755" t="s">
        <v>1857</v>
      </c>
      <c r="B755" s="2">
        <v>368</v>
      </c>
      <c r="C755" s="27">
        <v>0.1709242916860195</v>
      </c>
      <c r="D755" s="2">
        <v>86.6666666666666</v>
      </c>
      <c r="E755" s="2">
        <v>487</v>
      </c>
      <c r="F755" s="27">
        <v>0.21036717062634988</v>
      </c>
      <c r="G755" s="14">
        <v>81.212121212121204</v>
      </c>
      <c r="H755" s="2">
        <v>354</v>
      </c>
      <c r="I755" s="27">
        <v>0.14700996677740863</v>
      </c>
      <c r="J755" s="14">
        <v>76.969695999999999</v>
      </c>
      <c r="K755" s="27">
        <v>-3.8043478260869568E-2</v>
      </c>
      <c r="L755" s="2">
        <v>14819</v>
      </c>
      <c r="M755" s="27">
        <v>7.1999999999999995E-2</v>
      </c>
      <c r="N755" s="2">
        <v>556</v>
      </c>
      <c r="O755" s="2">
        <v>20345</v>
      </c>
      <c r="P755" s="27">
        <v>9.4E-2</v>
      </c>
      <c r="Q755" s="14">
        <v>613.94000000000005</v>
      </c>
      <c r="R755" s="2">
        <v>15292</v>
      </c>
      <c r="S755" s="27">
        <v>6.8000000000000005E-2</v>
      </c>
      <c r="T755" s="14">
        <v>533.33000000000004</v>
      </c>
      <c r="U755" s="27">
        <v>3.2000000000000001E-2</v>
      </c>
      <c r="V755" s="2">
        <v>330903</v>
      </c>
      <c r="W755" s="27">
        <v>3.9E-2</v>
      </c>
      <c r="X755" s="2">
        <v>2695</v>
      </c>
      <c r="Y755" s="2">
        <v>405373</v>
      </c>
      <c r="Z755" s="27">
        <v>4.5999999999999999E-2</v>
      </c>
      <c r="AA755" s="14">
        <v>3016.97</v>
      </c>
      <c r="AB755" s="2">
        <v>296098</v>
      </c>
      <c r="AC755" s="27">
        <v>3.3000000000000002E-2</v>
      </c>
      <c r="AD755" s="14">
        <v>3283.64</v>
      </c>
      <c r="AE755" s="27">
        <v>-0.105</v>
      </c>
    </row>
    <row r="756" spans="1:31" x14ac:dyDescent="0.3">
      <c r="A756" t="s">
        <v>1834</v>
      </c>
      <c r="B756" s="2">
        <v>1264</v>
      </c>
      <c r="C756" s="27">
        <v>0.58708778448676269</v>
      </c>
      <c r="D756" s="2">
        <v>120</v>
      </c>
      <c r="E756" s="2">
        <v>1368</v>
      </c>
      <c r="F756" s="27">
        <v>0.59092872570194388</v>
      </c>
      <c r="G756" s="14">
        <v>112.121212121212</v>
      </c>
      <c r="H756" s="2">
        <v>1606</v>
      </c>
      <c r="I756" s="27">
        <v>0.6669435215946844</v>
      </c>
      <c r="J756" s="14">
        <v>127.272728</v>
      </c>
      <c r="K756" s="27">
        <v>0.27056962025316456</v>
      </c>
      <c r="L756" s="2">
        <v>169349</v>
      </c>
      <c r="M756" s="27">
        <v>0.82299999999999995</v>
      </c>
      <c r="N756" s="2">
        <v>1010</v>
      </c>
      <c r="O756" s="2">
        <v>168744</v>
      </c>
      <c r="P756" s="27">
        <v>0.78100000000000003</v>
      </c>
      <c r="Q756" s="14">
        <v>1060.6099999999999</v>
      </c>
      <c r="R756" s="2">
        <v>186621</v>
      </c>
      <c r="S756" s="27">
        <v>0.83299999999999996</v>
      </c>
      <c r="T756" s="14">
        <v>1435.76</v>
      </c>
      <c r="U756" s="27">
        <v>0.10199999999999999</v>
      </c>
      <c r="V756" s="2">
        <v>7627550</v>
      </c>
      <c r="W756" s="27">
        <v>0.89800000000000002</v>
      </c>
      <c r="X756" s="2">
        <v>15490</v>
      </c>
      <c r="Y756" s="2">
        <v>7669166</v>
      </c>
      <c r="Z756" s="27">
        <v>0.878</v>
      </c>
      <c r="AA756" s="14">
        <v>15427.88</v>
      </c>
      <c r="AB756" s="2">
        <v>8180067</v>
      </c>
      <c r="AC756" s="27">
        <v>0.91</v>
      </c>
      <c r="AD756" s="14">
        <v>16434.54</v>
      </c>
      <c r="AE756" s="27">
        <v>7.1999999999999995E-2</v>
      </c>
    </row>
    <row r="757" spans="1:31" x14ac:dyDescent="0.3">
      <c r="A757" t="s">
        <v>1782</v>
      </c>
      <c r="B757" s="2">
        <v>817</v>
      </c>
      <c r="C757" s="27">
        <v>0.37947050627032047</v>
      </c>
      <c r="D757" s="2">
        <v>106.06060606060601</v>
      </c>
      <c r="E757" s="2">
        <v>938</v>
      </c>
      <c r="F757" s="27">
        <v>0.40518358531317494</v>
      </c>
      <c r="G757" s="14">
        <v>96.363636363636402</v>
      </c>
      <c r="H757" s="2">
        <v>1225</v>
      </c>
      <c r="I757" s="27">
        <v>0.50872093023255816</v>
      </c>
      <c r="J757" s="14">
        <v>120.606064</v>
      </c>
      <c r="K757" s="27">
        <v>0.49938800489596086</v>
      </c>
      <c r="L757" s="2">
        <v>125529</v>
      </c>
      <c r="M757" s="27">
        <v>0.61</v>
      </c>
      <c r="N757" s="2">
        <v>1037</v>
      </c>
      <c r="O757" s="2">
        <v>121088</v>
      </c>
      <c r="P757" s="27">
        <v>0.56000000000000005</v>
      </c>
      <c r="Q757" s="14">
        <v>1034.55</v>
      </c>
      <c r="R757" s="2">
        <v>132017</v>
      </c>
      <c r="S757" s="27">
        <v>0.58899999999999997</v>
      </c>
      <c r="T757" s="14">
        <v>1344.24</v>
      </c>
      <c r="U757" s="27">
        <v>5.1999999999999998E-2</v>
      </c>
      <c r="V757" s="2">
        <v>5790792</v>
      </c>
      <c r="W757" s="27">
        <v>0.68200000000000005</v>
      </c>
      <c r="X757" s="2">
        <v>19179</v>
      </c>
      <c r="Y757" s="2">
        <v>5791300</v>
      </c>
      <c r="Z757" s="27">
        <v>0.66300000000000003</v>
      </c>
      <c r="AA757" s="14">
        <v>18430.3</v>
      </c>
      <c r="AB757" s="2">
        <v>6159787</v>
      </c>
      <c r="AC757" s="27">
        <v>0.68500000000000005</v>
      </c>
      <c r="AD757" s="14">
        <v>17987.27</v>
      </c>
      <c r="AE757" s="27">
        <v>6.4000000000000001E-2</v>
      </c>
    </row>
    <row r="758" spans="1:31" x14ac:dyDescent="0.3">
      <c r="A758" t="s">
        <v>1856</v>
      </c>
      <c r="B758" s="2">
        <v>512</v>
      </c>
      <c r="C758" s="27">
        <v>0.23780771017185323</v>
      </c>
      <c r="D758" s="2">
        <v>81.212121212121204</v>
      </c>
      <c r="E758" s="2">
        <v>648</v>
      </c>
      <c r="F758" s="27">
        <v>0.27991360691144707</v>
      </c>
      <c r="G758" s="14">
        <v>90.909090909090907</v>
      </c>
      <c r="H758" s="2">
        <v>936</v>
      </c>
      <c r="I758" s="27">
        <v>0.38870431893687707</v>
      </c>
      <c r="J758" s="14">
        <v>109.696968</v>
      </c>
      <c r="K758" s="27">
        <v>0.828125</v>
      </c>
      <c r="L758" s="2">
        <v>93258</v>
      </c>
      <c r="M758" s="27">
        <v>0.45300000000000001</v>
      </c>
      <c r="N758" s="2">
        <v>987</v>
      </c>
      <c r="O758" s="2">
        <v>88871</v>
      </c>
      <c r="P758" s="27">
        <v>0.41099999999999998</v>
      </c>
      <c r="Q758" s="14">
        <v>867.27</v>
      </c>
      <c r="R758" s="2">
        <v>94581</v>
      </c>
      <c r="S758" s="27">
        <v>0.42199999999999999</v>
      </c>
      <c r="T758" s="14">
        <v>1049.7</v>
      </c>
      <c r="U758" s="27">
        <v>1.4E-2</v>
      </c>
      <c r="V758" s="2">
        <v>4285454</v>
      </c>
      <c r="W758" s="27">
        <v>0.504</v>
      </c>
      <c r="X758" s="2">
        <v>20313</v>
      </c>
      <c r="Y758" s="2">
        <v>4090510</v>
      </c>
      <c r="Z758" s="27">
        <v>0.46800000000000003</v>
      </c>
      <c r="AA758" s="14">
        <v>18804.240000000002</v>
      </c>
      <c r="AB758" s="2">
        <v>4320105</v>
      </c>
      <c r="AC758" s="27">
        <v>0.48099999999999998</v>
      </c>
      <c r="AD758" s="14">
        <v>18468.48</v>
      </c>
      <c r="AE758" s="27">
        <v>8.0000000000000002E-3</v>
      </c>
    </row>
    <row r="759" spans="1:31" x14ac:dyDescent="0.3">
      <c r="A759" t="s">
        <v>1857</v>
      </c>
      <c r="B759" s="2">
        <v>305</v>
      </c>
      <c r="C759" s="27">
        <v>0.14166279609846724</v>
      </c>
      <c r="D759" s="2">
        <v>66.060606060606005</v>
      </c>
      <c r="E759" s="2">
        <v>290</v>
      </c>
      <c r="F759" s="27">
        <v>0.12526997840172785</v>
      </c>
      <c r="G759" s="14">
        <v>58.181818181818201</v>
      </c>
      <c r="H759" s="2">
        <v>289</v>
      </c>
      <c r="I759" s="27">
        <v>0.12001661129568106</v>
      </c>
      <c r="J759" s="14">
        <v>77.575760000000002</v>
      </c>
      <c r="K759" s="27">
        <v>-5.2459016393442623E-2</v>
      </c>
      <c r="L759" s="2">
        <v>32271</v>
      </c>
      <c r="M759" s="27">
        <v>0.157</v>
      </c>
      <c r="N759" s="2">
        <v>679</v>
      </c>
      <c r="O759" s="2">
        <v>32217</v>
      </c>
      <c r="P759" s="27">
        <v>0.14899999999999999</v>
      </c>
      <c r="Q759" s="14">
        <v>723.64</v>
      </c>
      <c r="R759" s="2">
        <v>37436</v>
      </c>
      <c r="S759" s="27">
        <v>0.16700000000000001</v>
      </c>
      <c r="T759" s="14">
        <v>963.64</v>
      </c>
      <c r="U759" s="27">
        <v>0.16</v>
      </c>
      <c r="V759" s="2">
        <v>1505338</v>
      </c>
      <c r="W759" s="27">
        <v>0.17699999999999999</v>
      </c>
      <c r="X759" s="2">
        <v>4572</v>
      </c>
      <c r="Y759" s="2">
        <v>1700790</v>
      </c>
      <c r="Z759" s="27">
        <v>0.19500000000000001</v>
      </c>
      <c r="AA759" s="14">
        <v>5712.73</v>
      </c>
      <c r="AB759" s="2">
        <v>1839682</v>
      </c>
      <c r="AC759" s="27">
        <v>0.20499999999999999</v>
      </c>
      <c r="AD759" s="14">
        <v>6966.06</v>
      </c>
      <c r="AE759" s="27">
        <v>0.222</v>
      </c>
    </row>
    <row r="760" spans="1:31" x14ac:dyDescent="0.3">
      <c r="A760" t="s">
        <v>1858</v>
      </c>
      <c r="B760" s="2">
        <v>447</v>
      </c>
      <c r="C760" s="27">
        <v>0.20761727821644219</v>
      </c>
      <c r="D760" s="2">
        <v>87.878787878787904</v>
      </c>
      <c r="E760" s="2">
        <v>430</v>
      </c>
      <c r="F760" s="27">
        <v>0.18574514038876891</v>
      </c>
      <c r="G760" s="14">
        <v>62.424242424242401</v>
      </c>
      <c r="H760" s="2">
        <v>381</v>
      </c>
      <c r="I760" s="27">
        <v>0.15822259136212624</v>
      </c>
      <c r="J760" s="14">
        <v>91.515150000000006</v>
      </c>
      <c r="K760" s="27">
        <v>-0.1476510067114094</v>
      </c>
      <c r="L760" s="2">
        <v>43820</v>
      </c>
      <c r="M760" s="27">
        <v>0.21299999999999999</v>
      </c>
      <c r="N760" s="2">
        <v>816</v>
      </c>
      <c r="O760" s="2">
        <v>47656</v>
      </c>
      <c r="P760" s="27">
        <v>0.221</v>
      </c>
      <c r="Q760" s="14">
        <v>938.18</v>
      </c>
      <c r="R760" s="2">
        <v>54604</v>
      </c>
      <c r="S760" s="27">
        <v>0.24399999999999999</v>
      </c>
      <c r="T760" s="14">
        <v>1152.73</v>
      </c>
      <c r="U760" s="27">
        <v>0.246</v>
      </c>
      <c r="V760" s="2">
        <v>1836758</v>
      </c>
      <c r="W760" s="27">
        <v>0.216</v>
      </c>
      <c r="X760" s="2">
        <v>6324</v>
      </c>
      <c r="Y760" s="2">
        <v>1877866</v>
      </c>
      <c r="Z760" s="27">
        <v>0.215</v>
      </c>
      <c r="AA760" s="14">
        <v>6621.21</v>
      </c>
      <c r="AB760" s="2">
        <v>2020280</v>
      </c>
      <c r="AC760" s="27">
        <v>0.22500000000000001</v>
      </c>
      <c r="AD760" s="14">
        <v>7284.85</v>
      </c>
      <c r="AE760" s="27">
        <v>0.1</v>
      </c>
    </row>
    <row r="761" spans="1:31" x14ac:dyDescent="0.3">
      <c r="A761" t="s">
        <v>1784</v>
      </c>
      <c r="B761" s="2">
        <v>226</v>
      </c>
      <c r="C761" s="27">
        <v>0.10496980956804459</v>
      </c>
      <c r="D761" s="2">
        <v>59.393939393939398</v>
      </c>
      <c r="E761" s="2">
        <v>160</v>
      </c>
      <c r="F761" s="27">
        <v>6.9114470842332618E-2</v>
      </c>
      <c r="G761" s="14">
        <v>48.484848484848399</v>
      </c>
      <c r="H761" s="2">
        <v>184</v>
      </c>
      <c r="I761" s="27">
        <v>7.6411960132890366E-2</v>
      </c>
      <c r="J761" s="14">
        <v>65.454544100000007</v>
      </c>
      <c r="K761" s="27">
        <v>-0.18584070796460178</v>
      </c>
      <c r="L761" s="2">
        <v>14761</v>
      </c>
      <c r="M761" s="27">
        <v>7.1999999999999995E-2</v>
      </c>
      <c r="N761" s="2">
        <v>538</v>
      </c>
      <c r="O761" s="2">
        <v>17391</v>
      </c>
      <c r="P761" s="27">
        <v>0.08</v>
      </c>
      <c r="Q761" s="14">
        <v>606.66999999999996</v>
      </c>
      <c r="R761" s="2">
        <v>19583</v>
      </c>
      <c r="S761" s="27">
        <v>8.6999999999999994E-2</v>
      </c>
      <c r="T761" s="14">
        <v>820</v>
      </c>
      <c r="U761" s="27">
        <v>0.32700000000000001</v>
      </c>
      <c r="V761" s="2">
        <v>618864</v>
      </c>
      <c r="W761" s="27">
        <v>7.2999999999999995E-2</v>
      </c>
      <c r="X761" s="2">
        <v>3878</v>
      </c>
      <c r="Y761" s="2">
        <v>632147</v>
      </c>
      <c r="Z761" s="27">
        <v>7.1999999999999995E-2</v>
      </c>
      <c r="AA761" s="14">
        <v>3690.3</v>
      </c>
      <c r="AB761" s="2">
        <v>691242</v>
      </c>
      <c r="AC761" s="27">
        <v>7.6999999999999999E-2</v>
      </c>
      <c r="AD761" s="14">
        <v>4400</v>
      </c>
      <c r="AE761" s="27">
        <v>0.11700000000000001</v>
      </c>
    </row>
    <row r="762" spans="1:31" x14ac:dyDescent="0.3">
      <c r="A762" t="s">
        <v>1856</v>
      </c>
      <c r="B762" s="2">
        <v>136</v>
      </c>
      <c r="C762" s="27">
        <v>6.3167673014398518E-2</v>
      </c>
      <c r="D762" s="2">
        <v>36.969696969696898</v>
      </c>
      <c r="E762" s="2">
        <v>8</v>
      </c>
      <c r="F762" s="27">
        <v>3.4557235421166306E-3</v>
      </c>
      <c r="G762" s="14">
        <v>7.8787878787878798</v>
      </c>
      <c r="H762" s="2">
        <v>105</v>
      </c>
      <c r="I762" s="27">
        <v>4.3604651162790699E-2</v>
      </c>
      <c r="J762" s="14">
        <v>53.3333321</v>
      </c>
      <c r="K762" s="27">
        <v>-0.22794117647058823</v>
      </c>
      <c r="L762" s="2">
        <v>7582</v>
      </c>
      <c r="M762" s="27">
        <v>3.6999999999999998E-2</v>
      </c>
      <c r="N762" s="2">
        <v>359</v>
      </c>
      <c r="O762" s="2">
        <v>7863</v>
      </c>
      <c r="P762" s="27">
        <v>3.5999999999999997E-2</v>
      </c>
      <c r="Q762" s="14">
        <v>396.97</v>
      </c>
      <c r="R762" s="2">
        <v>9647</v>
      </c>
      <c r="S762" s="27">
        <v>4.2999999999999997E-2</v>
      </c>
      <c r="T762" s="14">
        <v>426.67</v>
      </c>
      <c r="U762" s="27">
        <v>0.27200000000000002</v>
      </c>
      <c r="V762" s="2">
        <v>307982</v>
      </c>
      <c r="W762" s="27">
        <v>3.5999999999999997E-2</v>
      </c>
      <c r="X762" s="2">
        <v>2085</v>
      </c>
      <c r="Y762" s="2">
        <v>296066</v>
      </c>
      <c r="Z762" s="27">
        <v>3.4000000000000002E-2</v>
      </c>
      <c r="AA762" s="14">
        <v>1989.09</v>
      </c>
      <c r="AB762" s="2">
        <v>334629</v>
      </c>
      <c r="AC762" s="27">
        <v>3.6999999999999998E-2</v>
      </c>
      <c r="AD762" s="14">
        <v>2911.52</v>
      </c>
      <c r="AE762" s="27">
        <v>8.6999999999999994E-2</v>
      </c>
    </row>
    <row r="763" spans="1:31" x14ac:dyDescent="0.3">
      <c r="A763" t="s">
        <v>1857</v>
      </c>
      <c r="B763" s="2">
        <v>90</v>
      </c>
      <c r="C763" s="27">
        <v>4.1802136553646077E-2</v>
      </c>
      <c r="D763" s="2">
        <v>44.848484848484802</v>
      </c>
      <c r="E763" s="2">
        <v>152</v>
      </c>
      <c r="F763" s="27">
        <v>6.565874730021598E-2</v>
      </c>
      <c r="G763" s="14">
        <v>48.484848484848399</v>
      </c>
      <c r="H763" s="2">
        <v>79</v>
      </c>
      <c r="I763" s="27">
        <v>3.2807308970099668E-2</v>
      </c>
      <c r="J763" s="14">
        <v>38.787880000000001</v>
      </c>
      <c r="K763" s="27">
        <v>-0.12222222222222222</v>
      </c>
      <c r="L763" s="2">
        <v>7179</v>
      </c>
      <c r="M763" s="27">
        <v>3.5000000000000003E-2</v>
      </c>
      <c r="N763" s="2">
        <v>397</v>
      </c>
      <c r="O763" s="2">
        <v>9528</v>
      </c>
      <c r="P763" s="27">
        <v>4.3999999999999997E-2</v>
      </c>
      <c r="Q763" s="14">
        <v>463.64</v>
      </c>
      <c r="R763" s="2">
        <v>9936</v>
      </c>
      <c r="S763" s="27">
        <v>4.3999999999999997E-2</v>
      </c>
      <c r="T763" s="14">
        <v>634.54999999999995</v>
      </c>
      <c r="U763" s="27">
        <v>0.38400000000000001</v>
      </c>
      <c r="V763" s="2">
        <v>310882</v>
      </c>
      <c r="W763" s="27">
        <v>3.6999999999999998E-2</v>
      </c>
      <c r="X763" s="2">
        <v>2932</v>
      </c>
      <c r="Y763" s="2">
        <v>336081</v>
      </c>
      <c r="Z763" s="27">
        <v>3.7999999999999999E-2</v>
      </c>
      <c r="AA763" s="14">
        <v>3125.45</v>
      </c>
      <c r="AB763" s="2">
        <v>356613</v>
      </c>
      <c r="AC763" s="27">
        <v>0.04</v>
      </c>
      <c r="AD763" s="14">
        <v>3700.61</v>
      </c>
      <c r="AE763" s="27">
        <v>0.14699999999999999</v>
      </c>
    </row>
    <row r="764" spans="1:31" x14ac:dyDescent="0.3">
      <c r="A764" t="s">
        <v>1785</v>
      </c>
      <c r="B764" s="2">
        <v>221</v>
      </c>
      <c r="C764" s="27">
        <v>0.10264746864839759</v>
      </c>
      <c r="D764" s="2">
        <v>61.212121212121197</v>
      </c>
      <c r="E764" s="2">
        <v>270</v>
      </c>
      <c r="F764" s="27">
        <v>0.11663066954643629</v>
      </c>
      <c r="G764" s="14">
        <v>55.151515151515099</v>
      </c>
      <c r="H764" s="2">
        <v>197</v>
      </c>
      <c r="I764" s="27">
        <v>8.1810631229235875E-2</v>
      </c>
      <c r="J764" s="14">
        <v>63.030304000000001</v>
      </c>
      <c r="K764" s="27">
        <v>-0.10859728506787331</v>
      </c>
      <c r="L764" s="2">
        <v>29059</v>
      </c>
      <c r="M764" s="27">
        <v>0.14099999999999999</v>
      </c>
      <c r="N764" s="2">
        <v>631</v>
      </c>
      <c r="O764" s="2">
        <v>30265</v>
      </c>
      <c r="P764" s="27">
        <v>0.14000000000000001</v>
      </c>
      <c r="Q764" s="14">
        <v>622.41999999999996</v>
      </c>
      <c r="R764" s="2">
        <v>35021</v>
      </c>
      <c r="S764" s="27">
        <v>0.156</v>
      </c>
      <c r="T764" s="14">
        <v>978.18</v>
      </c>
      <c r="U764" s="27">
        <v>0.20499999999999999</v>
      </c>
      <c r="V764" s="2">
        <v>1217894</v>
      </c>
      <c r="W764" s="27">
        <v>0.14299999999999999</v>
      </c>
      <c r="X764" s="2">
        <v>4450</v>
      </c>
      <c r="Y764" s="2">
        <v>1245719</v>
      </c>
      <c r="Z764" s="27">
        <v>0.14299999999999999</v>
      </c>
      <c r="AA764" s="14">
        <v>4569.09</v>
      </c>
      <c r="AB764" s="2">
        <v>1329038</v>
      </c>
      <c r="AC764" s="27">
        <v>0.14799999999999999</v>
      </c>
      <c r="AD764" s="14">
        <v>5275.76</v>
      </c>
      <c r="AE764" s="27">
        <v>9.0999999999999998E-2</v>
      </c>
    </row>
    <row r="765" spans="1:31" x14ac:dyDescent="0.3">
      <c r="A765" t="s">
        <v>1856</v>
      </c>
      <c r="B765" s="2">
        <v>122</v>
      </c>
      <c r="C765" s="27">
        <v>5.6665118439386902E-2</v>
      </c>
      <c r="D765" s="2">
        <v>41.212121212121197</v>
      </c>
      <c r="E765" s="2">
        <v>117</v>
      </c>
      <c r="F765" s="27">
        <v>5.0539956803455723E-2</v>
      </c>
      <c r="G765" s="14">
        <v>32.121212121212103</v>
      </c>
      <c r="H765" s="2">
        <v>102</v>
      </c>
      <c r="I765" s="27">
        <v>4.2358803986710963E-2</v>
      </c>
      <c r="J765" s="14">
        <v>42.4242439</v>
      </c>
      <c r="K765" s="27">
        <v>-0.16393442622950818</v>
      </c>
      <c r="L765" s="2">
        <v>13236</v>
      </c>
      <c r="M765" s="27">
        <v>6.4000000000000001E-2</v>
      </c>
      <c r="N765" s="2">
        <v>412</v>
      </c>
      <c r="O765" s="2">
        <v>14005</v>
      </c>
      <c r="P765" s="27">
        <v>6.5000000000000002E-2</v>
      </c>
      <c r="Q765" s="14">
        <v>420</v>
      </c>
      <c r="R765" s="2">
        <v>16465</v>
      </c>
      <c r="S765" s="27">
        <v>7.2999999999999995E-2</v>
      </c>
      <c r="T765" s="14">
        <v>681.21</v>
      </c>
      <c r="U765" s="27">
        <v>0.24399999999999999</v>
      </c>
      <c r="V765" s="2">
        <v>605032</v>
      </c>
      <c r="W765" s="27">
        <v>7.0999999999999994E-2</v>
      </c>
      <c r="X765" s="2">
        <v>2681</v>
      </c>
      <c r="Y765" s="2">
        <v>594039</v>
      </c>
      <c r="Z765" s="27">
        <v>6.8000000000000005E-2</v>
      </c>
      <c r="AA765" s="14">
        <v>3007.27</v>
      </c>
      <c r="AB765" s="2">
        <v>634351</v>
      </c>
      <c r="AC765" s="27">
        <v>7.0999999999999994E-2</v>
      </c>
      <c r="AD765" s="14">
        <v>3894.55</v>
      </c>
      <c r="AE765" s="27">
        <v>4.8000000000000001E-2</v>
      </c>
    </row>
    <row r="766" spans="1:31" x14ac:dyDescent="0.3">
      <c r="A766" t="s">
        <v>1857</v>
      </c>
      <c r="B766" s="2">
        <v>99</v>
      </c>
      <c r="C766" s="27">
        <v>4.5982350209010682E-2</v>
      </c>
      <c r="D766" s="2">
        <v>42.424242424242401</v>
      </c>
      <c r="E766" s="2">
        <v>153</v>
      </c>
      <c r="F766" s="27">
        <v>6.6090712742980562E-2</v>
      </c>
      <c r="G766" s="14">
        <v>46.060606060605998</v>
      </c>
      <c r="H766" s="2">
        <v>95</v>
      </c>
      <c r="I766" s="27">
        <v>3.9451827242524919E-2</v>
      </c>
      <c r="J766" s="14">
        <v>41.212119999999999</v>
      </c>
      <c r="K766" s="27">
        <v>-4.0404040404040407E-2</v>
      </c>
      <c r="L766" s="2">
        <v>15823</v>
      </c>
      <c r="M766" s="27">
        <v>7.6999999999999999E-2</v>
      </c>
      <c r="N766" s="2">
        <v>524</v>
      </c>
      <c r="O766" s="2">
        <v>16260</v>
      </c>
      <c r="P766" s="27">
        <v>7.4999999999999997E-2</v>
      </c>
      <c r="Q766" s="14">
        <v>527.27</v>
      </c>
      <c r="R766" s="2">
        <v>18556</v>
      </c>
      <c r="S766" s="27">
        <v>8.3000000000000004E-2</v>
      </c>
      <c r="T766" s="14">
        <v>601.82000000000005</v>
      </c>
      <c r="U766" s="27">
        <v>0.17299999999999999</v>
      </c>
      <c r="V766" s="2">
        <v>612862</v>
      </c>
      <c r="W766" s="27">
        <v>7.1999999999999995E-2</v>
      </c>
      <c r="X766" s="2">
        <v>3942</v>
      </c>
      <c r="Y766" s="2">
        <v>651680</v>
      </c>
      <c r="Z766" s="27">
        <v>7.4999999999999997E-2</v>
      </c>
      <c r="AA766" s="14">
        <v>3884.85</v>
      </c>
      <c r="AB766" s="2">
        <v>694687</v>
      </c>
      <c r="AC766" s="27">
        <v>7.6999999999999999E-2</v>
      </c>
      <c r="AD766" s="14">
        <v>4327.2700000000004</v>
      </c>
      <c r="AE766" s="27">
        <v>0.13400000000000001</v>
      </c>
    </row>
    <row r="767" spans="1:31" x14ac:dyDescent="0.3">
      <c r="A767" s="18"/>
      <c r="B767" s="18"/>
      <c r="C767" s="18"/>
      <c r="D767" s="18"/>
      <c r="E767" s="18"/>
      <c r="F767" s="18"/>
      <c r="G767" s="18"/>
      <c r="H767" s="18"/>
      <c r="I767" s="18"/>
      <c r="J767" s="18"/>
      <c r="K767" s="18"/>
      <c r="L767" s="18"/>
      <c r="M767" s="18"/>
      <c r="N767" s="18"/>
      <c r="O767" s="18"/>
      <c r="P767" s="18"/>
      <c r="Q767" s="18"/>
      <c r="R767" s="18"/>
      <c r="S767" s="18"/>
      <c r="T767" s="18"/>
      <c r="U767" s="18"/>
      <c r="V767" s="18"/>
      <c r="W767" s="18"/>
      <c r="X767" s="18"/>
      <c r="Y767" s="18"/>
      <c r="Z767" s="18"/>
      <c r="AA767" s="18"/>
      <c r="AB767" s="18"/>
      <c r="AC767" s="18"/>
      <c r="AD767" s="18"/>
      <c r="AE767" s="18"/>
    </row>
    <row r="768" spans="1:31" x14ac:dyDescent="0.3">
      <c r="A768" s="122" t="s">
        <v>1859</v>
      </c>
      <c r="B768" s="122"/>
      <c r="C768" s="122"/>
      <c r="D768" s="122"/>
      <c r="E768" s="122"/>
      <c r="F768" s="122"/>
      <c r="G768" s="122"/>
      <c r="H768" s="122"/>
      <c r="I768" s="122"/>
      <c r="J768" s="122"/>
      <c r="K768" s="122"/>
      <c r="L768" s="122"/>
      <c r="M768" s="122"/>
      <c r="N768" s="122"/>
      <c r="O768" s="122"/>
      <c r="P768" s="122"/>
      <c r="Q768" s="122"/>
      <c r="R768" s="122"/>
      <c r="S768" s="122"/>
      <c r="T768" s="122"/>
      <c r="U768" s="122"/>
      <c r="V768" s="122"/>
      <c r="W768" s="122"/>
      <c r="X768" s="122"/>
      <c r="Y768" s="122"/>
      <c r="Z768" s="122"/>
      <c r="AA768" s="122"/>
      <c r="AB768" s="122"/>
      <c r="AC768" s="122"/>
      <c r="AD768" s="122"/>
      <c r="AE768" s="122"/>
    </row>
    <row r="769" spans="1:31" x14ac:dyDescent="0.3">
      <c r="B769" s="198" t="s">
        <v>1720</v>
      </c>
      <c r="C769" s="198"/>
      <c r="D769" s="198" t="s">
        <v>1721</v>
      </c>
      <c r="E769" s="198" t="s">
        <v>1720</v>
      </c>
      <c r="F769" s="198"/>
      <c r="G769" s="198" t="s">
        <v>1721</v>
      </c>
      <c r="H769" s="198" t="s">
        <v>1720</v>
      </c>
      <c r="I769" s="198"/>
      <c r="J769" s="198" t="s">
        <v>1721</v>
      </c>
      <c r="K769" t="s">
        <v>188</v>
      </c>
      <c r="L769" s="198" t="s">
        <v>1720</v>
      </c>
      <c r="M769" s="198"/>
      <c r="N769" s="198" t="s">
        <v>1721</v>
      </c>
      <c r="O769" s="198" t="s">
        <v>1720</v>
      </c>
      <c r="P769" s="198"/>
      <c r="Q769" s="198" t="s">
        <v>1721</v>
      </c>
      <c r="R769" s="198" t="s">
        <v>1720</v>
      </c>
      <c r="S769" s="198"/>
      <c r="T769" s="198" t="s">
        <v>1721</v>
      </c>
      <c r="U769" t="s">
        <v>188</v>
      </c>
      <c r="V769" s="198" t="s">
        <v>1720</v>
      </c>
      <c r="W769" s="198"/>
      <c r="X769" s="198" t="s">
        <v>1721</v>
      </c>
      <c r="Y769" s="198" t="s">
        <v>1720</v>
      </c>
      <c r="Z769" s="198"/>
      <c r="AA769" s="198" t="s">
        <v>1721</v>
      </c>
      <c r="AB769" s="198" t="s">
        <v>1720</v>
      </c>
      <c r="AC769" s="198"/>
      <c r="AD769" s="198" t="s">
        <v>1721</v>
      </c>
      <c r="AE769" t="s">
        <v>188</v>
      </c>
    </row>
    <row r="770" spans="1:31" x14ac:dyDescent="0.3">
      <c r="A770" t="s">
        <v>190</v>
      </c>
      <c r="B770" s="2">
        <v>2153</v>
      </c>
      <c r="C770" s="27" t="s">
        <v>188</v>
      </c>
      <c r="D770" s="2">
        <v>88.484848484848399</v>
      </c>
      <c r="E770" s="2">
        <v>2315</v>
      </c>
      <c r="F770" s="27" t="s">
        <v>188</v>
      </c>
      <c r="G770" s="14">
        <v>67.272727272727195</v>
      </c>
      <c r="H770" s="2">
        <v>2408</v>
      </c>
      <c r="I770" s="27" t="s">
        <v>188</v>
      </c>
      <c r="J770" s="14">
        <v>89.090909999999994</v>
      </c>
      <c r="K770" s="27">
        <v>0.11843938690199721</v>
      </c>
      <c r="L770" s="2">
        <v>205821</v>
      </c>
      <c r="M770" s="27" t="s">
        <v>188</v>
      </c>
      <c r="N770" s="2">
        <v>1049</v>
      </c>
      <c r="O770" s="2">
        <v>216106</v>
      </c>
      <c r="P770" s="27" t="s">
        <v>188</v>
      </c>
      <c r="Q770" s="14">
        <v>941.82</v>
      </c>
      <c r="R770" s="2">
        <v>224051</v>
      </c>
      <c r="S770" s="27" t="s">
        <v>188</v>
      </c>
      <c r="T770" s="14">
        <v>1196.3599999999999</v>
      </c>
      <c r="U770" s="27">
        <v>8.8999999999999996E-2</v>
      </c>
      <c r="V770" s="2">
        <v>8495322</v>
      </c>
      <c r="W770" s="27" t="s">
        <v>188</v>
      </c>
      <c r="X770" s="2">
        <v>13850</v>
      </c>
      <c r="Y770" s="2">
        <v>8732734</v>
      </c>
      <c r="Z770" s="27" t="s">
        <v>188</v>
      </c>
      <c r="AA770" s="14">
        <v>13901.82</v>
      </c>
      <c r="AB770" s="2">
        <v>8986666</v>
      </c>
      <c r="AC770" s="27" t="s">
        <v>188</v>
      </c>
      <c r="AD770" s="14">
        <v>14521.21</v>
      </c>
      <c r="AE770" s="27">
        <v>5.8000000000000003E-2</v>
      </c>
    </row>
    <row r="771" spans="1:31" x14ac:dyDescent="0.3">
      <c r="A771" t="s">
        <v>1818</v>
      </c>
      <c r="B771" s="2">
        <v>889</v>
      </c>
      <c r="C771" s="27">
        <v>0.41291221551323737</v>
      </c>
      <c r="D771" s="2">
        <v>102.424242424242</v>
      </c>
      <c r="E771" s="2">
        <v>947</v>
      </c>
      <c r="F771" s="27">
        <v>0.40907127429805618</v>
      </c>
      <c r="G771" s="14">
        <v>97.575757575757606</v>
      </c>
      <c r="H771" s="2">
        <v>802</v>
      </c>
      <c r="I771" s="27">
        <v>0.3330564784053156</v>
      </c>
      <c r="J771" s="14">
        <v>104.242424</v>
      </c>
      <c r="K771" s="27">
        <v>-9.7862767154105731E-2</v>
      </c>
      <c r="L771" s="2">
        <v>36472</v>
      </c>
      <c r="M771" s="27">
        <v>0.17699999999999999</v>
      </c>
      <c r="N771" s="2">
        <v>743</v>
      </c>
      <c r="O771" s="2">
        <v>47362</v>
      </c>
      <c r="P771" s="27">
        <v>0.219</v>
      </c>
      <c r="Q771" s="14">
        <v>920</v>
      </c>
      <c r="R771" s="2">
        <v>37430</v>
      </c>
      <c r="S771" s="27">
        <v>0.16700000000000001</v>
      </c>
      <c r="T771" s="14">
        <v>887.88</v>
      </c>
      <c r="U771" s="27">
        <v>2.5999999999999999E-2</v>
      </c>
      <c r="V771" s="2">
        <v>867772</v>
      </c>
      <c r="W771" s="27">
        <v>0.10199999999999999</v>
      </c>
      <c r="X771" s="2">
        <v>4356</v>
      </c>
      <c r="Y771" s="2">
        <v>1063568</v>
      </c>
      <c r="Z771" s="27">
        <v>0.122</v>
      </c>
      <c r="AA771" s="14">
        <v>4703.6400000000003</v>
      </c>
      <c r="AB771" s="2">
        <v>806599</v>
      </c>
      <c r="AC771" s="27">
        <v>0.09</v>
      </c>
      <c r="AD771" s="14">
        <v>5040.6099999999997</v>
      </c>
      <c r="AE771" s="27">
        <v>-7.0000000000000007E-2</v>
      </c>
    </row>
    <row r="772" spans="1:31" x14ac:dyDescent="0.3">
      <c r="A772" t="s">
        <v>1782</v>
      </c>
      <c r="B772" s="2">
        <v>308</v>
      </c>
      <c r="C772" s="27">
        <v>0.14305620065025546</v>
      </c>
      <c r="D772" s="2">
        <v>63.030303030303003</v>
      </c>
      <c r="E772" s="2">
        <v>281</v>
      </c>
      <c r="F772" s="27">
        <v>0.12138228941684666</v>
      </c>
      <c r="G772" s="14">
        <v>58.787878787878803</v>
      </c>
      <c r="H772" s="2">
        <v>343</v>
      </c>
      <c r="I772" s="27">
        <v>0.14244186046511628</v>
      </c>
      <c r="J772" s="14">
        <v>70.909090000000006</v>
      </c>
      <c r="K772" s="27">
        <v>0.11363636363636363</v>
      </c>
      <c r="L772" s="2">
        <v>15250</v>
      </c>
      <c r="M772" s="27">
        <v>7.3999999999999996E-2</v>
      </c>
      <c r="N772" s="2">
        <v>584</v>
      </c>
      <c r="O772" s="2">
        <v>17622</v>
      </c>
      <c r="P772" s="27">
        <v>8.2000000000000003E-2</v>
      </c>
      <c r="Q772" s="14">
        <v>521.82000000000005</v>
      </c>
      <c r="R772" s="2">
        <v>14714</v>
      </c>
      <c r="S772" s="27">
        <v>6.6000000000000003E-2</v>
      </c>
      <c r="T772" s="14">
        <v>550.91</v>
      </c>
      <c r="U772" s="27">
        <v>-3.5000000000000003E-2</v>
      </c>
      <c r="V772" s="2">
        <v>375542</v>
      </c>
      <c r="W772" s="27">
        <v>4.3999999999999997E-2</v>
      </c>
      <c r="X772" s="2">
        <v>2733</v>
      </c>
      <c r="Y772" s="2">
        <v>454051</v>
      </c>
      <c r="Z772" s="27">
        <v>5.1999999999999998E-2</v>
      </c>
      <c r="AA772" s="14">
        <v>2916.97</v>
      </c>
      <c r="AB772" s="2">
        <v>350793</v>
      </c>
      <c r="AC772" s="27">
        <v>3.9E-2</v>
      </c>
      <c r="AD772" s="14">
        <v>2622.42</v>
      </c>
      <c r="AE772" s="27">
        <v>-6.6000000000000003E-2</v>
      </c>
    </row>
    <row r="773" spans="1:31" x14ac:dyDescent="0.3">
      <c r="A773" t="s">
        <v>1860</v>
      </c>
      <c r="B773" s="2">
        <v>73</v>
      </c>
      <c r="C773" s="27">
        <v>3.3906177426846262E-2</v>
      </c>
      <c r="D773" s="2">
        <v>41.212121212121197</v>
      </c>
      <c r="E773" s="2">
        <v>22</v>
      </c>
      <c r="F773" s="27">
        <v>9.5032397408207347E-3</v>
      </c>
      <c r="G773" s="14">
        <v>12.7272727272727</v>
      </c>
      <c r="H773" s="2">
        <v>40</v>
      </c>
      <c r="I773" s="27">
        <v>1.6611295681063124E-2</v>
      </c>
      <c r="J773" s="14">
        <v>23.636364</v>
      </c>
      <c r="K773" s="27">
        <v>-0.45205479452054792</v>
      </c>
      <c r="L773" s="2">
        <v>3108</v>
      </c>
      <c r="M773" s="27">
        <v>1.4999999999999999E-2</v>
      </c>
      <c r="N773" s="2">
        <v>247</v>
      </c>
      <c r="O773" s="2">
        <v>4442</v>
      </c>
      <c r="P773" s="27">
        <v>2.1000000000000001E-2</v>
      </c>
      <c r="Q773" s="14">
        <v>244.24</v>
      </c>
      <c r="R773" s="2">
        <v>4694</v>
      </c>
      <c r="S773" s="27">
        <v>2.1000000000000001E-2</v>
      </c>
      <c r="T773" s="14">
        <v>346.67</v>
      </c>
      <c r="U773" s="27">
        <v>0.51</v>
      </c>
      <c r="V773" s="2">
        <v>112425</v>
      </c>
      <c r="W773" s="27">
        <v>1.2999999999999999E-2</v>
      </c>
      <c r="X773" s="2">
        <v>1526</v>
      </c>
      <c r="Y773" s="2">
        <v>151113</v>
      </c>
      <c r="Z773" s="27">
        <v>1.7000000000000001E-2</v>
      </c>
      <c r="AA773" s="14">
        <v>1544.24</v>
      </c>
      <c r="AB773" s="2">
        <v>144521</v>
      </c>
      <c r="AC773" s="27">
        <v>1.6E-2</v>
      </c>
      <c r="AD773" s="14">
        <v>2055.15</v>
      </c>
      <c r="AE773" s="27">
        <v>0.28499999999999998</v>
      </c>
    </row>
    <row r="774" spans="1:31" x14ac:dyDescent="0.3">
      <c r="A774" t="s">
        <v>1861</v>
      </c>
      <c r="B774" s="2">
        <v>76</v>
      </c>
      <c r="C774" s="27">
        <v>3.5299581978634462E-2</v>
      </c>
      <c r="D774" s="2">
        <v>39.393939393939398</v>
      </c>
      <c r="E774" s="2">
        <v>100</v>
      </c>
      <c r="F774" s="27">
        <v>4.3196544276457881E-2</v>
      </c>
      <c r="G774" s="14">
        <v>40.606060606060602</v>
      </c>
      <c r="H774" s="2">
        <v>111</v>
      </c>
      <c r="I774" s="27">
        <v>4.6096345514950163E-2</v>
      </c>
      <c r="J774" s="14">
        <v>48.484848</v>
      </c>
      <c r="K774" s="27">
        <v>0.46052631578947367</v>
      </c>
      <c r="L774" s="2">
        <v>5714</v>
      </c>
      <c r="M774" s="27">
        <v>2.8000000000000001E-2</v>
      </c>
      <c r="N774" s="2">
        <v>346</v>
      </c>
      <c r="O774" s="2">
        <v>6133</v>
      </c>
      <c r="P774" s="27">
        <v>2.8000000000000001E-2</v>
      </c>
      <c r="Q774" s="14">
        <v>312.73</v>
      </c>
      <c r="R774" s="2">
        <v>5118</v>
      </c>
      <c r="S774" s="27">
        <v>2.3E-2</v>
      </c>
      <c r="T774" s="14">
        <v>416.36</v>
      </c>
      <c r="U774" s="27">
        <v>-0.104</v>
      </c>
      <c r="V774" s="2">
        <v>146165</v>
      </c>
      <c r="W774" s="27">
        <v>1.7000000000000001E-2</v>
      </c>
      <c r="X774" s="2">
        <v>1627</v>
      </c>
      <c r="Y774" s="2">
        <v>175861</v>
      </c>
      <c r="Z774" s="27">
        <v>0.02</v>
      </c>
      <c r="AA774" s="14">
        <v>1898.18</v>
      </c>
      <c r="AB774" s="2">
        <v>122798</v>
      </c>
      <c r="AC774" s="27">
        <v>1.4E-2</v>
      </c>
      <c r="AD774" s="14">
        <v>1763.03</v>
      </c>
      <c r="AE774" s="27">
        <v>-0.16</v>
      </c>
    </row>
    <row r="775" spans="1:31" x14ac:dyDescent="0.3">
      <c r="A775" t="s">
        <v>1862</v>
      </c>
      <c r="B775" s="2">
        <v>112</v>
      </c>
      <c r="C775" s="27">
        <v>5.2020436600092895E-2</v>
      </c>
      <c r="D775" s="2">
        <v>46.060606060605998</v>
      </c>
      <c r="E775" s="2">
        <v>128</v>
      </c>
      <c r="F775" s="27">
        <v>5.529157667386609E-2</v>
      </c>
      <c r="G775" s="14">
        <v>39.393939393939398</v>
      </c>
      <c r="H775" s="2">
        <v>67</v>
      </c>
      <c r="I775" s="27">
        <v>2.7823920265780729E-2</v>
      </c>
      <c r="J775" s="14">
        <v>32.121212</v>
      </c>
      <c r="K775" s="27">
        <v>-0.4017857142857143</v>
      </c>
      <c r="L775" s="2">
        <v>5042</v>
      </c>
      <c r="M775" s="27">
        <v>2.4E-2</v>
      </c>
      <c r="N775" s="2">
        <v>372</v>
      </c>
      <c r="O775" s="2">
        <v>5895</v>
      </c>
      <c r="P775" s="27">
        <v>2.7E-2</v>
      </c>
      <c r="Q775" s="14">
        <v>295.14999999999998</v>
      </c>
      <c r="R775" s="2">
        <v>3960</v>
      </c>
      <c r="S775" s="27">
        <v>1.7999999999999999E-2</v>
      </c>
      <c r="T775" s="14">
        <v>255.15</v>
      </c>
      <c r="U775" s="27">
        <v>-0.215</v>
      </c>
      <c r="V775" s="2">
        <v>101193</v>
      </c>
      <c r="W775" s="27">
        <v>1.2E-2</v>
      </c>
      <c r="X775" s="2">
        <v>1647</v>
      </c>
      <c r="Y775" s="2">
        <v>112431</v>
      </c>
      <c r="Z775" s="27">
        <v>1.2999999999999999E-2</v>
      </c>
      <c r="AA775" s="14">
        <v>1383.64</v>
      </c>
      <c r="AB775" s="2">
        <v>73174</v>
      </c>
      <c r="AC775" s="27">
        <v>8.0000000000000002E-3</v>
      </c>
      <c r="AD775" s="14">
        <v>1373.94</v>
      </c>
      <c r="AE775" s="27">
        <v>-0.27700000000000002</v>
      </c>
    </row>
    <row r="776" spans="1:31" x14ac:dyDescent="0.3">
      <c r="A776" t="s">
        <v>1863</v>
      </c>
      <c r="B776" s="2">
        <v>47</v>
      </c>
      <c r="C776" s="27">
        <v>2.1830004644681839E-2</v>
      </c>
      <c r="D776" s="2">
        <v>32.727272727272698</v>
      </c>
      <c r="E776" s="2">
        <v>31</v>
      </c>
      <c r="F776" s="27">
        <v>1.3390928725701945E-2</v>
      </c>
      <c r="G776" s="14">
        <v>20.606060606060598</v>
      </c>
      <c r="H776" s="2">
        <v>125</v>
      </c>
      <c r="I776" s="27">
        <v>5.1910299003322259E-2</v>
      </c>
      <c r="J776" s="14">
        <v>47.272728000000001</v>
      </c>
      <c r="K776" s="27">
        <v>1.6595744680851063</v>
      </c>
      <c r="L776" s="2">
        <v>1386</v>
      </c>
      <c r="M776" s="27">
        <v>7.0000000000000001E-3</v>
      </c>
      <c r="N776" s="2">
        <v>159</v>
      </c>
      <c r="O776" s="2">
        <v>1152</v>
      </c>
      <c r="P776" s="27">
        <v>5.0000000000000001E-3</v>
      </c>
      <c r="Q776" s="14">
        <v>152.72999999999999</v>
      </c>
      <c r="R776" s="2">
        <v>942</v>
      </c>
      <c r="S776" s="27">
        <v>4.0000000000000001E-3</v>
      </c>
      <c r="T776" s="14">
        <v>127.88</v>
      </c>
      <c r="U776" s="27">
        <v>-0.32</v>
      </c>
      <c r="V776" s="2">
        <v>15759</v>
      </c>
      <c r="W776" s="27">
        <v>2E-3</v>
      </c>
      <c r="X776" s="2">
        <v>602</v>
      </c>
      <c r="Y776" s="2">
        <v>14646</v>
      </c>
      <c r="Z776" s="27">
        <v>2E-3</v>
      </c>
      <c r="AA776" s="14">
        <v>510.3</v>
      </c>
      <c r="AB776" s="2">
        <v>10300</v>
      </c>
      <c r="AC776" s="27">
        <v>1E-3</v>
      </c>
      <c r="AD776" s="14">
        <v>519.39</v>
      </c>
      <c r="AE776" s="27">
        <v>-0.34599999999999997</v>
      </c>
    </row>
    <row r="777" spans="1:31" x14ac:dyDescent="0.3">
      <c r="A777" t="s">
        <v>1858</v>
      </c>
      <c r="B777" s="2">
        <v>581</v>
      </c>
      <c r="C777" s="27">
        <v>0.26985601486298189</v>
      </c>
      <c r="D777" s="2">
        <v>95.757575757575694</v>
      </c>
      <c r="E777" s="2">
        <v>666</v>
      </c>
      <c r="F777" s="27">
        <v>0.28768898488120953</v>
      </c>
      <c r="G777" s="14">
        <v>92.727272727272705</v>
      </c>
      <c r="H777" s="2">
        <v>459</v>
      </c>
      <c r="I777" s="27">
        <v>0.19061461794019935</v>
      </c>
      <c r="J777" s="14">
        <v>86.060609999999997</v>
      </c>
      <c r="K777" s="27">
        <v>-0.20998278829604131</v>
      </c>
      <c r="L777" s="2">
        <v>21222</v>
      </c>
      <c r="M777" s="27">
        <v>0.10299999999999999</v>
      </c>
      <c r="N777" s="2">
        <v>660</v>
      </c>
      <c r="O777" s="2">
        <v>29740</v>
      </c>
      <c r="P777" s="27">
        <v>0.13800000000000001</v>
      </c>
      <c r="Q777" s="14">
        <v>764.24</v>
      </c>
      <c r="R777" s="2">
        <v>22716</v>
      </c>
      <c r="S777" s="27">
        <v>0.10100000000000001</v>
      </c>
      <c r="T777" s="14">
        <v>627.27</v>
      </c>
      <c r="U777" s="27">
        <v>7.0000000000000007E-2</v>
      </c>
      <c r="V777" s="2">
        <v>492230</v>
      </c>
      <c r="W777" s="27">
        <v>5.8000000000000003E-2</v>
      </c>
      <c r="X777" s="2">
        <v>3316</v>
      </c>
      <c r="Y777" s="2">
        <v>609517</v>
      </c>
      <c r="Z777" s="27">
        <v>7.0000000000000007E-2</v>
      </c>
      <c r="AA777" s="14">
        <v>3615.15</v>
      </c>
      <c r="AB777" s="2">
        <v>455806</v>
      </c>
      <c r="AC777" s="27">
        <v>5.0999999999999997E-2</v>
      </c>
      <c r="AD777" s="14">
        <v>4104.24</v>
      </c>
      <c r="AE777" s="27">
        <v>-7.3999999999999996E-2</v>
      </c>
    </row>
    <row r="778" spans="1:31" x14ac:dyDescent="0.3">
      <c r="A778" t="s">
        <v>1784</v>
      </c>
      <c r="B778" s="2">
        <v>167</v>
      </c>
      <c r="C778" s="27">
        <v>7.7566186716209934E-2</v>
      </c>
      <c r="D778" s="2">
        <v>58.181818181818201</v>
      </c>
      <c r="E778" s="2">
        <v>140</v>
      </c>
      <c r="F778" s="27">
        <v>6.0475161987041039E-2</v>
      </c>
      <c r="G778" s="14">
        <v>53.3333333333333</v>
      </c>
      <c r="H778" s="2">
        <v>83</v>
      </c>
      <c r="I778" s="27">
        <v>3.4468438538205977E-2</v>
      </c>
      <c r="J778" s="14">
        <v>40</v>
      </c>
      <c r="K778" s="27">
        <v>-0.50299401197604787</v>
      </c>
      <c r="L778" s="2">
        <v>4155</v>
      </c>
      <c r="M778" s="27">
        <v>0.02</v>
      </c>
      <c r="N778" s="2">
        <v>256</v>
      </c>
      <c r="O778" s="2">
        <v>6613</v>
      </c>
      <c r="P778" s="27">
        <v>3.1E-2</v>
      </c>
      <c r="Q778" s="14">
        <v>375.76</v>
      </c>
      <c r="R778" s="2">
        <v>4679</v>
      </c>
      <c r="S778" s="27">
        <v>2.1000000000000001E-2</v>
      </c>
      <c r="T778" s="14">
        <v>291.52</v>
      </c>
      <c r="U778" s="27">
        <v>0.126</v>
      </c>
      <c r="V778" s="2">
        <v>95012</v>
      </c>
      <c r="W778" s="27">
        <v>1.0999999999999999E-2</v>
      </c>
      <c r="X778" s="2">
        <v>1513</v>
      </c>
      <c r="Y778" s="2">
        <v>126900</v>
      </c>
      <c r="Z778" s="27">
        <v>1.4999999999999999E-2</v>
      </c>
      <c r="AA778" s="14">
        <v>1600.61</v>
      </c>
      <c r="AB778" s="2">
        <v>91570</v>
      </c>
      <c r="AC778" s="27">
        <v>0.01</v>
      </c>
      <c r="AD778" s="14">
        <v>1623.03</v>
      </c>
      <c r="AE778" s="27">
        <v>-3.5999999999999997E-2</v>
      </c>
    </row>
    <row r="779" spans="1:31" x14ac:dyDescent="0.3">
      <c r="A779" t="s">
        <v>1860</v>
      </c>
      <c r="B779" s="2">
        <v>59</v>
      </c>
      <c r="C779" s="27">
        <v>2.740362285183465E-2</v>
      </c>
      <c r="D779" s="2">
        <v>35.151515151515099</v>
      </c>
      <c r="E779" s="2">
        <v>56</v>
      </c>
      <c r="F779" s="27">
        <v>2.4190064794816415E-2</v>
      </c>
      <c r="G779" s="14">
        <v>41.212121212121197</v>
      </c>
      <c r="H779" s="2">
        <v>34</v>
      </c>
      <c r="I779" s="27">
        <v>1.4119601328903655E-2</v>
      </c>
      <c r="J779" s="14">
        <v>20.606059999999999</v>
      </c>
      <c r="K779" s="27">
        <v>-0.42372881355932202</v>
      </c>
      <c r="L779" s="2">
        <v>1046</v>
      </c>
      <c r="M779" s="27">
        <v>5.0000000000000001E-3</v>
      </c>
      <c r="N779" s="2">
        <v>147</v>
      </c>
      <c r="O779" s="2">
        <v>1861</v>
      </c>
      <c r="P779" s="27">
        <v>8.9999999999999993E-3</v>
      </c>
      <c r="Q779" s="14">
        <v>176.97</v>
      </c>
      <c r="R779" s="2">
        <v>1563</v>
      </c>
      <c r="S779" s="27">
        <v>7.0000000000000001E-3</v>
      </c>
      <c r="T779" s="14">
        <v>190.3</v>
      </c>
      <c r="U779" s="27">
        <v>0.49399999999999999</v>
      </c>
      <c r="V779" s="2">
        <v>29179</v>
      </c>
      <c r="W779" s="27">
        <v>3.0000000000000001E-3</v>
      </c>
      <c r="X779" s="2">
        <v>821</v>
      </c>
      <c r="Y779" s="2">
        <v>42530</v>
      </c>
      <c r="Z779" s="27">
        <v>5.0000000000000001E-3</v>
      </c>
      <c r="AA779" s="14">
        <v>866.06</v>
      </c>
      <c r="AB779" s="2">
        <v>37117</v>
      </c>
      <c r="AC779" s="27">
        <v>4.0000000000000001E-3</v>
      </c>
      <c r="AD779" s="14">
        <v>970.3</v>
      </c>
      <c r="AE779" s="27">
        <v>0.27200000000000002</v>
      </c>
    </row>
    <row r="780" spans="1:31" x14ac:dyDescent="0.3">
      <c r="A780" t="s">
        <v>1861</v>
      </c>
      <c r="B780" s="2">
        <v>80</v>
      </c>
      <c r="C780" s="27">
        <v>3.715745471435207E-2</v>
      </c>
      <c r="D780" s="2">
        <v>40.606060606060602</v>
      </c>
      <c r="E780" s="2">
        <v>64</v>
      </c>
      <c r="F780" s="27">
        <v>2.7645788336933045E-2</v>
      </c>
      <c r="G780" s="14">
        <v>30.909090909090899</v>
      </c>
      <c r="H780" s="2">
        <v>34</v>
      </c>
      <c r="I780" s="27">
        <v>1.4119601328903655E-2</v>
      </c>
      <c r="J780" s="14">
        <v>24.848483999999999</v>
      </c>
      <c r="K780" s="27">
        <v>-0.57499999999999996</v>
      </c>
      <c r="L780" s="2">
        <v>1968</v>
      </c>
      <c r="M780" s="27">
        <v>0.01</v>
      </c>
      <c r="N780" s="2">
        <v>198</v>
      </c>
      <c r="O780" s="2">
        <v>3004</v>
      </c>
      <c r="P780" s="27">
        <v>1.4E-2</v>
      </c>
      <c r="Q780" s="14">
        <v>250.91</v>
      </c>
      <c r="R780" s="2">
        <v>2276</v>
      </c>
      <c r="S780" s="27">
        <v>0.01</v>
      </c>
      <c r="T780" s="14">
        <v>220</v>
      </c>
      <c r="U780" s="27">
        <v>0.157</v>
      </c>
      <c r="V780" s="2">
        <v>45314</v>
      </c>
      <c r="W780" s="27">
        <v>5.0000000000000001E-3</v>
      </c>
      <c r="X780" s="2">
        <v>1008</v>
      </c>
      <c r="Y780" s="2">
        <v>58927</v>
      </c>
      <c r="Z780" s="27">
        <v>7.0000000000000001E-3</v>
      </c>
      <c r="AA780" s="14">
        <v>1024.8499999999999</v>
      </c>
      <c r="AB780" s="2">
        <v>38293</v>
      </c>
      <c r="AC780" s="27">
        <v>4.0000000000000001E-3</v>
      </c>
      <c r="AD780" s="14">
        <v>1033.94</v>
      </c>
      <c r="AE780" s="27">
        <v>-0.155</v>
      </c>
    </row>
    <row r="781" spans="1:31" x14ac:dyDescent="0.3">
      <c r="A781" t="s">
        <v>1862</v>
      </c>
      <c r="B781" s="2">
        <v>28</v>
      </c>
      <c r="C781" s="27">
        <v>1.3005109150023224E-2</v>
      </c>
      <c r="D781" s="2">
        <v>26.6666666666666</v>
      </c>
      <c r="E781" s="2">
        <v>20</v>
      </c>
      <c r="F781" s="27">
        <v>8.6393088552915772E-3</v>
      </c>
      <c r="G781" s="14">
        <v>19.393939393939299</v>
      </c>
      <c r="H781" s="2">
        <v>15</v>
      </c>
      <c r="I781" s="27">
        <v>6.2292358803986711E-3</v>
      </c>
      <c r="J781" s="14">
        <v>15.151515</v>
      </c>
      <c r="K781" s="27">
        <v>-0.4642857142857143</v>
      </c>
      <c r="L781" s="2">
        <v>915</v>
      </c>
      <c r="M781" s="27">
        <v>4.0000000000000001E-3</v>
      </c>
      <c r="N781" s="2">
        <v>137</v>
      </c>
      <c r="O781" s="2">
        <v>1557</v>
      </c>
      <c r="P781" s="27">
        <v>7.0000000000000001E-3</v>
      </c>
      <c r="Q781" s="14">
        <v>178.79</v>
      </c>
      <c r="R781" s="2">
        <v>734</v>
      </c>
      <c r="S781" s="27">
        <v>3.0000000000000001E-3</v>
      </c>
      <c r="T781" s="14">
        <v>135.76</v>
      </c>
      <c r="U781" s="27">
        <v>-0.19800000000000001</v>
      </c>
      <c r="V781" s="2">
        <v>18226</v>
      </c>
      <c r="W781" s="27">
        <v>2E-3</v>
      </c>
      <c r="X781" s="2">
        <v>627</v>
      </c>
      <c r="Y781" s="2">
        <v>22791</v>
      </c>
      <c r="Z781" s="27">
        <v>3.0000000000000001E-3</v>
      </c>
      <c r="AA781" s="14">
        <v>750.3</v>
      </c>
      <c r="AB781" s="2">
        <v>14702</v>
      </c>
      <c r="AC781" s="27">
        <v>2E-3</v>
      </c>
      <c r="AD781" s="14">
        <v>712.12</v>
      </c>
      <c r="AE781" s="27">
        <v>-0.193</v>
      </c>
    </row>
    <row r="782" spans="1:31" x14ac:dyDescent="0.3">
      <c r="A782" t="s">
        <v>1863</v>
      </c>
      <c r="B782" s="2">
        <v>0</v>
      </c>
      <c r="C782" s="27">
        <v>0</v>
      </c>
      <c r="D782" s="2">
        <v>80</v>
      </c>
      <c r="E782" s="2">
        <v>0</v>
      </c>
      <c r="F782" s="27">
        <v>0</v>
      </c>
      <c r="G782" s="14">
        <v>11.5151515151515</v>
      </c>
      <c r="H782" s="2">
        <v>0</v>
      </c>
      <c r="I782" s="27">
        <v>0</v>
      </c>
      <c r="J782" s="14">
        <v>12.727273</v>
      </c>
      <c r="K782" s="27"/>
      <c r="L782" s="2">
        <v>226</v>
      </c>
      <c r="M782" s="27">
        <v>1E-3</v>
      </c>
      <c r="N782" s="2">
        <v>60</v>
      </c>
      <c r="O782" s="2">
        <v>191</v>
      </c>
      <c r="P782" s="27">
        <v>1E-3</v>
      </c>
      <c r="Q782" s="14">
        <v>57.58</v>
      </c>
      <c r="R782" s="2">
        <v>106</v>
      </c>
      <c r="S782" s="27">
        <v>0</v>
      </c>
      <c r="T782" s="14">
        <v>38.79</v>
      </c>
      <c r="U782" s="27">
        <v>-0.53100000000000003</v>
      </c>
      <c r="V782" s="2">
        <v>2293</v>
      </c>
      <c r="W782" s="27">
        <v>0</v>
      </c>
      <c r="X782" s="2">
        <v>238</v>
      </c>
      <c r="Y782" s="2">
        <v>2652</v>
      </c>
      <c r="Z782" s="27">
        <v>0</v>
      </c>
      <c r="AA782" s="14">
        <v>271.52</v>
      </c>
      <c r="AB782" s="2">
        <v>1458</v>
      </c>
      <c r="AC782" s="27">
        <v>0</v>
      </c>
      <c r="AD782" s="14">
        <v>188.48</v>
      </c>
      <c r="AE782" s="27">
        <v>-0.36399999999999999</v>
      </c>
    </row>
    <row r="783" spans="1:31" x14ac:dyDescent="0.3">
      <c r="A783" t="s">
        <v>1785</v>
      </c>
      <c r="B783" s="2">
        <v>414</v>
      </c>
      <c r="C783" s="27">
        <v>0.19228982814677195</v>
      </c>
      <c r="D783" s="2">
        <v>89.090909090909093</v>
      </c>
      <c r="E783" s="2">
        <v>526</v>
      </c>
      <c r="F783" s="27">
        <v>0.22721382289416847</v>
      </c>
      <c r="G783" s="14">
        <v>84.848484848484802</v>
      </c>
      <c r="H783" s="2">
        <v>376</v>
      </c>
      <c r="I783" s="27">
        <v>0.15614617940199335</v>
      </c>
      <c r="J783" s="14">
        <v>80</v>
      </c>
      <c r="K783" s="27">
        <v>-9.1787439613526575E-2</v>
      </c>
      <c r="L783" s="2">
        <v>17067</v>
      </c>
      <c r="M783" s="27">
        <v>8.3000000000000004E-2</v>
      </c>
      <c r="N783" s="2">
        <v>596</v>
      </c>
      <c r="O783" s="2">
        <v>23127</v>
      </c>
      <c r="P783" s="27">
        <v>0.107</v>
      </c>
      <c r="Q783" s="14">
        <v>658.79</v>
      </c>
      <c r="R783" s="2">
        <v>18037</v>
      </c>
      <c r="S783" s="27">
        <v>8.1000000000000003E-2</v>
      </c>
      <c r="T783" s="14">
        <v>595.76</v>
      </c>
      <c r="U783" s="27">
        <v>5.7000000000000002E-2</v>
      </c>
      <c r="V783" s="2">
        <v>397218</v>
      </c>
      <c r="W783" s="27">
        <v>4.7E-2</v>
      </c>
      <c r="X783" s="2">
        <v>2708</v>
      </c>
      <c r="Y783" s="2">
        <v>482617</v>
      </c>
      <c r="Z783" s="27">
        <v>5.5E-2</v>
      </c>
      <c r="AA783" s="14">
        <v>3133.94</v>
      </c>
      <c r="AB783" s="2">
        <v>364236</v>
      </c>
      <c r="AC783" s="27">
        <v>4.1000000000000002E-2</v>
      </c>
      <c r="AD783" s="14">
        <v>3466.06</v>
      </c>
      <c r="AE783" s="27">
        <v>-8.3000000000000004E-2</v>
      </c>
    </row>
    <row r="784" spans="1:31" x14ac:dyDescent="0.3">
      <c r="A784" t="s">
        <v>1860</v>
      </c>
      <c r="B784" s="2">
        <v>55</v>
      </c>
      <c r="C784" s="27">
        <v>2.5545750116117046E-2</v>
      </c>
      <c r="D784" s="2">
        <v>29.696969696969699</v>
      </c>
      <c r="E784" s="2">
        <v>84</v>
      </c>
      <c r="F784" s="27">
        <v>3.628509719222462E-2</v>
      </c>
      <c r="G784" s="14">
        <v>33.3333333333333</v>
      </c>
      <c r="H784" s="2">
        <v>21</v>
      </c>
      <c r="I784" s="27">
        <v>8.7209302325581394E-3</v>
      </c>
      <c r="J784" s="14">
        <v>10.30303</v>
      </c>
      <c r="K784" s="27">
        <v>-0.61818181818181817</v>
      </c>
      <c r="L784" s="2">
        <v>2513</v>
      </c>
      <c r="M784" s="27">
        <v>1.2E-2</v>
      </c>
      <c r="N784" s="2">
        <v>197</v>
      </c>
      <c r="O784" s="2">
        <v>4731</v>
      </c>
      <c r="P784" s="27">
        <v>2.1999999999999999E-2</v>
      </c>
      <c r="Q784" s="14">
        <v>301.82</v>
      </c>
      <c r="R784" s="2">
        <v>3577</v>
      </c>
      <c r="S784" s="27">
        <v>1.6E-2</v>
      </c>
      <c r="T784" s="14">
        <v>255.15</v>
      </c>
      <c r="U784" s="27">
        <v>0.42299999999999999</v>
      </c>
      <c r="V784" s="2">
        <v>81123</v>
      </c>
      <c r="W784" s="27">
        <v>0.01</v>
      </c>
      <c r="X784" s="2">
        <v>1160</v>
      </c>
      <c r="Y784" s="2">
        <v>116091</v>
      </c>
      <c r="Z784" s="27">
        <v>1.2999999999999999E-2</v>
      </c>
      <c r="AA784" s="14">
        <v>1386.67</v>
      </c>
      <c r="AB784" s="2">
        <v>95813</v>
      </c>
      <c r="AC784" s="27">
        <v>1.0999999999999999E-2</v>
      </c>
      <c r="AD784" s="14">
        <v>1557.58</v>
      </c>
      <c r="AE784" s="27">
        <v>0.18099999999999999</v>
      </c>
    </row>
    <row r="785" spans="1:31" x14ac:dyDescent="0.3">
      <c r="A785" t="s">
        <v>1861</v>
      </c>
      <c r="B785" s="2">
        <v>268</v>
      </c>
      <c r="C785" s="27">
        <v>0.12447747329307943</v>
      </c>
      <c r="D785" s="2">
        <v>78.181818181818201</v>
      </c>
      <c r="E785" s="2">
        <v>276</v>
      </c>
      <c r="F785" s="27">
        <v>0.11922246220302375</v>
      </c>
      <c r="G785" s="14">
        <v>73.3333333333333</v>
      </c>
      <c r="H785" s="2">
        <v>247</v>
      </c>
      <c r="I785" s="27">
        <v>0.10257475083056479</v>
      </c>
      <c r="J785" s="14">
        <v>67.878784199999998</v>
      </c>
      <c r="K785" s="27">
        <v>-7.8358208955223885E-2</v>
      </c>
      <c r="L785" s="2">
        <v>8809</v>
      </c>
      <c r="M785" s="27">
        <v>4.2999999999999997E-2</v>
      </c>
      <c r="N785" s="2">
        <v>430</v>
      </c>
      <c r="O785" s="2">
        <v>11641</v>
      </c>
      <c r="P785" s="27">
        <v>5.3999999999999999E-2</v>
      </c>
      <c r="Q785" s="14">
        <v>468</v>
      </c>
      <c r="R785" s="2">
        <v>8636</v>
      </c>
      <c r="S785" s="27">
        <v>3.9E-2</v>
      </c>
      <c r="T785" s="14">
        <v>463.03</v>
      </c>
      <c r="U785" s="27">
        <v>-0.02</v>
      </c>
      <c r="V785" s="2">
        <v>213129</v>
      </c>
      <c r="W785" s="27">
        <v>2.5000000000000001E-2</v>
      </c>
      <c r="X785" s="2">
        <v>2067</v>
      </c>
      <c r="Y785" s="2">
        <v>253044</v>
      </c>
      <c r="Z785" s="27">
        <v>2.9000000000000001E-2</v>
      </c>
      <c r="AA785" s="14">
        <v>2419</v>
      </c>
      <c r="AB785" s="2">
        <v>181470</v>
      </c>
      <c r="AC785" s="27">
        <v>0.02</v>
      </c>
      <c r="AD785" s="14">
        <v>2380</v>
      </c>
      <c r="AE785" s="27">
        <v>-0.14899999999999999</v>
      </c>
    </row>
    <row r="786" spans="1:31" x14ac:dyDescent="0.3">
      <c r="A786" t="s">
        <v>1862</v>
      </c>
      <c r="B786" s="2">
        <v>56</v>
      </c>
      <c r="C786" s="27">
        <v>2.6010218300046448E-2</v>
      </c>
      <c r="D786" s="2">
        <v>26.060606060605998</v>
      </c>
      <c r="E786" s="2">
        <v>145</v>
      </c>
      <c r="F786" s="27">
        <v>6.2634989200863925E-2</v>
      </c>
      <c r="G786" s="14">
        <v>39.393939393939398</v>
      </c>
      <c r="H786" s="2">
        <v>83</v>
      </c>
      <c r="I786" s="27">
        <v>3.4468438538205977E-2</v>
      </c>
      <c r="J786" s="14">
        <v>42.4242439</v>
      </c>
      <c r="K786" s="27">
        <v>0.48214285714285715</v>
      </c>
      <c r="L786" s="2">
        <v>4845</v>
      </c>
      <c r="M786" s="27">
        <v>2.4E-2</v>
      </c>
      <c r="N786" s="2">
        <v>287</v>
      </c>
      <c r="O786" s="2">
        <v>5630</v>
      </c>
      <c r="P786" s="27">
        <v>2.5999999999999999E-2</v>
      </c>
      <c r="Q786" s="14">
        <v>340</v>
      </c>
      <c r="R786" s="2">
        <v>4902</v>
      </c>
      <c r="S786" s="27">
        <v>2.1999999999999999E-2</v>
      </c>
      <c r="T786" s="14">
        <v>268.48</v>
      </c>
      <c r="U786" s="27">
        <v>1.2E-2</v>
      </c>
      <c r="V786" s="2">
        <v>90721</v>
      </c>
      <c r="W786" s="27">
        <v>1.0999999999999999E-2</v>
      </c>
      <c r="X786" s="2">
        <v>1362</v>
      </c>
      <c r="Y786" s="2">
        <v>101211</v>
      </c>
      <c r="Z786" s="27">
        <v>1.2E-2</v>
      </c>
      <c r="AA786" s="14">
        <v>1463.03</v>
      </c>
      <c r="AB786" s="2">
        <v>76840</v>
      </c>
      <c r="AC786" s="27">
        <v>8.9999999999999993E-3</v>
      </c>
      <c r="AD786" s="14">
        <v>1503.64</v>
      </c>
      <c r="AE786" s="27">
        <v>-0.153</v>
      </c>
    </row>
    <row r="787" spans="1:31" x14ac:dyDescent="0.3">
      <c r="A787" t="s">
        <v>1863</v>
      </c>
      <c r="B787" s="2">
        <v>35</v>
      </c>
      <c r="C787" s="27">
        <v>1.6256386437529028E-2</v>
      </c>
      <c r="D787" s="2">
        <v>33.939393939393902</v>
      </c>
      <c r="E787" s="2">
        <v>21</v>
      </c>
      <c r="F787" s="27">
        <v>9.0712742980561551E-3</v>
      </c>
      <c r="G787" s="14">
        <v>19.393939393939299</v>
      </c>
      <c r="H787" s="2">
        <v>25</v>
      </c>
      <c r="I787" s="27">
        <v>1.0382059800664452E-2</v>
      </c>
      <c r="J787" s="14">
        <v>27.272728000000001</v>
      </c>
      <c r="K787" s="27">
        <v>-0.2857142857142857</v>
      </c>
      <c r="L787" s="2">
        <v>900</v>
      </c>
      <c r="M787" s="27">
        <v>4.0000000000000001E-3</v>
      </c>
      <c r="N787" s="2">
        <v>138</v>
      </c>
      <c r="O787" s="2">
        <v>1125</v>
      </c>
      <c r="P787" s="27">
        <v>5.0000000000000001E-3</v>
      </c>
      <c r="Q787" s="14">
        <v>144.85</v>
      </c>
      <c r="R787" s="2">
        <v>922</v>
      </c>
      <c r="S787" s="27">
        <v>4.0000000000000001E-3</v>
      </c>
      <c r="T787" s="14">
        <v>133.33000000000001</v>
      </c>
      <c r="U787" s="27">
        <v>2.4E-2</v>
      </c>
      <c r="V787" s="2">
        <v>12245</v>
      </c>
      <c r="W787" s="27">
        <v>1E-3</v>
      </c>
      <c r="X787" s="2">
        <v>501</v>
      </c>
      <c r="Y787" s="2">
        <v>12271</v>
      </c>
      <c r="Z787" s="27">
        <v>1E-3</v>
      </c>
      <c r="AA787" s="14">
        <v>443.03</v>
      </c>
      <c r="AB787" s="2">
        <v>10113</v>
      </c>
      <c r="AC787" s="27">
        <v>1E-3</v>
      </c>
      <c r="AD787" s="14">
        <v>558.17999999999995</v>
      </c>
      <c r="AE787" s="27">
        <v>-0.17399999999999999</v>
      </c>
    </row>
    <row r="788" spans="1:31" x14ac:dyDescent="0.3">
      <c r="A788" t="s">
        <v>1834</v>
      </c>
      <c r="B788" s="2">
        <v>1264</v>
      </c>
      <c r="C788" s="27">
        <v>0.58708778448676269</v>
      </c>
      <c r="D788" s="2">
        <v>120</v>
      </c>
      <c r="E788" s="2">
        <v>1368</v>
      </c>
      <c r="F788" s="27">
        <v>0.59092872570194388</v>
      </c>
      <c r="G788" s="14">
        <v>112.121212121212</v>
      </c>
      <c r="H788" s="2">
        <v>1606</v>
      </c>
      <c r="I788" s="27">
        <v>0.6669435215946844</v>
      </c>
      <c r="J788" s="14">
        <v>127.272728</v>
      </c>
      <c r="K788" s="27">
        <v>0.27056962025316456</v>
      </c>
      <c r="L788" s="2">
        <v>169349</v>
      </c>
      <c r="M788" s="27">
        <v>0.82299999999999995</v>
      </c>
      <c r="N788" s="2">
        <v>1010</v>
      </c>
      <c r="O788" s="2">
        <v>168744</v>
      </c>
      <c r="P788" s="27">
        <v>0.78100000000000003</v>
      </c>
      <c r="Q788" s="14">
        <v>1060.6099999999999</v>
      </c>
      <c r="R788" s="2">
        <v>186621</v>
      </c>
      <c r="S788" s="27">
        <v>0.83299999999999996</v>
      </c>
      <c r="T788" s="14">
        <v>1435.76</v>
      </c>
      <c r="U788" s="27">
        <v>0.10199999999999999</v>
      </c>
      <c r="V788" s="2">
        <v>7627550</v>
      </c>
      <c r="W788" s="27">
        <v>0.89800000000000002</v>
      </c>
      <c r="X788" s="2">
        <v>15490</v>
      </c>
      <c r="Y788" s="2">
        <v>7669166</v>
      </c>
      <c r="Z788" s="27">
        <v>0.878</v>
      </c>
      <c r="AA788" s="14">
        <v>15427.88</v>
      </c>
      <c r="AB788" s="2">
        <v>8180067</v>
      </c>
      <c r="AC788" s="27">
        <v>0.91</v>
      </c>
      <c r="AD788" s="14">
        <v>16434.54</v>
      </c>
      <c r="AE788" s="27">
        <v>7.1999999999999995E-2</v>
      </c>
    </row>
    <row r="789" spans="1:31" x14ac:dyDescent="0.3">
      <c r="A789" t="s">
        <v>1864</v>
      </c>
      <c r="B789" s="2">
        <v>817</v>
      </c>
      <c r="C789" s="27">
        <v>0.37947050627032047</v>
      </c>
      <c r="D789" s="2">
        <v>106.06060606060601</v>
      </c>
      <c r="E789" s="2">
        <v>938</v>
      </c>
      <c r="F789" s="27">
        <v>0.40518358531317494</v>
      </c>
      <c r="G789" s="14">
        <v>96.363636363636402</v>
      </c>
      <c r="H789" s="2">
        <v>1225</v>
      </c>
      <c r="I789" s="27">
        <v>0.50872093023255816</v>
      </c>
      <c r="J789" s="14">
        <v>120.606064</v>
      </c>
      <c r="K789" s="27">
        <v>0.49938800489596086</v>
      </c>
      <c r="L789" s="2">
        <v>125529</v>
      </c>
      <c r="M789" s="27">
        <v>0.61</v>
      </c>
      <c r="N789" s="2">
        <v>1037</v>
      </c>
      <c r="O789" s="2">
        <v>121088</v>
      </c>
      <c r="P789" s="27">
        <v>0.56000000000000005</v>
      </c>
      <c r="Q789" s="14">
        <v>1034.55</v>
      </c>
      <c r="R789" s="2">
        <v>132017</v>
      </c>
      <c r="S789" s="27">
        <v>0.58899999999999997</v>
      </c>
      <c r="T789" s="14">
        <v>1344.24</v>
      </c>
      <c r="U789" s="27">
        <v>5.1999999999999998E-2</v>
      </c>
      <c r="V789" s="2">
        <v>5790792</v>
      </c>
      <c r="W789" s="27">
        <v>0.68200000000000005</v>
      </c>
      <c r="X789" s="2">
        <v>19179</v>
      </c>
      <c r="Y789" s="2">
        <v>5791300</v>
      </c>
      <c r="Z789" s="27">
        <v>0.66300000000000003</v>
      </c>
      <c r="AA789" s="14">
        <v>18430.3</v>
      </c>
      <c r="AB789" s="2">
        <v>6159787</v>
      </c>
      <c r="AC789" s="27">
        <v>0.68500000000000005</v>
      </c>
      <c r="AD789" s="14">
        <v>17987.27</v>
      </c>
      <c r="AE789" s="27">
        <v>6.4000000000000001E-2</v>
      </c>
    </row>
    <row r="790" spans="1:31" x14ac:dyDescent="0.3">
      <c r="A790" t="s">
        <v>1860</v>
      </c>
      <c r="B790" s="2">
        <v>315</v>
      </c>
      <c r="C790" s="27">
        <v>0.14630747793776128</v>
      </c>
      <c r="D790" s="2">
        <v>69.090909090909093</v>
      </c>
      <c r="E790" s="2">
        <v>495</v>
      </c>
      <c r="F790" s="27">
        <v>0.21382289416846653</v>
      </c>
      <c r="G790" s="14">
        <v>75.757575757575694</v>
      </c>
      <c r="H790" s="2">
        <v>386</v>
      </c>
      <c r="I790" s="27">
        <v>0.16029900332225913</v>
      </c>
      <c r="J790" s="14">
        <v>82.424239999999998</v>
      </c>
      <c r="K790" s="27">
        <v>0.2253968253968254</v>
      </c>
      <c r="L790" s="2">
        <v>65345</v>
      </c>
      <c r="M790" s="27">
        <v>0.317</v>
      </c>
      <c r="N790" s="2">
        <v>786</v>
      </c>
      <c r="O790" s="2">
        <v>68069</v>
      </c>
      <c r="P790" s="27">
        <v>0.315</v>
      </c>
      <c r="Q790" s="14">
        <v>833.33</v>
      </c>
      <c r="R790" s="2">
        <v>73669</v>
      </c>
      <c r="S790" s="27">
        <v>0.32900000000000001</v>
      </c>
      <c r="T790" s="14">
        <v>921.21</v>
      </c>
      <c r="U790" s="27">
        <v>0.127</v>
      </c>
      <c r="V790" s="2">
        <v>3075965</v>
      </c>
      <c r="W790" s="27">
        <v>0.36199999999999999</v>
      </c>
      <c r="X790" s="2">
        <v>7288</v>
      </c>
      <c r="Y790" s="2">
        <v>3268171</v>
      </c>
      <c r="Z790" s="27">
        <v>0.374</v>
      </c>
      <c r="AA790" s="14">
        <v>8577.58</v>
      </c>
      <c r="AB790" s="2">
        <v>3584813</v>
      </c>
      <c r="AC790" s="27">
        <v>0.39900000000000002</v>
      </c>
      <c r="AD790" s="14">
        <v>8790.2999999999993</v>
      </c>
      <c r="AE790" s="27">
        <v>0.16500000000000001</v>
      </c>
    </row>
    <row r="791" spans="1:31" x14ac:dyDescent="0.3">
      <c r="A791" t="s">
        <v>1861</v>
      </c>
      <c r="B791" s="2">
        <v>452</v>
      </c>
      <c r="C791" s="27">
        <v>0.20993961913608919</v>
      </c>
      <c r="D791" s="2">
        <v>78.181818181818201</v>
      </c>
      <c r="E791" s="2">
        <v>360</v>
      </c>
      <c r="F791" s="27">
        <v>0.15550755939524838</v>
      </c>
      <c r="G791" s="14">
        <v>71.515151515151501</v>
      </c>
      <c r="H791" s="2">
        <v>580</v>
      </c>
      <c r="I791" s="27">
        <v>0.24086378737541528</v>
      </c>
      <c r="J791" s="14">
        <v>109.696968</v>
      </c>
      <c r="K791" s="27">
        <v>0.2831858407079646</v>
      </c>
      <c r="L791" s="2">
        <v>45870</v>
      </c>
      <c r="M791" s="27">
        <v>0.223</v>
      </c>
      <c r="N791" s="2">
        <v>768</v>
      </c>
      <c r="O791" s="2">
        <v>39050</v>
      </c>
      <c r="P791" s="27">
        <v>0.18099999999999999</v>
      </c>
      <c r="Q791" s="14">
        <v>683.64</v>
      </c>
      <c r="R791" s="2">
        <v>43154</v>
      </c>
      <c r="S791" s="27">
        <v>0.193</v>
      </c>
      <c r="T791" s="14">
        <v>932.12</v>
      </c>
      <c r="U791" s="27">
        <v>-5.8999999999999997E-2</v>
      </c>
      <c r="V791" s="2">
        <v>2173048</v>
      </c>
      <c r="W791" s="27">
        <v>0.25600000000000001</v>
      </c>
      <c r="X791" s="2">
        <v>15168</v>
      </c>
      <c r="Y791" s="2">
        <v>2057519</v>
      </c>
      <c r="Z791" s="27">
        <v>0.23599999999999999</v>
      </c>
      <c r="AA791" s="14">
        <v>13638.79</v>
      </c>
      <c r="AB791" s="2">
        <v>2114515</v>
      </c>
      <c r="AC791" s="27">
        <v>0.23499999999999999</v>
      </c>
      <c r="AD791" s="14">
        <v>13984.85</v>
      </c>
      <c r="AE791" s="27">
        <v>-2.7E-2</v>
      </c>
    </row>
    <row r="792" spans="1:31" x14ac:dyDescent="0.3">
      <c r="A792" t="s">
        <v>1862</v>
      </c>
      <c r="B792" s="2">
        <v>50</v>
      </c>
      <c r="C792" s="27">
        <v>2.3223409196470042E-2</v>
      </c>
      <c r="D792" s="2">
        <v>25.4545454545454</v>
      </c>
      <c r="E792" s="2">
        <v>83</v>
      </c>
      <c r="F792" s="27">
        <v>3.5853131749460046E-2</v>
      </c>
      <c r="G792" s="14">
        <v>34.545454545454497</v>
      </c>
      <c r="H792" s="2">
        <v>251</v>
      </c>
      <c r="I792" s="27">
        <v>0.1042358803986711</v>
      </c>
      <c r="J792" s="14">
        <v>80.606063800000001</v>
      </c>
      <c r="K792" s="27">
        <v>4.0199999999999996</v>
      </c>
      <c r="L792" s="2">
        <v>12881</v>
      </c>
      <c r="M792" s="27">
        <v>6.3E-2</v>
      </c>
      <c r="N792" s="2">
        <v>439</v>
      </c>
      <c r="O792" s="2">
        <v>13079</v>
      </c>
      <c r="P792" s="27">
        <v>6.0999999999999999E-2</v>
      </c>
      <c r="Q792" s="14">
        <v>386.06</v>
      </c>
      <c r="R792" s="2">
        <v>14026</v>
      </c>
      <c r="S792" s="27">
        <v>6.3E-2</v>
      </c>
      <c r="T792" s="14">
        <v>520</v>
      </c>
      <c r="U792" s="27">
        <v>8.8999999999999996E-2</v>
      </c>
      <c r="V792" s="2">
        <v>514437</v>
      </c>
      <c r="W792" s="27">
        <v>6.0999999999999999E-2</v>
      </c>
      <c r="X792" s="2">
        <v>2932</v>
      </c>
      <c r="Y792" s="2">
        <v>443023</v>
      </c>
      <c r="Z792" s="27">
        <v>5.0999999999999997E-2</v>
      </c>
      <c r="AA792" s="14">
        <v>3219.39</v>
      </c>
      <c r="AB792" s="2">
        <v>437336</v>
      </c>
      <c r="AC792" s="27">
        <v>4.9000000000000002E-2</v>
      </c>
      <c r="AD792" s="14">
        <v>3684.85</v>
      </c>
      <c r="AE792" s="27">
        <v>-0.15</v>
      </c>
    </row>
    <row r="793" spans="1:31" x14ac:dyDescent="0.3">
      <c r="A793" t="s">
        <v>1863</v>
      </c>
      <c r="B793" s="2">
        <v>0</v>
      </c>
      <c r="C793" s="27">
        <v>0</v>
      </c>
      <c r="D793" s="2">
        <v>80</v>
      </c>
      <c r="E793" s="2">
        <v>0</v>
      </c>
      <c r="F793" s="27">
        <v>0</v>
      </c>
      <c r="G793" s="14">
        <v>11.5151515151515</v>
      </c>
      <c r="H793" s="2">
        <v>8</v>
      </c>
      <c r="I793" s="27">
        <v>3.3222591362126247E-3</v>
      </c>
      <c r="J793" s="14">
        <v>8.4848479999999995</v>
      </c>
      <c r="K793" s="27"/>
      <c r="L793" s="2">
        <v>1433</v>
      </c>
      <c r="M793" s="27">
        <v>7.0000000000000001E-3</v>
      </c>
      <c r="N793" s="2">
        <v>153</v>
      </c>
      <c r="O793" s="2">
        <v>890</v>
      </c>
      <c r="P793" s="27">
        <v>4.0000000000000001E-3</v>
      </c>
      <c r="Q793" s="14">
        <v>120</v>
      </c>
      <c r="R793" s="2">
        <v>1168</v>
      </c>
      <c r="S793" s="27">
        <v>5.0000000000000001E-3</v>
      </c>
      <c r="T793" s="14">
        <v>181.82</v>
      </c>
      <c r="U793" s="27">
        <v>-0.185</v>
      </c>
      <c r="V793" s="2">
        <v>27342</v>
      </c>
      <c r="W793" s="27">
        <v>3.0000000000000001E-3</v>
      </c>
      <c r="X793" s="2">
        <v>711</v>
      </c>
      <c r="Y793" s="2">
        <v>22587</v>
      </c>
      <c r="Z793" s="27">
        <v>3.0000000000000001E-3</v>
      </c>
      <c r="AA793" s="14">
        <v>684.85</v>
      </c>
      <c r="AB793" s="2">
        <v>23123</v>
      </c>
      <c r="AC793" s="27">
        <v>3.0000000000000001E-3</v>
      </c>
      <c r="AD793" s="14">
        <v>820</v>
      </c>
      <c r="AE793" s="27">
        <v>-0.154</v>
      </c>
    </row>
    <row r="794" spans="1:31" x14ac:dyDescent="0.3">
      <c r="A794" t="s">
        <v>1858</v>
      </c>
      <c r="B794" s="2">
        <v>447</v>
      </c>
      <c r="C794" s="27">
        <v>0.20761727821644219</v>
      </c>
      <c r="D794" s="2">
        <v>87.878787878787904</v>
      </c>
      <c r="E794" s="2">
        <v>430</v>
      </c>
      <c r="F794" s="27">
        <v>0.18574514038876891</v>
      </c>
      <c r="G794" s="14">
        <v>62.424242424242401</v>
      </c>
      <c r="H794" s="2">
        <v>381</v>
      </c>
      <c r="I794" s="27">
        <v>0.15822259136212624</v>
      </c>
      <c r="J794" s="14">
        <v>91.515150000000006</v>
      </c>
      <c r="K794" s="27">
        <v>-0.1476510067114094</v>
      </c>
      <c r="L794" s="2">
        <v>43820</v>
      </c>
      <c r="M794" s="27">
        <v>0.21299999999999999</v>
      </c>
      <c r="N794" s="2">
        <v>816</v>
      </c>
      <c r="O794" s="2">
        <v>47656</v>
      </c>
      <c r="P794" s="27">
        <v>0.221</v>
      </c>
      <c r="Q794" s="14">
        <v>938.18</v>
      </c>
      <c r="R794" s="2">
        <v>54604</v>
      </c>
      <c r="S794" s="27">
        <v>0.24399999999999999</v>
      </c>
      <c r="T794" s="14">
        <v>1152.73</v>
      </c>
      <c r="U794" s="27">
        <v>0.246</v>
      </c>
      <c r="V794" s="2">
        <v>1836758</v>
      </c>
      <c r="W794" s="27">
        <v>0.216</v>
      </c>
      <c r="X794" s="2">
        <v>6324</v>
      </c>
      <c r="Y794" s="2">
        <v>1877866</v>
      </c>
      <c r="Z794" s="27">
        <v>0.215</v>
      </c>
      <c r="AA794" s="14">
        <v>6621.21</v>
      </c>
      <c r="AB794" s="2">
        <v>2020280</v>
      </c>
      <c r="AC794" s="27">
        <v>0.22500000000000001</v>
      </c>
      <c r="AD794" s="14">
        <v>7284.85</v>
      </c>
      <c r="AE794" s="27">
        <v>0.1</v>
      </c>
    </row>
    <row r="795" spans="1:31" x14ac:dyDescent="0.3">
      <c r="A795" t="s">
        <v>1784</v>
      </c>
      <c r="B795" s="2">
        <v>226</v>
      </c>
      <c r="C795" s="27">
        <v>0.10496980956804459</v>
      </c>
      <c r="D795" s="2">
        <v>59.393939393939398</v>
      </c>
      <c r="E795" s="2">
        <v>160</v>
      </c>
      <c r="F795" s="27">
        <v>6.9114470842332618E-2</v>
      </c>
      <c r="G795" s="14">
        <v>48.484848484848399</v>
      </c>
      <c r="H795" s="2">
        <v>184</v>
      </c>
      <c r="I795" s="27">
        <v>7.6411960132890366E-2</v>
      </c>
      <c r="J795" s="14">
        <v>65.454544100000007</v>
      </c>
      <c r="K795" s="27">
        <v>-0.18584070796460178</v>
      </c>
      <c r="L795" s="2">
        <v>14761</v>
      </c>
      <c r="M795" s="27">
        <v>7.1999999999999995E-2</v>
      </c>
      <c r="N795" s="2">
        <v>538</v>
      </c>
      <c r="O795" s="2">
        <v>17391</v>
      </c>
      <c r="P795" s="27">
        <v>0.08</v>
      </c>
      <c r="Q795" s="14">
        <v>606.66999999999996</v>
      </c>
      <c r="R795" s="2">
        <v>19583</v>
      </c>
      <c r="S795" s="27">
        <v>8.6999999999999994E-2</v>
      </c>
      <c r="T795" s="14">
        <v>820</v>
      </c>
      <c r="U795" s="27">
        <v>0.32700000000000001</v>
      </c>
      <c r="V795" s="2">
        <v>618864</v>
      </c>
      <c r="W795" s="27">
        <v>7.2999999999999995E-2</v>
      </c>
      <c r="X795" s="2">
        <v>3878</v>
      </c>
      <c r="Y795" s="2">
        <v>632147</v>
      </c>
      <c r="Z795" s="27">
        <v>7.1999999999999995E-2</v>
      </c>
      <c r="AA795" s="14">
        <v>3690.3</v>
      </c>
      <c r="AB795" s="2">
        <v>691242</v>
      </c>
      <c r="AC795" s="27">
        <v>7.6999999999999999E-2</v>
      </c>
      <c r="AD795" s="14">
        <v>4400</v>
      </c>
      <c r="AE795" s="27">
        <v>0.11700000000000001</v>
      </c>
    </row>
    <row r="796" spans="1:31" x14ac:dyDescent="0.3">
      <c r="A796" t="s">
        <v>1860</v>
      </c>
      <c r="B796" s="2">
        <v>88</v>
      </c>
      <c r="C796" s="27">
        <v>4.0873200185787273E-2</v>
      </c>
      <c r="D796" s="2">
        <v>36.363636363636303</v>
      </c>
      <c r="E796" s="2">
        <v>51</v>
      </c>
      <c r="F796" s="27">
        <v>2.2030237580993522E-2</v>
      </c>
      <c r="G796" s="14">
        <v>26.6666666666666</v>
      </c>
      <c r="H796" s="2">
        <v>126</v>
      </c>
      <c r="I796" s="27">
        <v>5.232558139534884E-2</v>
      </c>
      <c r="J796" s="14">
        <v>49.696968099999999</v>
      </c>
      <c r="K796" s="27">
        <v>0.43181818181818182</v>
      </c>
      <c r="L796" s="2">
        <v>7851</v>
      </c>
      <c r="M796" s="27">
        <v>3.7999999999999999E-2</v>
      </c>
      <c r="N796" s="2">
        <v>410</v>
      </c>
      <c r="O796" s="2">
        <v>9041</v>
      </c>
      <c r="P796" s="27">
        <v>4.2000000000000003E-2</v>
      </c>
      <c r="Q796" s="14">
        <v>407.27</v>
      </c>
      <c r="R796" s="2">
        <v>11467</v>
      </c>
      <c r="S796" s="27">
        <v>5.0999999999999997E-2</v>
      </c>
      <c r="T796" s="14">
        <v>612.12</v>
      </c>
      <c r="U796" s="27">
        <v>0.46100000000000002</v>
      </c>
      <c r="V796" s="2">
        <v>352531</v>
      </c>
      <c r="W796" s="27">
        <v>4.1000000000000002E-2</v>
      </c>
      <c r="X796" s="2">
        <v>3019</v>
      </c>
      <c r="Y796" s="2">
        <v>373349</v>
      </c>
      <c r="Z796" s="27">
        <v>4.2999999999999997E-2</v>
      </c>
      <c r="AA796" s="14">
        <v>2758.18</v>
      </c>
      <c r="AB796" s="2">
        <v>417768</v>
      </c>
      <c r="AC796" s="27">
        <v>4.5999999999999999E-2</v>
      </c>
      <c r="AD796" s="14">
        <v>3356.36</v>
      </c>
      <c r="AE796" s="27">
        <v>0.185</v>
      </c>
    </row>
    <row r="797" spans="1:31" x14ac:dyDescent="0.3">
      <c r="A797" t="s">
        <v>1861</v>
      </c>
      <c r="B797" s="2">
        <v>95</v>
      </c>
      <c r="C797" s="27">
        <v>4.4124477473293081E-2</v>
      </c>
      <c r="D797" s="2">
        <v>43.030303030303003</v>
      </c>
      <c r="E797" s="2">
        <v>63</v>
      </c>
      <c r="F797" s="27">
        <v>2.7213822894168467E-2</v>
      </c>
      <c r="G797" s="14">
        <v>36.363636363636303</v>
      </c>
      <c r="H797" s="2">
        <v>58</v>
      </c>
      <c r="I797" s="27">
        <v>2.408637873754153E-2</v>
      </c>
      <c r="J797" s="14">
        <v>40</v>
      </c>
      <c r="K797" s="27">
        <v>-0.38947368421052631</v>
      </c>
      <c r="L797" s="2">
        <v>5627</v>
      </c>
      <c r="M797" s="27">
        <v>2.7E-2</v>
      </c>
      <c r="N797" s="2">
        <v>325</v>
      </c>
      <c r="O797" s="2">
        <v>6625</v>
      </c>
      <c r="P797" s="27">
        <v>3.1E-2</v>
      </c>
      <c r="Q797" s="14">
        <v>397.58</v>
      </c>
      <c r="R797" s="2">
        <v>7033</v>
      </c>
      <c r="S797" s="27">
        <v>3.1E-2</v>
      </c>
      <c r="T797" s="14">
        <v>500</v>
      </c>
      <c r="U797" s="27">
        <v>0.25</v>
      </c>
      <c r="V797" s="2">
        <v>231006</v>
      </c>
      <c r="W797" s="27">
        <v>2.7E-2</v>
      </c>
      <c r="X797" s="2">
        <v>1993</v>
      </c>
      <c r="Y797" s="2">
        <v>223501</v>
      </c>
      <c r="Z797" s="27">
        <v>2.5999999999999999E-2</v>
      </c>
      <c r="AA797" s="14">
        <v>2216.9699999999998</v>
      </c>
      <c r="AB797" s="2">
        <v>236796</v>
      </c>
      <c r="AC797" s="27">
        <v>2.5999999999999999E-2</v>
      </c>
      <c r="AD797" s="14">
        <v>2418.1799999999998</v>
      </c>
      <c r="AE797" s="27">
        <v>2.5000000000000001E-2</v>
      </c>
    </row>
    <row r="798" spans="1:31" x14ac:dyDescent="0.3">
      <c r="A798" t="s">
        <v>1862</v>
      </c>
      <c r="B798" s="2">
        <v>43</v>
      </c>
      <c r="C798" s="27">
        <v>1.9972131908964234E-2</v>
      </c>
      <c r="D798" s="2">
        <v>21.818181818181799</v>
      </c>
      <c r="E798" s="2">
        <v>42</v>
      </c>
      <c r="F798" s="27">
        <v>1.814254859611231E-2</v>
      </c>
      <c r="G798" s="14">
        <v>27.272727272727199</v>
      </c>
      <c r="H798" s="2">
        <v>0</v>
      </c>
      <c r="I798" s="27">
        <v>0</v>
      </c>
      <c r="J798" s="14">
        <v>12.727273</v>
      </c>
      <c r="K798" s="27">
        <v>-1</v>
      </c>
      <c r="L798" s="2">
        <v>1229</v>
      </c>
      <c r="M798" s="27">
        <v>6.0000000000000001E-3</v>
      </c>
      <c r="N798" s="2">
        <v>165</v>
      </c>
      <c r="O798" s="2">
        <v>1615</v>
      </c>
      <c r="P798" s="27">
        <v>7.0000000000000001E-3</v>
      </c>
      <c r="Q798" s="14">
        <v>167.88</v>
      </c>
      <c r="R798" s="2">
        <v>928</v>
      </c>
      <c r="S798" s="27">
        <v>4.0000000000000001E-3</v>
      </c>
      <c r="T798" s="14">
        <v>131.52000000000001</v>
      </c>
      <c r="U798" s="27">
        <v>-0.245</v>
      </c>
      <c r="V798" s="2">
        <v>33561</v>
      </c>
      <c r="W798" s="27">
        <v>4.0000000000000001E-3</v>
      </c>
      <c r="X798" s="2">
        <v>804</v>
      </c>
      <c r="Y798" s="2">
        <v>33208</v>
      </c>
      <c r="Z798" s="27">
        <v>4.0000000000000001E-3</v>
      </c>
      <c r="AA798" s="14">
        <v>952.12</v>
      </c>
      <c r="AB798" s="2">
        <v>34917</v>
      </c>
      <c r="AC798" s="27">
        <v>4.0000000000000001E-3</v>
      </c>
      <c r="AD798" s="14">
        <v>1060</v>
      </c>
      <c r="AE798" s="27">
        <v>0.04</v>
      </c>
    </row>
    <row r="799" spans="1:31" x14ac:dyDescent="0.3">
      <c r="A799" t="s">
        <v>1863</v>
      </c>
      <c r="B799" s="2">
        <v>0</v>
      </c>
      <c r="C799" s="27">
        <v>0</v>
      </c>
      <c r="D799" s="2">
        <v>80</v>
      </c>
      <c r="E799" s="2">
        <v>4</v>
      </c>
      <c r="F799" s="27">
        <v>1.7278617710583153E-3</v>
      </c>
      <c r="G799" s="14">
        <v>4.8484848484848397</v>
      </c>
      <c r="H799" s="2">
        <v>0</v>
      </c>
      <c r="I799" s="27">
        <v>0</v>
      </c>
      <c r="J799" s="14">
        <v>12.727273</v>
      </c>
      <c r="K799" s="27"/>
      <c r="L799" s="2">
        <v>54</v>
      </c>
      <c r="M799" s="27">
        <v>0</v>
      </c>
      <c r="N799" s="2">
        <v>30</v>
      </c>
      <c r="O799" s="2">
        <v>110</v>
      </c>
      <c r="P799" s="27">
        <v>1E-3</v>
      </c>
      <c r="Q799" s="14">
        <v>53.33</v>
      </c>
      <c r="R799" s="2">
        <v>155</v>
      </c>
      <c r="S799" s="27">
        <v>1E-3</v>
      </c>
      <c r="T799" s="14">
        <v>81.209999999999994</v>
      </c>
      <c r="U799" s="27">
        <v>1.87</v>
      </c>
      <c r="V799" s="2">
        <v>1766</v>
      </c>
      <c r="W799" s="27">
        <v>0</v>
      </c>
      <c r="X799" s="2">
        <v>189</v>
      </c>
      <c r="Y799" s="2">
        <v>2089</v>
      </c>
      <c r="Z799" s="27">
        <v>0</v>
      </c>
      <c r="AA799" s="14">
        <v>236.36</v>
      </c>
      <c r="AB799" s="2">
        <v>1761</v>
      </c>
      <c r="AC799" s="27">
        <v>0</v>
      </c>
      <c r="AD799" s="14">
        <v>280.61</v>
      </c>
      <c r="AE799" s="27">
        <v>-3.0000000000000001E-3</v>
      </c>
    </row>
    <row r="800" spans="1:31" x14ac:dyDescent="0.3">
      <c r="A800" t="s">
        <v>1785</v>
      </c>
      <c r="B800" s="2">
        <v>221</v>
      </c>
      <c r="C800" s="27">
        <v>0.10264746864839759</v>
      </c>
      <c r="D800" s="2">
        <v>61.212121212121197</v>
      </c>
      <c r="E800" s="2">
        <v>270</v>
      </c>
      <c r="F800" s="27">
        <v>0.11663066954643629</v>
      </c>
      <c r="G800" s="14">
        <v>55.151515151515099</v>
      </c>
      <c r="H800" s="2">
        <v>197</v>
      </c>
      <c r="I800" s="27">
        <v>8.1810631229235875E-2</v>
      </c>
      <c r="J800" s="14">
        <v>63.030304000000001</v>
      </c>
      <c r="K800" s="27">
        <v>-0.10859728506787331</v>
      </c>
      <c r="L800" s="2">
        <v>29059</v>
      </c>
      <c r="M800" s="27">
        <v>0.14099999999999999</v>
      </c>
      <c r="N800" s="2">
        <v>631</v>
      </c>
      <c r="O800" s="2">
        <v>30265</v>
      </c>
      <c r="P800" s="27">
        <v>0.14000000000000001</v>
      </c>
      <c r="Q800" s="14">
        <v>622.41999999999996</v>
      </c>
      <c r="R800" s="2">
        <v>35021</v>
      </c>
      <c r="S800" s="27">
        <v>0.156</v>
      </c>
      <c r="T800" s="14">
        <v>978.18</v>
      </c>
      <c r="U800" s="27">
        <v>0.20499999999999999</v>
      </c>
      <c r="V800" s="2">
        <v>1217894</v>
      </c>
      <c r="W800" s="27">
        <v>0.14299999999999999</v>
      </c>
      <c r="X800" s="2">
        <v>4450</v>
      </c>
      <c r="Y800" s="2">
        <v>1245719</v>
      </c>
      <c r="Z800" s="27">
        <v>0.14299999999999999</v>
      </c>
      <c r="AA800" s="14">
        <v>4569.09</v>
      </c>
      <c r="AB800" s="2">
        <v>1329038</v>
      </c>
      <c r="AC800" s="27">
        <v>0.14799999999999999</v>
      </c>
      <c r="AD800" s="14">
        <v>5275.76</v>
      </c>
      <c r="AE800" s="27">
        <v>9.0999999999999998E-2</v>
      </c>
    </row>
    <row r="801" spans="1:31" x14ac:dyDescent="0.3">
      <c r="A801" t="s">
        <v>1860</v>
      </c>
      <c r="B801" s="2">
        <v>118</v>
      </c>
      <c r="C801" s="27">
        <v>5.4807245703669301E-2</v>
      </c>
      <c r="D801" s="2">
        <v>46.060606060605998</v>
      </c>
      <c r="E801" s="2">
        <v>184</v>
      </c>
      <c r="F801" s="27">
        <v>7.9481641468682501E-2</v>
      </c>
      <c r="G801" s="14">
        <v>44.848484848484802</v>
      </c>
      <c r="H801" s="2">
        <v>138</v>
      </c>
      <c r="I801" s="27">
        <v>5.7308970099667775E-2</v>
      </c>
      <c r="J801" s="14">
        <v>50.303031900000001</v>
      </c>
      <c r="K801" s="27">
        <v>0.16949152542372881</v>
      </c>
      <c r="L801" s="2">
        <v>14872</v>
      </c>
      <c r="M801" s="27">
        <v>7.1999999999999995E-2</v>
      </c>
      <c r="N801" s="2">
        <v>424</v>
      </c>
      <c r="O801" s="2">
        <v>16197</v>
      </c>
      <c r="P801" s="27">
        <v>7.4999999999999997E-2</v>
      </c>
      <c r="Q801" s="14">
        <v>470.3</v>
      </c>
      <c r="R801" s="2">
        <v>19353</v>
      </c>
      <c r="S801" s="27">
        <v>8.5999999999999993E-2</v>
      </c>
      <c r="T801" s="14">
        <v>647.27</v>
      </c>
      <c r="U801" s="27">
        <v>0.30099999999999999</v>
      </c>
      <c r="V801" s="2">
        <v>638794</v>
      </c>
      <c r="W801" s="27">
        <v>7.4999999999999997E-2</v>
      </c>
      <c r="X801" s="2">
        <v>3002</v>
      </c>
      <c r="Y801" s="2">
        <v>722496</v>
      </c>
      <c r="Z801" s="27">
        <v>8.3000000000000004E-2</v>
      </c>
      <c r="AA801" s="14">
        <v>3503.03</v>
      </c>
      <c r="AB801" s="2">
        <v>812512</v>
      </c>
      <c r="AC801" s="27">
        <v>0.09</v>
      </c>
      <c r="AD801" s="14">
        <v>4169.7</v>
      </c>
      <c r="AE801" s="27">
        <v>0.27200000000000002</v>
      </c>
    </row>
    <row r="802" spans="1:31" x14ac:dyDescent="0.3">
      <c r="A802" t="s">
        <v>1861</v>
      </c>
      <c r="B802" s="2">
        <v>72</v>
      </c>
      <c r="C802" s="27">
        <v>3.344170924291686E-2</v>
      </c>
      <c r="D802" s="2">
        <v>35.151515151515099</v>
      </c>
      <c r="E802" s="2">
        <v>73</v>
      </c>
      <c r="F802" s="27">
        <v>3.1533477321814253E-2</v>
      </c>
      <c r="G802" s="14">
        <v>36.363636363636303</v>
      </c>
      <c r="H802" s="2">
        <v>40</v>
      </c>
      <c r="I802" s="27">
        <v>1.6611295681063124E-2</v>
      </c>
      <c r="J802" s="14">
        <v>29.090910000000001</v>
      </c>
      <c r="K802" s="27">
        <v>-0.44444444444444442</v>
      </c>
      <c r="L802" s="2">
        <v>11806</v>
      </c>
      <c r="M802" s="27">
        <v>5.7000000000000002E-2</v>
      </c>
      <c r="N802" s="2">
        <v>465</v>
      </c>
      <c r="O802" s="2">
        <v>12235</v>
      </c>
      <c r="P802" s="27">
        <v>5.7000000000000002E-2</v>
      </c>
      <c r="Q802" s="14">
        <v>409.7</v>
      </c>
      <c r="R802" s="2">
        <v>12870</v>
      </c>
      <c r="S802" s="27">
        <v>5.7000000000000002E-2</v>
      </c>
      <c r="T802" s="14">
        <v>558.17999999999995</v>
      </c>
      <c r="U802" s="27">
        <v>0.09</v>
      </c>
      <c r="V802" s="2">
        <v>509241</v>
      </c>
      <c r="W802" s="27">
        <v>0.06</v>
      </c>
      <c r="X802" s="2">
        <v>3143</v>
      </c>
      <c r="Y802" s="2">
        <v>464649</v>
      </c>
      <c r="Z802" s="27">
        <v>5.2999999999999999E-2</v>
      </c>
      <c r="AA802" s="14">
        <v>3036.97</v>
      </c>
      <c r="AB802" s="2">
        <v>456383</v>
      </c>
      <c r="AC802" s="27">
        <v>5.0999999999999997E-2</v>
      </c>
      <c r="AD802" s="14">
        <v>3052.12</v>
      </c>
      <c r="AE802" s="27">
        <v>-0.104</v>
      </c>
    </row>
    <row r="803" spans="1:31" x14ac:dyDescent="0.3">
      <c r="A803" t="s">
        <v>1862</v>
      </c>
      <c r="B803" s="2">
        <v>31</v>
      </c>
      <c r="C803" s="27">
        <v>1.4398513701811427E-2</v>
      </c>
      <c r="D803" s="2">
        <v>21.2121212121212</v>
      </c>
      <c r="E803" s="2">
        <v>13</v>
      </c>
      <c r="F803" s="27">
        <v>5.6155507559395249E-3</v>
      </c>
      <c r="G803" s="14">
        <v>13.3333333333333</v>
      </c>
      <c r="H803" s="2">
        <v>19</v>
      </c>
      <c r="I803" s="27">
        <v>7.890365448504983E-3</v>
      </c>
      <c r="J803" s="14">
        <v>18.181818</v>
      </c>
      <c r="K803" s="27">
        <v>-0.38709677419354838</v>
      </c>
      <c r="L803" s="2">
        <v>2227</v>
      </c>
      <c r="M803" s="27">
        <v>1.0999999999999999E-2</v>
      </c>
      <c r="N803" s="2">
        <v>215</v>
      </c>
      <c r="O803" s="2">
        <v>1699</v>
      </c>
      <c r="P803" s="27">
        <v>8.0000000000000002E-3</v>
      </c>
      <c r="Q803" s="14">
        <v>161.21</v>
      </c>
      <c r="R803" s="2">
        <v>2608</v>
      </c>
      <c r="S803" s="27">
        <v>1.2E-2</v>
      </c>
      <c r="T803" s="14">
        <v>293.94</v>
      </c>
      <c r="U803" s="27">
        <v>0.17100000000000001</v>
      </c>
      <c r="V803" s="2">
        <v>66766</v>
      </c>
      <c r="W803" s="27">
        <v>8.0000000000000002E-3</v>
      </c>
      <c r="X803" s="2">
        <v>1228</v>
      </c>
      <c r="Y803" s="2">
        <v>55900</v>
      </c>
      <c r="Z803" s="27">
        <v>6.0000000000000001E-3</v>
      </c>
      <c r="AA803" s="14">
        <v>1179.3900000000001</v>
      </c>
      <c r="AB803" s="2">
        <v>57156</v>
      </c>
      <c r="AC803" s="27">
        <v>6.0000000000000001E-3</v>
      </c>
      <c r="AD803" s="14">
        <v>1026.67</v>
      </c>
      <c r="AE803" s="27">
        <v>-0.14399999999999999</v>
      </c>
    </row>
    <row r="804" spans="1:31" x14ac:dyDescent="0.3">
      <c r="A804" t="s">
        <v>1863</v>
      </c>
      <c r="B804" s="2">
        <v>0</v>
      </c>
      <c r="C804" s="27">
        <v>0</v>
      </c>
      <c r="D804" s="2">
        <v>80</v>
      </c>
      <c r="E804" s="2">
        <v>0</v>
      </c>
      <c r="F804" s="27">
        <v>0</v>
      </c>
      <c r="G804" s="14">
        <v>11.5151515151515</v>
      </c>
      <c r="H804" s="2">
        <v>0</v>
      </c>
      <c r="I804" s="27">
        <v>0</v>
      </c>
      <c r="J804" s="14">
        <v>12.727273</v>
      </c>
      <c r="K804" s="27"/>
      <c r="L804" s="2">
        <v>154</v>
      </c>
      <c r="M804" s="27">
        <v>1E-3</v>
      </c>
      <c r="N804" s="2">
        <v>53</v>
      </c>
      <c r="O804" s="2">
        <v>134</v>
      </c>
      <c r="P804" s="27">
        <v>1E-3</v>
      </c>
      <c r="Q804" s="14">
        <v>72.73</v>
      </c>
      <c r="R804" s="2">
        <v>190</v>
      </c>
      <c r="S804" s="27">
        <v>1E-3</v>
      </c>
      <c r="T804" s="14">
        <v>62.42</v>
      </c>
      <c r="U804" s="27">
        <v>0.23400000000000001</v>
      </c>
      <c r="V804" s="2">
        <v>3093</v>
      </c>
      <c r="W804" s="27">
        <v>0</v>
      </c>
      <c r="X804" s="2">
        <v>256</v>
      </c>
      <c r="Y804" s="2">
        <v>2674</v>
      </c>
      <c r="Z804" s="27">
        <v>0</v>
      </c>
      <c r="AA804" s="14">
        <v>224.24</v>
      </c>
      <c r="AB804" s="2">
        <v>2987</v>
      </c>
      <c r="AC804" s="27">
        <v>0</v>
      </c>
      <c r="AD804" s="14">
        <v>296.36</v>
      </c>
      <c r="AE804" s="27">
        <v>-3.4000000000000002E-2</v>
      </c>
    </row>
    <row r="805" spans="1:31" x14ac:dyDescent="0.3">
      <c r="A805" s="18"/>
      <c r="B805" s="58"/>
      <c r="C805" s="58"/>
      <c r="D805" s="58"/>
      <c r="E805" s="58"/>
      <c r="F805" s="58"/>
      <c r="G805" s="58"/>
      <c r="H805" s="58"/>
      <c r="I805" s="58"/>
      <c r="J805" s="58"/>
      <c r="K805" s="18"/>
      <c r="L805" s="18"/>
      <c r="M805" s="18"/>
      <c r="N805" s="18"/>
      <c r="O805" s="18"/>
      <c r="P805" s="18"/>
      <c r="Q805" s="18"/>
      <c r="R805" s="18"/>
      <c r="S805" s="18"/>
      <c r="T805" s="18"/>
      <c r="U805" s="18"/>
      <c r="V805" s="18"/>
      <c r="W805" s="18"/>
      <c r="X805" s="18"/>
      <c r="Y805" s="18"/>
      <c r="Z805" s="18"/>
      <c r="AA805" s="18"/>
      <c r="AB805" s="18"/>
      <c r="AC805" s="18"/>
      <c r="AD805" s="18"/>
      <c r="AE805" s="18"/>
    </row>
    <row r="806" spans="1:31" x14ac:dyDescent="0.3">
      <c r="A806" s="122" t="s">
        <v>1865</v>
      </c>
      <c r="B806" s="122"/>
      <c r="C806" s="122"/>
      <c r="D806" s="122"/>
      <c r="E806" s="122"/>
      <c r="F806" s="122"/>
      <c r="G806" s="122"/>
      <c r="H806" s="122"/>
      <c r="I806" s="122"/>
      <c r="J806" s="122"/>
      <c r="K806" s="122"/>
      <c r="L806" s="122"/>
      <c r="M806" s="122"/>
      <c r="N806" s="122"/>
      <c r="O806" s="122"/>
      <c r="P806" s="122"/>
      <c r="Q806" s="122"/>
      <c r="R806" s="122"/>
      <c r="S806" s="122"/>
      <c r="T806" s="122"/>
      <c r="U806" s="122"/>
      <c r="V806" s="122"/>
      <c r="W806" s="122"/>
      <c r="X806" s="122"/>
      <c r="Y806" s="122"/>
      <c r="Z806" s="122"/>
      <c r="AA806" s="122"/>
      <c r="AB806" s="122"/>
      <c r="AC806" s="122"/>
      <c r="AD806" s="122"/>
      <c r="AE806" s="122"/>
    </row>
    <row r="807" spans="1:31" x14ac:dyDescent="0.3">
      <c r="B807" s="198" t="s">
        <v>1720</v>
      </c>
      <c r="C807" s="198"/>
      <c r="D807" s="198" t="s">
        <v>1721</v>
      </c>
      <c r="E807" s="198" t="s">
        <v>1720</v>
      </c>
      <c r="F807" s="198"/>
      <c r="G807" s="198" t="s">
        <v>1721</v>
      </c>
      <c r="H807" s="198" t="s">
        <v>1720</v>
      </c>
      <c r="I807" s="198"/>
      <c r="J807" s="198" t="s">
        <v>1721</v>
      </c>
      <c r="K807" t="s">
        <v>188</v>
      </c>
      <c r="L807" s="198" t="s">
        <v>1720</v>
      </c>
      <c r="M807" s="198"/>
      <c r="N807" s="198" t="s">
        <v>1721</v>
      </c>
      <c r="O807" s="198" t="s">
        <v>1720</v>
      </c>
      <c r="P807" s="198"/>
      <c r="Q807" s="198" t="s">
        <v>1721</v>
      </c>
      <c r="R807" s="198" t="s">
        <v>1720</v>
      </c>
      <c r="S807" s="198"/>
      <c r="T807" s="198" t="s">
        <v>1721</v>
      </c>
      <c r="U807" t="s">
        <v>188</v>
      </c>
      <c r="V807" s="198" t="s">
        <v>1720</v>
      </c>
      <c r="W807" s="198"/>
      <c r="X807" s="198" t="s">
        <v>1721</v>
      </c>
      <c r="Y807" s="198" t="s">
        <v>1720</v>
      </c>
      <c r="Z807" s="198"/>
      <c r="AA807" s="198" t="s">
        <v>1721</v>
      </c>
      <c r="AB807" s="198" t="s">
        <v>1720</v>
      </c>
      <c r="AC807" s="198"/>
      <c r="AD807" s="198" t="s">
        <v>1721</v>
      </c>
      <c r="AE807" t="s">
        <v>188</v>
      </c>
    </row>
    <row r="808" spans="1:31" x14ac:dyDescent="0.3">
      <c r="A808" t="s">
        <v>1866</v>
      </c>
      <c r="B808" s="15">
        <v>25216</v>
      </c>
      <c r="C808" s="27" t="s">
        <v>188</v>
      </c>
      <c r="D808" s="15">
        <v>1437.57575757575</v>
      </c>
      <c r="E808" s="15">
        <v>25862</v>
      </c>
      <c r="F808" s="27" t="s">
        <v>188</v>
      </c>
      <c r="G808" s="14">
        <v>1186.6666666666599</v>
      </c>
      <c r="H808" s="2">
        <v>36376</v>
      </c>
      <c r="I808" s="27" t="s">
        <v>188</v>
      </c>
      <c r="J808" s="14">
        <v>2780.606060606061</v>
      </c>
      <c r="K808" s="27">
        <v>0.44257614213197971</v>
      </c>
      <c r="L808" s="15">
        <v>46430</v>
      </c>
      <c r="M808" s="27" t="s">
        <v>188</v>
      </c>
      <c r="N808" s="15">
        <v>399</v>
      </c>
      <c r="O808" s="15">
        <v>45233</v>
      </c>
      <c r="P808" s="27" t="s">
        <v>188</v>
      </c>
      <c r="Q808" s="14">
        <v>419.39</v>
      </c>
      <c r="R808" s="2">
        <v>57109</v>
      </c>
      <c r="S808" s="27" t="s">
        <v>188</v>
      </c>
      <c r="T808" s="14">
        <v>563.03</v>
      </c>
      <c r="U808" s="27">
        <v>0.23</v>
      </c>
      <c r="V808" s="15">
        <v>60883</v>
      </c>
      <c r="W808" s="27" t="s">
        <v>188</v>
      </c>
      <c r="X808" s="15">
        <v>91</v>
      </c>
      <c r="Y808" s="15">
        <v>61818</v>
      </c>
      <c r="Z808" s="27" t="s">
        <v>188</v>
      </c>
      <c r="AA808" s="14">
        <v>94.55</v>
      </c>
      <c r="AB808" s="2">
        <v>78672</v>
      </c>
      <c r="AC808" s="27" t="s">
        <v>188</v>
      </c>
      <c r="AD808" s="14">
        <v>163.63999999999999</v>
      </c>
      <c r="AE808" s="27">
        <v>0.29199999999999998</v>
      </c>
    </row>
    <row r="809" spans="1:31" x14ac:dyDescent="0.3">
      <c r="A809" s="18"/>
      <c r="B809" s="18"/>
      <c r="C809" s="18"/>
      <c r="D809" s="18"/>
      <c r="E809" s="18"/>
      <c r="F809" s="18"/>
      <c r="G809" s="18"/>
      <c r="H809" s="18"/>
      <c r="I809" s="18"/>
      <c r="J809" s="18"/>
      <c r="K809" s="18"/>
      <c r="L809" s="18"/>
      <c r="M809" s="18"/>
      <c r="N809" s="18"/>
      <c r="O809" s="18"/>
      <c r="P809" s="18"/>
      <c r="Q809" s="18"/>
      <c r="R809" s="18"/>
      <c r="S809" s="18"/>
      <c r="T809" s="18"/>
      <c r="U809" s="18"/>
      <c r="V809" s="18"/>
      <c r="W809" s="18"/>
      <c r="X809" s="18"/>
      <c r="Y809" s="18"/>
      <c r="Z809" s="18"/>
      <c r="AA809" s="18"/>
      <c r="AB809" s="18"/>
      <c r="AC809" s="18"/>
      <c r="AD809" s="18"/>
      <c r="AE809" s="18"/>
    </row>
    <row r="810" spans="1:31" x14ac:dyDescent="0.3">
      <c r="A810" s="122" t="s">
        <v>1867</v>
      </c>
      <c r="B810" s="122"/>
      <c r="C810" s="122"/>
      <c r="D810" s="122"/>
      <c r="E810" s="122"/>
      <c r="F810" s="122"/>
      <c r="G810" s="122"/>
      <c r="H810" s="122"/>
      <c r="I810" s="122"/>
      <c r="J810" s="122"/>
      <c r="K810" s="122"/>
      <c r="L810" s="122"/>
      <c r="M810" s="122"/>
      <c r="N810" s="122"/>
      <c r="O810" s="122"/>
      <c r="P810" s="122"/>
      <c r="Q810" s="122"/>
      <c r="R810" s="122"/>
      <c r="S810" s="122"/>
      <c r="T810" s="122"/>
      <c r="U810" s="122"/>
      <c r="V810" s="122"/>
      <c r="W810" s="122"/>
      <c r="X810" s="122"/>
      <c r="Y810" s="122"/>
      <c r="Z810" s="122"/>
      <c r="AA810" s="122"/>
      <c r="AB810" s="122"/>
      <c r="AC810" s="122"/>
      <c r="AD810" s="122"/>
      <c r="AE810" s="122"/>
    </row>
    <row r="811" spans="1:31" x14ac:dyDescent="0.3">
      <c r="B811" s="198" t="s">
        <v>1720</v>
      </c>
      <c r="C811" s="198"/>
      <c r="D811" s="198" t="s">
        <v>1721</v>
      </c>
      <c r="E811" s="198" t="s">
        <v>1720</v>
      </c>
      <c r="F811" s="198"/>
      <c r="G811" s="198" t="s">
        <v>1721</v>
      </c>
      <c r="H811" s="198" t="s">
        <v>1720</v>
      </c>
      <c r="I811" s="198"/>
      <c r="J811" s="198" t="s">
        <v>1721</v>
      </c>
      <c r="K811" t="s">
        <v>188</v>
      </c>
      <c r="L811" s="198" t="s">
        <v>1720</v>
      </c>
      <c r="M811" s="198"/>
      <c r="N811" s="198" t="s">
        <v>1721</v>
      </c>
      <c r="O811" s="198" t="s">
        <v>1720</v>
      </c>
      <c r="P811" s="198"/>
      <c r="Q811" s="198" t="s">
        <v>1721</v>
      </c>
      <c r="R811" s="198" t="s">
        <v>1720</v>
      </c>
      <c r="S811" s="198"/>
      <c r="T811" s="198" t="s">
        <v>1721</v>
      </c>
      <c r="U811" t="s">
        <v>188</v>
      </c>
      <c r="V811" s="198" t="s">
        <v>1720</v>
      </c>
      <c r="W811" s="198"/>
      <c r="X811" s="198" t="s">
        <v>1721</v>
      </c>
      <c r="Y811" s="198" t="s">
        <v>1720</v>
      </c>
      <c r="Z811" s="198"/>
      <c r="AA811" s="198" t="s">
        <v>1721</v>
      </c>
      <c r="AB811" s="198" t="s">
        <v>1720</v>
      </c>
      <c r="AC811" s="198"/>
      <c r="AD811" s="198" t="s">
        <v>1721</v>
      </c>
      <c r="AE811" t="s">
        <v>188</v>
      </c>
    </row>
    <row r="812" spans="1:31" x14ac:dyDescent="0.3">
      <c r="A812" t="s">
        <v>1866</v>
      </c>
      <c r="B812" s="15">
        <v>24063</v>
      </c>
      <c r="C812" s="27" t="s">
        <v>188</v>
      </c>
      <c r="D812" s="15">
        <v>2181.8181818181802</v>
      </c>
      <c r="E812" s="15">
        <v>26350</v>
      </c>
      <c r="F812" s="27" t="s">
        <v>188</v>
      </c>
      <c r="G812" s="14">
        <v>1235.7575757575701</v>
      </c>
      <c r="H812" s="2">
        <v>36895</v>
      </c>
      <c r="I812" s="27" t="s">
        <v>188</v>
      </c>
      <c r="J812" s="14">
        <v>1764.848484848485</v>
      </c>
      <c r="K812" s="27">
        <v>0.53326684120849432</v>
      </c>
      <c r="L812" s="15">
        <v>50816</v>
      </c>
      <c r="M812" s="27" t="s">
        <v>188</v>
      </c>
      <c r="N812" s="15">
        <v>470</v>
      </c>
      <c r="O812" s="15">
        <v>50386</v>
      </c>
      <c r="P812" s="27" t="s">
        <v>188</v>
      </c>
      <c r="Q812" s="14">
        <v>459.39</v>
      </c>
      <c r="R812" s="2">
        <v>60299</v>
      </c>
      <c r="S812" s="27" t="s">
        <v>188</v>
      </c>
      <c r="T812" s="14">
        <v>663.03</v>
      </c>
      <c r="U812" s="27">
        <v>0.187</v>
      </c>
      <c r="V812" s="15">
        <v>63933</v>
      </c>
      <c r="W812" s="27" t="s">
        <v>188</v>
      </c>
      <c r="X812" s="15">
        <v>113</v>
      </c>
      <c r="Y812" s="15">
        <v>64803</v>
      </c>
      <c r="Z812" s="27" t="s">
        <v>188</v>
      </c>
      <c r="AA812" s="14">
        <v>124.85</v>
      </c>
      <c r="AB812" s="2">
        <v>82157</v>
      </c>
      <c r="AC812" s="27" t="s">
        <v>188</v>
      </c>
      <c r="AD812" s="14">
        <v>179.39</v>
      </c>
      <c r="AE812" s="27">
        <v>0.28499999999999998</v>
      </c>
    </row>
    <row r="813" spans="1:31" x14ac:dyDescent="0.3">
      <c r="A813" s="18"/>
      <c r="B813" s="18"/>
      <c r="C813" s="18"/>
      <c r="D813" s="18"/>
      <c r="E813" s="18"/>
      <c r="F813" s="18"/>
      <c r="G813" s="18"/>
      <c r="H813" s="18"/>
      <c r="I813" s="18"/>
      <c r="J813" s="18"/>
      <c r="K813" s="18"/>
      <c r="L813" s="18"/>
      <c r="M813" s="18"/>
      <c r="N813" s="18"/>
      <c r="O813" s="18"/>
      <c r="P813" s="18"/>
      <c r="Q813" s="18"/>
      <c r="R813" s="18"/>
      <c r="S813" s="18"/>
      <c r="T813" s="18"/>
      <c r="U813" s="18"/>
      <c r="V813" s="18"/>
      <c r="W813" s="18"/>
      <c r="X813" s="18"/>
      <c r="Y813" s="18"/>
      <c r="Z813" s="18"/>
      <c r="AA813" s="18"/>
      <c r="AB813" s="18"/>
      <c r="AC813" s="18"/>
      <c r="AD813" s="18"/>
      <c r="AE813" s="18"/>
    </row>
    <row r="814" spans="1:31" x14ac:dyDescent="0.3">
      <c r="A814" s="122" t="s">
        <v>1868</v>
      </c>
      <c r="B814" s="122"/>
      <c r="C814" s="122"/>
      <c r="D814" s="122"/>
      <c r="E814" s="122"/>
      <c r="F814" s="122"/>
      <c r="G814" s="122"/>
      <c r="H814" s="122"/>
      <c r="I814" s="122"/>
      <c r="J814" s="122"/>
      <c r="K814" s="122"/>
      <c r="L814" s="122"/>
      <c r="M814" s="122"/>
      <c r="N814" s="122"/>
      <c r="O814" s="122"/>
      <c r="P814" s="122"/>
      <c r="Q814" s="122"/>
      <c r="R814" s="122"/>
      <c r="S814" s="122"/>
      <c r="T814" s="122"/>
      <c r="U814" s="122"/>
      <c r="V814" s="122"/>
      <c r="W814" s="122"/>
      <c r="X814" s="122"/>
      <c r="Y814" s="122"/>
      <c r="Z814" s="122"/>
      <c r="AA814" s="122"/>
      <c r="AB814" s="122"/>
      <c r="AC814" s="122"/>
      <c r="AD814" s="122"/>
      <c r="AE814" s="122"/>
    </row>
    <row r="815" spans="1:31" x14ac:dyDescent="0.3">
      <c r="B815" s="198" t="s">
        <v>1720</v>
      </c>
      <c r="C815" s="198"/>
      <c r="D815" s="198" t="s">
        <v>1721</v>
      </c>
      <c r="E815" s="198" t="s">
        <v>1720</v>
      </c>
      <c r="F815" s="198"/>
      <c r="G815" s="198" t="s">
        <v>1721</v>
      </c>
      <c r="H815" s="198" t="s">
        <v>1720</v>
      </c>
      <c r="I815" s="198"/>
      <c r="J815" s="198" t="s">
        <v>1721</v>
      </c>
      <c r="K815" t="s">
        <v>188</v>
      </c>
      <c r="L815" s="198" t="s">
        <v>1720</v>
      </c>
      <c r="M815" s="198"/>
      <c r="N815" s="198" t="s">
        <v>1721</v>
      </c>
      <c r="O815" s="198" t="s">
        <v>1720</v>
      </c>
      <c r="P815" s="198"/>
      <c r="Q815" s="198" t="s">
        <v>1721</v>
      </c>
      <c r="R815" s="198" t="s">
        <v>1720</v>
      </c>
      <c r="S815" s="198"/>
      <c r="T815" s="198" t="s">
        <v>1721</v>
      </c>
      <c r="U815" t="s">
        <v>188</v>
      </c>
      <c r="V815" s="198" t="s">
        <v>1720</v>
      </c>
      <c r="W815" s="198"/>
      <c r="X815" s="198" t="s">
        <v>1721</v>
      </c>
      <c r="Y815" s="198" t="s">
        <v>1720</v>
      </c>
      <c r="Z815" s="198"/>
      <c r="AA815" s="198" t="s">
        <v>1721</v>
      </c>
      <c r="AB815" s="198" t="s">
        <v>1720</v>
      </c>
      <c r="AC815" s="198"/>
      <c r="AD815" s="198" t="s">
        <v>1721</v>
      </c>
      <c r="AE815" t="s">
        <v>188</v>
      </c>
    </row>
    <row r="816" spans="1:31" x14ac:dyDescent="0.3">
      <c r="A816" t="s">
        <v>1866</v>
      </c>
      <c r="B816" s="15" t="s">
        <v>188</v>
      </c>
      <c r="C816" s="27" t="s">
        <v>188</v>
      </c>
      <c r="D816" s="15" t="s">
        <v>188</v>
      </c>
      <c r="E816" s="15">
        <v>2499</v>
      </c>
      <c r="F816" s="27" t="s">
        <v>188</v>
      </c>
      <c r="G816" s="14" t="s">
        <v>188</v>
      </c>
      <c r="H816" s="2" t="s">
        <v>188</v>
      </c>
      <c r="I816" s="27" t="s">
        <v>188</v>
      </c>
      <c r="J816" s="14" t="s">
        <v>188</v>
      </c>
      <c r="K816" s="27"/>
      <c r="L816" s="15">
        <v>25692</v>
      </c>
      <c r="M816" s="27" t="s">
        <v>188</v>
      </c>
      <c r="N816" s="15">
        <v>1238</v>
      </c>
      <c r="O816" s="15">
        <v>26110</v>
      </c>
      <c r="P816" s="27" t="s">
        <v>188</v>
      </c>
      <c r="Q816" s="14">
        <v>1323.64</v>
      </c>
      <c r="R816" s="2">
        <v>39621</v>
      </c>
      <c r="S816" s="27" t="s">
        <v>188</v>
      </c>
      <c r="T816" s="14">
        <v>3947.88</v>
      </c>
      <c r="U816" s="27">
        <v>0.54200000000000004</v>
      </c>
      <c r="V816" s="15">
        <v>44127</v>
      </c>
      <c r="W816" s="27" t="s">
        <v>188</v>
      </c>
      <c r="X816" s="15">
        <v>263</v>
      </c>
      <c r="Y816" s="15">
        <v>43087</v>
      </c>
      <c r="Z816" s="27" t="s">
        <v>188</v>
      </c>
      <c r="AA816" s="14">
        <v>350.3</v>
      </c>
      <c r="AB816" s="2">
        <v>54976</v>
      </c>
      <c r="AC816" s="27" t="s">
        <v>188</v>
      </c>
      <c r="AD816" s="14">
        <v>364.85</v>
      </c>
      <c r="AE816" s="27">
        <v>0.246</v>
      </c>
    </row>
    <row r="817" spans="1:31" x14ac:dyDescent="0.3">
      <c r="A817" s="18"/>
      <c r="B817" s="18"/>
      <c r="C817" s="18"/>
      <c r="D817" s="18"/>
      <c r="E817" s="18"/>
      <c r="F817" s="18"/>
      <c r="G817" s="18"/>
      <c r="H817" s="18"/>
      <c r="I817" s="18"/>
      <c r="J817" s="18"/>
      <c r="K817" s="18"/>
      <c r="L817" s="18"/>
      <c r="M817" s="18"/>
      <c r="N817" s="18"/>
      <c r="O817" s="18"/>
      <c r="P817" s="18"/>
      <c r="Q817" s="18"/>
      <c r="R817" s="18"/>
      <c r="S817" s="18"/>
      <c r="T817" s="18"/>
      <c r="U817" s="18"/>
      <c r="V817" s="18"/>
      <c r="W817" s="18"/>
      <c r="X817" s="18"/>
      <c r="Y817" s="18"/>
      <c r="Z817" s="18"/>
      <c r="AA817" s="18"/>
      <c r="AB817" s="18"/>
      <c r="AC817" s="18"/>
      <c r="AD817" s="18"/>
      <c r="AE817" s="18"/>
    </row>
    <row r="818" spans="1:31" x14ac:dyDescent="0.3">
      <c r="A818" s="122" t="s">
        <v>1869</v>
      </c>
      <c r="B818" s="122"/>
      <c r="C818" s="122"/>
      <c r="D818" s="122"/>
      <c r="E818" s="122"/>
      <c r="F818" s="122"/>
      <c r="G818" s="122"/>
      <c r="H818" s="122"/>
      <c r="I818" s="122"/>
      <c r="J818" s="122"/>
      <c r="K818" s="122"/>
      <c r="L818" s="122"/>
      <c r="M818" s="122"/>
      <c r="N818" s="122"/>
      <c r="O818" s="122"/>
      <c r="P818" s="122"/>
      <c r="Q818" s="122"/>
      <c r="R818" s="122"/>
      <c r="S818" s="122"/>
      <c r="T818" s="122"/>
      <c r="U818" s="122"/>
      <c r="V818" s="122"/>
      <c r="W818" s="122"/>
      <c r="X818" s="122"/>
      <c r="Y818" s="122"/>
      <c r="Z818" s="122"/>
      <c r="AA818" s="122"/>
      <c r="AB818" s="122"/>
      <c r="AC818" s="122"/>
      <c r="AD818" s="122"/>
      <c r="AE818" s="122"/>
    </row>
    <row r="819" spans="1:31" x14ac:dyDescent="0.3">
      <c r="B819" s="198" t="s">
        <v>1720</v>
      </c>
      <c r="C819" s="198"/>
      <c r="D819" s="198" t="s">
        <v>1721</v>
      </c>
      <c r="E819" s="198" t="s">
        <v>1720</v>
      </c>
      <c r="F819" s="198"/>
      <c r="G819" s="198" t="s">
        <v>1721</v>
      </c>
      <c r="H819" s="198" t="s">
        <v>1720</v>
      </c>
      <c r="I819" s="198"/>
      <c r="J819" s="198" t="s">
        <v>1721</v>
      </c>
      <c r="K819" t="s">
        <v>188</v>
      </c>
      <c r="L819" s="198" t="s">
        <v>1720</v>
      </c>
      <c r="M819" s="198"/>
      <c r="N819" s="198" t="s">
        <v>1721</v>
      </c>
      <c r="O819" s="198" t="s">
        <v>1720</v>
      </c>
      <c r="P819" s="198"/>
      <c r="Q819" s="198" t="s">
        <v>1721</v>
      </c>
      <c r="R819" s="198" t="s">
        <v>1720</v>
      </c>
      <c r="S819" s="198"/>
      <c r="T819" s="198" t="s">
        <v>1721</v>
      </c>
      <c r="U819" t="s">
        <v>188</v>
      </c>
      <c r="V819" s="198" t="s">
        <v>1720</v>
      </c>
      <c r="W819" s="198"/>
      <c r="X819" s="198" t="s">
        <v>1721</v>
      </c>
      <c r="Y819" s="198" t="s">
        <v>1720</v>
      </c>
      <c r="Z819" s="198"/>
      <c r="AA819" s="198" t="s">
        <v>1721</v>
      </c>
      <c r="AB819" s="198" t="s">
        <v>1720</v>
      </c>
      <c r="AC819" s="198"/>
      <c r="AD819" s="198" t="s">
        <v>1721</v>
      </c>
      <c r="AE819" t="s">
        <v>188</v>
      </c>
    </row>
    <row r="820" spans="1:31" x14ac:dyDescent="0.3">
      <c r="A820" t="s">
        <v>1866</v>
      </c>
      <c r="B820" s="15">
        <v>12227</v>
      </c>
      <c r="C820" s="27" t="s">
        <v>188</v>
      </c>
      <c r="D820" s="15">
        <v>19163.636363636298</v>
      </c>
      <c r="E820" s="15" t="s">
        <v>188</v>
      </c>
      <c r="F820" s="27" t="s">
        <v>188</v>
      </c>
      <c r="G820" s="14" t="s">
        <v>188</v>
      </c>
      <c r="H820" s="2" t="s">
        <v>188</v>
      </c>
      <c r="I820" s="27" t="s">
        <v>188</v>
      </c>
      <c r="J820" s="14" t="s">
        <v>188</v>
      </c>
      <c r="K820" s="27"/>
      <c r="L820" s="15">
        <v>29845</v>
      </c>
      <c r="M820" s="27" t="s">
        <v>188</v>
      </c>
      <c r="N820" s="15">
        <v>3738</v>
      </c>
      <c r="O820" s="15">
        <v>36631</v>
      </c>
      <c r="P820" s="27" t="s">
        <v>188</v>
      </c>
      <c r="Q820" s="14">
        <v>2447.27</v>
      </c>
      <c r="R820" s="2">
        <v>52511</v>
      </c>
      <c r="S820" s="27" t="s">
        <v>188</v>
      </c>
      <c r="T820" s="14">
        <v>5909.09</v>
      </c>
      <c r="U820" s="27">
        <v>0.75900000000000001</v>
      </c>
      <c r="V820" s="15">
        <v>45491</v>
      </c>
      <c r="W820" s="27" t="s">
        <v>188</v>
      </c>
      <c r="X820" s="15">
        <v>819</v>
      </c>
      <c r="Y820" s="15">
        <v>45490</v>
      </c>
      <c r="Z820" s="27" t="s">
        <v>188</v>
      </c>
      <c r="AA820" s="14">
        <v>798.79</v>
      </c>
      <c r="AB820" s="2">
        <v>60182</v>
      </c>
      <c r="AC820" s="27" t="s">
        <v>188</v>
      </c>
      <c r="AD820" s="14">
        <v>916.97</v>
      </c>
      <c r="AE820" s="27">
        <v>0.32300000000000001</v>
      </c>
    </row>
    <row r="821" spans="1:31" x14ac:dyDescent="0.3">
      <c r="A821" s="18"/>
      <c r="B821" s="18"/>
      <c r="C821" s="18"/>
      <c r="D821" s="18"/>
      <c r="E821" s="18"/>
      <c r="F821" s="18"/>
      <c r="G821" s="18"/>
      <c r="H821" s="18"/>
      <c r="I821" s="18"/>
      <c r="J821" s="18"/>
      <c r="K821" s="18"/>
      <c r="L821" s="18"/>
      <c r="M821" s="18"/>
      <c r="N821" s="18"/>
      <c r="O821" s="18"/>
      <c r="P821" s="18"/>
      <c r="Q821" s="18"/>
      <c r="R821" s="18"/>
      <c r="S821" s="18"/>
      <c r="T821" s="18"/>
      <c r="U821" s="18"/>
      <c r="V821" s="18"/>
      <c r="W821" s="18"/>
      <c r="X821" s="18"/>
      <c r="Y821" s="18"/>
      <c r="Z821" s="18"/>
      <c r="AA821" s="18"/>
      <c r="AB821" s="18"/>
      <c r="AC821" s="18"/>
      <c r="AD821" s="18"/>
      <c r="AE821" s="18"/>
    </row>
    <row r="822" spans="1:31" x14ac:dyDescent="0.3">
      <c r="A822" s="122" t="s">
        <v>1870</v>
      </c>
      <c r="B822" s="122"/>
      <c r="C822" s="122"/>
      <c r="D822" s="122"/>
      <c r="E822" s="122"/>
      <c r="F822" s="122"/>
      <c r="G822" s="122"/>
      <c r="H822" s="122"/>
      <c r="I822" s="122"/>
      <c r="J822" s="122"/>
      <c r="K822" s="122"/>
      <c r="L822" s="122"/>
      <c r="M822" s="122"/>
      <c r="N822" s="122"/>
      <c r="O822" s="122"/>
      <c r="P822" s="122"/>
      <c r="Q822" s="122"/>
      <c r="R822" s="122"/>
      <c r="S822" s="122"/>
      <c r="T822" s="122"/>
      <c r="U822" s="122"/>
      <c r="V822" s="122"/>
      <c r="W822" s="122"/>
      <c r="X822" s="122"/>
      <c r="Y822" s="122"/>
      <c r="Z822" s="122"/>
      <c r="AA822" s="122"/>
      <c r="AB822" s="122"/>
      <c r="AC822" s="122"/>
      <c r="AD822" s="122"/>
      <c r="AE822" s="122"/>
    </row>
    <row r="823" spans="1:31" x14ac:dyDescent="0.3">
      <c r="B823" s="198" t="s">
        <v>1720</v>
      </c>
      <c r="C823" s="198"/>
      <c r="D823" s="198" t="s">
        <v>1721</v>
      </c>
      <c r="E823" s="198" t="s">
        <v>1720</v>
      </c>
      <c r="F823" s="198"/>
      <c r="G823" s="198" t="s">
        <v>1721</v>
      </c>
      <c r="H823" s="198" t="s">
        <v>1720</v>
      </c>
      <c r="I823" s="198"/>
      <c r="J823" s="198" t="s">
        <v>1721</v>
      </c>
      <c r="K823" t="s">
        <v>188</v>
      </c>
      <c r="L823" s="198" t="s">
        <v>1720</v>
      </c>
      <c r="M823" s="198"/>
      <c r="N823" s="198" t="s">
        <v>1721</v>
      </c>
      <c r="O823" s="198" t="s">
        <v>1720</v>
      </c>
      <c r="P823" s="198"/>
      <c r="Q823" s="198" t="s">
        <v>1721</v>
      </c>
      <c r="R823" s="198" t="s">
        <v>1720</v>
      </c>
      <c r="S823" s="198"/>
      <c r="T823" s="198" t="s">
        <v>1721</v>
      </c>
      <c r="U823" t="s">
        <v>188</v>
      </c>
      <c r="V823" s="198" t="s">
        <v>1720</v>
      </c>
      <c r="W823" s="198"/>
      <c r="X823" s="198" t="s">
        <v>1721</v>
      </c>
      <c r="Y823" s="198" t="s">
        <v>1720</v>
      </c>
      <c r="Z823" s="198"/>
      <c r="AA823" s="198" t="s">
        <v>1721</v>
      </c>
      <c r="AB823" s="198" t="s">
        <v>1720</v>
      </c>
      <c r="AC823" s="198"/>
      <c r="AD823" s="198" t="s">
        <v>1721</v>
      </c>
      <c r="AE823" t="s">
        <v>188</v>
      </c>
    </row>
    <row r="824" spans="1:31" x14ac:dyDescent="0.3">
      <c r="A824" t="s">
        <v>1866</v>
      </c>
      <c r="B824" s="15">
        <v>42216</v>
      </c>
      <c r="C824" s="27" t="s">
        <v>188</v>
      </c>
      <c r="D824" s="15">
        <v>49285.4545454545</v>
      </c>
      <c r="E824" s="15" t="s">
        <v>188</v>
      </c>
      <c r="F824" s="27" t="s">
        <v>188</v>
      </c>
      <c r="G824" s="14" t="s">
        <v>188</v>
      </c>
      <c r="H824" s="2" t="s">
        <v>188</v>
      </c>
      <c r="I824" s="27" t="s">
        <v>188</v>
      </c>
      <c r="J824" s="14" t="s">
        <v>188</v>
      </c>
      <c r="K824" s="27"/>
      <c r="L824" s="15">
        <v>52505</v>
      </c>
      <c r="M824" s="27" t="s">
        <v>188</v>
      </c>
      <c r="N824" s="15">
        <v>1253</v>
      </c>
      <c r="O824" s="15">
        <v>50683</v>
      </c>
      <c r="P824" s="27" t="s">
        <v>188</v>
      </c>
      <c r="Q824" s="14">
        <v>1184.24</v>
      </c>
      <c r="R824" s="2">
        <v>68274</v>
      </c>
      <c r="S824" s="27" t="s">
        <v>188</v>
      </c>
      <c r="T824" s="14">
        <v>1824.85</v>
      </c>
      <c r="U824" s="27">
        <v>0.3</v>
      </c>
      <c r="V824" s="15">
        <v>74527</v>
      </c>
      <c r="W824" s="27" t="s">
        <v>188</v>
      </c>
      <c r="X824" s="15">
        <v>273</v>
      </c>
      <c r="Y824" s="15">
        <v>79260</v>
      </c>
      <c r="Z824" s="27" t="s">
        <v>188</v>
      </c>
      <c r="AA824" s="14">
        <v>295.14999999999998</v>
      </c>
      <c r="AB824" s="2">
        <v>101380</v>
      </c>
      <c r="AC824" s="27" t="s">
        <v>188</v>
      </c>
      <c r="AD824" s="14">
        <v>293.33</v>
      </c>
      <c r="AE824" s="27">
        <v>0.36</v>
      </c>
    </row>
    <row r="825" spans="1:31" x14ac:dyDescent="0.3">
      <c r="A825" s="18"/>
      <c r="B825" s="18"/>
      <c r="C825" s="18"/>
      <c r="D825" s="18"/>
      <c r="E825" s="18"/>
      <c r="F825" s="18"/>
      <c r="G825" s="18"/>
      <c r="H825" s="18"/>
      <c r="I825" s="18"/>
      <c r="J825" s="18"/>
      <c r="K825" s="18"/>
      <c r="L825" s="18"/>
      <c r="M825" s="18"/>
      <c r="N825" s="18"/>
      <c r="O825" s="18"/>
      <c r="P825" s="18"/>
      <c r="Q825" s="18"/>
      <c r="R825" s="18"/>
      <c r="S825" s="18"/>
      <c r="T825" s="18"/>
      <c r="U825" s="18"/>
      <c r="V825" s="18"/>
      <c r="W825" s="18"/>
      <c r="X825" s="18"/>
      <c r="Y825" s="18"/>
      <c r="Z825" s="18"/>
      <c r="AA825" s="18"/>
      <c r="AB825" s="18"/>
      <c r="AC825" s="18"/>
      <c r="AD825" s="18"/>
      <c r="AE825" s="18"/>
    </row>
    <row r="826" spans="1:31" x14ac:dyDescent="0.3">
      <c r="A826" s="122" t="s">
        <v>1871</v>
      </c>
      <c r="B826" s="122"/>
      <c r="C826" s="122"/>
      <c r="D826" s="122"/>
      <c r="E826" s="122"/>
      <c r="F826" s="122"/>
      <c r="G826" s="122"/>
      <c r="H826" s="122"/>
      <c r="I826" s="122"/>
      <c r="J826" s="122"/>
      <c r="K826" s="122"/>
      <c r="L826" s="122"/>
      <c r="M826" s="122"/>
      <c r="N826" s="122"/>
      <c r="O826" s="122"/>
      <c r="P826" s="122"/>
      <c r="Q826" s="122"/>
      <c r="R826" s="122"/>
      <c r="S826" s="122"/>
      <c r="T826" s="122"/>
      <c r="U826" s="122"/>
      <c r="V826" s="122"/>
      <c r="W826" s="122"/>
      <c r="X826" s="122"/>
      <c r="Y826" s="122"/>
      <c r="Z826" s="122"/>
      <c r="AA826" s="122"/>
      <c r="AB826" s="122"/>
      <c r="AC826" s="122"/>
      <c r="AD826" s="122"/>
      <c r="AE826" s="122"/>
    </row>
    <row r="827" spans="1:31" x14ac:dyDescent="0.3">
      <c r="B827" s="198" t="s">
        <v>1720</v>
      </c>
      <c r="C827" s="198"/>
      <c r="D827" s="198" t="s">
        <v>1721</v>
      </c>
      <c r="E827" s="198" t="s">
        <v>1720</v>
      </c>
      <c r="F827" s="198"/>
      <c r="G827" s="198" t="s">
        <v>1721</v>
      </c>
      <c r="H827" s="198" t="s">
        <v>1720</v>
      </c>
      <c r="I827" s="198"/>
      <c r="J827" s="198" t="s">
        <v>1721</v>
      </c>
      <c r="K827" t="s">
        <v>188</v>
      </c>
      <c r="L827" s="198" t="s">
        <v>1720</v>
      </c>
      <c r="M827" s="198"/>
      <c r="N827" s="198" t="s">
        <v>1721</v>
      </c>
      <c r="O827" s="198" t="s">
        <v>1720</v>
      </c>
      <c r="P827" s="198"/>
      <c r="Q827" s="198" t="s">
        <v>1721</v>
      </c>
      <c r="R827" s="198" t="s">
        <v>1720</v>
      </c>
      <c r="S827" s="198"/>
      <c r="T827" s="198" t="s">
        <v>1721</v>
      </c>
      <c r="U827" t="s">
        <v>188</v>
      </c>
      <c r="V827" s="198" t="s">
        <v>1720</v>
      </c>
      <c r="W827" s="198"/>
      <c r="X827" s="198" t="s">
        <v>1721</v>
      </c>
      <c r="Y827" s="198" t="s">
        <v>1720</v>
      </c>
      <c r="Z827" s="198"/>
      <c r="AA827" s="198" t="s">
        <v>1721</v>
      </c>
      <c r="AB827" s="198" t="s">
        <v>1720</v>
      </c>
      <c r="AC827" s="198"/>
      <c r="AD827" s="198" t="s">
        <v>1721</v>
      </c>
      <c r="AE827" t="s">
        <v>188</v>
      </c>
    </row>
    <row r="828" spans="1:31" x14ac:dyDescent="0.3">
      <c r="A828" t="s">
        <v>1866</v>
      </c>
      <c r="B828" s="15" t="s">
        <v>188</v>
      </c>
      <c r="C828" s="27" t="s">
        <v>188</v>
      </c>
      <c r="D828" s="15" t="s">
        <v>188</v>
      </c>
      <c r="E828" s="15" t="s">
        <v>188</v>
      </c>
      <c r="F828" s="27" t="s">
        <v>188</v>
      </c>
      <c r="G828" s="14" t="s">
        <v>188</v>
      </c>
      <c r="H828" s="2" t="s">
        <v>188</v>
      </c>
      <c r="I828" s="27" t="s">
        <v>188</v>
      </c>
      <c r="J828" s="14" t="s">
        <v>188</v>
      </c>
      <c r="K828" s="27"/>
      <c r="L828" s="15">
        <v>64007</v>
      </c>
      <c r="M828" s="27" t="s">
        <v>188</v>
      </c>
      <c r="N828" s="15">
        <v>14116</v>
      </c>
      <c r="O828" s="15">
        <v>41538</v>
      </c>
      <c r="P828" s="27" t="s">
        <v>188</v>
      </c>
      <c r="Q828" s="14">
        <v>4890.3</v>
      </c>
      <c r="R828" s="2">
        <v>45595</v>
      </c>
      <c r="S828" s="27" t="s">
        <v>188</v>
      </c>
      <c r="T828" s="14">
        <v>12147.88</v>
      </c>
      <c r="U828" s="27">
        <v>-0.28799999999999998</v>
      </c>
      <c r="V828" s="15">
        <v>65168</v>
      </c>
      <c r="W828" s="27" t="s">
        <v>188</v>
      </c>
      <c r="X828" s="15">
        <v>1119</v>
      </c>
      <c r="Y828" s="15">
        <v>60717</v>
      </c>
      <c r="Z828" s="27" t="s">
        <v>188</v>
      </c>
      <c r="AA828" s="14">
        <v>1249.0899999999999</v>
      </c>
      <c r="AB828" s="2">
        <v>81682</v>
      </c>
      <c r="AC828" s="27" t="s">
        <v>188</v>
      </c>
      <c r="AD828" s="14">
        <v>1576.97</v>
      </c>
      <c r="AE828" s="27">
        <v>0.253</v>
      </c>
    </row>
    <row r="829" spans="1:31" x14ac:dyDescent="0.3">
      <c r="A829" s="18"/>
      <c r="B829" s="18"/>
      <c r="C829" s="18"/>
      <c r="D829" s="18"/>
      <c r="E829" s="18"/>
      <c r="F829" s="18"/>
      <c r="G829" s="18"/>
      <c r="H829" s="18"/>
      <c r="I829" s="18"/>
      <c r="J829" s="18"/>
      <c r="K829" s="18"/>
      <c r="L829" s="18"/>
      <c r="M829" s="18"/>
      <c r="N829" s="18"/>
      <c r="O829" s="18"/>
      <c r="P829" s="18"/>
      <c r="Q829" s="18"/>
      <c r="R829" s="18"/>
      <c r="S829" s="18"/>
      <c r="T829" s="18"/>
      <c r="U829" s="18"/>
      <c r="V829" s="18"/>
      <c r="W829" s="18"/>
      <c r="X829" s="18"/>
      <c r="Y829" s="18"/>
      <c r="Z829" s="18"/>
      <c r="AA829" s="18"/>
      <c r="AB829" s="18"/>
      <c r="AC829" s="18"/>
      <c r="AD829" s="18"/>
      <c r="AE829" s="18"/>
    </row>
    <row r="830" spans="1:31" x14ac:dyDescent="0.3">
      <c r="A830" s="122" t="s">
        <v>1872</v>
      </c>
      <c r="B830" s="122"/>
      <c r="C830" s="122"/>
      <c r="D830" s="122"/>
      <c r="E830" s="122"/>
      <c r="F830" s="122"/>
      <c r="G830" s="122"/>
      <c r="H830" s="122"/>
      <c r="I830" s="122"/>
      <c r="J830" s="122"/>
      <c r="K830" s="122"/>
      <c r="L830" s="122"/>
      <c r="M830" s="122"/>
      <c r="N830" s="122"/>
      <c r="O830" s="122"/>
      <c r="P830" s="122"/>
      <c r="Q830" s="122"/>
      <c r="R830" s="122"/>
      <c r="S830" s="122"/>
      <c r="T830" s="122"/>
      <c r="U830" s="122"/>
      <c r="V830" s="122"/>
      <c r="W830" s="122"/>
      <c r="X830" s="122"/>
      <c r="Y830" s="122"/>
      <c r="Z830" s="122"/>
      <c r="AA830" s="122"/>
      <c r="AB830" s="122"/>
      <c r="AC830" s="122"/>
      <c r="AD830" s="122"/>
      <c r="AE830" s="122"/>
    </row>
    <row r="831" spans="1:31" x14ac:dyDescent="0.3">
      <c r="B831" s="198" t="s">
        <v>1720</v>
      </c>
      <c r="C831" s="198"/>
      <c r="D831" s="198" t="s">
        <v>1721</v>
      </c>
      <c r="E831" s="198" t="s">
        <v>1720</v>
      </c>
      <c r="F831" s="198"/>
      <c r="G831" s="198" t="s">
        <v>1721</v>
      </c>
      <c r="H831" s="198" t="s">
        <v>1720</v>
      </c>
      <c r="I831" s="198"/>
      <c r="J831" s="198" t="s">
        <v>1721</v>
      </c>
      <c r="K831" t="s">
        <v>188</v>
      </c>
      <c r="L831" s="198" t="s">
        <v>1720</v>
      </c>
      <c r="M831" s="198"/>
      <c r="N831" s="198" t="s">
        <v>1721</v>
      </c>
      <c r="O831" s="198" t="s">
        <v>1720</v>
      </c>
      <c r="P831" s="198"/>
      <c r="Q831" s="198" t="s">
        <v>1721</v>
      </c>
      <c r="R831" s="198" t="s">
        <v>1720</v>
      </c>
      <c r="S831" s="198"/>
      <c r="T831" s="198" t="s">
        <v>1721</v>
      </c>
      <c r="U831" t="s">
        <v>188</v>
      </c>
      <c r="V831" s="198" t="s">
        <v>1720</v>
      </c>
      <c r="W831" s="198"/>
      <c r="X831" s="198" t="s">
        <v>1721</v>
      </c>
      <c r="Y831" s="198" t="s">
        <v>1720</v>
      </c>
      <c r="Z831" s="198"/>
      <c r="AA831" s="198" t="s">
        <v>1721</v>
      </c>
      <c r="AB831" s="198" t="s">
        <v>1720</v>
      </c>
      <c r="AC831" s="198"/>
      <c r="AD831" s="198" t="s">
        <v>1721</v>
      </c>
      <c r="AE831" t="s">
        <v>188</v>
      </c>
    </row>
    <row r="832" spans="1:31" x14ac:dyDescent="0.3">
      <c r="A832" t="s">
        <v>1866</v>
      </c>
      <c r="B832" s="15">
        <v>26458</v>
      </c>
      <c r="C832" s="27" t="s">
        <v>188</v>
      </c>
      <c r="D832" s="15">
        <v>1827.27272727272</v>
      </c>
      <c r="E832" s="15">
        <v>25508</v>
      </c>
      <c r="F832" s="27" t="s">
        <v>188</v>
      </c>
      <c r="G832" s="14">
        <v>4077.5757575757498</v>
      </c>
      <c r="H832" s="2">
        <v>35246</v>
      </c>
      <c r="I832" s="27" t="s">
        <v>188</v>
      </c>
      <c r="J832" s="14">
        <v>5595.757575757576</v>
      </c>
      <c r="K832" s="27">
        <v>0.33214906644493158</v>
      </c>
      <c r="L832" s="15">
        <v>36592</v>
      </c>
      <c r="M832" s="27" t="s">
        <v>188</v>
      </c>
      <c r="N832" s="15">
        <v>905</v>
      </c>
      <c r="O832" s="15">
        <v>34233</v>
      </c>
      <c r="P832" s="27" t="s">
        <v>188</v>
      </c>
      <c r="Q832" s="14">
        <v>754.55</v>
      </c>
      <c r="R832" s="2">
        <v>45525</v>
      </c>
      <c r="S832" s="27" t="s">
        <v>188</v>
      </c>
      <c r="T832" s="14">
        <v>1195.76</v>
      </c>
      <c r="U832" s="27">
        <v>0.24399999999999999</v>
      </c>
      <c r="V832" s="15">
        <v>46613</v>
      </c>
      <c r="W832" s="27" t="s">
        <v>188</v>
      </c>
      <c r="X832" s="15">
        <v>176</v>
      </c>
      <c r="Y832" s="15">
        <v>45252</v>
      </c>
      <c r="Z832" s="27" t="s">
        <v>188</v>
      </c>
      <c r="AA832" s="14">
        <v>161.82</v>
      </c>
      <c r="AB832" s="2">
        <v>59287</v>
      </c>
      <c r="AC832" s="27" t="s">
        <v>188</v>
      </c>
      <c r="AD832" s="14">
        <v>275.14999999999998</v>
      </c>
      <c r="AE832" s="27">
        <v>0.27200000000000002</v>
      </c>
    </row>
    <row r="833" spans="1:31" x14ac:dyDescent="0.3">
      <c r="A833" s="18"/>
      <c r="B833" s="18"/>
      <c r="C833" s="18"/>
      <c r="D833" s="18"/>
      <c r="E833" s="18"/>
      <c r="F833" s="18"/>
      <c r="G833" s="18"/>
      <c r="H833" s="18"/>
      <c r="I833" s="18"/>
      <c r="J833" s="18"/>
      <c r="K833" s="18"/>
      <c r="L833" s="18"/>
      <c r="M833" s="18"/>
      <c r="N833" s="18"/>
      <c r="O833" s="18"/>
      <c r="P833" s="18"/>
      <c r="Q833" s="18"/>
      <c r="R833" s="18"/>
      <c r="S833" s="18"/>
      <c r="T833" s="18"/>
      <c r="U833" s="18"/>
      <c r="V833" s="18"/>
      <c r="W833" s="18"/>
      <c r="X833" s="18"/>
      <c r="Y833" s="18"/>
      <c r="Z833" s="18"/>
      <c r="AA833" s="18"/>
      <c r="AB833" s="18"/>
      <c r="AC833" s="18"/>
      <c r="AD833" s="18"/>
      <c r="AE833" s="18"/>
    </row>
    <row r="834" spans="1:31" x14ac:dyDescent="0.3">
      <c r="A834" s="122" t="s">
        <v>1873</v>
      </c>
      <c r="B834" s="122"/>
      <c r="C834" s="122"/>
      <c r="D834" s="122"/>
      <c r="E834" s="122"/>
      <c r="F834" s="122"/>
      <c r="G834" s="122"/>
      <c r="H834" s="122"/>
      <c r="I834" s="122"/>
      <c r="J834" s="122"/>
      <c r="K834" s="122"/>
      <c r="L834" s="122"/>
      <c r="M834" s="122"/>
      <c r="N834" s="122"/>
      <c r="O834" s="122"/>
      <c r="P834" s="122"/>
      <c r="Q834" s="122"/>
      <c r="R834" s="122"/>
      <c r="S834" s="122"/>
      <c r="T834" s="122"/>
      <c r="U834" s="122"/>
      <c r="V834" s="122"/>
      <c r="W834" s="122"/>
      <c r="X834" s="122"/>
      <c r="Y834" s="122"/>
      <c r="Z834" s="122"/>
      <c r="AA834" s="122"/>
      <c r="AB834" s="122"/>
      <c r="AC834" s="122"/>
      <c r="AD834" s="122"/>
      <c r="AE834" s="122"/>
    </row>
    <row r="835" spans="1:31" x14ac:dyDescent="0.3">
      <c r="B835" s="198" t="s">
        <v>1720</v>
      </c>
      <c r="C835" s="198"/>
      <c r="D835" s="198" t="s">
        <v>1721</v>
      </c>
      <c r="E835" s="198" t="s">
        <v>1720</v>
      </c>
      <c r="F835" s="198"/>
      <c r="G835" s="198" t="s">
        <v>1721</v>
      </c>
      <c r="H835" s="198" t="s">
        <v>1720</v>
      </c>
      <c r="I835" s="198"/>
      <c r="J835" s="198" t="s">
        <v>1721</v>
      </c>
      <c r="K835" t="s">
        <v>188</v>
      </c>
      <c r="L835" s="198" t="s">
        <v>1720</v>
      </c>
      <c r="M835" s="198"/>
      <c r="N835" s="198" t="s">
        <v>1721</v>
      </c>
      <c r="O835" s="198" t="s">
        <v>1720</v>
      </c>
      <c r="P835" s="198"/>
      <c r="Q835" s="198" t="s">
        <v>1721</v>
      </c>
      <c r="R835" s="198" t="s">
        <v>1720</v>
      </c>
      <c r="S835" s="198"/>
      <c r="T835" s="198" t="s">
        <v>1721</v>
      </c>
      <c r="U835" t="s">
        <v>188</v>
      </c>
      <c r="V835" s="198" t="s">
        <v>1720</v>
      </c>
      <c r="W835" s="198"/>
      <c r="X835" s="198" t="s">
        <v>1721</v>
      </c>
      <c r="Y835" s="198" t="s">
        <v>1720</v>
      </c>
      <c r="Z835" s="198"/>
      <c r="AA835" s="198" t="s">
        <v>1721</v>
      </c>
      <c r="AB835" s="198" t="s">
        <v>1720</v>
      </c>
      <c r="AC835" s="198"/>
      <c r="AD835" s="198" t="s">
        <v>1721</v>
      </c>
      <c r="AE835" t="s">
        <v>188</v>
      </c>
    </row>
    <row r="836" spans="1:31" x14ac:dyDescent="0.3">
      <c r="A836" t="s">
        <v>1866</v>
      </c>
      <c r="B836" s="15" t="s">
        <v>188</v>
      </c>
      <c r="C836" s="27" t="s">
        <v>188</v>
      </c>
      <c r="D836" s="15" t="s">
        <v>188</v>
      </c>
      <c r="E836" s="15" t="s">
        <v>188</v>
      </c>
      <c r="F836" s="27" t="s">
        <v>188</v>
      </c>
      <c r="G836" s="14" t="s">
        <v>188</v>
      </c>
      <c r="H836" s="2" t="s">
        <v>188</v>
      </c>
      <c r="I836" s="27" t="s">
        <v>188</v>
      </c>
      <c r="J836" s="14" t="s">
        <v>188</v>
      </c>
      <c r="K836" s="27"/>
      <c r="L836" s="15">
        <v>48083</v>
      </c>
      <c r="M836" s="27" t="s">
        <v>188</v>
      </c>
      <c r="N836" s="15">
        <v>2822</v>
      </c>
      <c r="O836" s="15">
        <v>44576</v>
      </c>
      <c r="P836" s="27" t="s">
        <v>188</v>
      </c>
      <c r="Q836" s="14">
        <v>3124.24</v>
      </c>
      <c r="R836" s="2">
        <v>57763</v>
      </c>
      <c r="S836" s="27" t="s">
        <v>188</v>
      </c>
      <c r="T836" s="14">
        <v>3726.67</v>
      </c>
      <c r="U836" s="27">
        <v>0.20100000000000001</v>
      </c>
      <c r="V836" s="15">
        <v>57908</v>
      </c>
      <c r="W836" s="27" t="s">
        <v>188</v>
      </c>
      <c r="X836" s="15">
        <v>522</v>
      </c>
      <c r="Y836" s="15">
        <v>59807</v>
      </c>
      <c r="Z836" s="27" t="s">
        <v>188</v>
      </c>
      <c r="AA836" s="14">
        <v>583.64</v>
      </c>
      <c r="AB836" s="2">
        <v>76733</v>
      </c>
      <c r="AC836" s="27" t="s">
        <v>188</v>
      </c>
      <c r="AD836" s="14">
        <v>592.73</v>
      </c>
      <c r="AE836" s="27">
        <v>0.32500000000000001</v>
      </c>
    </row>
    <row r="837" spans="1:31" x14ac:dyDescent="0.3">
      <c r="A837" s="18"/>
      <c r="B837" s="18"/>
      <c r="C837" s="18"/>
      <c r="D837" s="18"/>
      <c r="E837" s="18"/>
      <c r="F837" s="18"/>
      <c r="G837" s="18"/>
      <c r="H837" s="18"/>
      <c r="I837" s="18"/>
      <c r="J837" s="18"/>
      <c r="K837" s="18"/>
      <c r="L837" s="18"/>
      <c r="M837" s="18"/>
      <c r="N837" s="18"/>
      <c r="O837" s="18"/>
      <c r="P837" s="18"/>
      <c r="Q837" s="18"/>
      <c r="R837" s="18"/>
      <c r="S837" s="18"/>
      <c r="T837" s="18"/>
      <c r="U837" s="18"/>
      <c r="V837" s="18"/>
      <c r="W837" s="18"/>
      <c r="X837" s="18"/>
      <c r="Y837" s="18"/>
      <c r="Z837" s="18"/>
      <c r="AA837" s="18"/>
      <c r="AB837" s="18"/>
      <c r="AC837" s="18"/>
      <c r="AD837" s="18"/>
      <c r="AE837" s="18"/>
    </row>
    <row r="838" spans="1:31" x14ac:dyDescent="0.3">
      <c r="A838" s="122" t="s">
        <v>1874</v>
      </c>
      <c r="B838" s="122"/>
      <c r="C838" s="122"/>
      <c r="D838" s="122"/>
      <c r="E838" s="122"/>
      <c r="F838" s="122"/>
      <c r="G838" s="122"/>
      <c r="H838" s="122"/>
      <c r="I838" s="122"/>
      <c r="J838" s="122"/>
      <c r="K838" s="122"/>
      <c r="L838" s="122"/>
      <c r="M838" s="122"/>
      <c r="N838" s="122"/>
      <c r="O838" s="122"/>
      <c r="P838" s="122"/>
      <c r="Q838" s="122"/>
      <c r="R838" s="122"/>
      <c r="S838" s="122"/>
      <c r="T838" s="122"/>
      <c r="U838" s="122"/>
      <c r="V838" s="122"/>
      <c r="W838" s="122"/>
      <c r="X838" s="122"/>
      <c r="Y838" s="122"/>
      <c r="Z838" s="122"/>
      <c r="AA838" s="122"/>
      <c r="AB838" s="122"/>
      <c r="AC838" s="122"/>
      <c r="AD838" s="122"/>
      <c r="AE838" s="122"/>
    </row>
    <row r="839" spans="1:31" x14ac:dyDescent="0.3">
      <c r="B839" s="198" t="s">
        <v>1720</v>
      </c>
      <c r="C839" s="198"/>
      <c r="D839" s="198" t="s">
        <v>1721</v>
      </c>
      <c r="E839" s="198" t="s">
        <v>1720</v>
      </c>
      <c r="F839" s="198"/>
      <c r="G839" s="198" t="s">
        <v>1721</v>
      </c>
      <c r="H839" s="198" t="s">
        <v>1720</v>
      </c>
      <c r="I839" s="198"/>
      <c r="J839" s="198" t="s">
        <v>1721</v>
      </c>
      <c r="K839" t="s">
        <v>188</v>
      </c>
      <c r="L839" s="198" t="s">
        <v>1720</v>
      </c>
      <c r="M839" s="198"/>
      <c r="N839" s="198" t="s">
        <v>1721</v>
      </c>
      <c r="O839" s="198" t="s">
        <v>1720</v>
      </c>
      <c r="P839" s="198"/>
      <c r="Q839" s="198" t="s">
        <v>1721</v>
      </c>
      <c r="R839" s="198" t="s">
        <v>1720</v>
      </c>
      <c r="S839" s="198"/>
      <c r="T839" s="198" t="s">
        <v>1721</v>
      </c>
      <c r="U839" t="s">
        <v>188</v>
      </c>
      <c r="V839" s="198" t="s">
        <v>1720</v>
      </c>
      <c r="W839" s="198"/>
      <c r="X839" s="198" t="s">
        <v>1721</v>
      </c>
      <c r="Y839" s="198" t="s">
        <v>1720</v>
      </c>
      <c r="Z839" s="198"/>
      <c r="AA839" s="198" t="s">
        <v>1721</v>
      </c>
      <c r="AB839" s="198" t="s">
        <v>1720</v>
      </c>
      <c r="AC839" s="198"/>
      <c r="AD839" s="198" t="s">
        <v>1721</v>
      </c>
      <c r="AE839" t="s">
        <v>188</v>
      </c>
    </row>
    <row r="840" spans="1:31" x14ac:dyDescent="0.3">
      <c r="A840" t="s">
        <v>1866</v>
      </c>
      <c r="B840" s="15" t="s">
        <v>188</v>
      </c>
      <c r="C840" s="27" t="s">
        <v>188</v>
      </c>
      <c r="D840" s="15" t="s">
        <v>188</v>
      </c>
      <c r="E840" s="15" t="s">
        <v>188</v>
      </c>
      <c r="F840" s="27" t="s">
        <v>188</v>
      </c>
      <c r="G840" s="14" t="s">
        <v>188</v>
      </c>
      <c r="H840" s="2" t="s">
        <v>188</v>
      </c>
      <c r="I840" s="27" t="s">
        <v>188</v>
      </c>
      <c r="J840" s="14" t="s">
        <v>188</v>
      </c>
      <c r="K840" s="27"/>
      <c r="L840" s="15">
        <v>60082</v>
      </c>
      <c r="M840" s="27" t="s">
        <v>188</v>
      </c>
      <c r="N840" s="15">
        <v>638</v>
      </c>
      <c r="O840" s="15">
        <v>60382</v>
      </c>
      <c r="P840" s="27" t="s">
        <v>188</v>
      </c>
      <c r="Q840" s="14">
        <v>616.36</v>
      </c>
      <c r="R840" s="2">
        <v>70763</v>
      </c>
      <c r="S840" s="27" t="s">
        <v>188</v>
      </c>
      <c r="T840" s="14">
        <v>1016.36</v>
      </c>
      <c r="U840" s="27">
        <v>0.17799999999999999</v>
      </c>
      <c r="V840" s="15">
        <v>70414</v>
      </c>
      <c r="W840" s="27" t="s">
        <v>188</v>
      </c>
      <c r="X840" s="15">
        <v>127</v>
      </c>
      <c r="Y840" s="15">
        <v>72741</v>
      </c>
      <c r="Z840" s="27" t="s">
        <v>188</v>
      </c>
      <c r="AA840" s="14">
        <v>149.69999999999999</v>
      </c>
      <c r="AB840" s="2">
        <v>90496</v>
      </c>
      <c r="AC840" s="27" t="s">
        <v>188</v>
      </c>
      <c r="AD840" s="14">
        <v>234.55</v>
      </c>
      <c r="AE840" s="27">
        <v>0.28499999999999998</v>
      </c>
    </row>
    <row r="841" spans="1:31" x14ac:dyDescent="0.3">
      <c r="A841" s="18"/>
      <c r="B841" s="18"/>
      <c r="C841" s="18"/>
      <c r="D841" s="18"/>
      <c r="E841" s="18"/>
      <c r="F841" s="18"/>
      <c r="G841" s="18"/>
      <c r="H841" s="18"/>
      <c r="I841" s="18"/>
      <c r="J841" s="18"/>
      <c r="K841" s="18"/>
      <c r="L841" s="18"/>
      <c r="M841" s="18"/>
      <c r="N841" s="18"/>
      <c r="O841" s="18"/>
      <c r="P841" s="18"/>
      <c r="Q841" s="18"/>
      <c r="R841" s="18"/>
      <c r="S841" s="18"/>
      <c r="T841" s="18"/>
      <c r="U841" s="18"/>
      <c r="V841" s="18"/>
      <c r="W841" s="18"/>
      <c r="X841" s="18"/>
      <c r="Y841" s="18"/>
      <c r="Z841" s="18"/>
      <c r="AA841" s="18"/>
      <c r="AB841" s="18"/>
      <c r="AC841" s="18"/>
      <c r="AD841" s="18"/>
      <c r="AE841" s="18"/>
    </row>
    <row r="842" spans="1:31" x14ac:dyDescent="0.3">
      <c r="A842" s="122" t="s">
        <v>1875</v>
      </c>
      <c r="B842" s="122"/>
      <c r="C842" s="122"/>
      <c r="D842" s="122"/>
      <c r="E842" s="122"/>
      <c r="F842" s="122"/>
      <c r="G842" s="122"/>
      <c r="H842" s="122"/>
      <c r="I842" s="122"/>
      <c r="J842" s="122"/>
      <c r="K842" s="122"/>
      <c r="L842" s="122"/>
      <c r="M842" s="122"/>
      <c r="N842" s="122"/>
      <c r="O842" s="122"/>
      <c r="P842" s="122"/>
      <c r="Q842" s="122"/>
      <c r="R842" s="122"/>
      <c r="S842" s="122"/>
      <c r="T842" s="122"/>
      <c r="U842" s="122"/>
      <c r="V842" s="122"/>
      <c r="W842" s="122"/>
      <c r="X842" s="122"/>
      <c r="Y842" s="122"/>
      <c r="Z842" s="122"/>
      <c r="AA842" s="122"/>
      <c r="AB842" s="122"/>
      <c r="AC842" s="122"/>
      <c r="AD842" s="122"/>
      <c r="AE842" s="122"/>
    </row>
    <row r="843" spans="1:31" x14ac:dyDescent="0.3">
      <c r="B843" s="198" t="s">
        <v>1720</v>
      </c>
      <c r="C843" s="198"/>
      <c r="D843" s="198" t="s">
        <v>1721</v>
      </c>
      <c r="E843" s="198" t="s">
        <v>1720</v>
      </c>
      <c r="F843" s="198"/>
      <c r="G843" s="198" t="s">
        <v>1721</v>
      </c>
      <c r="H843" s="198" t="s">
        <v>1720</v>
      </c>
      <c r="I843" s="198"/>
      <c r="J843" s="198" t="s">
        <v>1721</v>
      </c>
      <c r="K843" t="s">
        <v>188</v>
      </c>
      <c r="L843" s="198" t="s">
        <v>1720</v>
      </c>
      <c r="M843" s="198"/>
      <c r="N843" s="198" t="s">
        <v>1721</v>
      </c>
      <c r="O843" s="198" t="s">
        <v>1720</v>
      </c>
      <c r="P843" s="198"/>
      <c r="Q843" s="198" t="s">
        <v>1721</v>
      </c>
      <c r="R843" s="198" t="s">
        <v>1720</v>
      </c>
      <c r="S843" s="198"/>
      <c r="T843" s="198" t="s">
        <v>1721</v>
      </c>
      <c r="U843" t="s">
        <v>188</v>
      </c>
      <c r="V843" s="198" t="s">
        <v>1720</v>
      </c>
      <c r="W843" s="198"/>
      <c r="X843" s="198" t="s">
        <v>1721</v>
      </c>
      <c r="Y843" s="198" t="s">
        <v>1720</v>
      </c>
      <c r="Z843" s="198"/>
      <c r="AA843" s="198" t="s">
        <v>1721</v>
      </c>
      <c r="AB843" s="198" t="s">
        <v>1720</v>
      </c>
      <c r="AC843" s="198"/>
      <c r="AD843" s="198" t="s">
        <v>1721</v>
      </c>
      <c r="AE843" t="s">
        <v>188</v>
      </c>
    </row>
    <row r="844" spans="1:31" x14ac:dyDescent="0.3">
      <c r="A844" t="s">
        <v>1866</v>
      </c>
      <c r="B844" s="15">
        <v>25093</v>
      </c>
      <c r="C844" s="27" t="s">
        <v>188</v>
      </c>
      <c r="D844" s="15">
        <v>1458.7878787878701</v>
      </c>
      <c r="E844" s="15">
        <v>26307</v>
      </c>
      <c r="F844" s="27" t="s">
        <v>188</v>
      </c>
      <c r="G844" s="14">
        <v>1083.0303030303</v>
      </c>
      <c r="H844" s="2">
        <v>36804</v>
      </c>
      <c r="I844" s="27" t="s">
        <v>188</v>
      </c>
      <c r="J844" s="14">
        <v>2635.1515151515155</v>
      </c>
      <c r="K844" s="27">
        <v>0.46670386163471883</v>
      </c>
      <c r="L844" s="15">
        <v>36796</v>
      </c>
      <c r="M844" s="27" t="s">
        <v>188</v>
      </c>
      <c r="N844" s="15">
        <v>547</v>
      </c>
      <c r="O844" s="15">
        <v>36022</v>
      </c>
      <c r="P844" s="27" t="s">
        <v>188</v>
      </c>
      <c r="Q844" s="14">
        <v>462.42</v>
      </c>
      <c r="R844" s="2">
        <v>47141</v>
      </c>
      <c r="S844" s="27" t="s">
        <v>188</v>
      </c>
      <c r="T844" s="14">
        <v>690.3</v>
      </c>
      <c r="U844" s="27">
        <v>0.28100000000000003</v>
      </c>
      <c r="V844" s="15">
        <v>47180</v>
      </c>
      <c r="W844" s="27" t="s">
        <v>188</v>
      </c>
      <c r="X844" s="15">
        <v>132</v>
      </c>
      <c r="Y844" s="15">
        <v>47393</v>
      </c>
      <c r="Z844" s="27" t="s">
        <v>188</v>
      </c>
      <c r="AA844" s="14">
        <v>129.69999999999999</v>
      </c>
      <c r="AB844" s="2">
        <v>62330</v>
      </c>
      <c r="AC844" s="27" t="s">
        <v>188</v>
      </c>
      <c r="AD844" s="14">
        <v>191.52</v>
      </c>
      <c r="AE844" s="27">
        <v>0.32100000000000001</v>
      </c>
    </row>
    <row r="845" spans="1:31" x14ac:dyDescent="0.3">
      <c r="A845" s="18"/>
      <c r="B845" s="18"/>
      <c r="C845" s="18"/>
      <c r="D845" s="18"/>
      <c r="E845" s="18"/>
      <c r="F845" s="18"/>
      <c r="G845" s="18"/>
      <c r="H845" s="18"/>
      <c r="I845" s="18"/>
      <c r="J845" s="18"/>
      <c r="K845" s="18"/>
      <c r="L845" s="18"/>
      <c r="M845" s="18"/>
      <c r="N845" s="18"/>
      <c r="O845" s="18"/>
      <c r="P845" s="18"/>
      <c r="Q845" s="18"/>
      <c r="R845" s="18"/>
      <c r="S845" s="18"/>
      <c r="T845" s="18"/>
      <c r="U845" s="18"/>
      <c r="V845" s="18"/>
      <c r="W845" s="18"/>
      <c r="X845" s="18"/>
      <c r="Y845" s="18"/>
      <c r="Z845" s="18"/>
      <c r="AA845" s="18"/>
      <c r="AB845" s="18"/>
      <c r="AC845" s="18"/>
      <c r="AD845" s="18"/>
      <c r="AE845" s="18"/>
    </row>
    <row r="846" spans="1:31" x14ac:dyDescent="0.3">
      <c r="A846" s="122" t="s">
        <v>1876</v>
      </c>
      <c r="B846" s="122"/>
      <c r="C846" s="122"/>
      <c r="D846" s="122"/>
      <c r="E846" s="122"/>
      <c r="F846" s="122"/>
      <c r="G846" s="122"/>
      <c r="H846" s="122"/>
      <c r="I846" s="122"/>
      <c r="J846" s="122"/>
      <c r="K846" s="122"/>
      <c r="L846" s="122"/>
      <c r="M846" s="122"/>
      <c r="N846" s="122"/>
      <c r="O846" s="122"/>
      <c r="P846" s="122"/>
      <c r="Q846" s="122"/>
      <c r="R846" s="122"/>
      <c r="S846" s="122"/>
      <c r="T846" s="122"/>
      <c r="U846" s="122"/>
      <c r="V846" s="122"/>
      <c r="W846" s="122"/>
      <c r="X846" s="122"/>
      <c r="Y846" s="122"/>
      <c r="Z846" s="122"/>
      <c r="AA846" s="122"/>
      <c r="AB846" s="122"/>
      <c r="AC846" s="122"/>
      <c r="AD846" s="122"/>
      <c r="AE846" s="122"/>
    </row>
    <row r="847" spans="1:31" x14ac:dyDescent="0.3">
      <c r="B847" s="198" t="s">
        <v>1720</v>
      </c>
      <c r="C847" s="198"/>
      <c r="D847" s="198" t="s">
        <v>1721</v>
      </c>
      <c r="E847" s="198" t="s">
        <v>1720</v>
      </c>
      <c r="F847" s="198"/>
      <c r="G847" s="198" t="s">
        <v>1721</v>
      </c>
      <c r="H847" s="198" t="s">
        <v>1720</v>
      </c>
      <c r="I847" s="198"/>
      <c r="J847" s="198" t="s">
        <v>1721</v>
      </c>
      <c r="K847" t="s">
        <v>188</v>
      </c>
      <c r="L847" s="198" t="s">
        <v>1720</v>
      </c>
      <c r="M847" s="198"/>
      <c r="N847" s="198" t="s">
        <v>1721</v>
      </c>
      <c r="O847" s="198" t="s">
        <v>1720</v>
      </c>
      <c r="P847" s="198"/>
      <c r="Q847" s="198" t="s">
        <v>1721</v>
      </c>
      <c r="R847" s="198" t="s">
        <v>1720</v>
      </c>
      <c r="S847" s="198"/>
      <c r="T847" s="198" t="s">
        <v>1721</v>
      </c>
      <c r="U847" t="s">
        <v>188</v>
      </c>
      <c r="V847" s="198" t="s">
        <v>1720</v>
      </c>
      <c r="W847" s="198"/>
      <c r="X847" s="198" t="s">
        <v>1721</v>
      </c>
      <c r="Y847" s="198" t="s">
        <v>1720</v>
      </c>
      <c r="Z847" s="198"/>
      <c r="AA847" s="198" t="s">
        <v>1721</v>
      </c>
      <c r="AB847" s="198" t="s">
        <v>1720</v>
      </c>
      <c r="AC847" s="198"/>
      <c r="AD847" s="198" t="s">
        <v>1721</v>
      </c>
      <c r="AE847" t="s">
        <v>188</v>
      </c>
    </row>
    <row r="848" spans="1:31" x14ac:dyDescent="0.3">
      <c r="A848" t="s">
        <v>190</v>
      </c>
      <c r="B848" s="2">
        <v>2574</v>
      </c>
      <c r="C848" s="27" t="s">
        <v>188</v>
      </c>
      <c r="D848" s="2">
        <v>129.09090909090901</v>
      </c>
      <c r="E848" s="2">
        <v>2913</v>
      </c>
      <c r="F848" s="27" t="s">
        <v>188</v>
      </c>
      <c r="G848" s="14">
        <v>92.121212121212096</v>
      </c>
      <c r="H848" s="2">
        <v>2838</v>
      </c>
      <c r="I848" s="27" t="s">
        <v>188</v>
      </c>
      <c r="J848" s="14">
        <v>109.09090909090909</v>
      </c>
      <c r="K848" s="27">
        <v>0.10256410256410256</v>
      </c>
      <c r="L848" s="2">
        <v>283836</v>
      </c>
      <c r="M848" s="27" t="s">
        <v>188</v>
      </c>
      <c r="N848" s="2">
        <v>853</v>
      </c>
      <c r="O848" s="2">
        <v>296305</v>
      </c>
      <c r="P848" s="27" t="s">
        <v>188</v>
      </c>
      <c r="Q848" s="14">
        <v>755.15</v>
      </c>
      <c r="R848" s="2">
        <v>310097</v>
      </c>
      <c r="S848" s="27" t="s">
        <v>188</v>
      </c>
      <c r="T848" s="14">
        <v>749.7</v>
      </c>
      <c r="U848" s="27">
        <v>9.2999999999999999E-2</v>
      </c>
      <c r="V848" s="2">
        <v>12392852</v>
      </c>
      <c r="W848" s="27" t="s">
        <v>188</v>
      </c>
      <c r="X848" s="2">
        <v>13533</v>
      </c>
      <c r="Y848" s="2">
        <v>12717801</v>
      </c>
      <c r="Z848" s="27" t="s">
        <v>188</v>
      </c>
      <c r="AA848" s="14">
        <v>11122.42</v>
      </c>
      <c r="AB848" s="2">
        <v>13103114</v>
      </c>
      <c r="AC848" s="27" t="s">
        <v>188</v>
      </c>
      <c r="AD848" s="14">
        <v>11237.58</v>
      </c>
      <c r="AE848" s="27">
        <v>5.7000000000000002E-2</v>
      </c>
    </row>
    <row r="849" spans="1:31" x14ac:dyDescent="0.3">
      <c r="A849" t="s">
        <v>1877</v>
      </c>
      <c r="B849" s="2">
        <v>256</v>
      </c>
      <c r="C849" s="27">
        <v>9.9456099456099456E-2</v>
      </c>
      <c r="D849" s="2">
        <v>74.545454545454504</v>
      </c>
      <c r="E849" s="2">
        <v>154</v>
      </c>
      <c r="F849" s="27">
        <v>5.2866460693443189E-2</v>
      </c>
      <c r="G849" s="14">
        <v>50.909090909090899</v>
      </c>
      <c r="H849" s="2">
        <v>121</v>
      </c>
      <c r="I849" s="27">
        <v>4.2635658914728682E-2</v>
      </c>
      <c r="J849" s="14">
        <v>67.27272727272728</v>
      </c>
      <c r="K849" s="27">
        <v>-0.52734375</v>
      </c>
      <c r="L849" s="2">
        <v>16928</v>
      </c>
      <c r="M849" s="27">
        <v>0.06</v>
      </c>
      <c r="N849" s="2">
        <v>467</v>
      </c>
      <c r="O849" s="2">
        <v>12969</v>
      </c>
      <c r="P849" s="27">
        <v>4.3999999999999997E-2</v>
      </c>
      <c r="Q849" s="14">
        <v>483.64</v>
      </c>
      <c r="R849" s="2">
        <v>11445</v>
      </c>
      <c r="S849" s="27">
        <v>3.6999999999999998E-2</v>
      </c>
      <c r="T849" s="14">
        <v>485.45</v>
      </c>
      <c r="U849" s="27">
        <v>-0.32400000000000001</v>
      </c>
      <c r="V849" s="2">
        <v>508953</v>
      </c>
      <c r="W849" s="27">
        <v>4.1000000000000002E-2</v>
      </c>
      <c r="X849" s="2">
        <v>2596</v>
      </c>
      <c r="Y849" s="2">
        <v>422952</v>
      </c>
      <c r="Z849" s="27">
        <v>3.3000000000000002E-2</v>
      </c>
      <c r="AA849" s="14">
        <v>2183.64</v>
      </c>
      <c r="AB849" s="2">
        <v>359552</v>
      </c>
      <c r="AC849" s="27">
        <v>2.7E-2</v>
      </c>
      <c r="AD849" s="14">
        <v>2855.76</v>
      </c>
      <c r="AE849" s="27">
        <v>-0.29399999999999998</v>
      </c>
    </row>
    <row r="850" spans="1:31" x14ac:dyDescent="0.3">
      <c r="A850" t="s">
        <v>1878</v>
      </c>
      <c r="B850" s="2">
        <v>27</v>
      </c>
      <c r="C850" s="27">
        <v>1.048951048951049E-2</v>
      </c>
      <c r="D850" s="2">
        <v>26.060606060605998</v>
      </c>
      <c r="E850" s="2">
        <v>56</v>
      </c>
      <c r="F850" s="27">
        <v>1.9224167524888432E-2</v>
      </c>
      <c r="G850" s="14">
        <v>31.515151515151501</v>
      </c>
      <c r="H850" s="2">
        <v>24</v>
      </c>
      <c r="I850" s="27">
        <v>8.4566596194503175E-3</v>
      </c>
      <c r="J850" s="14">
        <v>24.242424242424242</v>
      </c>
      <c r="K850" s="27">
        <v>-0.1111111111111111</v>
      </c>
      <c r="L850" s="2">
        <v>2919</v>
      </c>
      <c r="M850" s="27">
        <v>0.01</v>
      </c>
      <c r="N850" s="2">
        <v>241</v>
      </c>
      <c r="O850" s="2">
        <v>2844</v>
      </c>
      <c r="P850" s="27">
        <v>0.01</v>
      </c>
      <c r="Q850" s="14">
        <v>257.58</v>
      </c>
      <c r="R850" s="2">
        <v>1574</v>
      </c>
      <c r="S850" s="27">
        <v>5.0000000000000001E-3</v>
      </c>
      <c r="T850" s="14">
        <v>187.88</v>
      </c>
      <c r="U850" s="27">
        <v>-0.46100000000000002</v>
      </c>
      <c r="V850" s="2">
        <v>81508</v>
      </c>
      <c r="W850" s="27">
        <v>7.0000000000000001E-3</v>
      </c>
      <c r="X850" s="2">
        <v>1185</v>
      </c>
      <c r="Y850" s="2">
        <v>83243</v>
      </c>
      <c r="Z850" s="27">
        <v>7.0000000000000001E-3</v>
      </c>
      <c r="AA850" s="14">
        <v>1139.3900000000001</v>
      </c>
      <c r="AB850" s="2">
        <v>54257</v>
      </c>
      <c r="AC850" s="27">
        <v>4.0000000000000001E-3</v>
      </c>
      <c r="AD850" s="14">
        <v>1147.27</v>
      </c>
      <c r="AE850" s="27">
        <v>-0.33400000000000002</v>
      </c>
    </row>
    <row r="851" spans="1:31" x14ac:dyDescent="0.3">
      <c r="A851" t="s">
        <v>1879</v>
      </c>
      <c r="B851" s="2">
        <v>60</v>
      </c>
      <c r="C851" s="27">
        <v>2.3310023310023312E-2</v>
      </c>
      <c r="D851" s="2">
        <v>40</v>
      </c>
      <c r="E851" s="2">
        <v>24</v>
      </c>
      <c r="F851" s="27">
        <v>8.2389289392378988E-3</v>
      </c>
      <c r="G851" s="14">
        <v>21.818181818181799</v>
      </c>
      <c r="H851" s="2">
        <v>24</v>
      </c>
      <c r="I851" s="27">
        <v>8.4566596194503175E-3</v>
      </c>
      <c r="J851" s="14">
        <v>23.030303030303031</v>
      </c>
      <c r="K851" s="27">
        <v>-0.6</v>
      </c>
      <c r="L851" s="2">
        <v>1686</v>
      </c>
      <c r="M851" s="27">
        <v>6.0000000000000001E-3</v>
      </c>
      <c r="N851" s="2">
        <v>157</v>
      </c>
      <c r="O851" s="2">
        <v>1202</v>
      </c>
      <c r="P851" s="27">
        <v>4.0000000000000001E-3</v>
      </c>
      <c r="Q851" s="14">
        <v>156.97</v>
      </c>
      <c r="R851" s="2">
        <v>907</v>
      </c>
      <c r="S851" s="27">
        <v>3.0000000000000001E-3</v>
      </c>
      <c r="T851" s="14">
        <v>177.58</v>
      </c>
      <c r="U851" s="27">
        <v>-0.46200000000000002</v>
      </c>
      <c r="V851" s="2">
        <v>37663</v>
      </c>
      <c r="W851" s="27">
        <v>3.0000000000000001E-3</v>
      </c>
      <c r="X851" s="2">
        <v>942</v>
      </c>
      <c r="Y851" s="2">
        <v>35133</v>
      </c>
      <c r="Z851" s="27">
        <v>3.0000000000000001E-3</v>
      </c>
      <c r="AA851" s="14">
        <v>838.79</v>
      </c>
      <c r="AB851" s="2">
        <v>19701</v>
      </c>
      <c r="AC851" s="27">
        <v>2E-3</v>
      </c>
      <c r="AD851" s="14">
        <v>745.45</v>
      </c>
      <c r="AE851" s="27">
        <v>-0.47699999999999998</v>
      </c>
    </row>
    <row r="852" spans="1:31" x14ac:dyDescent="0.3">
      <c r="A852" t="s">
        <v>1880</v>
      </c>
      <c r="B852" s="2">
        <v>97</v>
      </c>
      <c r="C852" s="27">
        <v>3.7684537684537688E-2</v>
      </c>
      <c r="D852" s="2">
        <v>45.454545454545404</v>
      </c>
      <c r="E852" s="2">
        <v>18</v>
      </c>
      <c r="F852" s="27">
        <v>6.1791967044284241E-3</v>
      </c>
      <c r="G852" s="14">
        <v>17.5757575757575</v>
      </c>
      <c r="H852" s="2">
        <v>0</v>
      </c>
      <c r="I852" s="27">
        <v>0</v>
      </c>
      <c r="J852" s="14">
        <v>12.727272727272728</v>
      </c>
      <c r="K852" s="27">
        <v>-1</v>
      </c>
      <c r="L852" s="2">
        <v>2038</v>
      </c>
      <c r="M852" s="27">
        <v>7.0000000000000001E-3</v>
      </c>
      <c r="N852" s="2">
        <v>202</v>
      </c>
      <c r="O852" s="2">
        <v>1493</v>
      </c>
      <c r="P852" s="27">
        <v>5.0000000000000001E-3</v>
      </c>
      <c r="Q852" s="14">
        <v>183.03</v>
      </c>
      <c r="R852" s="2">
        <v>1123</v>
      </c>
      <c r="S852" s="27">
        <v>4.0000000000000001E-3</v>
      </c>
      <c r="T852" s="14">
        <v>180</v>
      </c>
      <c r="U852" s="27">
        <v>-0.44900000000000001</v>
      </c>
      <c r="V852" s="2">
        <v>39464</v>
      </c>
      <c r="W852" s="27">
        <v>3.0000000000000001E-3</v>
      </c>
      <c r="X852" s="2">
        <v>861</v>
      </c>
      <c r="Y852" s="2">
        <v>31622</v>
      </c>
      <c r="Z852" s="27">
        <v>2E-3</v>
      </c>
      <c r="AA852" s="14">
        <v>731.52</v>
      </c>
      <c r="AB852" s="2">
        <v>18723</v>
      </c>
      <c r="AC852" s="27">
        <v>1E-3</v>
      </c>
      <c r="AD852" s="14">
        <v>608.48</v>
      </c>
      <c r="AE852" s="27">
        <v>-0.52600000000000002</v>
      </c>
    </row>
    <row r="853" spans="1:31" x14ac:dyDescent="0.3">
      <c r="A853" t="s">
        <v>1881</v>
      </c>
      <c r="B853" s="2">
        <v>27</v>
      </c>
      <c r="C853" s="27">
        <v>1.048951048951049E-2</v>
      </c>
      <c r="D853" s="2">
        <v>26.6666666666666</v>
      </c>
      <c r="E853" s="2">
        <v>14</v>
      </c>
      <c r="F853" s="27">
        <v>4.8060418812221079E-3</v>
      </c>
      <c r="G853" s="14">
        <v>12.1212121212121</v>
      </c>
      <c r="H853" s="2">
        <v>19</v>
      </c>
      <c r="I853" s="27">
        <v>6.6948555320648345E-3</v>
      </c>
      <c r="J853" s="14">
        <v>17.575757575757578</v>
      </c>
      <c r="K853" s="27">
        <v>-0.29629629629629628</v>
      </c>
      <c r="L853" s="2">
        <v>1620</v>
      </c>
      <c r="M853" s="27">
        <v>6.0000000000000001E-3</v>
      </c>
      <c r="N853" s="2">
        <v>189</v>
      </c>
      <c r="O853" s="2">
        <v>1461</v>
      </c>
      <c r="P853" s="27">
        <v>5.0000000000000001E-3</v>
      </c>
      <c r="Q853" s="14">
        <v>179.39</v>
      </c>
      <c r="R853" s="2">
        <v>1311</v>
      </c>
      <c r="S853" s="27">
        <v>4.0000000000000001E-3</v>
      </c>
      <c r="T853" s="14">
        <v>178.18</v>
      </c>
      <c r="U853" s="27">
        <v>-0.191</v>
      </c>
      <c r="V853" s="2">
        <v>39683</v>
      </c>
      <c r="W853" s="27">
        <v>3.0000000000000001E-3</v>
      </c>
      <c r="X853" s="2">
        <v>819</v>
      </c>
      <c r="Y853" s="2">
        <v>34601</v>
      </c>
      <c r="Z853" s="27">
        <v>3.0000000000000001E-3</v>
      </c>
      <c r="AA853" s="14">
        <v>957.58</v>
      </c>
      <c r="AB853" s="2">
        <v>21780</v>
      </c>
      <c r="AC853" s="27">
        <v>2E-3</v>
      </c>
      <c r="AD853" s="14">
        <v>802.42</v>
      </c>
      <c r="AE853" s="27">
        <v>-0.45100000000000001</v>
      </c>
    </row>
    <row r="854" spans="1:31" x14ac:dyDescent="0.3">
      <c r="A854" t="s">
        <v>1882</v>
      </c>
      <c r="B854" s="2">
        <v>8</v>
      </c>
      <c r="C854" s="27">
        <v>3.108003108003108E-3</v>
      </c>
      <c r="D854" s="2">
        <v>9.0909090909090899</v>
      </c>
      <c r="E854" s="2">
        <v>17</v>
      </c>
      <c r="F854" s="27">
        <v>5.8359079986268448E-3</v>
      </c>
      <c r="G854" s="14">
        <v>16.363636363636299</v>
      </c>
      <c r="H854" s="2">
        <v>0</v>
      </c>
      <c r="I854" s="27">
        <v>0</v>
      </c>
      <c r="J854" s="14">
        <v>12.727272727272728</v>
      </c>
      <c r="K854" s="27">
        <v>-1</v>
      </c>
      <c r="L854" s="2">
        <v>1226</v>
      </c>
      <c r="M854" s="27">
        <v>4.0000000000000001E-3</v>
      </c>
      <c r="N854" s="2">
        <v>148</v>
      </c>
      <c r="O854" s="2">
        <v>923</v>
      </c>
      <c r="P854" s="27">
        <v>3.0000000000000001E-3</v>
      </c>
      <c r="Q854" s="14">
        <v>113.33</v>
      </c>
      <c r="R854" s="2">
        <v>813</v>
      </c>
      <c r="S854" s="27">
        <v>3.0000000000000001E-3</v>
      </c>
      <c r="T854" s="14">
        <v>155.15</v>
      </c>
      <c r="U854" s="27">
        <v>-0.33700000000000002</v>
      </c>
      <c r="V854" s="2">
        <v>37280</v>
      </c>
      <c r="W854" s="27">
        <v>3.0000000000000001E-3</v>
      </c>
      <c r="X854" s="2">
        <v>978</v>
      </c>
      <c r="Y854" s="2">
        <v>30011</v>
      </c>
      <c r="Z854" s="27">
        <v>2E-3</v>
      </c>
      <c r="AA854" s="14">
        <v>738.79</v>
      </c>
      <c r="AB854" s="2">
        <v>21246</v>
      </c>
      <c r="AC854" s="27">
        <v>2E-3</v>
      </c>
      <c r="AD854" s="14">
        <v>867.88</v>
      </c>
      <c r="AE854" s="27">
        <v>-0.43</v>
      </c>
    </row>
    <row r="855" spans="1:31" x14ac:dyDescent="0.3">
      <c r="A855" t="s">
        <v>1883</v>
      </c>
      <c r="B855" s="2">
        <v>0</v>
      </c>
      <c r="C855" s="27">
        <v>0</v>
      </c>
      <c r="D855" s="2">
        <v>80</v>
      </c>
      <c r="E855" s="2">
        <v>8</v>
      </c>
      <c r="F855" s="27">
        <v>2.7463096464126332E-3</v>
      </c>
      <c r="G855" s="14">
        <v>7.2727272727272698</v>
      </c>
      <c r="H855" s="2">
        <v>0</v>
      </c>
      <c r="I855" s="27">
        <v>0</v>
      </c>
      <c r="J855" s="14">
        <v>12.727272727272728</v>
      </c>
      <c r="K855" s="27"/>
      <c r="L855" s="2">
        <v>1193</v>
      </c>
      <c r="M855" s="27">
        <v>4.0000000000000001E-3</v>
      </c>
      <c r="N855" s="2">
        <v>163</v>
      </c>
      <c r="O855" s="2">
        <v>1093</v>
      </c>
      <c r="P855" s="27">
        <v>4.0000000000000001E-3</v>
      </c>
      <c r="Q855" s="14">
        <v>164.24</v>
      </c>
      <c r="R855" s="2">
        <v>832</v>
      </c>
      <c r="S855" s="27">
        <v>3.0000000000000001E-3</v>
      </c>
      <c r="T855" s="14">
        <v>147.27000000000001</v>
      </c>
      <c r="U855" s="27">
        <v>-0.30299999999999999</v>
      </c>
      <c r="V855" s="2">
        <v>34412</v>
      </c>
      <c r="W855" s="27">
        <v>3.0000000000000001E-3</v>
      </c>
      <c r="X855" s="2">
        <v>860</v>
      </c>
      <c r="Y855" s="2">
        <v>28302</v>
      </c>
      <c r="Z855" s="27">
        <v>2E-3</v>
      </c>
      <c r="AA855" s="14">
        <v>757.58</v>
      </c>
      <c r="AB855" s="2">
        <v>21150</v>
      </c>
      <c r="AC855" s="27">
        <v>2E-3</v>
      </c>
      <c r="AD855" s="14">
        <v>662.42</v>
      </c>
      <c r="AE855" s="27">
        <v>-0.38500000000000001</v>
      </c>
    </row>
    <row r="856" spans="1:31" x14ac:dyDescent="0.3">
      <c r="A856" t="s">
        <v>1884</v>
      </c>
      <c r="B856" s="2">
        <v>0</v>
      </c>
      <c r="C856" s="27">
        <v>0</v>
      </c>
      <c r="D856" s="2">
        <v>80</v>
      </c>
      <c r="E856" s="2">
        <v>0</v>
      </c>
      <c r="F856" s="27">
        <v>0</v>
      </c>
      <c r="G856" s="14">
        <v>11.5151515151515</v>
      </c>
      <c r="H856" s="2">
        <v>0</v>
      </c>
      <c r="I856" s="27">
        <v>0</v>
      </c>
      <c r="J856" s="14">
        <v>12.727272727272728</v>
      </c>
      <c r="K856" s="27"/>
      <c r="L856" s="2">
        <v>1133</v>
      </c>
      <c r="M856" s="27">
        <v>4.0000000000000001E-3</v>
      </c>
      <c r="N856" s="2">
        <v>171</v>
      </c>
      <c r="O856" s="2">
        <v>771</v>
      </c>
      <c r="P856" s="27">
        <v>3.0000000000000001E-3</v>
      </c>
      <c r="Q856" s="14">
        <v>126.06</v>
      </c>
      <c r="R856" s="2">
        <v>505</v>
      </c>
      <c r="S856" s="27">
        <v>2E-3</v>
      </c>
      <c r="T856" s="14">
        <v>104.85</v>
      </c>
      <c r="U856" s="27">
        <v>-0.55400000000000005</v>
      </c>
      <c r="V856" s="2">
        <v>30059</v>
      </c>
      <c r="W856" s="27">
        <v>2E-3</v>
      </c>
      <c r="X856" s="2">
        <v>821</v>
      </c>
      <c r="Y856" s="2">
        <v>23396</v>
      </c>
      <c r="Z856" s="27">
        <v>2E-3</v>
      </c>
      <c r="AA856" s="14">
        <v>672.73</v>
      </c>
      <c r="AB856" s="2">
        <v>18539</v>
      </c>
      <c r="AC856" s="27">
        <v>1E-3</v>
      </c>
      <c r="AD856" s="14">
        <v>690.3</v>
      </c>
      <c r="AE856" s="27">
        <v>-0.38300000000000001</v>
      </c>
    </row>
    <row r="857" spans="1:31" x14ac:dyDescent="0.3">
      <c r="A857" t="s">
        <v>1885</v>
      </c>
      <c r="B857" s="2">
        <v>0</v>
      </c>
      <c r="C857" s="27">
        <v>0</v>
      </c>
      <c r="D857" s="2">
        <v>80</v>
      </c>
      <c r="E857" s="2">
        <v>0</v>
      </c>
      <c r="F857" s="27">
        <v>0</v>
      </c>
      <c r="G857" s="14">
        <v>11.5151515151515</v>
      </c>
      <c r="H857" s="2">
        <v>0</v>
      </c>
      <c r="I857" s="27">
        <v>0</v>
      </c>
      <c r="J857" s="14">
        <v>12.727272727272728</v>
      </c>
      <c r="K857" s="27"/>
      <c r="L857" s="2">
        <v>1006</v>
      </c>
      <c r="M857" s="27">
        <v>4.0000000000000001E-3</v>
      </c>
      <c r="N857" s="2">
        <v>150</v>
      </c>
      <c r="O857" s="2">
        <v>379</v>
      </c>
      <c r="P857" s="27">
        <v>1E-3</v>
      </c>
      <c r="Q857" s="14">
        <v>72.12</v>
      </c>
      <c r="R857" s="2">
        <v>777</v>
      </c>
      <c r="S857" s="27">
        <v>3.0000000000000001E-3</v>
      </c>
      <c r="T857" s="14">
        <v>121.82</v>
      </c>
      <c r="U857" s="27">
        <v>-0.22800000000000001</v>
      </c>
      <c r="V857" s="2">
        <v>29848</v>
      </c>
      <c r="W857" s="27">
        <v>2E-3</v>
      </c>
      <c r="X857" s="2">
        <v>873</v>
      </c>
      <c r="Y857" s="2">
        <v>22675</v>
      </c>
      <c r="Z857" s="27">
        <v>2E-3</v>
      </c>
      <c r="AA857" s="14">
        <v>650.29999999999995</v>
      </c>
      <c r="AB857" s="2">
        <v>18777</v>
      </c>
      <c r="AC857" s="27">
        <v>1E-3</v>
      </c>
      <c r="AD857" s="14">
        <v>790.91</v>
      </c>
      <c r="AE857" s="27">
        <v>-0.371</v>
      </c>
    </row>
    <row r="858" spans="1:31" x14ac:dyDescent="0.3">
      <c r="A858" t="s">
        <v>1886</v>
      </c>
      <c r="B858" s="2">
        <v>0</v>
      </c>
      <c r="C858" s="27">
        <v>0</v>
      </c>
      <c r="D858" s="2">
        <v>80</v>
      </c>
      <c r="E858" s="2">
        <v>0</v>
      </c>
      <c r="F858" s="27">
        <v>0</v>
      </c>
      <c r="G858" s="14">
        <v>11.5151515151515</v>
      </c>
      <c r="H858" s="2">
        <v>54</v>
      </c>
      <c r="I858" s="27">
        <v>1.9027484143763214E-2</v>
      </c>
      <c r="J858" s="14">
        <v>52.121212121212125</v>
      </c>
      <c r="K858" s="27"/>
      <c r="L858" s="2">
        <v>532</v>
      </c>
      <c r="M858" s="27">
        <v>2E-3</v>
      </c>
      <c r="N858" s="2">
        <v>117</v>
      </c>
      <c r="O858" s="2">
        <v>626</v>
      </c>
      <c r="P858" s="27">
        <v>2E-3</v>
      </c>
      <c r="Q858" s="14">
        <v>92.12</v>
      </c>
      <c r="R858" s="2">
        <v>705</v>
      </c>
      <c r="S858" s="27">
        <v>2E-3</v>
      </c>
      <c r="T858" s="14">
        <v>149.69999999999999</v>
      </c>
      <c r="U858" s="27">
        <v>0.32500000000000001</v>
      </c>
      <c r="V858" s="2">
        <v>24147</v>
      </c>
      <c r="W858" s="27">
        <v>2E-3</v>
      </c>
      <c r="X858" s="2">
        <v>597</v>
      </c>
      <c r="Y858" s="2">
        <v>18823</v>
      </c>
      <c r="Z858" s="27">
        <v>1E-3</v>
      </c>
      <c r="AA858" s="14">
        <v>553.94000000000005</v>
      </c>
      <c r="AB858" s="2">
        <v>16116</v>
      </c>
      <c r="AC858" s="27">
        <v>1E-3</v>
      </c>
      <c r="AD858" s="14">
        <v>706.06</v>
      </c>
      <c r="AE858" s="27">
        <v>-0.33300000000000002</v>
      </c>
    </row>
    <row r="859" spans="1:31" x14ac:dyDescent="0.3">
      <c r="A859" t="s">
        <v>1887</v>
      </c>
      <c r="B859" s="2">
        <v>0</v>
      </c>
      <c r="C859" s="27">
        <v>0</v>
      </c>
      <c r="D859" s="2">
        <v>80</v>
      </c>
      <c r="E859" s="2">
        <v>0</v>
      </c>
      <c r="F859" s="27">
        <v>0</v>
      </c>
      <c r="G859" s="14">
        <v>11.5151515151515</v>
      </c>
      <c r="H859" s="2">
        <v>0</v>
      </c>
      <c r="I859" s="27">
        <v>0</v>
      </c>
      <c r="J859" s="14">
        <v>12.727272727272728</v>
      </c>
      <c r="K859" s="27"/>
      <c r="L859" s="2">
        <v>1210</v>
      </c>
      <c r="M859" s="27">
        <v>4.0000000000000001E-3</v>
      </c>
      <c r="N859" s="2">
        <v>176</v>
      </c>
      <c r="O859" s="2">
        <v>704</v>
      </c>
      <c r="P859" s="27">
        <v>2E-3</v>
      </c>
      <c r="Q859" s="14">
        <v>116.36</v>
      </c>
      <c r="R859" s="2">
        <v>631</v>
      </c>
      <c r="S859" s="27">
        <v>2E-3</v>
      </c>
      <c r="T859" s="14">
        <v>106.06</v>
      </c>
      <c r="U859" s="27">
        <v>-0.47899999999999998</v>
      </c>
      <c r="V859" s="2">
        <v>40571</v>
      </c>
      <c r="W859" s="27">
        <v>3.0000000000000001E-3</v>
      </c>
      <c r="X859" s="2">
        <v>1033</v>
      </c>
      <c r="Y859" s="2">
        <v>31135</v>
      </c>
      <c r="Z859" s="27">
        <v>2E-3</v>
      </c>
      <c r="AA859" s="14">
        <v>754.55</v>
      </c>
      <c r="AB859" s="2">
        <v>29732</v>
      </c>
      <c r="AC859" s="27">
        <v>2E-3</v>
      </c>
      <c r="AD859" s="14">
        <v>826.67</v>
      </c>
      <c r="AE859" s="27">
        <v>-0.26700000000000002</v>
      </c>
    </row>
    <row r="860" spans="1:31" x14ac:dyDescent="0.3">
      <c r="A860" t="s">
        <v>1888</v>
      </c>
      <c r="B860" s="2">
        <v>37</v>
      </c>
      <c r="C860" s="27">
        <v>1.4374514374514374E-2</v>
      </c>
      <c r="D860" s="2">
        <v>26.060606060605998</v>
      </c>
      <c r="E860" s="2">
        <v>0</v>
      </c>
      <c r="F860" s="27">
        <v>0</v>
      </c>
      <c r="G860" s="14">
        <v>11.5151515151515</v>
      </c>
      <c r="H860" s="2">
        <v>0</v>
      </c>
      <c r="I860" s="27">
        <v>0</v>
      </c>
      <c r="J860" s="14">
        <v>12.727272727272728</v>
      </c>
      <c r="K860" s="27">
        <v>-1</v>
      </c>
      <c r="L860" s="2">
        <v>1120</v>
      </c>
      <c r="M860" s="27">
        <v>4.0000000000000001E-3</v>
      </c>
      <c r="N860" s="2">
        <v>150</v>
      </c>
      <c r="O860" s="2">
        <v>569</v>
      </c>
      <c r="P860" s="27">
        <v>2E-3</v>
      </c>
      <c r="Q860" s="14">
        <v>116.36</v>
      </c>
      <c r="R860" s="2">
        <v>1109</v>
      </c>
      <c r="S860" s="27">
        <v>4.0000000000000001E-3</v>
      </c>
      <c r="T860" s="14">
        <v>180.61</v>
      </c>
      <c r="U860" s="27">
        <v>-0.01</v>
      </c>
      <c r="V860" s="2">
        <v>42488</v>
      </c>
      <c r="W860" s="27">
        <v>3.0000000000000001E-3</v>
      </c>
      <c r="X860" s="2">
        <v>1079</v>
      </c>
      <c r="Y860" s="2">
        <v>30375</v>
      </c>
      <c r="Z860" s="27">
        <v>2E-3</v>
      </c>
      <c r="AA860" s="14">
        <v>798.79</v>
      </c>
      <c r="AB860" s="2">
        <v>34492</v>
      </c>
      <c r="AC860" s="27">
        <v>3.0000000000000001E-3</v>
      </c>
      <c r="AD860" s="14">
        <v>726.06</v>
      </c>
      <c r="AE860" s="27">
        <v>-0.188</v>
      </c>
    </row>
    <row r="861" spans="1:31" x14ac:dyDescent="0.3">
      <c r="A861" t="s">
        <v>1889</v>
      </c>
      <c r="B861" s="2">
        <v>0</v>
      </c>
      <c r="C861" s="27">
        <v>0</v>
      </c>
      <c r="D861" s="2">
        <v>80</v>
      </c>
      <c r="E861" s="2">
        <v>17</v>
      </c>
      <c r="F861" s="27">
        <v>5.8359079986268448E-3</v>
      </c>
      <c r="G861" s="14">
        <v>16.363636363636299</v>
      </c>
      <c r="H861" s="2">
        <v>0</v>
      </c>
      <c r="I861" s="27">
        <v>0</v>
      </c>
      <c r="J861" s="14">
        <v>12.727272727272728</v>
      </c>
      <c r="K861" s="27"/>
      <c r="L861" s="2">
        <v>870</v>
      </c>
      <c r="M861" s="27">
        <v>3.0000000000000001E-3</v>
      </c>
      <c r="N861" s="2">
        <v>130</v>
      </c>
      <c r="O861" s="2">
        <v>397</v>
      </c>
      <c r="P861" s="27">
        <v>1E-3</v>
      </c>
      <c r="Q861" s="14">
        <v>75.150000000000006</v>
      </c>
      <c r="R861" s="2">
        <v>657</v>
      </c>
      <c r="S861" s="27">
        <v>2E-3</v>
      </c>
      <c r="T861" s="14">
        <v>107.88</v>
      </c>
      <c r="U861" s="27">
        <v>-0.245</v>
      </c>
      <c r="V861" s="2">
        <v>38198</v>
      </c>
      <c r="W861" s="27">
        <v>3.0000000000000001E-3</v>
      </c>
      <c r="X861" s="2">
        <v>860</v>
      </c>
      <c r="Y861" s="2">
        <v>26951</v>
      </c>
      <c r="Z861" s="27">
        <v>2E-3</v>
      </c>
      <c r="AA861" s="14">
        <v>810.91</v>
      </c>
      <c r="AB861" s="2">
        <v>35106</v>
      </c>
      <c r="AC861" s="27">
        <v>3.0000000000000001E-3</v>
      </c>
      <c r="AD861" s="14">
        <v>864.24</v>
      </c>
      <c r="AE861" s="27">
        <v>-8.1000000000000003E-2</v>
      </c>
    </row>
    <row r="862" spans="1:31" x14ac:dyDescent="0.3">
      <c r="A862" t="s">
        <v>1890</v>
      </c>
      <c r="B862" s="2">
        <v>0</v>
      </c>
      <c r="C862" s="27">
        <v>0</v>
      </c>
      <c r="D862" s="2">
        <v>80</v>
      </c>
      <c r="E862" s="2">
        <v>0</v>
      </c>
      <c r="F862" s="27">
        <v>0</v>
      </c>
      <c r="G862" s="14">
        <v>11.5151515151515</v>
      </c>
      <c r="H862" s="2">
        <v>0</v>
      </c>
      <c r="I862" s="27">
        <v>0</v>
      </c>
      <c r="J862" s="14">
        <v>12.727272727272728</v>
      </c>
      <c r="K862" s="27"/>
      <c r="L862" s="2">
        <v>230</v>
      </c>
      <c r="M862" s="27">
        <v>1E-3</v>
      </c>
      <c r="N862" s="2">
        <v>75</v>
      </c>
      <c r="O862" s="2">
        <v>320</v>
      </c>
      <c r="P862" s="27">
        <v>1E-3</v>
      </c>
      <c r="Q862" s="14">
        <v>89.7</v>
      </c>
      <c r="R862" s="2">
        <v>246</v>
      </c>
      <c r="S862" s="27">
        <v>1E-3</v>
      </c>
      <c r="T862" s="14">
        <v>65.45</v>
      </c>
      <c r="U862" s="27">
        <v>7.0000000000000007E-2</v>
      </c>
      <c r="V862" s="2">
        <v>17071</v>
      </c>
      <c r="W862" s="27">
        <v>1E-3</v>
      </c>
      <c r="X862" s="2">
        <v>641</v>
      </c>
      <c r="Y862" s="2">
        <v>12454</v>
      </c>
      <c r="Z862" s="27">
        <v>1E-3</v>
      </c>
      <c r="AA862" s="14">
        <v>459.39</v>
      </c>
      <c r="AB862" s="2">
        <v>19282</v>
      </c>
      <c r="AC862" s="27">
        <v>1E-3</v>
      </c>
      <c r="AD862" s="14">
        <v>781.21</v>
      </c>
      <c r="AE862" s="27">
        <v>0.13</v>
      </c>
    </row>
    <row r="863" spans="1:31" x14ac:dyDescent="0.3">
      <c r="A863" t="s">
        <v>1891</v>
      </c>
      <c r="B863" s="2">
        <v>0</v>
      </c>
      <c r="C863" s="27">
        <v>0</v>
      </c>
      <c r="D863" s="2">
        <v>80</v>
      </c>
      <c r="E863" s="2">
        <v>0</v>
      </c>
      <c r="F863" s="27">
        <v>0</v>
      </c>
      <c r="G863" s="14">
        <v>11.5151515151515</v>
      </c>
      <c r="H863" s="2">
        <v>0</v>
      </c>
      <c r="I863" s="27">
        <v>0</v>
      </c>
      <c r="J863" s="14">
        <v>12.727272727272728</v>
      </c>
      <c r="K863" s="27"/>
      <c r="L863" s="2">
        <v>48</v>
      </c>
      <c r="M863" s="27">
        <v>0</v>
      </c>
      <c r="N863" s="2">
        <v>18</v>
      </c>
      <c r="O863" s="2">
        <v>79</v>
      </c>
      <c r="P863" s="27">
        <v>0</v>
      </c>
      <c r="Q863" s="14">
        <v>27.27</v>
      </c>
      <c r="R863" s="2">
        <v>66</v>
      </c>
      <c r="S863" s="27">
        <v>0</v>
      </c>
      <c r="T863" s="14">
        <v>33.33</v>
      </c>
      <c r="U863" s="27">
        <v>0.375</v>
      </c>
      <c r="V863" s="2">
        <v>7599</v>
      </c>
      <c r="W863" s="27">
        <v>1E-3</v>
      </c>
      <c r="X863" s="2">
        <v>375</v>
      </c>
      <c r="Y863" s="2">
        <v>5778</v>
      </c>
      <c r="Z863" s="27">
        <v>0</v>
      </c>
      <c r="AA863" s="14">
        <v>326.67</v>
      </c>
      <c r="AB863" s="2">
        <v>11093</v>
      </c>
      <c r="AC863" s="27">
        <v>1E-3</v>
      </c>
      <c r="AD863" s="14">
        <v>616.36</v>
      </c>
      <c r="AE863" s="27">
        <v>0.46</v>
      </c>
    </row>
    <row r="864" spans="1:31" x14ac:dyDescent="0.3">
      <c r="A864" t="s">
        <v>1892</v>
      </c>
      <c r="B864" s="2">
        <v>0</v>
      </c>
      <c r="C864" s="27">
        <v>0</v>
      </c>
      <c r="D864" s="2">
        <v>80</v>
      </c>
      <c r="E864" s="2">
        <v>0</v>
      </c>
      <c r="F864" s="27">
        <v>0</v>
      </c>
      <c r="G864" s="14">
        <v>11.5151515151515</v>
      </c>
      <c r="H864" s="2">
        <v>0</v>
      </c>
      <c r="I864" s="27">
        <v>0</v>
      </c>
      <c r="J864" s="14">
        <v>12.727272727272728</v>
      </c>
      <c r="K864" s="197"/>
      <c r="L864" s="2">
        <v>61</v>
      </c>
      <c r="M864" s="27">
        <v>0</v>
      </c>
      <c r="N864" s="2">
        <v>44</v>
      </c>
      <c r="O864" s="2">
        <v>72</v>
      </c>
      <c r="P864" s="27">
        <v>0</v>
      </c>
      <c r="Q864" s="14">
        <v>36.36</v>
      </c>
      <c r="R864" s="2">
        <v>81</v>
      </c>
      <c r="S864" s="27">
        <v>0</v>
      </c>
      <c r="T864" s="14">
        <v>31.52</v>
      </c>
      <c r="U864" s="27">
        <v>0.32800000000000001</v>
      </c>
      <c r="V864" s="2">
        <v>5781</v>
      </c>
      <c r="W864" s="27">
        <v>0</v>
      </c>
      <c r="X864" s="2">
        <v>350</v>
      </c>
      <c r="Y864" s="2">
        <v>5015</v>
      </c>
      <c r="Z864" s="27">
        <v>0</v>
      </c>
      <c r="AA864" s="14">
        <v>312.12</v>
      </c>
      <c r="AB864" s="2">
        <v>10009</v>
      </c>
      <c r="AC864" s="27">
        <v>1E-3</v>
      </c>
      <c r="AD864" s="14">
        <v>487.27</v>
      </c>
      <c r="AE864" s="27">
        <v>0.73099999999999998</v>
      </c>
    </row>
    <row r="865" spans="1:31" x14ac:dyDescent="0.3">
      <c r="A865" t="s">
        <v>1893</v>
      </c>
      <c r="B865" s="2">
        <v>0</v>
      </c>
      <c r="C865" s="27">
        <v>0</v>
      </c>
      <c r="D865" s="2">
        <v>80</v>
      </c>
      <c r="E865" s="2">
        <v>0</v>
      </c>
      <c r="F865" s="27">
        <v>0</v>
      </c>
      <c r="G865" s="14">
        <v>11.5151515151515</v>
      </c>
      <c r="H865" s="2">
        <v>0</v>
      </c>
      <c r="I865" s="27">
        <v>0</v>
      </c>
      <c r="J865" s="14">
        <v>12.727272727272728</v>
      </c>
      <c r="K865" s="27"/>
      <c r="L865" s="2">
        <v>36</v>
      </c>
      <c r="M865" s="27">
        <v>0</v>
      </c>
      <c r="N865" s="2">
        <v>25</v>
      </c>
      <c r="O865" s="2">
        <v>36</v>
      </c>
      <c r="P865" s="27">
        <v>0</v>
      </c>
      <c r="Q865" s="14">
        <v>24.24</v>
      </c>
      <c r="R865" s="2">
        <v>108</v>
      </c>
      <c r="S865" s="27">
        <v>0</v>
      </c>
      <c r="T865" s="14">
        <v>64.849999999999994</v>
      </c>
      <c r="U865" s="27">
        <v>2</v>
      </c>
      <c r="V865" s="2">
        <v>3181</v>
      </c>
      <c r="W865" s="27">
        <v>0</v>
      </c>
      <c r="X865" s="2">
        <v>245</v>
      </c>
      <c r="Y865" s="2">
        <v>3438</v>
      </c>
      <c r="Z865" s="27">
        <v>0</v>
      </c>
      <c r="AA865" s="14">
        <v>238.18</v>
      </c>
      <c r="AB865" s="2">
        <v>9549</v>
      </c>
      <c r="AC865" s="27">
        <v>1E-3</v>
      </c>
      <c r="AD865" s="14">
        <v>452.12</v>
      </c>
      <c r="AE865" s="27">
        <v>2.0019999999999998</v>
      </c>
    </row>
    <row r="866" spans="1:31" x14ac:dyDescent="0.3">
      <c r="A866" t="s">
        <v>1894</v>
      </c>
      <c r="B866" s="2">
        <v>1291</v>
      </c>
      <c r="C866" s="27">
        <v>0.50155400155400154</v>
      </c>
      <c r="D866" s="2">
        <v>106.666666666666</v>
      </c>
      <c r="E866" s="2">
        <v>1423</v>
      </c>
      <c r="F866" s="27">
        <v>0.48849982835564709</v>
      </c>
      <c r="G866" s="14">
        <v>96.969696969696898</v>
      </c>
      <c r="H866" s="2">
        <v>1163</v>
      </c>
      <c r="I866" s="27">
        <v>0.40979563072586328</v>
      </c>
      <c r="J866" s="14">
        <v>96.969696969696969</v>
      </c>
      <c r="K866" s="27">
        <v>-9.9147947327652988E-2</v>
      </c>
      <c r="L866" s="2">
        <v>110442</v>
      </c>
      <c r="M866" s="27">
        <v>0.38900000000000001</v>
      </c>
      <c r="N866" s="2">
        <v>761</v>
      </c>
      <c r="O866" s="2">
        <v>110506</v>
      </c>
      <c r="P866" s="27">
        <v>0.373</v>
      </c>
      <c r="Q866" s="14">
        <v>709.09</v>
      </c>
      <c r="R866" s="2">
        <v>115902</v>
      </c>
      <c r="S866" s="27">
        <v>0.374</v>
      </c>
      <c r="T866" s="14">
        <v>953.94</v>
      </c>
      <c r="U866" s="27">
        <v>4.9000000000000002E-2</v>
      </c>
      <c r="V866" s="2">
        <v>4672455</v>
      </c>
      <c r="W866" s="27">
        <v>0.377</v>
      </c>
      <c r="X866" s="2">
        <v>6579</v>
      </c>
      <c r="Y866" s="2">
        <v>4484503</v>
      </c>
      <c r="Z866" s="27">
        <v>0.35299999999999998</v>
      </c>
      <c r="AA866" s="14">
        <v>5711.52</v>
      </c>
      <c r="AB866" s="2">
        <v>4474488</v>
      </c>
      <c r="AC866" s="27">
        <v>0.34100000000000003</v>
      </c>
      <c r="AD866" s="14">
        <v>6767.27</v>
      </c>
      <c r="AE866" s="27">
        <v>-4.2000000000000003E-2</v>
      </c>
    </row>
    <row r="867" spans="1:31" x14ac:dyDescent="0.3">
      <c r="A867" t="s">
        <v>1878</v>
      </c>
      <c r="B867" s="2">
        <v>102</v>
      </c>
      <c r="C867" s="27">
        <v>3.9627039627039624E-2</v>
      </c>
      <c r="D867" s="2">
        <v>51.515151515151501</v>
      </c>
      <c r="E867" s="2">
        <v>158</v>
      </c>
      <c r="F867" s="27">
        <v>5.4239615516649499E-2</v>
      </c>
      <c r="G867" s="14">
        <v>44.2424242424242</v>
      </c>
      <c r="H867" s="2">
        <v>51</v>
      </c>
      <c r="I867" s="27">
        <v>1.7970401691331923E-2</v>
      </c>
      <c r="J867" s="14">
        <v>37.575757575757578</v>
      </c>
      <c r="K867" s="27">
        <v>-0.5</v>
      </c>
      <c r="L867" s="2">
        <v>8512</v>
      </c>
      <c r="M867" s="27">
        <v>0.03</v>
      </c>
      <c r="N867" s="2">
        <v>470</v>
      </c>
      <c r="O867" s="2">
        <v>10160</v>
      </c>
      <c r="P867" s="27">
        <v>3.4000000000000002E-2</v>
      </c>
      <c r="Q867" s="14">
        <v>383.03</v>
      </c>
      <c r="R867" s="2">
        <v>7338</v>
      </c>
      <c r="S867" s="27">
        <v>2.4E-2</v>
      </c>
      <c r="T867" s="14">
        <v>414.55</v>
      </c>
      <c r="U867" s="27">
        <v>-0.13800000000000001</v>
      </c>
      <c r="V867" s="2">
        <v>208734</v>
      </c>
      <c r="W867" s="27">
        <v>1.7000000000000001E-2</v>
      </c>
      <c r="X867" s="2">
        <v>2146</v>
      </c>
      <c r="Y867" s="2">
        <v>237597</v>
      </c>
      <c r="Z867" s="27">
        <v>1.9E-2</v>
      </c>
      <c r="AA867" s="14">
        <v>2333.94</v>
      </c>
      <c r="AB867" s="2">
        <v>172775</v>
      </c>
      <c r="AC867" s="27">
        <v>1.2999999999999999E-2</v>
      </c>
      <c r="AD867" s="14">
        <v>2032.73</v>
      </c>
      <c r="AE867" s="27">
        <v>-0.17199999999999999</v>
      </c>
    </row>
    <row r="868" spans="1:31" x14ac:dyDescent="0.3">
      <c r="A868" t="s">
        <v>1879</v>
      </c>
      <c r="B868" s="2">
        <v>179</v>
      </c>
      <c r="C868" s="27">
        <v>6.9541569541569537E-2</v>
      </c>
      <c r="D868" s="2">
        <v>62.424242424242401</v>
      </c>
      <c r="E868" s="2">
        <v>180</v>
      </c>
      <c r="F868" s="27">
        <v>6.1791967044284246E-2</v>
      </c>
      <c r="G868" s="14">
        <v>47.878787878787797</v>
      </c>
      <c r="H868" s="2">
        <v>22</v>
      </c>
      <c r="I868" s="27">
        <v>7.7519379844961239E-3</v>
      </c>
      <c r="J868" s="14">
        <v>20</v>
      </c>
      <c r="K868" s="27">
        <v>-0.87709497206703912</v>
      </c>
      <c r="L868" s="2">
        <v>6997</v>
      </c>
      <c r="M868" s="27">
        <v>2.5000000000000001E-2</v>
      </c>
      <c r="N868" s="2">
        <v>387</v>
      </c>
      <c r="O868" s="2">
        <v>6295</v>
      </c>
      <c r="P868" s="27">
        <v>2.1000000000000001E-2</v>
      </c>
      <c r="Q868" s="14">
        <v>368.48</v>
      </c>
      <c r="R868" s="2">
        <v>5130</v>
      </c>
      <c r="S868" s="27">
        <v>1.7000000000000001E-2</v>
      </c>
      <c r="T868" s="14">
        <v>320</v>
      </c>
      <c r="U868" s="27">
        <v>-0.26700000000000002</v>
      </c>
      <c r="V868" s="2">
        <v>157118</v>
      </c>
      <c r="W868" s="27">
        <v>1.2999999999999999E-2</v>
      </c>
      <c r="X868" s="2">
        <v>1982</v>
      </c>
      <c r="Y868" s="2">
        <v>157577</v>
      </c>
      <c r="Z868" s="27">
        <v>1.2E-2</v>
      </c>
      <c r="AA868" s="14">
        <v>1609.09</v>
      </c>
      <c r="AB868" s="2">
        <v>101332</v>
      </c>
      <c r="AC868" s="27">
        <v>8.0000000000000002E-3</v>
      </c>
      <c r="AD868" s="14">
        <v>1608.48</v>
      </c>
      <c r="AE868" s="27">
        <v>-0.35499999999999998</v>
      </c>
    </row>
    <row r="869" spans="1:31" x14ac:dyDescent="0.3">
      <c r="A869" t="s">
        <v>1880</v>
      </c>
      <c r="B869" s="2">
        <v>220</v>
      </c>
      <c r="C869" s="27">
        <v>8.5470085470085472E-2</v>
      </c>
      <c r="D869" s="2">
        <v>83.030303030303003</v>
      </c>
      <c r="E869" s="2">
        <v>169</v>
      </c>
      <c r="F869" s="27">
        <v>5.8015791280466876E-2</v>
      </c>
      <c r="G869" s="14">
        <v>52.121212121212103</v>
      </c>
      <c r="H869" s="2">
        <v>160</v>
      </c>
      <c r="I869" s="27">
        <v>5.637773079633545E-2</v>
      </c>
      <c r="J869" s="14">
        <v>57.575757575757578</v>
      </c>
      <c r="K869" s="27">
        <v>-0.27272727272727271</v>
      </c>
      <c r="L869" s="2">
        <v>5925</v>
      </c>
      <c r="M869" s="27">
        <v>2.1000000000000001E-2</v>
      </c>
      <c r="N869" s="2">
        <v>348</v>
      </c>
      <c r="O869" s="2">
        <v>7552</v>
      </c>
      <c r="P869" s="27">
        <v>2.5000000000000001E-2</v>
      </c>
      <c r="Q869" s="14">
        <v>381.82</v>
      </c>
      <c r="R869" s="2">
        <v>4314</v>
      </c>
      <c r="S869" s="27">
        <v>1.4E-2</v>
      </c>
      <c r="T869" s="14">
        <v>266.67</v>
      </c>
      <c r="U869" s="27">
        <v>-0.27200000000000002</v>
      </c>
      <c r="V869" s="2">
        <v>180389</v>
      </c>
      <c r="W869" s="27">
        <v>1.4999999999999999E-2</v>
      </c>
      <c r="X869" s="2">
        <v>1960</v>
      </c>
      <c r="Y869" s="2">
        <v>175048</v>
      </c>
      <c r="Z869" s="27">
        <v>1.4E-2</v>
      </c>
      <c r="AA869" s="14">
        <v>1777.58</v>
      </c>
      <c r="AB869" s="2">
        <v>107030</v>
      </c>
      <c r="AC869" s="27">
        <v>8.0000000000000002E-3</v>
      </c>
      <c r="AD869" s="14">
        <v>1638.79</v>
      </c>
      <c r="AE869" s="27">
        <v>-0.40699999999999997</v>
      </c>
    </row>
    <row r="870" spans="1:31" x14ac:dyDescent="0.3">
      <c r="A870" t="s">
        <v>1881</v>
      </c>
      <c r="B870" s="2">
        <v>108</v>
      </c>
      <c r="C870" s="27">
        <v>4.195804195804196E-2</v>
      </c>
      <c r="D870" s="2">
        <v>39.393939393939398</v>
      </c>
      <c r="E870" s="2">
        <v>206</v>
      </c>
      <c r="F870" s="27">
        <v>7.0717473395125297E-2</v>
      </c>
      <c r="G870" s="14">
        <v>59.393939393939398</v>
      </c>
      <c r="H870" s="2">
        <v>120</v>
      </c>
      <c r="I870" s="27">
        <v>4.2283298097251586E-2</v>
      </c>
      <c r="J870" s="14">
        <v>52.727272727272727</v>
      </c>
      <c r="K870" s="27">
        <v>0.1111111111111111</v>
      </c>
      <c r="L870" s="2">
        <v>7136</v>
      </c>
      <c r="M870" s="27">
        <v>2.5000000000000001E-2</v>
      </c>
      <c r="N870" s="2">
        <v>366</v>
      </c>
      <c r="O870" s="2">
        <v>7033</v>
      </c>
      <c r="P870" s="27">
        <v>2.4E-2</v>
      </c>
      <c r="Q870" s="14">
        <v>373.94</v>
      </c>
      <c r="R870" s="2">
        <v>6448</v>
      </c>
      <c r="S870" s="27">
        <v>2.1000000000000001E-2</v>
      </c>
      <c r="T870" s="14">
        <v>505.45</v>
      </c>
      <c r="U870" s="27">
        <v>-9.6000000000000002E-2</v>
      </c>
      <c r="V870" s="2">
        <v>201436</v>
      </c>
      <c r="W870" s="27">
        <v>1.6E-2</v>
      </c>
      <c r="X870" s="2">
        <v>1924</v>
      </c>
      <c r="Y870" s="2">
        <v>199443</v>
      </c>
      <c r="Z870" s="27">
        <v>1.6E-2</v>
      </c>
      <c r="AA870" s="14">
        <v>1896.36</v>
      </c>
      <c r="AB870" s="2">
        <v>133407</v>
      </c>
      <c r="AC870" s="27">
        <v>0.01</v>
      </c>
      <c r="AD870" s="14">
        <v>1924.24</v>
      </c>
      <c r="AE870" s="27">
        <v>-0.33800000000000002</v>
      </c>
    </row>
    <row r="871" spans="1:31" x14ac:dyDescent="0.3">
      <c r="A871" t="s">
        <v>1882</v>
      </c>
      <c r="B871" s="2">
        <v>192</v>
      </c>
      <c r="C871" s="27">
        <v>7.4592074592074592E-2</v>
      </c>
      <c r="D871" s="2">
        <v>76.363636363636303</v>
      </c>
      <c r="E871" s="2">
        <v>238</v>
      </c>
      <c r="F871" s="27">
        <v>8.1702711980775833E-2</v>
      </c>
      <c r="G871" s="14">
        <v>61.212121212121197</v>
      </c>
      <c r="H871" s="2">
        <v>141</v>
      </c>
      <c r="I871" s="27">
        <v>4.9682875264270614E-2</v>
      </c>
      <c r="J871" s="14">
        <v>58.787878787878789</v>
      </c>
      <c r="K871" s="27">
        <v>-0.265625</v>
      </c>
      <c r="L871" s="2">
        <v>6560</v>
      </c>
      <c r="M871" s="27">
        <v>2.3E-2</v>
      </c>
      <c r="N871" s="2">
        <v>357</v>
      </c>
      <c r="O871" s="2">
        <v>7598</v>
      </c>
      <c r="P871" s="27">
        <v>2.5999999999999999E-2</v>
      </c>
      <c r="Q871" s="14">
        <v>378.18</v>
      </c>
      <c r="R871" s="2">
        <v>5825</v>
      </c>
      <c r="S871" s="27">
        <v>1.9E-2</v>
      </c>
      <c r="T871" s="14">
        <v>455.15</v>
      </c>
      <c r="U871" s="27">
        <v>-0.112</v>
      </c>
      <c r="V871" s="2">
        <v>202378</v>
      </c>
      <c r="W871" s="27">
        <v>1.6E-2</v>
      </c>
      <c r="X871" s="2">
        <v>2288</v>
      </c>
      <c r="Y871" s="2">
        <v>192740</v>
      </c>
      <c r="Z871" s="27">
        <v>1.4999999999999999E-2</v>
      </c>
      <c r="AA871" s="14">
        <v>2040</v>
      </c>
      <c r="AB871" s="2">
        <v>142211</v>
      </c>
      <c r="AC871" s="27">
        <v>1.0999999999999999E-2</v>
      </c>
      <c r="AD871" s="14">
        <v>1875.76</v>
      </c>
      <c r="AE871" s="27">
        <v>-0.29699999999999999</v>
      </c>
    </row>
    <row r="872" spans="1:31" x14ac:dyDescent="0.3">
      <c r="A872" t="s">
        <v>1883</v>
      </c>
      <c r="B872" s="2">
        <v>120</v>
      </c>
      <c r="C872" s="27">
        <v>4.6620046620046623E-2</v>
      </c>
      <c r="D872" s="2">
        <v>50.303030303030297</v>
      </c>
      <c r="E872" s="2">
        <v>131</v>
      </c>
      <c r="F872" s="27">
        <v>4.4970820460006868E-2</v>
      </c>
      <c r="G872" s="14">
        <v>42.424242424242401</v>
      </c>
      <c r="H872" s="2">
        <v>62</v>
      </c>
      <c r="I872" s="27">
        <v>2.1846370683579985E-2</v>
      </c>
      <c r="J872" s="14">
        <v>31.515151515151516</v>
      </c>
      <c r="K872" s="27">
        <v>-0.48333333333333334</v>
      </c>
      <c r="L872" s="2">
        <v>6262</v>
      </c>
      <c r="M872" s="27">
        <v>2.1999999999999999E-2</v>
      </c>
      <c r="N872" s="2">
        <v>362</v>
      </c>
      <c r="O872" s="2">
        <v>6795</v>
      </c>
      <c r="P872" s="27">
        <v>2.3E-2</v>
      </c>
      <c r="Q872" s="14">
        <v>347.27</v>
      </c>
      <c r="R872" s="2">
        <v>6638</v>
      </c>
      <c r="S872" s="27">
        <v>2.1000000000000001E-2</v>
      </c>
      <c r="T872" s="14">
        <v>493.33</v>
      </c>
      <c r="U872" s="27">
        <v>0.06</v>
      </c>
      <c r="V872" s="2">
        <v>216849</v>
      </c>
      <c r="W872" s="27">
        <v>1.7000000000000001E-2</v>
      </c>
      <c r="X872" s="2">
        <v>2358</v>
      </c>
      <c r="Y872" s="2">
        <v>207829</v>
      </c>
      <c r="Z872" s="27">
        <v>1.6E-2</v>
      </c>
      <c r="AA872" s="14">
        <v>2217.58</v>
      </c>
      <c r="AB872" s="2">
        <v>158629</v>
      </c>
      <c r="AC872" s="27">
        <v>1.2E-2</v>
      </c>
      <c r="AD872" s="14">
        <v>2121.21</v>
      </c>
      <c r="AE872" s="27">
        <v>-0.26800000000000002</v>
      </c>
    </row>
    <row r="873" spans="1:31" x14ac:dyDescent="0.3">
      <c r="A873" t="s">
        <v>1884</v>
      </c>
      <c r="B873" s="2">
        <v>60</v>
      </c>
      <c r="C873" s="27">
        <v>2.3310023310023312E-2</v>
      </c>
      <c r="D873" s="2">
        <v>32.727272727272698</v>
      </c>
      <c r="E873" s="2">
        <v>72</v>
      </c>
      <c r="F873" s="27">
        <v>2.4716786817713696E-2</v>
      </c>
      <c r="G873" s="14">
        <v>29.696969696969699</v>
      </c>
      <c r="H873" s="2">
        <v>128</v>
      </c>
      <c r="I873" s="27">
        <v>4.510218463706836E-2</v>
      </c>
      <c r="J873" s="14">
        <v>55.151515151515156</v>
      </c>
      <c r="K873" s="27">
        <v>1.1333333333333333</v>
      </c>
      <c r="L873" s="2">
        <v>5748</v>
      </c>
      <c r="M873" s="27">
        <v>0.02</v>
      </c>
      <c r="N873" s="2">
        <v>387</v>
      </c>
      <c r="O873" s="2">
        <v>5601</v>
      </c>
      <c r="P873" s="27">
        <v>1.9E-2</v>
      </c>
      <c r="Q873" s="14">
        <v>350.91</v>
      </c>
      <c r="R873" s="2">
        <v>4735</v>
      </c>
      <c r="S873" s="27">
        <v>1.4999999999999999E-2</v>
      </c>
      <c r="T873" s="14">
        <v>347.27</v>
      </c>
      <c r="U873" s="27">
        <v>-0.17599999999999999</v>
      </c>
      <c r="V873" s="2">
        <v>205521</v>
      </c>
      <c r="W873" s="27">
        <v>1.7000000000000001E-2</v>
      </c>
      <c r="X873" s="2">
        <v>1830</v>
      </c>
      <c r="Y873" s="2">
        <v>188619</v>
      </c>
      <c r="Z873" s="27">
        <v>1.4999999999999999E-2</v>
      </c>
      <c r="AA873" s="14">
        <v>2028.48</v>
      </c>
      <c r="AB873" s="2">
        <v>149167</v>
      </c>
      <c r="AC873" s="27">
        <v>1.0999999999999999E-2</v>
      </c>
      <c r="AD873" s="14">
        <v>2230.91</v>
      </c>
      <c r="AE873" s="27">
        <v>-0.27400000000000002</v>
      </c>
    </row>
    <row r="874" spans="1:31" x14ac:dyDescent="0.3">
      <c r="A874" t="s">
        <v>1885</v>
      </c>
      <c r="B874" s="2">
        <v>65</v>
      </c>
      <c r="C874" s="27">
        <v>2.5252525252525252E-2</v>
      </c>
      <c r="D874" s="2">
        <v>35.151515151515099</v>
      </c>
      <c r="E874" s="2">
        <v>47</v>
      </c>
      <c r="F874" s="27">
        <v>1.613456917267422E-2</v>
      </c>
      <c r="G874" s="14">
        <v>21.2121212121212</v>
      </c>
      <c r="H874" s="2">
        <v>100</v>
      </c>
      <c r="I874" s="27">
        <v>3.5236081747709654E-2</v>
      </c>
      <c r="J874" s="14">
        <v>51.515151515151516</v>
      </c>
      <c r="K874" s="27">
        <v>0.53846153846153844</v>
      </c>
      <c r="L874" s="2">
        <v>6158</v>
      </c>
      <c r="M874" s="27">
        <v>2.1999999999999999E-2</v>
      </c>
      <c r="N874" s="2">
        <v>396</v>
      </c>
      <c r="O874" s="2">
        <v>5399</v>
      </c>
      <c r="P874" s="27">
        <v>1.7999999999999999E-2</v>
      </c>
      <c r="Q874" s="14">
        <v>269.08999999999997</v>
      </c>
      <c r="R874" s="2">
        <v>5378</v>
      </c>
      <c r="S874" s="27">
        <v>1.7000000000000001E-2</v>
      </c>
      <c r="T874" s="14">
        <v>267.27</v>
      </c>
      <c r="U874" s="27">
        <v>-0.127</v>
      </c>
      <c r="V874" s="2">
        <v>219208</v>
      </c>
      <c r="W874" s="27">
        <v>1.7999999999999999E-2</v>
      </c>
      <c r="X874" s="2">
        <v>2034</v>
      </c>
      <c r="Y874" s="2">
        <v>197223</v>
      </c>
      <c r="Z874" s="27">
        <v>1.6E-2</v>
      </c>
      <c r="AA874" s="14">
        <v>1993.94</v>
      </c>
      <c r="AB874" s="2">
        <v>162714</v>
      </c>
      <c r="AC874" s="27">
        <v>1.2E-2</v>
      </c>
      <c r="AD874" s="14">
        <v>1970.91</v>
      </c>
      <c r="AE874" s="27">
        <v>-0.25800000000000001</v>
      </c>
    </row>
    <row r="875" spans="1:31" x14ac:dyDescent="0.3">
      <c r="A875" t="s">
        <v>1886</v>
      </c>
      <c r="B875" s="2">
        <v>46</v>
      </c>
      <c r="C875" s="27">
        <v>1.7871017871017872E-2</v>
      </c>
      <c r="D875" s="2">
        <v>34.545454545454497</v>
      </c>
      <c r="E875" s="2">
        <v>0</v>
      </c>
      <c r="F875" s="27">
        <v>0</v>
      </c>
      <c r="G875" s="14">
        <v>11.5151515151515</v>
      </c>
      <c r="H875" s="2">
        <v>101</v>
      </c>
      <c r="I875" s="27">
        <v>3.5588442565186749E-2</v>
      </c>
      <c r="J875" s="14">
        <v>43.030303030303031</v>
      </c>
      <c r="K875" s="27">
        <v>1.1956521739130435</v>
      </c>
      <c r="L875" s="2">
        <v>5221</v>
      </c>
      <c r="M875" s="27">
        <v>1.7999999999999999E-2</v>
      </c>
      <c r="N875" s="2">
        <v>295</v>
      </c>
      <c r="O875" s="2">
        <v>4393</v>
      </c>
      <c r="P875" s="27">
        <v>1.4999999999999999E-2</v>
      </c>
      <c r="Q875" s="14">
        <v>247.88</v>
      </c>
      <c r="R875" s="2">
        <v>4871</v>
      </c>
      <c r="S875" s="27">
        <v>1.6E-2</v>
      </c>
      <c r="T875" s="14">
        <v>436.36</v>
      </c>
      <c r="U875" s="27">
        <v>-6.7000000000000004E-2</v>
      </c>
      <c r="V875" s="2">
        <v>193516</v>
      </c>
      <c r="W875" s="27">
        <v>1.6E-2</v>
      </c>
      <c r="X875" s="2">
        <v>1910</v>
      </c>
      <c r="Y875" s="2">
        <v>175098</v>
      </c>
      <c r="Z875" s="27">
        <v>1.4E-2</v>
      </c>
      <c r="AA875" s="14">
        <v>1943.64</v>
      </c>
      <c r="AB875" s="2">
        <v>141641</v>
      </c>
      <c r="AC875" s="27">
        <v>1.0999999999999999E-2</v>
      </c>
      <c r="AD875" s="14">
        <v>1852.73</v>
      </c>
      <c r="AE875" s="27">
        <v>-0.26800000000000002</v>
      </c>
    </row>
    <row r="876" spans="1:31" x14ac:dyDescent="0.3">
      <c r="A876" t="s">
        <v>1887</v>
      </c>
      <c r="B876" s="2">
        <v>90</v>
      </c>
      <c r="C876" s="27">
        <v>3.4965034965034968E-2</v>
      </c>
      <c r="D876" s="2">
        <v>42.424242424242401</v>
      </c>
      <c r="E876" s="2">
        <v>79</v>
      </c>
      <c r="F876" s="27">
        <v>2.7119807758324749E-2</v>
      </c>
      <c r="G876" s="14">
        <v>34.545454545454497</v>
      </c>
      <c r="H876" s="2">
        <v>140</v>
      </c>
      <c r="I876" s="27">
        <v>4.9330514446793518E-2</v>
      </c>
      <c r="J876" s="14">
        <v>64.848484848484858</v>
      </c>
      <c r="K876" s="27">
        <v>0.55555555555555558</v>
      </c>
      <c r="L876" s="2">
        <v>9484</v>
      </c>
      <c r="M876" s="27">
        <v>3.3000000000000002E-2</v>
      </c>
      <c r="N876" s="2">
        <v>362</v>
      </c>
      <c r="O876" s="2">
        <v>9042</v>
      </c>
      <c r="P876" s="27">
        <v>3.1E-2</v>
      </c>
      <c r="Q876" s="14">
        <v>389.09</v>
      </c>
      <c r="R876" s="2">
        <v>8606</v>
      </c>
      <c r="S876" s="27">
        <v>2.8000000000000001E-2</v>
      </c>
      <c r="T876" s="14">
        <v>443.03</v>
      </c>
      <c r="U876" s="27">
        <v>-9.2999999999999999E-2</v>
      </c>
      <c r="V876" s="2">
        <v>382846</v>
      </c>
      <c r="W876" s="27">
        <v>3.1E-2</v>
      </c>
      <c r="X876" s="2">
        <v>2788</v>
      </c>
      <c r="Y876" s="2">
        <v>347715</v>
      </c>
      <c r="Z876" s="27">
        <v>2.7E-2</v>
      </c>
      <c r="AA876" s="14">
        <v>2281.21</v>
      </c>
      <c r="AB876" s="2">
        <v>300078</v>
      </c>
      <c r="AC876" s="27">
        <v>2.3E-2</v>
      </c>
      <c r="AD876" s="14">
        <v>2839.39</v>
      </c>
      <c r="AE876" s="27">
        <v>-0.216</v>
      </c>
    </row>
    <row r="877" spans="1:31" x14ac:dyDescent="0.3">
      <c r="A877" t="s">
        <v>1888</v>
      </c>
      <c r="B877" s="2">
        <v>50</v>
      </c>
      <c r="C877" s="27">
        <v>1.9425019425019424E-2</v>
      </c>
      <c r="D877" s="2">
        <v>27.878787878787801</v>
      </c>
      <c r="E877" s="2">
        <v>121</v>
      </c>
      <c r="F877" s="27">
        <v>4.1537933401991071E-2</v>
      </c>
      <c r="G877" s="14">
        <v>44.848484848484802</v>
      </c>
      <c r="H877" s="2">
        <v>44</v>
      </c>
      <c r="I877" s="27">
        <v>1.5503875968992248E-2</v>
      </c>
      <c r="J877" s="14">
        <v>29.090909090909093</v>
      </c>
      <c r="K877" s="27">
        <v>-0.12</v>
      </c>
      <c r="L877" s="2">
        <v>11078</v>
      </c>
      <c r="M877" s="27">
        <v>3.9E-2</v>
      </c>
      <c r="N877" s="2">
        <v>455</v>
      </c>
      <c r="O877" s="2">
        <v>11358</v>
      </c>
      <c r="P877" s="27">
        <v>3.7999999999999999E-2</v>
      </c>
      <c r="Q877" s="14">
        <v>370.91</v>
      </c>
      <c r="R877" s="2">
        <v>13325</v>
      </c>
      <c r="S877" s="27">
        <v>4.2999999999999997E-2</v>
      </c>
      <c r="T877" s="14">
        <v>683.03</v>
      </c>
      <c r="U877" s="27">
        <v>0.20300000000000001</v>
      </c>
      <c r="V877" s="2">
        <v>517708</v>
      </c>
      <c r="W877" s="27">
        <v>4.2000000000000003E-2</v>
      </c>
      <c r="X877" s="2">
        <v>3205</v>
      </c>
      <c r="Y877" s="2">
        <v>453731</v>
      </c>
      <c r="Z877" s="27">
        <v>3.5999999999999997E-2</v>
      </c>
      <c r="AA877" s="14">
        <v>2932.12</v>
      </c>
      <c r="AB877" s="2">
        <v>428778</v>
      </c>
      <c r="AC877" s="27">
        <v>3.3000000000000002E-2</v>
      </c>
      <c r="AD877" s="14">
        <v>3144.85</v>
      </c>
      <c r="AE877" s="27">
        <v>-0.17199999999999999</v>
      </c>
    </row>
    <row r="878" spans="1:31" x14ac:dyDescent="0.3">
      <c r="A878" t="s">
        <v>1889</v>
      </c>
      <c r="B878" s="2">
        <v>25</v>
      </c>
      <c r="C878" s="27">
        <v>9.7125097125097121E-3</v>
      </c>
      <c r="D878" s="2">
        <v>16.969696969696901</v>
      </c>
      <c r="E878" s="2">
        <v>9</v>
      </c>
      <c r="F878" s="27">
        <v>3.089598352214212E-3</v>
      </c>
      <c r="G878" s="14">
        <v>9.0909090909090899</v>
      </c>
      <c r="H878" s="2">
        <v>94</v>
      </c>
      <c r="I878" s="27">
        <v>3.3121916842847078E-2</v>
      </c>
      <c r="J878" s="14">
        <v>63.030303030303031</v>
      </c>
      <c r="K878" s="27">
        <v>2.76</v>
      </c>
      <c r="L878" s="2">
        <v>13000</v>
      </c>
      <c r="M878" s="27">
        <v>4.5999999999999999E-2</v>
      </c>
      <c r="N878" s="2">
        <v>528</v>
      </c>
      <c r="O878" s="2">
        <v>11351</v>
      </c>
      <c r="P878" s="27">
        <v>3.7999999999999999E-2</v>
      </c>
      <c r="Q878" s="14">
        <v>433.33</v>
      </c>
      <c r="R878" s="2">
        <v>15405</v>
      </c>
      <c r="S878" s="27">
        <v>0.05</v>
      </c>
      <c r="T878" s="14">
        <v>585.45000000000005</v>
      </c>
      <c r="U878" s="27">
        <v>0.185</v>
      </c>
      <c r="V878" s="2">
        <v>662393</v>
      </c>
      <c r="W878" s="27">
        <v>5.2999999999999999E-2</v>
      </c>
      <c r="X878" s="2">
        <v>3427</v>
      </c>
      <c r="Y878" s="2">
        <v>586748</v>
      </c>
      <c r="Z878" s="27">
        <v>4.5999999999999999E-2</v>
      </c>
      <c r="AA878" s="14">
        <v>2889.7</v>
      </c>
      <c r="AB878" s="2">
        <v>598398</v>
      </c>
      <c r="AC878" s="27">
        <v>4.5999999999999999E-2</v>
      </c>
      <c r="AD878" s="14">
        <v>4140.6099999999997</v>
      </c>
      <c r="AE878" s="27">
        <v>-9.7000000000000003E-2</v>
      </c>
    </row>
    <row r="879" spans="1:31" x14ac:dyDescent="0.3">
      <c r="A879" t="s">
        <v>1890</v>
      </c>
      <c r="B879" s="2">
        <v>0</v>
      </c>
      <c r="C879" s="27">
        <v>0</v>
      </c>
      <c r="D879" s="2">
        <v>80</v>
      </c>
      <c r="E879" s="2">
        <v>13</v>
      </c>
      <c r="F879" s="27">
        <v>4.4627531754205287E-3</v>
      </c>
      <c r="G879" s="14">
        <v>11.5151515151515</v>
      </c>
      <c r="H879" s="2">
        <v>0</v>
      </c>
      <c r="I879" s="27">
        <v>0</v>
      </c>
      <c r="J879" s="14">
        <v>12.727272727272728</v>
      </c>
      <c r="K879" s="27"/>
      <c r="L879" s="2">
        <v>8487</v>
      </c>
      <c r="M879" s="27">
        <v>0.03</v>
      </c>
      <c r="N879" s="2">
        <v>413</v>
      </c>
      <c r="O879" s="2">
        <v>7362</v>
      </c>
      <c r="P879" s="27">
        <v>2.5000000000000001E-2</v>
      </c>
      <c r="Q879" s="14">
        <v>399.39</v>
      </c>
      <c r="R879" s="2">
        <v>9580</v>
      </c>
      <c r="S879" s="27">
        <v>3.1E-2</v>
      </c>
      <c r="T879" s="14">
        <v>447.88</v>
      </c>
      <c r="U879" s="27">
        <v>0.129</v>
      </c>
      <c r="V879" s="2">
        <v>468354</v>
      </c>
      <c r="W879" s="27">
        <v>3.7999999999999999E-2</v>
      </c>
      <c r="X879" s="2">
        <v>3368</v>
      </c>
      <c r="Y879" s="2">
        <v>437509</v>
      </c>
      <c r="Z879" s="27">
        <v>3.4000000000000002E-2</v>
      </c>
      <c r="AA879" s="14">
        <v>3110.91</v>
      </c>
      <c r="AB879" s="2">
        <v>478880</v>
      </c>
      <c r="AC879" s="27">
        <v>3.6999999999999998E-2</v>
      </c>
      <c r="AD879" s="14">
        <v>3361.21</v>
      </c>
      <c r="AE879" s="27">
        <v>2.1999999999999999E-2</v>
      </c>
    </row>
    <row r="880" spans="1:31" x14ac:dyDescent="0.3">
      <c r="A880" t="s">
        <v>1891</v>
      </c>
      <c r="B880" s="2">
        <v>34</v>
      </c>
      <c r="C880" s="27">
        <v>1.320901320901321E-2</v>
      </c>
      <c r="D880" s="2">
        <v>21.2121212121212</v>
      </c>
      <c r="E880" s="2">
        <v>0</v>
      </c>
      <c r="F880" s="27">
        <v>0</v>
      </c>
      <c r="G880" s="14">
        <v>11.5151515151515</v>
      </c>
      <c r="H880" s="2">
        <v>0</v>
      </c>
      <c r="I880" s="27">
        <v>0</v>
      </c>
      <c r="J880" s="14">
        <v>12.727272727272728</v>
      </c>
      <c r="K880" s="27">
        <v>-1</v>
      </c>
      <c r="L880" s="2">
        <v>4174</v>
      </c>
      <c r="M880" s="27">
        <v>1.4999999999999999E-2</v>
      </c>
      <c r="N880" s="2">
        <v>230</v>
      </c>
      <c r="O880" s="2">
        <v>4454</v>
      </c>
      <c r="P880" s="27">
        <v>1.4999999999999999E-2</v>
      </c>
      <c r="Q880" s="14">
        <v>295.14999999999998</v>
      </c>
      <c r="R880" s="2">
        <v>6790</v>
      </c>
      <c r="S880" s="27">
        <v>2.1999999999999999E-2</v>
      </c>
      <c r="T880" s="14">
        <v>367.27</v>
      </c>
      <c r="U880" s="27">
        <v>0.627</v>
      </c>
      <c r="V880" s="2">
        <v>286783</v>
      </c>
      <c r="W880" s="27">
        <v>2.3E-2</v>
      </c>
      <c r="X880" s="2">
        <v>2499</v>
      </c>
      <c r="Y880" s="2">
        <v>284795</v>
      </c>
      <c r="Z880" s="27">
        <v>2.1999999999999999E-2</v>
      </c>
      <c r="AA880" s="14">
        <v>2220</v>
      </c>
      <c r="AB880" s="2">
        <v>352103</v>
      </c>
      <c r="AC880" s="27">
        <v>2.7E-2</v>
      </c>
      <c r="AD880" s="14">
        <v>3153.94</v>
      </c>
      <c r="AE880" s="27">
        <v>0.22800000000000001</v>
      </c>
    </row>
    <row r="881" spans="1:31" x14ac:dyDescent="0.3">
      <c r="A881" t="s">
        <v>1892</v>
      </c>
      <c r="B881" s="2">
        <v>0</v>
      </c>
      <c r="C881" s="27">
        <v>0</v>
      </c>
      <c r="D881" s="2">
        <v>80</v>
      </c>
      <c r="E881" s="2">
        <v>0</v>
      </c>
      <c r="F881" s="27">
        <v>0</v>
      </c>
      <c r="G881" s="14">
        <v>11.5151515151515</v>
      </c>
      <c r="H881" s="2">
        <v>0</v>
      </c>
      <c r="I881" s="27">
        <v>0</v>
      </c>
      <c r="J881" s="14">
        <v>12.727272727272728</v>
      </c>
      <c r="K881" s="27"/>
      <c r="L881" s="2">
        <v>3755</v>
      </c>
      <c r="M881" s="27">
        <v>1.2999999999999999E-2</v>
      </c>
      <c r="N881" s="2">
        <v>273</v>
      </c>
      <c r="O881" s="2">
        <v>3449</v>
      </c>
      <c r="P881" s="27">
        <v>1.2E-2</v>
      </c>
      <c r="Q881" s="14">
        <v>238.79</v>
      </c>
      <c r="R881" s="2">
        <v>6820</v>
      </c>
      <c r="S881" s="27">
        <v>2.1999999999999999E-2</v>
      </c>
      <c r="T881" s="14">
        <v>429.09</v>
      </c>
      <c r="U881" s="27">
        <v>0.81599999999999995</v>
      </c>
      <c r="V881" s="2">
        <v>296119</v>
      </c>
      <c r="W881" s="27">
        <v>2.4E-2</v>
      </c>
      <c r="X881" s="2">
        <v>2318</v>
      </c>
      <c r="Y881" s="2">
        <v>317253</v>
      </c>
      <c r="Z881" s="27">
        <v>2.5000000000000001E-2</v>
      </c>
      <c r="AA881" s="14">
        <v>2500.61</v>
      </c>
      <c r="AB881" s="2">
        <v>448068</v>
      </c>
      <c r="AC881" s="27">
        <v>3.4000000000000002E-2</v>
      </c>
      <c r="AD881" s="14">
        <v>3567.27</v>
      </c>
      <c r="AE881" s="27">
        <v>0.51300000000000001</v>
      </c>
    </row>
    <row r="882" spans="1:31" x14ac:dyDescent="0.3">
      <c r="A882" t="s">
        <v>1893</v>
      </c>
      <c r="B882" s="2">
        <v>0</v>
      </c>
      <c r="C882" s="27">
        <v>0</v>
      </c>
      <c r="D882" s="2">
        <v>80</v>
      </c>
      <c r="E882" s="2">
        <v>0</v>
      </c>
      <c r="F882" s="27">
        <v>0</v>
      </c>
      <c r="G882" s="14">
        <v>11.5151515151515</v>
      </c>
      <c r="H882" s="2">
        <v>0</v>
      </c>
      <c r="I882" s="27">
        <v>0</v>
      </c>
      <c r="J882" s="14">
        <v>12.727272727272728</v>
      </c>
      <c r="K882" s="27"/>
      <c r="L882" s="2">
        <v>1945</v>
      </c>
      <c r="M882" s="27">
        <v>7.0000000000000001E-3</v>
      </c>
      <c r="N882" s="2">
        <v>215</v>
      </c>
      <c r="O882" s="2">
        <v>2664</v>
      </c>
      <c r="P882" s="27">
        <v>8.9999999999999993E-3</v>
      </c>
      <c r="Q882" s="14">
        <v>204.85</v>
      </c>
      <c r="R882" s="2">
        <v>4699</v>
      </c>
      <c r="S882" s="27">
        <v>1.4999999999999999E-2</v>
      </c>
      <c r="T882" s="14">
        <v>309.08999999999997</v>
      </c>
      <c r="U882" s="27">
        <v>1.4159999999999999</v>
      </c>
      <c r="V882" s="2">
        <v>273103</v>
      </c>
      <c r="W882" s="27">
        <v>2.1999999999999999E-2</v>
      </c>
      <c r="X882" s="2">
        <v>2352</v>
      </c>
      <c r="Y882" s="2">
        <v>325578</v>
      </c>
      <c r="Z882" s="27">
        <v>2.5999999999999999E-2</v>
      </c>
      <c r="AA882" s="14">
        <v>2405.4499999999998</v>
      </c>
      <c r="AB882" s="2">
        <v>599277</v>
      </c>
      <c r="AC882" s="27">
        <v>4.5999999999999999E-2</v>
      </c>
      <c r="AD882" s="14">
        <v>3680.61</v>
      </c>
      <c r="AE882" s="27">
        <v>1.194</v>
      </c>
    </row>
    <row r="883" spans="1:31" x14ac:dyDescent="0.3">
      <c r="A883" t="s">
        <v>1895</v>
      </c>
      <c r="B883" s="2">
        <v>768</v>
      </c>
      <c r="C883" s="27">
        <v>0.29836829836829837</v>
      </c>
      <c r="D883" s="2">
        <v>112.121212121212</v>
      </c>
      <c r="E883" s="2">
        <v>1019</v>
      </c>
      <c r="F883" s="27">
        <v>0.34981119121180915</v>
      </c>
      <c r="G883" s="14">
        <v>95.757575757575694</v>
      </c>
      <c r="H883" s="2">
        <v>1135</v>
      </c>
      <c r="I883" s="27">
        <v>0.39992952783650459</v>
      </c>
      <c r="J883" s="14">
        <v>97.575757575757578</v>
      </c>
      <c r="K883" s="27">
        <v>0.47786458333333331</v>
      </c>
      <c r="L883" s="2">
        <v>104224</v>
      </c>
      <c r="M883" s="27">
        <v>0.36699999999999999</v>
      </c>
      <c r="N883" s="2">
        <v>704</v>
      </c>
      <c r="O883" s="2">
        <v>111732</v>
      </c>
      <c r="P883" s="27">
        <v>0.377</v>
      </c>
      <c r="Q883" s="14">
        <v>643.03</v>
      </c>
      <c r="R883" s="2">
        <v>111510</v>
      </c>
      <c r="S883" s="27">
        <v>0.36</v>
      </c>
      <c r="T883" s="14">
        <v>782.42</v>
      </c>
      <c r="U883" s="27">
        <v>7.0000000000000007E-2</v>
      </c>
      <c r="V883" s="2">
        <v>4841018</v>
      </c>
      <c r="W883" s="27">
        <v>0.39100000000000001</v>
      </c>
      <c r="X883" s="2">
        <v>5048</v>
      </c>
      <c r="Y883" s="2">
        <v>5066990</v>
      </c>
      <c r="Z883" s="27">
        <v>0.39800000000000002</v>
      </c>
      <c r="AA883" s="14">
        <v>4271.5200000000004</v>
      </c>
      <c r="AB883" s="2">
        <v>5070224</v>
      </c>
      <c r="AC883" s="27">
        <v>0.38700000000000001</v>
      </c>
      <c r="AD883" s="14">
        <v>5799.39</v>
      </c>
      <c r="AE883" s="27">
        <v>4.7E-2</v>
      </c>
    </row>
    <row r="884" spans="1:31" x14ac:dyDescent="0.3">
      <c r="A884" t="s">
        <v>1878</v>
      </c>
      <c r="B884" s="2">
        <v>68</v>
      </c>
      <c r="C884" s="27">
        <v>2.641802641802642E-2</v>
      </c>
      <c r="D884" s="2">
        <v>42.424242424242401</v>
      </c>
      <c r="E884" s="2">
        <v>113</v>
      </c>
      <c r="F884" s="27">
        <v>3.8791623755578444E-2</v>
      </c>
      <c r="G884" s="14">
        <v>38.787878787878697</v>
      </c>
      <c r="H884" s="2">
        <v>103</v>
      </c>
      <c r="I884" s="27">
        <v>3.6293164200140941E-2</v>
      </c>
      <c r="J884" s="14">
        <v>42.424242424242429</v>
      </c>
      <c r="K884" s="27">
        <v>0.51470588235294112</v>
      </c>
      <c r="L884" s="2">
        <v>6186</v>
      </c>
      <c r="M884" s="27">
        <v>2.1999999999999999E-2</v>
      </c>
      <c r="N884" s="2">
        <v>339</v>
      </c>
      <c r="O884" s="2">
        <v>7181</v>
      </c>
      <c r="P884" s="27">
        <v>2.4E-2</v>
      </c>
      <c r="Q884" s="14">
        <v>376.97</v>
      </c>
      <c r="R884" s="2">
        <v>6976</v>
      </c>
      <c r="S884" s="27">
        <v>2.1999999999999999E-2</v>
      </c>
      <c r="T884" s="14">
        <v>409.09</v>
      </c>
      <c r="U884" s="27">
        <v>0.128</v>
      </c>
      <c r="V884" s="2">
        <v>216888</v>
      </c>
      <c r="W884" s="27">
        <v>1.7999999999999999E-2</v>
      </c>
      <c r="X884" s="2">
        <v>2090</v>
      </c>
      <c r="Y884" s="2">
        <v>261992</v>
      </c>
      <c r="Z884" s="27">
        <v>2.1000000000000001E-2</v>
      </c>
      <c r="AA884" s="14">
        <v>2118.1799999999998</v>
      </c>
      <c r="AB884" s="2">
        <v>215299</v>
      </c>
      <c r="AC884" s="27">
        <v>1.6E-2</v>
      </c>
      <c r="AD884" s="14">
        <v>2465.4499999999998</v>
      </c>
      <c r="AE884" s="27">
        <v>-7.0000000000000001E-3</v>
      </c>
    </row>
    <row r="885" spans="1:31" x14ac:dyDescent="0.3">
      <c r="A885" t="s">
        <v>1879</v>
      </c>
      <c r="B885" s="2">
        <v>46</v>
      </c>
      <c r="C885" s="27">
        <v>1.7871017871017872E-2</v>
      </c>
      <c r="D885" s="2">
        <v>27.878787878787801</v>
      </c>
      <c r="E885" s="2">
        <v>128</v>
      </c>
      <c r="F885" s="27">
        <v>4.3940954342602132E-2</v>
      </c>
      <c r="G885" s="14">
        <v>46.060606060605998</v>
      </c>
      <c r="H885" s="2">
        <v>82</v>
      </c>
      <c r="I885" s="27">
        <v>2.8893587033121917E-2</v>
      </c>
      <c r="J885" s="14">
        <v>33.333333333333336</v>
      </c>
      <c r="K885" s="27">
        <v>0.78260869565217395</v>
      </c>
      <c r="L885" s="2">
        <v>5486</v>
      </c>
      <c r="M885" s="27">
        <v>1.9E-2</v>
      </c>
      <c r="N885" s="2">
        <v>305</v>
      </c>
      <c r="O885" s="2">
        <v>7243</v>
      </c>
      <c r="P885" s="27">
        <v>2.4E-2</v>
      </c>
      <c r="Q885" s="14">
        <v>344.24</v>
      </c>
      <c r="R885" s="2">
        <v>4782</v>
      </c>
      <c r="S885" s="27">
        <v>1.4999999999999999E-2</v>
      </c>
      <c r="T885" s="14">
        <v>284.24</v>
      </c>
      <c r="U885" s="27">
        <v>-0.128</v>
      </c>
      <c r="V885" s="2">
        <v>189173</v>
      </c>
      <c r="W885" s="27">
        <v>1.4999999999999999E-2</v>
      </c>
      <c r="X885" s="2">
        <v>1952</v>
      </c>
      <c r="Y885" s="2">
        <v>211434</v>
      </c>
      <c r="Z885" s="27">
        <v>1.7000000000000001E-2</v>
      </c>
      <c r="AA885" s="14">
        <v>1850.3</v>
      </c>
      <c r="AB885" s="2">
        <v>154532</v>
      </c>
      <c r="AC885" s="27">
        <v>1.2E-2</v>
      </c>
      <c r="AD885" s="14">
        <v>2040</v>
      </c>
      <c r="AE885" s="27">
        <v>-0.183</v>
      </c>
    </row>
    <row r="886" spans="1:31" x14ac:dyDescent="0.3">
      <c r="A886" t="s">
        <v>1880</v>
      </c>
      <c r="B886" s="2">
        <v>109</v>
      </c>
      <c r="C886" s="27">
        <v>4.2346542346542344E-2</v>
      </c>
      <c r="D886" s="2">
        <v>52.727272727272698</v>
      </c>
      <c r="E886" s="2">
        <v>44</v>
      </c>
      <c r="F886" s="27">
        <v>1.5104703055269482E-2</v>
      </c>
      <c r="G886" s="14">
        <v>23.636363636363601</v>
      </c>
      <c r="H886" s="2">
        <v>0</v>
      </c>
      <c r="I886" s="27">
        <v>0</v>
      </c>
      <c r="J886" s="14">
        <v>12.727272727272728</v>
      </c>
      <c r="K886" s="27">
        <v>-1</v>
      </c>
      <c r="L886" s="2">
        <v>5308</v>
      </c>
      <c r="M886" s="27">
        <v>1.9E-2</v>
      </c>
      <c r="N886" s="2">
        <v>332</v>
      </c>
      <c r="O886" s="2">
        <v>5570</v>
      </c>
      <c r="P886" s="27">
        <v>1.9E-2</v>
      </c>
      <c r="Q886" s="14">
        <v>293.94</v>
      </c>
      <c r="R886" s="2">
        <v>4431</v>
      </c>
      <c r="S886" s="27">
        <v>1.4E-2</v>
      </c>
      <c r="T886" s="14">
        <v>328.48</v>
      </c>
      <c r="U886" s="27">
        <v>-0.16500000000000001</v>
      </c>
      <c r="V886" s="2">
        <v>160886</v>
      </c>
      <c r="W886" s="27">
        <v>1.2999999999999999E-2</v>
      </c>
      <c r="X886" s="2">
        <v>1622</v>
      </c>
      <c r="Y886" s="2">
        <v>175434</v>
      </c>
      <c r="Z886" s="27">
        <v>1.4E-2</v>
      </c>
      <c r="AA886" s="14">
        <v>1791.52</v>
      </c>
      <c r="AB886" s="2">
        <v>120380</v>
      </c>
      <c r="AC886" s="27">
        <v>8.9999999999999993E-3</v>
      </c>
      <c r="AD886" s="14">
        <v>1562.42</v>
      </c>
      <c r="AE886" s="27">
        <v>-0.252</v>
      </c>
    </row>
    <row r="887" spans="1:31" x14ac:dyDescent="0.3">
      <c r="A887" t="s">
        <v>1881</v>
      </c>
      <c r="B887" s="2">
        <v>103</v>
      </c>
      <c r="C887" s="27">
        <v>4.0015540015540016E-2</v>
      </c>
      <c r="D887" s="2">
        <v>43.636363636363598</v>
      </c>
      <c r="E887" s="2">
        <v>122</v>
      </c>
      <c r="F887" s="27">
        <v>4.1881222107792652E-2</v>
      </c>
      <c r="G887" s="14">
        <v>49.696969696969703</v>
      </c>
      <c r="H887" s="2">
        <v>101</v>
      </c>
      <c r="I887" s="27">
        <v>3.5588442565186749E-2</v>
      </c>
      <c r="J887" s="14">
        <v>38.787878787878789</v>
      </c>
      <c r="K887" s="27">
        <v>-1.9417475728155338E-2</v>
      </c>
      <c r="L887" s="2">
        <v>5039</v>
      </c>
      <c r="M887" s="27">
        <v>1.7999999999999999E-2</v>
      </c>
      <c r="N887" s="2">
        <v>297</v>
      </c>
      <c r="O887" s="2">
        <v>5751</v>
      </c>
      <c r="P887" s="27">
        <v>1.9E-2</v>
      </c>
      <c r="Q887" s="14">
        <v>323.02999999999997</v>
      </c>
      <c r="R887" s="2">
        <v>4725</v>
      </c>
      <c r="S887" s="27">
        <v>1.4999999999999999E-2</v>
      </c>
      <c r="T887" s="14">
        <v>316.97000000000003</v>
      </c>
      <c r="U887" s="27">
        <v>-6.2E-2</v>
      </c>
      <c r="V887" s="2">
        <v>178507</v>
      </c>
      <c r="W887" s="27">
        <v>1.4E-2</v>
      </c>
      <c r="X887" s="2">
        <v>1555</v>
      </c>
      <c r="Y887" s="2">
        <v>193655</v>
      </c>
      <c r="Z887" s="27">
        <v>1.4999999999999999E-2</v>
      </c>
      <c r="AA887" s="14">
        <v>1738.18</v>
      </c>
      <c r="AB887" s="2">
        <v>145227</v>
      </c>
      <c r="AC887" s="27">
        <v>1.0999999999999999E-2</v>
      </c>
      <c r="AD887" s="14">
        <v>1815.76</v>
      </c>
      <c r="AE887" s="27">
        <v>-0.186</v>
      </c>
    </row>
    <row r="888" spans="1:31" x14ac:dyDescent="0.3">
      <c r="A888" t="s">
        <v>1882</v>
      </c>
      <c r="B888" s="2">
        <v>112</v>
      </c>
      <c r="C888" s="27">
        <v>4.3512043512043512E-2</v>
      </c>
      <c r="D888" s="2">
        <v>53.939393939393902</v>
      </c>
      <c r="E888" s="2">
        <v>100</v>
      </c>
      <c r="F888" s="27">
        <v>3.4328870580157912E-2</v>
      </c>
      <c r="G888" s="14">
        <v>56.363636363636303</v>
      </c>
      <c r="H888" s="2">
        <v>48</v>
      </c>
      <c r="I888" s="27">
        <v>1.6913319238900635E-2</v>
      </c>
      <c r="J888" s="14">
        <v>28.484848484848488</v>
      </c>
      <c r="K888" s="27">
        <v>-0.5714285714285714</v>
      </c>
      <c r="L888" s="2">
        <v>4965</v>
      </c>
      <c r="M888" s="27">
        <v>1.7000000000000001E-2</v>
      </c>
      <c r="N888" s="2">
        <v>298</v>
      </c>
      <c r="O888" s="2">
        <v>5638</v>
      </c>
      <c r="P888" s="27">
        <v>1.9E-2</v>
      </c>
      <c r="Q888" s="14">
        <v>333.33</v>
      </c>
      <c r="R888" s="2">
        <v>3781</v>
      </c>
      <c r="S888" s="27">
        <v>1.2E-2</v>
      </c>
      <c r="T888" s="14">
        <v>248.48</v>
      </c>
      <c r="U888" s="27">
        <v>-0.23799999999999999</v>
      </c>
      <c r="V888" s="2">
        <v>171420</v>
      </c>
      <c r="W888" s="27">
        <v>1.4E-2</v>
      </c>
      <c r="X888" s="2">
        <v>1801</v>
      </c>
      <c r="Y888" s="2">
        <v>176440</v>
      </c>
      <c r="Z888" s="27">
        <v>1.4E-2</v>
      </c>
      <c r="AA888" s="14">
        <v>1646.06</v>
      </c>
      <c r="AB888" s="2">
        <v>134811</v>
      </c>
      <c r="AC888" s="27">
        <v>0.01</v>
      </c>
      <c r="AD888" s="14">
        <v>1673.33</v>
      </c>
      <c r="AE888" s="27">
        <v>-0.214</v>
      </c>
    </row>
    <row r="889" spans="1:31" x14ac:dyDescent="0.3">
      <c r="A889" t="s">
        <v>1883</v>
      </c>
      <c r="B889" s="2">
        <v>40</v>
      </c>
      <c r="C889" s="27">
        <v>1.554001554001554E-2</v>
      </c>
      <c r="D889" s="2">
        <v>16.363636363636299</v>
      </c>
      <c r="E889" s="2">
        <v>58</v>
      </c>
      <c r="F889" s="27">
        <v>1.991074493649159E-2</v>
      </c>
      <c r="G889" s="14">
        <v>23.636363636363601</v>
      </c>
      <c r="H889" s="2">
        <v>91</v>
      </c>
      <c r="I889" s="27">
        <v>3.2064834390415783E-2</v>
      </c>
      <c r="J889" s="14">
        <v>38.181818181818187</v>
      </c>
      <c r="K889" s="27">
        <v>1.2749999999999999</v>
      </c>
      <c r="L889" s="2">
        <v>4873</v>
      </c>
      <c r="M889" s="27">
        <v>1.7000000000000001E-2</v>
      </c>
      <c r="N889" s="2">
        <v>295</v>
      </c>
      <c r="O889" s="2">
        <v>5410</v>
      </c>
      <c r="P889" s="27">
        <v>1.7999999999999999E-2</v>
      </c>
      <c r="Q889" s="14">
        <v>278.79000000000002</v>
      </c>
      <c r="R889" s="2">
        <v>4111</v>
      </c>
      <c r="S889" s="27">
        <v>1.2999999999999999E-2</v>
      </c>
      <c r="T889" s="14">
        <v>240</v>
      </c>
      <c r="U889" s="27">
        <v>-0.156</v>
      </c>
      <c r="V889" s="2">
        <v>181520</v>
      </c>
      <c r="W889" s="27">
        <v>1.4999999999999999E-2</v>
      </c>
      <c r="X889" s="2">
        <v>1794</v>
      </c>
      <c r="Y889" s="2">
        <v>186725</v>
      </c>
      <c r="Z889" s="27">
        <v>1.4999999999999999E-2</v>
      </c>
      <c r="AA889" s="14">
        <v>1680.61</v>
      </c>
      <c r="AB889" s="2">
        <v>149463</v>
      </c>
      <c r="AC889" s="27">
        <v>1.0999999999999999E-2</v>
      </c>
      <c r="AD889" s="14">
        <v>1674.55</v>
      </c>
      <c r="AE889" s="27">
        <v>-0.17699999999999999</v>
      </c>
    </row>
    <row r="890" spans="1:31" x14ac:dyDescent="0.3">
      <c r="A890" t="s">
        <v>1884</v>
      </c>
      <c r="B890" s="2">
        <v>49</v>
      </c>
      <c r="C890" s="27">
        <v>1.9036519036519036E-2</v>
      </c>
      <c r="D890" s="2">
        <v>27.272727272727199</v>
      </c>
      <c r="E890" s="2">
        <v>101</v>
      </c>
      <c r="F890" s="27">
        <v>3.4672159285959493E-2</v>
      </c>
      <c r="G890" s="14">
        <v>35.151515151515099</v>
      </c>
      <c r="H890" s="2">
        <v>120</v>
      </c>
      <c r="I890" s="27">
        <v>4.2283298097251586E-2</v>
      </c>
      <c r="J890" s="14">
        <v>50.303030303030305</v>
      </c>
      <c r="K890" s="27">
        <v>1.4489795918367347</v>
      </c>
      <c r="L890" s="2">
        <v>4693</v>
      </c>
      <c r="M890" s="27">
        <v>1.7000000000000001E-2</v>
      </c>
      <c r="N890" s="2">
        <v>310</v>
      </c>
      <c r="O890" s="2">
        <v>4170</v>
      </c>
      <c r="P890" s="27">
        <v>1.4E-2</v>
      </c>
      <c r="Q890" s="14">
        <v>226.06</v>
      </c>
      <c r="R890" s="2">
        <v>3623</v>
      </c>
      <c r="S890" s="27">
        <v>1.2E-2</v>
      </c>
      <c r="T890" s="14">
        <v>293.33</v>
      </c>
      <c r="U890" s="27">
        <v>-0.22800000000000001</v>
      </c>
      <c r="V890" s="2">
        <v>177985</v>
      </c>
      <c r="W890" s="27">
        <v>1.4E-2</v>
      </c>
      <c r="X890" s="2">
        <v>1893</v>
      </c>
      <c r="Y890" s="2">
        <v>178948</v>
      </c>
      <c r="Z890" s="27">
        <v>1.4E-2</v>
      </c>
      <c r="AA890" s="14">
        <v>1470.3</v>
      </c>
      <c r="AB890" s="2">
        <v>138441</v>
      </c>
      <c r="AC890" s="27">
        <v>1.0999999999999999E-2</v>
      </c>
      <c r="AD890" s="14">
        <v>1956.97</v>
      </c>
      <c r="AE890" s="27">
        <v>-0.222</v>
      </c>
    </row>
    <row r="891" spans="1:31" x14ac:dyDescent="0.3">
      <c r="A891" t="s">
        <v>1885</v>
      </c>
      <c r="B891" s="2">
        <v>49</v>
      </c>
      <c r="C891" s="27">
        <v>1.9036519036519036E-2</v>
      </c>
      <c r="D891" s="2">
        <v>30.303030303030301</v>
      </c>
      <c r="E891" s="2">
        <v>8</v>
      </c>
      <c r="F891" s="27">
        <v>2.7463096464126332E-3</v>
      </c>
      <c r="G891" s="14">
        <v>7.8787878787878798</v>
      </c>
      <c r="H891" s="2">
        <v>53</v>
      </c>
      <c r="I891" s="27">
        <v>1.8675123326286118E-2</v>
      </c>
      <c r="J891" s="14">
        <v>26.060606060606062</v>
      </c>
      <c r="K891" s="27">
        <v>8.1632653061224483E-2</v>
      </c>
      <c r="L891" s="2">
        <v>4202</v>
      </c>
      <c r="M891" s="27">
        <v>1.4999999999999999E-2</v>
      </c>
      <c r="N891" s="2">
        <v>268</v>
      </c>
      <c r="O891" s="2">
        <v>5480</v>
      </c>
      <c r="P891" s="27">
        <v>1.7999999999999999E-2</v>
      </c>
      <c r="Q891" s="14">
        <v>324.85000000000002</v>
      </c>
      <c r="R891" s="2">
        <v>5070</v>
      </c>
      <c r="S891" s="27">
        <v>1.6E-2</v>
      </c>
      <c r="T891" s="14">
        <v>341.21</v>
      </c>
      <c r="U891" s="27">
        <v>0.20699999999999999</v>
      </c>
      <c r="V891" s="2">
        <v>185124</v>
      </c>
      <c r="W891" s="27">
        <v>1.4999999999999999E-2</v>
      </c>
      <c r="X891" s="2">
        <v>1759</v>
      </c>
      <c r="Y891" s="2">
        <v>182732</v>
      </c>
      <c r="Z891" s="27">
        <v>1.4E-2</v>
      </c>
      <c r="AA891" s="14">
        <v>1817.58</v>
      </c>
      <c r="AB891" s="2">
        <v>155952</v>
      </c>
      <c r="AC891" s="27">
        <v>1.2E-2</v>
      </c>
      <c r="AD891" s="14">
        <v>1783.64</v>
      </c>
      <c r="AE891" s="27">
        <v>-0.158</v>
      </c>
    </row>
    <row r="892" spans="1:31" x14ac:dyDescent="0.3">
      <c r="A892" t="s">
        <v>1886</v>
      </c>
      <c r="B892" s="2">
        <v>63</v>
      </c>
      <c r="C892" s="27">
        <v>2.4475524475524476E-2</v>
      </c>
      <c r="D892" s="2">
        <v>23.636363636363601</v>
      </c>
      <c r="E892" s="2">
        <v>43</v>
      </c>
      <c r="F892" s="27">
        <v>1.4761414349467903E-2</v>
      </c>
      <c r="G892" s="14">
        <v>23.636363636363601</v>
      </c>
      <c r="H892" s="2">
        <v>75</v>
      </c>
      <c r="I892" s="27">
        <v>2.6427061310782242E-2</v>
      </c>
      <c r="J892" s="14">
        <v>33.333333333333336</v>
      </c>
      <c r="K892" s="27">
        <v>0.19047619047619047</v>
      </c>
      <c r="L892" s="2">
        <v>3975</v>
      </c>
      <c r="M892" s="27">
        <v>1.4E-2</v>
      </c>
      <c r="N892" s="2">
        <v>263</v>
      </c>
      <c r="O892" s="2">
        <v>4556</v>
      </c>
      <c r="P892" s="27">
        <v>1.4999999999999999E-2</v>
      </c>
      <c r="Q892" s="14">
        <v>261.20999999999998</v>
      </c>
      <c r="R892" s="2">
        <v>3371</v>
      </c>
      <c r="S892" s="27">
        <v>1.0999999999999999E-2</v>
      </c>
      <c r="T892" s="14">
        <v>215.76</v>
      </c>
      <c r="U892" s="27">
        <v>-0.152</v>
      </c>
      <c r="V892" s="2">
        <v>168707</v>
      </c>
      <c r="W892" s="27">
        <v>1.4E-2</v>
      </c>
      <c r="X892" s="2">
        <v>1664</v>
      </c>
      <c r="Y892" s="2">
        <v>170002</v>
      </c>
      <c r="Z892" s="27">
        <v>1.2999999999999999E-2</v>
      </c>
      <c r="AA892" s="14">
        <v>1722.42</v>
      </c>
      <c r="AB892" s="2">
        <v>140200</v>
      </c>
      <c r="AC892" s="27">
        <v>1.0999999999999999E-2</v>
      </c>
      <c r="AD892" s="14">
        <v>1813.94</v>
      </c>
      <c r="AE892" s="27">
        <v>-0.16900000000000001</v>
      </c>
    </row>
    <row r="893" spans="1:31" x14ac:dyDescent="0.3">
      <c r="A893" t="s">
        <v>1887</v>
      </c>
      <c r="B893" s="2">
        <v>35</v>
      </c>
      <c r="C893" s="27">
        <v>1.3597513597513598E-2</v>
      </c>
      <c r="D893" s="2">
        <v>19.393939393939299</v>
      </c>
      <c r="E893" s="2">
        <v>96</v>
      </c>
      <c r="F893" s="27">
        <v>3.2955715756951595E-2</v>
      </c>
      <c r="G893" s="14">
        <v>33.939393939393902</v>
      </c>
      <c r="H893" s="2">
        <v>66</v>
      </c>
      <c r="I893" s="27">
        <v>2.3255813953488372E-2</v>
      </c>
      <c r="J893" s="14">
        <v>32.727272727272727</v>
      </c>
      <c r="K893" s="27">
        <v>0.88571428571428568</v>
      </c>
      <c r="L893" s="2">
        <v>8497</v>
      </c>
      <c r="M893" s="27">
        <v>0.03</v>
      </c>
      <c r="N893" s="2">
        <v>350</v>
      </c>
      <c r="O893" s="2">
        <v>8334</v>
      </c>
      <c r="P893" s="27">
        <v>2.8000000000000001E-2</v>
      </c>
      <c r="Q893" s="14">
        <v>360.61</v>
      </c>
      <c r="R893" s="2">
        <v>7469</v>
      </c>
      <c r="S893" s="27">
        <v>2.4E-2</v>
      </c>
      <c r="T893" s="14">
        <v>390.91</v>
      </c>
      <c r="U893" s="27">
        <v>-0.121</v>
      </c>
      <c r="V893" s="2">
        <v>351169</v>
      </c>
      <c r="W893" s="27">
        <v>2.8000000000000001E-2</v>
      </c>
      <c r="X893" s="2">
        <v>2313</v>
      </c>
      <c r="Y893" s="2">
        <v>345514</v>
      </c>
      <c r="Z893" s="27">
        <v>2.7E-2</v>
      </c>
      <c r="AA893" s="14">
        <v>2213.94</v>
      </c>
      <c r="AB893" s="2">
        <v>298933</v>
      </c>
      <c r="AC893" s="27">
        <v>2.3E-2</v>
      </c>
      <c r="AD893" s="14">
        <v>2274.5500000000002</v>
      </c>
      <c r="AE893" s="27">
        <v>-0.14899999999999999</v>
      </c>
    </row>
    <row r="894" spans="1:31" x14ac:dyDescent="0.3">
      <c r="A894" t="s">
        <v>1888</v>
      </c>
      <c r="B894" s="2">
        <v>46</v>
      </c>
      <c r="C894" s="27">
        <v>1.7871017871017872E-2</v>
      </c>
      <c r="D894" s="2">
        <v>21.818181818181799</v>
      </c>
      <c r="E894" s="2">
        <v>100</v>
      </c>
      <c r="F894" s="27">
        <v>3.4328870580157912E-2</v>
      </c>
      <c r="G894" s="14">
        <v>33.939393939393902</v>
      </c>
      <c r="H894" s="2">
        <v>129</v>
      </c>
      <c r="I894" s="27">
        <v>4.5454545454545456E-2</v>
      </c>
      <c r="J894" s="14">
        <v>54.545454545454547</v>
      </c>
      <c r="K894" s="27">
        <v>1.8043478260869565</v>
      </c>
      <c r="L894" s="2">
        <v>10331</v>
      </c>
      <c r="M894" s="27">
        <v>3.5999999999999997E-2</v>
      </c>
      <c r="N894" s="2">
        <v>372</v>
      </c>
      <c r="O894" s="2">
        <v>11081</v>
      </c>
      <c r="P894" s="27">
        <v>3.6999999999999998E-2</v>
      </c>
      <c r="Q894" s="14">
        <v>398.79</v>
      </c>
      <c r="R894" s="2">
        <v>10787</v>
      </c>
      <c r="S894" s="27">
        <v>3.5000000000000003E-2</v>
      </c>
      <c r="T894" s="14">
        <v>516.36</v>
      </c>
      <c r="U894" s="27">
        <v>4.3999999999999997E-2</v>
      </c>
      <c r="V894" s="2">
        <v>478269</v>
      </c>
      <c r="W894" s="27">
        <v>3.9E-2</v>
      </c>
      <c r="X894" s="2">
        <v>2739</v>
      </c>
      <c r="Y894" s="2">
        <v>472331</v>
      </c>
      <c r="Z894" s="27">
        <v>3.6999999999999998E-2</v>
      </c>
      <c r="AA894" s="14">
        <v>2560</v>
      </c>
      <c r="AB894" s="2">
        <v>419518</v>
      </c>
      <c r="AC894" s="27">
        <v>3.2000000000000001E-2</v>
      </c>
      <c r="AD894" s="14">
        <v>3154.55</v>
      </c>
      <c r="AE894" s="27">
        <v>-0.123</v>
      </c>
    </row>
    <row r="895" spans="1:31" x14ac:dyDescent="0.3">
      <c r="A895" t="s">
        <v>1889</v>
      </c>
      <c r="B895" s="2">
        <v>37</v>
      </c>
      <c r="C895" s="27">
        <v>1.4374514374514374E-2</v>
      </c>
      <c r="D895" s="2">
        <v>25.4545454545454</v>
      </c>
      <c r="E895" s="2">
        <v>30</v>
      </c>
      <c r="F895" s="27">
        <v>1.0298661174047374E-2</v>
      </c>
      <c r="G895" s="14">
        <v>18.181818181818102</v>
      </c>
      <c r="H895" s="2">
        <v>182</v>
      </c>
      <c r="I895" s="27">
        <v>6.4129668780831567E-2</v>
      </c>
      <c r="J895" s="14">
        <v>52.121212121212125</v>
      </c>
      <c r="K895" s="27">
        <v>3.9189189189189189</v>
      </c>
      <c r="L895" s="2">
        <v>14894</v>
      </c>
      <c r="M895" s="27">
        <v>5.1999999999999998E-2</v>
      </c>
      <c r="N895" s="2">
        <v>504</v>
      </c>
      <c r="O895" s="2">
        <v>13985</v>
      </c>
      <c r="P895" s="27">
        <v>4.7E-2</v>
      </c>
      <c r="Q895" s="14">
        <v>509.7</v>
      </c>
      <c r="R895" s="2">
        <v>13957</v>
      </c>
      <c r="S895" s="27">
        <v>4.4999999999999998E-2</v>
      </c>
      <c r="T895" s="14">
        <v>508.48</v>
      </c>
      <c r="U895" s="27">
        <v>-6.3E-2</v>
      </c>
      <c r="V895" s="2">
        <v>669777</v>
      </c>
      <c r="W895" s="27">
        <v>5.3999999999999999E-2</v>
      </c>
      <c r="X895" s="2">
        <v>2876</v>
      </c>
      <c r="Y895" s="2">
        <v>657826</v>
      </c>
      <c r="Z895" s="27">
        <v>5.1999999999999998E-2</v>
      </c>
      <c r="AA895" s="14">
        <v>2961.21</v>
      </c>
      <c r="AB895" s="2">
        <v>627473</v>
      </c>
      <c r="AC895" s="27">
        <v>4.8000000000000001E-2</v>
      </c>
      <c r="AD895" s="14">
        <v>3192.12</v>
      </c>
      <c r="AE895" s="27">
        <v>-6.3E-2</v>
      </c>
    </row>
    <row r="896" spans="1:31" x14ac:dyDescent="0.3">
      <c r="A896" t="s">
        <v>1890</v>
      </c>
      <c r="B896" s="2">
        <v>0</v>
      </c>
      <c r="C896" s="27">
        <v>0</v>
      </c>
      <c r="D896" s="2">
        <v>80</v>
      </c>
      <c r="E896" s="2">
        <v>76</v>
      </c>
      <c r="F896" s="27">
        <v>2.6089941640920013E-2</v>
      </c>
      <c r="G896" s="14">
        <v>33.939393939393902</v>
      </c>
      <c r="H896" s="2">
        <v>19</v>
      </c>
      <c r="I896" s="27">
        <v>6.6948555320648345E-3</v>
      </c>
      <c r="J896" s="14">
        <v>16.969696969696969</v>
      </c>
      <c r="K896" s="27"/>
      <c r="L896" s="2">
        <v>9464</v>
      </c>
      <c r="M896" s="27">
        <v>3.3000000000000002E-2</v>
      </c>
      <c r="N896" s="2">
        <v>360</v>
      </c>
      <c r="O896" s="2">
        <v>9569</v>
      </c>
      <c r="P896" s="27">
        <v>3.2000000000000001E-2</v>
      </c>
      <c r="Q896" s="14">
        <v>357.58</v>
      </c>
      <c r="R896" s="2">
        <v>12840</v>
      </c>
      <c r="S896" s="27">
        <v>4.1000000000000002E-2</v>
      </c>
      <c r="T896" s="14">
        <v>546.05999999999995</v>
      </c>
      <c r="U896" s="27">
        <v>0.35699999999999998</v>
      </c>
      <c r="V896" s="2">
        <v>520814</v>
      </c>
      <c r="W896" s="27">
        <v>4.2000000000000003E-2</v>
      </c>
      <c r="X896" s="2">
        <v>2710</v>
      </c>
      <c r="Y896" s="2">
        <v>517222</v>
      </c>
      <c r="Z896" s="27">
        <v>4.1000000000000002E-2</v>
      </c>
      <c r="AA896" s="14">
        <v>2844.85</v>
      </c>
      <c r="AB896" s="2">
        <v>540673</v>
      </c>
      <c r="AC896" s="27">
        <v>4.1000000000000002E-2</v>
      </c>
      <c r="AD896" s="14">
        <v>3303.64</v>
      </c>
      <c r="AE896" s="27">
        <v>3.7999999999999999E-2</v>
      </c>
    </row>
    <row r="897" spans="1:31" x14ac:dyDescent="0.3">
      <c r="A897" t="s">
        <v>1891</v>
      </c>
      <c r="B897" s="2">
        <v>11</v>
      </c>
      <c r="C897" s="27">
        <v>4.2735042735042739E-3</v>
      </c>
      <c r="D897" s="2">
        <v>11.5151515151515</v>
      </c>
      <c r="E897" s="2">
        <v>0</v>
      </c>
      <c r="F897" s="27">
        <v>0</v>
      </c>
      <c r="G897" s="14">
        <v>11.5151515151515</v>
      </c>
      <c r="H897" s="2">
        <v>44</v>
      </c>
      <c r="I897" s="27">
        <v>1.5503875968992248E-2</v>
      </c>
      <c r="J897" s="14">
        <v>22.424242424242426</v>
      </c>
      <c r="K897" s="27">
        <v>3</v>
      </c>
      <c r="L897" s="2">
        <v>6265</v>
      </c>
      <c r="M897" s="27">
        <v>2.1999999999999999E-2</v>
      </c>
      <c r="N897" s="2">
        <v>307</v>
      </c>
      <c r="O897" s="2">
        <v>5869</v>
      </c>
      <c r="P897" s="27">
        <v>0.02</v>
      </c>
      <c r="Q897" s="14">
        <v>271.52</v>
      </c>
      <c r="R897" s="2">
        <v>6604</v>
      </c>
      <c r="S897" s="27">
        <v>2.1000000000000001E-2</v>
      </c>
      <c r="T897" s="14">
        <v>349.7</v>
      </c>
      <c r="U897" s="27">
        <v>5.3999999999999999E-2</v>
      </c>
      <c r="V897" s="2">
        <v>347880</v>
      </c>
      <c r="W897" s="27">
        <v>2.8000000000000001E-2</v>
      </c>
      <c r="X897" s="2">
        <v>2208</v>
      </c>
      <c r="Y897" s="2">
        <v>353225</v>
      </c>
      <c r="Z897" s="27">
        <v>2.8000000000000001E-2</v>
      </c>
      <c r="AA897" s="14">
        <v>2696.36</v>
      </c>
      <c r="AB897" s="2">
        <v>406789</v>
      </c>
      <c r="AC897" s="27">
        <v>3.1E-2</v>
      </c>
      <c r="AD897" s="14">
        <v>2966.67</v>
      </c>
      <c r="AE897" s="27">
        <v>0.16900000000000001</v>
      </c>
    </row>
    <row r="898" spans="1:31" x14ac:dyDescent="0.3">
      <c r="A898" t="s">
        <v>1892</v>
      </c>
      <c r="B898" s="2">
        <v>0</v>
      </c>
      <c r="C898" s="27">
        <v>0</v>
      </c>
      <c r="D898" s="2">
        <v>80</v>
      </c>
      <c r="E898" s="2">
        <v>0</v>
      </c>
      <c r="F898" s="27">
        <v>0</v>
      </c>
      <c r="G898" s="14">
        <v>11.5151515151515</v>
      </c>
      <c r="H898" s="2">
        <v>0</v>
      </c>
      <c r="I898" s="27">
        <v>0</v>
      </c>
      <c r="J898" s="14">
        <v>12.727272727272728</v>
      </c>
      <c r="K898" s="27"/>
      <c r="L898" s="2">
        <v>5528</v>
      </c>
      <c r="M898" s="27">
        <v>1.9E-2</v>
      </c>
      <c r="N898" s="2">
        <v>255</v>
      </c>
      <c r="O898" s="2">
        <v>6579</v>
      </c>
      <c r="P898" s="27">
        <v>2.1999999999999999E-2</v>
      </c>
      <c r="Q898" s="14">
        <v>300.61</v>
      </c>
      <c r="R898" s="2">
        <v>9210</v>
      </c>
      <c r="S898" s="27">
        <v>0.03</v>
      </c>
      <c r="T898" s="14">
        <v>458.18</v>
      </c>
      <c r="U898" s="27">
        <v>0.66600000000000004</v>
      </c>
      <c r="V898" s="2">
        <v>407106</v>
      </c>
      <c r="W898" s="27">
        <v>3.3000000000000002E-2</v>
      </c>
      <c r="X898" s="2">
        <v>2364</v>
      </c>
      <c r="Y898" s="2">
        <v>444326</v>
      </c>
      <c r="Z898" s="27">
        <v>3.5000000000000003E-2</v>
      </c>
      <c r="AA898" s="14">
        <v>2751.52</v>
      </c>
      <c r="AB898" s="2">
        <v>563596</v>
      </c>
      <c r="AC898" s="27">
        <v>4.2999999999999997E-2</v>
      </c>
      <c r="AD898" s="14">
        <v>3342.42</v>
      </c>
      <c r="AE898" s="27">
        <v>0.38400000000000001</v>
      </c>
    </row>
    <row r="899" spans="1:31" x14ac:dyDescent="0.3">
      <c r="A899" t="s">
        <v>1893</v>
      </c>
      <c r="B899" s="2">
        <v>0</v>
      </c>
      <c r="C899" s="27">
        <v>0</v>
      </c>
      <c r="D899" s="2">
        <v>80</v>
      </c>
      <c r="E899" s="2">
        <v>0</v>
      </c>
      <c r="F899" s="27">
        <v>0</v>
      </c>
      <c r="G899" s="14">
        <v>11.5151515151515</v>
      </c>
      <c r="H899" s="2">
        <v>22</v>
      </c>
      <c r="I899" s="27">
        <v>7.7519379844961239E-3</v>
      </c>
      <c r="J899" s="14">
        <v>23.030303030303031</v>
      </c>
      <c r="K899" s="27"/>
      <c r="L899" s="2">
        <v>4518</v>
      </c>
      <c r="M899" s="27">
        <v>1.6E-2</v>
      </c>
      <c r="N899" s="2">
        <v>261</v>
      </c>
      <c r="O899" s="2">
        <v>5316</v>
      </c>
      <c r="P899" s="27">
        <v>1.7999999999999999E-2</v>
      </c>
      <c r="Q899" s="14">
        <v>298.18</v>
      </c>
      <c r="R899" s="2">
        <v>9773</v>
      </c>
      <c r="S899" s="27">
        <v>3.2000000000000001E-2</v>
      </c>
      <c r="T899" s="14">
        <v>453.94</v>
      </c>
      <c r="U899" s="27">
        <v>1.163</v>
      </c>
      <c r="V899" s="2">
        <v>435793</v>
      </c>
      <c r="W899" s="27">
        <v>3.5000000000000003E-2</v>
      </c>
      <c r="X899" s="2">
        <v>2528</v>
      </c>
      <c r="Y899" s="2">
        <v>539184</v>
      </c>
      <c r="Z899" s="27">
        <v>4.2000000000000003E-2</v>
      </c>
      <c r="AA899" s="14">
        <v>2876.97</v>
      </c>
      <c r="AB899" s="2">
        <v>858937</v>
      </c>
      <c r="AC899" s="27">
        <v>6.6000000000000003E-2</v>
      </c>
      <c r="AD899" s="14">
        <v>4212.12</v>
      </c>
      <c r="AE899" s="27">
        <v>0.97099999999999997</v>
      </c>
    </row>
    <row r="900" spans="1:31" x14ac:dyDescent="0.3">
      <c r="A900" t="s">
        <v>1896</v>
      </c>
      <c r="B900" s="2">
        <v>259</v>
      </c>
      <c r="C900" s="27">
        <v>0.10062160062160062</v>
      </c>
      <c r="D900" s="2">
        <v>43.030303030303003</v>
      </c>
      <c r="E900" s="2">
        <v>317</v>
      </c>
      <c r="F900" s="27">
        <v>0.10882251973910058</v>
      </c>
      <c r="G900" s="14">
        <v>63.030303030303003</v>
      </c>
      <c r="H900" s="2">
        <v>419</v>
      </c>
      <c r="I900" s="27">
        <v>0.14763918252290345</v>
      </c>
      <c r="J900" s="14">
        <v>90.303030303030312</v>
      </c>
      <c r="K900" s="27">
        <v>0.61776061776061775</v>
      </c>
      <c r="L900" s="2">
        <v>52242</v>
      </c>
      <c r="M900" s="27">
        <v>0.184</v>
      </c>
      <c r="N900" s="2">
        <v>608</v>
      </c>
      <c r="O900" s="2">
        <v>61098</v>
      </c>
      <c r="P900" s="27">
        <v>0.20599999999999999</v>
      </c>
      <c r="Q900" s="14">
        <v>426.67</v>
      </c>
      <c r="R900" s="2">
        <v>71240</v>
      </c>
      <c r="S900" s="27">
        <v>0.23</v>
      </c>
      <c r="T900" s="14">
        <v>649.70000000000005</v>
      </c>
      <c r="U900" s="27">
        <v>0.36399999999999999</v>
      </c>
      <c r="V900" s="2">
        <v>2370426</v>
      </c>
      <c r="W900" s="27">
        <v>0.191</v>
      </c>
      <c r="X900" s="2">
        <v>7998</v>
      </c>
      <c r="Y900" s="2">
        <v>2743356</v>
      </c>
      <c r="Z900" s="27">
        <v>0.216</v>
      </c>
      <c r="AA900" s="14">
        <v>6174.55</v>
      </c>
      <c r="AB900" s="2">
        <v>3198850</v>
      </c>
      <c r="AC900" s="27">
        <v>0.24399999999999999</v>
      </c>
      <c r="AD900" s="14">
        <v>5861.21</v>
      </c>
      <c r="AE900" s="27">
        <v>0.34899999999999998</v>
      </c>
    </row>
    <row r="901" spans="1:31" x14ac:dyDescent="0.3">
      <c r="A901" t="s">
        <v>1878</v>
      </c>
      <c r="B901" s="2">
        <v>10</v>
      </c>
      <c r="C901" s="27">
        <v>3.885003885003885E-3</v>
      </c>
      <c r="D901" s="2">
        <v>10.909090909090899</v>
      </c>
      <c r="E901" s="2">
        <v>20</v>
      </c>
      <c r="F901" s="27">
        <v>6.8657741160315826E-3</v>
      </c>
      <c r="G901" s="14">
        <v>15.151515151515101</v>
      </c>
      <c r="H901" s="2">
        <v>0</v>
      </c>
      <c r="I901" s="27">
        <v>0</v>
      </c>
      <c r="J901" s="14">
        <v>12.727272727272728</v>
      </c>
      <c r="K901" s="27">
        <v>-1</v>
      </c>
      <c r="L901" s="2">
        <v>3814</v>
      </c>
      <c r="M901" s="27">
        <v>1.2999999999999999E-2</v>
      </c>
      <c r="N901" s="2">
        <v>256</v>
      </c>
      <c r="O901" s="2">
        <v>3504</v>
      </c>
      <c r="P901" s="27">
        <v>1.2E-2</v>
      </c>
      <c r="Q901" s="14">
        <v>207.88</v>
      </c>
      <c r="R901" s="2">
        <v>4642</v>
      </c>
      <c r="S901" s="27">
        <v>1.4999999999999999E-2</v>
      </c>
      <c r="T901" s="14">
        <v>334.55</v>
      </c>
      <c r="U901" s="27">
        <v>0.217</v>
      </c>
      <c r="V901" s="2">
        <v>151542</v>
      </c>
      <c r="W901" s="27">
        <v>1.2E-2</v>
      </c>
      <c r="X901" s="2">
        <v>1814</v>
      </c>
      <c r="Y901" s="2">
        <v>159713</v>
      </c>
      <c r="Z901" s="27">
        <v>1.2999999999999999E-2</v>
      </c>
      <c r="AA901" s="14">
        <v>1592.12</v>
      </c>
      <c r="AB901" s="2">
        <v>172556</v>
      </c>
      <c r="AC901" s="27">
        <v>1.2999999999999999E-2</v>
      </c>
      <c r="AD901" s="14">
        <v>2201.8200000000002</v>
      </c>
      <c r="AE901" s="27">
        <v>0.13900000000000001</v>
      </c>
    </row>
    <row r="902" spans="1:31" x14ac:dyDescent="0.3">
      <c r="A902" t="s">
        <v>1879</v>
      </c>
      <c r="B902" s="2">
        <v>78</v>
      </c>
      <c r="C902" s="27">
        <v>3.0303030303030304E-2</v>
      </c>
      <c r="D902" s="2">
        <v>30.909090909090899</v>
      </c>
      <c r="E902" s="2">
        <v>64</v>
      </c>
      <c r="F902" s="27">
        <v>2.1970477171301066E-2</v>
      </c>
      <c r="G902" s="14">
        <v>26.060606060605998</v>
      </c>
      <c r="H902" s="2">
        <v>91</v>
      </c>
      <c r="I902" s="27">
        <v>3.2064834390415783E-2</v>
      </c>
      <c r="J902" s="14">
        <v>52.727272727272727</v>
      </c>
      <c r="K902" s="27">
        <v>0.16666666666666666</v>
      </c>
      <c r="L902" s="2">
        <v>5752</v>
      </c>
      <c r="M902" s="27">
        <v>0.02</v>
      </c>
      <c r="N902" s="2">
        <v>324</v>
      </c>
      <c r="O902" s="2">
        <v>6344</v>
      </c>
      <c r="P902" s="27">
        <v>2.1000000000000001E-2</v>
      </c>
      <c r="Q902" s="14">
        <v>285.45</v>
      </c>
      <c r="R902" s="2">
        <v>6332</v>
      </c>
      <c r="S902" s="27">
        <v>0.02</v>
      </c>
      <c r="T902" s="14">
        <v>350.91</v>
      </c>
      <c r="U902" s="27">
        <v>0.10100000000000001</v>
      </c>
      <c r="V902" s="2">
        <v>247102</v>
      </c>
      <c r="W902" s="27">
        <v>0.02</v>
      </c>
      <c r="X902" s="2">
        <v>2205</v>
      </c>
      <c r="Y902" s="2">
        <v>241879</v>
      </c>
      <c r="Z902" s="27">
        <v>1.9E-2</v>
      </c>
      <c r="AA902" s="14">
        <v>1803.64</v>
      </c>
      <c r="AB902" s="2">
        <v>231833</v>
      </c>
      <c r="AC902" s="27">
        <v>1.7999999999999999E-2</v>
      </c>
      <c r="AD902" s="14">
        <v>1871.52</v>
      </c>
      <c r="AE902" s="27">
        <v>-6.2E-2</v>
      </c>
    </row>
    <row r="903" spans="1:31" x14ac:dyDescent="0.3">
      <c r="A903" t="s">
        <v>1880</v>
      </c>
      <c r="B903" s="2">
        <v>31</v>
      </c>
      <c r="C903" s="27">
        <v>1.2043512043512044E-2</v>
      </c>
      <c r="D903" s="2">
        <v>16.363636363636299</v>
      </c>
      <c r="E903" s="2">
        <v>59</v>
      </c>
      <c r="F903" s="27">
        <v>2.0254033642293168E-2</v>
      </c>
      <c r="G903" s="14">
        <v>27.878787878787801</v>
      </c>
      <c r="H903" s="2">
        <v>48</v>
      </c>
      <c r="I903" s="27">
        <v>1.6913319238900635E-2</v>
      </c>
      <c r="J903" s="14">
        <v>18.181818181818183</v>
      </c>
      <c r="K903" s="27">
        <v>0.54838709677419351</v>
      </c>
      <c r="L903" s="2">
        <v>5457</v>
      </c>
      <c r="M903" s="27">
        <v>1.9E-2</v>
      </c>
      <c r="N903" s="2">
        <v>281</v>
      </c>
      <c r="O903" s="2">
        <v>5504</v>
      </c>
      <c r="P903" s="27">
        <v>1.9E-2</v>
      </c>
      <c r="Q903" s="14">
        <v>279</v>
      </c>
      <c r="R903" s="2">
        <v>4837</v>
      </c>
      <c r="S903" s="27">
        <v>1.6E-2</v>
      </c>
      <c r="T903" s="14">
        <v>364.85</v>
      </c>
      <c r="U903" s="27">
        <v>-0.114</v>
      </c>
      <c r="V903" s="2">
        <v>198221</v>
      </c>
      <c r="W903" s="27">
        <v>1.6E-2</v>
      </c>
      <c r="X903" s="2">
        <v>1577</v>
      </c>
      <c r="Y903" s="2">
        <v>212934</v>
      </c>
      <c r="Z903" s="27">
        <v>1.7000000000000001E-2</v>
      </c>
      <c r="AA903" s="14">
        <v>1827</v>
      </c>
      <c r="AB903" s="2">
        <v>189249</v>
      </c>
      <c r="AC903" s="27">
        <v>1.4E-2</v>
      </c>
      <c r="AD903" s="14">
        <v>1842.42</v>
      </c>
      <c r="AE903" s="27">
        <v>-4.4999999999999998E-2</v>
      </c>
    </row>
    <row r="904" spans="1:31" x14ac:dyDescent="0.3">
      <c r="A904" t="s">
        <v>1881</v>
      </c>
      <c r="B904" s="2">
        <v>0</v>
      </c>
      <c r="C904" s="27">
        <v>0</v>
      </c>
      <c r="D904" s="2">
        <v>80</v>
      </c>
      <c r="E904" s="2">
        <v>6</v>
      </c>
      <c r="F904" s="27">
        <v>2.0597322348094747E-3</v>
      </c>
      <c r="G904" s="14">
        <v>5.4545454545454497</v>
      </c>
      <c r="H904" s="2">
        <v>50</v>
      </c>
      <c r="I904" s="27">
        <v>1.7618040873854827E-2</v>
      </c>
      <c r="J904" s="14">
        <v>25.454545454545457</v>
      </c>
      <c r="K904" s="27"/>
      <c r="L904" s="2">
        <v>4374</v>
      </c>
      <c r="M904" s="27">
        <v>1.4999999999999999E-2</v>
      </c>
      <c r="N904" s="2">
        <v>249</v>
      </c>
      <c r="O904" s="2">
        <v>4550</v>
      </c>
      <c r="P904" s="27">
        <v>1.4999999999999999E-2</v>
      </c>
      <c r="Q904" s="14">
        <v>259.39</v>
      </c>
      <c r="R904" s="2">
        <v>5203</v>
      </c>
      <c r="S904" s="27">
        <v>1.7000000000000001E-2</v>
      </c>
      <c r="T904" s="14">
        <v>318.79000000000002</v>
      </c>
      <c r="U904" s="27">
        <v>0.19</v>
      </c>
      <c r="V904" s="2">
        <v>174696</v>
      </c>
      <c r="W904" s="27">
        <v>1.4E-2</v>
      </c>
      <c r="X904" s="2">
        <v>1710</v>
      </c>
      <c r="Y904" s="2">
        <v>183319</v>
      </c>
      <c r="Z904" s="27">
        <v>1.4E-2</v>
      </c>
      <c r="AA904" s="14">
        <v>1595.76</v>
      </c>
      <c r="AB904" s="2">
        <v>173679</v>
      </c>
      <c r="AC904" s="27">
        <v>1.2999999999999999E-2</v>
      </c>
      <c r="AD904" s="14">
        <v>1687.88</v>
      </c>
      <c r="AE904" s="27">
        <v>-6.0000000000000001E-3</v>
      </c>
    </row>
    <row r="905" spans="1:31" x14ac:dyDescent="0.3">
      <c r="A905" t="s">
        <v>1882</v>
      </c>
      <c r="B905" s="2">
        <v>0</v>
      </c>
      <c r="C905" s="27">
        <v>0</v>
      </c>
      <c r="D905" s="2">
        <v>80</v>
      </c>
      <c r="E905" s="2">
        <v>0</v>
      </c>
      <c r="F905" s="27">
        <v>0</v>
      </c>
      <c r="G905" s="14">
        <v>11.5151515151515</v>
      </c>
      <c r="H905" s="2">
        <v>89</v>
      </c>
      <c r="I905" s="27">
        <v>3.1360112755461592E-2</v>
      </c>
      <c r="J905" s="14">
        <v>46.060606060606062</v>
      </c>
      <c r="K905" s="27"/>
      <c r="L905" s="2">
        <v>3756</v>
      </c>
      <c r="M905" s="27">
        <v>1.2999999999999999E-2</v>
      </c>
      <c r="N905" s="2">
        <v>256</v>
      </c>
      <c r="O905" s="2">
        <v>4533</v>
      </c>
      <c r="P905" s="27">
        <v>1.4999999999999999E-2</v>
      </c>
      <c r="Q905" s="14">
        <v>203.03</v>
      </c>
      <c r="R905" s="2">
        <v>4109</v>
      </c>
      <c r="S905" s="27">
        <v>1.2999999999999999E-2</v>
      </c>
      <c r="T905" s="14">
        <v>320</v>
      </c>
      <c r="U905" s="27">
        <v>9.4E-2</v>
      </c>
      <c r="V905" s="2">
        <v>154774</v>
      </c>
      <c r="W905" s="27">
        <v>1.2E-2</v>
      </c>
      <c r="X905" s="2">
        <v>1656</v>
      </c>
      <c r="Y905" s="2">
        <v>162147</v>
      </c>
      <c r="Z905" s="27">
        <v>1.2999999999999999E-2</v>
      </c>
      <c r="AA905" s="14">
        <v>1348.48</v>
      </c>
      <c r="AB905" s="2">
        <v>156105</v>
      </c>
      <c r="AC905" s="27">
        <v>1.2E-2</v>
      </c>
      <c r="AD905" s="14">
        <v>1991.52</v>
      </c>
      <c r="AE905" s="27">
        <v>8.9999999999999993E-3</v>
      </c>
    </row>
    <row r="906" spans="1:31" x14ac:dyDescent="0.3">
      <c r="A906" t="s">
        <v>1883</v>
      </c>
      <c r="B906" s="2">
        <v>8</v>
      </c>
      <c r="C906" s="27">
        <v>3.108003108003108E-3</v>
      </c>
      <c r="D906" s="2">
        <v>8.4848484848484809</v>
      </c>
      <c r="E906" s="2">
        <v>14</v>
      </c>
      <c r="F906" s="27">
        <v>4.8060418812221079E-3</v>
      </c>
      <c r="G906" s="14">
        <v>13.9393939393939</v>
      </c>
      <c r="H906" s="2">
        <v>11</v>
      </c>
      <c r="I906" s="27">
        <v>3.875968992248062E-3</v>
      </c>
      <c r="J906" s="14">
        <v>11.515151515151516</v>
      </c>
      <c r="K906" s="27">
        <v>0.375</v>
      </c>
      <c r="L906" s="2">
        <v>3148</v>
      </c>
      <c r="M906" s="27">
        <v>1.0999999999999999E-2</v>
      </c>
      <c r="N906" s="2">
        <v>165</v>
      </c>
      <c r="O906" s="2">
        <v>3737</v>
      </c>
      <c r="P906" s="27">
        <v>1.2999999999999999E-2</v>
      </c>
      <c r="Q906" s="14">
        <v>234.55</v>
      </c>
      <c r="R906" s="2">
        <v>3832</v>
      </c>
      <c r="S906" s="27">
        <v>1.2E-2</v>
      </c>
      <c r="T906" s="14">
        <v>252.73</v>
      </c>
      <c r="U906" s="27">
        <v>0.217</v>
      </c>
      <c r="V906" s="2">
        <v>134523</v>
      </c>
      <c r="W906" s="27">
        <v>1.0999999999999999E-2</v>
      </c>
      <c r="X906" s="2">
        <v>1413</v>
      </c>
      <c r="Y906" s="2">
        <v>150407</v>
      </c>
      <c r="Z906" s="27">
        <v>1.2E-2</v>
      </c>
      <c r="AA906" s="14">
        <v>1505.45</v>
      </c>
      <c r="AB906" s="2">
        <v>146101</v>
      </c>
      <c r="AC906" s="27">
        <v>1.0999999999999999E-2</v>
      </c>
      <c r="AD906" s="14">
        <v>1823.64</v>
      </c>
      <c r="AE906" s="27">
        <v>8.5999999999999993E-2</v>
      </c>
    </row>
    <row r="907" spans="1:31" x14ac:dyDescent="0.3">
      <c r="A907" t="s">
        <v>1884</v>
      </c>
      <c r="B907" s="2">
        <v>9</v>
      </c>
      <c r="C907" s="27">
        <v>3.4965034965034965E-3</v>
      </c>
      <c r="D907" s="2">
        <v>8.4848484848484809</v>
      </c>
      <c r="E907" s="2">
        <v>38</v>
      </c>
      <c r="F907" s="27">
        <v>1.3044970820460007E-2</v>
      </c>
      <c r="G907" s="14">
        <v>28.484848484848399</v>
      </c>
      <c r="H907" s="2">
        <v>0</v>
      </c>
      <c r="I907" s="27">
        <v>0</v>
      </c>
      <c r="J907" s="14">
        <v>12.727272727272728</v>
      </c>
      <c r="K907" s="27">
        <v>-1</v>
      </c>
      <c r="L907" s="2">
        <v>2628</v>
      </c>
      <c r="M907" s="27">
        <v>8.9999999999999993E-3</v>
      </c>
      <c r="N907" s="2">
        <v>216</v>
      </c>
      <c r="O907" s="2">
        <v>3184</v>
      </c>
      <c r="P907" s="27">
        <v>1.0999999999999999E-2</v>
      </c>
      <c r="Q907" s="14">
        <v>189.09</v>
      </c>
      <c r="R907" s="2">
        <v>3424</v>
      </c>
      <c r="S907" s="27">
        <v>1.0999999999999999E-2</v>
      </c>
      <c r="T907" s="14">
        <v>249.7</v>
      </c>
      <c r="U907" s="27">
        <v>0.30299999999999999</v>
      </c>
      <c r="V907" s="2">
        <v>122064</v>
      </c>
      <c r="W907" s="27">
        <v>0.01</v>
      </c>
      <c r="X907" s="2">
        <v>1367</v>
      </c>
      <c r="Y907" s="2">
        <v>135785</v>
      </c>
      <c r="Z907" s="27">
        <v>1.0999999999999999E-2</v>
      </c>
      <c r="AA907" s="14">
        <v>1373.33</v>
      </c>
      <c r="AB907" s="2">
        <v>133947</v>
      </c>
      <c r="AC907" s="27">
        <v>0.01</v>
      </c>
      <c r="AD907" s="14">
        <v>1616.97</v>
      </c>
      <c r="AE907" s="27">
        <v>9.7000000000000003E-2</v>
      </c>
    </row>
    <row r="908" spans="1:31" x14ac:dyDescent="0.3">
      <c r="A908" t="s">
        <v>1885</v>
      </c>
      <c r="B908" s="2">
        <v>18</v>
      </c>
      <c r="C908" s="27">
        <v>6.993006993006993E-3</v>
      </c>
      <c r="D908" s="2">
        <v>11.5151515151515</v>
      </c>
      <c r="E908" s="2">
        <v>22</v>
      </c>
      <c r="F908" s="27">
        <v>7.5523515276347411E-3</v>
      </c>
      <c r="G908" s="14">
        <v>15.757575757575699</v>
      </c>
      <c r="H908" s="2">
        <v>0</v>
      </c>
      <c r="I908" s="27">
        <v>0</v>
      </c>
      <c r="J908" s="14">
        <v>12.727272727272728</v>
      </c>
      <c r="K908" s="27">
        <v>-1</v>
      </c>
      <c r="L908" s="2">
        <v>2424</v>
      </c>
      <c r="M908" s="27">
        <v>8.9999999999999993E-3</v>
      </c>
      <c r="N908" s="2">
        <v>193</v>
      </c>
      <c r="O908" s="2">
        <v>3157</v>
      </c>
      <c r="P908" s="27">
        <v>1.0999999999999999E-2</v>
      </c>
      <c r="Q908" s="14">
        <v>217.58</v>
      </c>
      <c r="R908" s="2">
        <v>3327</v>
      </c>
      <c r="S908" s="27">
        <v>1.0999999999999999E-2</v>
      </c>
      <c r="T908" s="14">
        <v>281.82</v>
      </c>
      <c r="U908" s="27">
        <v>0.373</v>
      </c>
      <c r="V908" s="2">
        <v>112684</v>
      </c>
      <c r="W908" s="27">
        <v>8.9999999999999993E-3</v>
      </c>
      <c r="X908" s="2">
        <v>1188</v>
      </c>
      <c r="Y908" s="2">
        <v>123104</v>
      </c>
      <c r="Z908" s="27">
        <v>0.01</v>
      </c>
      <c r="AA908" s="14">
        <v>1380.61</v>
      </c>
      <c r="AB908" s="2">
        <v>124511</v>
      </c>
      <c r="AC908" s="27">
        <v>0.01</v>
      </c>
      <c r="AD908" s="14">
        <v>1690.3</v>
      </c>
      <c r="AE908" s="27">
        <v>0.105</v>
      </c>
    </row>
    <row r="909" spans="1:31" x14ac:dyDescent="0.3">
      <c r="A909" t="s">
        <v>1886</v>
      </c>
      <c r="B909" s="2">
        <v>43</v>
      </c>
      <c r="C909" s="27">
        <v>1.6705516705516704E-2</v>
      </c>
      <c r="D909" s="2">
        <v>23.030303030302999</v>
      </c>
      <c r="E909" s="2">
        <v>0</v>
      </c>
      <c r="F909" s="27">
        <v>0</v>
      </c>
      <c r="G909" s="14">
        <v>11.5151515151515</v>
      </c>
      <c r="H909" s="2">
        <v>0</v>
      </c>
      <c r="I909" s="27">
        <v>0</v>
      </c>
      <c r="J909" s="14">
        <v>12.727272727272728</v>
      </c>
      <c r="K909" s="27">
        <v>-1</v>
      </c>
      <c r="L909" s="2">
        <v>2301</v>
      </c>
      <c r="M909" s="27">
        <v>8.0000000000000002E-3</v>
      </c>
      <c r="N909" s="2">
        <v>192</v>
      </c>
      <c r="O909" s="2">
        <v>2559</v>
      </c>
      <c r="P909" s="27">
        <v>8.9999999999999993E-3</v>
      </c>
      <c r="Q909" s="14">
        <v>215.15</v>
      </c>
      <c r="R909" s="2">
        <v>2535</v>
      </c>
      <c r="S909" s="27">
        <v>8.0000000000000002E-3</v>
      </c>
      <c r="T909" s="14">
        <v>218.18</v>
      </c>
      <c r="U909" s="27">
        <v>0.10199999999999999</v>
      </c>
      <c r="V909" s="2">
        <v>99775</v>
      </c>
      <c r="W909" s="27">
        <v>8.0000000000000002E-3</v>
      </c>
      <c r="X909" s="2">
        <v>1258</v>
      </c>
      <c r="Y909" s="2">
        <v>112306</v>
      </c>
      <c r="Z909" s="27">
        <v>8.9999999999999993E-3</v>
      </c>
      <c r="AA909" s="14">
        <v>1306.06</v>
      </c>
      <c r="AB909" s="2">
        <v>116059</v>
      </c>
      <c r="AC909" s="27">
        <v>8.9999999999999993E-3</v>
      </c>
      <c r="AD909" s="14">
        <v>1533.33</v>
      </c>
      <c r="AE909" s="27">
        <v>0.16300000000000001</v>
      </c>
    </row>
    <row r="910" spans="1:31" x14ac:dyDescent="0.3">
      <c r="A910" t="s">
        <v>1887</v>
      </c>
      <c r="B910" s="2">
        <v>10</v>
      </c>
      <c r="C910" s="27">
        <v>3.885003885003885E-3</v>
      </c>
      <c r="D910" s="2">
        <v>12.1212121212121</v>
      </c>
      <c r="E910" s="2">
        <v>38</v>
      </c>
      <c r="F910" s="27">
        <v>1.3044970820460007E-2</v>
      </c>
      <c r="G910" s="14">
        <v>35.151515151515099</v>
      </c>
      <c r="H910" s="2">
        <v>21</v>
      </c>
      <c r="I910" s="27">
        <v>7.3995771670190271E-3</v>
      </c>
      <c r="J910" s="14">
        <v>20</v>
      </c>
      <c r="K910" s="27">
        <v>1.1000000000000001</v>
      </c>
      <c r="L910" s="2">
        <v>4016</v>
      </c>
      <c r="M910" s="27">
        <v>1.4E-2</v>
      </c>
      <c r="N910" s="2">
        <v>262</v>
      </c>
      <c r="O910" s="2">
        <v>4556</v>
      </c>
      <c r="P910" s="27">
        <v>1.4999999999999999E-2</v>
      </c>
      <c r="Q910" s="14">
        <v>245.45</v>
      </c>
      <c r="R910" s="2">
        <v>5287</v>
      </c>
      <c r="S910" s="27">
        <v>1.7000000000000001E-2</v>
      </c>
      <c r="T910" s="14">
        <v>337.58</v>
      </c>
      <c r="U910" s="27">
        <v>0.316</v>
      </c>
      <c r="V910" s="2">
        <v>171819</v>
      </c>
      <c r="W910" s="27">
        <v>1.4E-2</v>
      </c>
      <c r="X910" s="2">
        <v>1372</v>
      </c>
      <c r="Y910" s="2">
        <v>196124</v>
      </c>
      <c r="Z910" s="27">
        <v>1.4999999999999999E-2</v>
      </c>
      <c r="AA910" s="14">
        <v>1499.39</v>
      </c>
      <c r="AB910" s="2">
        <v>216099</v>
      </c>
      <c r="AC910" s="27">
        <v>1.6E-2</v>
      </c>
      <c r="AD910" s="14">
        <v>2040</v>
      </c>
      <c r="AE910" s="27">
        <v>0.25800000000000001</v>
      </c>
    </row>
    <row r="911" spans="1:31" x14ac:dyDescent="0.3">
      <c r="A911" t="s">
        <v>1888</v>
      </c>
      <c r="B911" s="2">
        <v>44</v>
      </c>
      <c r="C911" s="27">
        <v>1.7094017094017096E-2</v>
      </c>
      <c r="D911" s="2">
        <v>21.2121212121212</v>
      </c>
      <c r="E911" s="2">
        <v>30</v>
      </c>
      <c r="F911" s="27">
        <v>1.0298661174047374E-2</v>
      </c>
      <c r="G911" s="14">
        <v>16.969696969696901</v>
      </c>
      <c r="H911" s="2">
        <v>61</v>
      </c>
      <c r="I911" s="27">
        <v>2.1494009866102889E-2</v>
      </c>
      <c r="J911" s="14">
        <v>40.606060606060609</v>
      </c>
      <c r="K911" s="27">
        <v>0.38636363636363635</v>
      </c>
      <c r="L911" s="2">
        <v>4390</v>
      </c>
      <c r="M911" s="27">
        <v>1.4999999999999999E-2</v>
      </c>
      <c r="N911" s="2">
        <v>221</v>
      </c>
      <c r="O911" s="2">
        <v>5701</v>
      </c>
      <c r="P911" s="27">
        <v>1.9E-2</v>
      </c>
      <c r="Q911" s="14">
        <v>249.7</v>
      </c>
      <c r="R911" s="2">
        <v>5944</v>
      </c>
      <c r="S911" s="27">
        <v>1.9E-2</v>
      </c>
      <c r="T911" s="14">
        <v>336.36</v>
      </c>
      <c r="U911" s="27">
        <v>0.35399999999999998</v>
      </c>
      <c r="V911" s="2">
        <v>199076</v>
      </c>
      <c r="W911" s="27">
        <v>1.6E-2</v>
      </c>
      <c r="X911" s="2">
        <v>1464</v>
      </c>
      <c r="Y911" s="2">
        <v>241421</v>
      </c>
      <c r="Z911" s="27">
        <v>1.9E-2</v>
      </c>
      <c r="AA911" s="14">
        <v>2001.82</v>
      </c>
      <c r="AB911" s="2">
        <v>279893</v>
      </c>
      <c r="AC911" s="27">
        <v>2.1000000000000001E-2</v>
      </c>
      <c r="AD911" s="14">
        <v>2307.88</v>
      </c>
      <c r="AE911" s="27">
        <v>0.40600000000000003</v>
      </c>
    </row>
    <row r="912" spans="1:31" x14ac:dyDescent="0.3">
      <c r="A912" t="s">
        <v>1889</v>
      </c>
      <c r="B912" s="2">
        <v>8</v>
      </c>
      <c r="C912" s="27">
        <v>3.108003108003108E-3</v>
      </c>
      <c r="D912" s="2">
        <v>7.8787878787878798</v>
      </c>
      <c r="E912" s="2">
        <v>18</v>
      </c>
      <c r="F912" s="27">
        <v>6.1791967044284241E-3</v>
      </c>
      <c r="G912" s="14">
        <v>13.9393939393939</v>
      </c>
      <c r="H912" s="2">
        <v>8</v>
      </c>
      <c r="I912" s="27">
        <v>2.8188865398167725E-3</v>
      </c>
      <c r="J912" s="14">
        <v>8.4848484848484844</v>
      </c>
      <c r="K912" s="27">
        <v>0</v>
      </c>
      <c r="L912" s="2">
        <v>4447</v>
      </c>
      <c r="M912" s="27">
        <v>1.6E-2</v>
      </c>
      <c r="N912" s="2">
        <v>259</v>
      </c>
      <c r="O912" s="2">
        <v>5507</v>
      </c>
      <c r="P912" s="27">
        <v>1.9E-2</v>
      </c>
      <c r="Q912" s="14">
        <v>260.61</v>
      </c>
      <c r="R912" s="2">
        <v>7350</v>
      </c>
      <c r="S912" s="27">
        <v>2.4E-2</v>
      </c>
      <c r="T912" s="14">
        <v>400</v>
      </c>
      <c r="U912" s="27">
        <v>0.65300000000000002</v>
      </c>
      <c r="V912" s="2">
        <v>215664</v>
      </c>
      <c r="W912" s="27">
        <v>1.7000000000000001E-2</v>
      </c>
      <c r="X912" s="2">
        <v>1700</v>
      </c>
      <c r="Y912" s="2">
        <v>271025</v>
      </c>
      <c r="Z912" s="27">
        <v>2.1000000000000001E-2</v>
      </c>
      <c r="AA912" s="14">
        <v>1778.79</v>
      </c>
      <c r="AB912" s="2">
        <v>355361</v>
      </c>
      <c r="AC912" s="27">
        <v>2.7E-2</v>
      </c>
      <c r="AD912" s="14">
        <v>2589.6999999999998</v>
      </c>
      <c r="AE912" s="27">
        <v>0.64800000000000002</v>
      </c>
    </row>
    <row r="913" spans="1:31" x14ac:dyDescent="0.3">
      <c r="A913" t="s">
        <v>1890</v>
      </c>
      <c r="B913" s="2">
        <v>0</v>
      </c>
      <c r="C913" s="27">
        <v>0</v>
      </c>
      <c r="D913" s="2">
        <v>80</v>
      </c>
      <c r="E913" s="2">
        <v>8</v>
      </c>
      <c r="F913" s="27">
        <v>2.7463096464126332E-3</v>
      </c>
      <c r="G913" s="14">
        <v>7.8787878787878798</v>
      </c>
      <c r="H913" s="2">
        <v>30</v>
      </c>
      <c r="I913" s="27">
        <v>1.0570824524312896E-2</v>
      </c>
      <c r="J913" s="14">
        <v>23.030303030303031</v>
      </c>
      <c r="K913" s="27"/>
      <c r="L913" s="2">
        <v>2115</v>
      </c>
      <c r="M913" s="27">
        <v>7.0000000000000001E-3</v>
      </c>
      <c r="N913" s="2">
        <v>164</v>
      </c>
      <c r="O913" s="2">
        <v>3180</v>
      </c>
      <c r="P913" s="27">
        <v>1.0999999999999999E-2</v>
      </c>
      <c r="Q913" s="14">
        <v>193.33</v>
      </c>
      <c r="R913" s="2">
        <v>5366</v>
      </c>
      <c r="S913" s="27">
        <v>1.7000000000000001E-2</v>
      </c>
      <c r="T913" s="14">
        <v>318.18</v>
      </c>
      <c r="U913" s="27">
        <v>1.5369999999999999</v>
      </c>
      <c r="V913" s="2">
        <v>133523</v>
      </c>
      <c r="W913" s="27">
        <v>1.0999999999999999E-2</v>
      </c>
      <c r="X913" s="2">
        <v>1167</v>
      </c>
      <c r="Y913" s="2">
        <v>179643</v>
      </c>
      <c r="Z913" s="27">
        <v>1.4E-2</v>
      </c>
      <c r="AA913" s="14">
        <v>1622.42</v>
      </c>
      <c r="AB913" s="2">
        <v>256255</v>
      </c>
      <c r="AC913" s="27">
        <v>0.02</v>
      </c>
      <c r="AD913" s="14">
        <v>2416.36</v>
      </c>
      <c r="AE913" s="27">
        <v>0.91900000000000004</v>
      </c>
    </row>
    <row r="914" spans="1:31" x14ac:dyDescent="0.3">
      <c r="A914" t="s">
        <v>1891</v>
      </c>
      <c r="B914" s="2">
        <v>0</v>
      </c>
      <c r="C914" s="27">
        <v>0</v>
      </c>
      <c r="D914" s="2">
        <v>80</v>
      </c>
      <c r="E914" s="2">
        <v>0</v>
      </c>
      <c r="F914" s="27">
        <v>0</v>
      </c>
      <c r="G914" s="14">
        <v>11.5151515151515</v>
      </c>
      <c r="H914" s="2">
        <v>0</v>
      </c>
      <c r="I914" s="27">
        <v>0</v>
      </c>
      <c r="J914" s="14">
        <v>12.727272727272728</v>
      </c>
      <c r="K914" s="27"/>
      <c r="L914" s="2">
        <v>1247</v>
      </c>
      <c r="M914" s="27">
        <v>4.0000000000000001E-3</v>
      </c>
      <c r="N914" s="2">
        <v>140</v>
      </c>
      <c r="O914" s="2">
        <v>1742</v>
      </c>
      <c r="P914" s="27">
        <v>6.0000000000000001E-3</v>
      </c>
      <c r="Q914" s="14">
        <v>116.97</v>
      </c>
      <c r="R914" s="2">
        <v>2591</v>
      </c>
      <c r="S914" s="27">
        <v>8.0000000000000002E-3</v>
      </c>
      <c r="T914" s="14">
        <v>179.39</v>
      </c>
      <c r="U914" s="27">
        <v>1.0780000000000001</v>
      </c>
      <c r="V914" s="2">
        <v>79909</v>
      </c>
      <c r="W914" s="27">
        <v>6.0000000000000001E-3</v>
      </c>
      <c r="X914" s="2">
        <v>978</v>
      </c>
      <c r="Y914" s="2">
        <v>111902</v>
      </c>
      <c r="Z914" s="27">
        <v>8.9999999999999993E-3</v>
      </c>
      <c r="AA914" s="14">
        <v>1129.0899999999999</v>
      </c>
      <c r="AB914" s="2">
        <v>170039</v>
      </c>
      <c r="AC914" s="27">
        <v>1.2999999999999999E-2</v>
      </c>
      <c r="AD914" s="14">
        <v>1955.76</v>
      </c>
      <c r="AE914" s="27">
        <v>1.1279999999999999</v>
      </c>
    </row>
    <row r="915" spans="1:31" x14ac:dyDescent="0.3">
      <c r="A915" t="s">
        <v>1892</v>
      </c>
      <c r="B915" s="2">
        <v>0</v>
      </c>
      <c r="C915" s="27">
        <v>0</v>
      </c>
      <c r="D915" s="2">
        <v>80</v>
      </c>
      <c r="E915" s="2">
        <v>0</v>
      </c>
      <c r="F915" s="27">
        <v>0</v>
      </c>
      <c r="G915" s="14">
        <v>11.5151515151515</v>
      </c>
      <c r="H915" s="2">
        <v>0</v>
      </c>
      <c r="I915" s="27">
        <v>0</v>
      </c>
      <c r="J915" s="14">
        <v>12.727272727272728</v>
      </c>
      <c r="K915" s="27"/>
      <c r="L915" s="2">
        <v>1084</v>
      </c>
      <c r="M915" s="27">
        <v>4.0000000000000001E-3</v>
      </c>
      <c r="N915" s="2">
        <v>104</v>
      </c>
      <c r="O915" s="2">
        <v>1855</v>
      </c>
      <c r="P915" s="27">
        <v>6.0000000000000001E-3</v>
      </c>
      <c r="Q915" s="14">
        <v>146.66999999999999</v>
      </c>
      <c r="R915" s="2">
        <v>3277</v>
      </c>
      <c r="S915" s="27">
        <v>1.0999999999999999E-2</v>
      </c>
      <c r="T915" s="14">
        <v>217.58</v>
      </c>
      <c r="U915" s="27">
        <v>2.0230000000000001</v>
      </c>
      <c r="V915" s="2">
        <v>81959</v>
      </c>
      <c r="W915" s="27">
        <v>7.0000000000000001E-3</v>
      </c>
      <c r="X915" s="2">
        <v>1044</v>
      </c>
      <c r="Y915" s="2">
        <v>120217</v>
      </c>
      <c r="Z915" s="27">
        <v>8.9999999999999993E-3</v>
      </c>
      <c r="AA915" s="14">
        <v>1240</v>
      </c>
      <c r="AB915" s="2">
        <v>205551</v>
      </c>
      <c r="AC915" s="27">
        <v>1.6E-2</v>
      </c>
      <c r="AD915" s="14">
        <v>1927.88</v>
      </c>
      <c r="AE915" s="27">
        <v>1.508</v>
      </c>
    </row>
    <row r="916" spans="1:31" x14ac:dyDescent="0.3">
      <c r="A916" t="s">
        <v>1893</v>
      </c>
      <c r="B916" s="2">
        <v>0</v>
      </c>
      <c r="C916" s="27">
        <v>0</v>
      </c>
      <c r="D916" s="2">
        <v>80</v>
      </c>
      <c r="E916" s="2">
        <v>0</v>
      </c>
      <c r="F916" s="27">
        <v>0</v>
      </c>
      <c r="G916" s="14">
        <v>11.5151515151515</v>
      </c>
      <c r="H916" s="2">
        <v>10</v>
      </c>
      <c r="I916" s="27">
        <v>3.5236081747709656E-3</v>
      </c>
      <c r="J916" s="14">
        <v>9.6969696969696972</v>
      </c>
      <c r="K916" s="27"/>
      <c r="L916" s="2">
        <v>1289</v>
      </c>
      <c r="M916" s="27">
        <v>5.0000000000000001E-3</v>
      </c>
      <c r="N916" s="2">
        <v>138</v>
      </c>
      <c r="O916" s="2">
        <v>1485</v>
      </c>
      <c r="P916" s="27">
        <v>5.0000000000000001E-3</v>
      </c>
      <c r="Q916" s="14">
        <v>150.30000000000001</v>
      </c>
      <c r="R916" s="2">
        <v>3184</v>
      </c>
      <c r="S916" s="27">
        <v>0.01</v>
      </c>
      <c r="T916" s="14">
        <v>213.94</v>
      </c>
      <c r="U916" s="27">
        <v>1.47</v>
      </c>
      <c r="V916" s="2">
        <v>93095</v>
      </c>
      <c r="W916" s="27">
        <v>8.0000000000000002E-3</v>
      </c>
      <c r="X916" s="2">
        <v>1028</v>
      </c>
      <c r="Y916" s="2">
        <v>141430</v>
      </c>
      <c r="Z916" s="27">
        <v>1.0999999999999999E-2</v>
      </c>
      <c r="AA916" s="14">
        <v>1141.82</v>
      </c>
      <c r="AB916" s="2">
        <v>271612</v>
      </c>
      <c r="AC916" s="27">
        <v>2.1000000000000001E-2</v>
      </c>
      <c r="AD916" s="14">
        <v>2761.21</v>
      </c>
      <c r="AE916" s="27">
        <v>1.9179999999999999</v>
      </c>
    </row>
    <row r="917" spans="1:31" x14ac:dyDescent="0.3">
      <c r="A917" s="18"/>
      <c r="B917" s="18"/>
      <c r="C917" s="18"/>
      <c r="D917" s="18"/>
      <c r="E917" s="18"/>
      <c r="F917" s="18"/>
      <c r="G917" s="18"/>
      <c r="H917" s="18"/>
      <c r="I917" s="18"/>
      <c r="J917" s="18"/>
      <c r="K917" s="18"/>
      <c r="L917" s="18"/>
      <c r="M917" s="18"/>
      <c r="N917" s="18"/>
      <c r="O917" s="18"/>
      <c r="P917" s="18"/>
      <c r="Q917" s="18"/>
      <c r="R917" s="18"/>
      <c r="S917" s="18"/>
      <c r="T917" s="18"/>
      <c r="U917" s="18"/>
      <c r="V917" s="18"/>
      <c r="W917" s="18"/>
      <c r="X917" s="18"/>
      <c r="Y917" s="18"/>
      <c r="Z917" s="18"/>
      <c r="AA917" s="18"/>
      <c r="AB917" s="18"/>
      <c r="AC917" s="18"/>
      <c r="AD917" s="18"/>
      <c r="AE917" s="18"/>
    </row>
    <row r="918" spans="1:31" x14ac:dyDescent="0.3">
      <c r="A918" s="122" t="s">
        <v>1897</v>
      </c>
      <c r="B918" s="122"/>
      <c r="C918" s="122"/>
      <c r="D918" s="122"/>
      <c r="E918" s="122"/>
      <c r="F918" s="122"/>
      <c r="G918" s="122"/>
      <c r="H918" s="122"/>
      <c r="I918" s="122"/>
      <c r="J918" s="122"/>
      <c r="K918" s="122"/>
      <c r="L918" s="122"/>
      <c r="M918" s="122"/>
      <c r="N918" s="122"/>
      <c r="O918" s="122"/>
      <c r="P918" s="122"/>
      <c r="Q918" s="122"/>
      <c r="R918" s="122"/>
      <c r="S918" s="122"/>
      <c r="T918" s="122"/>
      <c r="U918" s="122"/>
      <c r="V918" s="122"/>
      <c r="W918" s="122"/>
      <c r="X918" s="122"/>
      <c r="Y918" s="122"/>
      <c r="Z918" s="122"/>
      <c r="AA918" s="122"/>
      <c r="AB918" s="122"/>
      <c r="AC918" s="122"/>
      <c r="AD918" s="122"/>
      <c r="AE918" s="122"/>
    </row>
    <row r="919" spans="1:31" x14ac:dyDescent="0.3">
      <c r="B919" s="198" t="s">
        <v>1720</v>
      </c>
      <c r="C919" s="198"/>
      <c r="D919" s="198" t="s">
        <v>1721</v>
      </c>
      <c r="E919" s="198" t="s">
        <v>1720</v>
      </c>
      <c r="F919" s="198"/>
      <c r="G919" s="198" t="s">
        <v>1721</v>
      </c>
      <c r="H919" s="198" t="s">
        <v>1720</v>
      </c>
      <c r="I919" s="198"/>
      <c r="J919" s="198" t="s">
        <v>1721</v>
      </c>
      <c r="K919" t="s">
        <v>188</v>
      </c>
      <c r="L919" s="198" t="s">
        <v>1720</v>
      </c>
      <c r="M919" s="198"/>
      <c r="N919" s="198" t="s">
        <v>1721</v>
      </c>
      <c r="O919" s="198" t="s">
        <v>1720</v>
      </c>
      <c r="P919" s="198"/>
      <c r="Q919" s="198" t="s">
        <v>1721</v>
      </c>
      <c r="R919" s="198" t="s">
        <v>1720</v>
      </c>
      <c r="S919" s="198"/>
      <c r="T919" s="198" t="s">
        <v>1721</v>
      </c>
      <c r="U919" t="s">
        <v>188</v>
      </c>
      <c r="V919" s="198" t="s">
        <v>1720</v>
      </c>
      <c r="W919" s="198"/>
      <c r="X919" s="198" t="s">
        <v>1721</v>
      </c>
      <c r="Y919" s="198" t="s">
        <v>1720</v>
      </c>
      <c r="Z919" s="198"/>
      <c r="AA919" s="198" t="s">
        <v>1721</v>
      </c>
      <c r="AB919" s="198" t="s">
        <v>1720</v>
      </c>
      <c r="AC919" s="198"/>
      <c r="AD919" s="198" t="s">
        <v>1721</v>
      </c>
      <c r="AE919" t="s">
        <v>188</v>
      </c>
    </row>
    <row r="920" spans="1:31" x14ac:dyDescent="0.3">
      <c r="A920" t="s">
        <v>1494</v>
      </c>
      <c r="B920" s="14">
        <v>0.376</v>
      </c>
      <c r="C920" s="27" t="s">
        <v>188</v>
      </c>
      <c r="D920" s="14">
        <v>2.0242424242419999E-2</v>
      </c>
      <c r="E920" s="14">
        <v>0.39589999999999997</v>
      </c>
      <c r="F920" s="27" t="s">
        <v>188</v>
      </c>
      <c r="G920" s="14">
        <v>1.50303030303E-2</v>
      </c>
      <c r="H920" s="14">
        <v>0.38200000000000001</v>
      </c>
      <c r="I920" s="27" t="s">
        <v>188</v>
      </c>
      <c r="J920" s="14">
        <v>2.7030302199999998E-2</v>
      </c>
      <c r="K920" s="27">
        <v>1.5957446808510651E-2</v>
      </c>
      <c r="L920" s="14">
        <v>0.46</v>
      </c>
      <c r="M920" s="27" t="s">
        <v>188</v>
      </c>
      <c r="N920" s="14">
        <v>0</v>
      </c>
      <c r="O920" s="14">
        <v>0.47</v>
      </c>
      <c r="P920" s="27" t="s">
        <v>188</v>
      </c>
      <c r="Q920" s="14">
        <v>0</v>
      </c>
      <c r="R920" s="14">
        <v>0.48</v>
      </c>
      <c r="S920" s="27" t="s">
        <v>188</v>
      </c>
      <c r="T920" s="14">
        <v>0</v>
      </c>
      <c r="U920" s="27">
        <v>4.1000000000000002E-2</v>
      </c>
      <c r="V920" s="14">
        <v>0.47</v>
      </c>
      <c r="W920" s="27" t="s">
        <v>188</v>
      </c>
      <c r="X920" s="14">
        <v>0</v>
      </c>
      <c r="Y920" s="14">
        <v>0.49</v>
      </c>
      <c r="Z920" s="27" t="s">
        <v>188</v>
      </c>
      <c r="AA920" s="14">
        <v>0</v>
      </c>
      <c r="AB920" s="14">
        <v>0.49</v>
      </c>
      <c r="AC920" s="27" t="s">
        <v>188</v>
      </c>
      <c r="AD920" s="14">
        <v>0</v>
      </c>
      <c r="AE920" s="27">
        <v>3.9E-2</v>
      </c>
    </row>
    <row r="921" spans="1:31" x14ac:dyDescent="0.3">
      <c r="A921" s="18"/>
      <c r="B921" s="18"/>
      <c r="C921" s="18"/>
      <c r="D921" s="18"/>
      <c r="E921" s="18"/>
      <c r="F921" s="18"/>
      <c r="G921" s="18"/>
      <c r="H921" s="18"/>
      <c r="I921" s="18"/>
      <c r="J921" s="18"/>
      <c r="K921" s="18"/>
      <c r="L921" s="18"/>
      <c r="M921" s="18"/>
      <c r="N921" s="18"/>
      <c r="O921" s="18"/>
      <c r="P921" s="18"/>
      <c r="Q921" s="18"/>
      <c r="R921" s="18"/>
      <c r="S921" s="18"/>
      <c r="T921" s="18"/>
      <c r="U921" s="18"/>
      <c r="V921" s="18"/>
      <c r="W921" s="18"/>
      <c r="X921" s="18"/>
      <c r="Y921" s="18"/>
      <c r="Z921" s="18"/>
      <c r="AA921" s="18"/>
      <c r="AB921" s="18"/>
      <c r="AC921" s="18"/>
      <c r="AD921" s="18"/>
      <c r="AE921" s="18"/>
    </row>
    <row r="922" spans="1:31" x14ac:dyDescent="0.3">
      <c r="A922" s="122" t="s">
        <v>1898</v>
      </c>
      <c r="B922" s="122"/>
      <c r="C922" s="122"/>
      <c r="D922" s="122"/>
      <c r="E922" s="122"/>
      <c r="F922" s="122"/>
      <c r="G922" s="122"/>
      <c r="H922" s="122"/>
      <c r="I922" s="122"/>
      <c r="J922" s="122"/>
      <c r="K922" s="122"/>
      <c r="L922" s="122"/>
      <c r="M922" s="122"/>
      <c r="N922" s="122"/>
      <c r="O922" s="122"/>
      <c r="P922" s="122"/>
      <c r="Q922" s="122"/>
      <c r="R922" s="122"/>
      <c r="S922" s="122"/>
      <c r="T922" s="122"/>
      <c r="U922" s="122"/>
      <c r="V922" s="122"/>
      <c r="W922" s="122"/>
      <c r="X922" s="122"/>
      <c r="Y922" s="122"/>
      <c r="Z922" s="122"/>
      <c r="AA922" s="122"/>
      <c r="AB922" s="122"/>
      <c r="AC922" s="122"/>
      <c r="AD922" s="122"/>
      <c r="AE922" s="122"/>
    </row>
    <row r="923" spans="1:31" x14ac:dyDescent="0.3">
      <c r="B923" s="198" t="s">
        <v>1720</v>
      </c>
      <c r="C923" s="198"/>
      <c r="D923" s="198" t="s">
        <v>1721</v>
      </c>
      <c r="E923" s="198" t="s">
        <v>1720</v>
      </c>
      <c r="F923" s="198"/>
      <c r="G923" s="198" t="s">
        <v>1721</v>
      </c>
      <c r="H923" s="198" t="s">
        <v>1720</v>
      </c>
      <c r="I923" s="198"/>
      <c r="J923" s="198" t="s">
        <v>1721</v>
      </c>
      <c r="K923" t="s">
        <v>188</v>
      </c>
      <c r="L923" s="198" t="s">
        <v>1720</v>
      </c>
      <c r="M923" s="198"/>
      <c r="N923" s="198" t="s">
        <v>1721</v>
      </c>
      <c r="O923" s="198" t="s">
        <v>1720</v>
      </c>
      <c r="P923" s="198"/>
      <c r="Q923" s="198" t="s">
        <v>1721</v>
      </c>
      <c r="R923" s="198" t="s">
        <v>1720</v>
      </c>
      <c r="S923" s="198"/>
      <c r="T923" s="198" t="s">
        <v>1721</v>
      </c>
      <c r="U923" t="s">
        <v>188</v>
      </c>
      <c r="V923" s="198" t="s">
        <v>1720</v>
      </c>
      <c r="W923" s="198"/>
      <c r="X923" s="198" t="s">
        <v>1721</v>
      </c>
      <c r="Y923" s="198" t="s">
        <v>1720</v>
      </c>
      <c r="Z923" s="198"/>
      <c r="AA923" s="198" t="s">
        <v>1721</v>
      </c>
      <c r="AB923" s="198" t="s">
        <v>1720</v>
      </c>
      <c r="AC923" s="198"/>
      <c r="AD923" s="198" t="s">
        <v>1721</v>
      </c>
      <c r="AE923" t="s">
        <v>188</v>
      </c>
    </row>
    <row r="924" spans="1:31" x14ac:dyDescent="0.3">
      <c r="A924" t="s">
        <v>190</v>
      </c>
      <c r="B924" s="2">
        <v>2796</v>
      </c>
      <c r="C924" s="27" t="s">
        <v>188</v>
      </c>
      <c r="D924" s="2">
        <v>147.87878787878699</v>
      </c>
      <c r="E924" s="2">
        <v>2951</v>
      </c>
      <c r="F924" s="27" t="s">
        <v>188</v>
      </c>
      <c r="G924" s="14">
        <v>92.121212121212096</v>
      </c>
      <c r="H924" s="2">
        <v>3005</v>
      </c>
      <c r="I924" s="27" t="s">
        <v>188</v>
      </c>
      <c r="J924" s="14">
        <v>120</v>
      </c>
      <c r="K924" s="27">
        <v>7.4749642346208872E-2</v>
      </c>
      <c r="L924" s="2">
        <v>310219</v>
      </c>
      <c r="M924" s="27" t="s">
        <v>188</v>
      </c>
      <c r="N924" s="2">
        <v>359</v>
      </c>
      <c r="O924" s="2">
        <v>321955</v>
      </c>
      <c r="P924" s="27" t="s">
        <v>188</v>
      </c>
      <c r="Q924" s="14">
        <v>224.24</v>
      </c>
      <c r="R924" s="2">
        <v>333357</v>
      </c>
      <c r="S924" s="27" t="s">
        <v>188</v>
      </c>
      <c r="T924" s="14">
        <v>198.79</v>
      </c>
      <c r="U924" s="27">
        <v>7.4999999999999997E-2</v>
      </c>
      <c r="V924" s="2">
        <v>13552624</v>
      </c>
      <c r="W924" s="27" t="s">
        <v>188</v>
      </c>
      <c r="X924" s="2">
        <v>692</v>
      </c>
      <c r="Y924" s="2">
        <v>13845790</v>
      </c>
      <c r="Z924" s="27" t="s">
        <v>188</v>
      </c>
      <c r="AA924" s="14">
        <v>652.12</v>
      </c>
      <c r="AB924" s="2">
        <v>14210945</v>
      </c>
      <c r="AC924" s="27" t="s">
        <v>188</v>
      </c>
      <c r="AD924" s="14">
        <v>811.52</v>
      </c>
      <c r="AE924" s="27">
        <v>4.9000000000000002E-2</v>
      </c>
    </row>
    <row r="925" spans="1:31" x14ac:dyDescent="0.3">
      <c r="A925" s="18"/>
      <c r="B925" s="18"/>
      <c r="C925" s="18"/>
      <c r="D925" s="18"/>
      <c r="E925" s="18"/>
      <c r="F925" s="18"/>
      <c r="G925" s="18"/>
      <c r="H925" s="18"/>
      <c r="I925" s="18"/>
      <c r="J925" s="18"/>
      <c r="K925" s="18"/>
      <c r="L925" s="18"/>
      <c r="M925" s="18"/>
      <c r="N925" s="18"/>
      <c r="O925" s="18"/>
      <c r="P925" s="18"/>
      <c r="Q925" s="18"/>
      <c r="R925" s="18"/>
      <c r="S925" s="18"/>
      <c r="T925" s="18"/>
      <c r="U925" s="18"/>
      <c r="V925" s="18"/>
      <c r="W925" s="18"/>
      <c r="X925" s="18"/>
      <c r="Y925" s="18"/>
      <c r="Z925" s="18"/>
      <c r="AA925" s="18"/>
      <c r="AB925" s="18"/>
      <c r="AC925" s="18"/>
      <c r="AD925" s="18"/>
      <c r="AE925" s="18"/>
    </row>
    <row r="926" spans="1:31" x14ac:dyDescent="0.3">
      <c r="A926" s="122" t="s">
        <v>1899</v>
      </c>
      <c r="B926" s="122"/>
      <c r="C926" s="122"/>
      <c r="D926" s="122"/>
      <c r="E926" s="122"/>
      <c r="F926" s="122"/>
      <c r="G926" s="122"/>
      <c r="H926" s="122"/>
      <c r="I926" s="122"/>
      <c r="J926" s="122"/>
      <c r="K926" s="122"/>
      <c r="L926" s="122"/>
      <c r="M926" s="122"/>
      <c r="N926" s="122"/>
      <c r="O926" s="122"/>
      <c r="P926" s="122"/>
      <c r="Q926" s="122"/>
      <c r="R926" s="122"/>
      <c r="S926" s="122"/>
      <c r="T926" s="122"/>
      <c r="U926" s="122"/>
      <c r="V926" s="122"/>
      <c r="W926" s="122"/>
      <c r="X926" s="122"/>
      <c r="Y926" s="122"/>
      <c r="Z926" s="122"/>
      <c r="AA926" s="122"/>
      <c r="AB926" s="122"/>
      <c r="AC926" s="122"/>
      <c r="AD926" s="122"/>
      <c r="AE926" s="122"/>
    </row>
    <row r="927" spans="1:31" x14ac:dyDescent="0.3">
      <c r="B927" s="198" t="s">
        <v>1720</v>
      </c>
      <c r="C927" s="198"/>
      <c r="D927" s="198" t="s">
        <v>1721</v>
      </c>
      <c r="E927" s="198" t="s">
        <v>1720</v>
      </c>
      <c r="F927" s="198"/>
      <c r="G927" s="198" t="s">
        <v>1721</v>
      </c>
      <c r="H927" s="198" t="s">
        <v>1720</v>
      </c>
      <c r="I927" s="198"/>
      <c r="J927" s="198" t="s">
        <v>1721</v>
      </c>
      <c r="K927" t="s">
        <v>188</v>
      </c>
      <c r="L927" s="198" t="s">
        <v>1720</v>
      </c>
      <c r="M927" s="198"/>
      <c r="N927" s="198" t="s">
        <v>1721</v>
      </c>
      <c r="O927" s="198" t="s">
        <v>1720</v>
      </c>
      <c r="P927" s="198"/>
      <c r="Q927" s="198" t="s">
        <v>1721</v>
      </c>
      <c r="R927" s="198" t="s">
        <v>1720</v>
      </c>
      <c r="S927" s="198"/>
      <c r="T927" s="198" t="s">
        <v>1721</v>
      </c>
      <c r="U927" t="s">
        <v>188</v>
      </c>
      <c r="V927" s="198" t="s">
        <v>1720</v>
      </c>
      <c r="W927" s="198"/>
      <c r="X927" s="198" t="s">
        <v>1721</v>
      </c>
      <c r="Y927" s="198" t="s">
        <v>1720</v>
      </c>
      <c r="Z927" s="198"/>
      <c r="AA927" s="198" t="s">
        <v>1721</v>
      </c>
      <c r="AB927" s="198" t="s">
        <v>1720</v>
      </c>
      <c r="AC927" s="198"/>
      <c r="AD927" s="198" t="s">
        <v>1721</v>
      </c>
      <c r="AE927" t="s">
        <v>188</v>
      </c>
    </row>
    <row r="928" spans="1:31" x14ac:dyDescent="0.3">
      <c r="A928" t="s">
        <v>190</v>
      </c>
      <c r="B928" s="2">
        <v>2574</v>
      </c>
      <c r="C928" s="27" t="s">
        <v>188</v>
      </c>
      <c r="D928" s="2">
        <v>129.09090909090901</v>
      </c>
      <c r="E928" s="2">
        <v>2913</v>
      </c>
      <c r="F928" s="27" t="s">
        <v>188</v>
      </c>
      <c r="G928" s="14">
        <v>92.121212121212096</v>
      </c>
      <c r="H928" s="2">
        <v>2838</v>
      </c>
      <c r="I928" s="27" t="s">
        <v>188</v>
      </c>
      <c r="J928" s="14">
        <v>109.090912</v>
      </c>
      <c r="K928" s="27">
        <v>0.10256410256410256</v>
      </c>
      <c r="L928" s="2">
        <v>283836</v>
      </c>
      <c r="M928" s="27" t="s">
        <v>188</v>
      </c>
      <c r="N928" s="2">
        <v>853</v>
      </c>
      <c r="O928" s="2">
        <v>296305</v>
      </c>
      <c r="P928" s="27" t="s">
        <v>188</v>
      </c>
      <c r="Q928" s="14">
        <v>755.15</v>
      </c>
      <c r="R928" s="2">
        <v>310097</v>
      </c>
      <c r="S928" s="27" t="s">
        <v>188</v>
      </c>
      <c r="T928" s="14">
        <v>749.7</v>
      </c>
      <c r="U928" s="27">
        <v>9.2999999999999999E-2</v>
      </c>
      <c r="V928" s="2">
        <v>12392852</v>
      </c>
      <c r="W928" s="27" t="s">
        <v>188</v>
      </c>
      <c r="X928" s="2">
        <v>13533</v>
      </c>
      <c r="Y928" s="2">
        <v>12717801</v>
      </c>
      <c r="Z928" s="27" t="s">
        <v>188</v>
      </c>
      <c r="AA928" s="14">
        <v>11122.42</v>
      </c>
      <c r="AB928" s="2">
        <v>13103114</v>
      </c>
      <c r="AC928" s="27" t="s">
        <v>188</v>
      </c>
      <c r="AD928" s="14">
        <v>11237.58</v>
      </c>
      <c r="AE928" s="27">
        <v>5.7000000000000002E-2</v>
      </c>
    </row>
    <row r="929" spans="1:31" x14ac:dyDescent="0.3">
      <c r="A929" t="s">
        <v>1602</v>
      </c>
      <c r="B929" s="2">
        <v>1166</v>
      </c>
      <c r="C929" s="27">
        <v>0.45299145299145299</v>
      </c>
      <c r="D929" s="2">
        <v>96.363636363636402</v>
      </c>
      <c r="E929" s="2">
        <v>1083</v>
      </c>
      <c r="F929" s="27">
        <v>0.37178166838311022</v>
      </c>
      <c r="G929" s="14">
        <v>102.424242424242</v>
      </c>
      <c r="H929" s="2">
        <v>1347</v>
      </c>
      <c r="I929" s="27">
        <v>0.47463002114164904</v>
      </c>
      <c r="J929" s="14">
        <v>115.757576</v>
      </c>
      <c r="K929" s="27">
        <v>0.15523156089193826</v>
      </c>
      <c r="L929" s="2">
        <v>156132</v>
      </c>
      <c r="M929" s="27">
        <v>0.55000000000000004</v>
      </c>
      <c r="N929" s="2">
        <v>1162</v>
      </c>
      <c r="O929" s="2">
        <v>156474</v>
      </c>
      <c r="P929" s="27">
        <v>0.52800000000000002</v>
      </c>
      <c r="Q929" s="14">
        <v>1039.3900000000001</v>
      </c>
      <c r="R929" s="2">
        <v>166420</v>
      </c>
      <c r="S929" s="27">
        <v>0.53700000000000003</v>
      </c>
      <c r="T929" s="14">
        <v>1273.94</v>
      </c>
      <c r="U929" s="27">
        <v>6.6000000000000003E-2</v>
      </c>
      <c r="V929" s="2">
        <v>7112050</v>
      </c>
      <c r="W929" s="27">
        <v>0.57399999999999995</v>
      </c>
      <c r="X929" s="2">
        <v>23474</v>
      </c>
      <c r="Y929" s="2">
        <v>6909176</v>
      </c>
      <c r="Z929" s="27">
        <v>0.54300000000000004</v>
      </c>
      <c r="AA929" s="14">
        <v>22243.03</v>
      </c>
      <c r="AB929" s="2">
        <v>7241318</v>
      </c>
      <c r="AC929" s="27">
        <v>0.55300000000000005</v>
      </c>
      <c r="AD929" s="14">
        <v>21643.03</v>
      </c>
      <c r="AE929" s="27">
        <v>1.7999999999999999E-2</v>
      </c>
    </row>
    <row r="930" spans="1:31" x14ac:dyDescent="0.3">
      <c r="A930" t="s">
        <v>1605</v>
      </c>
      <c r="B930" s="2">
        <v>1408</v>
      </c>
      <c r="C930" s="27">
        <v>0.54700854700854706</v>
      </c>
      <c r="D930" s="2">
        <v>124.84848484848401</v>
      </c>
      <c r="E930" s="2">
        <v>1830</v>
      </c>
      <c r="F930" s="27">
        <v>0.62821833161688978</v>
      </c>
      <c r="G930" s="14">
        <v>89.696969696969703</v>
      </c>
      <c r="H930" s="2">
        <v>1491</v>
      </c>
      <c r="I930" s="27">
        <v>0.52536997885835091</v>
      </c>
      <c r="J930" s="14">
        <v>133.939392</v>
      </c>
      <c r="K930" s="27">
        <v>5.894886363636364E-2</v>
      </c>
      <c r="L930" s="2">
        <v>127704</v>
      </c>
      <c r="M930" s="27">
        <v>0.45</v>
      </c>
      <c r="N930" s="2">
        <v>1070</v>
      </c>
      <c r="O930" s="2">
        <v>139831</v>
      </c>
      <c r="P930" s="27">
        <v>0.47199999999999998</v>
      </c>
      <c r="Q930" s="14">
        <v>1081.21</v>
      </c>
      <c r="R930" s="2">
        <v>143677</v>
      </c>
      <c r="S930" s="27">
        <v>0.46300000000000002</v>
      </c>
      <c r="T930" s="14">
        <v>1394.55</v>
      </c>
      <c r="U930" s="27">
        <v>0.125</v>
      </c>
      <c r="V930" s="2">
        <v>5280802</v>
      </c>
      <c r="W930" s="27">
        <v>0.42599999999999999</v>
      </c>
      <c r="X930" s="2">
        <v>12172</v>
      </c>
      <c r="Y930" s="2">
        <v>5808625</v>
      </c>
      <c r="Z930" s="27">
        <v>0.45700000000000002</v>
      </c>
      <c r="AA930" s="14">
        <v>12618.79</v>
      </c>
      <c r="AB930" s="2">
        <v>5861796</v>
      </c>
      <c r="AC930" s="27">
        <v>0.44700000000000001</v>
      </c>
      <c r="AD930" s="14">
        <v>12320</v>
      </c>
      <c r="AE930" s="27">
        <v>0.11</v>
      </c>
    </row>
    <row r="931" spans="1:31" x14ac:dyDescent="0.3">
      <c r="A931" s="18"/>
      <c r="B931" s="18"/>
      <c r="C931" s="18"/>
      <c r="D931" s="18"/>
      <c r="E931" s="18"/>
      <c r="F931" s="18"/>
      <c r="G931" s="18"/>
      <c r="H931" s="18"/>
      <c r="I931" s="18"/>
      <c r="J931" s="18"/>
      <c r="K931" s="18"/>
      <c r="L931" s="18"/>
      <c r="M931" s="18"/>
      <c r="N931" s="18"/>
      <c r="O931" s="18"/>
      <c r="P931" s="18"/>
      <c r="Q931" s="18"/>
      <c r="R931" s="18"/>
      <c r="S931" s="18"/>
      <c r="T931" s="18"/>
      <c r="U931" s="18"/>
      <c r="V931" s="18"/>
      <c r="W931" s="18"/>
      <c r="X931" s="18"/>
      <c r="Y931" s="18"/>
      <c r="Z931" s="18"/>
      <c r="AA931" s="18"/>
      <c r="AB931" s="18"/>
      <c r="AC931" s="18"/>
      <c r="AD931" s="18"/>
      <c r="AE931" s="18"/>
    </row>
    <row r="932" spans="1:31" x14ac:dyDescent="0.3">
      <c r="A932" s="122" t="s">
        <v>1900</v>
      </c>
      <c r="B932" s="122"/>
      <c r="C932" s="122"/>
      <c r="D932" s="122"/>
      <c r="E932" s="122"/>
      <c r="F932" s="122"/>
      <c r="G932" s="122"/>
      <c r="H932" s="122"/>
      <c r="I932" s="122"/>
      <c r="J932" s="122"/>
      <c r="K932" s="122"/>
      <c r="L932" s="122"/>
      <c r="M932" s="122"/>
      <c r="N932" s="122"/>
      <c r="O932" s="122"/>
      <c r="P932" s="122"/>
      <c r="Q932" s="122"/>
      <c r="R932" s="122"/>
      <c r="S932" s="122"/>
      <c r="T932" s="122"/>
      <c r="U932" s="122"/>
      <c r="V932" s="122"/>
      <c r="W932" s="122"/>
      <c r="X932" s="122"/>
      <c r="Y932" s="122"/>
      <c r="Z932" s="122"/>
      <c r="AA932" s="122"/>
      <c r="AB932" s="122"/>
      <c r="AC932" s="122"/>
      <c r="AD932" s="122"/>
      <c r="AE932" s="122"/>
    </row>
    <row r="933" spans="1:31" x14ac:dyDescent="0.3">
      <c r="B933" s="198" t="s">
        <v>1720</v>
      </c>
      <c r="C933" s="198"/>
      <c r="D933" s="198" t="s">
        <v>1721</v>
      </c>
      <c r="E933" s="198" t="s">
        <v>1720</v>
      </c>
      <c r="F933" s="198"/>
      <c r="G933" s="198" t="s">
        <v>1721</v>
      </c>
      <c r="H933" s="198" t="s">
        <v>1720</v>
      </c>
      <c r="I933" s="198"/>
      <c r="J933" s="198" t="s">
        <v>1721</v>
      </c>
      <c r="K933" t="s">
        <v>188</v>
      </c>
      <c r="L933" s="198" t="s">
        <v>1720</v>
      </c>
      <c r="M933" s="198"/>
      <c r="N933" s="198" t="s">
        <v>1721</v>
      </c>
      <c r="O933" s="198" t="s">
        <v>1720</v>
      </c>
      <c r="P933" s="198"/>
      <c r="Q933" s="198" t="s">
        <v>1721</v>
      </c>
      <c r="R933" s="198" t="s">
        <v>1720</v>
      </c>
      <c r="S933" s="198"/>
      <c r="T933" s="198" t="s">
        <v>1721</v>
      </c>
      <c r="U933" t="s">
        <v>188</v>
      </c>
      <c r="V933" s="198" t="s">
        <v>1720</v>
      </c>
      <c r="W933" s="198"/>
      <c r="X933" s="198" t="s">
        <v>1721</v>
      </c>
      <c r="Y933" s="198" t="s">
        <v>1720</v>
      </c>
      <c r="Z933" s="198"/>
      <c r="AA933" s="198" t="s">
        <v>1721</v>
      </c>
      <c r="AB933" s="198" t="s">
        <v>1720</v>
      </c>
      <c r="AC933" s="198"/>
      <c r="AD933" s="198" t="s">
        <v>1721</v>
      </c>
      <c r="AE933" t="s">
        <v>188</v>
      </c>
    </row>
    <row r="934" spans="1:31" x14ac:dyDescent="0.3">
      <c r="A934" t="s">
        <v>190</v>
      </c>
      <c r="B934" s="2">
        <v>2182</v>
      </c>
      <c r="C934" s="27" t="s">
        <v>188</v>
      </c>
      <c r="D934" s="2">
        <v>130.30303030303</v>
      </c>
      <c r="E934" s="2">
        <v>2432</v>
      </c>
      <c r="F934" s="27" t="s">
        <v>188</v>
      </c>
      <c r="G934" s="14">
        <v>113.939393939393</v>
      </c>
      <c r="H934" s="2">
        <v>1003</v>
      </c>
      <c r="I934" s="27" t="s">
        <v>188</v>
      </c>
      <c r="J934" s="14">
        <v>123.030304</v>
      </c>
      <c r="K934" s="27">
        <v>-0.54032997250229142</v>
      </c>
      <c r="L934" s="2">
        <v>191336</v>
      </c>
      <c r="M934" s="27" t="s">
        <v>188</v>
      </c>
      <c r="N934" s="2">
        <v>1040</v>
      </c>
      <c r="O934" s="2">
        <v>194938</v>
      </c>
      <c r="P934" s="27" t="s">
        <v>188</v>
      </c>
      <c r="Q934" s="14">
        <v>1036.3599999999999</v>
      </c>
      <c r="R934" s="2">
        <v>203208</v>
      </c>
      <c r="S934" s="27" t="s">
        <v>188</v>
      </c>
      <c r="T934" s="14">
        <v>1250.9100000000001</v>
      </c>
      <c r="U934" s="27">
        <v>6.2E-2</v>
      </c>
      <c r="V934" s="2">
        <v>8304365</v>
      </c>
      <c r="W934" s="27" t="s">
        <v>188</v>
      </c>
      <c r="X934" s="2">
        <v>10569</v>
      </c>
      <c r="Y934" s="2">
        <v>8526029</v>
      </c>
      <c r="Z934" s="27" t="s">
        <v>188</v>
      </c>
      <c r="AA934" s="14">
        <v>9565.4500000000007</v>
      </c>
      <c r="AB934" s="2">
        <v>8140180</v>
      </c>
      <c r="AC934" s="27" t="s">
        <v>188</v>
      </c>
      <c r="AD934" s="14">
        <v>10164.85</v>
      </c>
      <c r="AE934" s="27">
        <v>-0.02</v>
      </c>
    </row>
    <row r="935" spans="1:31" x14ac:dyDescent="0.3">
      <c r="A935" t="s">
        <v>1602</v>
      </c>
      <c r="B935" s="2">
        <v>925</v>
      </c>
      <c r="C935" s="27">
        <v>0.42392300641613201</v>
      </c>
      <c r="D935" s="2">
        <v>95.151515151515099</v>
      </c>
      <c r="E935" s="2">
        <v>969</v>
      </c>
      <c r="F935" s="27">
        <v>0.3984375</v>
      </c>
      <c r="G935" s="14">
        <v>100.60606060606</v>
      </c>
      <c r="H935" s="2">
        <v>548</v>
      </c>
      <c r="I935" s="27">
        <v>0.5463609172482552</v>
      </c>
      <c r="J935" s="14">
        <v>104.242424</v>
      </c>
      <c r="K935" s="27">
        <v>-0.40756756756756757</v>
      </c>
      <c r="L935" s="2">
        <v>115086</v>
      </c>
      <c r="M935" s="27">
        <v>0.60099999999999998</v>
      </c>
      <c r="N935" s="2">
        <v>1033</v>
      </c>
      <c r="O935" s="2">
        <v>114981</v>
      </c>
      <c r="P935" s="27">
        <v>0.59</v>
      </c>
      <c r="Q935" s="14">
        <v>909.09</v>
      </c>
      <c r="R935" s="2">
        <v>117284</v>
      </c>
      <c r="S935" s="27">
        <v>0.57699999999999996</v>
      </c>
      <c r="T935" s="14">
        <v>1149.0899999999999</v>
      </c>
      <c r="U935" s="27">
        <v>1.9E-2</v>
      </c>
      <c r="V935" s="2">
        <v>5135750</v>
      </c>
      <c r="W935" s="27">
        <v>0.61799999999999999</v>
      </c>
      <c r="X935" s="2">
        <v>15829</v>
      </c>
      <c r="Y935" s="2">
        <v>4985183</v>
      </c>
      <c r="Z935" s="27">
        <v>0.58499999999999996</v>
      </c>
      <c r="AA935" s="14">
        <v>15292.12</v>
      </c>
      <c r="AB935" s="2">
        <v>4831347</v>
      </c>
      <c r="AC935" s="27">
        <v>0.59399999999999997</v>
      </c>
      <c r="AD935" s="14">
        <v>15483.03</v>
      </c>
      <c r="AE935" s="27">
        <v>-5.8999999999999997E-2</v>
      </c>
    </row>
    <row r="936" spans="1:31" x14ac:dyDescent="0.3">
      <c r="A936" t="s">
        <v>1605</v>
      </c>
      <c r="B936" s="2">
        <v>1257</v>
      </c>
      <c r="C936" s="27">
        <v>0.57607699358386799</v>
      </c>
      <c r="D936" s="2">
        <v>126.06060606060601</v>
      </c>
      <c r="E936" s="2">
        <v>1463</v>
      </c>
      <c r="F936" s="27">
        <v>0.6015625</v>
      </c>
      <c r="G936" s="14">
        <v>91.515151515151501</v>
      </c>
      <c r="H936" s="2">
        <v>455</v>
      </c>
      <c r="I936" s="27">
        <v>0.45363908275174475</v>
      </c>
      <c r="J936" s="14">
        <v>86.666664100000006</v>
      </c>
      <c r="K936" s="27">
        <v>-0.63802704852824188</v>
      </c>
      <c r="L936" s="2">
        <v>76250</v>
      </c>
      <c r="M936" s="27">
        <v>0.39900000000000002</v>
      </c>
      <c r="N936" s="2">
        <v>973</v>
      </c>
      <c r="O936" s="2">
        <v>79957</v>
      </c>
      <c r="P936" s="27">
        <v>0.41</v>
      </c>
      <c r="Q936" s="14">
        <v>919.39</v>
      </c>
      <c r="R936" s="2">
        <v>85924</v>
      </c>
      <c r="S936" s="27">
        <v>0.42299999999999999</v>
      </c>
      <c r="T936" s="14">
        <v>1207.8800000000001</v>
      </c>
      <c r="U936" s="27">
        <v>0.127</v>
      </c>
      <c r="V936" s="2">
        <v>3168615</v>
      </c>
      <c r="W936" s="27">
        <v>0.38200000000000001</v>
      </c>
      <c r="X936" s="2">
        <v>8580</v>
      </c>
      <c r="Y936" s="2">
        <v>3540846</v>
      </c>
      <c r="Z936" s="27">
        <v>0.41499999999999998</v>
      </c>
      <c r="AA936" s="14">
        <v>8499.39</v>
      </c>
      <c r="AB936" s="2">
        <v>3308833</v>
      </c>
      <c r="AC936" s="27">
        <v>0.40600000000000003</v>
      </c>
      <c r="AD936" s="14">
        <v>8630.91</v>
      </c>
      <c r="AE936" s="27">
        <v>4.3999999999999997E-2</v>
      </c>
    </row>
    <row r="937" spans="1:31" x14ac:dyDescent="0.3">
      <c r="A937" s="18"/>
      <c r="B937" s="18"/>
      <c r="C937" s="18"/>
      <c r="D937" s="18"/>
      <c r="E937" s="18"/>
      <c r="F937" s="18"/>
      <c r="G937" s="18"/>
      <c r="H937" s="18"/>
      <c r="I937" s="18"/>
      <c r="J937" s="18"/>
      <c r="K937" s="18"/>
      <c r="L937" s="18"/>
      <c r="M937" s="18"/>
      <c r="N937" s="18"/>
      <c r="O937" s="18"/>
      <c r="P937" s="18"/>
      <c r="Q937" s="18"/>
      <c r="R937" s="18"/>
      <c r="S937" s="18"/>
      <c r="T937" s="18"/>
      <c r="U937" s="18"/>
      <c r="V937" s="18"/>
      <c r="W937" s="18"/>
      <c r="X937" s="18"/>
      <c r="Y937" s="18"/>
      <c r="Z937" s="18"/>
      <c r="AA937" s="18"/>
      <c r="AB937" s="18"/>
      <c r="AC937" s="18"/>
      <c r="AD937" s="18"/>
      <c r="AE937" s="18"/>
    </row>
    <row r="938" spans="1:31" x14ac:dyDescent="0.3">
      <c r="A938" s="122" t="s">
        <v>1901</v>
      </c>
      <c r="B938" s="122"/>
      <c r="C938" s="122"/>
      <c r="D938" s="122"/>
      <c r="E938" s="122"/>
      <c r="F938" s="122"/>
      <c r="G938" s="122"/>
      <c r="H938" s="122"/>
      <c r="I938" s="122"/>
      <c r="J938" s="122"/>
      <c r="K938" s="122"/>
      <c r="L938" s="122"/>
      <c r="M938" s="122"/>
      <c r="N938" s="122"/>
      <c r="O938" s="122"/>
      <c r="P938" s="122"/>
      <c r="Q938" s="122"/>
      <c r="R938" s="122"/>
      <c r="S938" s="122"/>
      <c r="T938" s="122"/>
      <c r="U938" s="122"/>
      <c r="V938" s="122"/>
      <c r="W938" s="122"/>
      <c r="X938" s="122"/>
      <c r="Y938" s="122"/>
      <c r="Z938" s="122"/>
      <c r="AA938" s="122"/>
      <c r="AB938" s="122"/>
      <c r="AC938" s="122"/>
      <c r="AD938" s="122"/>
      <c r="AE938" s="122"/>
    </row>
    <row r="939" spans="1:31" x14ac:dyDescent="0.3">
      <c r="B939" s="198" t="s">
        <v>1720</v>
      </c>
      <c r="C939" s="198"/>
      <c r="D939" s="198" t="s">
        <v>1721</v>
      </c>
      <c r="E939" s="198" t="s">
        <v>1720</v>
      </c>
      <c r="F939" s="198"/>
      <c r="G939" s="198" t="s">
        <v>1721</v>
      </c>
      <c r="H939" s="198" t="s">
        <v>1720</v>
      </c>
      <c r="I939" s="198"/>
      <c r="J939" s="198" t="s">
        <v>1721</v>
      </c>
      <c r="K939" t="s">
        <v>188</v>
      </c>
      <c r="L939" s="198" t="s">
        <v>1720</v>
      </c>
      <c r="M939" s="198"/>
      <c r="N939" s="198" t="s">
        <v>1721</v>
      </c>
      <c r="O939" s="198" t="s">
        <v>1720</v>
      </c>
      <c r="P939" s="198"/>
      <c r="Q939" s="198" t="s">
        <v>1721</v>
      </c>
      <c r="R939" s="198" t="s">
        <v>1720</v>
      </c>
      <c r="S939" s="198"/>
      <c r="T939" s="198" t="s">
        <v>1721</v>
      </c>
      <c r="U939" t="s">
        <v>188</v>
      </c>
      <c r="V939" s="198" t="s">
        <v>1720</v>
      </c>
      <c r="W939" s="198"/>
      <c r="X939" s="198" t="s">
        <v>1721</v>
      </c>
      <c r="Y939" s="198" t="s">
        <v>1720</v>
      </c>
      <c r="Z939" s="198"/>
      <c r="AA939" s="198" t="s">
        <v>1721</v>
      </c>
      <c r="AB939" s="198" t="s">
        <v>1720</v>
      </c>
      <c r="AC939" s="198"/>
      <c r="AD939" s="198" t="s">
        <v>1721</v>
      </c>
      <c r="AE939" t="s">
        <v>188</v>
      </c>
    </row>
    <row r="940" spans="1:31" x14ac:dyDescent="0.3">
      <c r="A940" t="s">
        <v>190</v>
      </c>
      <c r="B940" s="2">
        <v>13</v>
      </c>
      <c r="C940" s="27" t="s">
        <v>188</v>
      </c>
      <c r="D940" s="2">
        <v>12.1212121212121</v>
      </c>
      <c r="E940" s="2">
        <v>57</v>
      </c>
      <c r="F940" s="27" t="s">
        <v>188</v>
      </c>
      <c r="G940" s="14">
        <v>30.909090909090899</v>
      </c>
      <c r="H940" s="2">
        <v>0</v>
      </c>
      <c r="I940" s="27" t="s">
        <v>188</v>
      </c>
      <c r="J940" s="14">
        <v>12.727273</v>
      </c>
      <c r="K940" s="27">
        <v>-1</v>
      </c>
      <c r="L940" s="2">
        <v>15547</v>
      </c>
      <c r="M940" s="27" t="s">
        <v>188</v>
      </c>
      <c r="N940" s="2">
        <v>324</v>
      </c>
      <c r="O940" s="2">
        <v>16719</v>
      </c>
      <c r="P940" s="27" t="s">
        <v>188</v>
      </c>
      <c r="Q940" s="14">
        <v>316.97000000000003</v>
      </c>
      <c r="R940" s="2">
        <v>15636</v>
      </c>
      <c r="S940" s="27" t="s">
        <v>188</v>
      </c>
      <c r="T940" s="14">
        <v>439.39</v>
      </c>
      <c r="U940" s="27">
        <v>6.0000000000000001E-3</v>
      </c>
      <c r="V940" s="2">
        <v>821463</v>
      </c>
      <c r="W940" s="27" t="s">
        <v>188</v>
      </c>
      <c r="X940" s="2">
        <v>2253</v>
      </c>
      <c r="Y940" s="2">
        <v>818591</v>
      </c>
      <c r="Z940" s="27" t="s">
        <v>188</v>
      </c>
      <c r="AA940" s="14">
        <v>2450.3000000000002</v>
      </c>
      <c r="AB940" s="2">
        <v>806733</v>
      </c>
      <c r="AC940" s="27" t="s">
        <v>188</v>
      </c>
      <c r="AD940" s="14">
        <v>3016.36</v>
      </c>
      <c r="AE940" s="27">
        <v>-1.7999999999999999E-2</v>
      </c>
    </row>
    <row r="941" spans="1:31" x14ac:dyDescent="0.3">
      <c r="A941" t="s">
        <v>1602</v>
      </c>
      <c r="B941" s="2">
        <v>0</v>
      </c>
      <c r="C941" s="27">
        <v>0</v>
      </c>
      <c r="D941" s="2">
        <v>80</v>
      </c>
      <c r="E941" s="2">
        <v>0</v>
      </c>
      <c r="F941" s="27">
        <v>0</v>
      </c>
      <c r="G941" s="14">
        <v>11.5151515151515</v>
      </c>
      <c r="H941" s="2">
        <v>0</v>
      </c>
      <c r="I941" s="27"/>
      <c r="J941" s="14">
        <v>12.727273</v>
      </c>
      <c r="K941" s="27"/>
      <c r="L941" s="2">
        <v>4695</v>
      </c>
      <c r="M941" s="27">
        <v>0.30199999999999999</v>
      </c>
      <c r="N941" s="2">
        <v>244</v>
      </c>
      <c r="O941" s="2">
        <v>4445</v>
      </c>
      <c r="P941" s="27">
        <v>0.26600000000000001</v>
      </c>
      <c r="Q941" s="14">
        <v>205.45</v>
      </c>
      <c r="R941" s="2">
        <v>4727</v>
      </c>
      <c r="S941" s="27">
        <v>0.30199999999999999</v>
      </c>
      <c r="T941" s="14">
        <v>270.3</v>
      </c>
      <c r="U941" s="27">
        <v>7.0000000000000001E-3</v>
      </c>
      <c r="V941" s="2">
        <v>317416</v>
      </c>
      <c r="W941" s="27">
        <v>0.38600000000000001</v>
      </c>
      <c r="X941" s="2">
        <v>2028</v>
      </c>
      <c r="Y941" s="2">
        <v>283731</v>
      </c>
      <c r="Z941" s="27">
        <v>0.34699999999999998</v>
      </c>
      <c r="AA941" s="14">
        <v>2075.7600000000002</v>
      </c>
      <c r="AB941" s="2">
        <v>286043</v>
      </c>
      <c r="AC941" s="27">
        <v>0.35499999999999998</v>
      </c>
      <c r="AD941" s="14">
        <v>2101.21</v>
      </c>
      <c r="AE941" s="27">
        <v>-9.9000000000000005E-2</v>
      </c>
    </row>
    <row r="942" spans="1:31" x14ac:dyDescent="0.3">
      <c r="A942" t="s">
        <v>1605</v>
      </c>
      <c r="B942" s="2">
        <v>13</v>
      </c>
      <c r="C942" s="27">
        <v>1</v>
      </c>
      <c r="D942" s="2">
        <v>12.1212121212121</v>
      </c>
      <c r="E942" s="2">
        <v>57</v>
      </c>
      <c r="F942" s="27">
        <v>1</v>
      </c>
      <c r="G942" s="14">
        <v>30.909090909090899</v>
      </c>
      <c r="H942" s="2">
        <v>0</v>
      </c>
      <c r="I942" s="27"/>
      <c r="J942" s="14">
        <v>12.727273</v>
      </c>
      <c r="K942" s="27">
        <v>-1</v>
      </c>
      <c r="L942" s="2">
        <v>10852</v>
      </c>
      <c r="M942" s="27">
        <v>0.69799999999999995</v>
      </c>
      <c r="N942" s="2">
        <v>363</v>
      </c>
      <c r="O942" s="2">
        <v>12274</v>
      </c>
      <c r="P942" s="27">
        <v>0.73399999999999999</v>
      </c>
      <c r="Q942" s="14">
        <v>312.73</v>
      </c>
      <c r="R942" s="2">
        <v>10909</v>
      </c>
      <c r="S942" s="27">
        <v>0.69799999999999995</v>
      </c>
      <c r="T942" s="14">
        <v>466.67</v>
      </c>
      <c r="U942" s="27">
        <v>5.0000000000000001E-3</v>
      </c>
      <c r="V942" s="2">
        <v>504047</v>
      </c>
      <c r="W942" s="27">
        <v>0.61399999999999999</v>
      </c>
      <c r="X942" s="2">
        <v>2565</v>
      </c>
      <c r="Y942" s="2">
        <v>534860</v>
      </c>
      <c r="Z942" s="27">
        <v>0.65300000000000002</v>
      </c>
      <c r="AA942" s="14">
        <v>2510.3000000000002</v>
      </c>
      <c r="AB942" s="2">
        <v>520690</v>
      </c>
      <c r="AC942" s="27">
        <v>0.64500000000000002</v>
      </c>
      <c r="AD942" s="14">
        <v>2847.88</v>
      </c>
      <c r="AE942" s="27">
        <v>3.3000000000000002E-2</v>
      </c>
    </row>
    <row r="943" spans="1:31" x14ac:dyDescent="0.3">
      <c r="A943" s="18"/>
      <c r="B943" s="18"/>
      <c r="C943" s="18"/>
      <c r="D943" s="18"/>
      <c r="E943" s="18"/>
      <c r="F943" s="18"/>
      <c r="G943" s="18"/>
      <c r="H943" s="18"/>
      <c r="I943" s="18"/>
      <c r="J943" s="18"/>
      <c r="K943" s="18"/>
      <c r="L943" s="18"/>
      <c r="M943" s="18"/>
      <c r="N943" s="18"/>
      <c r="O943" s="18"/>
      <c r="P943" s="18"/>
      <c r="Q943" s="18"/>
      <c r="R943" s="18"/>
      <c r="S943" s="18"/>
      <c r="T943" s="18"/>
      <c r="U943" s="18"/>
      <c r="V943" s="18"/>
      <c r="W943" s="18"/>
      <c r="X943" s="18"/>
      <c r="Y943" s="18"/>
      <c r="Z943" s="18"/>
      <c r="AA943" s="18"/>
      <c r="AB943" s="18"/>
      <c r="AC943" s="18"/>
      <c r="AD943" s="18"/>
      <c r="AE943" s="18"/>
    </row>
    <row r="944" spans="1:31" x14ac:dyDescent="0.3">
      <c r="A944" s="122" t="s">
        <v>1902</v>
      </c>
      <c r="B944" s="122"/>
      <c r="C944" s="122"/>
      <c r="D944" s="122"/>
      <c r="E944" s="122"/>
      <c r="F944" s="122"/>
      <c r="G944" s="122"/>
      <c r="H944" s="122"/>
      <c r="I944" s="122"/>
      <c r="J944" s="122"/>
      <c r="K944" s="122"/>
      <c r="L944" s="122"/>
      <c r="M944" s="122"/>
      <c r="N944" s="122"/>
      <c r="O944" s="122"/>
      <c r="P944" s="122"/>
      <c r="Q944" s="122"/>
      <c r="R944" s="122"/>
      <c r="S944" s="122"/>
      <c r="T944" s="122"/>
      <c r="U944" s="122"/>
      <c r="V944" s="122"/>
      <c r="W944" s="122"/>
      <c r="X944" s="122"/>
      <c r="Y944" s="122"/>
      <c r="Z944" s="122"/>
      <c r="AA944" s="122"/>
      <c r="AB944" s="122"/>
      <c r="AC944" s="122"/>
      <c r="AD944" s="122"/>
      <c r="AE944" s="122"/>
    </row>
    <row r="945" spans="1:31" x14ac:dyDescent="0.3">
      <c r="B945" s="198" t="s">
        <v>1720</v>
      </c>
      <c r="C945" s="198"/>
      <c r="D945" s="198" t="s">
        <v>1721</v>
      </c>
      <c r="E945" s="198" t="s">
        <v>1720</v>
      </c>
      <c r="F945" s="198"/>
      <c r="G945" s="198" t="s">
        <v>1721</v>
      </c>
      <c r="H945" s="198" t="s">
        <v>1720</v>
      </c>
      <c r="I945" s="198"/>
      <c r="J945" s="198" t="s">
        <v>1721</v>
      </c>
      <c r="K945" t="s">
        <v>188</v>
      </c>
      <c r="L945" s="198" t="s">
        <v>1720</v>
      </c>
      <c r="M945" s="198"/>
      <c r="N945" s="198" t="s">
        <v>1721</v>
      </c>
      <c r="O945" s="198" t="s">
        <v>1720</v>
      </c>
      <c r="P945" s="198"/>
      <c r="Q945" s="198" t="s">
        <v>1721</v>
      </c>
      <c r="R945" s="198" t="s">
        <v>1720</v>
      </c>
      <c r="S945" s="198"/>
      <c r="T945" s="198" t="s">
        <v>1721</v>
      </c>
      <c r="U945" t="s">
        <v>188</v>
      </c>
      <c r="V945" s="198" t="s">
        <v>1720</v>
      </c>
      <c r="W945" s="198"/>
      <c r="X945" s="198" t="s">
        <v>1721</v>
      </c>
      <c r="Y945" s="198" t="s">
        <v>1720</v>
      </c>
      <c r="Z945" s="198"/>
      <c r="AA945" s="198" t="s">
        <v>1721</v>
      </c>
      <c r="AB945" s="198" t="s">
        <v>1720</v>
      </c>
      <c r="AC945" s="198"/>
      <c r="AD945" s="198" t="s">
        <v>1721</v>
      </c>
      <c r="AE945" t="s">
        <v>188</v>
      </c>
    </row>
    <row r="946" spans="1:31" x14ac:dyDescent="0.3">
      <c r="A946" t="s">
        <v>190</v>
      </c>
      <c r="B946" s="2">
        <v>77</v>
      </c>
      <c r="C946" s="27" t="s">
        <v>188</v>
      </c>
      <c r="D946" s="2">
        <v>30.909090909090899</v>
      </c>
      <c r="E946" s="2">
        <v>0</v>
      </c>
      <c r="F946" s="27" t="s">
        <v>188</v>
      </c>
      <c r="G946" s="14">
        <v>11.5151515151515</v>
      </c>
      <c r="H946" s="2">
        <v>0</v>
      </c>
      <c r="I946" s="27" t="s">
        <v>188</v>
      </c>
      <c r="J946" s="14">
        <v>12.727273</v>
      </c>
      <c r="K946" s="27">
        <v>-1</v>
      </c>
      <c r="L946" s="2">
        <v>2784</v>
      </c>
      <c r="M946" s="27" t="s">
        <v>188</v>
      </c>
      <c r="N946" s="2">
        <v>200</v>
      </c>
      <c r="O946" s="2">
        <v>3098</v>
      </c>
      <c r="P946" s="27" t="s">
        <v>188</v>
      </c>
      <c r="Q946" s="14">
        <v>224.24</v>
      </c>
      <c r="R946" s="2">
        <v>3393</v>
      </c>
      <c r="S946" s="27" t="s">
        <v>188</v>
      </c>
      <c r="T946" s="14">
        <v>233.94</v>
      </c>
      <c r="U946" s="27">
        <v>0.219</v>
      </c>
      <c r="V946" s="2">
        <v>95144</v>
      </c>
      <c r="W946" s="27" t="s">
        <v>188</v>
      </c>
      <c r="X946" s="2">
        <v>1279</v>
      </c>
      <c r="Y946" s="2">
        <v>91680</v>
      </c>
      <c r="Z946" s="27" t="s">
        <v>188</v>
      </c>
      <c r="AA946" s="14">
        <v>1234.55</v>
      </c>
      <c r="AB946" s="2">
        <v>97757</v>
      </c>
      <c r="AC946" s="27" t="s">
        <v>188</v>
      </c>
      <c r="AD946" s="14">
        <v>1241.21</v>
      </c>
      <c r="AE946" s="27">
        <v>2.7E-2</v>
      </c>
    </row>
    <row r="947" spans="1:31" x14ac:dyDescent="0.3">
      <c r="A947" t="s">
        <v>1602</v>
      </c>
      <c r="B947" s="2">
        <v>66</v>
      </c>
      <c r="C947" s="27">
        <v>0.8571428571428571</v>
      </c>
      <c r="D947" s="2">
        <v>26.6666666666666</v>
      </c>
      <c r="E947" s="2">
        <v>0</v>
      </c>
      <c r="F947" s="27"/>
      <c r="G947" s="14">
        <v>11.5151515151515</v>
      </c>
      <c r="H947" s="2">
        <v>0</v>
      </c>
      <c r="I947" s="27"/>
      <c r="J947" s="14">
        <v>12.727273</v>
      </c>
      <c r="K947" s="27">
        <v>-1</v>
      </c>
      <c r="L947" s="2">
        <v>1083</v>
      </c>
      <c r="M947" s="27">
        <v>0.38900000000000001</v>
      </c>
      <c r="N947" s="2">
        <v>123</v>
      </c>
      <c r="O947" s="2">
        <v>1145</v>
      </c>
      <c r="P947" s="27">
        <v>0.37</v>
      </c>
      <c r="Q947" s="14">
        <v>121</v>
      </c>
      <c r="R947" s="2">
        <v>1585</v>
      </c>
      <c r="S947" s="27">
        <v>0.46700000000000003</v>
      </c>
      <c r="T947" s="14">
        <v>176.36</v>
      </c>
      <c r="U947" s="27">
        <v>0.46400000000000002</v>
      </c>
      <c r="V947" s="2">
        <v>45623</v>
      </c>
      <c r="W947" s="27">
        <v>0.48</v>
      </c>
      <c r="X947" s="2">
        <v>836</v>
      </c>
      <c r="Y947" s="2">
        <v>41729</v>
      </c>
      <c r="Z947" s="27">
        <v>0.45500000000000002</v>
      </c>
      <c r="AA947" s="14">
        <v>759</v>
      </c>
      <c r="AB947" s="2">
        <v>48100</v>
      </c>
      <c r="AC947" s="27">
        <v>0.49199999999999999</v>
      </c>
      <c r="AD947" s="14">
        <v>889.09</v>
      </c>
      <c r="AE947" s="27">
        <v>5.3999999999999999E-2</v>
      </c>
    </row>
    <row r="948" spans="1:31" x14ac:dyDescent="0.3">
      <c r="A948" t="s">
        <v>1605</v>
      </c>
      <c r="B948" s="2">
        <v>11</v>
      </c>
      <c r="C948" s="27">
        <v>0.14285714285714285</v>
      </c>
      <c r="D948" s="2">
        <v>10.909090909090899</v>
      </c>
      <c r="E948" s="2">
        <v>0</v>
      </c>
      <c r="F948" s="27"/>
      <c r="G948" s="14">
        <v>11.5151515151515</v>
      </c>
      <c r="H948" s="2">
        <v>0</v>
      </c>
      <c r="I948" s="27"/>
      <c r="J948" s="14">
        <v>12.727273</v>
      </c>
      <c r="K948" s="27">
        <v>-1</v>
      </c>
      <c r="L948" s="2">
        <v>1701</v>
      </c>
      <c r="M948" s="27">
        <v>0.61099999999999999</v>
      </c>
      <c r="N948" s="2">
        <v>157</v>
      </c>
      <c r="O948" s="2">
        <v>1953</v>
      </c>
      <c r="P948" s="27">
        <v>0.63</v>
      </c>
      <c r="Q948" s="14">
        <v>194.55</v>
      </c>
      <c r="R948" s="2">
        <v>1808</v>
      </c>
      <c r="S948" s="27">
        <v>0.53300000000000003</v>
      </c>
      <c r="T948" s="14">
        <v>175.15</v>
      </c>
      <c r="U948" s="27">
        <v>6.3E-2</v>
      </c>
      <c r="V948" s="2">
        <v>49521</v>
      </c>
      <c r="W948" s="27">
        <v>0.52</v>
      </c>
      <c r="X948" s="2">
        <v>942</v>
      </c>
      <c r="Y948" s="2">
        <v>49951</v>
      </c>
      <c r="Z948" s="27">
        <v>0.54500000000000004</v>
      </c>
      <c r="AA948" s="14">
        <v>966.06</v>
      </c>
      <c r="AB948" s="2">
        <v>49657</v>
      </c>
      <c r="AC948" s="27">
        <v>0.50800000000000001</v>
      </c>
      <c r="AD948" s="14">
        <v>938.18</v>
      </c>
      <c r="AE948" s="27">
        <v>3.0000000000000001E-3</v>
      </c>
    </row>
    <row r="949" spans="1:31" x14ac:dyDescent="0.3">
      <c r="A949" s="18"/>
      <c r="B949" s="18"/>
      <c r="C949" s="18"/>
      <c r="D949" s="18"/>
      <c r="E949" s="18"/>
      <c r="F949" s="18"/>
      <c r="G949" s="18"/>
      <c r="H949" s="18"/>
      <c r="I949" s="18"/>
      <c r="J949" s="18"/>
      <c r="K949" s="18"/>
      <c r="L949" s="18"/>
      <c r="M949" s="18"/>
      <c r="N949" s="18"/>
      <c r="O949" s="18"/>
      <c r="P949" s="18"/>
      <c r="Q949" s="18"/>
      <c r="R949" s="18"/>
      <c r="S949" s="18"/>
      <c r="T949" s="18"/>
      <c r="U949" s="18"/>
      <c r="V949" s="18"/>
      <c r="W949" s="18"/>
      <c r="X949" s="18"/>
      <c r="Y949" s="18"/>
      <c r="Z949" s="18"/>
      <c r="AA949" s="18"/>
      <c r="AB949" s="18"/>
      <c r="AC949" s="18"/>
      <c r="AD949" s="18"/>
      <c r="AE949" s="18"/>
    </row>
    <row r="950" spans="1:31" x14ac:dyDescent="0.3">
      <c r="A950" s="122" t="s">
        <v>1903</v>
      </c>
      <c r="B950" s="122"/>
      <c r="C950" s="122"/>
      <c r="D950" s="122"/>
      <c r="E950" s="122"/>
      <c r="F950" s="122"/>
      <c r="G950" s="122"/>
      <c r="H950" s="122"/>
      <c r="I950" s="122"/>
      <c r="J950" s="122"/>
      <c r="K950" s="122"/>
      <c r="L950" s="122"/>
      <c r="M950" s="122"/>
      <c r="N950" s="122"/>
      <c r="O950" s="122"/>
      <c r="P950" s="122"/>
      <c r="Q950" s="122"/>
      <c r="R950" s="122"/>
      <c r="S950" s="122"/>
      <c r="T950" s="122"/>
      <c r="U950" s="122"/>
      <c r="V950" s="122"/>
      <c r="W950" s="122"/>
      <c r="X950" s="122"/>
      <c r="Y950" s="122"/>
      <c r="Z950" s="122"/>
      <c r="AA950" s="122"/>
      <c r="AB950" s="122"/>
      <c r="AC950" s="122"/>
      <c r="AD950" s="122"/>
      <c r="AE950" s="122"/>
    </row>
    <row r="951" spans="1:31" x14ac:dyDescent="0.3">
      <c r="B951" s="198" t="s">
        <v>1720</v>
      </c>
      <c r="C951" s="198"/>
      <c r="D951" s="198" t="s">
        <v>1721</v>
      </c>
      <c r="E951" s="198" t="s">
        <v>1720</v>
      </c>
      <c r="F951" s="198"/>
      <c r="G951" s="198" t="s">
        <v>1721</v>
      </c>
      <c r="H951" s="198" t="s">
        <v>1720</v>
      </c>
      <c r="I951" s="198"/>
      <c r="J951" s="198" t="s">
        <v>1721</v>
      </c>
      <c r="K951" t="s">
        <v>188</v>
      </c>
      <c r="L951" s="198" t="s">
        <v>1720</v>
      </c>
      <c r="M951" s="198"/>
      <c r="N951" s="198" t="s">
        <v>1721</v>
      </c>
      <c r="O951" s="198" t="s">
        <v>1720</v>
      </c>
      <c r="P951" s="198"/>
      <c r="Q951" s="198" t="s">
        <v>1721</v>
      </c>
      <c r="R951" s="198" t="s">
        <v>1720</v>
      </c>
      <c r="S951" s="198"/>
      <c r="T951" s="198" t="s">
        <v>1721</v>
      </c>
      <c r="U951" t="s">
        <v>188</v>
      </c>
      <c r="V951" s="198" t="s">
        <v>1720</v>
      </c>
      <c r="W951" s="198"/>
      <c r="X951" s="198" t="s">
        <v>1721</v>
      </c>
      <c r="Y951" s="198" t="s">
        <v>1720</v>
      </c>
      <c r="Z951" s="198"/>
      <c r="AA951" s="198" t="s">
        <v>1721</v>
      </c>
      <c r="AB951" s="198" t="s">
        <v>1720</v>
      </c>
      <c r="AC951" s="198"/>
      <c r="AD951" s="198" t="s">
        <v>1721</v>
      </c>
      <c r="AE951" t="s">
        <v>188</v>
      </c>
    </row>
    <row r="952" spans="1:31" x14ac:dyDescent="0.3">
      <c r="A952" t="s">
        <v>190</v>
      </c>
      <c r="B952" s="2">
        <v>39</v>
      </c>
      <c r="C952" s="27" t="s">
        <v>188</v>
      </c>
      <c r="D952" s="2">
        <v>25.4545454545454</v>
      </c>
      <c r="E952" s="2">
        <v>0</v>
      </c>
      <c r="F952" s="27" t="s">
        <v>188</v>
      </c>
      <c r="G952" s="14">
        <v>11.5151515151515</v>
      </c>
      <c r="H952" s="2">
        <v>0</v>
      </c>
      <c r="I952" s="27" t="s">
        <v>188</v>
      </c>
      <c r="J952" s="14">
        <v>12.727273</v>
      </c>
      <c r="K952" s="27">
        <v>-1</v>
      </c>
      <c r="L952" s="2">
        <v>21996</v>
      </c>
      <c r="M952" s="27" t="s">
        <v>188</v>
      </c>
      <c r="N952" s="2">
        <v>374</v>
      </c>
      <c r="O952" s="2">
        <v>23218</v>
      </c>
      <c r="P952" s="27" t="s">
        <v>188</v>
      </c>
      <c r="Q952" s="14">
        <v>403.64</v>
      </c>
      <c r="R952" s="2">
        <v>27749</v>
      </c>
      <c r="S952" s="27" t="s">
        <v>188</v>
      </c>
      <c r="T952" s="14">
        <v>427.27</v>
      </c>
      <c r="U952" s="27">
        <v>0.26200000000000001</v>
      </c>
      <c r="V952" s="2">
        <v>1491808</v>
      </c>
      <c r="W952" s="27" t="s">
        <v>188</v>
      </c>
      <c r="X952" s="2">
        <v>3648</v>
      </c>
      <c r="Y952" s="2">
        <v>1645396</v>
      </c>
      <c r="Z952" s="27" t="s">
        <v>188</v>
      </c>
      <c r="AA952" s="14">
        <v>3444.85</v>
      </c>
      <c r="AB952" s="2">
        <v>1860890</v>
      </c>
      <c r="AC952" s="27" t="s">
        <v>188</v>
      </c>
      <c r="AD952" s="14">
        <v>4147.2700000000004</v>
      </c>
      <c r="AE952" s="27">
        <v>0.247</v>
      </c>
    </row>
    <row r="953" spans="1:31" x14ac:dyDescent="0.3">
      <c r="A953" t="s">
        <v>1602</v>
      </c>
      <c r="B953" s="2">
        <v>39</v>
      </c>
      <c r="C953" s="27">
        <v>1</v>
      </c>
      <c r="D953" s="2">
        <v>25.4545454545454</v>
      </c>
      <c r="E953" s="2">
        <v>0</v>
      </c>
      <c r="F953" s="27"/>
      <c r="G953" s="14">
        <v>11.5151515151515</v>
      </c>
      <c r="H953" s="2">
        <v>0</v>
      </c>
      <c r="I953" s="27"/>
      <c r="J953" s="14">
        <v>12.727273</v>
      </c>
      <c r="K953" s="27">
        <v>-1</v>
      </c>
      <c r="L953" s="2">
        <v>12552</v>
      </c>
      <c r="M953" s="27">
        <v>0.57099999999999995</v>
      </c>
      <c r="N953" s="2">
        <v>351</v>
      </c>
      <c r="O953" s="2">
        <v>12335</v>
      </c>
      <c r="P953" s="27">
        <v>0.53100000000000003</v>
      </c>
      <c r="Q953" s="14">
        <v>356.36</v>
      </c>
      <c r="R953" s="2">
        <v>15820</v>
      </c>
      <c r="S953" s="27">
        <v>0.56999999999999995</v>
      </c>
      <c r="T953" s="14">
        <v>470.91</v>
      </c>
      <c r="U953" s="27">
        <v>0.26</v>
      </c>
      <c r="V953" s="2">
        <v>862166</v>
      </c>
      <c r="W953" s="27">
        <v>0.57799999999999996</v>
      </c>
      <c r="X953" s="2">
        <v>4213</v>
      </c>
      <c r="Y953" s="2">
        <v>946331</v>
      </c>
      <c r="Z953" s="27">
        <v>0.57499999999999996</v>
      </c>
      <c r="AA953" s="14">
        <v>4220</v>
      </c>
      <c r="AB953" s="2">
        <v>1111582</v>
      </c>
      <c r="AC953" s="27">
        <v>0.59699999999999998</v>
      </c>
      <c r="AD953" s="14">
        <v>4479.3900000000003</v>
      </c>
      <c r="AE953" s="27">
        <v>0.28899999999999998</v>
      </c>
    </row>
    <row r="954" spans="1:31" x14ac:dyDescent="0.3">
      <c r="A954" t="s">
        <v>1605</v>
      </c>
      <c r="B954" s="2">
        <v>0</v>
      </c>
      <c r="C954" s="27">
        <v>0</v>
      </c>
      <c r="D954" s="2">
        <v>80</v>
      </c>
      <c r="E954" s="2">
        <v>0</v>
      </c>
      <c r="F954" s="27"/>
      <c r="G954" s="14">
        <v>11.5151515151515</v>
      </c>
      <c r="H954" s="2">
        <v>0</v>
      </c>
      <c r="I954" s="27"/>
      <c r="J954" s="14">
        <v>12.727273</v>
      </c>
      <c r="K954" s="27"/>
      <c r="L954" s="2">
        <v>9444</v>
      </c>
      <c r="M954" s="27">
        <v>0.42899999999999999</v>
      </c>
      <c r="N954" s="2">
        <v>354</v>
      </c>
      <c r="O954" s="2">
        <v>10883</v>
      </c>
      <c r="P954" s="27">
        <v>0.46899999999999997</v>
      </c>
      <c r="Q954" s="14">
        <v>357.58</v>
      </c>
      <c r="R954" s="2">
        <v>11929</v>
      </c>
      <c r="S954" s="27">
        <v>0.43</v>
      </c>
      <c r="T954" s="14">
        <v>445.45</v>
      </c>
      <c r="U954" s="27">
        <v>0.26300000000000001</v>
      </c>
      <c r="V954" s="2">
        <v>629642</v>
      </c>
      <c r="W954" s="27">
        <v>0.42199999999999999</v>
      </c>
      <c r="X954" s="2">
        <v>3119</v>
      </c>
      <c r="Y954" s="2">
        <v>699065</v>
      </c>
      <c r="Z954" s="27">
        <v>0.42499999999999999</v>
      </c>
      <c r="AA954" s="14">
        <v>2646.67</v>
      </c>
      <c r="AB954" s="2">
        <v>749308</v>
      </c>
      <c r="AC954" s="27">
        <v>0.40300000000000002</v>
      </c>
      <c r="AD954" s="14">
        <v>3668.48</v>
      </c>
      <c r="AE954" s="27">
        <v>0.19</v>
      </c>
    </row>
    <row r="955" spans="1:31" x14ac:dyDescent="0.3">
      <c r="A955" s="18"/>
      <c r="B955" s="18"/>
      <c r="C955" s="18"/>
      <c r="D955" s="18"/>
      <c r="E955" s="18"/>
      <c r="F955" s="18"/>
      <c r="G955" s="18"/>
      <c r="H955" s="18"/>
      <c r="I955" s="18"/>
      <c r="J955" s="18"/>
      <c r="K955" s="18"/>
      <c r="L955" s="18"/>
      <c r="M955" s="18"/>
      <c r="N955" s="18"/>
      <c r="O955" s="18"/>
      <c r="P955" s="18"/>
      <c r="Q955" s="18"/>
      <c r="R955" s="18"/>
      <c r="S955" s="18"/>
      <c r="T955" s="18"/>
      <c r="U955" s="18"/>
      <c r="V955" s="18"/>
      <c r="W955" s="18"/>
      <c r="X955" s="18"/>
      <c r="Y955" s="18"/>
      <c r="Z955" s="18"/>
      <c r="AA955" s="18"/>
      <c r="AB955" s="18"/>
      <c r="AC955" s="18"/>
      <c r="AD955" s="18"/>
      <c r="AE955" s="18"/>
    </row>
    <row r="956" spans="1:31" x14ac:dyDescent="0.3">
      <c r="A956" s="122" t="s">
        <v>1904</v>
      </c>
      <c r="B956" s="122"/>
      <c r="C956" s="122"/>
      <c r="D956" s="122"/>
      <c r="E956" s="122"/>
      <c r="F956" s="122"/>
      <c r="G956" s="122"/>
      <c r="H956" s="122"/>
      <c r="I956" s="122"/>
      <c r="J956" s="122"/>
      <c r="K956" s="122"/>
      <c r="L956" s="122"/>
      <c r="M956" s="122"/>
      <c r="N956" s="122"/>
      <c r="O956" s="122"/>
      <c r="P956" s="122"/>
      <c r="Q956" s="122"/>
      <c r="R956" s="122"/>
      <c r="S956" s="122"/>
      <c r="T956" s="122"/>
      <c r="U956" s="122"/>
      <c r="V956" s="122"/>
      <c r="W956" s="122"/>
      <c r="X956" s="122"/>
      <c r="Y956" s="122"/>
      <c r="Z956" s="122"/>
      <c r="AA956" s="122"/>
      <c r="AB956" s="122"/>
      <c r="AC956" s="122"/>
      <c r="AD956" s="122"/>
      <c r="AE956" s="122"/>
    </row>
    <row r="957" spans="1:31" x14ac:dyDescent="0.3">
      <c r="B957" s="198" t="s">
        <v>1720</v>
      </c>
      <c r="C957" s="198"/>
      <c r="D957" s="198" t="s">
        <v>1721</v>
      </c>
      <c r="E957" s="198" t="s">
        <v>1720</v>
      </c>
      <c r="F957" s="198"/>
      <c r="G957" s="198" t="s">
        <v>1721</v>
      </c>
      <c r="H957" s="198" t="s">
        <v>1720</v>
      </c>
      <c r="I957" s="198"/>
      <c r="J957" s="198" t="s">
        <v>1721</v>
      </c>
      <c r="K957" t="s">
        <v>188</v>
      </c>
      <c r="L957" s="198" t="s">
        <v>1720</v>
      </c>
      <c r="M957" s="198"/>
      <c r="N957" s="198" t="s">
        <v>1721</v>
      </c>
      <c r="O957" s="198" t="s">
        <v>1720</v>
      </c>
      <c r="P957" s="198"/>
      <c r="Q957" s="198" t="s">
        <v>1721</v>
      </c>
      <c r="R957" s="198" t="s">
        <v>1720</v>
      </c>
      <c r="S957" s="198"/>
      <c r="T957" s="198" t="s">
        <v>1721</v>
      </c>
      <c r="U957" t="s">
        <v>188</v>
      </c>
      <c r="V957" s="198" t="s">
        <v>1720</v>
      </c>
      <c r="W957" s="198"/>
      <c r="X957" s="198" t="s">
        <v>1721</v>
      </c>
      <c r="Y957" s="198" t="s">
        <v>1720</v>
      </c>
      <c r="Z957" s="198"/>
      <c r="AA957" s="198" t="s">
        <v>1721</v>
      </c>
      <c r="AB957" s="198" t="s">
        <v>1720</v>
      </c>
      <c r="AC957" s="198"/>
      <c r="AD957" s="198" t="s">
        <v>1721</v>
      </c>
      <c r="AE957" t="s">
        <v>188</v>
      </c>
    </row>
    <row r="958" spans="1:31" x14ac:dyDescent="0.3">
      <c r="A958" t="s">
        <v>190</v>
      </c>
      <c r="B958" s="2">
        <v>18</v>
      </c>
      <c r="C958" s="27" t="s">
        <v>188</v>
      </c>
      <c r="D958" s="2">
        <v>17.5757575757575</v>
      </c>
      <c r="E958" s="2">
        <v>0</v>
      </c>
      <c r="F958" s="27" t="s">
        <v>188</v>
      </c>
      <c r="G958" s="14">
        <v>11.5151515151515</v>
      </c>
      <c r="H958" s="2">
        <v>0</v>
      </c>
      <c r="I958" s="27" t="s">
        <v>188</v>
      </c>
      <c r="J958" s="14">
        <v>12.727273</v>
      </c>
      <c r="K958" s="27">
        <v>-1</v>
      </c>
      <c r="L958" s="2">
        <v>415</v>
      </c>
      <c r="M958" s="27" t="s">
        <v>188</v>
      </c>
      <c r="N958" s="2">
        <v>59</v>
      </c>
      <c r="O958" s="2">
        <v>378</v>
      </c>
      <c r="P958" s="27" t="s">
        <v>188</v>
      </c>
      <c r="Q958" s="14">
        <v>64.849999999999994</v>
      </c>
      <c r="R958" s="2">
        <v>512</v>
      </c>
      <c r="S958" s="27" t="s">
        <v>188</v>
      </c>
      <c r="T958" s="14">
        <v>98.79</v>
      </c>
      <c r="U958" s="27">
        <v>0.23400000000000001</v>
      </c>
      <c r="V958" s="2">
        <v>38176</v>
      </c>
      <c r="W958" s="27" t="s">
        <v>188</v>
      </c>
      <c r="X958" s="2">
        <v>591</v>
      </c>
      <c r="Y958" s="2">
        <v>40280</v>
      </c>
      <c r="Z958" s="27" t="s">
        <v>188</v>
      </c>
      <c r="AA958" s="14">
        <v>703.64</v>
      </c>
      <c r="AB958" s="2">
        <v>40036</v>
      </c>
      <c r="AC958" s="27" t="s">
        <v>188</v>
      </c>
      <c r="AD958" s="14">
        <v>772.73</v>
      </c>
      <c r="AE958" s="27">
        <v>4.9000000000000002E-2</v>
      </c>
    </row>
    <row r="959" spans="1:31" x14ac:dyDescent="0.3">
      <c r="A959" t="s">
        <v>1602</v>
      </c>
      <c r="B959" s="2">
        <v>0</v>
      </c>
      <c r="C959" s="27">
        <v>0</v>
      </c>
      <c r="D959" s="2">
        <v>80</v>
      </c>
      <c r="E959" s="2">
        <v>0</v>
      </c>
      <c r="F959" s="27"/>
      <c r="G959" s="14">
        <v>11.5151515151515</v>
      </c>
      <c r="H959" s="2">
        <v>0</v>
      </c>
      <c r="I959" s="27"/>
      <c r="J959" s="14">
        <v>12.727273</v>
      </c>
      <c r="K959" s="27"/>
      <c r="L959" s="2">
        <v>172</v>
      </c>
      <c r="M959" s="27">
        <v>0.41399999999999998</v>
      </c>
      <c r="N959" s="2">
        <v>59</v>
      </c>
      <c r="O959" s="2">
        <v>126</v>
      </c>
      <c r="P959" s="27">
        <v>0.33300000000000002</v>
      </c>
      <c r="Q959" s="14">
        <v>31.52</v>
      </c>
      <c r="R959" s="2">
        <v>176</v>
      </c>
      <c r="S959" s="27">
        <v>0.34399999999999997</v>
      </c>
      <c r="T959" s="14">
        <v>50.3</v>
      </c>
      <c r="U959" s="27">
        <v>2.3E-2</v>
      </c>
      <c r="V959" s="2">
        <v>18277</v>
      </c>
      <c r="W959" s="27">
        <v>0.47899999999999998</v>
      </c>
      <c r="X959" s="2">
        <v>484</v>
      </c>
      <c r="Y959" s="2">
        <v>16200</v>
      </c>
      <c r="Z959" s="27">
        <v>0.40200000000000002</v>
      </c>
      <c r="AA959" s="14">
        <v>480</v>
      </c>
      <c r="AB959" s="2">
        <v>18182</v>
      </c>
      <c r="AC959" s="27">
        <v>0.45400000000000001</v>
      </c>
      <c r="AD959" s="14">
        <v>520</v>
      </c>
      <c r="AE959" s="27">
        <v>-5.0000000000000001E-3</v>
      </c>
    </row>
    <row r="960" spans="1:31" x14ac:dyDescent="0.3">
      <c r="A960" t="s">
        <v>1605</v>
      </c>
      <c r="B960" s="2">
        <v>18</v>
      </c>
      <c r="C960" s="27">
        <v>1</v>
      </c>
      <c r="D960" s="2">
        <v>17.5757575757575</v>
      </c>
      <c r="E960" s="2">
        <v>0</v>
      </c>
      <c r="F960" s="27"/>
      <c r="G960" s="14">
        <v>11.5151515151515</v>
      </c>
      <c r="H960" s="2">
        <v>0</v>
      </c>
      <c r="I960" s="27"/>
      <c r="J960" s="14">
        <v>12.727273</v>
      </c>
      <c r="K960" s="27">
        <v>-1</v>
      </c>
      <c r="L960" s="2">
        <v>243</v>
      </c>
      <c r="M960" s="27">
        <v>0.58599999999999997</v>
      </c>
      <c r="N960" s="2">
        <v>43</v>
      </c>
      <c r="O960" s="2">
        <v>252</v>
      </c>
      <c r="P960" s="27">
        <v>0.66700000000000004</v>
      </c>
      <c r="Q960" s="14">
        <v>57.58</v>
      </c>
      <c r="R960" s="2">
        <v>336</v>
      </c>
      <c r="S960" s="27">
        <v>0.65600000000000003</v>
      </c>
      <c r="T960" s="14">
        <v>80.61</v>
      </c>
      <c r="U960" s="27">
        <v>0.38300000000000001</v>
      </c>
      <c r="V960" s="2">
        <v>19899</v>
      </c>
      <c r="W960" s="27">
        <v>0.52100000000000002</v>
      </c>
      <c r="X960" s="2">
        <v>512</v>
      </c>
      <c r="Y960" s="2">
        <v>24080</v>
      </c>
      <c r="Z960" s="27">
        <v>0.59799999999999998</v>
      </c>
      <c r="AA960" s="14">
        <v>605.45000000000005</v>
      </c>
      <c r="AB960" s="2">
        <v>21854</v>
      </c>
      <c r="AC960" s="27">
        <v>0.54600000000000004</v>
      </c>
      <c r="AD960" s="14">
        <v>700.61</v>
      </c>
      <c r="AE960" s="27">
        <v>9.8000000000000004E-2</v>
      </c>
    </row>
    <row r="961" spans="1:31" x14ac:dyDescent="0.3">
      <c r="A961" s="18"/>
      <c r="B961" s="18"/>
      <c r="C961" s="18"/>
      <c r="D961" s="18"/>
      <c r="E961" s="18"/>
      <c r="F961" s="18"/>
      <c r="G961" s="18"/>
      <c r="H961" s="18"/>
      <c r="I961" s="18"/>
      <c r="J961" s="18"/>
      <c r="K961" s="18"/>
      <c r="L961" s="18"/>
      <c r="M961" s="18"/>
      <c r="N961" s="18"/>
      <c r="O961" s="18"/>
      <c r="P961" s="18"/>
      <c r="Q961" s="18"/>
      <c r="R961" s="18"/>
      <c r="S961" s="18"/>
      <c r="T961" s="18"/>
      <c r="U961" s="18"/>
      <c r="V961" s="18"/>
      <c r="W961" s="18"/>
      <c r="X961" s="18"/>
      <c r="Y961" s="18"/>
      <c r="Z961" s="18"/>
      <c r="AA961" s="18"/>
      <c r="AB961" s="18"/>
      <c r="AC961" s="18"/>
      <c r="AD961" s="18"/>
      <c r="AE961" s="18"/>
    </row>
    <row r="962" spans="1:31" x14ac:dyDescent="0.3">
      <c r="A962" s="122" t="s">
        <v>1905</v>
      </c>
      <c r="B962" s="122"/>
      <c r="C962" s="122"/>
      <c r="D962" s="122"/>
      <c r="E962" s="122"/>
      <c r="F962" s="122"/>
      <c r="G962" s="122"/>
      <c r="H962" s="122"/>
      <c r="I962" s="122"/>
      <c r="J962" s="122"/>
      <c r="K962" s="122"/>
      <c r="L962" s="122"/>
      <c r="M962" s="122"/>
      <c r="N962" s="122"/>
      <c r="O962" s="122"/>
      <c r="P962" s="122"/>
      <c r="Q962" s="122"/>
      <c r="R962" s="122"/>
      <c r="S962" s="122"/>
      <c r="T962" s="122"/>
      <c r="U962" s="122"/>
      <c r="V962" s="122"/>
      <c r="W962" s="122"/>
      <c r="X962" s="122"/>
      <c r="Y962" s="122"/>
      <c r="Z962" s="122"/>
      <c r="AA962" s="122"/>
      <c r="AB962" s="122"/>
      <c r="AC962" s="122"/>
      <c r="AD962" s="122"/>
      <c r="AE962" s="122"/>
    </row>
    <row r="963" spans="1:31" x14ac:dyDescent="0.3">
      <c r="B963" s="198" t="s">
        <v>1720</v>
      </c>
      <c r="C963" s="198"/>
      <c r="D963" s="198" t="s">
        <v>1721</v>
      </c>
      <c r="E963" s="198" t="s">
        <v>1720</v>
      </c>
      <c r="F963" s="198"/>
      <c r="G963" s="198" t="s">
        <v>1721</v>
      </c>
      <c r="H963" s="198" t="s">
        <v>1720</v>
      </c>
      <c r="I963" s="198"/>
      <c r="J963" s="198" t="s">
        <v>1721</v>
      </c>
      <c r="K963" t="s">
        <v>188</v>
      </c>
      <c r="L963" s="198" t="s">
        <v>1720</v>
      </c>
      <c r="M963" s="198"/>
      <c r="N963" s="198" t="s">
        <v>1721</v>
      </c>
      <c r="O963" s="198" t="s">
        <v>1720</v>
      </c>
      <c r="P963" s="198"/>
      <c r="Q963" s="198" t="s">
        <v>1721</v>
      </c>
      <c r="R963" s="198" t="s">
        <v>1720</v>
      </c>
      <c r="S963" s="198"/>
      <c r="T963" s="198" t="s">
        <v>1721</v>
      </c>
      <c r="U963" t="s">
        <v>188</v>
      </c>
      <c r="V963" s="198" t="s">
        <v>1720</v>
      </c>
      <c r="W963" s="198"/>
      <c r="X963" s="198" t="s">
        <v>1721</v>
      </c>
      <c r="Y963" s="198" t="s">
        <v>1720</v>
      </c>
      <c r="Z963" s="198"/>
      <c r="AA963" s="198" t="s">
        <v>1721</v>
      </c>
      <c r="AB963" s="198" t="s">
        <v>1720</v>
      </c>
      <c r="AC963" s="198"/>
      <c r="AD963" s="198" t="s">
        <v>1721</v>
      </c>
      <c r="AE963" t="s">
        <v>188</v>
      </c>
    </row>
    <row r="964" spans="1:31" x14ac:dyDescent="0.3">
      <c r="A964" t="s">
        <v>190</v>
      </c>
      <c r="B964" s="2">
        <v>236</v>
      </c>
      <c r="C964" s="27" t="s">
        <v>188</v>
      </c>
      <c r="D964" s="2">
        <v>48.484848484848399</v>
      </c>
      <c r="E964" s="2">
        <v>357</v>
      </c>
      <c r="F964" s="27" t="s">
        <v>188</v>
      </c>
      <c r="G964" s="14">
        <v>59.393939393939398</v>
      </c>
      <c r="H964" s="2">
        <v>1793</v>
      </c>
      <c r="I964" s="27" t="s">
        <v>188</v>
      </c>
      <c r="J964" s="14">
        <v>135.15152</v>
      </c>
      <c r="K964" s="27">
        <v>6.5974576271186445</v>
      </c>
      <c r="L964" s="2">
        <v>44656</v>
      </c>
      <c r="M964" s="27" t="s">
        <v>188</v>
      </c>
      <c r="N964" s="2">
        <v>736</v>
      </c>
      <c r="O964" s="2">
        <v>49574</v>
      </c>
      <c r="P964" s="27" t="s">
        <v>188</v>
      </c>
      <c r="Q964" s="14">
        <v>784.85</v>
      </c>
      <c r="R964" s="2">
        <v>38719</v>
      </c>
      <c r="S964" s="27" t="s">
        <v>188</v>
      </c>
      <c r="T964" s="14">
        <v>878.18</v>
      </c>
      <c r="U964" s="27">
        <v>-0.13300000000000001</v>
      </c>
      <c r="V964" s="2">
        <v>1347371</v>
      </c>
      <c r="W964" s="27" t="s">
        <v>188</v>
      </c>
      <c r="X964" s="2">
        <v>4146</v>
      </c>
      <c r="Y964" s="2">
        <v>1208919</v>
      </c>
      <c r="Z964" s="27" t="s">
        <v>188</v>
      </c>
      <c r="AA964" s="14">
        <v>4764.8500000000004</v>
      </c>
      <c r="AB964" s="2">
        <v>1397210</v>
      </c>
      <c r="AC964" s="27" t="s">
        <v>188</v>
      </c>
      <c r="AD964" s="14">
        <v>5035.76</v>
      </c>
      <c r="AE964" s="27">
        <v>3.6999999999999998E-2</v>
      </c>
    </row>
    <row r="965" spans="1:31" x14ac:dyDescent="0.3">
      <c r="A965" t="s">
        <v>1602</v>
      </c>
      <c r="B965" s="2">
        <v>127</v>
      </c>
      <c r="C965" s="27">
        <v>0.53813559322033899</v>
      </c>
      <c r="D965" s="2">
        <v>34.545454545454497</v>
      </c>
      <c r="E965" s="2">
        <v>107</v>
      </c>
      <c r="F965" s="27">
        <v>0.29971988795518206</v>
      </c>
      <c r="G965" s="14">
        <v>30.909090909090899</v>
      </c>
      <c r="H965" s="2">
        <v>757</v>
      </c>
      <c r="I965" s="27">
        <v>0.42219743446737312</v>
      </c>
      <c r="J965" s="14">
        <v>116.36364</v>
      </c>
      <c r="K965" s="27">
        <v>4.9606299212598426</v>
      </c>
      <c r="L965" s="2">
        <v>19073</v>
      </c>
      <c r="M965" s="27">
        <v>0.42699999999999999</v>
      </c>
      <c r="N965" s="2">
        <v>552</v>
      </c>
      <c r="O965" s="2">
        <v>19226</v>
      </c>
      <c r="P965" s="27">
        <v>0.38800000000000001</v>
      </c>
      <c r="Q965" s="14">
        <v>538.17999999999995</v>
      </c>
      <c r="R965" s="2">
        <v>17102</v>
      </c>
      <c r="S965" s="27">
        <v>0.442</v>
      </c>
      <c r="T965" s="14">
        <v>499.39</v>
      </c>
      <c r="U965" s="27">
        <v>-0.10299999999999999</v>
      </c>
      <c r="V965" s="2">
        <v>585854</v>
      </c>
      <c r="W965" s="27">
        <v>0.435</v>
      </c>
      <c r="X965" s="2">
        <v>3341</v>
      </c>
      <c r="Y965" s="2">
        <v>461522</v>
      </c>
      <c r="Z965" s="27">
        <v>0.38200000000000001</v>
      </c>
      <c r="AA965" s="14">
        <v>2366.06</v>
      </c>
      <c r="AB965" s="2">
        <v>576852</v>
      </c>
      <c r="AC965" s="27">
        <v>0.41299999999999998</v>
      </c>
      <c r="AD965" s="14">
        <v>3092.73</v>
      </c>
      <c r="AE965" s="27">
        <v>-1.4999999999999999E-2</v>
      </c>
    </row>
    <row r="966" spans="1:31" x14ac:dyDescent="0.3">
      <c r="A966" t="s">
        <v>1605</v>
      </c>
      <c r="B966" s="2">
        <v>109</v>
      </c>
      <c r="C966" s="27">
        <v>0.46186440677966101</v>
      </c>
      <c r="D966" s="2">
        <v>34.545454545454497</v>
      </c>
      <c r="E966" s="2">
        <v>250</v>
      </c>
      <c r="F966" s="27">
        <v>0.70028011204481788</v>
      </c>
      <c r="G966" s="14">
        <v>53.939393939393902</v>
      </c>
      <c r="H966" s="2">
        <v>1036</v>
      </c>
      <c r="I966" s="27">
        <v>0.57780256553262688</v>
      </c>
      <c r="J966" s="14">
        <v>115.757576</v>
      </c>
      <c r="K966" s="27">
        <v>8.5045871559633035</v>
      </c>
      <c r="L966" s="2">
        <v>25583</v>
      </c>
      <c r="M966" s="27">
        <v>0.57299999999999995</v>
      </c>
      <c r="N966" s="2">
        <v>627</v>
      </c>
      <c r="O966" s="2">
        <v>30348</v>
      </c>
      <c r="P966" s="27">
        <v>0.61199999999999999</v>
      </c>
      <c r="Q966" s="14">
        <v>763.03</v>
      </c>
      <c r="R966" s="2">
        <v>21617</v>
      </c>
      <c r="S966" s="27">
        <v>0.55800000000000005</v>
      </c>
      <c r="T966" s="14">
        <v>775.76</v>
      </c>
      <c r="U966" s="27">
        <v>-0.155</v>
      </c>
      <c r="V966" s="2">
        <v>761517</v>
      </c>
      <c r="W966" s="27">
        <v>0.56499999999999995</v>
      </c>
      <c r="X966" s="2">
        <v>4435</v>
      </c>
      <c r="Y966" s="2">
        <v>747397</v>
      </c>
      <c r="Z966" s="27">
        <v>0.61799999999999999</v>
      </c>
      <c r="AA966" s="14">
        <v>4321.82</v>
      </c>
      <c r="AB966" s="2">
        <v>820358</v>
      </c>
      <c r="AC966" s="27">
        <v>0.58699999999999997</v>
      </c>
      <c r="AD966" s="14">
        <v>4856.97</v>
      </c>
      <c r="AE966" s="27">
        <v>7.6999999999999999E-2</v>
      </c>
    </row>
    <row r="967" spans="1:31" x14ac:dyDescent="0.3">
      <c r="A967" s="18"/>
      <c r="B967" s="18"/>
      <c r="C967" s="18"/>
      <c r="D967" s="18"/>
      <c r="E967" s="18"/>
      <c r="F967" s="18"/>
      <c r="G967" s="18"/>
      <c r="H967" s="18"/>
      <c r="I967" s="18"/>
      <c r="J967" s="18"/>
      <c r="K967" s="18"/>
      <c r="L967" s="18"/>
      <c r="M967" s="18"/>
      <c r="N967" s="18"/>
      <c r="O967" s="18"/>
      <c r="P967" s="18"/>
      <c r="Q967" s="18"/>
      <c r="R967" s="18"/>
      <c r="S967" s="18"/>
      <c r="T967" s="18"/>
      <c r="U967" s="18"/>
      <c r="V967" s="18"/>
      <c r="W967" s="18"/>
      <c r="X967" s="18"/>
      <c r="Y967" s="18"/>
      <c r="Z967" s="18"/>
      <c r="AA967" s="18"/>
      <c r="AB967" s="18"/>
      <c r="AC967" s="18"/>
      <c r="AD967" s="18"/>
      <c r="AE967" s="18"/>
    </row>
    <row r="968" spans="1:31" x14ac:dyDescent="0.3">
      <c r="A968" s="122" t="s">
        <v>1906</v>
      </c>
      <c r="B968" s="122"/>
      <c r="C968" s="122"/>
      <c r="D968" s="122"/>
      <c r="E968" s="122"/>
      <c r="F968" s="122"/>
      <c r="G968" s="122"/>
      <c r="H968" s="122"/>
      <c r="I968" s="122"/>
      <c r="J968" s="122"/>
      <c r="K968" s="122"/>
      <c r="L968" s="122"/>
      <c r="M968" s="122"/>
      <c r="N968" s="122"/>
      <c r="O968" s="122"/>
      <c r="P968" s="122"/>
      <c r="Q968" s="122"/>
      <c r="R968" s="122"/>
      <c r="S968" s="122"/>
      <c r="T968" s="122"/>
      <c r="U968" s="122"/>
      <c r="V968" s="122"/>
      <c r="W968" s="122"/>
      <c r="X968" s="122"/>
      <c r="Y968" s="122"/>
      <c r="Z968" s="122"/>
      <c r="AA968" s="122"/>
      <c r="AB968" s="122"/>
      <c r="AC968" s="122"/>
      <c r="AD968" s="122"/>
      <c r="AE968" s="122"/>
    </row>
    <row r="969" spans="1:31" x14ac:dyDescent="0.3">
      <c r="B969" s="198" t="s">
        <v>1720</v>
      </c>
      <c r="C969" s="198"/>
      <c r="D969" s="198" t="s">
        <v>1721</v>
      </c>
      <c r="E969" s="198" t="s">
        <v>1720</v>
      </c>
      <c r="F969" s="198"/>
      <c r="G969" s="198" t="s">
        <v>1721</v>
      </c>
      <c r="H969" s="198" t="s">
        <v>1720</v>
      </c>
      <c r="I969" s="198"/>
      <c r="J969" s="198" t="s">
        <v>1721</v>
      </c>
      <c r="K969" t="s">
        <v>188</v>
      </c>
      <c r="L969" s="198" t="s">
        <v>1720</v>
      </c>
      <c r="M969" s="198"/>
      <c r="N969" s="198" t="s">
        <v>1721</v>
      </c>
      <c r="O969" s="198" t="s">
        <v>1720</v>
      </c>
      <c r="P969" s="198"/>
      <c r="Q969" s="198" t="s">
        <v>1721</v>
      </c>
      <c r="R969" s="198" t="s">
        <v>1720</v>
      </c>
      <c r="S969" s="198"/>
      <c r="T969" s="198" t="s">
        <v>1721</v>
      </c>
      <c r="U969" t="s">
        <v>188</v>
      </c>
      <c r="V969" s="198" t="s">
        <v>1720</v>
      </c>
      <c r="W969" s="198"/>
      <c r="X969" s="198" t="s">
        <v>1721</v>
      </c>
      <c r="Y969" s="198" t="s">
        <v>1720</v>
      </c>
      <c r="Z969" s="198"/>
      <c r="AA969" s="198" t="s">
        <v>1721</v>
      </c>
      <c r="AB969" s="198" t="s">
        <v>1720</v>
      </c>
      <c r="AC969" s="198"/>
      <c r="AD969" s="198" t="s">
        <v>1721</v>
      </c>
      <c r="AE969" t="s">
        <v>188</v>
      </c>
    </row>
    <row r="970" spans="1:31" x14ac:dyDescent="0.3">
      <c r="A970" t="s">
        <v>190</v>
      </c>
      <c r="B970" s="2">
        <v>9</v>
      </c>
      <c r="C970" s="27" t="s">
        <v>188</v>
      </c>
      <c r="D970" s="2">
        <v>8.4848484848484809</v>
      </c>
      <c r="E970" s="2">
        <v>67</v>
      </c>
      <c r="F970" s="27" t="s">
        <v>188</v>
      </c>
      <c r="G970" s="14">
        <v>25.4545454545454</v>
      </c>
      <c r="H970" s="2">
        <v>42</v>
      </c>
      <c r="I970" s="27" t="s">
        <v>188</v>
      </c>
      <c r="J970" s="14">
        <v>22.424242</v>
      </c>
      <c r="K970" s="27">
        <v>3.6666666666666665</v>
      </c>
      <c r="L970" s="2">
        <v>7102</v>
      </c>
      <c r="M970" s="27" t="s">
        <v>188</v>
      </c>
      <c r="N970" s="2">
        <v>344</v>
      </c>
      <c r="O970" s="2">
        <v>8380</v>
      </c>
      <c r="P970" s="27" t="s">
        <v>188</v>
      </c>
      <c r="Q970" s="14">
        <v>349.7</v>
      </c>
      <c r="R970" s="2">
        <v>20880</v>
      </c>
      <c r="S970" s="27" t="s">
        <v>188</v>
      </c>
      <c r="T970" s="14">
        <v>827.27</v>
      </c>
      <c r="U970" s="27">
        <v>1.94</v>
      </c>
      <c r="V970" s="2">
        <v>294525</v>
      </c>
      <c r="W970" s="27" t="s">
        <v>188</v>
      </c>
      <c r="X970" s="2">
        <v>3248</v>
      </c>
      <c r="Y970" s="2">
        <v>386906</v>
      </c>
      <c r="Z970" s="27" t="s">
        <v>188</v>
      </c>
      <c r="AA970" s="14">
        <v>2990.3</v>
      </c>
      <c r="AB970" s="2">
        <v>760308</v>
      </c>
      <c r="AC970" s="27" t="s">
        <v>188</v>
      </c>
      <c r="AD970" s="14">
        <v>5283.64</v>
      </c>
      <c r="AE970" s="27">
        <v>1.581</v>
      </c>
    </row>
    <row r="971" spans="1:31" x14ac:dyDescent="0.3">
      <c r="A971" t="s">
        <v>1602</v>
      </c>
      <c r="B971" s="2">
        <v>9</v>
      </c>
      <c r="C971" s="27">
        <v>1</v>
      </c>
      <c r="D971" s="2">
        <v>8.4848484848484809</v>
      </c>
      <c r="E971" s="2">
        <v>7</v>
      </c>
      <c r="F971" s="27">
        <v>0.1044776119402985</v>
      </c>
      <c r="G971" s="14">
        <v>6.6666666666666599</v>
      </c>
      <c r="H971" s="2">
        <v>42</v>
      </c>
      <c r="I971" s="27">
        <v>1</v>
      </c>
      <c r="J971" s="14">
        <v>22.424242</v>
      </c>
      <c r="K971" s="27">
        <v>3.6666666666666665</v>
      </c>
      <c r="L971" s="2">
        <v>3471</v>
      </c>
      <c r="M971" s="27">
        <v>0.48899999999999999</v>
      </c>
      <c r="N971" s="2">
        <v>235</v>
      </c>
      <c r="O971" s="2">
        <v>4216</v>
      </c>
      <c r="P971" s="27">
        <v>0.503</v>
      </c>
      <c r="Q971" s="14">
        <v>260.61</v>
      </c>
      <c r="R971" s="2">
        <v>9726</v>
      </c>
      <c r="S971" s="27">
        <v>0.46600000000000003</v>
      </c>
      <c r="T971" s="14">
        <v>565.45000000000005</v>
      </c>
      <c r="U971" s="27">
        <v>1.802</v>
      </c>
      <c r="V971" s="2">
        <v>146964</v>
      </c>
      <c r="W971" s="27">
        <v>0.499</v>
      </c>
      <c r="X971" s="2">
        <v>2016</v>
      </c>
      <c r="Y971" s="2">
        <v>174480</v>
      </c>
      <c r="Z971" s="27">
        <v>0.45100000000000001</v>
      </c>
      <c r="AA971" s="14">
        <v>2195.15</v>
      </c>
      <c r="AB971" s="2">
        <v>369212</v>
      </c>
      <c r="AC971" s="27">
        <v>0.48599999999999999</v>
      </c>
      <c r="AD971" s="14">
        <v>3761.82</v>
      </c>
      <c r="AE971" s="27">
        <v>1.512</v>
      </c>
    </row>
    <row r="972" spans="1:31" x14ac:dyDescent="0.3">
      <c r="A972" t="s">
        <v>1605</v>
      </c>
      <c r="B972" s="2">
        <v>0</v>
      </c>
      <c r="C972" s="27">
        <v>0</v>
      </c>
      <c r="D972" s="2">
        <v>80</v>
      </c>
      <c r="E972" s="2">
        <v>60</v>
      </c>
      <c r="F972" s="27">
        <v>0.89552238805970152</v>
      </c>
      <c r="G972" s="14">
        <v>25.4545454545454</v>
      </c>
      <c r="H972" s="2">
        <v>0</v>
      </c>
      <c r="I972" s="27">
        <v>0</v>
      </c>
      <c r="J972" s="14">
        <v>12.727273</v>
      </c>
      <c r="K972" s="27"/>
      <c r="L972" s="2">
        <v>3631</v>
      </c>
      <c r="M972" s="27">
        <v>0.51100000000000001</v>
      </c>
      <c r="N972" s="2">
        <v>247</v>
      </c>
      <c r="O972" s="2">
        <v>4164</v>
      </c>
      <c r="P972" s="27">
        <v>0.497</v>
      </c>
      <c r="Q972" s="14">
        <v>285.45</v>
      </c>
      <c r="R972" s="2">
        <v>11154</v>
      </c>
      <c r="S972" s="27">
        <v>0.53400000000000003</v>
      </c>
      <c r="T972" s="14">
        <v>689.7</v>
      </c>
      <c r="U972" s="27">
        <v>2.0720000000000001</v>
      </c>
      <c r="V972" s="2">
        <v>147561</v>
      </c>
      <c r="W972" s="27">
        <v>0.501</v>
      </c>
      <c r="X972" s="2">
        <v>2203</v>
      </c>
      <c r="Y972" s="2">
        <v>212426</v>
      </c>
      <c r="Z972" s="27">
        <v>0.54900000000000004</v>
      </c>
      <c r="AA972" s="14">
        <v>2141.8200000000002</v>
      </c>
      <c r="AB972" s="2">
        <v>391096</v>
      </c>
      <c r="AC972" s="27">
        <v>0.51400000000000001</v>
      </c>
      <c r="AD972" s="14">
        <v>4126.67</v>
      </c>
      <c r="AE972" s="27">
        <v>1.65</v>
      </c>
    </row>
    <row r="973" spans="1:31" x14ac:dyDescent="0.3">
      <c r="A973" s="18"/>
      <c r="B973" s="18"/>
      <c r="C973" s="18"/>
      <c r="D973" s="18"/>
      <c r="E973" s="18"/>
      <c r="F973" s="18"/>
      <c r="G973" s="18"/>
      <c r="H973" s="18"/>
      <c r="I973" s="18"/>
      <c r="J973" s="18"/>
      <c r="K973" s="18"/>
      <c r="L973" s="18"/>
      <c r="M973" s="18"/>
      <c r="N973" s="18"/>
      <c r="O973" s="18"/>
      <c r="P973" s="18"/>
      <c r="Q973" s="18"/>
      <c r="R973" s="18"/>
      <c r="S973" s="18"/>
      <c r="T973" s="18"/>
      <c r="U973" s="18"/>
      <c r="V973" s="18"/>
      <c r="W973" s="18"/>
      <c r="X973" s="18"/>
      <c r="Y973" s="18"/>
      <c r="Z973" s="18"/>
      <c r="AA973" s="18"/>
      <c r="AB973" s="18"/>
      <c r="AC973" s="18"/>
      <c r="AD973" s="18"/>
      <c r="AE973" s="18"/>
    </row>
    <row r="974" spans="1:31" x14ac:dyDescent="0.3">
      <c r="A974" s="122" t="s">
        <v>1907</v>
      </c>
      <c r="B974" s="122"/>
      <c r="C974" s="122"/>
      <c r="D974" s="122"/>
      <c r="E974" s="122"/>
      <c r="F974" s="122"/>
      <c r="G974" s="122"/>
      <c r="H974" s="122"/>
      <c r="I974" s="122"/>
      <c r="J974" s="122"/>
      <c r="K974" s="122"/>
      <c r="L974" s="122"/>
      <c r="M974" s="122"/>
      <c r="N974" s="122"/>
      <c r="O974" s="122"/>
      <c r="P974" s="122"/>
      <c r="Q974" s="122"/>
      <c r="R974" s="122"/>
      <c r="S974" s="122"/>
      <c r="T974" s="122"/>
      <c r="U974" s="122"/>
      <c r="V974" s="122"/>
      <c r="W974" s="122"/>
      <c r="X974" s="122"/>
      <c r="Y974" s="122"/>
      <c r="Z974" s="122"/>
      <c r="AA974" s="122"/>
      <c r="AB974" s="122"/>
      <c r="AC974" s="122"/>
      <c r="AD974" s="122"/>
      <c r="AE974" s="122"/>
    </row>
    <row r="975" spans="1:31" x14ac:dyDescent="0.3">
      <c r="B975" s="198" t="s">
        <v>1720</v>
      </c>
      <c r="C975" s="198"/>
      <c r="D975" s="198" t="s">
        <v>1721</v>
      </c>
      <c r="E975" s="198" t="s">
        <v>1720</v>
      </c>
      <c r="F975" s="198"/>
      <c r="G975" s="198" t="s">
        <v>1721</v>
      </c>
      <c r="H975" s="198" t="s">
        <v>1720</v>
      </c>
      <c r="I975" s="198"/>
      <c r="J975" s="198" t="s">
        <v>1721</v>
      </c>
      <c r="K975" t="s">
        <v>188</v>
      </c>
      <c r="L975" s="198" t="s">
        <v>1720</v>
      </c>
      <c r="M975" s="198"/>
      <c r="N975" s="198" t="s">
        <v>1721</v>
      </c>
      <c r="O975" s="198" t="s">
        <v>1720</v>
      </c>
      <c r="P975" s="198"/>
      <c r="Q975" s="198" t="s">
        <v>1721</v>
      </c>
      <c r="R975" s="198" t="s">
        <v>1720</v>
      </c>
      <c r="S975" s="198"/>
      <c r="T975" s="198" t="s">
        <v>1721</v>
      </c>
      <c r="U975" t="s">
        <v>188</v>
      </c>
      <c r="V975" s="198" t="s">
        <v>1720</v>
      </c>
      <c r="W975" s="198"/>
      <c r="X975" s="198" t="s">
        <v>1721</v>
      </c>
      <c r="Y975" s="198" t="s">
        <v>1720</v>
      </c>
      <c r="Z975" s="198"/>
      <c r="AA975" s="198" t="s">
        <v>1721</v>
      </c>
      <c r="AB975" s="198" t="s">
        <v>1720</v>
      </c>
      <c r="AC975" s="198"/>
      <c r="AD975" s="198" t="s">
        <v>1721</v>
      </c>
      <c r="AE975" t="s">
        <v>188</v>
      </c>
    </row>
    <row r="976" spans="1:31" x14ac:dyDescent="0.3">
      <c r="A976" t="s">
        <v>190</v>
      </c>
      <c r="B976" s="2">
        <v>0</v>
      </c>
      <c r="C976" s="27" t="s">
        <v>188</v>
      </c>
      <c r="D976" s="2">
        <v>80</v>
      </c>
      <c r="E976" s="2">
        <v>34</v>
      </c>
      <c r="F976" s="27" t="s">
        <v>188</v>
      </c>
      <c r="G976" s="14">
        <v>24.2424242424242</v>
      </c>
      <c r="H976" s="2">
        <v>51</v>
      </c>
      <c r="I976" s="27" t="s">
        <v>188</v>
      </c>
      <c r="J976" s="14">
        <v>27.272728000000001</v>
      </c>
      <c r="K976" s="27"/>
      <c r="L976" s="2">
        <v>128169</v>
      </c>
      <c r="M976" s="27" t="s">
        <v>188</v>
      </c>
      <c r="N976" s="2">
        <v>717</v>
      </c>
      <c r="O976" s="2">
        <v>123990</v>
      </c>
      <c r="P976" s="27" t="s">
        <v>188</v>
      </c>
      <c r="Q976" s="14">
        <v>604.24</v>
      </c>
      <c r="R976" s="2">
        <v>120011</v>
      </c>
      <c r="S976" s="27" t="s">
        <v>188</v>
      </c>
      <c r="T976" s="14">
        <v>719.39</v>
      </c>
      <c r="U976" s="27">
        <v>-6.4000000000000001E-2</v>
      </c>
      <c r="V976" s="2">
        <v>6487457</v>
      </c>
      <c r="W976" s="27" t="s">
        <v>188</v>
      </c>
      <c r="X976" s="2">
        <v>7588</v>
      </c>
      <c r="Y976" s="2">
        <v>6321683</v>
      </c>
      <c r="Z976" s="27" t="s">
        <v>188</v>
      </c>
      <c r="AA976" s="14">
        <v>6743.64</v>
      </c>
      <c r="AB976" s="2">
        <v>6149669</v>
      </c>
      <c r="AC976" s="27" t="s">
        <v>188</v>
      </c>
      <c r="AD976" s="14">
        <v>7191.52</v>
      </c>
      <c r="AE976" s="27">
        <v>-5.1999999999999998E-2</v>
      </c>
    </row>
    <row r="977" spans="1:31" x14ac:dyDescent="0.3">
      <c r="A977" t="s">
        <v>1602</v>
      </c>
      <c r="B977" s="2">
        <v>0</v>
      </c>
      <c r="C977" s="27"/>
      <c r="D977" s="2">
        <v>80</v>
      </c>
      <c r="E977" s="2">
        <v>26</v>
      </c>
      <c r="F977" s="27">
        <v>0.76470588235294112</v>
      </c>
      <c r="G977" s="14">
        <v>23.636363636363601</v>
      </c>
      <c r="H977" s="2">
        <v>10</v>
      </c>
      <c r="I977" s="27">
        <v>0.19607843137254902</v>
      </c>
      <c r="J977" s="14">
        <v>9.0909089999999999</v>
      </c>
      <c r="K977" s="27"/>
      <c r="L977" s="2">
        <v>86172</v>
      </c>
      <c r="M977" s="27">
        <v>0.67200000000000004</v>
      </c>
      <c r="N977" s="2">
        <v>781</v>
      </c>
      <c r="O977" s="2">
        <v>83044</v>
      </c>
      <c r="P977" s="27">
        <v>0.67</v>
      </c>
      <c r="Q977" s="14">
        <v>667.27</v>
      </c>
      <c r="R977" s="2">
        <v>79494</v>
      </c>
      <c r="S977" s="27">
        <v>0.66200000000000003</v>
      </c>
      <c r="T977" s="14">
        <v>840.61</v>
      </c>
      <c r="U977" s="27">
        <v>-7.6999999999999999E-2</v>
      </c>
      <c r="V977" s="2">
        <v>4256084</v>
      </c>
      <c r="W977" s="27">
        <v>0.65600000000000003</v>
      </c>
      <c r="X977" s="2">
        <v>11673</v>
      </c>
      <c r="Y977" s="2">
        <v>3994307</v>
      </c>
      <c r="Z977" s="27">
        <v>0.63200000000000001</v>
      </c>
      <c r="AA977" s="14">
        <v>10248.48</v>
      </c>
      <c r="AB977" s="2">
        <v>3900067</v>
      </c>
      <c r="AC977" s="27">
        <v>0.63400000000000001</v>
      </c>
      <c r="AD977" s="14">
        <v>10429.700000000001</v>
      </c>
      <c r="AE977" s="27">
        <v>-8.4000000000000005E-2</v>
      </c>
    </row>
    <row r="978" spans="1:31" x14ac:dyDescent="0.3">
      <c r="A978" t="s">
        <v>1605</v>
      </c>
      <c r="B978" s="2">
        <v>0</v>
      </c>
      <c r="C978" s="27"/>
      <c r="D978" s="2">
        <v>80</v>
      </c>
      <c r="E978" s="2">
        <v>8</v>
      </c>
      <c r="F978" s="27">
        <v>0.23529411764705882</v>
      </c>
      <c r="G978" s="14">
        <v>7.2727272727272698</v>
      </c>
      <c r="H978" s="2">
        <v>41</v>
      </c>
      <c r="I978" s="27">
        <v>0.80392156862745101</v>
      </c>
      <c r="J978" s="14">
        <v>25.454546000000001</v>
      </c>
      <c r="K978" s="27"/>
      <c r="L978" s="2">
        <v>41997</v>
      </c>
      <c r="M978" s="27">
        <v>0.32800000000000001</v>
      </c>
      <c r="N978" s="2">
        <v>725</v>
      </c>
      <c r="O978" s="2">
        <v>40946</v>
      </c>
      <c r="P978" s="27">
        <v>0.33</v>
      </c>
      <c r="Q978" s="14">
        <v>669.09</v>
      </c>
      <c r="R978" s="2">
        <v>40517</v>
      </c>
      <c r="S978" s="27">
        <v>0.33800000000000002</v>
      </c>
      <c r="T978" s="14">
        <v>969.09</v>
      </c>
      <c r="U978" s="27">
        <v>-3.5000000000000003E-2</v>
      </c>
      <c r="V978" s="2">
        <v>2231373</v>
      </c>
      <c r="W978" s="27">
        <v>0.34399999999999997</v>
      </c>
      <c r="X978" s="2">
        <v>6889</v>
      </c>
      <c r="Y978" s="2">
        <v>2327376</v>
      </c>
      <c r="Z978" s="27">
        <v>0.36799999999999999</v>
      </c>
      <c r="AA978" s="14">
        <v>5913.94</v>
      </c>
      <c r="AB978" s="2">
        <v>2249602</v>
      </c>
      <c r="AC978" s="27">
        <v>0.36599999999999999</v>
      </c>
      <c r="AD978" s="14">
        <v>7073.33</v>
      </c>
      <c r="AE978" s="27">
        <v>8.0000000000000002E-3</v>
      </c>
    </row>
    <row r="979" spans="1:31" x14ac:dyDescent="0.3">
      <c r="A979" s="18"/>
      <c r="B979" s="18"/>
      <c r="C979" s="18"/>
      <c r="D979" s="18"/>
      <c r="E979" s="18"/>
      <c r="F979" s="18"/>
      <c r="G979" s="18"/>
      <c r="H979" s="18"/>
      <c r="I979" s="18"/>
      <c r="J979" s="18"/>
      <c r="K979" s="18"/>
      <c r="L979" s="18"/>
      <c r="M979" s="18"/>
      <c r="N979" s="18"/>
      <c r="O979" s="18"/>
      <c r="P979" s="18"/>
      <c r="Q979" s="18"/>
      <c r="R979" s="18"/>
      <c r="S979" s="18"/>
      <c r="T979" s="18"/>
      <c r="U979" s="18"/>
      <c r="V979" s="18"/>
      <c r="W979" s="18"/>
      <c r="X979" s="18"/>
      <c r="Y979" s="18"/>
      <c r="Z979" s="18"/>
      <c r="AA979" s="18"/>
      <c r="AB979" s="18"/>
      <c r="AC979" s="18"/>
      <c r="AD979" s="18"/>
      <c r="AE979" s="18"/>
    </row>
    <row r="980" spans="1:31" x14ac:dyDescent="0.3">
      <c r="A980" s="122" t="s">
        <v>1908</v>
      </c>
      <c r="B980" s="122"/>
      <c r="C980" s="122"/>
      <c r="D980" s="122"/>
      <c r="E980" s="122"/>
      <c r="F980" s="122"/>
      <c r="G980" s="122"/>
      <c r="H980" s="122"/>
      <c r="I980" s="122"/>
      <c r="J980" s="122"/>
      <c r="K980" s="122"/>
      <c r="L980" s="122"/>
      <c r="M980" s="122"/>
      <c r="N980" s="122"/>
      <c r="O980" s="122"/>
      <c r="P980" s="122"/>
      <c r="Q980" s="122"/>
      <c r="R980" s="122"/>
      <c r="S980" s="122"/>
      <c r="T980" s="122"/>
      <c r="U980" s="122"/>
      <c r="V980" s="122"/>
      <c r="W980" s="122"/>
      <c r="X980" s="122"/>
      <c r="Y980" s="122"/>
      <c r="Z980" s="122"/>
      <c r="AA980" s="122"/>
      <c r="AB980" s="122"/>
      <c r="AC980" s="122"/>
      <c r="AD980" s="122"/>
      <c r="AE980" s="122"/>
    </row>
    <row r="981" spans="1:31" x14ac:dyDescent="0.3">
      <c r="B981" s="198" t="s">
        <v>1720</v>
      </c>
      <c r="C981" s="198"/>
      <c r="D981" s="198" t="s">
        <v>1721</v>
      </c>
      <c r="E981" s="198" t="s">
        <v>1720</v>
      </c>
      <c r="F981" s="198"/>
      <c r="G981" s="198" t="s">
        <v>1721</v>
      </c>
      <c r="H981" s="198" t="s">
        <v>1720</v>
      </c>
      <c r="I981" s="198"/>
      <c r="J981" s="198" t="s">
        <v>1721</v>
      </c>
      <c r="K981" t="s">
        <v>188</v>
      </c>
      <c r="L981" s="198" t="s">
        <v>1720</v>
      </c>
      <c r="M981" s="198"/>
      <c r="N981" s="198" t="s">
        <v>1721</v>
      </c>
      <c r="O981" s="198" t="s">
        <v>1720</v>
      </c>
      <c r="P981" s="198"/>
      <c r="Q981" s="198" t="s">
        <v>1721</v>
      </c>
      <c r="R981" s="198" t="s">
        <v>1720</v>
      </c>
      <c r="S981" s="198"/>
      <c r="T981" s="198" t="s">
        <v>1721</v>
      </c>
      <c r="U981" t="s">
        <v>188</v>
      </c>
      <c r="V981" s="198" t="s">
        <v>1720</v>
      </c>
      <c r="W981" s="198"/>
      <c r="X981" s="198" t="s">
        <v>1721</v>
      </c>
      <c r="Y981" s="198" t="s">
        <v>1720</v>
      </c>
      <c r="Z981" s="198"/>
      <c r="AA981" s="198" t="s">
        <v>1721</v>
      </c>
      <c r="AB981" s="198" t="s">
        <v>1720</v>
      </c>
      <c r="AC981" s="198"/>
      <c r="AD981" s="198" t="s">
        <v>1721</v>
      </c>
      <c r="AE981" t="s">
        <v>188</v>
      </c>
    </row>
    <row r="982" spans="1:31" x14ac:dyDescent="0.3">
      <c r="A982" t="s">
        <v>190</v>
      </c>
      <c r="B982" s="2">
        <v>2485</v>
      </c>
      <c r="C982" s="27" t="s">
        <v>188</v>
      </c>
      <c r="D982" s="2">
        <v>127.87878787878699</v>
      </c>
      <c r="E982" s="2">
        <v>2835</v>
      </c>
      <c r="F982" s="27" t="s">
        <v>188</v>
      </c>
      <c r="G982" s="14">
        <v>95.151515151515099</v>
      </c>
      <c r="H982" s="2">
        <v>2787</v>
      </c>
      <c r="I982" s="27" t="s">
        <v>188</v>
      </c>
      <c r="J982" s="14">
        <v>107.878784</v>
      </c>
      <c r="K982" s="27">
        <v>0.12152917505030181</v>
      </c>
      <c r="L982" s="2">
        <v>112416</v>
      </c>
      <c r="M982" s="27" t="s">
        <v>188</v>
      </c>
      <c r="N982" s="2">
        <v>775</v>
      </c>
      <c r="O982" s="2">
        <v>126033</v>
      </c>
      <c r="P982" s="27" t="s">
        <v>188</v>
      </c>
      <c r="Q982" s="14">
        <v>630.91</v>
      </c>
      <c r="R982" s="2">
        <v>139479</v>
      </c>
      <c r="S982" s="27" t="s">
        <v>188</v>
      </c>
      <c r="T982" s="14">
        <v>801.82</v>
      </c>
      <c r="U982" s="27">
        <v>0.24099999999999999</v>
      </c>
      <c r="V982" s="2">
        <v>3304185</v>
      </c>
      <c r="W982" s="27" t="s">
        <v>188</v>
      </c>
      <c r="X982" s="2">
        <v>5862</v>
      </c>
      <c r="Y982" s="2">
        <v>3596271</v>
      </c>
      <c r="Z982" s="27" t="s">
        <v>188</v>
      </c>
      <c r="AA982" s="14">
        <v>4713.9399999999996</v>
      </c>
      <c r="AB982" s="2">
        <v>3874344</v>
      </c>
      <c r="AC982" s="27" t="s">
        <v>188</v>
      </c>
      <c r="AD982" s="14">
        <v>5935.15</v>
      </c>
      <c r="AE982" s="27">
        <v>0.17299999999999999</v>
      </c>
    </row>
    <row r="983" spans="1:31" x14ac:dyDescent="0.3">
      <c r="A983" t="s">
        <v>1602</v>
      </c>
      <c r="B983" s="2">
        <v>1095</v>
      </c>
      <c r="C983" s="27">
        <v>0.44064386317907445</v>
      </c>
      <c r="D983" s="2">
        <v>93.3333333333333</v>
      </c>
      <c r="E983" s="2">
        <v>1057</v>
      </c>
      <c r="F983" s="27">
        <v>0.37283950617283951</v>
      </c>
      <c r="G983" s="14">
        <v>103.030303030303</v>
      </c>
      <c r="H983" s="2">
        <v>1337</v>
      </c>
      <c r="I983" s="27">
        <v>0.47972730534625047</v>
      </c>
      <c r="J983" s="14">
        <v>115.151512</v>
      </c>
      <c r="K983" s="27">
        <v>0.22100456621004566</v>
      </c>
      <c r="L983" s="2">
        <v>49902</v>
      </c>
      <c r="M983" s="27">
        <v>0.44400000000000001</v>
      </c>
      <c r="N983" s="2">
        <v>656</v>
      </c>
      <c r="O983" s="2">
        <v>53344</v>
      </c>
      <c r="P983" s="27">
        <v>0.42299999999999999</v>
      </c>
      <c r="Q983" s="14">
        <v>738.18</v>
      </c>
      <c r="R983" s="2">
        <v>62973</v>
      </c>
      <c r="S983" s="27">
        <v>0.45100000000000001</v>
      </c>
      <c r="T983" s="14">
        <v>891.52</v>
      </c>
      <c r="U983" s="27">
        <v>0.26200000000000001</v>
      </c>
      <c r="V983" s="2">
        <v>1533771</v>
      </c>
      <c r="W983" s="27">
        <v>0.46400000000000002</v>
      </c>
      <c r="X983" s="2">
        <v>7908</v>
      </c>
      <c r="Y983" s="2">
        <v>1531118</v>
      </c>
      <c r="Z983" s="27">
        <v>0.42599999999999999</v>
      </c>
      <c r="AA983" s="14">
        <v>7906.06</v>
      </c>
      <c r="AB983" s="2">
        <v>1741159</v>
      </c>
      <c r="AC983" s="27">
        <v>0.44900000000000001</v>
      </c>
      <c r="AD983" s="14">
        <v>8640.61</v>
      </c>
      <c r="AE983" s="27">
        <v>0.13500000000000001</v>
      </c>
    </row>
    <row r="984" spans="1:31" x14ac:dyDescent="0.3">
      <c r="A984" t="s">
        <v>1605</v>
      </c>
      <c r="B984" s="2">
        <v>1390</v>
      </c>
      <c r="C984" s="27">
        <v>0.55935613682092555</v>
      </c>
      <c r="D984" s="2">
        <v>126.666666666666</v>
      </c>
      <c r="E984" s="2">
        <v>1778</v>
      </c>
      <c r="F984" s="27">
        <v>0.62716049382716055</v>
      </c>
      <c r="G984" s="14">
        <v>85.454545454545396</v>
      </c>
      <c r="H984" s="2">
        <v>1450</v>
      </c>
      <c r="I984" s="27">
        <v>0.52027269465374959</v>
      </c>
      <c r="J984" s="14">
        <v>128.484848</v>
      </c>
      <c r="K984" s="27">
        <v>4.3165467625899283E-2</v>
      </c>
      <c r="L984" s="2">
        <v>62514</v>
      </c>
      <c r="M984" s="27">
        <v>0.55600000000000005</v>
      </c>
      <c r="N984" s="2">
        <v>702</v>
      </c>
      <c r="O984" s="2">
        <v>72689</v>
      </c>
      <c r="P984" s="27">
        <v>0.57699999999999996</v>
      </c>
      <c r="Q984" s="14">
        <v>842.42</v>
      </c>
      <c r="R984" s="2">
        <v>76506</v>
      </c>
      <c r="S984" s="27">
        <v>0.54900000000000004</v>
      </c>
      <c r="T984" s="14">
        <v>1069.0899999999999</v>
      </c>
      <c r="U984" s="27">
        <v>0.224</v>
      </c>
      <c r="V984" s="2">
        <v>1770414</v>
      </c>
      <c r="W984" s="27">
        <v>0.53600000000000003</v>
      </c>
      <c r="X984" s="2">
        <v>5288</v>
      </c>
      <c r="Y984" s="2">
        <v>2065153</v>
      </c>
      <c r="Z984" s="27">
        <v>0.57399999999999995</v>
      </c>
      <c r="AA984" s="14">
        <v>5920</v>
      </c>
      <c r="AB984" s="2">
        <v>2133185</v>
      </c>
      <c r="AC984" s="27">
        <v>0.55100000000000005</v>
      </c>
      <c r="AD984" s="14">
        <v>7225.45</v>
      </c>
      <c r="AE984" s="27">
        <v>0.20499999999999999</v>
      </c>
    </row>
    <row r="985" spans="1:31" x14ac:dyDescent="0.3">
      <c r="A985" s="18"/>
      <c r="B985" s="18"/>
      <c r="C985" s="18"/>
      <c r="D985" s="18"/>
      <c r="E985" s="18"/>
      <c r="F985" s="18"/>
      <c r="G985" s="18"/>
      <c r="H985" s="18"/>
      <c r="I985" s="18"/>
      <c r="J985" s="18"/>
      <c r="K985" s="18"/>
      <c r="L985" s="18"/>
      <c r="M985" s="18"/>
      <c r="N985" s="18"/>
      <c r="O985" s="18"/>
      <c r="P985" s="18"/>
      <c r="Q985" s="18"/>
      <c r="R985" s="18"/>
      <c r="S985" s="18"/>
      <c r="T985" s="18"/>
      <c r="U985" s="18"/>
      <c r="V985" s="18"/>
      <c r="W985" s="18"/>
      <c r="X985" s="18"/>
      <c r="Y985" s="18"/>
      <c r="Z985" s="18"/>
      <c r="AA985" s="18"/>
      <c r="AB985" s="18"/>
      <c r="AC985" s="18"/>
      <c r="AD985" s="18"/>
      <c r="AE985" s="18"/>
    </row>
    <row r="986" spans="1:31" x14ac:dyDescent="0.3">
      <c r="A986" s="122" t="s">
        <v>1909</v>
      </c>
      <c r="B986" s="122"/>
      <c r="C986" s="122"/>
      <c r="D986" s="122"/>
      <c r="E986" s="122"/>
      <c r="F986" s="122"/>
      <c r="G986" s="122"/>
      <c r="H986" s="122"/>
      <c r="I986" s="122"/>
      <c r="J986" s="122"/>
      <c r="K986" s="122"/>
      <c r="L986" s="122"/>
      <c r="M986" s="122"/>
      <c r="N986" s="122"/>
      <c r="O986" s="122"/>
      <c r="P986" s="122"/>
      <c r="Q986" s="122"/>
      <c r="R986" s="122"/>
      <c r="S986" s="122"/>
      <c r="T986" s="122"/>
      <c r="U986" s="122"/>
      <c r="V986" s="122"/>
      <c r="W986" s="122"/>
      <c r="X986" s="122"/>
      <c r="Y986" s="122"/>
      <c r="Z986" s="122"/>
      <c r="AA986" s="122"/>
      <c r="AB986" s="122"/>
      <c r="AC986" s="122"/>
      <c r="AD986" s="122"/>
      <c r="AE986" s="122"/>
    </row>
    <row r="987" spans="1:31" x14ac:dyDescent="0.3">
      <c r="B987" s="198" t="s">
        <v>1720</v>
      </c>
      <c r="C987" s="198"/>
      <c r="D987" s="198" t="s">
        <v>1721</v>
      </c>
      <c r="E987" s="198" t="s">
        <v>1720</v>
      </c>
      <c r="F987" s="198"/>
      <c r="G987" s="198" t="s">
        <v>1721</v>
      </c>
      <c r="H987" s="198" t="s">
        <v>1720</v>
      </c>
      <c r="I987" s="198"/>
      <c r="J987" s="198" t="s">
        <v>1721</v>
      </c>
      <c r="K987" t="s">
        <v>188</v>
      </c>
      <c r="L987" s="198" t="s">
        <v>1720</v>
      </c>
      <c r="M987" s="198"/>
      <c r="N987" s="198" t="s">
        <v>1721</v>
      </c>
      <c r="O987" s="198" t="s">
        <v>1720</v>
      </c>
      <c r="P987" s="198"/>
      <c r="Q987" s="198" t="s">
        <v>1721</v>
      </c>
      <c r="R987" s="198" t="s">
        <v>1720</v>
      </c>
      <c r="S987" s="198"/>
      <c r="T987" s="198" t="s">
        <v>1721</v>
      </c>
      <c r="U987" t="s">
        <v>188</v>
      </c>
      <c r="V987" s="198" t="s">
        <v>1720</v>
      </c>
      <c r="W987" s="198"/>
      <c r="X987" s="198" t="s">
        <v>1721</v>
      </c>
      <c r="Y987" s="198" t="s">
        <v>1720</v>
      </c>
      <c r="Z987" s="198"/>
      <c r="AA987" s="198" t="s">
        <v>1721</v>
      </c>
      <c r="AB987" s="198" t="s">
        <v>1720</v>
      </c>
      <c r="AC987" s="198"/>
      <c r="AD987" s="198" t="s">
        <v>1721</v>
      </c>
      <c r="AE987" t="s">
        <v>188</v>
      </c>
    </row>
    <row r="988" spans="1:31" x14ac:dyDescent="0.3">
      <c r="A988" t="s">
        <v>190</v>
      </c>
      <c r="B988" s="2">
        <v>222</v>
      </c>
      <c r="C988" s="27" t="s">
        <v>188</v>
      </c>
      <c r="D988" s="2">
        <v>64.242424242424207</v>
      </c>
      <c r="E988" s="2">
        <v>38</v>
      </c>
      <c r="F988" s="27" t="s">
        <v>188</v>
      </c>
      <c r="G988" s="14">
        <v>21.2121212121212</v>
      </c>
      <c r="H988" s="2">
        <v>167</v>
      </c>
      <c r="I988" s="27" t="s">
        <v>188</v>
      </c>
      <c r="J988" s="14">
        <v>52.121212</v>
      </c>
      <c r="K988" s="27">
        <v>-0.24774774774774774</v>
      </c>
      <c r="L988" s="2">
        <v>26383</v>
      </c>
      <c r="M988" s="27" t="s">
        <v>188</v>
      </c>
      <c r="N988" s="2">
        <v>813</v>
      </c>
      <c r="O988" s="2">
        <v>25650</v>
      </c>
      <c r="P988" s="27" t="s">
        <v>188</v>
      </c>
      <c r="Q988" s="14">
        <v>769.09</v>
      </c>
      <c r="R988" s="2">
        <v>23260</v>
      </c>
      <c r="S988" s="27" t="s">
        <v>188</v>
      </c>
      <c r="T988" s="14">
        <v>730.3</v>
      </c>
      <c r="U988" s="27">
        <v>-0.11799999999999999</v>
      </c>
      <c r="V988" s="2">
        <v>1159772</v>
      </c>
      <c r="W988" s="27" t="s">
        <v>188</v>
      </c>
      <c r="X988" s="2">
        <v>13122</v>
      </c>
      <c r="Y988" s="2">
        <v>1127989</v>
      </c>
      <c r="Z988" s="27" t="s">
        <v>188</v>
      </c>
      <c r="AA988" s="14">
        <v>11315.15</v>
      </c>
      <c r="AB988" s="2">
        <v>1107831</v>
      </c>
      <c r="AC988" s="27" t="s">
        <v>188</v>
      </c>
      <c r="AD988" s="14">
        <v>10672.73</v>
      </c>
      <c r="AE988" s="27">
        <v>-4.4999999999999998E-2</v>
      </c>
    </row>
    <row r="989" spans="1:31" x14ac:dyDescent="0.3">
      <c r="A989" t="s">
        <v>1910</v>
      </c>
      <c r="B989" s="2">
        <v>131</v>
      </c>
      <c r="C989" s="27">
        <v>0.59009009009009006</v>
      </c>
      <c r="D989" s="2">
        <v>53.939393939393902</v>
      </c>
      <c r="E989" s="2">
        <v>0</v>
      </c>
      <c r="F989" s="27">
        <v>0</v>
      </c>
      <c r="G989" s="14">
        <v>11.5151515151515</v>
      </c>
      <c r="H989" s="2">
        <v>40</v>
      </c>
      <c r="I989" s="27">
        <v>0.23952095808383234</v>
      </c>
      <c r="J989" s="14">
        <v>26.666665999999999</v>
      </c>
      <c r="K989" s="27">
        <v>-0.69465648854961837</v>
      </c>
      <c r="L989" s="2">
        <v>7392</v>
      </c>
      <c r="M989" s="27">
        <v>0.28000000000000003</v>
      </c>
      <c r="N989" s="2">
        <v>460</v>
      </c>
      <c r="O989" s="2">
        <v>7818</v>
      </c>
      <c r="P989" s="27">
        <v>0.30499999999999999</v>
      </c>
      <c r="Q989" s="14">
        <v>451.52</v>
      </c>
      <c r="R989" s="2">
        <v>4874</v>
      </c>
      <c r="S989" s="27">
        <v>0.21</v>
      </c>
      <c r="T989" s="14">
        <v>320</v>
      </c>
      <c r="U989" s="27">
        <v>-0.34100000000000003</v>
      </c>
      <c r="V989" s="2">
        <v>283159</v>
      </c>
      <c r="W989" s="27">
        <v>0.24399999999999999</v>
      </c>
      <c r="X989" s="2">
        <v>4487</v>
      </c>
      <c r="Y989" s="2">
        <v>248662</v>
      </c>
      <c r="Z989" s="27">
        <v>0.22</v>
      </c>
      <c r="AA989" s="14">
        <v>3538.18</v>
      </c>
      <c r="AB989" s="2">
        <v>227993</v>
      </c>
      <c r="AC989" s="27">
        <v>0.20599999999999999</v>
      </c>
      <c r="AD989" s="14">
        <v>3547.88</v>
      </c>
      <c r="AE989" s="27">
        <v>-0.19500000000000001</v>
      </c>
    </row>
    <row r="990" spans="1:31" x14ac:dyDescent="0.3">
      <c r="A990" t="s">
        <v>1911</v>
      </c>
      <c r="B990" s="2">
        <v>20</v>
      </c>
      <c r="C990" s="27">
        <v>9.0090090090090086E-2</v>
      </c>
      <c r="D990" s="2">
        <v>18.181818181818102</v>
      </c>
      <c r="E990" s="2">
        <v>0</v>
      </c>
      <c r="F990" s="27">
        <v>0</v>
      </c>
      <c r="G990" s="14">
        <v>11.5151515151515</v>
      </c>
      <c r="H990" s="2">
        <v>20</v>
      </c>
      <c r="I990" s="27">
        <v>0.11976047904191617</v>
      </c>
      <c r="J990" s="14">
        <v>19.393940000000001</v>
      </c>
      <c r="K990" s="27">
        <v>0</v>
      </c>
      <c r="L990" s="2">
        <v>1667</v>
      </c>
      <c r="M990" s="27">
        <v>6.3E-2</v>
      </c>
      <c r="N990" s="2">
        <v>200</v>
      </c>
      <c r="O990" s="2">
        <v>1430</v>
      </c>
      <c r="P990" s="27">
        <v>5.6000000000000001E-2</v>
      </c>
      <c r="Q990" s="14">
        <v>200.61</v>
      </c>
      <c r="R990" s="2">
        <v>1429</v>
      </c>
      <c r="S990" s="27">
        <v>6.0999999999999999E-2</v>
      </c>
      <c r="T990" s="14">
        <v>189.7</v>
      </c>
      <c r="U990" s="27">
        <v>-0.14299999999999999</v>
      </c>
      <c r="V990" s="2">
        <v>59974</v>
      </c>
      <c r="W990" s="27">
        <v>5.1999999999999998E-2</v>
      </c>
      <c r="X990" s="2">
        <v>1693</v>
      </c>
      <c r="Y990" s="2">
        <v>56694</v>
      </c>
      <c r="Z990" s="27">
        <v>0.05</v>
      </c>
      <c r="AA990" s="14">
        <v>1432.73</v>
      </c>
      <c r="AB990" s="2">
        <v>54898</v>
      </c>
      <c r="AC990" s="27">
        <v>0.05</v>
      </c>
      <c r="AD990" s="14">
        <v>1423.03</v>
      </c>
      <c r="AE990" s="27">
        <v>-8.5000000000000006E-2</v>
      </c>
    </row>
    <row r="991" spans="1:31" x14ac:dyDescent="0.3">
      <c r="A991" t="s">
        <v>1912</v>
      </c>
      <c r="B991" s="2">
        <v>24</v>
      </c>
      <c r="C991" s="27">
        <v>0.10810810810810811</v>
      </c>
      <c r="D991" s="2">
        <v>21.2121212121212</v>
      </c>
      <c r="E991" s="2">
        <v>0</v>
      </c>
      <c r="F991" s="27">
        <v>0</v>
      </c>
      <c r="G991" s="14">
        <v>11.5151515151515</v>
      </c>
      <c r="H991" s="2">
        <v>0</v>
      </c>
      <c r="I991" s="27">
        <v>0</v>
      </c>
      <c r="J991" s="14">
        <v>12.727273</v>
      </c>
      <c r="K991" s="27">
        <v>-1</v>
      </c>
      <c r="L991" s="2">
        <v>4155</v>
      </c>
      <c r="M991" s="27">
        <v>0.157</v>
      </c>
      <c r="N991" s="2">
        <v>311</v>
      </c>
      <c r="O991" s="2">
        <v>2189</v>
      </c>
      <c r="P991" s="27">
        <v>8.5000000000000006E-2</v>
      </c>
      <c r="Q991" s="14">
        <v>236.97</v>
      </c>
      <c r="R991" s="2">
        <v>2287</v>
      </c>
      <c r="S991" s="27">
        <v>9.8000000000000004E-2</v>
      </c>
      <c r="T991" s="14">
        <v>296.36</v>
      </c>
      <c r="U991" s="27">
        <v>-0.45</v>
      </c>
      <c r="V991" s="2">
        <v>162557</v>
      </c>
      <c r="W991" s="27">
        <v>0.14000000000000001</v>
      </c>
      <c r="X991" s="2">
        <v>3178</v>
      </c>
      <c r="Y991" s="2">
        <v>100608</v>
      </c>
      <c r="Z991" s="27">
        <v>8.8999999999999996E-2</v>
      </c>
      <c r="AA991" s="14">
        <v>1998.79</v>
      </c>
      <c r="AB991" s="2">
        <v>77702</v>
      </c>
      <c r="AC991" s="27">
        <v>7.0000000000000007E-2</v>
      </c>
      <c r="AD991" s="14">
        <v>1904.24</v>
      </c>
      <c r="AE991" s="27">
        <v>-0.52200000000000002</v>
      </c>
    </row>
    <row r="992" spans="1:31" x14ac:dyDescent="0.3">
      <c r="A992" t="s">
        <v>1913</v>
      </c>
      <c r="B992" s="2">
        <v>0</v>
      </c>
      <c r="C992" s="27">
        <v>0</v>
      </c>
      <c r="D992" s="2">
        <v>80</v>
      </c>
      <c r="E992" s="2">
        <v>0</v>
      </c>
      <c r="F992" s="27">
        <v>0</v>
      </c>
      <c r="G992" s="14">
        <v>11.5151515151515</v>
      </c>
      <c r="H992" s="2">
        <v>0</v>
      </c>
      <c r="I992" s="27">
        <v>0</v>
      </c>
      <c r="J992" s="14">
        <v>12.727273</v>
      </c>
      <c r="K992" s="27"/>
      <c r="L992" s="2">
        <v>1080</v>
      </c>
      <c r="M992" s="27">
        <v>4.1000000000000002E-2</v>
      </c>
      <c r="N992" s="2">
        <v>168</v>
      </c>
      <c r="O992" s="2">
        <v>1075</v>
      </c>
      <c r="P992" s="27">
        <v>4.2000000000000003E-2</v>
      </c>
      <c r="Q992" s="14">
        <v>170.3</v>
      </c>
      <c r="R992" s="2">
        <v>885</v>
      </c>
      <c r="S992" s="27">
        <v>3.7999999999999999E-2</v>
      </c>
      <c r="T992" s="14">
        <v>148.47999999999999</v>
      </c>
      <c r="U992" s="27">
        <v>-0.18099999999999999</v>
      </c>
      <c r="V992" s="2">
        <v>48344</v>
      </c>
      <c r="W992" s="27">
        <v>4.2000000000000003E-2</v>
      </c>
      <c r="X992" s="2">
        <v>1386</v>
      </c>
      <c r="Y992" s="2">
        <v>51716</v>
      </c>
      <c r="Z992" s="27">
        <v>4.5999999999999999E-2</v>
      </c>
      <c r="AA992" s="14">
        <v>1477.58</v>
      </c>
      <c r="AB992" s="2">
        <v>53437</v>
      </c>
      <c r="AC992" s="27">
        <v>4.8000000000000001E-2</v>
      </c>
      <c r="AD992" s="14">
        <v>1521.21</v>
      </c>
      <c r="AE992" s="27">
        <v>0.105</v>
      </c>
    </row>
    <row r="993" spans="1:31" x14ac:dyDescent="0.3">
      <c r="A993" t="s">
        <v>1914</v>
      </c>
      <c r="B993" s="2">
        <v>22</v>
      </c>
      <c r="C993" s="27">
        <v>9.90990990990991E-2</v>
      </c>
      <c r="D993" s="2">
        <v>20.606060606060598</v>
      </c>
      <c r="E993" s="2">
        <v>0</v>
      </c>
      <c r="F993" s="27">
        <v>0</v>
      </c>
      <c r="G993" s="14">
        <v>11.5151515151515</v>
      </c>
      <c r="H993" s="2">
        <v>19</v>
      </c>
      <c r="I993" s="27">
        <v>0.11377245508982035</v>
      </c>
      <c r="J993" s="14">
        <v>18.181818</v>
      </c>
      <c r="K993" s="27">
        <v>-0.13636363636363635</v>
      </c>
      <c r="L993" s="2">
        <v>5402</v>
      </c>
      <c r="M993" s="27">
        <v>0.20499999999999999</v>
      </c>
      <c r="N993" s="2">
        <v>288</v>
      </c>
      <c r="O993" s="2">
        <v>5466</v>
      </c>
      <c r="P993" s="27">
        <v>0.21299999999999999</v>
      </c>
      <c r="Q993" s="14">
        <v>270.3</v>
      </c>
      <c r="R993" s="2">
        <v>5669</v>
      </c>
      <c r="S993" s="27">
        <v>0.24399999999999999</v>
      </c>
      <c r="T993" s="14">
        <v>320</v>
      </c>
      <c r="U993" s="27">
        <v>4.9000000000000002E-2</v>
      </c>
      <c r="V993" s="2">
        <v>316734</v>
      </c>
      <c r="W993" s="27">
        <v>0.27300000000000002</v>
      </c>
      <c r="X993" s="2">
        <v>2845</v>
      </c>
      <c r="Y993" s="2">
        <v>367882</v>
      </c>
      <c r="Z993" s="27">
        <v>0.32600000000000001</v>
      </c>
      <c r="AA993" s="14">
        <v>2578.1799999999998</v>
      </c>
      <c r="AB993" s="2">
        <v>378023</v>
      </c>
      <c r="AC993" s="27">
        <v>0.34100000000000003</v>
      </c>
      <c r="AD993" s="14">
        <v>3440</v>
      </c>
      <c r="AE993" s="27">
        <v>0.19400000000000001</v>
      </c>
    </row>
    <row r="994" spans="1:31" x14ac:dyDescent="0.3">
      <c r="A994" t="s">
        <v>1915</v>
      </c>
      <c r="B994" s="2">
        <v>25</v>
      </c>
      <c r="C994" s="27">
        <v>0.11261261261261261</v>
      </c>
      <c r="D994" s="2">
        <v>23.636363636363601</v>
      </c>
      <c r="E994" s="2">
        <v>0</v>
      </c>
      <c r="F994" s="27">
        <v>0</v>
      </c>
      <c r="G994" s="14">
        <v>11.5151515151515</v>
      </c>
      <c r="H994" s="2">
        <v>43</v>
      </c>
      <c r="I994" s="27">
        <v>0.25748502994011974</v>
      </c>
      <c r="J994" s="14">
        <v>29.090910000000001</v>
      </c>
      <c r="K994">
        <v>0.72</v>
      </c>
      <c r="L994" s="2">
        <v>340</v>
      </c>
      <c r="M994" s="27">
        <v>1.2999999999999999E-2</v>
      </c>
      <c r="N994" s="2">
        <v>91</v>
      </c>
      <c r="O994" s="2">
        <v>251</v>
      </c>
      <c r="P994" s="27">
        <v>0.01</v>
      </c>
      <c r="Q994" s="14">
        <v>60</v>
      </c>
      <c r="R994" s="2">
        <v>331</v>
      </c>
      <c r="S994" s="27">
        <v>1.4E-2</v>
      </c>
      <c r="T994" s="14">
        <v>63.64</v>
      </c>
      <c r="U994" s="27">
        <v>-2.5999999999999999E-2</v>
      </c>
      <c r="V994" s="2">
        <v>2706</v>
      </c>
      <c r="W994" s="27">
        <v>2E-3</v>
      </c>
      <c r="X994" s="2">
        <v>253</v>
      </c>
      <c r="Y994" s="2">
        <v>2934</v>
      </c>
      <c r="Z994" s="27">
        <v>3.0000000000000001E-3</v>
      </c>
      <c r="AA994" s="14">
        <v>264.24</v>
      </c>
      <c r="AB994" s="2">
        <v>3326</v>
      </c>
      <c r="AC994" s="27">
        <v>3.0000000000000001E-3</v>
      </c>
      <c r="AD994" s="14">
        <v>275.76</v>
      </c>
      <c r="AE994" s="27">
        <v>0.22900000000000001</v>
      </c>
    </row>
    <row r="995" spans="1:31" x14ac:dyDescent="0.3">
      <c r="A995" t="s">
        <v>1916</v>
      </c>
      <c r="B995" s="2">
        <v>0</v>
      </c>
      <c r="C995" s="27">
        <v>0</v>
      </c>
      <c r="D995" s="2">
        <v>80</v>
      </c>
      <c r="E995" s="2">
        <v>38</v>
      </c>
      <c r="F995" s="27">
        <v>1</v>
      </c>
      <c r="G995" s="14">
        <v>21.2121212121212</v>
      </c>
      <c r="H995" s="2">
        <v>45</v>
      </c>
      <c r="I995" s="27">
        <v>0.26946107784431139</v>
      </c>
      <c r="J995" s="14">
        <v>25.454546000000001</v>
      </c>
      <c r="K995" s="27"/>
      <c r="L995" s="2">
        <v>6347</v>
      </c>
      <c r="M995" s="27">
        <v>0.24099999999999999</v>
      </c>
      <c r="N995" s="2">
        <v>409</v>
      </c>
      <c r="O995" s="2">
        <v>7421</v>
      </c>
      <c r="P995" s="27">
        <v>0.28899999999999998</v>
      </c>
      <c r="Q995" s="14">
        <v>433.94</v>
      </c>
      <c r="R995" s="2">
        <v>7785</v>
      </c>
      <c r="S995" s="27">
        <v>0.33500000000000002</v>
      </c>
      <c r="T995" s="14">
        <v>458.18</v>
      </c>
      <c r="U995" s="27">
        <v>0.22700000000000001</v>
      </c>
      <c r="V995" s="2">
        <v>286298</v>
      </c>
      <c r="W995" s="27">
        <v>0.247</v>
      </c>
      <c r="X995" s="2">
        <v>3992</v>
      </c>
      <c r="Y995" s="2">
        <v>299493</v>
      </c>
      <c r="Z995" s="27">
        <v>0.26600000000000001</v>
      </c>
      <c r="AA995" s="14">
        <v>4385.45</v>
      </c>
      <c r="AB995" s="2">
        <v>312452</v>
      </c>
      <c r="AC995" s="27">
        <v>0.28199999999999997</v>
      </c>
      <c r="AD995" s="14">
        <v>4541.21</v>
      </c>
      <c r="AE995" s="27">
        <v>9.0999999999999998E-2</v>
      </c>
    </row>
    <row r="996" spans="1:31" x14ac:dyDescent="0.3">
      <c r="A996" s="18"/>
      <c r="B996" s="18"/>
      <c r="C996" s="18"/>
      <c r="D996" s="18"/>
      <c r="E996" s="18"/>
      <c r="F996" s="18"/>
      <c r="G996" s="18"/>
      <c r="H996" s="18"/>
      <c r="I996" s="18"/>
      <c r="J996" s="18"/>
      <c r="K996" s="18"/>
      <c r="L996" s="18"/>
      <c r="M996" s="18"/>
      <c r="N996" s="18"/>
      <c r="O996" s="18"/>
      <c r="P996" s="18"/>
      <c r="Q996" s="18"/>
      <c r="R996" s="18"/>
      <c r="S996" s="18"/>
      <c r="T996" s="18"/>
      <c r="U996" s="18"/>
      <c r="V996" s="18"/>
      <c r="W996" s="18"/>
      <c r="X996" s="18"/>
      <c r="Y996" s="18"/>
      <c r="Z996" s="18"/>
      <c r="AA996" s="18"/>
      <c r="AB996" s="18"/>
      <c r="AC996" s="18"/>
      <c r="AD996" s="18"/>
      <c r="AE996" s="18"/>
    </row>
    <row r="997" spans="1:31" x14ac:dyDescent="0.3">
      <c r="A997" s="122" t="s">
        <v>1917</v>
      </c>
      <c r="B997" s="122"/>
      <c r="C997" s="122"/>
      <c r="D997" s="122"/>
      <c r="E997" s="122"/>
      <c r="F997" s="122"/>
      <c r="G997" s="122"/>
      <c r="H997" s="122"/>
      <c r="I997" s="122"/>
      <c r="J997" s="122"/>
      <c r="K997" s="122"/>
      <c r="L997" s="122"/>
      <c r="M997" s="122"/>
      <c r="N997" s="122"/>
      <c r="O997" s="122"/>
      <c r="P997" s="122"/>
      <c r="Q997" s="122"/>
      <c r="R997" s="122"/>
      <c r="S997" s="122"/>
      <c r="T997" s="122"/>
      <c r="U997" s="122"/>
      <c r="V997" s="122"/>
      <c r="W997" s="122"/>
      <c r="X997" s="122"/>
      <c r="Y997" s="122"/>
      <c r="Z997" s="122"/>
      <c r="AA997" s="122"/>
      <c r="AB997" s="122"/>
      <c r="AC997" s="122"/>
      <c r="AD997" s="122"/>
      <c r="AE997" s="122"/>
    </row>
    <row r="998" spans="1:31" x14ac:dyDescent="0.3">
      <c r="B998" s="198" t="s">
        <v>1720</v>
      </c>
      <c r="C998" s="198"/>
      <c r="D998" s="198" t="s">
        <v>1721</v>
      </c>
      <c r="E998" s="198" t="s">
        <v>1720</v>
      </c>
      <c r="F998" s="198"/>
      <c r="G998" s="198" t="s">
        <v>1721</v>
      </c>
      <c r="H998" s="198" t="s">
        <v>1720</v>
      </c>
      <c r="I998" s="198"/>
      <c r="J998" s="198" t="s">
        <v>1721</v>
      </c>
      <c r="K998" t="s">
        <v>188</v>
      </c>
      <c r="L998" s="198" t="s">
        <v>1720</v>
      </c>
      <c r="M998" s="198"/>
      <c r="N998" s="198" t="s">
        <v>1721</v>
      </c>
      <c r="O998" s="198" t="s">
        <v>1720</v>
      </c>
      <c r="P998" s="198"/>
      <c r="Q998" s="198" t="s">
        <v>1721</v>
      </c>
      <c r="R998" s="198" t="s">
        <v>1720</v>
      </c>
      <c r="S998" s="198"/>
      <c r="T998" s="198" t="s">
        <v>1721</v>
      </c>
      <c r="U998" t="s">
        <v>188</v>
      </c>
      <c r="V998" s="198" t="s">
        <v>1720</v>
      </c>
      <c r="W998" s="198"/>
      <c r="X998" s="198" t="s">
        <v>1721</v>
      </c>
      <c r="Y998" s="198" t="s">
        <v>1720</v>
      </c>
      <c r="Z998" s="198"/>
      <c r="AA998" s="198" t="s">
        <v>1721</v>
      </c>
      <c r="AB998" s="198" t="s">
        <v>1720</v>
      </c>
      <c r="AC998" s="198"/>
      <c r="AD998" s="198" t="s">
        <v>1721</v>
      </c>
      <c r="AE998" t="s">
        <v>188</v>
      </c>
    </row>
    <row r="999" spans="1:31" x14ac:dyDescent="0.3">
      <c r="A999" t="s">
        <v>190</v>
      </c>
      <c r="B999" s="2">
        <v>2574</v>
      </c>
      <c r="C999" s="27" t="s">
        <v>188</v>
      </c>
      <c r="D999" s="2">
        <v>129.09090909090901</v>
      </c>
      <c r="E999" s="2">
        <v>2913</v>
      </c>
      <c r="F999" s="27" t="s">
        <v>188</v>
      </c>
      <c r="G999" s="14">
        <v>92.121212121212096</v>
      </c>
      <c r="H999" s="2">
        <v>2838</v>
      </c>
      <c r="I999" s="27" t="s">
        <v>188</v>
      </c>
      <c r="J999" s="14">
        <v>109.090912</v>
      </c>
      <c r="K999" s="27">
        <v>0.10256410256410256</v>
      </c>
      <c r="L999" s="2">
        <v>283836</v>
      </c>
      <c r="M999" s="27" t="s">
        <v>188</v>
      </c>
      <c r="N999" s="2">
        <v>853</v>
      </c>
      <c r="O999" s="2">
        <v>296305</v>
      </c>
      <c r="P999" s="27" t="s">
        <v>188</v>
      </c>
      <c r="Q999" s="14">
        <v>755.15</v>
      </c>
      <c r="R999" s="2">
        <v>310097</v>
      </c>
      <c r="S999" s="27" t="s">
        <v>188</v>
      </c>
      <c r="T999" s="14">
        <v>749.7</v>
      </c>
      <c r="U999" s="27">
        <v>9.2999999999999999E-2</v>
      </c>
      <c r="V999" s="2">
        <v>12392852</v>
      </c>
      <c r="W999" s="27" t="s">
        <v>188</v>
      </c>
      <c r="X999" s="2">
        <v>13533</v>
      </c>
      <c r="Y999" s="2">
        <v>12717801</v>
      </c>
      <c r="Z999" s="27" t="s">
        <v>188</v>
      </c>
      <c r="AA999" s="14">
        <v>11122.42</v>
      </c>
      <c r="AB999" s="2">
        <v>13103114</v>
      </c>
      <c r="AC999" s="27" t="s">
        <v>188</v>
      </c>
      <c r="AD999" s="14">
        <v>11237.58</v>
      </c>
      <c r="AE999" s="27">
        <v>5.7000000000000002E-2</v>
      </c>
    </row>
    <row r="1000" spans="1:31" x14ac:dyDescent="0.3">
      <c r="A1000" t="s">
        <v>1602</v>
      </c>
      <c r="B1000" s="2">
        <v>1166</v>
      </c>
      <c r="C1000" s="27">
        <v>0.45299145299145299</v>
      </c>
      <c r="D1000" s="2">
        <v>96.363636363636402</v>
      </c>
      <c r="E1000" s="2">
        <v>1083</v>
      </c>
      <c r="F1000" s="27">
        <v>0.37178166838311022</v>
      </c>
      <c r="G1000" s="14">
        <v>102.424242424242</v>
      </c>
      <c r="H1000" s="2">
        <v>1347</v>
      </c>
      <c r="I1000" s="27">
        <v>0.47463002114164904</v>
      </c>
      <c r="J1000" s="14">
        <v>115.757576</v>
      </c>
      <c r="K1000" s="27">
        <v>0.15523156089193826</v>
      </c>
      <c r="L1000" s="2">
        <v>156132</v>
      </c>
      <c r="M1000" s="27">
        <v>0.55000000000000004</v>
      </c>
      <c r="N1000" s="2">
        <v>1162</v>
      </c>
      <c r="O1000" s="2">
        <v>156474</v>
      </c>
      <c r="P1000" s="27">
        <v>0.52800000000000002</v>
      </c>
      <c r="Q1000" s="14">
        <v>1039.3900000000001</v>
      </c>
      <c r="R1000" s="2">
        <v>166420</v>
      </c>
      <c r="S1000" s="27">
        <v>0.53700000000000003</v>
      </c>
      <c r="T1000" s="14">
        <v>1273.94</v>
      </c>
      <c r="U1000" s="27">
        <v>6.6000000000000003E-2</v>
      </c>
      <c r="V1000" s="2">
        <v>7112050</v>
      </c>
      <c r="W1000" s="27">
        <v>0.57399999999999995</v>
      </c>
      <c r="X1000" s="2">
        <v>23474</v>
      </c>
      <c r="Y1000" s="2">
        <v>6909176</v>
      </c>
      <c r="Z1000" s="27">
        <v>0.54300000000000004</v>
      </c>
      <c r="AA1000" s="14">
        <v>22243.03</v>
      </c>
      <c r="AB1000" s="2">
        <v>7241318</v>
      </c>
      <c r="AC1000" s="27">
        <v>0.55300000000000005</v>
      </c>
      <c r="AD1000" s="14">
        <v>21643.03</v>
      </c>
      <c r="AE1000" s="27">
        <v>1.7999999999999999E-2</v>
      </c>
    </row>
    <row r="1001" spans="1:31" x14ac:dyDescent="0.3">
      <c r="A1001" t="s">
        <v>1918</v>
      </c>
      <c r="B1001" s="2">
        <v>27</v>
      </c>
      <c r="C1001" s="27">
        <v>1.048951048951049E-2</v>
      </c>
      <c r="D1001" s="2">
        <v>23.636363636363601</v>
      </c>
      <c r="E1001" s="2">
        <v>14</v>
      </c>
      <c r="F1001" s="27">
        <v>4.8060418812221079E-3</v>
      </c>
      <c r="G1001" s="14">
        <v>12.1212121212121</v>
      </c>
      <c r="H1001" s="2">
        <v>0</v>
      </c>
      <c r="I1001" s="27">
        <v>0</v>
      </c>
      <c r="J1001" s="14">
        <v>12.727273</v>
      </c>
      <c r="K1001" s="27">
        <v>-1</v>
      </c>
      <c r="L1001" s="2">
        <v>2113</v>
      </c>
      <c r="M1001" s="27">
        <v>7.0000000000000001E-3</v>
      </c>
      <c r="N1001" s="2">
        <v>228</v>
      </c>
      <c r="O1001" s="2">
        <v>1207</v>
      </c>
      <c r="P1001" s="27">
        <v>4.0000000000000001E-3</v>
      </c>
      <c r="Q1001" s="14">
        <v>138.79</v>
      </c>
      <c r="R1001" s="2">
        <v>1498</v>
      </c>
      <c r="S1001" s="27">
        <v>5.0000000000000001E-3</v>
      </c>
      <c r="T1001" s="14">
        <v>203.64</v>
      </c>
      <c r="U1001" s="27">
        <v>-0.29099999999999998</v>
      </c>
      <c r="V1001" s="2">
        <v>52696</v>
      </c>
      <c r="W1001" s="27">
        <v>4.0000000000000001E-3</v>
      </c>
      <c r="X1001" s="2">
        <v>1008</v>
      </c>
      <c r="Y1001" s="2">
        <v>38617</v>
      </c>
      <c r="Z1001" s="27">
        <v>3.0000000000000001E-3</v>
      </c>
      <c r="AA1001" s="14">
        <v>761.21</v>
      </c>
      <c r="AB1001" s="2">
        <v>35981</v>
      </c>
      <c r="AC1001" s="27">
        <v>3.0000000000000001E-3</v>
      </c>
      <c r="AD1001" s="14">
        <v>984.24</v>
      </c>
      <c r="AE1001" s="27">
        <v>-0.317</v>
      </c>
    </row>
    <row r="1002" spans="1:31" x14ac:dyDescent="0.3">
      <c r="A1002" t="s">
        <v>1919</v>
      </c>
      <c r="B1002" s="2">
        <v>171</v>
      </c>
      <c r="C1002" s="27">
        <v>6.6433566433566432E-2</v>
      </c>
      <c r="D1002" s="2">
        <v>52.727272727272698</v>
      </c>
      <c r="E1002" s="2">
        <v>227</v>
      </c>
      <c r="F1002" s="27">
        <v>7.7926536216958456E-2</v>
      </c>
      <c r="G1002" s="14">
        <v>52.727272727272698</v>
      </c>
      <c r="H1002" s="2">
        <v>192</v>
      </c>
      <c r="I1002" s="27">
        <v>6.765327695560254E-2</v>
      </c>
      <c r="J1002" s="14">
        <v>61.818179999999998</v>
      </c>
      <c r="K1002" s="27">
        <v>0.12280701754385964</v>
      </c>
      <c r="L1002" s="2">
        <v>17182</v>
      </c>
      <c r="M1002" s="27">
        <v>6.0999999999999999E-2</v>
      </c>
      <c r="N1002" s="2">
        <v>564</v>
      </c>
      <c r="O1002" s="2">
        <v>15572</v>
      </c>
      <c r="P1002" s="27">
        <v>5.2999999999999999E-2</v>
      </c>
      <c r="Q1002" s="14">
        <v>425.45</v>
      </c>
      <c r="R1002" s="2">
        <v>16516</v>
      </c>
      <c r="S1002" s="27">
        <v>5.2999999999999999E-2</v>
      </c>
      <c r="T1002" s="14">
        <v>587.27</v>
      </c>
      <c r="U1002" s="27">
        <v>-3.9E-2</v>
      </c>
      <c r="V1002" s="2">
        <v>623449</v>
      </c>
      <c r="W1002" s="27">
        <v>0.05</v>
      </c>
      <c r="X1002" s="2">
        <v>4676</v>
      </c>
      <c r="Y1002" s="2">
        <v>522350</v>
      </c>
      <c r="Z1002" s="27">
        <v>4.1000000000000002E-2</v>
      </c>
      <c r="AA1002" s="14">
        <v>3813.94</v>
      </c>
      <c r="AB1002" s="2">
        <v>540901</v>
      </c>
      <c r="AC1002" s="27">
        <v>4.1000000000000002E-2</v>
      </c>
      <c r="AD1002" s="14">
        <v>4393.33</v>
      </c>
      <c r="AE1002" s="27">
        <v>-0.13200000000000001</v>
      </c>
    </row>
    <row r="1003" spans="1:31" x14ac:dyDescent="0.3">
      <c r="A1003" t="s">
        <v>1920</v>
      </c>
      <c r="B1003" s="2">
        <v>262</v>
      </c>
      <c r="C1003" s="27">
        <v>0.10178710178710179</v>
      </c>
      <c r="D1003" s="2">
        <v>60.606060606060602</v>
      </c>
      <c r="E1003" s="2">
        <v>177</v>
      </c>
      <c r="F1003" s="27">
        <v>6.0762100926879503E-2</v>
      </c>
      <c r="G1003" s="14">
        <v>43.636363636363598</v>
      </c>
      <c r="H1003" s="2">
        <v>290</v>
      </c>
      <c r="I1003" s="27">
        <v>0.10218463706835799</v>
      </c>
      <c r="J1003" s="14">
        <v>72.121215800000002</v>
      </c>
      <c r="K1003" s="27">
        <v>0.10687022900763359</v>
      </c>
      <c r="L1003" s="2">
        <v>30683</v>
      </c>
      <c r="M1003" s="27">
        <v>0.108</v>
      </c>
      <c r="N1003" s="2">
        <v>561</v>
      </c>
      <c r="O1003" s="2">
        <v>25653</v>
      </c>
      <c r="P1003" s="27">
        <v>8.6999999999999994E-2</v>
      </c>
      <c r="Q1003" s="14">
        <v>564.85</v>
      </c>
      <c r="R1003" s="2">
        <v>28604</v>
      </c>
      <c r="S1003" s="27">
        <v>9.1999999999999998E-2</v>
      </c>
      <c r="T1003" s="14">
        <v>606.05999999999995</v>
      </c>
      <c r="U1003" s="27">
        <v>-6.8000000000000005E-2</v>
      </c>
      <c r="V1003" s="2">
        <v>1392399</v>
      </c>
      <c r="W1003" s="27">
        <v>0.112</v>
      </c>
      <c r="X1003" s="2">
        <v>6965</v>
      </c>
      <c r="Y1003" s="2">
        <v>1118670</v>
      </c>
      <c r="Z1003" s="27">
        <v>8.7999999999999995E-2</v>
      </c>
      <c r="AA1003" s="14">
        <v>6626.67</v>
      </c>
      <c r="AB1003" s="2">
        <v>1125581</v>
      </c>
      <c r="AC1003" s="27">
        <v>8.5999999999999993E-2</v>
      </c>
      <c r="AD1003" s="14">
        <v>6369.09</v>
      </c>
      <c r="AE1003" s="27">
        <v>-0.192</v>
      </c>
    </row>
    <row r="1004" spans="1:31" x14ac:dyDescent="0.3">
      <c r="A1004" t="s">
        <v>1921</v>
      </c>
      <c r="B1004" s="2">
        <v>246</v>
      </c>
      <c r="C1004" s="27">
        <v>9.5571095571095568E-2</v>
      </c>
      <c r="D1004" s="2">
        <v>54.545454545454497</v>
      </c>
      <c r="E1004" s="2">
        <v>264</v>
      </c>
      <c r="F1004" s="27">
        <v>9.0628218331616883E-2</v>
      </c>
      <c r="G1004" s="14">
        <v>55.757575757575701</v>
      </c>
      <c r="H1004" s="2">
        <v>395</v>
      </c>
      <c r="I1004" s="27">
        <v>0.13918252290345315</v>
      </c>
      <c r="J1004" s="14">
        <v>79.393936199999999</v>
      </c>
      <c r="K1004" s="27">
        <v>0.60569105691056913</v>
      </c>
      <c r="L1004" s="2">
        <v>35941</v>
      </c>
      <c r="M1004" s="27">
        <v>0.127</v>
      </c>
      <c r="N1004" s="2">
        <v>530</v>
      </c>
      <c r="O1004" s="2">
        <v>33893</v>
      </c>
      <c r="P1004" s="27">
        <v>0.114</v>
      </c>
      <c r="Q1004" s="14">
        <v>493.33</v>
      </c>
      <c r="R1004" s="2">
        <v>32864</v>
      </c>
      <c r="S1004" s="27">
        <v>0.106</v>
      </c>
      <c r="T1004" s="14">
        <v>690.91</v>
      </c>
      <c r="U1004" s="27">
        <v>-8.5999999999999993E-2</v>
      </c>
      <c r="V1004" s="2">
        <v>1776660</v>
      </c>
      <c r="W1004" s="27">
        <v>0.14299999999999999</v>
      </c>
      <c r="X1004" s="2">
        <v>5961</v>
      </c>
      <c r="Y1004" s="2">
        <v>1609408</v>
      </c>
      <c r="Z1004" s="27">
        <v>0.127</v>
      </c>
      <c r="AA1004" s="14">
        <v>5460</v>
      </c>
      <c r="AB1004" s="2">
        <v>1495971</v>
      </c>
      <c r="AC1004" s="27">
        <v>0.114</v>
      </c>
      <c r="AD1004" s="14">
        <v>5607.88</v>
      </c>
      <c r="AE1004" s="27">
        <v>-0.158</v>
      </c>
    </row>
    <row r="1005" spans="1:31" x14ac:dyDescent="0.3">
      <c r="A1005" t="s">
        <v>1922</v>
      </c>
      <c r="B1005" s="2">
        <v>135</v>
      </c>
      <c r="C1005" s="27">
        <v>5.2447552447552448E-2</v>
      </c>
      <c r="D1005" s="2">
        <v>43.636363636363598</v>
      </c>
      <c r="E1005" s="2">
        <v>119</v>
      </c>
      <c r="F1005" s="27">
        <v>4.0851355990387916E-2</v>
      </c>
      <c r="G1005" s="14">
        <v>35.151515151515099</v>
      </c>
      <c r="H1005" s="2">
        <v>152</v>
      </c>
      <c r="I1005" s="27">
        <v>5.3558844256518676E-2</v>
      </c>
      <c r="J1005" s="14">
        <v>44.848483999999999</v>
      </c>
      <c r="K1005" s="27">
        <v>0.12592592592592591</v>
      </c>
      <c r="L1005" s="2">
        <v>17458</v>
      </c>
      <c r="M1005" s="27">
        <v>6.2E-2</v>
      </c>
      <c r="N1005" s="2">
        <v>444</v>
      </c>
      <c r="O1005" s="2">
        <v>19008</v>
      </c>
      <c r="P1005" s="27">
        <v>6.4000000000000001E-2</v>
      </c>
      <c r="Q1005" s="14">
        <v>452.12</v>
      </c>
      <c r="R1005" s="2">
        <v>18983</v>
      </c>
      <c r="S1005" s="27">
        <v>6.0999999999999999E-2</v>
      </c>
      <c r="T1005" s="14">
        <v>572.12</v>
      </c>
      <c r="U1005" s="27">
        <v>8.6999999999999994E-2</v>
      </c>
      <c r="V1005" s="2">
        <v>813869</v>
      </c>
      <c r="W1005" s="27">
        <v>6.6000000000000003E-2</v>
      </c>
      <c r="X1005" s="2">
        <v>3792</v>
      </c>
      <c r="Y1005" s="2">
        <v>839054</v>
      </c>
      <c r="Z1005" s="27">
        <v>6.6000000000000003E-2</v>
      </c>
      <c r="AA1005" s="14">
        <v>3862.42</v>
      </c>
      <c r="AB1005" s="2">
        <v>864397</v>
      </c>
      <c r="AC1005" s="27">
        <v>6.6000000000000003E-2</v>
      </c>
      <c r="AD1005" s="14">
        <v>3821.82</v>
      </c>
      <c r="AE1005" s="27">
        <v>6.2E-2</v>
      </c>
    </row>
    <row r="1006" spans="1:31" x14ac:dyDescent="0.3">
      <c r="A1006" t="s">
        <v>1923</v>
      </c>
      <c r="B1006" s="2">
        <v>91</v>
      </c>
      <c r="C1006" s="27">
        <v>3.5353535353535352E-2</v>
      </c>
      <c r="D1006" s="2">
        <v>39.393939393939398</v>
      </c>
      <c r="E1006" s="2">
        <v>85</v>
      </c>
      <c r="F1006" s="27">
        <v>2.9179539993134225E-2</v>
      </c>
      <c r="G1006" s="14">
        <v>36.969696969696898</v>
      </c>
      <c r="H1006" s="2">
        <v>85</v>
      </c>
      <c r="I1006" s="27">
        <v>2.9950669485553208E-2</v>
      </c>
      <c r="J1006" s="14">
        <v>36.969695999999999</v>
      </c>
      <c r="K1006" s="27">
        <v>-6.5934065934065936E-2</v>
      </c>
      <c r="L1006" s="2">
        <v>14743</v>
      </c>
      <c r="M1006" s="27">
        <v>5.1999999999999998E-2</v>
      </c>
      <c r="N1006" s="2">
        <v>476</v>
      </c>
      <c r="O1006" s="2">
        <v>16606</v>
      </c>
      <c r="P1006" s="27">
        <v>5.6000000000000001E-2</v>
      </c>
      <c r="Q1006" s="14">
        <v>360</v>
      </c>
      <c r="R1006" s="2">
        <v>17118</v>
      </c>
      <c r="S1006" s="27">
        <v>5.5E-2</v>
      </c>
      <c r="T1006" s="14">
        <v>484.24</v>
      </c>
      <c r="U1006" s="27">
        <v>0.161</v>
      </c>
      <c r="V1006" s="2">
        <v>688141</v>
      </c>
      <c r="W1006" s="27">
        <v>5.6000000000000001E-2</v>
      </c>
      <c r="X1006" s="2">
        <v>3475</v>
      </c>
      <c r="Y1006" s="2">
        <v>775417</v>
      </c>
      <c r="Z1006" s="27">
        <v>6.0999999999999999E-2</v>
      </c>
      <c r="AA1006" s="14">
        <v>3055.76</v>
      </c>
      <c r="AB1006" s="2">
        <v>837798</v>
      </c>
      <c r="AC1006" s="27">
        <v>6.4000000000000001E-2</v>
      </c>
      <c r="AD1006" s="14">
        <v>3904.24</v>
      </c>
      <c r="AE1006" s="27">
        <v>0.217</v>
      </c>
    </row>
    <row r="1007" spans="1:31" x14ac:dyDescent="0.3">
      <c r="A1007" t="s">
        <v>1924</v>
      </c>
      <c r="B1007" s="2">
        <v>118</v>
      </c>
      <c r="C1007" s="27">
        <v>4.584304584304584E-2</v>
      </c>
      <c r="D1007" s="2">
        <v>37.5757575757575</v>
      </c>
      <c r="E1007" s="2">
        <v>121</v>
      </c>
      <c r="F1007" s="27">
        <v>4.1537933401991071E-2</v>
      </c>
      <c r="G1007" s="14">
        <v>50.303030303030297</v>
      </c>
      <c r="H1007" s="2">
        <v>117</v>
      </c>
      <c r="I1007" s="27">
        <v>4.1226215644820298E-2</v>
      </c>
      <c r="J1007" s="14">
        <v>50.303031900000001</v>
      </c>
      <c r="K1007" s="27">
        <v>-8.4745762711864406E-3</v>
      </c>
      <c r="L1007" s="2">
        <v>20170</v>
      </c>
      <c r="M1007" s="27">
        <v>7.0999999999999994E-2</v>
      </c>
      <c r="N1007" s="2">
        <v>366</v>
      </c>
      <c r="O1007" s="2">
        <v>24757</v>
      </c>
      <c r="P1007" s="27">
        <v>8.4000000000000005E-2</v>
      </c>
      <c r="Q1007" s="14">
        <v>392.73</v>
      </c>
      <c r="R1007" s="2">
        <v>30182</v>
      </c>
      <c r="S1007" s="27">
        <v>9.7000000000000003E-2</v>
      </c>
      <c r="T1007" s="14">
        <v>482.42</v>
      </c>
      <c r="U1007" s="27">
        <v>0.496</v>
      </c>
      <c r="V1007" s="2">
        <v>921303</v>
      </c>
      <c r="W1007" s="27">
        <v>7.3999999999999996E-2</v>
      </c>
      <c r="X1007" s="2">
        <v>3688</v>
      </c>
      <c r="Y1007" s="2">
        <v>1118344</v>
      </c>
      <c r="Z1007" s="27">
        <v>8.7999999999999995E-2</v>
      </c>
      <c r="AA1007" s="14">
        <v>3675.76</v>
      </c>
      <c r="AB1007" s="2">
        <v>1350393</v>
      </c>
      <c r="AC1007" s="27">
        <v>0.10299999999999999</v>
      </c>
      <c r="AD1007" s="14">
        <v>4352.12</v>
      </c>
      <c r="AE1007" s="27">
        <v>0.46600000000000003</v>
      </c>
    </row>
    <row r="1008" spans="1:31" x14ac:dyDescent="0.3">
      <c r="A1008" t="s">
        <v>1925</v>
      </c>
      <c r="B1008" s="2">
        <v>106</v>
      </c>
      <c r="C1008" s="27">
        <v>4.1181041181041184E-2</v>
      </c>
      <c r="D1008" s="2">
        <v>28.484848484848399</v>
      </c>
      <c r="E1008" s="2">
        <v>48</v>
      </c>
      <c r="F1008" s="27">
        <v>1.6477857878475798E-2</v>
      </c>
      <c r="G1008" s="14">
        <v>24.848484848484802</v>
      </c>
      <c r="H1008" s="2">
        <v>116</v>
      </c>
      <c r="I1008" s="27">
        <v>4.0873854827343202E-2</v>
      </c>
      <c r="J1008" s="14">
        <v>37.5757561</v>
      </c>
      <c r="K1008" s="27">
        <v>9.4339622641509441E-2</v>
      </c>
      <c r="L1008" s="2">
        <v>12729</v>
      </c>
      <c r="M1008" s="27">
        <v>4.4999999999999998E-2</v>
      </c>
      <c r="N1008" s="2">
        <v>383</v>
      </c>
      <c r="O1008" s="2">
        <v>13874</v>
      </c>
      <c r="P1008" s="27">
        <v>4.7E-2</v>
      </c>
      <c r="Q1008" s="14">
        <v>369.7</v>
      </c>
      <c r="R1008" s="2">
        <v>14267</v>
      </c>
      <c r="S1008" s="27">
        <v>4.5999999999999999E-2</v>
      </c>
      <c r="T1008" s="14">
        <v>437.58</v>
      </c>
      <c r="U1008" s="27">
        <v>0.121</v>
      </c>
      <c r="V1008" s="2">
        <v>618188</v>
      </c>
      <c r="W1008" s="27">
        <v>0.05</v>
      </c>
      <c r="X1008" s="2">
        <v>3266</v>
      </c>
      <c r="Y1008" s="2">
        <v>623277</v>
      </c>
      <c r="Z1008" s="27">
        <v>4.9000000000000002E-2</v>
      </c>
      <c r="AA1008" s="14">
        <v>2783.03</v>
      </c>
      <c r="AB1008" s="2">
        <v>688443</v>
      </c>
      <c r="AC1008" s="27">
        <v>5.2999999999999999E-2</v>
      </c>
      <c r="AD1008" s="14">
        <v>3160</v>
      </c>
      <c r="AE1008" s="27">
        <v>0.114</v>
      </c>
    </row>
    <row r="1009" spans="1:31" x14ac:dyDescent="0.3">
      <c r="A1009" t="s">
        <v>1926</v>
      </c>
      <c r="B1009" s="2">
        <v>10</v>
      </c>
      <c r="C1009" s="27">
        <v>3.885003885003885E-3</v>
      </c>
      <c r="D1009" s="2">
        <v>10.909090909090899</v>
      </c>
      <c r="E1009" s="2">
        <v>28</v>
      </c>
      <c r="F1009" s="27">
        <v>9.6120837624442158E-3</v>
      </c>
      <c r="G1009" s="14">
        <v>16.363636363636299</v>
      </c>
      <c r="H1009" s="2">
        <v>0</v>
      </c>
      <c r="I1009" s="27">
        <v>0</v>
      </c>
      <c r="J1009" s="14">
        <v>12.727273</v>
      </c>
      <c r="K1009" s="27">
        <v>-1</v>
      </c>
      <c r="L1009" s="2">
        <v>5113</v>
      </c>
      <c r="M1009" s="27">
        <v>1.7999999999999999E-2</v>
      </c>
      <c r="N1009" s="2">
        <v>297</v>
      </c>
      <c r="O1009" s="2">
        <v>5904</v>
      </c>
      <c r="P1009" s="27">
        <v>0.02</v>
      </c>
      <c r="Q1009" s="14">
        <v>263.02999999999997</v>
      </c>
      <c r="R1009" s="2">
        <v>6388</v>
      </c>
      <c r="S1009" s="27">
        <v>2.1000000000000001E-2</v>
      </c>
      <c r="T1009" s="14">
        <v>356.97</v>
      </c>
      <c r="U1009" s="27">
        <v>0.249</v>
      </c>
      <c r="V1009" s="2">
        <v>225345</v>
      </c>
      <c r="W1009" s="27">
        <v>1.7999999999999999E-2</v>
      </c>
      <c r="X1009" s="2">
        <v>1919</v>
      </c>
      <c r="Y1009" s="2">
        <v>264039</v>
      </c>
      <c r="Z1009" s="27">
        <v>2.1000000000000001E-2</v>
      </c>
      <c r="AA1009" s="14">
        <v>1879.39</v>
      </c>
      <c r="AB1009" s="2">
        <v>301853</v>
      </c>
      <c r="AC1009" s="27">
        <v>2.3E-2</v>
      </c>
      <c r="AD1009" s="14">
        <v>2457.58</v>
      </c>
      <c r="AE1009" s="27">
        <v>0.34</v>
      </c>
    </row>
    <row r="1010" spans="1:31" x14ac:dyDescent="0.3">
      <c r="A1010" t="s">
        <v>1605</v>
      </c>
      <c r="B1010" s="2">
        <v>1408</v>
      </c>
      <c r="C1010" s="27">
        <v>0.54700854700854706</v>
      </c>
      <c r="D1010" s="2">
        <v>124.84848484848401</v>
      </c>
      <c r="E1010" s="2">
        <v>1830</v>
      </c>
      <c r="F1010" s="27">
        <v>0.62821833161688978</v>
      </c>
      <c r="G1010" s="14">
        <v>89.696969696969703</v>
      </c>
      <c r="H1010" s="2">
        <v>1491</v>
      </c>
      <c r="I1010" s="27">
        <v>0.52536997885835091</v>
      </c>
      <c r="J1010" s="14">
        <v>133.939392</v>
      </c>
      <c r="K1010" s="27">
        <v>5.894886363636364E-2</v>
      </c>
      <c r="L1010" s="2">
        <v>127704</v>
      </c>
      <c r="M1010" s="27">
        <v>0.45</v>
      </c>
      <c r="N1010" s="2">
        <v>1070</v>
      </c>
      <c r="O1010" s="2">
        <v>139831</v>
      </c>
      <c r="P1010" s="27">
        <v>0.47199999999999998</v>
      </c>
      <c r="Q1010" s="14">
        <v>1081.21</v>
      </c>
      <c r="R1010" s="2">
        <v>143677</v>
      </c>
      <c r="S1010" s="27">
        <v>0.46300000000000002</v>
      </c>
      <c r="T1010" s="14">
        <v>1394.55</v>
      </c>
      <c r="U1010" s="27">
        <v>0.125</v>
      </c>
      <c r="V1010" s="2">
        <v>5280802</v>
      </c>
      <c r="W1010" s="27">
        <v>0.42599999999999999</v>
      </c>
      <c r="X1010" s="2">
        <v>12172</v>
      </c>
      <c r="Y1010" s="2">
        <v>5808625</v>
      </c>
      <c r="Z1010" s="27">
        <v>0.45700000000000002</v>
      </c>
      <c r="AA1010" s="14">
        <v>12618.79</v>
      </c>
      <c r="AB1010" s="2">
        <v>5861796</v>
      </c>
      <c r="AC1010" s="27">
        <v>0.44700000000000001</v>
      </c>
      <c r="AD1010" s="14">
        <v>12320</v>
      </c>
      <c r="AE1010" s="27">
        <v>0.11</v>
      </c>
    </row>
    <row r="1011" spans="1:31" x14ac:dyDescent="0.3">
      <c r="A1011" t="s">
        <v>1918</v>
      </c>
      <c r="B1011" s="2">
        <v>229</v>
      </c>
      <c r="C1011" s="27">
        <v>8.8966588966588961E-2</v>
      </c>
      <c r="D1011" s="2">
        <v>70.909090909090907</v>
      </c>
      <c r="E1011" s="2">
        <v>140</v>
      </c>
      <c r="F1011" s="27">
        <v>4.8060418812221076E-2</v>
      </c>
      <c r="G1011" s="14">
        <v>49.696969696969703</v>
      </c>
      <c r="H1011" s="2">
        <v>121</v>
      </c>
      <c r="I1011" s="27">
        <v>4.2635658914728682E-2</v>
      </c>
      <c r="J1011" s="14">
        <v>67.272729999999996</v>
      </c>
      <c r="K1011" s="27">
        <v>-0.47161572052401746</v>
      </c>
      <c r="L1011" s="2">
        <v>14815</v>
      </c>
      <c r="M1011" s="27">
        <v>5.1999999999999998E-2</v>
      </c>
      <c r="N1011" s="2">
        <v>483</v>
      </c>
      <c r="O1011" s="2">
        <v>11762</v>
      </c>
      <c r="P1011" s="27">
        <v>0.04</v>
      </c>
      <c r="Q1011" s="14">
        <v>469.09</v>
      </c>
      <c r="R1011" s="2">
        <v>9947</v>
      </c>
      <c r="S1011" s="27">
        <v>3.2000000000000001E-2</v>
      </c>
      <c r="T1011" s="14">
        <v>461.21</v>
      </c>
      <c r="U1011" s="27">
        <v>-0.32900000000000001</v>
      </c>
      <c r="V1011" s="2">
        <v>456257</v>
      </c>
      <c r="W1011" s="27">
        <v>3.6999999999999998E-2</v>
      </c>
      <c r="X1011" s="2">
        <v>2583</v>
      </c>
      <c r="Y1011" s="2">
        <v>384335</v>
      </c>
      <c r="Z1011" s="27">
        <v>0.03</v>
      </c>
      <c r="AA1011" s="14">
        <v>2112.73</v>
      </c>
      <c r="AB1011" s="2">
        <v>323571</v>
      </c>
      <c r="AC1011" s="27">
        <v>2.5000000000000001E-2</v>
      </c>
      <c r="AD1011" s="14">
        <v>2834.55</v>
      </c>
      <c r="AE1011" s="27">
        <v>-0.29099999999999998</v>
      </c>
    </row>
    <row r="1012" spans="1:31" x14ac:dyDescent="0.3">
      <c r="A1012" t="s">
        <v>1919</v>
      </c>
      <c r="B1012" s="2">
        <v>363</v>
      </c>
      <c r="C1012" s="27">
        <v>0.14102564102564102</v>
      </c>
      <c r="D1012" s="2">
        <v>76.363636363636303</v>
      </c>
      <c r="E1012" s="2">
        <v>467</v>
      </c>
      <c r="F1012" s="27">
        <v>0.16031582560933746</v>
      </c>
      <c r="G1012" s="14">
        <v>75.151515151515099</v>
      </c>
      <c r="H1012" s="2">
        <v>265</v>
      </c>
      <c r="I1012" s="27">
        <v>9.3375616631430583E-2</v>
      </c>
      <c r="J1012" s="14">
        <v>70.303030000000007</v>
      </c>
      <c r="K1012" s="27">
        <v>-0.26997245179063362</v>
      </c>
      <c r="L1012" s="2">
        <v>36385</v>
      </c>
      <c r="M1012" s="27">
        <v>0.128</v>
      </c>
      <c r="N1012" s="2">
        <v>670</v>
      </c>
      <c r="O1012" s="2">
        <v>37945</v>
      </c>
      <c r="P1012" s="27">
        <v>0.128</v>
      </c>
      <c r="Q1012" s="14">
        <v>683.03</v>
      </c>
      <c r="R1012" s="2">
        <v>39523</v>
      </c>
      <c r="S1012" s="27">
        <v>0.127</v>
      </c>
      <c r="T1012" s="14">
        <v>875.15</v>
      </c>
      <c r="U1012" s="27">
        <v>8.5999999999999993E-2</v>
      </c>
      <c r="V1012" s="2">
        <v>1429692</v>
      </c>
      <c r="W1012" s="27">
        <v>0.115</v>
      </c>
      <c r="X1012" s="2">
        <v>4084</v>
      </c>
      <c r="Y1012" s="2">
        <v>1485189</v>
      </c>
      <c r="Z1012" s="27">
        <v>0.11700000000000001</v>
      </c>
      <c r="AA1012" s="14">
        <v>4508.4799999999996</v>
      </c>
      <c r="AB1012" s="2">
        <v>1482081</v>
      </c>
      <c r="AC1012" s="27">
        <v>0.113</v>
      </c>
      <c r="AD1012" s="14">
        <v>4931.5200000000004</v>
      </c>
      <c r="AE1012" s="27">
        <v>3.6999999999999998E-2</v>
      </c>
    </row>
    <row r="1013" spans="1:31" x14ac:dyDescent="0.3">
      <c r="A1013" t="s">
        <v>1920</v>
      </c>
      <c r="B1013" s="2">
        <v>495</v>
      </c>
      <c r="C1013" s="27">
        <v>0.19230769230769232</v>
      </c>
      <c r="D1013" s="2">
        <v>90.909090909090907</v>
      </c>
      <c r="E1013" s="2">
        <v>552</v>
      </c>
      <c r="F1013" s="27">
        <v>0.18949536560247168</v>
      </c>
      <c r="G1013" s="14">
        <v>83.636363636363598</v>
      </c>
      <c r="H1013" s="2">
        <v>416</v>
      </c>
      <c r="I1013" s="27">
        <v>0.14658210007047218</v>
      </c>
      <c r="J1013" s="14">
        <v>85.454544100000007</v>
      </c>
      <c r="K1013" s="27">
        <v>-0.1595959595959596</v>
      </c>
      <c r="L1013" s="2">
        <v>26192</v>
      </c>
      <c r="M1013" s="27">
        <v>9.1999999999999998E-2</v>
      </c>
      <c r="N1013" s="2">
        <v>596</v>
      </c>
      <c r="O1013" s="2">
        <v>31336</v>
      </c>
      <c r="P1013" s="27">
        <v>0.106</v>
      </c>
      <c r="Q1013" s="14">
        <v>573.94000000000005</v>
      </c>
      <c r="R1013" s="2">
        <v>31259</v>
      </c>
      <c r="S1013" s="27">
        <v>0.10100000000000001</v>
      </c>
      <c r="T1013" s="14">
        <v>698.79</v>
      </c>
      <c r="U1013" s="27">
        <v>0.193</v>
      </c>
      <c r="V1013" s="2">
        <v>1226915</v>
      </c>
      <c r="W1013" s="27">
        <v>9.9000000000000005E-2</v>
      </c>
      <c r="X1013" s="2">
        <v>6407</v>
      </c>
      <c r="Y1013" s="2">
        <v>1358294</v>
      </c>
      <c r="Z1013" s="27">
        <v>0.107</v>
      </c>
      <c r="AA1013" s="14">
        <v>6284.85</v>
      </c>
      <c r="AB1013" s="2">
        <v>1325925</v>
      </c>
      <c r="AC1013" s="27">
        <v>0.10100000000000001</v>
      </c>
      <c r="AD1013" s="14">
        <v>5760</v>
      </c>
      <c r="AE1013" s="27">
        <v>8.1000000000000003E-2</v>
      </c>
    </row>
    <row r="1014" spans="1:31" x14ac:dyDescent="0.3">
      <c r="A1014" t="s">
        <v>1921</v>
      </c>
      <c r="B1014" s="2">
        <v>259</v>
      </c>
      <c r="C1014" s="27">
        <v>0.10062160062160062</v>
      </c>
      <c r="D1014" s="2">
        <v>66.060606060606005</v>
      </c>
      <c r="E1014" s="2">
        <v>292</v>
      </c>
      <c r="F1014" s="27">
        <v>0.10024030209406111</v>
      </c>
      <c r="G1014" s="14">
        <v>60</v>
      </c>
      <c r="H1014" s="2">
        <v>258</v>
      </c>
      <c r="I1014" s="27">
        <v>9.0909090909090912E-2</v>
      </c>
      <c r="J1014" s="14">
        <v>63.030304000000001</v>
      </c>
      <c r="K1014" s="27">
        <v>-3.8610038610038611E-3</v>
      </c>
      <c r="L1014" s="2">
        <v>23031</v>
      </c>
      <c r="M1014" s="27">
        <v>8.1000000000000003E-2</v>
      </c>
      <c r="N1014" s="2">
        <v>553</v>
      </c>
      <c r="O1014" s="2">
        <v>25300</v>
      </c>
      <c r="P1014" s="27">
        <v>8.5000000000000006E-2</v>
      </c>
      <c r="Q1014" s="14">
        <v>629.09</v>
      </c>
      <c r="R1014" s="2">
        <v>23071</v>
      </c>
      <c r="S1014" s="27">
        <v>7.3999999999999996E-2</v>
      </c>
      <c r="T1014" s="14">
        <v>593.33000000000004</v>
      </c>
      <c r="U1014" s="27">
        <v>2E-3</v>
      </c>
      <c r="V1014" s="2">
        <v>976897</v>
      </c>
      <c r="W1014" s="27">
        <v>7.9000000000000001E-2</v>
      </c>
      <c r="X1014" s="2">
        <v>5471</v>
      </c>
      <c r="Y1014" s="2">
        <v>1095563</v>
      </c>
      <c r="Z1014" s="27">
        <v>8.5999999999999993E-2</v>
      </c>
      <c r="AA1014" s="14">
        <v>5083.03</v>
      </c>
      <c r="AB1014" s="2">
        <v>1064992</v>
      </c>
      <c r="AC1014" s="27">
        <v>8.1000000000000003E-2</v>
      </c>
      <c r="AD1014" s="14">
        <v>5327.88</v>
      </c>
      <c r="AE1014" s="27">
        <v>0.09</v>
      </c>
    </row>
    <row r="1015" spans="1:31" x14ac:dyDescent="0.3">
      <c r="A1015" t="s">
        <v>1922</v>
      </c>
      <c r="B1015" s="2">
        <v>37</v>
      </c>
      <c r="C1015" s="27">
        <v>1.4374514374514374E-2</v>
      </c>
      <c r="D1015" s="2">
        <v>27.272727272727199</v>
      </c>
      <c r="E1015" s="2">
        <v>152</v>
      </c>
      <c r="F1015" s="27">
        <v>5.2179883281840027E-2</v>
      </c>
      <c r="G1015" s="14">
        <v>54.545454545454497</v>
      </c>
      <c r="H1015" s="2">
        <v>98</v>
      </c>
      <c r="I1015" s="27">
        <v>3.4531360112755462E-2</v>
      </c>
      <c r="J1015" s="14">
        <v>35.151516000000001</v>
      </c>
      <c r="K1015" s="27">
        <v>1.6486486486486487</v>
      </c>
      <c r="L1015" s="2">
        <v>7428</v>
      </c>
      <c r="M1015" s="27">
        <v>2.5999999999999999E-2</v>
      </c>
      <c r="N1015" s="2">
        <v>368</v>
      </c>
      <c r="O1015" s="2">
        <v>9372</v>
      </c>
      <c r="P1015" s="27">
        <v>3.2000000000000001E-2</v>
      </c>
      <c r="Q1015" s="14">
        <v>392.12</v>
      </c>
      <c r="R1015" s="2">
        <v>10673</v>
      </c>
      <c r="S1015" s="27">
        <v>3.4000000000000002E-2</v>
      </c>
      <c r="T1015" s="14">
        <v>495.15</v>
      </c>
      <c r="U1015" s="27">
        <v>0.437</v>
      </c>
      <c r="V1015" s="2">
        <v>337805</v>
      </c>
      <c r="W1015" s="27">
        <v>2.7E-2</v>
      </c>
      <c r="X1015" s="2">
        <v>2638</v>
      </c>
      <c r="Y1015" s="2">
        <v>418969</v>
      </c>
      <c r="Z1015" s="27">
        <v>3.3000000000000002E-2</v>
      </c>
      <c r="AA1015" s="14">
        <v>3058.18</v>
      </c>
      <c r="AB1015" s="2">
        <v>438686</v>
      </c>
      <c r="AC1015" s="27">
        <v>3.3000000000000002E-2</v>
      </c>
      <c r="AD1015" s="14">
        <v>3086.67</v>
      </c>
      <c r="AE1015" s="27">
        <v>0.29899999999999999</v>
      </c>
    </row>
    <row r="1016" spans="1:31" x14ac:dyDescent="0.3">
      <c r="A1016" t="s">
        <v>1923</v>
      </c>
      <c r="B1016" s="2">
        <v>0</v>
      </c>
      <c r="C1016" s="27">
        <v>0</v>
      </c>
      <c r="D1016" s="2">
        <v>80</v>
      </c>
      <c r="E1016" s="2">
        <v>107</v>
      </c>
      <c r="F1016" s="27">
        <v>3.6731891520768965E-2</v>
      </c>
      <c r="G1016" s="14">
        <v>35.757575757575701</v>
      </c>
      <c r="H1016" s="2">
        <v>147</v>
      </c>
      <c r="I1016" s="27">
        <v>5.1797040169133189E-2</v>
      </c>
      <c r="J1016" s="14">
        <v>54.5454559</v>
      </c>
      <c r="K1016" s="27"/>
      <c r="L1016" s="2">
        <v>5623</v>
      </c>
      <c r="M1016" s="27">
        <v>0.02</v>
      </c>
      <c r="N1016" s="2">
        <v>306</v>
      </c>
      <c r="O1016" s="2">
        <v>7553</v>
      </c>
      <c r="P1016" s="27">
        <v>2.5000000000000001E-2</v>
      </c>
      <c r="Q1016" s="14">
        <v>339.39</v>
      </c>
      <c r="R1016" s="2">
        <v>8801</v>
      </c>
      <c r="S1016" s="27">
        <v>2.8000000000000001E-2</v>
      </c>
      <c r="T1016" s="14">
        <v>444.85</v>
      </c>
      <c r="U1016" s="27">
        <v>0.56499999999999995</v>
      </c>
      <c r="V1016" s="2">
        <v>247646</v>
      </c>
      <c r="W1016" s="27">
        <v>0.02</v>
      </c>
      <c r="X1016" s="2">
        <v>2556</v>
      </c>
      <c r="Y1016" s="2">
        <v>328579</v>
      </c>
      <c r="Z1016" s="27">
        <v>2.5999999999999999E-2</v>
      </c>
      <c r="AA1016" s="14">
        <v>2441.8200000000002</v>
      </c>
      <c r="AB1016" s="2">
        <v>368380</v>
      </c>
      <c r="AC1016" s="27">
        <v>2.8000000000000001E-2</v>
      </c>
      <c r="AD1016" s="14">
        <v>3237.58</v>
      </c>
      <c r="AE1016" s="27">
        <v>0.48799999999999999</v>
      </c>
    </row>
    <row r="1017" spans="1:31" x14ac:dyDescent="0.3">
      <c r="A1017" t="s">
        <v>1924</v>
      </c>
      <c r="B1017" s="2">
        <v>25</v>
      </c>
      <c r="C1017" s="27">
        <v>9.7125097125097121E-3</v>
      </c>
      <c r="D1017" s="2">
        <v>16.363636363636299</v>
      </c>
      <c r="E1017" s="2">
        <v>82</v>
      </c>
      <c r="F1017" s="27">
        <v>2.8149673875729489E-2</v>
      </c>
      <c r="G1017" s="14">
        <v>29.090909090909101</v>
      </c>
      <c r="H1017" s="2">
        <v>150</v>
      </c>
      <c r="I1017" s="27">
        <v>5.2854122621564484E-2</v>
      </c>
      <c r="J1017" s="14">
        <v>67.878784199999998</v>
      </c>
      <c r="K1017" s="27">
        <v>5</v>
      </c>
      <c r="L1017" s="2">
        <v>6890</v>
      </c>
      <c r="M1017" s="27">
        <v>2.4E-2</v>
      </c>
      <c r="N1017" s="2">
        <v>348</v>
      </c>
      <c r="O1017" s="2">
        <v>9102</v>
      </c>
      <c r="P1017" s="27">
        <v>3.1E-2</v>
      </c>
      <c r="Q1017" s="14">
        <v>323.64</v>
      </c>
      <c r="R1017" s="2">
        <v>11530</v>
      </c>
      <c r="S1017" s="27">
        <v>3.6999999999999998E-2</v>
      </c>
      <c r="T1017" s="14">
        <v>427.88</v>
      </c>
      <c r="U1017" s="27">
        <v>0.67300000000000004</v>
      </c>
      <c r="V1017" s="2">
        <v>301734</v>
      </c>
      <c r="W1017" s="27">
        <v>2.4E-2</v>
      </c>
      <c r="X1017" s="2">
        <v>2385</v>
      </c>
      <c r="Y1017" s="2">
        <v>395774</v>
      </c>
      <c r="Z1017" s="27">
        <v>3.1E-2</v>
      </c>
      <c r="AA1017" s="14">
        <v>2150.91</v>
      </c>
      <c r="AB1017" s="2">
        <v>484266</v>
      </c>
      <c r="AC1017" s="27">
        <v>3.6999999999999998E-2</v>
      </c>
      <c r="AD1017" s="14">
        <v>3093.94</v>
      </c>
      <c r="AE1017" s="27">
        <v>0.60499999999999998</v>
      </c>
    </row>
    <row r="1018" spans="1:31" x14ac:dyDescent="0.3">
      <c r="A1018" t="s">
        <v>1925</v>
      </c>
      <c r="B1018" s="2">
        <v>0</v>
      </c>
      <c r="C1018" s="27">
        <v>0</v>
      </c>
      <c r="D1018" s="2">
        <v>80</v>
      </c>
      <c r="E1018" s="2">
        <v>38</v>
      </c>
      <c r="F1018" s="27">
        <v>1.3044970820460007E-2</v>
      </c>
      <c r="G1018" s="14">
        <v>19.393939393939299</v>
      </c>
      <c r="H1018" s="2">
        <v>36</v>
      </c>
      <c r="I1018" s="27">
        <v>1.2684989429175475E-2</v>
      </c>
      <c r="J1018" s="14">
        <v>24.848483999999999</v>
      </c>
      <c r="K1018" s="27"/>
      <c r="L1018" s="2">
        <v>4820</v>
      </c>
      <c r="M1018" s="27">
        <v>1.7000000000000001E-2</v>
      </c>
      <c r="N1018" s="2">
        <v>239</v>
      </c>
      <c r="O1018" s="2">
        <v>4670</v>
      </c>
      <c r="P1018" s="27">
        <v>1.6E-2</v>
      </c>
      <c r="Q1018" s="14">
        <v>254.55</v>
      </c>
      <c r="R1018" s="2">
        <v>5309</v>
      </c>
      <c r="S1018" s="27">
        <v>1.7000000000000001E-2</v>
      </c>
      <c r="T1018" s="14">
        <v>258.18</v>
      </c>
      <c r="U1018" s="27">
        <v>0.10100000000000001</v>
      </c>
      <c r="V1018" s="2">
        <v>205258</v>
      </c>
      <c r="W1018" s="27">
        <v>1.7000000000000001E-2</v>
      </c>
      <c r="X1018" s="2">
        <v>1752</v>
      </c>
      <c r="Y1018" s="2">
        <v>217251</v>
      </c>
      <c r="Z1018" s="27">
        <v>1.7000000000000001E-2</v>
      </c>
      <c r="AA1018" s="14">
        <v>1866.06</v>
      </c>
      <c r="AB1018" s="2">
        <v>234067</v>
      </c>
      <c r="AC1018" s="27">
        <v>1.7999999999999999E-2</v>
      </c>
      <c r="AD1018" s="14">
        <v>2017.58</v>
      </c>
      <c r="AE1018" s="27">
        <v>0.14000000000000001</v>
      </c>
    </row>
    <row r="1019" spans="1:31" x14ac:dyDescent="0.3">
      <c r="A1019" t="s">
        <v>1926</v>
      </c>
      <c r="B1019" s="2">
        <v>0</v>
      </c>
      <c r="C1019" s="27">
        <v>0</v>
      </c>
      <c r="D1019" s="2">
        <v>80</v>
      </c>
      <c r="E1019" s="2">
        <v>0</v>
      </c>
      <c r="F1019" s="27">
        <v>0</v>
      </c>
      <c r="G1019" s="14">
        <v>11.5151515151515</v>
      </c>
      <c r="H1019" s="2">
        <v>0</v>
      </c>
      <c r="I1019" s="27">
        <v>0</v>
      </c>
      <c r="J1019" s="14">
        <v>12.727273</v>
      </c>
      <c r="K1019" s="27"/>
      <c r="L1019" s="2">
        <v>2520</v>
      </c>
      <c r="M1019" s="27">
        <v>8.9999999999999993E-3</v>
      </c>
      <c r="N1019" s="2">
        <v>191</v>
      </c>
      <c r="O1019" s="2">
        <v>2791</v>
      </c>
      <c r="P1019" s="27">
        <v>8.9999999999999993E-3</v>
      </c>
      <c r="Q1019" s="14">
        <v>158.79</v>
      </c>
      <c r="R1019" s="2">
        <v>3564</v>
      </c>
      <c r="S1019" s="27">
        <v>1.0999999999999999E-2</v>
      </c>
      <c r="T1019" s="14">
        <v>252.12</v>
      </c>
      <c r="U1019" s="27">
        <v>0.41399999999999998</v>
      </c>
      <c r="V1019" s="2">
        <v>98598</v>
      </c>
      <c r="W1019" s="27">
        <v>8.0000000000000002E-3</v>
      </c>
      <c r="X1019" s="2">
        <v>1211</v>
      </c>
      <c r="Y1019" s="2">
        <v>124671</v>
      </c>
      <c r="Z1019" s="27">
        <v>0.01</v>
      </c>
      <c r="AA1019" s="14">
        <v>1250.3</v>
      </c>
      <c r="AB1019" s="2">
        <v>139828</v>
      </c>
      <c r="AC1019" s="27">
        <v>1.0999999999999999E-2</v>
      </c>
      <c r="AD1019" s="14">
        <v>1893.33</v>
      </c>
      <c r="AE1019" s="27">
        <v>0.41799999999999998</v>
      </c>
    </row>
    <row r="1020" spans="1:31" x14ac:dyDescent="0.3">
      <c r="A1020" s="18"/>
      <c r="B1020" s="18"/>
      <c r="C1020" s="18"/>
      <c r="D1020" s="18"/>
      <c r="E1020" s="18"/>
      <c r="F1020" s="18"/>
      <c r="G1020" s="18"/>
      <c r="H1020" s="18"/>
      <c r="I1020" s="18"/>
      <c r="J1020" s="18"/>
      <c r="K1020" s="18"/>
      <c r="L1020" s="18"/>
      <c r="M1020" s="18"/>
      <c r="N1020" s="18"/>
      <c r="O1020" s="18"/>
      <c r="P1020" s="18"/>
      <c r="Q1020" s="18"/>
      <c r="R1020" s="18"/>
      <c r="S1020" s="18"/>
      <c r="T1020" s="18"/>
      <c r="U1020" s="18"/>
      <c r="V1020" s="18"/>
      <c r="W1020" s="18"/>
      <c r="X1020" s="18"/>
      <c r="Y1020" s="18"/>
      <c r="Z1020" s="18"/>
      <c r="AA1020" s="18"/>
      <c r="AB1020" s="18"/>
      <c r="AC1020" s="18"/>
      <c r="AD1020" s="18"/>
      <c r="AE1020" s="18"/>
    </row>
    <row r="1021" spans="1:31" x14ac:dyDescent="0.3">
      <c r="A1021" s="122" t="s">
        <v>1927</v>
      </c>
      <c r="B1021" s="122"/>
      <c r="C1021" s="122"/>
      <c r="D1021" s="122"/>
      <c r="E1021" s="122"/>
      <c r="F1021" s="122"/>
      <c r="G1021" s="122"/>
      <c r="H1021" s="122"/>
      <c r="I1021" s="122"/>
      <c r="J1021" s="122"/>
      <c r="K1021" s="122"/>
      <c r="L1021" s="122"/>
      <c r="M1021" s="122"/>
      <c r="N1021" s="122"/>
      <c r="O1021" s="122"/>
      <c r="P1021" s="122"/>
      <c r="Q1021" s="122"/>
      <c r="R1021" s="122"/>
      <c r="S1021" s="122"/>
      <c r="T1021" s="122"/>
      <c r="U1021" s="122"/>
      <c r="V1021" s="122"/>
      <c r="W1021" s="122"/>
      <c r="X1021" s="122"/>
      <c r="Y1021" s="122"/>
      <c r="Z1021" s="122"/>
      <c r="AA1021" s="122"/>
      <c r="AB1021" s="122"/>
      <c r="AC1021" s="122"/>
      <c r="AD1021" s="122"/>
      <c r="AE1021" s="122"/>
    </row>
    <row r="1022" spans="1:31" x14ac:dyDescent="0.3">
      <c r="B1022" s="198" t="s">
        <v>1720</v>
      </c>
      <c r="C1022" s="198"/>
      <c r="D1022" s="198" t="s">
        <v>1721</v>
      </c>
      <c r="E1022" s="198" t="s">
        <v>1720</v>
      </c>
      <c r="F1022" s="198"/>
      <c r="G1022" s="198" t="s">
        <v>1721</v>
      </c>
      <c r="H1022" s="198" t="s">
        <v>1720</v>
      </c>
      <c r="I1022" s="198"/>
      <c r="J1022" s="198" t="s">
        <v>1721</v>
      </c>
      <c r="K1022" t="s">
        <v>188</v>
      </c>
      <c r="L1022" s="198" t="s">
        <v>1720</v>
      </c>
      <c r="M1022" s="198"/>
      <c r="N1022" s="198" t="s">
        <v>1721</v>
      </c>
      <c r="O1022" s="198" t="s">
        <v>1720</v>
      </c>
      <c r="P1022" s="198"/>
      <c r="Q1022" s="198" t="s">
        <v>1721</v>
      </c>
      <c r="R1022" s="198" t="s">
        <v>1720</v>
      </c>
      <c r="S1022" s="198"/>
      <c r="T1022" s="198" t="s">
        <v>1721</v>
      </c>
      <c r="U1022" t="s">
        <v>188</v>
      </c>
      <c r="V1022" s="198" t="s">
        <v>1720</v>
      </c>
      <c r="W1022" s="198"/>
      <c r="X1022" s="198" t="s">
        <v>1721</v>
      </c>
      <c r="Y1022" s="198" t="s">
        <v>1720</v>
      </c>
      <c r="Z1022" s="198"/>
      <c r="AA1022" s="198" t="s">
        <v>1721</v>
      </c>
      <c r="AB1022" s="198" t="s">
        <v>1720</v>
      </c>
      <c r="AC1022" s="198"/>
      <c r="AD1022" s="198" t="s">
        <v>1721</v>
      </c>
      <c r="AE1022" t="s">
        <v>188</v>
      </c>
    </row>
    <row r="1023" spans="1:31" x14ac:dyDescent="0.3">
      <c r="A1023" t="s">
        <v>190</v>
      </c>
      <c r="B1023" s="2">
        <v>2574</v>
      </c>
      <c r="C1023" s="27" t="s">
        <v>188</v>
      </c>
      <c r="D1023" s="2">
        <v>129.09090909090901</v>
      </c>
      <c r="E1023" s="2">
        <v>2913</v>
      </c>
      <c r="F1023" s="27" t="s">
        <v>188</v>
      </c>
      <c r="G1023" s="14">
        <v>92.121212121212096</v>
      </c>
      <c r="H1023" s="2">
        <v>2838</v>
      </c>
      <c r="I1023" s="27" t="s">
        <v>188</v>
      </c>
      <c r="J1023" s="14">
        <v>109.090912</v>
      </c>
      <c r="K1023" s="27">
        <v>0.10256410256410256</v>
      </c>
      <c r="L1023" s="2">
        <v>283836</v>
      </c>
      <c r="M1023" s="27" t="s">
        <v>188</v>
      </c>
      <c r="N1023" s="2">
        <v>853</v>
      </c>
      <c r="O1023" s="2">
        <v>296305</v>
      </c>
      <c r="P1023" s="27" t="s">
        <v>188</v>
      </c>
      <c r="Q1023" s="14">
        <v>755.15</v>
      </c>
      <c r="R1023" s="2">
        <v>310097</v>
      </c>
      <c r="S1023" s="27" t="s">
        <v>188</v>
      </c>
      <c r="T1023" s="14">
        <v>749.7</v>
      </c>
      <c r="U1023" s="27">
        <v>9.2999999999999999E-2</v>
      </c>
      <c r="V1023" s="2">
        <v>12392852</v>
      </c>
      <c r="W1023" s="27" t="s">
        <v>188</v>
      </c>
      <c r="X1023" s="2">
        <v>13533</v>
      </c>
      <c r="Y1023" s="2">
        <v>12717801</v>
      </c>
      <c r="Z1023" s="27" t="s">
        <v>188</v>
      </c>
      <c r="AA1023" s="14">
        <v>11122.42</v>
      </c>
      <c r="AB1023" s="2">
        <v>13103114</v>
      </c>
      <c r="AC1023" s="27" t="s">
        <v>188</v>
      </c>
      <c r="AD1023" s="14">
        <v>11237.58</v>
      </c>
      <c r="AE1023" s="27">
        <v>5.7000000000000002E-2</v>
      </c>
    </row>
    <row r="1024" spans="1:31" x14ac:dyDescent="0.3">
      <c r="A1024" t="s">
        <v>1602</v>
      </c>
      <c r="B1024" s="2">
        <v>1166</v>
      </c>
      <c r="C1024" s="27">
        <v>0.45299145299145299</v>
      </c>
      <c r="D1024" s="2">
        <v>96.363636363636402</v>
      </c>
      <c r="E1024" s="2">
        <v>1083</v>
      </c>
      <c r="F1024" s="27">
        <v>0.37178166838311022</v>
      </c>
      <c r="G1024" s="14">
        <v>102.424242424242</v>
      </c>
      <c r="H1024" s="2">
        <v>1347</v>
      </c>
      <c r="I1024" s="27">
        <v>0.47463002114164904</v>
      </c>
      <c r="J1024" s="14">
        <v>115.757576</v>
      </c>
      <c r="K1024" s="27">
        <v>0.15523156089193826</v>
      </c>
      <c r="L1024" s="2">
        <v>156132</v>
      </c>
      <c r="M1024" s="27">
        <v>0.55000000000000004</v>
      </c>
      <c r="N1024" s="2">
        <v>1162</v>
      </c>
      <c r="O1024" s="2">
        <v>156474</v>
      </c>
      <c r="P1024" s="27">
        <v>0.52800000000000002</v>
      </c>
      <c r="Q1024" s="14">
        <v>1039.3900000000001</v>
      </c>
      <c r="R1024" s="2">
        <v>166420</v>
      </c>
      <c r="S1024" s="27">
        <v>0.53700000000000003</v>
      </c>
      <c r="T1024" s="14">
        <v>1273.94</v>
      </c>
      <c r="U1024" s="27">
        <v>6.6000000000000003E-2</v>
      </c>
      <c r="V1024" s="2">
        <v>7112050</v>
      </c>
      <c r="W1024" s="27">
        <v>0.57399999999999995</v>
      </c>
      <c r="X1024" s="2">
        <v>23474</v>
      </c>
      <c r="Y1024" s="2">
        <v>6909176</v>
      </c>
      <c r="Z1024" s="27">
        <v>0.54300000000000004</v>
      </c>
      <c r="AA1024" s="14">
        <v>22243.03</v>
      </c>
      <c r="AB1024" s="2">
        <v>7241318</v>
      </c>
      <c r="AC1024" s="27">
        <v>0.55300000000000005</v>
      </c>
      <c r="AD1024" s="14">
        <v>21643.03</v>
      </c>
      <c r="AE1024" s="27">
        <v>1.7999999999999999E-2</v>
      </c>
    </row>
    <row r="1025" spans="1:31" x14ac:dyDescent="0.3">
      <c r="A1025" t="s">
        <v>1346</v>
      </c>
      <c r="B1025" s="2">
        <v>121</v>
      </c>
      <c r="C1025" s="27">
        <v>4.7008547008547008E-2</v>
      </c>
      <c r="D1025" s="2">
        <v>44.848484848484802</v>
      </c>
      <c r="E1025" s="2">
        <v>83</v>
      </c>
      <c r="F1025" s="27">
        <v>2.8492962581531067E-2</v>
      </c>
      <c r="G1025" s="14">
        <v>40.606060606060602</v>
      </c>
      <c r="H1025" s="2">
        <v>86</v>
      </c>
      <c r="I1025" s="27">
        <v>3.0303030303030304E-2</v>
      </c>
      <c r="J1025" s="14">
        <v>44.242424</v>
      </c>
      <c r="K1025" s="27">
        <v>-0.28925619834710742</v>
      </c>
      <c r="L1025" s="2">
        <v>29164</v>
      </c>
      <c r="M1025" s="27">
        <v>0.10299999999999999</v>
      </c>
      <c r="N1025" s="2">
        <v>673</v>
      </c>
      <c r="O1025" s="2">
        <v>31121</v>
      </c>
      <c r="P1025" s="27">
        <v>0.105</v>
      </c>
      <c r="Q1025" s="14">
        <v>618.79</v>
      </c>
      <c r="R1025" s="2">
        <v>31571</v>
      </c>
      <c r="S1025" s="27">
        <v>0.10199999999999999</v>
      </c>
      <c r="T1025" s="14">
        <v>852.73</v>
      </c>
      <c r="U1025" s="27">
        <v>8.3000000000000004E-2</v>
      </c>
      <c r="V1025" s="2">
        <v>1405969</v>
      </c>
      <c r="W1025" s="27">
        <v>0.113</v>
      </c>
      <c r="X1025" s="2">
        <v>6385</v>
      </c>
      <c r="Y1025" s="2">
        <v>1378940</v>
      </c>
      <c r="Z1025" s="27">
        <v>0.108</v>
      </c>
      <c r="AA1025" s="14">
        <v>4830.91</v>
      </c>
      <c r="AB1025" s="2">
        <v>1416913</v>
      </c>
      <c r="AC1025" s="27">
        <v>0.108</v>
      </c>
      <c r="AD1025" s="14">
        <v>5881.82</v>
      </c>
      <c r="AE1025" s="27">
        <v>8.0000000000000002E-3</v>
      </c>
    </row>
    <row r="1026" spans="1:31" x14ac:dyDescent="0.3">
      <c r="A1026" t="s">
        <v>1339</v>
      </c>
      <c r="B1026" s="2">
        <v>145</v>
      </c>
      <c r="C1026" s="27">
        <v>5.6332556332556336E-2</v>
      </c>
      <c r="D1026" s="2">
        <v>41.818181818181799</v>
      </c>
      <c r="E1026" s="2">
        <v>208</v>
      </c>
      <c r="F1026" s="27">
        <v>7.1404050806728459E-2</v>
      </c>
      <c r="G1026" s="14">
        <v>50.303030303030297</v>
      </c>
      <c r="H1026" s="2">
        <v>109</v>
      </c>
      <c r="I1026" s="27">
        <v>3.8407329105003524E-2</v>
      </c>
      <c r="J1026" s="14">
        <v>40</v>
      </c>
      <c r="K1026" s="27">
        <v>-0.24827586206896551</v>
      </c>
      <c r="L1026" s="2">
        <v>49031</v>
      </c>
      <c r="M1026" s="27">
        <v>0.17299999999999999</v>
      </c>
      <c r="N1026" s="2">
        <v>673</v>
      </c>
      <c r="O1026" s="2">
        <v>49982</v>
      </c>
      <c r="P1026" s="27">
        <v>0.16900000000000001</v>
      </c>
      <c r="Q1026" s="14">
        <v>698</v>
      </c>
      <c r="R1026" s="2">
        <v>53009</v>
      </c>
      <c r="S1026" s="27">
        <v>0.17100000000000001</v>
      </c>
      <c r="T1026" s="14">
        <v>831.52</v>
      </c>
      <c r="U1026" s="27">
        <v>8.1000000000000003E-2</v>
      </c>
      <c r="V1026" s="2">
        <v>2330823</v>
      </c>
      <c r="W1026" s="27">
        <v>0.188</v>
      </c>
      <c r="X1026" s="2">
        <v>6027</v>
      </c>
      <c r="Y1026" s="2">
        <v>2326406</v>
      </c>
      <c r="Z1026" s="27">
        <v>0.183</v>
      </c>
      <c r="AA1026" s="14">
        <v>6117</v>
      </c>
      <c r="AB1026" s="2">
        <v>2403865</v>
      </c>
      <c r="AC1026" s="27">
        <v>0.183</v>
      </c>
      <c r="AD1026" s="14">
        <v>7264.24</v>
      </c>
      <c r="AE1026" s="27">
        <v>3.1E-2</v>
      </c>
    </row>
    <row r="1027" spans="1:31" x14ac:dyDescent="0.3">
      <c r="A1027" t="s">
        <v>1340</v>
      </c>
      <c r="B1027" s="2">
        <v>118</v>
      </c>
      <c r="C1027" s="27">
        <v>4.584304584304584E-2</v>
      </c>
      <c r="D1027" s="2">
        <v>41.818181818181799</v>
      </c>
      <c r="E1027" s="2">
        <v>334</v>
      </c>
      <c r="F1027" s="27">
        <v>0.11465842773772743</v>
      </c>
      <c r="G1027" s="14">
        <v>75.757575757575694</v>
      </c>
      <c r="H1027" s="2">
        <v>213</v>
      </c>
      <c r="I1027" s="27">
        <v>7.5052854122621568E-2</v>
      </c>
      <c r="J1027" s="14">
        <v>61.818179999999998</v>
      </c>
      <c r="K1027" s="27">
        <v>0.80508474576271183</v>
      </c>
      <c r="L1027" s="2">
        <v>23630</v>
      </c>
      <c r="M1027" s="27">
        <v>8.3000000000000004E-2</v>
      </c>
      <c r="N1027" s="2">
        <v>565</v>
      </c>
      <c r="O1027" s="2">
        <v>25332</v>
      </c>
      <c r="P1027" s="27">
        <v>8.5000000000000006E-2</v>
      </c>
      <c r="Q1027" s="14">
        <v>620</v>
      </c>
      <c r="R1027" s="2">
        <v>26547</v>
      </c>
      <c r="S1027" s="27">
        <v>8.5999999999999993E-2</v>
      </c>
      <c r="T1027" s="14">
        <v>732.12</v>
      </c>
      <c r="U1027" s="27">
        <v>0.123</v>
      </c>
      <c r="V1027" s="2">
        <v>1163753</v>
      </c>
      <c r="W1027" s="27">
        <v>9.4E-2</v>
      </c>
      <c r="X1027" s="2">
        <v>7259</v>
      </c>
      <c r="Y1027" s="2">
        <v>1154860</v>
      </c>
      <c r="Z1027" s="27">
        <v>9.0999999999999998E-2</v>
      </c>
      <c r="AA1027" s="14">
        <v>7000</v>
      </c>
      <c r="AB1027" s="2">
        <v>1235833</v>
      </c>
      <c r="AC1027" s="27">
        <v>9.4E-2</v>
      </c>
      <c r="AD1027" s="14">
        <v>8075.76</v>
      </c>
      <c r="AE1027" s="27">
        <v>6.2E-2</v>
      </c>
    </row>
    <row r="1028" spans="1:31" x14ac:dyDescent="0.3">
      <c r="A1028" t="s">
        <v>1341</v>
      </c>
      <c r="B1028" s="2">
        <v>328</v>
      </c>
      <c r="C1028" s="27">
        <v>0.12742812742812742</v>
      </c>
      <c r="D1028" s="2">
        <v>70.909090909090907</v>
      </c>
      <c r="E1028" s="2">
        <v>129</v>
      </c>
      <c r="F1028" s="27">
        <v>4.4284243048403706E-2</v>
      </c>
      <c r="G1028" s="14">
        <v>43.030303030303003</v>
      </c>
      <c r="H1028" s="2">
        <v>270</v>
      </c>
      <c r="I1028" s="27">
        <v>9.5137420718816063E-2</v>
      </c>
      <c r="J1028" s="14">
        <v>68.484849999999994</v>
      </c>
      <c r="K1028" s="27">
        <v>-0.17682926829268292</v>
      </c>
      <c r="L1028" s="2">
        <v>27502</v>
      </c>
      <c r="M1028" s="27">
        <v>9.7000000000000003E-2</v>
      </c>
      <c r="N1028" s="2">
        <v>608</v>
      </c>
      <c r="O1028" s="2">
        <v>23487</v>
      </c>
      <c r="P1028" s="27">
        <v>7.9000000000000001E-2</v>
      </c>
      <c r="Q1028" s="14">
        <v>569.09</v>
      </c>
      <c r="R1028" s="2">
        <v>25974</v>
      </c>
      <c r="S1028" s="27">
        <v>8.4000000000000005E-2</v>
      </c>
      <c r="T1028" s="14">
        <v>774.55</v>
      </c>
      <c r="U1028" s="27">
        <v>-5.6000000000000001E-2</v>
      </c>
      <c r="V1028" s="2">
        <v>1186528</v>
      </c>
      <c r="W1028" s="27">
        <v>9.6000000000000002E-2</v>
      </c>
      <c r="X1028" s="2">
        <v>8910</v>
      </c>
      <c r="Y1028" s="2">
        <v>1101829</v>
      </c>
      <c r="Z1028" s="27">
        <v>8.6999999999999994E-2</v>
      </c>
      <c r="AA1028" s="14">
        <v>8118.79</v>
      </c>
      <c r="AB1028" s="2">
        <v>1182987</v>
      </c>
      <c r="AC1028" s="27">
        <v>0.09</v>
      </c>
      <c r="AD1028" s="14">
        <v>7695.15</v>
      </c>
      <c r="AE1028" s="27">
        <v>-3.0000000000000001E-3</v>
      </c>
    </row>
    <row r="1029" spans="1:31" x14ac:dyDescent="0.3">
      <c r="A1029" t="s">
        <v>1342</v>
      </c>
      <c r="B1029" s="2">
        <v>212</v>
      </c>
      <c r="C1029" s="27">
        <v>8.2362082362082367E-2</v>
      </c>
      <c r="D1029" s="2">
        <v>53.3333333333333</v>
      </c>
      <c r="E1029" s="2">
        <v>109</v>
      </c>
      <c r="F1029" s="27">
        <v>3.7418468932372127E-2</v>
      </c>
      <c r="G1029" s="14">
        <v>40.606060606060602</v>
      </c>
      <c r="H1029" s="2">
        <v>226</v>
      </c>
      <c r="I1029" s="27">
        <v>7.9633544749823815E-2</v>
      </c>
      <c r="J1029" s="14">
        <v>82.424239999999998</v>
      </c>
      <c r="K1029" s="27">
        <v>6.6037735849056603E-2</v>
      </c>
      <c r="L1029" s="2">
        <v>14466</v>
      </c>
      <c r="M1029" s="27">
        <v>5.0999999999999997E-2</v>
      </c>
      <c r="N1029" s="2">
        <v>454</v>
      </c>
      <c r="O1029" s="2">
        <v>14021</v>
      </c>
      <c r="P1029" s="27">
        <v>4.7E-2</v>
      </c>
      <c r="Q1029" s="14">
        <v>435.76</v>
      </c>
      <c r="R1029" s="2">
        <v>14995</v>
      </c>
      <c r="S1029" s="27">
        <v>4.8000000000000001E-2</v>
      </c>
      <c r="T1029" s="14">
        <v>632.12</v>
      </c>
      <c r="U1029" s="27">
        <v>3.6999999999999998E-2</v>
      </c>
      <c r="V1029" s="2">
        <v>581579</v>
      </c>
      <c r="W1029" s="27">
        <v>4.7E-2</v>
      </c>
      <c r="X1029" s="2">
        <v>3349</v>
      </c>
      <c r="Y1029" s="2">
        <v>531306</v>
      </c>
      <c r="Z1029" s="27">
        <v>4.2000000000000003E-2</v>
      </c>
      <c r="AA1029" s="14">
        <v>3215.76</v>
      </c>
      <c r="AB1029" s="2">
        <v>567528</v>
      </c>
      <c r="AC1029" s="27">
        <v>4.2999999999999997E-2</v>
      </c>
      <c r="AD1029" s="14">
        <v>3196.97</v>
      </c>
      <c r="AE1029" s="27">
        <v>-2.4E-2</v>
      </c>
    </row>
    <row r="1030" spans="1:31" x14ac:dyDescent="0.3">
      <c r="A1030" t="s">
        <v>1343</v>
      </c>
      <c r="B1030" s="2">
        <v>104</v>
      </c>
      <c r="C1030" s="27">
        <v>4.0404040404040407E-2</v>
      </c>
      <c r="D1030" s="2">
        <v>42.424242424242401</v>
      </c>
      <c r="E1030" s="2">
        <v>153</v>
      </c>
      <c r="F1030" s="27">
        <v>5.2523171987641608E-2</v>
      </c>
      <c r="G1030" s="14">
        <v>36.363636363636303</v>
      </c>
      <c r="H1030" s="2">
        <v>276</v>
      </c>
      <c r="I1030" s="27">
        <v>9.7251585623678652E-2</v>
      </c>
      <c r="J1030" s="14">
        <v>74.545455899999993</v>
      </c>
      <c r="K1030" s="27">
        <v>1.6538461538461537</v>
      </c>
      <c r="L1030" s="2">
        <v>6769</v>
      </c>
      <c r="M1030" s="27">
        <v>2.4E-2</v>
      </c>
      <c r="N1030" s="2">
        <v>261</v>
      </c>
      <c r="O1030" s="2">
        <v>6849</v>
      </c>
      <c r="P1030" s="27">
        <v>2.3E-2</v>
      </c>
      <c r="Q1030" s="14">
        <v>329.7</v>
      </c>
      <c r="R1030" s="2">
        <v>7748</v>
      </c>
      <c r="S1030" s="27">
        <v>2.5000000000000001E-2</v>
      </c>
      <c r="T1030" s="14">
        <v>472.73</v>
      </c>
      <c r="U1030" s="27">
        <v>0.14499999999999999</v>
      </c>
      <c r="V1030" s="2">
        <v>248675</v>
      </c>
      <c r="W1030" s="27">
        <v>0.02</v>
      </c>
      <c r="X1030" s="2">
        <v>2164</v>
      </c>
      <c r="Y1030" s="2">
        <v>230695</v>
      </c>
      <c r="Z1030" s="27">
        <v>1.7999999999999999E-2</v>
      </c>
      <c r="AA1030" s="14">
        <v>1857.58</v>
      </c>
      <c r="AB1030" s="2">
        <v>238866</v>
      </c>
      <c r="AC1030" s="27">
        <v>1.7999999999999999E-2</v>
      </c>
      <c r="AD1030" s="14">
        <v>2767.88</v>
      </c>
      <c r="AE1030" s="27">
        <v>-3.9E-2</v>
      </c>
    </row>
    <row r="1031" spans="1:31" x14ac:dyDescent="0.3">
      <c r="A1031" t="s">
        <v>1411</v>
      </c>
      <c r="B1031" s="2">
        <v>138</v>
      </c>
      <c r="C1031" s="27">
        <v>5.3613053613053616E-2</v>
      </c>
      <c r="D1031" s="2">
        <v>52.727272727272698</v>
      </c>
      <c r="E1031" s="2">
        <v>67</v>
      </c>
      <c r="F1031" s="27">
        <v>2.3000343288705802E-2</v>
      </c>
      <c r="G1031" s="14">
        <v>33.939393939393902</v>
      </c>
      <c r="H1031" s="2">
        <v>167</v>
      </c>
      <c r="I1031" s="27">
        <v>5.8844256518675121E-2</v>
      </c>
      <c r="J1031" s="14">
        <v>71.515150000000006</v>
      </c>
      <c r="K1031" s="27">
        <v>0.21014492753623187</v>
      </c>
      <c r="L1031" s="2">
        <v>5570</v>
      </c>
      <c r="M1031" s="27">
        <v>0.02</v>
      </c>
      <c r="N1031" s="2">
        <v>344</v>
      </c>
      <c r="O1031" s="2">
        <v>5682</v>
      </c>
      <c r="P1031" s="27">
        <v>1.9E-2</v>
      </c>
      <c r="Q1031" s="14">
        <v>287.88</v>
      </c>
      <c r="R1031" s="2">
        <v>6576</v>
      </c>
      <c r="S1031" s="27">
        <v>2.1000000000000001E-2</v>
      </c>
      <c r="T1031" s="14">
        <v>389.7</v>
      </c>
      <c r="U1031" s="27">
        <v>0.18099999999999999</v>
      </c>
      <c r="V1031" s="2">
        <v>194723</v>
      </c>
      <c r="W1031" s="27">
        <v>1.6E-2</v>
      </c>
      <c r="X1031" s="2">
        <v>1988</v>
      </c>
      <c r="Y1031" s="2">
        <v>185140</v>
      </c>
      <c r="Z1031" s="27">
        <v>1.4999999999999999E-2</v>
      </c>
      <c r="AA1031" s="14">
        <v>1433.33</v>
      </c>
      <c r="AB1031" s="2">
        <v>195326</v>
      </c>
      <c r="AC1031" s="27">
        <v>1.4999999999999999E-2</v>
      </c>
      <c r="AD1031" s="14">
        <v>2181.21</v>
      </c>
      <c r="AE1031" s="27">
        <v>3.0000000000000001E-3</v>
      </c>
    </row>
    <row r="1032" spans="1:31" x14ac:dyDescent="0.3">
      <c r="A1032" t="s">
        <v>1605</v>
      </c>
      <c r="B1032" s="2">
        <v>1408</v>
      </c>
      <c r="C1032" s="27">
        <v>0.54700854700854706</v>
      </c>
      <c r="D1032" s="2">
        <v>124.84848484848401</v>
      </c>
      <c r="E1032" s="2">
        <v>1830</v>
      </c>
      <c r="F1032" s="27">
        <v>0.62821833161688978</v>
      </c>
      <c r="G1032" s="14">
        <v>89.696969696969703</v>
      </c>
      <c r="H1032" s="2">
        <v>1491</v>
      </c>
      <c r="I1032" s="27">
        <v>0.52536997885835091</v>
      </c>
      <c r="J1032" s="14">
        <v>133.939392</v>
      </c>
      <c r="K1032" s="27">
        <v>5.894886363636364E-2</v>
      </c>
      <c r="L1032" s="2">
        <v>127704</v>
      </c>
      <c r="M1032" s="27">
        <v>0.45</v>
      </c>
      <c r="N1032" s="2">
        <v>1070</v>
      </c>
      <c r="O1032" s="2">
        <v>139831</v>
      </c>
      <c r="P1032" s="27">
        <v>0.47199999999999998</v>
      </c>
      <c r="Q1032" s="14">
        <v>1081.21</v>
      </c>
      <c r="R1032" s="2">
        <v>143677</v>
      </c>
      <c r="S1032" s="27">
        <v>0.46300000000000002</v>
      </c>
      <c r="T1032" s="14">
        <v>1394.55</v>
      </c>
      <c r="U1032" s="27">
        <v>0.125</v>
      </c>
      <c r="V1032" s="2">
        <v>5280802</v>
      </c>
      <c r="W1032" s="27">
        <v>0.42599999999999999</v>
      </c>
      <c r="X1032" s="2">
        <v>12172</v>
      </c>
      <c r="Y1032" s="2">
        <v>5808625</v>
      </c>
      <c r="Z1032" s="27">
        <v>0.45700000000000002</v>
      </c>
      <c r="AA1032" s="14">
        <v>12618.79</v>
      </c>
      <c r="AB1032" s="2">
        <v>5861796</v>
      </c>
      <c r="AC1032" s="27">
        <v>0.44700000000000001</v>
      </c>
      <c r="AD1032" s="14">
        <v>12320</v>
      </c>
      <c r="AE1032" s="27">
        <v>0.11</v>
      </c>
    </row>
    <row r="1033" spans="1:31" x14ac:dyDescent="0.3">
      <c r="A1033" t="s">
        <v>1346</v>
      </c>
      <c r="B1033" s="2">
        <v>258</v>
      </c>
      <c r="C1033" s="27">
        <v>0.10023310023310024</v>
      </c>
      <c r="D1033" s="2">
        <v>78.181818181818201</v>
      </c>
      <c r="E1033" s="2">
        <v>202</v>
      </c>
      <c r="F1033" s="27">
        <v>6.9344318571918986E-2</v>
      </c>
      <c r="G1033" s="14">
        <v>58.787878787878803</v>
      </c>
      <c r="H1033" s="2">
        <v>194</v>
      </c>
      <c r="I1033" s="27">
        <v>6.8357998590556732E-2</v>
      </c>
      <c r="J1033" s="14">
        <v>65.454544100000007</v>
      </c>
      <c r="K1033" s="27">
        <v>-0.24806201550387597</v>
      </c>
      <c r="L1033" s="2">
        <v>32323</v>
      </c>
      <c r="M1033" s="27">
        <v>0.114</v>
      </c>
      <c r="N1033" s="2">
        <v>680</v>
      </c>
      <c r="O1033" s="2">
        <v>32184</v>
      </c>
      <c r="P1033" s="27">
        <v>0.109</v>
      </c>
      <c r="Q1033" s="14">
        <v>662.42</v>
      </c>
      <c r="R1033" s="2">
        <v>37200</v>
      </c>
      <c r="S1033" s="27">
        <v>0.12</v>
      </c>
      <c r="T1033" s="14">
        <v>986.06</v>
      </c>
      <c r="U1033" s="27">
        <v>0.151</v>
      </c>
      <c r="V1033" s="2">
        <v>1616397</v>
      </c>
      <c r="W1033" s="27">
        <v>0.13</v>
      </c>
      <c r="X1033" s="2">
        <v>4507</v>
      </c>
      <c r="Y1033" s="2">
        <v>1683572</v>
      </c>
      <c r="Z1033" s="27">
        <v>0.13200000000000001</v>
      </c>
      <c r="AA1033" s="14">
        <v>4906.0600000000004</v>
      </c>
      <c r="AB1033" s="2">
        <v>1697906</v>
      </c>
      <c r="AC1033" s="27">
        <v>0.13</v>
      </c>
      <c r="AD1033" s="14">
        <v>6390.91</v>
      </c>
      <c r="AE1033" s="27">
        <v>0.05</v>
      </c>
    </row>
    <row r="1034" spans="1:31" x14ac:dyDescent="0.3">
      <c r="A1034" t="s">
        <v>1339</v>
      </c>
      <c r="B1034" s="2">
        <v>117</v>
      </c>
      <c r="C1034" s="27">
        <v>4.5454545454545456E-2</v>
      </c>
      <c r="D1034" s="2">
        <v>47.272727272727202</v>
      </c>
      <c r="E1034" s="2">
        <v>389</v>
      </c>
      <c r="F1034" s="27">
        <v>0.13353930655681429</v>
      </c>
      <c r="G1034" s="14">
        <v>75.757575757575694</v>
      </c>
      <c r="H1034" s="2">
        <v>365</v>
      </c>
      <c r="I1034" s="27">
        <v>0.12861169837914024</v>
      </c>
      <c r="J1034" s="14">
        <v>90.909090000000006</v>
      </c>
      <c r="K1034" s="27">
        <v>2.1196581196581197</v>
      </c>
      <c r="L1034" s="2">
        <v>28608</v>
      </c>
      <c r="M1034" s="27">
        <v>0.10100000000000001</v>
      </c>
      <c r="N1034" s="2">
        <v>599</v>
      </c>
      <c r="O1034" s="2">
        <v>31159</v>
      </c>
      <c r="P1034" s="27">
        <v>0.105</v>
      </c>
      <c r="Q1034" s="14">
        <v>644.24</v>
      </c>
      <c r="R1034" s="2">
        <v>32857</v>
      </c>
      <c r="S1034" s="27">
        <v>0.106</v>
      </c>
      <c r="T1034" s="14">
        <v>898.79</v>
      </c>
      <c r="U1034" s="27">
        <v>0.14899999999999999</v>
      </c>
      <c r="V1034" s="2">
        <v>1371410</v>
      </c>
      <c r="W1034" s="27">
        <v>0.111</v>
      </c>
      <c r="X1034" s="2">
        <v>5114</v>
      </c>
      <c r="Y1034" s="2">
        <v>1496497</v>
      </c>
      <c r="Z1034" s="27">
        <v>0.11799999999999999</v>
      </c>
      <c r="AA1034" s="14">
        <v>5261.82</v>
      </c>
      <c r="AB1034" s="2">
        <v>1579529</v>
      </c>
      <c r="AC1034" s="27">
        <v>0.121</v>
      </c>
      <c r="AD1034" s="14">
        <v>6388.49</v>
      </c>
      <c r="AE1034" s="27">
        <v>0.152</v>
      </c>
    </row>
    <row r="1035" spans="1:31" x14ac:dyDescent="0.3">
      <c r="A1035" t="s">
        <v>1340</v>
      </c>
      <c r="B1035" s="2">
        <v>330</v>
      </c>
      <c r="C1035" s="27">
        <v>0.12820512820512819</v>
      </c>
      <c r="D1035" s="2">
        <v>78.181818181818201</v>
      </c>
      <c r="E1035" s="2">
        <v>244</v>
      </c>
      <c r="F1035" s="27">
        <v>8.3762444215585305E-2</v>
      </c>
      <c r="G1035" s="14">
        <v>51.515151515151501</v>
      </c>
      <c r="H1035" s="2">
        <v>226</v>
      </c>
      <c r="I1035" s="27">
        <v>7.9633544749823815E-2</v>
      </c>
      <c r="J1035" s="14">
        <v>74.545455899999993</v>
      </c>
      <c r="K1035" s="27">
        <v>-0.31515151515151513</v>
      </c>
      <c r="L1035" s="2">
        <v>22258</v>
      </c>
      <c r="M1035" s="27">
        <v>7.8E-2</v>
      </c>
      <c r="N1035" s="2">
        <v>707</v>
      </c>
      <c r="O1035" s="2">
        <v>24013</v>
      </c>
      <c r="P1035" s="27">
        <v>8.1000000000000003E-2</v>
      </c>
      <c r="Q1035" s="14">
        <v>660</v>
      </c>
      <c r="R1035" s="2">
        <v>25097</v>
      </c>
      <c r="S1035" s="27">
        <v>8.1000000000000003E-2</v>
      </c>
      <c r="T1035" s="14">
        <v>765.45</v>
      </c>
      <c r="U1035" s="27">
        <v>0.128</v>
      </c>
      <c r="V1035" s="2">
        <v>845304</v>
      </c>
      <c r="W1035" s="27">
        <v>6.8000000000000005E-2</v>
      </c>
      <c r="X1035" s="2">
        <v>4173</v>
      </c>
      <c r="Y1035" s="2">
        <v>949092</v>
      </c>
      <c r="Z1035" s="27">
        <v>7.4999999999999997E-2</v>
      </c>
      <c r="AA1035" s="14">
        <v>4541.21</v>
      </c>
      <c r="AB1035" s="2">
        <v>954485</v>
      </c>
      <c r="AC1035" s="27">
        <v>7.2999999999999995E-2</v>
      </c>
      <c r="AD1035" s="14">
        <v>5022.42</v>
      </c>
      <c r="AE1035" s="27">
        <v>0.129</v>
      </c>
    </row>
    <row r="1036" spans="1:31" x14ac:dyDescent="0.3">
      <c r="A1036" t="s">
        <v>1341</v>
      </c>
      <c r="B1036" s="2">
        <v>311</v>
      </c>
      <c r="C1036" s="27">
        <v>0.12082362082362082</v>
      </c>
      <c r="D1036" s="2">
        <v>67.878787878787804</v>
      </c>
      <c r="E1036" s="2">
        <v>398</v>
      </c>
      <c r="F1036" s="27">
        <v>0.13662890490902849</v>
      </c>
      <c r="G1036" s="14">
        <v>58.787878787878803</v>
      </c>
      <c r="H1036" s="2">
        <v>290</v>
      </c>
      <c r="I1036" s="27">
        <v>0.10218463706835799</v>
      </c>
      <c r="J1036" s="14">
        <v>61.212119999999999</v>
      </c>
      <c r="K1036" s="27">
        <v>-6.7524115755627015E-2</v>
      </c>
      <c r="L1036" s="2">
        <v>18564</v>
      </c>
      <c r="M1036" s="27">
        <v>6.5000000000000002E-2</v>
      </c>
      <c r="N1036" s="2">
        <v>587</v>
      </c>
      <c r="O1036" s="2">
        <v>21998</v>
      </c>
      <c r="P1036" s="27">
        <v>7.3999999999999996E-2</v>
      </c>
      <c r="Q1036" s="14">
        <v>627.27</v>
      </c>
      <c r="R1036" s="2">
        <v>21406</v>
      </c>
      <c r="S1036" s="27">
        <v>6.9000000000000006E-2</v>
      </c>
      <c r="T1036" s="14">
        <v>749.09</v>
      </c>
      <c r="U1036" s="27">
        <v>0.153</v>
      </c>
      <c r="V1036" s="2">
        <v>708825</v>
      </c>
      <c r="W1036" s="27">
        <v>5.7000000000000002E-2</v>
      </c>
      <c r="X1036" s="2">
        <v>3997</v>
      </c>
      <c r="Y1036" s="2">
        <v>819216</v>
      </c>
      <c r="Z1036" s="27">
        <v>6.4000000000000001E-2</v>
      </c>
      <c r="AA1036" s="14">
        <v>4351.5200000000004</v>
      </c>
      <c r="AB1036" s="2">
        <v>822078</v>
      </c>
      <c r="AC1036" s="27">
        <v>6.3E-2</v>
      </c>
      <c r="AD1036" s="14">
        <v>4349.7</v>
      </c>
      <c r="AE1036" s="27">
        <v>0.16</v>
      </c>
    </row>
    <row r="1037" spans="1:31" x14ac:dyDescent="0.3">
      <c r="A1037" t="s">
        <v>1342</v>
      </c>
      <c r="B1037" s="2">
        <v>88</v>
      </c>
      <c r="C1037" s="27">
        <v>3.4188034188034191E-2</v>
      </c>
      <c r="D1037" s="2">
        <v>37.5757575757575</v>
      </c>
      <c r="E1037" s="2">
        <v>396</v>
      </c>
      <c r="F1037" s="27">
        <v>0.13594232749742532</v>
      </c>
      <c r="G1037" s="14">
        <v>80</v>
      </c>
      <c r="H1037" s="2">
        <v>111</v>
      </c>
      <c r="I1037" s="27">
        <v>3.9112050739957716E-2</v>
      </c>
      <c r="J1037" s="14">
        <v>44.848483999999999</v>
      </c>
      <c r="K1037" s="27">
        <v>0.26136363636363635</v>
      </c>
      <c r="L1037" s="2">
        <v>12725</v>
      </c>
      <c r="M1037" s="27">
        <v>4.4999999999999998E-2</v>
      </c>
      <c r="N1037" s="2">
        <v>482</v>
      </c>
      <c r="O1037" s="2">
        <v>16217</v>
      </c>
      <c r="P1037" s="27">
        <v>5.5E-2</v>
      </c>
      <c r="Q1037" s="14">
        <v>519.39</v>
      </c>
      <c r="R1037" s="2">
        <v>14652</v>
      </c>
      <c r="S1037" s="27">
        <v>4.7E-2</v>
      </c>
      <c r="T1037" s="14">
        <v>543.03</v>
      </c>
      <c r="U1037" s="27">
        <v>0.151</v>
      </c>
      <c r="V1037" s="2">
        <v>408054</v>
      </c>
      <c r="W1037" s="27">
        <v>3.3000000000000002E-2</v>
      </c>
      <c r="X1037" s="2">
        <v>3277</v>
      </c>
      <c r="Y1037" s="2">
        <v>477229</v>
      </c>
      <c r="Z1037" s="27">
        <v>3.7999999999999999E-2</v>
      </c>
      <c r="AA1037" s="14">
        <v>3864.85</v>
      </c>
      <c r="AB1037" s="2">
        <v>458328</v>
      </c>
      <c r="AC1037" s="27">
        <v>3.5000000000000003E-2</v>
      </c>
      <c r="AD1037" s="14">
        <v>3618.18</v>
      </c>
      <c r="AE1037" s="27">
        <v>0.123</v>
      </c>
    </row>
    <row r="1038" spans="1:31" x14ac:dyDescent="0.3">
      <c r="A1038" t="s">
        <v>1343</v>
      </c>
      <c r="B1038" s="2">
        <v>239</v>
      </c>
      <c r="C1038" s="27">
        <v>9.2851592851592848E-2</v>
      </c>
      <c r="D1038" s="2">
        <v>65.454545454545396</v>
      </c>
      <c r="E1038" s="2">
        <v>114</v>
      </c>
      <c r="F1038" s="27">
        <v>3.9134912461380018E-2</v>
      </c>
      <c r="G1038" s="14">
        <v>38.787878787878697</v>
      </c>
      <c r="H1038" s="2">
        <v>60</v>
      </c>
      <c r="I1038" s="27">
        <v>2.1141649048625793E-2</v>
      </c>
      <c r="J1038" s="14">
        <v>33.3333321</v>
      </c>
      <c r="K1038" s="27">
        <v>-0.7489539748953975</v>
      </c>
      <c r="L1038" s="2">
        <v>7350</v>
      </c>
      <c r="M1038" s="27">
        <v>2.5999999999999999E-2</v>
      </c>
      <c r="N1038" s="2">
        <v>416</v>
      </c>
      <c r="O1038" s="2">
        <v>7893</v>
      </c>
      <c r="P1038" s="27">
        <v>2.7E-2</v>
      </c>
      <c r="Q1038" s="14">
        <v>416.36</v>
      </c>
      <c r="R1038" s="2">
        <v>6944</v>
      </c>
      <c r="S1038" s="27">
        <v>2.1999999999999999E-2</v>
      </c>
      <c r="T1038" s="14">
        <v>416.97</v>
      </c>
      <c r="U1038" s="27">
        <v>-5.5E-2</v>
      </c>
      <c r="V1038" s="2">
        <v>186736</v>
      </c>
      <c r="W1038" s="27">
        <v>1.4999999999999999E-2</v>
      </c>
      <c r="X1038" s="2">
        <v>2579</v>
      </c>
      <c r="Y1038" s="2">
        <v>218765</v>
      </c>
      <c r="Z1038" s="27">
        <v>1.7000000000000001E-2</v>
      </c>
      <c r="AA1038" s="14">
        <v>2463.64</v>
      </c>
      <c r="AB1038" s="2">
        <v>201263</v>
      </c>
      <c r="AC1038" s="27">
        <v>1.4999999999999999E-2</v>
      </c>
      <c r="AD1038" s="14">
        <v>2613.33</v>
      </c>
      <c r="AE1038" s="27">
        <v>7.8E-2</v>
      </c>
    </row>
    <row r="1039" spans="1:31" x14ac:dyDescent="0.3">
      <c r="A1039" t="s">
        <v>1411</v>
      </c>
      <c r="B1039" s="2">
        <v>65</v>
      </c>
      <c r="C1039" s="27">
        <v>2.5252525252525252E-2</v>
      </c>
      <c r="D1039" s="2">
        <v>30.303030303030301</v>
      </c>
      <c r="E1039" s="2">
        <v>87</v>
      </c>
      <c r="F1039" s="27">
        <v>2.9866117404737384E-2</v>
      </c>
      <c r="G1039" s="14">
        <v>36.969696969696898</v>
      </c>
      <c r="H1039" s="2">
        <v>245</v>
      </c>
      <c r="I1039" s="27">
        <v>8.6328400281888651E-2</v>
      </c>
      <c r="J1039" s="14">
        <v>58.181820000000002</v>
      </c>
      <c r="K1039" s="27">
        <v>2.7692307692307692</v>
      </c>
      <c r="L1039" s="2">
        <v>5876</v>
      </c>
      <c r="M1039" s="27">
        <v>2.1000000000000001E-2</v>
      </c>
      <c r="N1039" s="2">
        <v>323</v>
      </c>
      <c r="O1039" s="2">
        <v>6367</v>
      </c>
      <c r="P1039" s="27">
        <v>2.1000000000000001E-2</v>
      </c>
      <c r="Q1039" s="14">
        <v>377.58</v>
      </c>
      <c r="R1039" s="2">
        <v>5521</v>
      </c>
      <c r="S1039" s="27">
        <v>1.7999999999999999E-2</v>
      </c>
      <c r="T1039" s="14">
        <v>418.79</v>
      </c>
      <c r="U1039" s="27">
        <v>-0.06</v>
      </c>
      <c r="V1039" s="2">
        <v>144076</v>
      </c>
      <c r="W1039" s="27">
        <v>1.2E-2</v>
      </c>
      <c r="X1039" s="2">
        <v>2010</v>
      </c>
      <c r="Y1039" s="2">
        <v>164254</v>
      </c>
      <c r="Z1039" s="27">
        <v>1.2999999999999999E-2</v>
      </c>
      <c r="AA1039" s="14">
        <v>1972.73</v>
      </c>
      <c r="AB1039" s="2">
        <v>148207</v>
      </c>
      <c r="AC1039" s="27">
        <v>1.0999999999999999E-2</v>
      </c>
      <c r="AD1039" s="14">
        <v>2323.64</v>
      </c>
      <c r="AE1039" s="27">
        <v>2.9000000000000001E-2</v>
      </c>
    </row>
    <row r="1040" spans="1:31" x14ac:dyDescent="0.3">
      <c r="A1040" s="18"/>
      <c r="B1040" s="18"/>
      <c r="C1040" s="18"/>
      <c r="D1040" s="18"/>
      <c r="E1040" s="18"/>
      <c r="F1040" s="18"/>
      <c r="G1040" s="18"/>
      <c r="H1040" s="18"/>
      <c r="I1040" s="18"/>
      <c r="J1040" s="18"/>
      <c r="K1040" s="18"/>
      <c r="L1040" s="18"/>
      <c r="M1040" s="18"/>
      <c r="N1040" s="18"/>
      <c r="O1040" s="18"/>
      <c r="P1040" s="18"/>
      <c r="Q1040" s="18"/>
      <c r="R1040" s="18"/>
      <c r="S1040" s="18"/>
      <c r="T1040" s="18"/>
      <c r="U1040" s="18"/>
      <c r="V1040" s="18"/>
      <c r="W1040" s="18"/>
      <c r="X1040" s="18"/>
      <c r="Y1040" s="18"/>
      <c r="Z1040" s="18"/>
      <c r="AA1040" s="18"/>
      <c r="AB1040" s="18"/>
      <c r="AC1040" s="18"/>
      <c r="AD1040" s="18"/>
      <c r="AE1040" s="18"/>
    </row>
    <row r="1041" spans="1:31" x14ac:dyDescent="0.3">
      <c r="A1041" s="122" t="s">
        <v>1928</v>
      </c>
      <c r="B1041" s="122"/>
      <c r="C1041" s="122"/>
      <c r="D1041" s="122"/>
      <c r="E1041" s="122"/>
      <c r="F1041" s="122"/>
      <c r="G1041" s="122"/>
      <c r="H1041" s="122"/>
      <c r="I1041" s="122"/>
      <c r="J1041" s="122"/>
      <c r="K1041" s="122"/>
      <c r="L1041" s="122"/>
      <c r="M1041" s="122"/>
      <c r="N1041" s="122"/>
      <c r="O1041" s="122"/>
      <c r="P1041" s="122"/>
      <c r="Q1041" s="122"/>
      <c r="R1041" s="122"/>
      <c r="S1041" s="122"/>
      <c r="T1041" s="122"/>
      <c r="U1041" s="122"/>
      <c r="V1041" s="122"/>
      <c r="W1041" s="122"/>
      <c r="X1041" s="122"/>
      <c r="Y1041" s="122"/>
      <c r="Z1041" s="122"/>
      <c r="AA1041" s="122"/>
      <c r="AB1041" s="122"/>
      <c r="AC1041" s="122"/>
      <c r="AD1041" s="122"/>
      <c r="AE1041" s="122"/>
    </row>
    <row r="1042" spans="1:31" x14ac:dyDescent="0.3">
      <c r="B1042" s="198" t="s">
        <v>1720</v>
      </c>
      <c r="C1042" s="198"/>
      <c r="D1042" s="198" t="s">
        <v>1721</v>
      </c>
      <c r="E1042" s="198" t="s">
        <v>1720</v>
      </c>
      <c r="F1042" s="198"/>
      <c r="G1042" s="198" t="s">
        <v>1721</v>
      </c>
      <c r="H1042" s="198" t="s">
        <v>1720</v>
      </c>
      <c r="I1042" s="198"/>
      <c r="J1042" s="198" t="s">
        <v>1721</v>
      </c>
      <c r="K1042" t="s">
        <v>188</v>
      </c>
      <c r="L1042" s="198" t="s">
        <v>1720</v>
      </c>
      <c r="M1042" s="198"/>
      <c r="N1042" s="198" t="s">
        <v>1721</v>
      </c>
      <c r="O1042" s="198" t="s">
        <v>1720</v>
      </c>
      <c r="P1042" s="198"/>
      <c r="Q1042" s="198" t="s">
        <v>1721</v>
      </c>
      <c r="R1042" s="198" t="s">
        <v>1720</v>
      </c>
      <c r="S1042" s="198"/>
      <c r="T1042" s="198" t="s">
        <v>1721</v>
      </c>
      <c r="U1042" t="s">
        <v>188</v>
      </c>
      <c r="V1042" s="198" t="s">
        <v>1720</v>
      </c>
      <c r="W1042" s="198"/>
      <c r="X1042" s="198" t="s">
        <v>1721</v>
      </c>
      <c r="Y1042" s="198" t="s">
        <v>1720</v>
      </c>
      <c r="Z1042" s="198"/>
      <c r="AA1042" s="198" t="s">
        <v>1721</v>
      </c>
      <c r="AB1042" s="198" t="s">
        <v>1720</v>
      </c>
      <c r="AC1042" s="198"/>
      <c r="AD1042" s="198" t="s">
        <v>1721</v>
      </c>
      <c r="AE1042" t="s">
        <v>188</v>
      </c>
    </row>
    <row r="1043" spans="1:31" x14ac:dyDescent="0.3">
      <c r="A1043" t="s">
        <v>1929</v>
      </c>
      <c r="B1043" s="14">
        <v>4.0599999999999996</v>
      </c>
      <c r="C1043" s="27" t="s">
        <v>188</v>
      </c>
      <c r="D1043" s="14">
        <v>0.2</v>
      </c>
      <c r="E1043" s="14">
        <v>3.91</v>
      </c>
      <c r="F1043" s="27" t="s">
        <v>188</v>
      </c>
      <c r="G1043" s="14">
        <v>0.12727272727271999</v>
      </c>
      <c r="H1043" s="14">
        <v>4.29</v>
      </c>
      <c r="I1043" s="27" t="s">
        <v>188</v>
      </c>
      <c r="J1043" s="14">
        <v>0.16363635700000001</v>
      </c>
      <c r="K1043" s="27">
        <v>5.665024630541883E-2</v>
      </c>
      <c r="L1043" s="14">
        <v>3.14</v>
      </c>
      <c r="M1043" s="27" t="s">
        <v>188</v>
      </c>
      <c r="N1043" s="14">
        <v>0.01</v>
      </c>
      <c r="O1043" s="14">
        <v>3.17</v>
      </c>
      <c r="P1043" s="27" t="s">
        <v>188</v>
      </c>
      <c r="Q1043" s="14">
        <v>0.01</v>
      </c>
      <c r="R1043" s="14">
        <v>3.14</v>
      </c>
      <c r="S1043" s="27" t="s">
        <v>188</v>
      </c>
      <c r="T1043" s="14">
        <v>0.01</v>
      </c>
      <c r="U1043" s="27">
        <v>0</v>
      </c>
      <c r="V1043" s="14">
        <v>2.89</v>
      </c>
      <c r="W1043" s="27" t="s">
        <v>188</v>
      </c>
      <c r="X1043" s="14">
        <v>0.01</v>
      </c>
      <c r="Y1043" s="14">
        <v>2.96</v>
      </c>
      <c r="Z1043" s="27" t="s">
        <v>188</v>
      </c>
      <c r="AA1043" s="14">
        <v>0.01</v>
      </c>
      <c r="AB1043" s="14">
        <v>2.94</v>
      </c>
      <c r="AC1043" s="27" t="s">
        <v>188</v>
      </c>
      <c r="AD1043" s="14">
        <v>0.01</v>
      </c>
      <c r="AE1043" s="27">
        <v>1.7000000000000001E-2</v>
      </c>
    </row>
    <row r="1044" spans="1:31" x14ac:dyDescent="0.3">
      <c r="A1044" t="s">
        <v>1930</v>
      </c>
      <c r="B1044" s="14">
        <v>4.34</v>
      </c>
      <c r="C1044" s="27" t="s">
        <v>188</v>
      </c>
      <c r="D1044" s="14">
        <v>0.26666666666666</v>
      </c>
      <c r="E1044" s="14">
        <v>3.94</v>
      </c>
      <c r="F1044" s="27" t="s">
        <v>188</v>
      </c>
      <c r="G1044" s="14">
        <v>0.23636363636363</v>
      </c>
      <c r="H1044" s="14">
        <v>4.68</v>
      </c>
      <c r="I1044" s="27" t="s">
        <v>188</v>
      </c>
      <c r="J1044" s="14">
        <v>0.218181819</v>
      </c>
      <c r="K1044" s="27">
        <v>7.8341013824884759E-2</v>
      </c>
      <c r="L1044" s="14">
        <v>3.11</v>
      </c>
      <c r="M1044" s="27" t="s">
        <v>188</v>
      </c>
      <c r="N1044" s="14">
        <v>0.02</v>
      </c>
      <c r="O1044" s="14">
        <v>3.08</v>
      </c>
      <c r="P1044" s="27" t="s">
        <v>188</v>
      </c>
      <c r="Q1044" s="14">
        <v>0.02</v>
      </c>
      <c r="R1044" s="14">
        <v>3.16</v>
      </c>
      <c r="S1044" s="27" t="s">
        <v>188</v>
      </c>
      <c r="T1044" s="14">
        <v>0.02</v>
      </c>
      <c r="U1044" s="27">
        <v>1.6E-2</v>
      </c>
      <c r="V1044" s="14">
        <v>2.97</v>
      </c>
      <c r="W1044" s="27" t="s">
        <v>188</v>
      </c>
      <c r="X1044" s="14">
        <v>0.01</v>
      </c>
      <c r="Y1044" s="14">
        <v>3</v>
      </c>
      <c r="Z1044" s="27" t="s">
        <v>188</v>
      </c>
      <c r="AA1044" s="14">
        <v>0.01</v>
      </c>
      <c r="AB1044" s="14">
        <v>3.01</v>
      </c>
      <c r="AC1044" s="27" t="s">
        <v>188</v>
      </c>
      <c r="AD1044" s="14">
        <v>0.01</v>
      </c>
      <c r="AE1044" s="27">
        <v>1.2999999999999999E-2</v>
      </c>
    </row>
    <row r="1045" spans="1:31" x14ac:dyDescent="0.3">
      <c r="A1045" t="s">
        <v>1931</v>
      </c>
      <c r="B1045" s="14">
        <v>3.83</v>
      </c>
      <c r="C1045" s="27" t="s">
        <v>188</v>
      </c>
      <c r="D1045" s="14">
        <v>0.26060606060606001</v>
      </c>
      <c r="E1045" s="14">
        <v>3.9</v>
      </c>
      <c r="F1045" s="27" t="s">
        <v>188</v>
      </c>
      <c r="G1045" s="14">
        <v>0.15757575757574999</v>
      </c>
      <c r="H1045" s="14">
        <v>3.94</v>
      </c>
      <c r="I1045" s="27" t="s">
        <v>188</v>
      </c>
      <c r="J1045" s="14">
        <v>0.26666668100000002</v>
      </c>
      <c r="K1045" s="27">
        <v>2.8720626631853752E-2</v>
      </c>
      <c r="L1045" s="14">
        <v>3.17</v>
      </c>
      <c r="M1045" s="27" t="s">
        <v>188</v>
      </c>
      <c r="N1045" s="14">
        <v>0.02</v>
      </c>
      <c r="O1045" s="14">
        <v>3.27</v>
      </c>
      <c r="P1045" s="27" t="s">
        <v>188</v>
      </c>
      <c r="Q1045" s="14">
        <v>0.02</v>
      </c>
      <c r="R1045" s="14">
        <v>3.12</v>
      </c>
      <c r="S1045" s="27" t="s">
        <v>188</v>
      </c>
      <c r="T1045" s="14">
        <v>0.02</v>
      </c>
      <c r="U1045" s="27">
        <v>-1.6E-2</v>
      </c>
      <c r="V1045" s="14">
        <v>2.79</v>
      </c>
      <c r="W1045" s="27" t="s">
        <v>188</v>
      </c>
      <c r="X1045" s="14">
        <v>0.02</v>
      </c>
      <c r="Y1045" s="14">
        <v>2.91</v>
      </c>
      <c r="Z1045" s="27" t="s">
        <v>188</v>
      </c>
      <c r="AA1045" s="14">
        <v>0.01</v>
      </c>
      <c r="AB1045" s="14">
        <v>2.85</v>
      </c>
      <c r="AC1045" s="27" t="s">
        <v>188</v>
      </c>
      <c r="AD1045" s="14">
        <v>0.01</v>
      </c>
      <c r="AE1045" s="27">
        <v>2.1999999999999999E-2</v>
      </c>
    </row>
    <row r="1046" spans="1:31" x14ac:dyDescent="0.3">
      <c r="A1046" s="18"/>
      <c r="B1046" s="18"/>
      <c r="C1046" s="18"/>
      <c r="D1046" s="18"/>
      <c r="E1046" s="18"/>
      <c r="F1046" s="18"/>
      <c r="G1046" s="18"/>
      <c r="H1046" s="18"/>
      <c r="I1046" s="18"/>
      <c r="J1046" s="18"/>
      <c r="K1046" s="18"/>
      <c r="L1046" s="18"/>
      <c r="M1046" s="18"/>
      <c r="N1046" s="18"/>
      <c r="O1046" s="18"/>
      <c r="P1046" s="18"/>
      <c r="Q1046" s="18"/>
      <c r="R1046" s="18"/>
      <c r="S1046" s="18"/>
      <c r="T1046" s="18"/>
      <c r="U1046" s="18"/>
      <c r="V1046" s="18"/>
      <c r="W1046" s="18"/>
      <c r="X1046" s="18"/>
      <c r="Y1046" s="18"/>
      <c r="Z1046" s="18"/>
      <c r="AA1046" s="18"/>
      <c r="AB1046" s="18"/>
      <c r="AC1046" s="18"/>
      <c r="AD1046" s="18"/>
      <c r="AE1046" s="18"/>
    </row>
    <row r="1047" spans="1:31" x14ac:dyDescent="0.3">
      <c r="A1047" s="122" t="s">
        <v>1932</v>
      </c>
      <c r="B1047" s="122"/>
      <c r="C1047" s="122"/>
      <c r="D1047" s="122"/>
      <c r="E1047" s="122"/>
      <c r="F1047" s="122"/>
      <c r="G1047" s="122"/>
      <c r="H1047" s="122"/>
      <c r="I1047" s="122"/>
      <c r="J1047" s="122"/>
      <c r="K1047" s="122"/>
      <c r="L1047" s="122"/>
      <c r="M1047" s="122"/>
      <c r="N1047" s="122"/>
      <c r="O1047" s="122"/>
      <c r="P1047" s="122"/>
      <c r="Q1047" s="122"/>
      <c r="R1047" s="122"/>
      <c r="S1047" s="122"/>
      <c r="T1047" s="122"/>
      <c r="U1047" s="122"/>
      <c r="V1047" s="122"/>
      <c r="W1047" s="122"/>
      <c r="X1047" s="122"/>
      <c r="Y1047" s="122"/>
      <c r="Z1047" s="122"/>
      <c r="AA1047" s="122"/>
      <c r="AB1047" s="122"/>
      <c r="AC1047" s="122"/>
      <c r="AD1047" s="122"/>
      <c r="AE1047" s="122"/>
    </row>
    <row r="1048" spans="1:31" x14ac:dyDescent="0.3">
      <c r="B1048" s="198" t="s">
        <v>1720</v>
      </c>
      <c r="C1048" s="198"/>
      <c r="D1048" s="198" t="s">
        <v>1721</v>
      </c>
      <c r="E1048" s="198" t="s">
        <v>1720</v>
      </c>
      <c r="F1048" s="198"/>
      <c r="G1048" s="198" t="s">
        <v>1721</v>
      </c>
      <c r="H1048" s="198" t="s">
        <v>1720</v>
      </c>
      <c r="I1048" s="198"/>
      <c r="J1048" s="198" t="s">
        <v>1721</v>
      </c>
      <c r="K1048" t="s">
        <v>188</v>
      </c>
      <c r="L1048" s="198" t="s">
        <v>1720</v>
      </c>
      <c r="M1048" s="198"/>
      <c r="N1048" s="198" t="s">
        <v>1721</v>
      </c>
      <c r="O1048" s="198" t="s">
        <v>1720</v>
      </c>
      <c r="P1048" s="198"/>
      <c r="Q1048" s="198" t="s">
        <v>1721</v>
      </c>
      <c r="R1048" s="198" t="s">
        <v>1720</v>
      </c>
      <c r="S1048" s="198"/>
      <c r="T1048" s="198" t="s">
        <v>1721</v>
      </c>
      <c r="U1048" t="s">
        <v>188</v>
      </c>
      <c r="V1048" s="198" t="s">
        <v>1720</v>
      </c>
      <c r="W1048" s="198"/>
      <c r="X1048" s="198" t="s">
        <v>1721</v>
      </c>
      <c r="Y1048" s="198" t="s">
        <v>1720</v>
      </c>
      <c r="Z1048" s="198"/>
      <c r="AA1048" s="198" t="s">
        <v>1721</v>
      </c>
      <c r="AB1048" s="198" t="s">
        <v>1720</v>
      </c>
      <c r="AC1048" s="198"/>
      <c r="AD1048" s="198" t="s">
        <v>1721</v>
      </c>
      <c r="AE1048" t="s">
        <v>188</v>
      </c>
    </row>
    <row r="1049" spans="1:31" x14ac:dyDescent="0.3">
      <c r="A1049" t="s">
        <v>190</v>
      </c>
      <c r="B1049" s="2">
        <v>2574</v>
      </c>
      <c r="C1049" s="27" t="s">
        <v>188</v>
      </c>
      <c r="D1049" s="2">
        <v>129.09090909090901</v>
      </c>
      <c r="E1049" s="2">
        <v>2913</v>
      </c>
      <c r="F1049" s="27" t="s">
        <v>188</v>
      </c>
      <c r="G1049" s="14">
        <v>92.121212121212096</v>
      </c>
      <c r="H1049" s="2">
        <v>2838</v>
      </c>
      <c r="I1049" s="27" t="s">
        <v>188</v>
      </c>
      <c r="J1049" s="14">
        <v>109.090912</v>
      </c>
      <c r="K1049" s="27">
        <v>0.10256410256410256</v>
      </c>
      <c r="L1049" s="2">
        <v>283836</v>
      </c>
      <c r="M1049" s="27" t="s">
        <v>188</v>
      </c>
      <c r="N1049" s="2">
        <v>853</v>
      </c>
      <c r="O1049" s="2">
        <v>296305</v>
      </c>
      <c r="P1049" s="27" t="s">
        <v>188</v>
      </c>
      <c r="Q1049" s="14">
        <v>755.15</v>
      </c>
      <c r="R1049" s="2">
        <v>310097</v>
      </c>
      <c r="S1049" s="27" t="s">
        <v>188</v>
      </c>
      <c r="T1049" s="14">
        <v>749.7</v>
      </c>
      <c r="U1049" s="27">
        <v>9.2999999999999999E-2</v>
      </c>
      <c r="V1049" s="2">
        <v>12392852</v>
      </c>
      <c r="W1049" s="27" t="s">
        <v>188</v>
      </c>
      <c r="X1049" s="2">
        <v>13533</v>
      </c>
      <c r="Y1049" s="2">
        <v>12717801</v>
      </c>
      <c r="Z1049" s="27" t="s">
        <v>188</v>
      </c>
      <c r="AA1049" s="14">
        <v>11122.42</v>
      </c>
      <c r="AB1049" s="2">
        <v>13103114</v>
      </c>
      <c r="AC1049" s="27" t="s">
        <v>188</v>
      </c>
      <c r="AD1049" s="14">
        <v>11237.58</v>
      </c>
      <c r="AE1049" s="27">
        <v>5.7000000000000002E-2</v>
      </c>
    </row>
    <row r="1050" spans="1:31" x14ac:dyDescent="0.3">
      <c r="A1050" t="s">
        <v>1602</v>
      </c>
      <c r="B1050" s="2">
        <v>1166</v>
      </c>
      <c r="C1050" s="27">
        <v>0.45299145299145299</v>
      </c>
      <c r="D1050" s="2">
        <v>96.363636363636402</v>
      </c>
      <c r="E1050" s="2">
        <v>1083</v>
      </c>
      <c r="F1050" s="27">
        <v>0.37178166838311022</v>
      </c>
      <c r="G1050" s="14">
        <v>102.424242424242</v>
      </c>
      <c r="H1050" s="2">
        <v>1347</v>
      </c>
      <c r="I1050" s="27">
        <v>0.47463002114164904</v>
      </c>
      <c r="J1050" s="14">
        <v>115.757576</v>
      </c>
      <c r="K1050" s="27">
        <v>0.15523156089193826</v>
      </c>
      <c r="L1050" s="2">
        <v>156132</v>
      </c>
      <c r="M1050" s="27">
        <v>0.55000000000000004</v>
      </c>
      <c r="N1050" s="2">
        <v>1162</v>
      </c>
      <c r="O1050" s="2">
        <v>156474</v>
      </c>
      <c r="P1050" s="27">
        <v>0.52800000000000002</v>
      </c>
      <c r="Q1050" s="14">
        <v>1039.3900000000001</v>
      </c>
      <c r="R1050" s="2">
        <v>166420</v>
      </c>
      <c r="S1050" s="27">
        <v>0.53700000000000003</v>
      </c>
      <c r="T1050" s="14">
        <v>1273.94</v>
      </c>
      <c r="U1050" s="27">
        <v>6.6000000000000003E-2</v>
      </c>
      <c r="V1050" s="2">
        <v>7112050</v>
      </c>
      <c r="W1050" s="27">
        <v>0.57399999999999995</v>
      </c>
      <c r="X1050" s="2">
        <v>23474</v>
      </c>
      <c r="Y1050" s="2">
        <v>6909176</v>
      </c>
      <c r="Z1050" s="27">
        <v>0.54300000000000004</v>
      </c>
      <c r="AA1050" s="14">
        <v>22243.03</v>
      </c>
      <c r="AB1050" s="2">
        <v>7241318</v>
      </c>
      <c r="AC1050" s="27">
        <v>0.55300000000000005</v>
      </c>
      <c r="AD1050" s="14">
        <v>21643.03</v>
      </c>
      <c r="AE1050" s="27">
        <v>1.7999999999999999E-2</v>
      </c>
    </row>
    <row r="1051" spans="1:31" x14ac:dyDescent="0.3">
      <c r="A1051" t="s">
        <v>1933</v>
      </c>
      <c r="B1051" s="2">
        <v>407</v>
      </c>
      <c r="C1051" s="27">
        <v>0.15811965811965811</v>
      </c>
      <c r="D1051" s="2">
        <v>81.212121212121204</v>
      </c>
      <c r="E1051" s="2">
        <v>462</v>
      </c>
      <c r="F1051" s="27">
        <v>0.15859938208032956</v>
      </c>
      <c r="G1051" s="14">
        <v>84.848484848484802</v>
      </c>
      <c r="H1051" s="2">
        <v>279</v>
      </c>
      <c r="I1051" s="27">
        <v>9.830866807610994E-2</v>
      </c>
      <c r="J1051" s="14">
        <v>66.666664100000006</v>
      </c>
      <c r="K1051" s="27">
        <v>-0.31449631449631449</v>
      </c>
      <c r="L1051" s="2">
        <v>97904</v>
      </c>
      <c r="M1051" s="27">
        <v>0.34499999999999997</v>
      </c>
      <c r="N1051" s="2">
        <v>1040</v>
      </c>
      <c r="O1051" s="2">
        <v>102252</v>
      </c>
      <c r="P1051" s="27">
        <v>0.34499999999999997</v>
      </c>
      <c r="Q1051" s="14">
        <v>915.15</v>
      </c>
      <c r="R1051" s="2">
        <v>107475</v>
      </c>
      <c r="S1051" s="27">
        <v>0.34699999999999998</v>
      </c>
      <c r="T1051" s="14">
        <v>1162.42</v>
      </c>
      <c r="U1051" s="27">
        <v>9.8000000000000004E-2</v>
      </c>
      <c r="V1051" s="2">
        <v>4721154</v>
      </c>
      <c r="W1051" s="27">
        <v>0.38100000000000001</v>
      </c>
      <c r="X1051" s="2">
        <v>15447</v>
      </c>
      <c r="Y1051" s="2">
        <v>4696891</v>
      </c>
      <c r="Z1051" s="27">
        <v>0.36899999999999999</v>
      </c>
      <c r="AA1051" s="14">
        <v>14040.61</v>
      </c>
      <c r="AB1051" s="2">
        <v>4877300</v>
      </c>
      <c r="AC1051" s="27">
        <v>0.372</v>
      </c>
      <c r="AD1051" s="14">
        <v>15085.45</v>
      </c>
      <c r="AE1051" s="27">
        <v>3.3000000000000002E-2</v>
      </c>
    </row>
    <row r="1052" spans="1:31" x14ac:dyDescent="0.3">
      <c r="A1052" t="s">
        <v>1934</v>
      </c>
      <c r="B1052" s="2">
        <v>517</v>
      </c>
      <c r="C1052" s="27">
        <v>0.20085470085470086</v>
      </c>
      <c r="D1052" s="2">
        <v>85.454545454545396</v>
      </c>
      <c r="E1052" s="2">
        <v>523</v>
      </c>
      <c r="F1052" s="27">
        <v>0.17953999313422589</v>
      </c>
      <c r="G1052" s="14">
        <v>72.727272727272705</v>
      </c>
      <c r="H1052" s="2">
        <v>753</v>
      </c>
      <c r="I1052" s="27">
        <v>0.26532769556025371</v>
      </c>
      <c r="J1052" s="14">
        <v>123.030304</v>
      </c>
      <c r="K1052" s="27">
        <v>0.45647969052224369</v>
      </c>
      <c r="L1052" s="2">
        <v>50193</v>
      </c>
      <c r="M1052" s="27">
        <v>0.17699999999999999</v>
      </c>
      <c r="N1052" s="2">
        <v>781</v>
      </c>
      <c r="O1052" s="2">
        <v>46075</v>
      </c>
      <c r="P1052" s="27">
        <v>0.155</v>
      </c>
      <c r="Q1052" s="14">
        <v>824.24</v>
      </c>
      <c r="R1052" s="2">
        <v>50286</v>
      </c>
      <c r="S1052" s="27">
        <v>0.16200000000000001</v>
      </c>
      <c r="T1052" s="14">
        <v>1041.21</v>
      </c>
      <c r="U1052" s="27">
        <v>2E-3</v>
      </c>
      <c r="V1052" s="2">
        <v>2102208</v>
      </c>
      <c r="W1052" s="27">
        <v>0.17</v>
      </c>
      <c r="X1052" s="2">
        <v>9783</v>
      </c>
      <c r="Y1052" s="2">
        <v>1935162</v>
      </c>
      <c r="Z1052" s="27">
        <v>0.152</v>
      </c>
      <c r="AA1052" s="14">
        <v>9130.91</v>
      </c>
      <c r="AB1052" s="2">
        <v>2061561</v>
      </c>
      <c r="AC1052" s="27">
        <v>0.157</v>
      </c>
      <c r="AD1052" s="14">
        <v>8872.1200000000008</v>
      </c>
      <c r="AE1052" s="27">
        <v>-1.9E-2</v>
      </c>
    </row>
    <row r="1053" spans="1:31" x14ac:dyDescent="0.3">
      <c r="A1053" t="s">
        <v>1935</v>
      </c>
      <c r="B1053" s="2">
        <v>186</v>
      </c>
      <c r="C1053" s="27">
        <v>7.2261072261072257E-2</v>
      </c>
      <c r="D1053" s="2">
        <v>52.121212121212103</v>
      </c>
      <c r="E1053" s="2">
        <v>83</v>
      </c>
      <c r="F1053" s="27">
        <v>2.8492962581531067E-2</v>
      </c>
      <c r="G1053" s="14">
        <v>38.181818181818102</v>
      </c>
      <c r="H1053" s="2">
        <v>314</v>
      </c>
      <c r="I1053" s="27">
        <v>0.11064129668780831</v>
      </c>
      <c r="J1053" s="14">
        <v>80</v>
      </c>
      <c r="K1053" s="27">
        <v>0.68817204301075274</v>
      </c>
      <c r="L1053" s="2">
        <v>6039</v>
      </c>
      <c r="M1053" s="27">
        <v>2.1000000000000001E-2</v>
      </c>
      <c r="N1053" s="2">
        <v>285</v>
      </c>
      <c r="O1053" s="2">
        <v>6549</v>
      </c>
      <c r="P1053" s="27">
        <v>2.1999999999999999E-2</v>
      </c>
      <c r="Q1053" s="14">
        <v>335.15</v>
      </c>
      <c r="R1053" s="2">
        <v>6540</v>
      </c>
      <c r="S1053" s="27">
        <v>2.1000000000000001E-2</v>
      </c>
      <c r="T1053" s="14">
        <v>369.09</v>
      </c>
      <c r="U1053" s="27">
        <v>8.3000000000000004E-2</v>
      </c>
      <c r="V1053" s="2">
        <v>222257</v>
      </c>
      <c r="W1053" s="27">
        <v>1.7999999999999999E-2</v>
      </c>
      <c r="X1053" s="2">
        <v>1829</v>
      </c>
      <c r="Y1053" s="2">
        <v>207612</v>
      </c>
      <c r="Z1053" s="27">
        <v>1.6E-2</v>
      </c>
      <c r="AA1053" s="14">
        <v>1716.36</v>
      </c>
      <c r="AB1053" s="2">
        <v>223040</v>
      </c>
      <c r="AC1053" s="27">
        <v>1.7000000000000001E-2</v>
      </c>
      <c r="AD1053" s="14">
        <v>2067.88</v>
      </c>
      <c r="AE1053" s="27">
        <v>4.0000000000000001E-3</v>
      </c>
    </row>
    <row r="1054" spans="1:31" x14ac:dyDescent="0.3">
      <c r="A1054" t="s">
        <v>1936</v>
      </c>
      <c r="B1054" s="2">
        <v>56</v>
      </c>
      <c r="C1054" s="27">
        <v>2.1756021756021756E-2</v>
      </c>
      <c r="D1054" s="2">
        <v>34.545454545454497</v>
      </c>
      <c r="E1054" s="2">
        <v>7</v>
      </c>
      <c r="F1054" s="27">
        <v>2.403020940611054E-3</v>
      </c>
      <c r="G1054" s="14">
        <v>7.2727272727272698</v>
      </c>
      <c r="H1054" s="2">
        <v>1</v>
      </c>
      <c r="I1054" s="27">
        <v>3.5236081747709656E-4</v>
      </c>
      <c r="J1054" s="14">
        <v>5.4545455</v>
      </c>
      <c r="K1054" s="27">
        <v>-0.9821428571428571</v>
      </c>
      <c r="L1054" s="2">
        <v>1594</v>
      </c>
      <c r="M1054" s="27">
        <v>6.0000000000000001E-3</v>
      </c>
      <c r="N1054" s="2">
        <v>174</v>
      </c>
      <c r="O1054" s="2">
        <v>1225</v>
      </c>
      <c r="P1054" s="27">
        <v>4.0000000000000001E-3</v>
      </c>
      <c r="Q1054" s="14">
        <v>111.52</v>
      </c>
      <c r="R1054" s="2">
        <v>1479</v>
      </c>
      <c r="S1054" s="27">
        <v>5.0000000000000001E-3</v>
      </c>
      <c r="T1054" s="14">
        <v>166.67</v>
      </c>
      <c r="U1054" s="27">
        <v>-7.1999999999999995E-2</v>
      </c>
      <c r="V1054" s="2">
        <v>51841</v>
      </c>
      <c r="W1054" s="27">
        <v>4.0000000000000001E-3</v>
      </c>
      <c r="X1054" s="2">
        <v>842</v>
      </c>
      <c r="Y1054" s="2">
        <v>50034</v>
      </c>
      <c r="Z1054" s="27">
        <v>4.0000000000000001E-3</v>
      </c>
      <c r="AA1054" s="14">
        <v>863.03</v>
      </c>
      <c r="AB1054" s="2">
        <v>55769</v>
      </c>
      <c r="AC1054" s="27">
        <v>4.0000000000000001E-3</v>
      </c>
      <c r="AD1054" s="14">
        <v>1151.52</v>
      </c>
      <c r="AE1054" s="27">
        <v>7.5999999999999998E-2</v>
      </c>
    </row>
    <row r="1055" spans="1:31" x14ac:dyDescent="0.3">
      <c r="A1055" t="s">
        <v>1937</v>
      </c>
      <c r="B1055" s="2">
        <v>0</v>
      </c>
      <c r="C1055" s="27">
        <v>0</v>
      </c>
      <c r="D1055" s="2">
        <v>80</v>
      </c>
      <c r="E1055" s="2">
        <v>8</v>
      </c>
      <c r="F1055" s="27">
        <v>2.7463096464126332E-3</v>
      </c>
      <c r="G1055" s="14">
        <v>7.8787878787878798</v>
      </c>
      <c r="H1055" s="2">
        <v>0</v>
      </c>
      <c r="I1055" s="27">
        <v>0</v>
      </c>
      <c r="J1055" s="14">
        <v>12.727273</v>
      </c>
      <c r="K1055" s="27"/>
      <c r="L1055" s="2">
        <v>402</v>
      </c>
      <c r="M1055" s="27">
        <v>1E-3</v>
      </c>
      <c r="N1055" s="2">
        <v>82</v>
      </c>
      <c r="O1055" s="2">
        <v>373</v>
      </c>
      <c r="P1055" s="27">
        <v>1E-3</v>
      </c>
      <c r="Q1055" s="14">
        <v>69.09</v>
      </c>
      <c r="R1055" s="2">
        <v>640</v>
      </c>
      <c r="S1055" s="27">
        <v>2E-3</v>
      </c>
      <c r="T1055" s="14">
        <v>109.7</v>
      </c>
      <c r="U1055" s="27">
        <v>0.59199999999999997</v>
      </c>
      <c r="V1055" s="2">
        <v>14590</v>
      </c>
      <c r="W1055" s="27">
        <v>1E-3</v>
      </c>
      <c r="X1055" s="2">
        <v>523</v>
      </c>
      <c r="Y1055" s="2">
        <v>19477</v>
      </c>
      <c r="Z1055" s="27">
        <v>2E-3</v>
      </c>
      <c r="AA1055" s="14">
        <v>616.36</v>
      </c>
      <c r="AB1055" s="2">
        <v>23648</v>
      </c>
      <c r="AC1055" s="27">
        <v>2E-3</v>
      </c>
      <c r="AD1055" s="14">
        <v>733.94</v>
      </c>
      <c r="AE1055" s="27">
        <v>0.621</v>
      </c>
    </row>
    <row r="1056" spans="1:31" x14ac:dyDescent="0.3">
      <c r="A1056" t="s">
        <v>1605</v>
      </c>
      <c r="B1056" s="2">
        <v>1408</v>
      </c>
      <c r="C1056" s="27">
        <v>0.54700854700854706</v>
      </c>
      <c r="D1056" s="2">
        <v>124.84848484848401</v>
      </c>
      <c r="E1056" s="2">
        <v>1830</v>
      </c>
      <c r="F1056" s="27">
        <v>0.62821833161688978</v>
      </c>
      <c r="G1056" s="14">
        <v>89.696969696969703</v>
      </c>
      <c r="H1056" s="2">
        <v>1491</v>
      </c>
      <c r="I1056" s="27">
        <v>0.52536997885835091</v>
      </c>
      <c r="J1056" s="14">
        <v>133.939392</v>
      </c>
      <c r="K1056" s="27">
        <v>5.894886363636364E-2</v>
      </c>
      <c r="L1056" s="2">
        <v>127704</v>
      </c>
      <c r="M1056" s="27">
        <v>0.45</v>
      </c>
      <c r="N1056" s="2">
        <v>1070</v>
      </c>
      <c r="O1056" s="2">
        <v>139831</v>
      </c>
      <c r="P1056" s="27">
        <v>0.47199999999999998</v>
      </c>
      <c r="Q1056" s="14">
        <v>1081.21</v>
      </c>
      <c r="R1056" s="2">
        <v>143677</v>
      </c>
      <c r="S1056" s="27">
        <v>0.46300000000000002</v>
      </c>
      <c r="T1056" s="14">
        <v>1394.55</v>
      </c>
      <c r="U1056" s="27">
        <v>0.125</v>
      </c>
      <c r="V1056" s="2">
        <v>5280802</v>
      </c>
      <c r="W1056" s="27">
        <v>0.42599999999999999</v>
      </c>
      <c r="X1056" s="2">
        <v>12172</v>
      </c>
      <c r="Y1056" s="2">
        <v>5808625</v>
      </c>
      <c r="Z1056" s="27">
        <v>0.45700000000000002</v>
      </c>
      <c r="AA1056" s="14">
        <v>12618.79</v>
      </c>
      <c r="AB1056" s="2">
        <v>5861796</v>
      </c>
      <c r="AC1056" s="27">
        <v>0.44700000000000001</v>
      </c>
      <c r="AD1056" s="14">
        <v>12320</v>
      </c>
      <c r="AE1056" s="27">
        <v>0.11</v>
      </c>
    </row>
    <row r="1057" spans="1:31" x14ac:dyDescent="0.3">
      <c r="A1057" t="s">
        <v>1933</v>
      </c>
      <c r="B1057" s="2">
        <v>347</v>
      </c>
      <c r="C1057" s="27">
        <v>0.13480963480963482</v>
      </c>
      <c r="D1057" s="2">
        <v>86.6666666666666</v>
      </c>
      <c r="E1057" s="2">
        <v>385</v>
      </c>
      <c r="F1057" s="27">
        <v>0.13216615173360796</v>
      </c>
      <c r="G1057" s="14">
        <v>76.969696969696898</v>
      </c>
      <c r="H1057" s="2">
        <v>406</v>
      </c>
      <c r="I1057" s="27">
        <v>0.14305849189570119</v>
      </c>
      <c r="J1057" s="14">
        <v>95.757576</v>
      </c>
      <c r="K1057" s="27">
        <v>0.17002881844380405</v>
      </c>
      <c r="L1057" s="2">
        <v>55907</v>
      </c>
      <c r="M1057" s="27">
        <v>0.19700000000000001</v>
      </c>
      <c r="N1057" s="2">
        <v>898</v>
      </c>
      <c r="O1057" s="2">
        <v>57918</v>
      </c>
      <c r="P1057" s="27">
        <v>0.19500000000000001</v>
      </c>
      <c r="Q1057" s="14">
        <v>766.67</v>
      </c>
      <c r="R1057" s="2">
        <v>59449</v>
      </c>
      <c r="S1057" s="27">
        <v>0.192</v>
      </c>
      <c r="T1057" s="14">
        <v>1030.9100000000001</v>
      </c>
      <c r="U1057" s="27">
        <v>6.3E-2</v>
      </c>
      <c r="V1057" s="2">
        <v>2493007</v>
      </c>
      <c r="W1057" s="27">
        <v>0.20100000000000001</v>
      </c>
      <c r="X1057" s="2">
        <v>5738</v>
      </c>
      <c r="Y1057" s="2">
        <v>2655186</v>
      </c>
      <c r="Z1057" s="27">
        <v>0.20899999999999999</v>
      </c>
      <c r="AA1057" s="14">
        <v>6076.36</v>
      </c>
      <c r="AB1057" s="2">
        <v>2629954</v>
      </c>
      <c r="AC1057" s="27">
        <v>0.20100000000000001</v>
      </c>
      <c r="AD1057" s="14">
        <v>7487.27</v>
      </c>
      <c r="AE1057" s="27">
        <v>5.5E-2</v>
      </c>
    </row>
    <row r="1058" spans="1:31" x14ac:dyDescent="0.3">
      <c r="A1058" t="s">
        <v>1934</v>
      </c>
      <c r="B1058" s="2">
        <v>600</v>
      </c>
      <c r="C1058" s="27">
        <v>0.23310023310023309</v>
      </c>
      <c r="D1058" s="2">
        <v>99.393939393939405</v>
      </c>
      <c r="E1058" s="2">
        <v>994</v>
      </c>
      <c r="F1058" s="27">
        <v>0.34122897356676968</v>
      </c>
      <c r="G1058" s="14">
        <v>98.181818181818201</v>
      </c>
      <c r="H1058" s="2">
        <v>626</v>
      </c>
      <c r="I1058" s="27">
        <v>0.22057787174066243</v>
      </c>
      <c r="J1058" s="14">
        <v>115.151512</v>
      </c>
      <c r="K1058" s="27">
        <v>4.3333333333333335E-2</v>
      </c>
      <c r="L1058" s="2">
        <v>51957</v>
      </c>
      <c r="M1058" s="27">
        <v>0.183</v>
      </c>
      <c r="N1058" s="2">
        <v>822</v>
      </c>
      <c r="O1058" s="2">
        <v>61447</v>
      </c>
      <c r="P1058" s="27">
        <v>0.20699999999999999</v>
      </c>
      <c r="Q1058" s="14">
        <v>847.88</v>
      </c>
      <c r="R1058" s="2">
        <v>62982</v>
      </c>
      <c r="S1058" s="27">
        <v>0.20300000000000001</v>
      </c>
      <c r="T1058" s="14">
        <v>1127.8800000000001</v>
      </c>
      <c r="U1058" s="27">
        <v>0.21199999999999999</v>
      </c>
      <c r="V1058" s="2">
        <v>2089411</v>
      </c>
      <c r="W1058" s="27">
        <v>0.16900000000000001</v>
      </c>
      <c r="X1058" s="2">
        <v>7867</v>
      </c>
      <c r="Y1058" s="2">
        <v>2389383</v>
      </c>
      <c r="Z1058" s="27">
        <v>0.188</v>
      </c>
      <c r="AA1058" s="14">
        <v>8010.91</v>
      </c>
      <c r="AB1058" s="2">
        <v>2458561</v>
      </c>
      <c r="AC1058" s="27">
        <v>0.188</v>
      </c>
      <c r="AD1058" s="14">
        <v>7194.55</v>
      </c>
      <c r="AE1058" s="27">
        <v>0.17699999999999999</v>
      </c>
    </row>
    <row r="1059" spans="1:31" x14ac:dyDescent="0.3">
      <c r="A1059" t="s">
        <v>1935</v>
      </c>
      <c r="B1059" s="2">
        <v>347</v>
      </c>
      <c r="C1059" s="27">
        <v>0.13480963480963482</v>
      </c>
      <c r="D1059" s="2">
        <v>76.969696969696898</v>
      </c>
      <c r="E1059" s="2">
        <v>290</v>
      </c>
      <c r="F1059" s="27">
        <v>9.9553724682457947E-2</v>
      </c>
      <c r="G1059" s="14">
        <v>53.939393939393902</v>
      </c>
      <c r="H1059" s="2">
        <v>261</v>
      </c>
      <c r="I1059" s="27">
        <v>9.1966173361522199E-2</v>
      </c>
      <c r="J1059" s="14">
        <v>60.606059999999999</v>
      </c>
      <c r="K1059" s="27">
        <v>-0.2478386167146974</v>
      </c>
      <c r="L1059" s="2">
        <v>12978</v>
      </c>
      <c r="M1059" s="27">
        <v>4.5999999999999999E-2</v>
      </c>
      <c r="N1059" s="2">
        <v>456</v>
      </c>
      <c r="O1059" s="2">
        <v>14855</v>
      </c>
      <c r="P1059" s="27">
        <v>0.05</v>
      </c>
      <c r="Q1059" s="14">
        <v>480</v>
      </c>
      <c r="R1059" s="2">
        <v>12352</v>
      </c>
      <c r="S1059" s="27">
        <v>0.04</v>
      </c>
      <c r="T1059" s="14">
        <v>561.21</v>
      </c>
      <c r="U1059" s="27">
        <v>-4.8000000000000001E-2</v>
      </c>
      <c r="V1059" s="2">
        <v>431095</v>
      </c>
      <c r="W1059" s="27">
        <v>3.5000000000000003E-2</v>
      </c>
      <c r="X1059" s="2">
        <v>3668</v>
      </c>
      <c r="Y1059" s="2">
        <v>476947</v>
      </c>
      <c r="Z1059" s="27">
        <v>3.7999999999999999E-2</v>
      </c>
      <c r="AA1059" s="14">
        <v>3240.61</v>
      </c>
      <c r="AB1059" s="2">
        <v>457713</v>
      </c>
      <c r="AC1059" s="27">
        <v>3.5000000000000003E-2</v>
      </c>
      <c r="AD1059" s="14">
        <v>3654.55</v>
      </c>
      <c r="AE1059" s="27">
        <v>6.2E-2</v>
      </c>
    </row>
    <row r="1060" spans="1:31" x14ac:dyDescent="0.3">
      <c r="A1060" t="s">
        <v>1936</v>
      </c>
      <c r="B1060" s="2">
        <v>52</v>
      </c>
      <c r="C1060" s="27">
        <v>2.0202020202020204E-2</v>
      </c>
      <c r="D1060" s="2">
        <v>27.272727272727199</v>
      </c>
      <c r="E1060" s="2">
        <v>93</v>
      </c>
      <c r="F1060" s="27">
        <v>3.1925849639546859E-2</v>
      </c>
      <c r="G1060" s="14">
        <v>36.363636363636303</v>
      </c>
      <c r="H1060" s="2">
        <v>113</v>
      </c>
      <c r="I1060" s="27">
        <v>3.9816772374911907E-2</v>
      </c>
      <c r="J1060" s="14">
        <v>44.848483999999999</v>
      </c>
      <c r="K1060" s="27">
        <v>1.1730769230769231</v>
      </c>
      <c r="L1060" s="2">
        <v>4726</v>
      </c>
      <c r="M1060" s="27">
        <v>1.7000000000000001E-2</v>
      </c>
      <c r="N1060" s="2">
        <v>347</v>
      </c>
      <c r="O1060" s="2">
        <v>4463</v>
      </c>
      <c r="P1060" s="27">
        <v>1.4999999999999999E-2</v>
      </c>
      <c r="Q1060" s="14">
        <v>365.45</v>
      </c>
      <c r="R1060" s="2">
        <v>5224</v>
      </c>
      <c r="S1060" s="27">
        <v>1.7000000000000001E-2</v>
      </c>
      <c r="T1060" s="14">
        <v>449.09</v>
      </c>
      <c r="U1060" s="27">
        <v>0.105</v>
      </c>
      <c r="V1060" s="2">
        <v>187251</v>
      </c>
      <c r="W1060" s="27">
        <v>1.4999999999999999E-2</v>
      </c>
      <c r="X1060" s="2">
        <v>1951</v>
      </c>
      <c r="Y1060" s="2">
        <v>208523</v>
      </c>
      <c r="Z1060" s="27">
        <v>1.6E-2</v>
      </c>
      <c r="AA1060" s="14">
        <v>1948.48</v>
      </c>
      <c r="AB1060" s="2">
        <v>231456</v>
      </c>
      <c r="AC1060" s="27">
        <v>1.7999999999999999E-2</v>
      </c>
      <c r="AD1060" s="14">
        <v>2403.0300000000002</v>
      </c>
      <c r="AE1060" s="27">
        <v>0.23599999999999999</v>
      </c>
    </row>
    <row r="1061" spans="1:31" x14ac:dyDescent="0.3">
      <c r="A1061" t="s">
        <v>1937</v>
      </c>
      <c r="B1061" s="2">
        <v>62</v>
      </c>
      <c r="C1061" s="27">
        <v>2.4087024087024088E-2</v>
      </c>
      <c r="D1061" s="2">
        <v>34.545454545454497</v>
      </c>
      <c r="E1061" s="2">
        <v>68</v>
      </c>
      <c r="F1061" s="27">
        <v>2.3343631994507379E-2</v>
      </c>
      <c r="G1061" s="14">
        <v>37.5757575757575</v>
      </c>
      <c r="H1061" s="2">
        <v>85</v>
      </c>
      <c r="I1061" s="27">
        <v>2.9950669485553208E-2</v>
      </c>
      <c r="J1061" s="14">
        <v>40.606059999999999</v>
      </c>
      <c r="K1061" s="27">
        <v>0.37096774193548387</v>
      </c>
      <c r="L1061" s="2">
        <v>2136</v>
      </c>
      <c r="M1061" s="27">
        <v>8.0000000000000002E-3</v>
      </c>
      <c r="N1061" s="2">
        <v>215</v>
      </c>
      <c r="O1061" s="2">
        <v>1148</v>
      </c>
      <c r="P1061" s="27">
        <v>4.0000000000000001E-3</v>
      </c>
      <c r="Q1061" s="14">
        <v>143.63999999999999</v>
      </c>
      <c r="R1061" s="2">
        <v>3670</v>
      </c>
      <c r="S1061" s="27">
        <v>1.2E-2</v>
      </c>
      <c r="T1061" s="14">
        <v>366.67</v>
      </c>
      <c r="U1061" s="27">
        <v>0.71799999999999997</v>
      </c>
      <c r="V1061" s="2">
        <v>80038</v>
      </c>
      <c r="W1061" s="27">
        <v>6.0000000000000001E-3</v>
      </c>
      <c r="X1061" s="2">
        <v>1284</v>
      </c>
      <c r="Y1061" s="2">
        <v>78586</v>
      </c>
      <c r="Z1061" s="27">
        <v>6.0000000000000001E-3</v>
      </c>
      <c r="AA1061" s="14">
        <v>1063.03</v>
      </c>
      <c r="AB1061" s="2">
        <v>84112</v>
      </c>
      <c r="AC1061" s="27">
        <v>6.0000000000000001E-3</v>
      </c>
      <c r="AD1061" s="14">
        <v>1450.3</v>
      </c>
      <c r="AE1061" s="27">
        <v>5.0999999999999997E-2</v>
      </c>
    </row>
    <row r="1062" spans="1:31" x14ac:dyDescent="0.3">
      <c r="A1062" s="18"/>
      <c r="B1062" s="18"/>
      <c r="C1062" s="18"/>
      <c r="D1062" s="18"/>
      <c r="E1062" s="18"/>
      <c r="F1062" s="18"/>
      <c r="G1062" s="18"/>
      <c r="H1062" s="18"/>
      <c r="I1062" s="18"/>
      <c r="J1062" s="18"/>
      <c r="K1062" s="18"/>
      <c r="L1062" s="18"/>
      <c r="M1062" s="18"/>
      <c r="N1062" s="18"/>
      <c r="O1062" s="18"/>
      <c r="P1062" s="18"/>
      <c r="Q1062" s="18"/>
      <c r="R1062" s="18"/>
      <c r="S1062" s="18"/>
      <c r="T1062" s="18"/>
      <c r="U1062" s="18"/>
      <c r="V1062" s="18"/>
      <c r="W1062" s="18"/>
      <c r="X1062" s="18"/>
      <c r="Y1062" s="18"/>
      <c r="Z1062" s="18"/>
      <c r="AA1062" s="18"/>
      <c r="AB1062" s="18"/>
      <c r="AC1062" s="18"/>
      <c r="AD1062" s="18"/>
      <c r="AE1062" s="18"/>
    </row>
    <row r="1063" spans="1:31" x14ac:dyDescent="0.3">
      <c r="A1063" s="122" t="s">
        <v>1938</v>
      </c>
      <c r="B1063" s="122"/>
      <c r="C1063" s="122"/>
      <c r="D1063" s="122"/>
      <c r="E1063" s="122"/>
      <c r="F1063" s="122"/>
      <c r="G1063" s="122"/>
      <c r="H1063" s="122"/>
      <c r="I1063" s="122"/>
      <c r="J1063" s="122"/>
      <c r="K1063" s="122"/>
      <c r="L1063" s="122"/>
      <c r="M1063" s="122"/>
      <c r="N1063" s="122"/>
      <c r="O1063" s="122"/>
      <c r="P1063" s="122"/>
      <c r="Q1063" s="122"/>
      <c r="R1063" s="122"/>
      <c r="S1063" s="122"/>
      <c r="T1063" s="122"/>
      <c r="U1063" s="122"/>
      <c r="V1063" s="122"/>
      <c r="W1063" s="122"/>
      <c r="X1063" s="122"/>
      <c r="Y1063" s="122"/>
      <c r="Z1063" s="122"/>
      <c r="AA1063" s="122"/>
      <c r="AB1063" s="122"/>
      <c r="AC1063" s="122"/>
      <c r="AD1063" s="122"/>
      <c r="AE1063" s="122"/>
    </row>
    <row r="1064" spans="1:31" x14ac:dyDescent="0.3">
      <c r="B1064" s="198" t="s">
        <v>1720</v>
      </c>
      <c r="C1064" s="198"/>
      <c r="D1064" s="198" t="s">
        <v>1721</v>
      </c>
      <c r="E1064" s="198" t="s">
        <v>1720</v>
      </c>
      <c r="F1064" s="198"/>
      <c r="G1064" s="198" t="s">
        <v>1721</v>
      </c>
      <c r="H1064" s="198" t="s">
        <v>1720</v>
      </c>
      <c r="I1064" s="198"/>
      <c r="J1064" s="198" t="s">
        <v>1721</v>
      </c>
      <c r="K1064" t="s">
        <v>188</v>
      </c>
      <c r="L1064" s="198" t="s">
        <v>1720</v>
      </c>
      <c r="M1064" s="198"/>
      <c r="N1064" s="198" t="s">
        <v>1721</v>
      </c>
      <c r="O1064" s="198" t="s">
        <v>1720</v>
      </c>
      <c r="P1064" s="198"/>
      <c r="Q1064" s="198" t="s">
        <v>1721</v>
      </c>
      <c r="R1064" s="198" t="s">
        <v>1720</v>
      </c>
      <c r="S1064" s="198"/>
      <c r="T1064" s="198" t="s">
        <v>1721</v>
      </c>
      <c r="U1064" t="s">
        <v>188</v>
      </c>
      <c r="V1064" s="198" t="s">
        <v>1720</v>
      </c>
      <c r="W1064" s="198"/>
      <c r="X1064" s="198" t="s">
        <v>1721</v>
      </c>
      <c r="Y1064" s="198" t="s">
        <v>1720</v>
      </c>
      <c r="Z1064" s="198"/>
      <c r="AA1064" s="198" t="s">
        <v>1721</v>
      </c>
      <c r="AB1064" s="198" t="s">
        <v>1720</v>
      </c>
      <c r="AC1064" s="198"/>
      <c r="AD1064" s="198" t="s">
        <v>1721</v>
      </c>
      <c r="AE1064" t="s">
        <v>188</v>
      </c>
    </row>
    <row r="1065" spans="1:31" x14ac:dyDescent="0.3">
      <c r="A1065" t="s">
        <v>190</v>
      </c>
      <c r="B1065" s="2">
        <v>2574</v>
      </c>
      <c r="C1065" s="27" t="s">
        <v>188</v>
      </c>
      <c r="D1065" s="2">
        <v>129.09090909090901</v>
      </c>
      <c r="E1065" s="2">
        <v>2913</v>
      </c>
      <c r="F1065" s="27" t="s">
        <v>188</v>
      </c>
      <c r="G1065" s="14">
        <v>92.121212121212096</v>
      </c>
      <c r="H1065" s="2">
        <v>2838</v>
      </c>
      <c r="I1065" s="27" t="s">
        <v>188</v>
      </c>
      <c r="J1065" s="14">
        <v>109.090912</v>
      </c>
      <c r="K1065" s="27">
        <v>0.10256410256410256</v>
      </c>
      <c r="L1065" s="2">
        <v>283836</v>
      </c>
      <c r="M1065" s="27" t="s">
        <v>188</v>
      </c>
      <c r="N1065" s="2">
        <v>853</v>
      </c>
      <c r="O1065" s="2">
        <v>296305</v>
      </c>
      <c r="P1065" s="27" t="s">
        <v>188</v>
      </c>
      <c r="Q1065" s="14">
        <v>755.15</v>
      </c>
      <c r="R1065" s="2">
        <v>310097</v>
      </c>
      <c r="S1065" s="27" t="s">
        <v>188</v>
      </c>
      <c r="T1065" s="14">
        <v>749.7</v>
      </c>
      <c r="U1065" s="27">
        <v>9.2999999999999999E-2</v>
      </c>
      <c r="V1065" s="2">
        <v>12392852</v>
      </c>
      <c r="W1065" s="27" t="s">
        <v>188</v>
      </c>
      <c r="X1065" s="2">
        <v>13533</v>
      </c>
      <c r="Y1065" s="2">
        <v>12717801</v>
      </c>
      <c r="Z1065" s="27" t="s">
        <v>188</v>
      </c>
      <c r="AA1065" s="14">
        <v>11122.42</v>
      </c>
      <c r="AB1065" s="2">
        <v>13103114</v>
      </c>
      <c r="AC1065" s="27" t="s">
        <v>188</v>
      </c>
      <c r="AD1065" s="14">
        <v>11237.58</v>
      </c>
      <c r="AE1065" s="27">
        <v>5.7000000000000002E-2</v>
      </c>
    </row>
    <row r="1066" spans="1:31" x14ac:dyDescent="0.3">
      <c r="A1066" t="s">
        <v>1602</v>
      </c>
      <c r="B1066" s="2">
        <v>1166</v>
      </c>
      <c r="C1066" s="27">
        <v>0.45299145299145299</v>
      </c>
      <c r="D1066" s="2">
        <v>96.363636363636402</v>
      </c>
      <c r="E1066" s="2">
        <v>1083</v>
      </c>
      <c r="F1066" s="27">
        <v>0.37178166838311022</v>
      </c>
      <c r="G1066" s="14">
        <v>102.424242424242</v>
      </c>
      <c r="H1066" s="2">
        <v>1347</v>
      </c>
      <c r="I1066" s="27">
        <v>0.47463002114164904</v>
      </c>
      <c r="J1066" s="14">
        <v>115.757576</v>
      </c>
      <c r="K1066" s="27">
        <v>0.15523156089193826</v>
      </c>
      <c r="L1066" s="2">
        <v>156132</v>
      </c>
      <c r="M1066" s="27">
        <v>0.55000000000000004</v>
      </c>
      <c r="N1066" s="2">
        <v>1162</v>
      </c>
      <c r="O1066" s="2">
        <v>156474</v>
      </c>
      <c r="P1066" s="27">
        <v>0.52800000000000002</v>
      </c>
      <c r="Q1066" s="14">
        <v>1039.3900000000001</v>
      </c>
      <c r="R1066" s="2">
        <v>166420</v>
      </c>
      <c r="S1066" s="27">
        <v>0.53700000000000003</v>
      </c>
      <c r="T1066" s="14">
        <v>1273.94</v>
      </c>
      <c r="U1066" s="27">
        <v>6.6000000000000003E-2</v>
      </c>
      <c r="V1066" s="2">
        <v>7112050</v>
      </c>
      <c r="W1066" s="27">
        <v>0.57399999999999995</v>
      </c>
      <c r="X1066" s="2">
        <v>23474</v>
      </c>
      <c r="Y1066" s="2">
        <v>6909176</v>
      </c>
      <c r="Z1066" s="27">
        <v>0.54300000000000004</v>
      </c>
      <c r="AA1066" s="14">
        <v>22243.03</v>
      </c>
      <c r="AB1066" s="2">
        <v>7241318</v>
      </c>
      <c r="AC1066" s="27">
        <v>0.55300000000000005</v>
      </c>
      <c r="AD1066" s="14">
        <v>21643.03</v>
      </c>
      <c r="AE1066" s="27">
        <v>1.7999999999999999E-2</v>
      </c>
    </row>
    <row r="1067" spans="1:31" x14ac:dyDescent="0.3">
      <c r="A1067" t="s">
        <v>1939</v>
      </c>
      <c r="B1067" s="2">
        <v>198</v>
      </c>
      <c r="C1067" s="27">
        <v>7.6923076923076927E-2</v>
      </c>
      <c r="D1067" s="2">
        <v>50.909090909090899</v>
      </c>
      <c r="E1067" s="2">
        <v>241</v>
      </c>
      <c r="F1067" s="27">
        <v>8.2732578098180576E-2</v>
      </c>
      <c r="G1067" s="14">
        <v>54.545454545454497</v>
      </c>
      <c r="H1067" s="2">
        <v>192</v>
      </c>
      <c r="I1067" s="27">
        <v>6.765327695560254E-2</v>
      </c>
      <c r="J1067" s="14">
        <v>61.818179999999998</v>
      </c>
      <c r="K1067" s="27">
        <v>-3.0303030303030304E-2</v>
      </c>
      <c r="L1067" s="2">
        <v>19295</v>
      </c>
      <c r="M1067" s="27">
        <v>6.8000000000000005E-2</v>
      </c>
      <c r="N1067" s="2">
        <v>552</v>
      </c>
      <c r="O1067" s="2">
        <v>16779</v>
      </c>
      <c r="P1067" s="27">
        <v>5.7000000000000002E-2</v>
      </c>
      <c r="Q1067" s="14">
        <v>446.06</v>
      </c>
      <c r="R1067" s="2">
        <v>18014</v>
      </c>
      <c r="S1067" s="27">
        <v>5.8000000000000003E-2</v>
      </c>
      <c r="T1067" s="14">
        <v>613.33000000000004</v>
      </c>
      <c r="U1067" s="27">
        <v>-6.6000000000000003E-2</v>
      </c>
      <c r="V1067" s="2">
        <v>676145</v>
      </c>
      <c r="W1067" s="27">
        <v>5.5E-2</v>
      </c>
      <c r="X1067" s="2">
        <v>4834</v>
      </c>
      <c r="Y1067" s="2">
        <v>560967</v>
      </c>
      <c r="Z1067" s="27">
        <v>4.3999999999999997E-2</v>
      </c>
      <c r="AA1067" s="14">
        <v>3996.97</v>
      </c>
      <c r="AB1067" s="2">
        <v>576882</v>
      </c>
      <c r="AC1067" s="27">
        <v>4.3999999999999997E-2</v>
      </c>
      <c r="AD1067" s="14">
        <v>4585.45</v>
      </c>
      <c r="AE1067" s="27">
        <v>-0.14699999999999999</v>
      </c>
    </row>
    <row r="1068" spans="1:31" x14ac:dyDescent="0.3">
      <c r="A1068" t="s">
        <v>1940</v>
      </c>
      <c r="B1068" s="2">
        <v>123</v>
      </c>
      <c r="C1068" s="27">
        <v>4.7785547785547784E-2</v>
      </c>
      <c r="D1068" s="2">
        <v>44.2424242424242</v>
      </c>
      <c r="E1068" s="2">
        <v>207</v>
      </c>
      <c r="F1068" s="27">
        <v>7.1060762100926878E-2</v>
      </c>
      <c r="G1068" s="14">
        <v>54.545454545454497</v>
      </c>
      <c r="H1068" s="2">
        <v>98</v>
      </c>
      <c r="I1068" s="27">
        <v>3.4531360112755462E-2</v>
      </c>
      <c r="J1068" s="14">
        <v>55.757576</v>
      </c>
      <c r="K1068" s="27">
        <v>-0.2032520325203252</v>
      </c>
      <c r="L1068" s="2">
        <v>17784</v>
      </c>
      <c r="M1068" s="27">
        <v>6.3E-2</v>
      </c>
      <c r="N1068" s="2">
        <v>528</v>
      </c>
      <c r="O1068" s="2">
        <v>15502</v>
      </c>
      <c r="P1068" s="27">
        <v>5.1999999999999998E-2</v>
      </c>
      <c r="Q1068" s="14">
        <v>456.36</v>
      </c>
      <c r="R1068" s="2">
        <v>16741</v>
      </c>
      <c r="S1068" s="27">
        <v>5.3999999999999999E-2</v>
      </c>
      <c r="T1068" s="14">
        <v>592.73</v>
      </c>
      <c r="U1068" s="27">
        <v>-5.8999999999999997E-2</v>
      </c>
      <c r="V1068" s="2">
        <v>630523</v>
      </c>
      <c r="W1068" s="27">
        <v>5.0999999999999997E-2</v>
      </c>
      <c r="X1068" s="2">
        <v>4767</v>
      </c>
      <c r="Y1068" s="2">
        <v>526615</v>
      </c>
      <c r="Z1068" s="27">
        <v>4.1000000000000002E-2</v>
      </c>
      <c r="AA1068" s="14">
        <v>3851.52</v>
      </c>
      <c r="AB1068" s="2">
        <v>541276</v>
      </c>
      <c r="AC1068" s="27">
        <v>4.1000000000000002E-2</v>
      </c>
      <c r="AD1068" s="14">
        <v>4640.6099999999997</v>
      </c>
      <c r="AE1068" s="27">
        <v>-0.14199999999999999</v>
      </c>
    </row>
    <row r="1069" spans="1:31" x14ac:dyDescent="0.3">
      <c r="A1069" t="s">
        <v>1941</v>
      </c>
      <c r="B1069" s="2">
        <v>75</v>
      </c>
      <c r="C1069" s="27">
        <v>2.9137529137529136E-2</v>
      </c>
      <c r="D1069" s="2">
        <v>40.606060606060602</v>
      </c>
      <c r="E1069" s="2">
        <v>34</v>
      </c>
      <c r="F1069" s="27">
        <v>1.167181599725369E-2</v>
      </c>
      <c r="G1069" s="14">
        <v>30.303030303030301</v>
      </c>
      <c r="H1069" s="2">
        <v>94</v>
      </c>
      <c r="I1069" s="27">
        <v>3.3121916842847078E-2</v>
      </c>
      <c r="J1069" s="14">
        <v>60.606059999999999</v>
      </c>
      <c r="K1069" s="27">
        <v>0.25333333333333335</v>
      </c>
      <c r="L1069" s="2">
        <v>1095</v>
      </c>
      <c r="M1069" s="27">
        <v>4.0000000000000001E-3</v>
      </c>
      <c r="N1069" s="2">
        <v>134</v>
      </c>
      <c r="O1069" s="2">
        <v>987</v>
      </c>
      <c r="P1069" s="27">
        <v>3.0000000000000001E-3</v>
      </c>
      <c r="Q1069" s="14">
        <v>132.12</v>
      </c>
      <c r="R1069" s="2">
        <v>996</v>
      </c>
      <c r="S1069" s="27">
        <v>3.0000000000000001E-3</v>
      </c>
      <c r="T1069" s="14">
        <v>143.63999999999999</v>
      </c>
      <c r="U1069" s="27">
        <v>-0.09</v>
      </c>
      <c r="V1069" s="2">
        <v>34733</v>
      </c>
      <c r="W1069" s="27">
        <v>3.0000000000000001E-3</v>
      </c>
      <c r="X1069" s="2">
        <v>759</v>
      </c>
      <c r="Y1069" s="2">
        <v>26024</v>
      </c>
      <c r="Z1069" s="27">
        <v>2E-3</v>
      </c>
      <c r="AA1069" s="14">
        <v>644.85</v>
      </c>
      <c r="AB1069" s="2">
        <v>25719</v>
      </c>
      <c r="AC1069" s="27">
        <v>2E-3</v>
      </c>
      <c r="AD1069" s="14">
        <v>815.15</v>
      </c>
      <c r="AE1069" s="27">
        <v>-0.26</v>
      </c>
    </row>
    <row r="1070" spans="1:31" x14ac:dyDescent="0.3">
      <c r="A1070" t="s">
        <v>1942</v>
      </c>
      <c r="B1070" s="2">
        <v>0</v>
      </c>
      <c r="C1070" s="27">
        <v>0</v>
      </c>
      <c r="D1070" s="2">
        <v>80</v>
      </c>
      <c r="E1070" s="2">
        <v>0</v>
      </c>
      <c r="F1070" s="27">
        <v>0</v>
      </c>
      <c r="G1070" s="14">
        <v>11.5151515151515</v>
      </c>
      <c r="H1070" s="2">
        <v>0</v>
      </c>
      <c r="I1070" s="27">
        <v>0</v>
      </c>
      <c r="J1070" s="14">
        <v>12.727273</v>
      </c>
      <c r="K1070" s="27"/>
      <c r="L1070" s="2">
        <v>416</v>
      </c>
      <c r="M1070" s="27">
        <v>1E-3</v>
      </c>
      <c r="N1070" s="2">
        <v>104</v>
      </c>
      <c r="O1070" s="2">
        <v>290</v>
      </c>
      <c r="P1070" s="27">
        <v>1E-3</v>
      </c>
      <c r="Q1070" s="14">
        <v>60</v>
      </c>
      <c r="R1070" s="2">
        <v>277</v>
      </c>
      <c r="S1070" s="27">
        <v>1E-3</v>
      </c>
      <c r="T1070" s="14">
        <v>64.849999999999994</v>
      </c>
      <c r="U1070" s="27">
        <v>-0.33400000000000002</v>
      </c>
      <c r="V1070" s="2">
        <v>10889</v>
      </c>
      <c r="W1070" s="27">
        <v>1E-3</v>
      </c>
      <c r="X1070" s="2">
        <v>339</v>
      </c>
      <c r="Y1070" s="2">
        <v>8328</v>
      </c>
      <c r="Z1070" s="27">
        <v>1E-3</v>
      </c>
      <c r="AA1070" s="14">
        <v>358.18</v>
      </c>
      <c r="AB1070" s="2">
        <v>9887</v>
      </c>
      <c r="AC1070" s="27">
        <v>1E-3</v>
      </c>
      <c r="AD1070" s="14">
        <v>392.73</v>
      </c>
      <c r="AE1070" s="27">
        <v>-9.1999999999999998E-2</v>
      </c>
    </row>
    <row r="1071" spans="1:31" x14ac:dyDescent="0.3">
      <c r="A1071" t="s">
        <v>1943</v>
      </c>
      <c r="B1071" s="2">
        <v>734</v>
      </c>
      <c r="C1071" s="27">
        <v>0.28515928515928518</v>
      </c>
      <c r="D1071" s="2">
        <v>90.909090909090907</v>
      </c>
      <c r="E1071" s="2">
        <v>645</v>
      </c>
      <c r="F1071" s="27">
        <v>0.22142121524201855</v>
      </c>
      <c r="G1071" s="14">
        <v>80</v>
      </c>
      <c r="H1071" s="2">
        <v>922</v>
      </c>
      <c r="I1071" s="27">
        <v>0.32487667371388301</v>
      </c>
      <c r="J1071" s="14">
        <v>90.909090000000006</v>
      </c>
      <c r="K1071" s="27">
        <v>0.2561307901907357</v>
      </c>
      <c r="L1071" s="2">
        <v>98825</v>
      </c>
      <c r="M1071" s="27">
        <v>0.34799999999999998</v>
      </c>
      <c r="N1071" s="2">
        <v>928</v>
      </c>
      <c r="O1071" s="2">
        <v>95160</v>
      </c>
      <c r="P1071" s="27">
        <v>0.32100000000000001</v>
      </c>
      <c r="Q1071" s="14">
        <v>908.48</v>
      </c>
      <c r="R1071" s="2">
        <v>97569</v>
      </c>
      <c r="S1071" s="27">
        <v>0.315</v>
      </c>
      <c r="T1071" s="14">
        <v>1006.06</v>
      </c>
      <c r="U1071" s="27">
        <v>-1.2999999999999999E-2</v>
      </c>
      <c r="V1071" s="2">
        <v>4671069</v>
      </c>
      <c r="W1071" s="27">
        <v>0.377</v>
      </c>
      <c r="X1071" s="2">
        <v>14495</v>
      </c>
      <c r="Y1071" s="2">
        <v>4342549</v>
      </c>
      <c r="Z1071" s="27">
        <v>0.34100000000000003</v>
      </c>
      <c r="AA1071" s="14">
        <v>14590.91</v>
      </c>
      <c r="AB1071" s="2">
        <v>4323747</v>
      </c>
      <c r="AC1071" s="27">
        <v>0.33</v>
      </c>
      <c r="AD1071" s="14">
        <v>14478.79</v>
      </c>
      <c r="AE1071" s="27">
        <v>-7.3999999999999996E-2</v>
      </c>
    </row>
    <row r="1072" spans="1:31" x14ac:dyDescent="0.3">
      <c r="A1072" t="s">
        <v>1940</v>
      </c>
      <c r="B1072" s="2">
        <v>577</v>
      </c>
      <c r="C1072" s="27">
        <v>0.22416472416472416</v>
      </c>
      <c r="D1072" s="2">
        <v>98.787878787878796</v>
      </c>
      <c r="E1072" s="2">
        <v>589</v>
      </c>
      <c r="F1072" s="27">
        <v>0.2021970477171301</v>
      </c>
      <c r="G1072" s="14">
        <v>79.393939393939405</v>
      </c>
      <c r="H1072" s="2">
        <v>722</v>
      </c>
      <c r="I1072" s="27">
        <v>0.25440451021846372</v>
      </c>
      <c r="J1072" s="14">
        <v>100.606064</v>
      </c>
      <c r="K1072" s="27">
        <v>0.25129982668977469</v>
      </c>
      <c r="L1072" s="2">
        <v>92766</v>
      </c>
      <c r="M1072" s="27">
        <v>0.32700000000000001</v>
      </c>
      <c r="N1072" s="2">
        <v>959</v>
      </c>
      <c r="O1072" s="2">
        <v>89112</v>
      </c>
      <c r="P1072" s="27">
        <v>0.30099999999999999</v>
      </c>
      <c r="Q1072" s="14">
        <v>866.67</v>
      </c>
      <c r="R1072" s="2">
        <v>90903</v>
      </c>
      <c r="S1072" s="27">
        <v>0.29299999999999998</v>
      </c>
      <c r="T1072" s="14">
        <v>943.64</v>
      </c>
      <c r="U1072" s="27">
        <v>-0.02</v>
      </c>
      <c r="V1072" s="2">
        <v>4446266</v>
      </c>
      <c r="W1072" s="27">
        <v>0.35899999999999999</v>
      </c>
      <c r="X1072" s="2">
        <v>14168</v>
      </c>
      <c r="Y1072" s="2">
        <v>4126101</v>
      </c>
      <c r="Z1072" s="27">
        <v>0.32400000000000001</v>
      </c>
      <c r="AA1072" s="14">
        <v>13644.24</v>
      </c>
      <c r="AB1072" s="2">
        <v>4092436</v>
      </c>
      <c r="AC1072" s="27">
        <v>0.312</v>
      </c>
      <c r="AD1072" s="14">
        <v>14065.45</v>
      </c>
      <c r="AE1072" s="27">
        <v>-0.08</v>
      </c>
    </row>
    <row r="1073" spans="1:31" x14ac:dyDescent="0.3">
      <c r="A1073" t="s">
        <v>1941</v>
      </c>
      <c r="B1073" s="2">
        <v>101</v>
      </c>
      <c r="C1073" s="27">
        <v>3.923853923853924E-2</v>
      </c>
      <c r="D1073" s="2">
        <v>40</v>
      </c>
      <c r="E1073" s="2">
        <v>49</v>
      </c>
      <c r="F1073" s="27">
        <v>1.6821146584277379E-2</v>
      </c>
      <c r="G1073" s="14">
        <v>24.848484848484802</v>
      </c>
      <c r="H1073" s="2">
        <v>199</v>
      </c>
      <c r="I1073" s="27">
        <v>7.0119802677942211E-2</v>
      </c>
      <c r="J1073" s="14">
        <v>62.4242439</v>
      </c>
      <c r="K1073" s="27">
        <v>0.97029702970297027</v>
      </c>
      <c r="L1073" s="2">
        <v>4626</v>
      </c>
      <c r="M1073" s="27">
        <v>1.6E-2</v>
      </c>
      <c r="N1073" s="2">
        <v>235</v>
      </c>
      <c r="O1073" s="2">
        <v>4983</v>
      </c>
      <c r="P1073" s="27">
        <v>1.7000000000000001E-2</v>
      </c>
      <c r="Q1073" s="14">
        <v>281.82</v>
      </c>
      <c r="R1073" s="2">
        <v>5157</v>
      </c>
      <c r="S1073" s="27">
        <v>1.7000000000000001E-2</v>
      </c>
      <c r="T1073" s="14">
        <v>337.58</v>
      </c>
      <c r="U1073" s="27">
        <v>0.115</v>
      </c>
      <c r="V1073" s="2">
        <v>173737</v>
      </c>
      <c r="W1073" s="27">
        <v>1.4E-2</v>
      </c>
      <c r="X1073" s="2">
        <v>1567</v>
      </c>
      <c r="Y1073" s="2">
        <v>163467</v>
      </c>
      <c r="Z1073" s="27">
        <v>1.2999999999999999E-2</v>
      </c>
      <c r="AA1073" s="14">
        <v>1570.3</v>
      </c>
      <c r="AB1073" s="2">
        <v>172344</v>
      </c>
      <c r="AC1073" s="27">
        <v>1.2999999999999999E-2</v>
      </c>
      <c r="AD1073" s="14">
        <v>1890.91</v>
      </c>
      <c r="AE1073" s="27">
        <v>-8.0000000000000002E-3</v>
      </c>
    </row>
    <row r="1074" spans="1:31" x14ac:dyDescent="0.3">
      <c r="A1074" t="s">
        <v>1942</v>
      </c>
      <c r="B1074" s="2">
        <v>56</v>
      </c>
      <c r="C1074" s="27">
        <v>2.1756021756021756E-2</v>
      </c>
      <c r="D1074" s="2">
        <v>34.545454545454497</v>
      </c>
      <c r="E1074" s="2">
        <v>7</v>
      </c>
      <c r="F1074" s="27">
        <v>2.403020940611054E-3</v>
      </c>
      <c r="G1074" s="14">
        <v>7.2727272727272698</v>
      </c>
      <c r="H1074" s="2">
        <v>1</v>
      </c>
      <c r="I1074" s="27">
        <v>3.5236081747709656E-4</v>
      </c>
      <c r="J1074" s="14">
        <v>5.4545455</v>
      </c>
      <c r="K1074" s="27">
        <v>-0.9821428571428571</v>
      </c>
      <c r="L1074" s="2">
        <v>1433</v>
      </c>
      <c r="M1074" s="27">
        <v>5.0000000000000001E-3</v>
      </c>
      <c r="N1074" s="2">
        <v>142</v>
      </c>
      <c r="O1074" s="2">
        <v>1065</v>
      </c>
      <c r="P1074" s="27">
        <v>4.0000000000000001E-3</v>
      </c>
      <c r="Q1074" s="14">
        <v>128.47999999999999</v>
      </c>
      <c r="R1074" s="2">
        <v>1509</v>
      </c>
      <c r="S1074" s="27">
        <v>5.0000000000000001E-3</v>
      </c>
      <c r="T1074" s="14">
        <v>176.36</v>
      </c>
      <c r="U1074" s="27">
        <v>5.2999999999999999E-2</v>
      </c>
      <c r="V1074" s="2">
        <v>51066</v>
      </c>
      <c r="W1074" s="27">
        <v>4.0000000000000001E-3</v>
      </c>
      <c r="X1074" s="2">
        <v>982</v>
      </c>
      <c r="Y1074" s="2">
        <v>52981</v>
      </c>
      <c r="Z1074" s="27">
        <v>4.0000000000000001E-3</v>
      </c>
      <c r="AA1074" s="14">
        <v>972.12</v>
      </c>
      <c r="AB1074" s="2">
        <v>58967</v>
      </c>
      <c r="AC1074" s="27">
        <v>5.0000000000000001E-3</v>
      </c>
      <c r="AD1074" s="14">
        <v>1225.45</v>
      </c>
      <c r="AE1074" s="27">
        <v>0.155</v>
      </c>
    </row>
    <row r="1075" spans="1:31" x14ac:dyDescent="0.3">
      <c r="A1075" t="s">
        <v>1944</v>
      </c>
      <c r="B1075" s="2">
        <v>234</v>
      </c>
      <c r="C1075" s="27">
        <v>9.0909090909090912E-2</v>
      </c>
      <c r="D1075" s="2">
        <v>37.5757575757575</v>
      </c>
      <c r="E1075" s="2">
        <v>197</v>
      </c>
      <c r="F1075" s="27">
        <v>6.7627875042911081E-2</v>
      </c>
      <c r="G1075" s="14">
        <v>56.363636363636303</v>
      </c>
      <c r="H1075" s="2">
        <v>233</v>
      </c>
      <c r="I1075" s="27">
        <v>8.21000704721635E-2</v>
      </c>
      <c r="J1075" s="14">
        <v>60.606059999999999</v>
      </c>
      <c r="K1075" s="27">
        <v>-4.2735042735042739E-3</v>
      </c>
      <c r="L1075" s="2">
        <v>38012</v>
      </c>
      <c r="M1075" s="27">
        <v>0.13400000000000001</v>
      </c>
      <c r="N1075" s="2">
        <v>533</v>
      </c>
      <c r="O1075" s="2">
        <v>44535</v>
      </c>
      <c r="P1075" s="27">
        <v>0.15</v>
      </c>
      <c r="Q1075" s="14">
        <v>506.67</v>
      </c>
      <c r="R1075" s="2">
        <v>50837</v>
      </c>
      <c r="S1075" s="27">
        <v>0.16400000000000001</v>
      </c>
      <c r="T1075" s="14">
        <v>682.42</v>
      </c>
      <c r="U1075" s="27">
        <v>0.33700000000000002</v>
      </c>
      <c r="V1075" s="2">
        <v>1764836</v>
      </c>
      <c r="W1075" s="27">
        <v>0.14199999999999999</v>
      </c>
      <c r="X1075" s="2">
        <v>6645</v>
      </c>
      <c r="Y1075" s="2">
        <v>2005660</v>
      </c>
      <c r="Z1075" s="27">
        <v>0.158</v>
      </c>
      <c r="AA1075" s="14">
        <v>6088.48</v>
      </c>
      <c r="AB1075" s="2">
        <v>2340689</v>
      </c>
      <c r="AC1075" s="27">
        <v>0.17899999999999999</v>
      </c>
      <c r="AD1075" s="14">
        <v>6058.79</v>
      </c>
      <c r="AE1075" s="27">
        <v>0.32600000000000001</v>
      </c>
    </row>
    <row r="1076" spans="1:31" x14ac:dyDescent="0.3">
      <c r="A1076" t="s">
        <v>1940</v>
      </c>
      <c r="B1076" s="2">
        <v>224</v>
      </c>
      <c r="C1076" s="27">
        <v>8.7024087024087024E-2</v>
      </c>
      <c r="D1076" s="2">
        <v>38.181818181818102</v>
      </c>
      <c r="E1076" s="2">
        <v>189</v>
      </c>
      <c r="F1076" s="27">
        <v>6.4881565396498461E-2</v>
      </c>
      <c r="G1076" s="14">
        <v>56.363636363636303</v>
      </c>
      <c r="H1076" s="2">
        <v>212</v>
      </c>
      <c r="I1076" s="27">
        <v>7.4700493305144472E-2</v>
      </c>
      <c r="J1076" s="14">
        <v>58.787880000000001</v>
      </c>
      <c r="K1076" s="27">
        <v>-5.3571428571428568E-2</v>
      </c>
      <c r="L1076" s="2">
        <v>37547</v>
      </c>
      <c r="M1076" s="27">
        <v>0.13200000000000001</v>
      </c>
      <c r="N1076" s="2">
        <v>525</v>
      </c>
      <c r="O1076" s="2">
        <v>43713</v>
      </c>
      <c r="P1076" s="27">
        <v>0.14799999999999999</v>
      </c>
      <c r="Q1076" s="14">
        <v>523.64</v>
      </c>
      <c r="R1076" s="2">
        <v>50117</v>
      </c>
      <c r="S1076" s="27">
        <v>0.16200000000000001</v>
      </c>
      <c r="T1076" s="14">
        <v>693.33</v>
      </c>
      <c r="U1076" s="27">
        <v>0.33500000000000002</v>
      </c>
      <c r="V1076" s="2">
        <v>1746573</v>
      </c>
      <c r="W1076" s="27">
        <v>0.14099999999999999</v>
      </c>
      <c r="X1076" s="2">
        <v>6618</v>
      </c>
      <c r="Y1076" s="2">
        <v>1979337</v>
      </c>
      <c r="Z1076" s="27">
        <v>0.156</v>
      </c>
      <c r="AA1076" s="14">
        <v>6007.27</v>
      </c>
      <c r="AB1076" s="2">
        <v>2305149</v>
      </c>
      <c r="AC1076" s="27">
        <v>0.17599999999999999</v>
      </c>
      <c r="AD1076" s="14">
        <v>6152.73</v>
      </c>
      <c r="AE1076" s="27">
        <v>0.32</v>
      </c>
    </row>
    <row r="1077" spans="1:31" x14ac:dyDescent="0.3">
      <c r="A1077" t="s">
        <v>1941</v>
      </c>
      <c r="B1077" s="2">
        <v>10</v>
      </c>
      <c r="C1077" s="27">
        <v>3.885003885003885E-3</v>
      </c>
      <c r="D1077" s="2">
        <v>12.1212121212121</v>
      </c>
      <c r="E1077" s="2">
        <v>0</v>
      </c>
      <c r="F1077" s="27">
        <v>0</v>
      </c>
      <c r="G1077" s="14">
        <v>11.5151515151515</v>
      </c>
      <c r="H1077" s="2">
        <v>21</v>
      </c>
      <c r="I1077" s="27">
        <v>7.3995771670190271E-3</v>
      </c>
      <c r="J1077" s="14">
        <v>15.151515</v>
      </c>
      <c r="K1077" s="27">
        <v>1.1000000000000001</v>
      </c>
      <c r="L1077" s="2">
        <v>318</v>
      </c>
      <c r="M1077" s="27">
        <v>1E-3</v>
      </c>
      <c r="N1077" s="2">
        <v>56</v>
      </c>
      <c r="O1077" s="2">
        <v>579</v>
      </c>
      <c r="P1077" s="27">
        <v>2E-3</v>
      </c>
      <c r="Q1077" s="14">
        <v>78.790000000000006</v>
      </c>
      <c r="R1077" s="2">
        <v>387</v>
      </c>
      <c r="S1077" s="27">
        <v>1E-3</v>
      </c>
      <c r="T1077" s="14">
        <v>81.209999999999994</v>
      </c>
      <c r="U1077" s="27">
        <v>0.217</v>
      </c>
      <c r="V1077" s="2">
        <v>13787</v>
      </c>
      <c r="W1077" s="27">
        <v>1E-3</v>
      </c>
      <c r="X1077" s="2">
        <v>419</v>
      </c>
      <c r="Y1077" s="2">
        <v>18121</v>
      </c>
      <c r="Z1077" s="27">
        <v>1E-3</v>
      </c>
      <c r="AA1077" s="14">
        <v>492.12</v>
      </c>
      <c r="AB1077" s="2">
        <v>24977</v>
      </c>
      <c r="AC1077" s="27">
        <v>2E-3</v>
      </c>
      <c r="AD1077" s="14">
        <v>723.64</v>
      </c>
      <c r="AE1077" s="27">
        <v>0.81200000000000006</v>
      </c>
    </row>
    <row r="1078" spans="1:31" x14ac:dyDescent="0.3">
      <c r="A1078" t="s">
        <v>1942</v>
      </c>
      <c r="B1078" s="2">
        <v>0</v>
      </c>
      <c r="C1078" s="27">
        <v>0</v>
      </c>
      <c r="D1078" s="2">
        <v>80</v>
      </c>
      <c r="E1078" s="2">
        <v>8</v>
      </c>
      <c r="F1078" s="27">
        <v>2.7463096464126332E-3</v>
      </c>
      <c r="G1078" s="14">
        <v>7.8787878787878798</v>
      </c>
      <c r="H1078" s="2">
        <v>0</v>
      </c>
      <c r="I1078" s="27">
        <v>0</v>
      </c>
      <c r="J1078" s="14">
        <v>12.727273</v>
      </c>
      <c r="K1078" s="27"/>
      <c r="L1078" s="2">
        <v>147</v>
      </c>
      <c r="M1078" s="27">
        <v>1E-3</v>
      </c>
      <c r="N1078" s="2">
        <v>42</v>
      </c>
      <c r="O1078" s="2">
        <v>243</v>
      </c>
      <c r="P1078" s="27">
        <v>1E-3</v>
      </c>
      <c r="Q1078" s="14">
        <v>66.67</v>
      </c>
      <c r="R1078" s="2">
        <v>333</v>
      </c>
      <c r="S1078" s="27">
        <v>1E-3</v>
      </c>
      <c r="T1078" s="14">
        <v>81.209999999999994</v>
      </c>
      <c r="U1078" s="27">
        <v>1.2649999999999999</v>
      </c>
      <c r="V1078" s="2">
        <v>4476</v>
      </c>
      <c r="W1078" s="27">
        <v>0</v>
      </c>
      <c r="X1078" s="2">
        <v>233</v>
      </c>
      <c r="Y1078" s="2">
        <v>8202</v>
      </c>
      <c r="Z1078" s="27">
        <v>1E-3</v>
      </c>
      <c r="AA1078" s="14">
        <v>310.91000000000003</v>
      </c>
      <c r="AB1078" s="2">
        <v>10563</v>
      </c>
      <c r="AC1078" s="27">
        <v>1E-3</v>
      </c>
      <c r="AD1078" s="14">
        <v>453.94</v>
      </c>
      <c r="AE1078" s="27">
        <v>1.36</v>
      </c>
    </row>
    <row r="1079" spans="1:31" x14ac:dyDescent="0.3">
      <c r="A1079" t="s">
        <v>1605</v>
      </c>
      <c r="B1079" s="2">
        <v>1408</v>
      </c>
      <c r="C1079" s="27">
        <v>0.54700854700854706</v>
      </c>
      <c r="D1079" s="2">
        <v>124.84848484848401</v>
      </c>
      <c r="E1079" s="2">
        <v>1830</v>
      </c>
      <c r="F1079" s="27">
        <v>0.62821833161688978</v>
      </c>
      <c r="G1079" s="14">
        <v>89.696969696969703</v>
      </c>
      <c r="H1079" s="2">
        <v>1491</v>
      </c>
      <c r="I1079" s="27">
        <v>0.52536997885835091</v>
      </c>
      <c r="J1079" s="14">
        <v>133.939392</v>
      </c>
      <c r="K1079" s="27">
        <v>5.894886363636364E-2</v>
      </c>
      <c r="L1079" s="2">
        <v>127704</v>
      </c>
      <c r="M1079" s="27">
        <v>0.45</v>
      </c>
      <c r="N1079" s="2">
        <v>1070</v>
      </c>
      <c r="O1079" s="2">
        <v>139831</v>
      </c>
      <c r="P1079" s="27">
        <v>0.47199999999999998</v>
      </c>
      <c r="Q1079" s="14">
        <v>1081.21</v>
      </c>
      <c r="R1079" s="2">
        <v>143677</v>
      </c>
      <c r="S1079" s="27">
        <v>0.46300000000000002</v>
      </c>
      <c r="T1079" s="14">
        <v>1394.55</v>
      </c>
      <c r="U1079" s="27">
        <v>0.125</v>
      </c>
      <c r="V1079" s="2">
        <v>5280802</v>
      </c>
      <c r="W1079" s="27">
        <v>0.42599999999999999</v>
      </c>
      <c r="X1079" s="2">
        <v>12172</v>
      </c>
      <c r="Y1079" s="2">
        <v>5808625</v>
      </c>
      <c r="Z1079" s="27">
        <v>0.45700000000000002</v>
      </c>
      <c r="AA1079" s="14">
        <v>12618.79</v>
      </c>
      <c r="AB1079" s="2">
        <v>5861796</v>
      </c>
      <c r="AC1079" s="27">
        <v>0.44700000000000001</v>
      </c>
      <c r="AD1079" s="14">
        <v>12320</v>
      </c>
      <c r="AE1079" s="27">
        <v>0.11</v>
      </c>
    </row>
    <row r="1080" spans="1:31" x14ac:dyDescent="0.3">
      <c r="A1080" t="s">
        <v>1939</v>
      </c>
      <c r="B1080" s="2">
        <v>592</v>
      </c>
      <c r="C1080" s="27">
        <v>0.22999222999222999</v>
      </c>
      <c r="D1080" s="2">
        <v>110.30303030303</v>
      </c>
      <c r="E1080" s="2">
        <v>607</v>
      </c>
      <c r="F1080" s="27">
        <v>0.20837624442155853</v>
      </c>
      <c r="G1080" s="14">
        <v>90.909090909090907</v>
      </c>
      <c r="H1080" s="2">
        <v>386</v>
      </c>
      <c r="I1080" s="27">
        <v>0.13601127554615927</v>
      </c>
      <c r="J1080" s="14">
        <v>91.515150000000006</v>
      </c>
      <c r="K1080" s="27">
        <v>-0.34797297297297297</v>
      </c>
      <c r="L1080" s="2">
        <v>51200</v>
      </c>
      <c r="M1080" s="27">
        <v>0.18</v>
      </c>
      <c r="N1080" s="2">
        <v>786</v>
      </c>
      <c r="O1080" s="2">
        <v>49707</v>
      </c>
      <c r="P1080" s="27">
        <v>0.16800000000000001</v>
      </c>
      <c r="Q1080" s="14">
        <v>773.33</v>
      </c>
      <c r="R1080" s="2">
        <v>49470</v>
      </c>
      <c r="S1080" s="27">
        <v>0.16</v>
      </c>
      <c r="T1080" s="14">
        <v>895.76</v>
      </c>
      <c r="U1080" s="27">
        <v>-3.4000000000000002E-2</v>
      </c>
      <c r="V1080" s="2">
        <v>1885949</v>
      </c>
      <c r="W1080" s="27">
        <v>0.152</v>
      </c>
      <c r="X1080" s="2">
        <v>4476</v>
      </c>
      <c r="Y1080" s="2">
        <v>1869524</v>
      </c>
      <c r="Z1080" s="27">
        <v>0.14699999999999999</v>
      </c>
      <c r="AA1080" s="14">
        <v>4770.3</v>
      </c>
      <c r="AB1080" s="2">
        <v>1805652</v>
      </c>
      <c r="AC1080" s="27">
        <v>0.13800000000000001</v>
      </c>
      <c r="AD1080" s="14">
        <v>5447.88</v>
      </c>
      <c r="AE1080" s="27">
        <v>-4.2999999999999997E-2</v>
      </c>
    </row>
    <row r="1081" spans="1:31" x14ac:dyDescent="0.3">
      <c r="A1081" t="s">
        <v>1940</v>
      </c>
      <c r="B1081" s="2">
        <v>393</v>
      </c>
      <c r="C1081" s="27">
        <v>0.15268065268065267</v>
      </c>
      <c r="D1081" s="2">
        <v>95.757575757575694</v>
      </c>
      <c r="E1081" s="2">
        <v>472</v>
      </c>
      <c r="F1081" s="27">
        <v>0.16203226913834534</v>
      </c>
      <c r="G1081" s="14">
        <v>87.878787878787904</v>
      </c>
      <c r="H1081" s="2">
        <v>246</v>
      </c>
      <c r="I1081" s="27">
        <v>8.6680761099365747E-2</v>
      </c>
      <c r="J1081" s="14">
        <v>78.787880000000001</v>
      </c>
      <c r="K1081" s="27">
        <v>-0.37404580152671757</v>
      </c>
      <c r="L1081" s="2">
        <v>41678</v>
      </c>
      <c r="M1081" s="27">
        <v>0.14699999999999999</v>
      </c>
      <c r="N1081" s="2">
        <v>752</v>
      </c>
      <c r="O1081" s="2">
        <v>40708</v>
      </c>
      <c r="P1081" s="27">
        <v>0.13700000000000001</v>
      </c>
      <c r="Q1081" s="14">
        <v>725.45</v>
      </c>
      <c r="R1081" s="2">
        <v>40427</v>
      </c>
      <c r="S1081" s="27">
        <v>0.13</v>
      </c>
      <c r="T1081" s="14">
        <v>906.67</v>
      </c>
      <c r="U1081" s="27">
        <v>-0.03</v>
      </c>
      <c r="V1081" s="2">
        <v>1599759</v>
      </c>
      <c r="W1081" s="27">
        <v>0.129</v>
      </c>
      <c r="X1081" s="2">
        <v>4309</v>
      </c>
      <c r="Y1081" s="2">
        <v>1596851</v>
      </c>
      <c r="Z1081" s="27">
        <v>0.126</v>
      </c>
      <c r="AA1081" s="14">
        <v>4894.55</v>
      </c>
      <c r="AB1081" s="2">
        <v>1548375</v>
      </c>
      <c r="AC1081" s="27">
        <v>0.11799999999999999</v>
      </c>
      <c r="AD1081" s="14">
        <v>4978.18</v>
      </c>
      <c r="AE1081" s="27">
        <v>-3.2000000000000001E-2</v>
      </c>
    </row>
    <row r="1082" spans="1:31" x14ac:dyDescent="0.3">
      <c r="A1082" t="s">
        <v>1941</v>
      </c>
      <c r="B1082" s="2">
        <v>172</v>
      </c>
      <c r="C1082" s="27">
        <v>6.6822066822066817E-2</v>
      </c>
      <c r="D1082" s="2">
        <v>58.787878787878803</v>
      </c>
      <c r="E1082" s="2">
        <v>69</v>
      </c>
      <c r="F1082" s="27">
        <v>2.368692070030896E-2</v>
      </c>
      <c r="G1082" s="14">
        <v>29.090909090909101</v>
      </c>
      <c r="H1082" s="2">
        <v>93</v>
      </c>
      <c r="I1082" s="27">
        <v>3.2769556025369982E-2</v>
      </c>
      <c r="J1082" s="14">
        <v>49.0909081</v>
      </c>
      <c r="K1082" s="27">
        <v>-0.45930232558139533</v>
      </c>
      <c r="L1082" s="2">
        <v>6252</v>
      </c>
      <c r="M1082" s="27">
        <v>2.1999999999999999E-2</v>
      </c>
      <c r="N1082" s="2">
        <v>320</v>
      </c>
      <c r="O1082" s="2">
        <v>6436</v>
      </c>
      <c r="P1082" s="27">
        <v>2.1999999999999999E-2</v>
      </c>
      <c r="Q1082" s="14">
        <v>326.06</v>
      </c>
      <c r="R1082" s="2">
        <v>4980</v>
      </c>
      <c r="S1082" s="27">
        <v>1.6E-2</v>
      </c>
      <c r="T1082" s="14">
        <v>401.21</v>
      </c>
      <c r="U1082" s="27">
        <v>-0.20300000000000001</v>
      </c>
      <c r="V1082" s="2">
        <v>174119</v>
      </c>
      <c r="W1082" s="27">
        <v>1.4E-2</v>
      </c>
      <c r="X1082" s="2">
        <v>1835</v>
      </c>
      <c r="Y1082" s="2">
        <v>166527</v>
      </c>
      <c r="Z1082" s="27">
        <v>1.2999999999999999E-2</v>
      </c>
      <c r="AA1082" s="14">
        <v>1804.24</v>
      </c>
      <c r="AB1082" s="2">
        <v>143929</v>
      </c>
      <c r="AC1082" s="27">
        <v>1.0999999999999999E-2</v>
      </c>
      <c r="AD1082" s="14">
        <v>2147.88</v>
      </c>
      <c r="AE1082" s="27">
        <v>-0.17299999999999999</v>
      </c>
    </row>
    <row r="1083" spans="1:31" x14ac:dyDescent="0.3">
      <c r="A1083" t="s">
        <v>1942</v>
      </c>
      <c r="B1083" s="2">
        <v>27</v>
      </c>
      <c r="C1083" s="27">
        <v>1.048951048951049E-2</v>
      </c>
      <c r="D1083" s="2">
        <v>18.181818181818102</v>
      </c>
      <c r="E1083" s="2">
        <v>66</v>
      </c>
      <c r="F1083" s="27">
        <v>2.2657054582904221E-2</v>
      </c>
      <c r="G1083" s="14">
        <v>34.545454545454497</v>
      </c>
      <c r="H1083" s="2">
        <v>47</v>
      </c>
      <c r="I1083" s="27">
        <v>1.6560958421423539E-2</v>
      </c>
      <c r="J1083" s="14">
        <v>29.69697</v>
      </c>
      <c r="K1083" s="27">
        <v>0.7407407407407407</v>
      </c>
      <c r="L1083" s="2">
        <v>3270</v>
      </c>
      <c r="M1083" s="27">
        <v>1.2E-2</v>
      </c>
      <c r="N1083" s="2">
        <v>292</v>
      </c>
      <c r="O1083" s="2">
        <v>2563</v>
      </c>
      <c r="P1083" s="27">
        <v>8.9999999999999993E-3</v>
      </c>
      <c r="Q1083" s="14">
        <v>242.42</v>
      </c>
      <c r="R1083" s="2">
        <v>4063</v>
      </c>
      <c r="S1083" s="27">
        <v>1.2999999999999999E-2</v>
      </c>
      <c r="T1083" s="14">
        <v>361.21</v>
      </c>
      <c r="U1083" s="27">
        <v>0.24299999999999999</v>
      </c>
      <c r="V1083" s="2">
        <v>112071</v>
      </c>
      <c r="W1083" s="27">
        <v>8.9999999999999993E-3</v>
      </c>
      <c r="X1083" s="2">
        <v>1468</v>
      </c>
      <c r="Y1083" s="2">
        <v>106146</v>
      </c>
      <c r="Z1083" s="27">
        <v>8.0000000000000002E-3</v>
      </c>
      <c r="AA1083" s="14">
        <v>1389.09</v>
      </c>
      <c r="AB1083" s="2">
        <v>113348</v>
      </c>
      <c r="AC1083" s="27">
        <v>8.9999999999999993E-3</v>
      </c>
      <c r="AD1083" s="14">
        <v>1353.94</v>
      </c>
      <c r="AE1083" s="27">
        <v>1.0999999999999999E-2</v>
      </c>
    </row>
    <row r="1084" spans="1:31" x14ac:dyDescent="0.3">
      <c r="A1084" t="s">
        <v>1943</v>
      </c>
      <c r="B1084" s="2">
        <v>791</v>
      </c>
      <c r="C1084" s="27">
        <v>0.3073038073038073</v>
      </c>
      <c r="D1084" s="2">
        <v>112.72727272727199</v>
      </c>
      <c r="E1084" s="2">
        <v>1103</v>
      </c>
      <c r="F1084" s="27">
        <v>0.37864744249914178</v>
      </c>
      <c r="G1084" s="14">
        <v>95.151515151515099</v>
      </c>
      <c r="H1084" s="2">
        <v>919</v>
      </c>
      <c r="I1084" s="27">
        <v>0.32381959126145171</v>
      </c>
      <c r="J1084" s="14">
        <v>112.121216</v>
      </c>
      <c r="K1084" s="27">
        <v>0.16182048040455121</v>
      </c>
      <c r="L1084" s="2">
        <v>62274</v>
      </c>
      <c r="M1084" s="27">
        <v>0.219</v>
      </c>
      <c r="N1084" s="2">
        <v>870</v>
      </c>
      <c r="O1084" s="2">
        <v>73561</v>
      </c>
      <c r="P1084" s="27">
        <v>0.248</v>
      </c>
      <c r="Q1084" s="14">
        <v>926.67</v>
      </c>
      <c r="R1084" s="2">
        <v>73804</v>
      </c>
      <c r="S1084" s="27">
        <v>0.23799999999999999</v>
      </c>
      <c r="T1084" s="14">
        <v>1047.8800000000001</v>
      </c>
      <c r="U1084" s="27">
        <v>0.185</v>
      </c>
      <c r="V1084" s="2">
        <v>2789263</v>
      </c>
      <c r="W1084" s="27">
        <v>0.22500000000000001</v>
      </c>
      <c r="X1084" s="2">
        <v>11781</v>
      </c>
      <c r="Y1084" s="2">
        <v>3201405</v>
      </c>
      <c r="Z1084" s="27">
        <v>0.252</v>
      </c>
      <c r="AA1084" s="14">
        <v>12432.12</v>
      </c>
      <c r="AB1084" s="2">
        <v>3197983</v>
      </c>
      <c r="AC1084" s="27">
        <v>0.24399999999999999</v>
      </c>
      <c r="AD1084" s="14">
        <v>11881.82</v>
      </c>
      <c r="AE1084" s="27">
        <v>0.14699999999999999</v>
      </c>
    </row>
    <row r="1085" spans="1:31" x14ac:dyDescent="0.3">
      <c r="A1085" t="s">
        <v>1940</v>
      </c>
      <c r="B1085" s="2">
        <v>529</v>
      </c>
      <c r="C1085" s="27">
        <v>0.20551670551670551</v>
      </c>
      <c r="D1085" s="2">
        <v>100.60606060606</v>
      </c>
      <c r="E1085" s="2">
        <v>787</v>
      </c>
      <c r="F1085" s="27">
        <v>0.2701682114658428</v>
      </c>
      <c r="G1085" s="14">
        <v>99.393939393939405</v>
      </c>
      <c r="H1085" s="2">
        <v>600</v>
      </c>
      <c r="I1085" s="27">
        <v>0.21141649048625794</v>
      </c>
      <c r="J1085" s="14">
        <v>106.666664</v>
      </c>
      <c r="K1085" s="27">
        <v>0.13421550094517959</v>
      </c>
      <c r="L1085" s="2">
        <v>52344</v>
      </c>
      <c r="M1085" s="27">
        <v>0.184</v>
      </c>
      <c r="N1085" s="2">
        <v>733</v>
      </c>
      <c r="O1085" s="2">
        <v>62743</v>
      </c>
      <c r="P1085" s="27">
        <v>0.21199999999999999</v>
      </c>
      <c r="Q1085" s="14">
        <v>866.67</v>
      </c>
      <c r="R1085" s="2">
        <v>62248</v>
      </c>
      <c r="S1085" s="27">
        <v>0.20100000000000001</v>
      </c>
      <c r="T1085" s="14">
        <v>967.88</v>
      </c>
      <c r="U1085" s="27">
        <v>0.189</v>
      </c>
      <c r="V1085" s="2">
        <v>2395793</v>
      </c>
      <c r="W1085" s="27">
        <v>0.193</v>
      </c>
      <c r="X1085" s="2">
        <v>10272</v>
      </c>
      <c r="Y1085" s="2">
        <v>2736739</v>
      </c>
      <c r="Z1085" s="27">
        <v>0.215</v>
      </c>
      <c r="AA1085" s="14">
        <v>10969.09</v>
      </c>
      <c r="AB1085" s="2">
        <v>2719289</v>
      </c>
      <c r="AC1085" s="27">
        <v>0.20799999999999999</v>
      </c>
      <c r="AD1085" s="14">
        <v>10510.91</v>
      </c>
      <c r="AE1085" s="27">
        <v>0.13500000000000001</v>
      </c>
    </row>
    <row r="1086" spans="1:31" x14ac:dyDescent="0.3">
      <c r="A1086" t="s">
        <v>1941</v>
      </c>
      <c r="B1086" s="2">
        <v>175</v>
      </c>
      <c r="C1086" s="27">
        <v>6.7987567987567984E-2</v>
      </c>
      <c r="D1086" s="2">
        <v>63.030303030303003</v>
      </c>
      <c r="E1086" s="2">
        <v>221</v>
      </c>
      <c r="F1086" s="27">
        <v>7.5866803982148984E-2</v>
      </c>
      <c r="G1086" s="14">
        <v>50.909090909090899</v>
      </c>
      <c r="H1086" s="2">
        <v>168</v>
      </c>
      <c r="I1086" s="27">
        <v>5.9196617336152217E-2</v>
      </c>
      <c r="J1086" s="14">
        <v>53.3333321</v>
      </c>
      <c r="K1086" s="27">
        <v>-0.04</v>
      </c>
      <c r="L1086" s="2">
        <v>6438</v>
      </c>
      <c r="M1086" s="27">
        <v>2.3E-2</v>
      </c>
      <c r="N1086" s="2">
        <v>362</v>
      </c>
      <c r="O1086" s="2">
        <v>8034</v>
      </c>
      <c r="P1086" s="27">
        <v>2.7E-2</v>
      </c>
      <c r="Q1086" s="14">
        <v>342.42</v>
      </c>
      <c r="R1086" s="2">
        <v>7099</v>
      </c>
      <c r="S1086" s="27">
        <v>2.3E-2</v>
      </c>
      <c r="T1086" s="14">
        <v>408.48</v>
      </c>
      <c r="U1086" s="27">
        <v>0.10299999999999999</v>
      </c>
      <c r="V1086" s="2">
        <v>248214</v>
      </c>
      <c r="W1086" s="27">
        <v>0.02</v>
      </c>
      <c r="X1086" s="2">
        <v>2845</v>
      </c>
      <c r="Y1086" s="2">
        <v>298189</v>
      </c>
      <c r="Z1086" s="27">
        <v>2.3E-2</v>
      </c>
      <c r="AA1086" s="14">
        <v>2079.39</v>
      </c>
      <c r="AB1086" s="2">
        <v>298973</v>
      </c>
      <c r="AC1086" s="27">
        <v>2.3E-2</v>
      </c>
      <c r="AD1086" s="14">
        <v>3025.45</v>
      </c>
      <c r="AE1086" s="27">
        <v>0.20399999999999999</v>
      </c>
    </row>
    <row r="1087" spans="1:31" x14ac:dyDescent="0.3">
      <c r="A1087" t="s">
        <v>1942</v>
      </c>
      <c r="B1087" s="2">
        <v>87</v>
      </c>
      <c r="C1087" s="27">
        <v>3.37995337995338E-2</v>
      </c>
      <c r="D1087" s="2">
        <v>38.787878787878697</v>
      </c>
      <c r="E1087" s="2">
        <v>95</v>
      </c>
      <c r="F1087" s="27">
        <v>3.2612427051150014E-2</v>
      </c>
      <c r="G1087" s="14">
        <v>40.606060606060602</v>
      </c>
      <c r="H1087" s="2">
        <v>151</v>
      </c>
      <c r="I1087" s="27">
        <v>5.320648343904158E-2</v>
      </c>
      <c r="J1087" s="14">
        <v>55.151516000000001</v>
      </c>
      <c r="K1087" s="27">
        <v>0.73563218390804597</v>
      </c>
      <c r="L1087" s="2">
        <v>3492</v>
      </c>
      <c r="M1087" s="27">
        <v>1.2E-2</v>
      </c>
      <c r="N1087" s="2">
        <v>272</v>
      </c>
      <c r="O1087" s="2">
        <v>2784</v>
      </c>
      <c r="P1087" s="27">
        <v>8.9999999999999993E-3</v>
      </c>
      <c r="Q1087" s="14">
        <v>233.33</v>
      </c>
      <c r="R1087" s="2">
        <v>4457</v>
      </c>
      <c r="S1087" s="27">
        <v>1.4E-2</v>
      </c>
      <c r="T1087" s="14">
        <v>409.09</v>
      </c>
      <c r="U1087" s="27">
        <v>0.27600000000000002</v>
      </c>
      <c r="V1087" s="2">
        <v>145256</v>
      </c>
      <c r="W1087" s="27">
        <v>1.2E-2</v>
      </c>
      <c r="X1087" s="2">
        <v>1561</v>
      </c>
      <c r="Y1087" s="2">
        <v>166477</v>
      </c>
      <c r="Z1087" s="27">
        <v>1.2999999999999999E-2</v>
      </c>
      <c r="AA1087" s="14">
        <v>1709.7</v>
      </c>
      <c r="AB1087" s="2">
        <v>179721</v>
      </c>
      <c r="AC1087" s="27">
        <v>1.4E-2</v>
      </c>
      <c r="AD1087" s="14">
        <v>2128.48</v>
      </c>
      <c r="AE1087" s="27">
        <v>0.23699999999999999</v>
      </c>
    </row>
    <row r="1088" spans="1:31" x14ac:dyDescent="0.3">
      <c r="A1088" t="s">
        <v>1944</v>
      </c>
      <c r="B1088" s="2">
        <v>25</v>
      </c>
      <c r="C1088" s="27">
        <v>9.7125097125097121E-3</v>
      </c>
      <c r="D1088" s="2">
        <v>16.363636363636299</v>
      </c>
      <c r="E1088" s="2">
        <v>120</v>
      </c>
      <c r="F1088" s="27">
        <v>4.1194644696189497E-2</v>
      </c>
      <c r="G1088" s="14">
        <v>29.696969696969699</v>
      </c>
      <c r="H1088" s="2">
        <v>186</v>
      </c>
      <c r="I1088" s="27">
        <v>6.5539112050739964E-2</v>
      </c>
      <c r="J1088" s="14">
        <v>68.484849999999994</v>
      </c>
      <c r="K1088" s="27">
        <v>6.44</v>
      </c>
      <c r="L1088" s="2">
        <v>14230</v>
      </c>
      <c r="M1088" s="27">
        <v>0.05</v>
      </c>
      <c r="N1088" s="2">
        <v>433</v>
      </c>
      <c r="O1088" s="2">
        <v>16563</v>
      </c>
      <c r="P1088" s="27">
        <v>5.6000000000000001E-2</v>
      </c>
      <c r="Q1088" s="14">
        <v>455.15</v>
      </c>
      <c r="R1088" s="2">
        <v>20403</v>
      </c>
      <c r="S1088" s="27">
        <v>6.6000000000000003E-2</v>
      </c>
      <c r="T1088" s="14">
        <v>484.85</v>
      </c>
      <c r="U1088" s="27">
        <v>0.434</v>
      </c>
      <c r="V1088" s="2">
        <v>605590</v>
      </c>
      <c r="W1088" s="27">
        <v>4.9000000000000002E-2</v>
      </c>
      <c r="X1088" s="2">
        <v>3234</v>
      </c>
      <c r="Y1088" s="2">
        <v>737696</v>
      </c>
      <c r="Z1088" s="27">
        <v>5.8000000000000003E-2</v>
      </c>
      <c r="AA1088" s="14">
        <v>2615.7600000000002</v>
      </c>
      <c r="AB1088" s="2">
        <v>858161</v>
      </c>
      <c r="AC1088" s="27">
        <v>6.5000000000000002E-2</v>
      </c>
      <c r="AD1088" s="14">
        <v>4053.94</v>
      </c>
      <c r="AE1088" s="27">
        <v>0.41699999999999998</v>
      </c>
    </row>
    <row r="1089" spans="1:31" x14ac:dyDescent="0.3">
      <c r="A1089" t="s">
        <v>1940</v>
      </c>
      <c r="B1089" s="2">
        <v>25</v>
      </c>
      <c r="C1089" s="27">
        <v>9.7125097125097121E-3</v>
      </c>
      <c r="D1089" s="2">
        <v>16.363636363636299</v>
      </c>
      <c r="E1089" s="2">
        <v>120</v>
      </c>
      <c r="F1089" s="27">
        <v>4.1194644696189497E-2</v>
      </c>
      <c r="G1089" s="14">
        <v>29.696969696969699</v>
      </c>
      <c r="H1089" s="2">
        <v>186</v>
      </c>
      <c r="I1089" s="27">
        <v>6.5539112050739964E-2</v>
      </c>
      <c r="J1089" s="14">
        <v>68.484849999999994</v>
      </c>
      <c r="K1089" s="27">
        <v>6.44</v>
      </c>
      <c r="L1089" s="2">
        <v>13842</v>
      </c>
      <c r="M1089" s="27">
        <v>4.9000000000000002E-2</v>
      </c>
      <c r="N1089" s="2">
        <v>417</v>
      </c>
      <c r="O1089" s="2">
        <v>15914</v>
      </c>
      <c r="P1089" s="27">
        <v>5.3999999999999999E-2</v>
      </c>
      <c r="Q1089" s="14">
        <v>455.15</v>
      </c>
      <c r="R1089" s="2">
        <v>19756</v>
      </c>
      <c r="S1089" s="27">
        <v>6.4000000000000001E-2</v>
      </c>
      <c r="T1089" s="14">
        <v>485.45</v>
      </c>
      <c r="U1089" s="27">
        <v>0.42699999999999999</v>
      </c>
      <c r="V1089" s="2">
        <v>586866</v>
      </c>
      <c r="W1089" s="27">
        <v>4.7E-2</v>
      </c>
      <c r="X1089" s="2">
        <v>3245</v>
      </c>
      <c r="Y1089" s="2">
        <v>710979</v>
      </c>
      <c r="Z1089" s="27">
        <v>5.6000000000000001E-2</v>
      </c>
      <c r="AA1089" s="14">
        <v>2639.39</v>
      </c>
      <c r="AB1089" s="2">
        <v>820851</v>
      </c>
      <c r="AC1089" s="27">
        <v>6.3E-2</v>
      </c>
      <c r="AD1089" s="14">
        <v>3820.61</v>
      </c>
      <c r="AE1089" s="27">
        <v>0.39900000000000002</v>
      </c>
    </row>
    <row r="1090" spans="1:31" x14ac:dyDescent="0.3">
      <c r="A1090" t="s">
        <v>1941</v>
      </c>
      <c r="B1090" s="2">
        <v>0</v>
      </c>
      <c r="C1090" s="27">
        <v>0</v>
      </c>
      <c r="D1090" s="2">
        <v>80</v>
      </c>
      <c r="E1090" s="2">
        <v>0</v>
      </c>
      <c r="F1090" s="27">
        <v>0</v>
      </c>
      <c r="G1090" s="14">
        <v>11.5151515151515</v>
      </c>
      <c r="H1090" s="2">
        <v>0</v>
      </c>
      <c r="I1090" s="27">
        <v>0</v>
      </c>
      <c r="J1090" s="14">
        <v>12.727273</v>
      </c>
      <c r="K1090" s="27"/>
      <c r="L1090" s="2">
        <v>288</v>
      </c>
      <c r="M1090" s="27">
        <v>1E-3</v>
      </c>
      <c r="N1090" s="2">
        <v>76</v>
      </c>
      <c r="O1090" s="2">
        <v>385</v>
      </c>
      <c r="P1090" s="27">
        <v>1E-3</v>
      </c>
      <c r="Q1090" s="14">
        <v>61.21</v>
      </c>
      <c r="R1090" s="2">
        <v>273</v>
      </c>
      <c r="S1090" s="27">
        <v>1E-3</v>
      </c>
      <c r="T1090" s="14">
        <v>68.48</v>
      </c>
      <c r="U1090" s="27">
        <v>-5.1999999999999998E-2</v>
      </c>
      <c r="V1090" s="2">
        <v>8762</v>
      </c>
      <c r="W1090" s="27">
        <v>1E-3</v>
      </c>
      <c r="X1090" s="2">
        <v>382</v>
      </c>
      <c r="Y1090" s="2">
        <v>12231</v>
      </c>
      <c r="Z1090" s="27">
        <v>1E-3</v>
      </c>
      <c r="AA1090" s="14">
        <v>375.15</v>
      </c>
      <c r="AB1090" s="2">
        <v>14811</v>
      </c>
      <c r="AC1090" s="27">
        <v>1E-3</v>
      </c>
      <c r="AD1090" s="14">
        <v>669.7</v>
      </c>
      <c r="AE1090" s="27">
        <v>0.69</v>
      </c>
    </row>
    <row r="1091" spans="1:31" x14ac:dyDescent="0.3">
      <c r="A1091" t="s">
        <v>1942</v>
      </c>
      <c r="B1091" s="2">
        <v>0</v>
      </c>
      <c r="C1091" s="27">
        <v>0</v>
      </c>
      <c r="D1091" s="2">
        <v>80</v>
      </c>
      <c r="E1091" s="2">
        <v>0</v>
      </c>
      <c r="F1091" s="27">
        <v>0</v>
      </c>
      <c r="G1091" s="14">
        <v>11.5151515151515</v>
      </c>
      <c r="H1091" s="2">
        <v>0</v>
      </c>
      <c r="I1091" s="27">
        <v>0</v>
      </c>
      <c r="J1091" s="14">
        <v>12.727273</v>
      </c>
      <c r="K1091" s="27"/>
      <c r="L1091" s="2">
        <v>100</v>
      </c>
      <c r="M1091" s="27">
        <v>0</v>
      </c>
      <c r="N1091" s="2">
        <v>41</v>
      </c>
      <c r="O1091" s="2">
        <v>264</v>
      </c>
      <c r="P1091" s="27">
        <v>1E-3</v>
      </c>
      <c r="Q1091" s="14">
        <v>72.12</v>
      </c>
      <c r="R1091" s="2">
        <v>374</v>
      </c>
      <c r="S1091" s="27">
        <v>1E-3</v>
      </c>
      <c r="T1091" s="14">
        <v>92.73</v>
      </c>
      <c r="U1091" s="27">
        <v>2.74</v>
      </c>
      <c r="V1091" s="2">
        <v>9962</v>
      </c>
      <c r="W1091" s="27">
        <v>1E-3</v>
      </c>
      <c r="X1091" s="2">
        <v>413</v>
      </c>
      <c r="Y1091" s="2">
        <v>14486</v>
      </c>
      <c r="Z1091" s="27">
        <v>1E-3</v>
      </c>
      <c r="AA1091" s="14">
        <v>467.27</v>
      </c>
      <c r="AB1091" s="2">
        <v>22499</v>
      </c>
      <c r="AC1091" s="27">
        <v>2E-3</v>
      </c>
      <c r="AD1091" s="14">
        <v>692.73</v>
      </c>
      <c r="AE1091" s="27">
        <v>1.258</v>
      </c>
    </row>
    <row r="1092" spans="1:31" x14ac:dyDescent="0.3">
      <c r="A1092" s="18"/>
      <c r="B1092" s="18"/>
      <c r="C1092" s="18"/>
      <c r="D1092" s="18"/>
      <c r="E1092" s="18"/>
      <c r="F1092" s="18"/>
      <c r="G1092" s="18"/>
      <c r="H1092" s="18"/>
      <c r="I1092" s="18"/>
      <c r="J1092" s="18"/>
      <c r="K1092" s="18"/>
      <c r="L1092" s="18"/>
      <c r="M1092" s="18"/>
      <c r="N1092" s="18"/>
      <c r="O1092" s="18"/>
      <c r="P1092" s="18"/>
      <c r="Q1092" s="18"/>
      <c r="R1092" s="18"/>
      <c r="S1092" s="18"/>
      <c r="T1092" s="18"/>
      <c r="U1092" s="18"/>
      <c r="V1092" s="18"/>
      <c r="W1092" s="18"/>
      <c r="X1092" s="18"/>
      <c r="Y1092" s="18"/>
      <c r="Z1092" s="18"/>
      <c r="AA1092" s="18"/>
      <c r="AB1092" s="18"/>
      <c r="AC1092" s="18"/>
      <c r="AD1092" s="18"/>
      <c r="AE1092" s="18"/>
    </row>
    <row r="1093" spans="1:31" x14ac:dyDescent="0.3">
      <c r="A1093" s="122" t="s">
        <v>1945</v>
      </c>
      <c r="B1093" s="122"/>
      <c r="C1093" s="122"/>
      <c r="D1093" s="122"/>
      <c r="E1093" s="122"/>
      <c r="F1093" s="122"/>
      <c r="G1093" s="122"/>
      <c r="H1093" s="122"/>
      <c r="I1093" s="122"/>
      <c r="J1093" s="122"/>
      <c r="K1093" s="122"/>
      <c r="L1093" s="122"/>
      <c r="M1093" s="122"/>
      <c r="N1093" s="122"/>
      <c r="O1093" s="122"/>
      <c r="P1093" s="122"/>
      <c r="Q1093" s="122"/>
      <c r="R1093" s="122"/>
      <c r="S1093" s="122"/>
      <c r="T1093" s="122"/>
      <c r="U1093" s="122"/>
      <c r="V1093" s="122"/>
      <c r="W1093" s="122"/>
      <c r="X1093" s="122"/>
      <c r="Y1093" s="122"/>
      <c r="Z1093" s="122"/>
      <c r="AA1093" s="122"/>
      <c r="AB1093" s="122"/>
      <c r="AC1093" s="122"/>
      <c r="AD1093" s="122"/>
      <c r="AE1093" s="122"/>
    </row>
    <row r="1094" spans="1:31" x14ac:dyDescent="0.3">
      <c r="B1094" s="198" t="s">
        <v>1720</v>
      </c>
      <c r="C1094" s="198"/>
      <c r="D1094" s="198" t="s">
        <v>1721</v>
      </c>
      <c r="E1094" s="198" t="s">
        <v>1720</v>
      </c>
      <c r="F1094" s="198"/>
      <c r="G1094" s="198" t="s">
        <v>1721</v>
      </c>
      <c r="H1094" s="198" t="s">
        <v>1720</v>
      </c>
      <c r="I1094" s="198"/>
      <c r="J1094" s="198" t="s">
        <v>1721</v>
      </c>
      <c r="K1094" t="s">
        <v>188</v>
      </c>
      <c r="L1094" s="198" t="s">
        <v>1720</v>
      </c>
      <c r="M1094" s="198"/>
      <c r="N1094" s="198" t="s">
        <v>1721</v>
      </c>
      <c r="O1094" s="198" t="s">
        <v>1720</v>
      </c>
      <c r="P1094" s="198"/>
      <c r="Q1094" s="198" t="s">
        <v>1721</v>
      </c>
      <c r="R1094" s="198" t="s">
        <v>1720</v>
      </c>
      <c r="S1094" s="198"/>
      <c r="T1094" s="198" t="s">
        <v>1721</v>
      </c>
      <c r="U1094" t="s">
        <v>188</v>
      </c>
      <c r="V1094" s="198" t="s">
        <v>1720</v>
      </c>
      <c r="W1094" s="198"/>
      <c r="X1094" s="198" t="s">
        <v>1721</v>
      </c>
      <c r="Y1094" s="198" t="s">
        <v>1720</v>
      </c>
      <c r="Z1094" s="198"/>
      <c r="AA1094" s="198" t="s">
        <v>1721</v>
      </c>
      <c r="AB1094" s="198" t="s">
        <v>1720</v>
      </c>
      <c r="AC1094" s="198"/>
      <c r="AD1094" s="198" t="s">
        <v>1721</v>
      </c>
      <c r="AE1094" t="s">
        <v>188</v>
      </c>
    </row>
    <row r="1095" spans="1:31" x14ac:dyDescent="0.3">
      <c r="A1095" t="s">
        <v>190</v>
      </c>
      <c r="B1095" s="2">
        <v>2796</v>
      </c>
      <c r="C1095" s="27" t="s">
        <v>188</v>
      </c>
      <c r="D1095" s="2">
        <v>147.87878787878699</v>
      </c>
      <c r="E1095" s="2">
        <v>2951</v>
      </c>
      <c r="F1095" s="27" t="s">
        <v>188</v>
      </c>
      <c r="G1095" s="14">
        <v>92.121212121212096</v>
      </c>
      <c r="H1095" s="2">
        <v>3005</v>
      </c>
      <c r="I1095" s="27" t="s">
        <v>188</v>
      </c>
      <c r="J1095" s="14">
        <v>120</v>
      </c>
      <c r="K1095" s="27">
        <v>7.4749642346208872E-2</v>
      </c>
      <c r="L1095" s="2">
        <v>310219</v>
      </c>
      <c r="M1095" s="27" t="s">
        <v>188</v>
      </c>
      <c r="N1095" s="2">
        <v>359</v>
      </c>
      <c r="O1095" s="2">
        <v>321955</v>
      </c>
      <c r="P1095" s="27" t="s">
        <v>188</v>
      </c>
      <c r="Q1095" s="14">
        <v>224.24</v>
      </c>
      <c r="R1095" s="2">
        <v>333357</v>
      </c>
      <c r="S1095" s="27" t="s">
        <v>188</v>
      </c>
      <c r="T1095" s="14">
        <v>198.79</v>
      </c>
      <c r="U1095" s="27">
        <v>7.4999999999999997E-2</v>
      </c>
      <c r="V1095" s="2">
        <v>13552624</v>
      </c>
      <c r="W1095" s="27" t="s">
        <v>188</v>
      </c>
      <c r="X1095" s="2">
        <v>692</v>
      </c>
      <c r="Y1095" s="2">
        <v>13845790</v>
      </c>
      <c r="Z1095" s="27" t="s">
        <v>188</v>
      </c>
      <c r="AA1095" s="14">
        <v>652.12</v>
      </c>
      <c r="AB1095" s="2">
        <v>14210945</v>
      </c>
      <c r="AC1095" s="27" t="s">
        <v>188</v>
      </c>
      <c r="AD1095" s="14">
        <v>811.52</v>
      </c>
      <c r="AE1095" s="27">
        <v>4.9000000000000002E-2</v>
      </c>
    </row>
    <row r="1096" spans="1:31" x14ac:dyDescent="0.3">
      <c r="A1096" t="s">
        <v>1565</v>
      </c>
      <c r="B1096" s="2">
        <v>1618</v>
      </c>
      <c r="C1096" s="27">
        <v>0.57868383404864088</v>
      </c>
      <c r="D1096" s="2">
        <v>116.363636363636</v>
      </c>
      <c r="E1096" s="2">
        <v>1748</v>
      </c>
      <c r="F1096" s="27">
        <v>0.59234157912572005</v>
      </c>
      <c r="G1096" s="14">
        <v>110.30303030303</v>
      </c>
      <c r="H1096" s="2">
        <v>1867</v>
      </c>
      <c r="I1096" s="27">
        <v>0.62129783693843599</v>
      </c>
      <c r="J1096" s="14">
        <v>121.818184</v>
      </c>
      <c r="K1096" s="27">
        <v>0.15389369592089</v>
      </c>
      <c r="L1096" s="2">
        <v>208335</v>
      </c>
      <c r="M1096" s="27">
        <v>0.67200000000000004</v>
      </c>
      <c r="N1096" s="2">
        <v>885</v>
      </c>
      <c r="O1096" s="2">
        <v>217864</v>
      </c>
      <c r="P1096" s="27">
        <v>0.67700000000000005</v>
      </c>
      <c r="Q1096" s="14">
        <v>1000.61</v>
      </c>
      <c r="R1096" s="2">
        <v>227508</v>
      </c>
      <c r="S1096" s="27">
        <v>0.68200000000000005</v>
      </c>
      <c r="T1096" s="14">
        <v>1205.45</v>
      </c>
      <c r="U1096" s="27">
        <v>9.1999999999999998E-2</v>
      </c>
      <c r="V1096" s="2">
        <v>7877273</v>
      </c>
      <c r="W1096" s="27">
        <v>0.58099999999999996</v>
      </c>
      <c r="X1096" s="2">
        <v>7526</v>
      </c>
      <c r="Y1096" s="2">
        <v>8044831</v>
      </c>
      <c r="Z1096" s="27">
        <v>0.58099999999999996</v>
      </c>
      <c r="AA1096" s="14">
        <v>5716.36</v>
      </c>
      <c r="AB1096" s="2">
        <v>8206621</v>
      </c>
      <c r="AC1096" s="27">
        <v>0.57699999999999996</v>
      </c>
      <c r="AD1096" s="14">
        <v>8557.58</v>
      </c>
      <c r="AE1096" s="27">
        <v>4.2000000000000003E-2</v>
      </c>
    </row>
    <row r="1097" spans="1:31" x14ac:dyDescent="0.3">
      <c r="A1097" t="s">
        <v>1566</v>
      </c>
      <c r="B1097" s="2">
        <v>180</v>
      </c>
      <c r="C1097" s="27">
        <v>6.4377682403433473E-2</v>
      </c>
      <c r="D1097" s="2">
        <v>47.272727272727202</v>
      </c>
      <c r="E1097" s="2">
        <v>202</v>
      </c>
      <c r="F1097" s="27">
        <v>6.8451372416130127E-2</v>
      </c>
      <c r="G1097" s="14">
        <v>60.606060606060602</v>
      </c>
      <c r="H1097" s="2">
        <v>165</v>
      </c>
      <c r="I1097" s="27">
        <v>5.4908485856905158E-2</v>
      </c>
      <c r="J1097" s="14">
        <v>43.030304000000001</v>
      </c>
      <c r="K1097" s="27">
        <v>-8.3333333333333329E-2</v>
      </c>
      <c r="L1097" s="2">
        <v>7337</v>
      </c>
      <c r="M1097" s="27">
        <v>2.4E-2</v>
      </c>
      <c r="N1097" s="2">
        <v>322</v>
      </c>
      <c r="O1097" s="2">
        <v>8298</v>
      </c>
      <c r="P1097" s="27">
        <v>2.5999999999999999E-2</v>
      </c>
      <c r="Q1097" s="14">
        <v>381.82</v>
      </c>
      <c r="R1097" s="2">
        <v>7635</v>
      </c>
      <c r="S1097" s="27">
        <v>2.3E-2</v>
      </c>
      <c r="T1097" s="14">
        <v>472.12</v>
      </c>
      <c r="U1097" s="27">
        <v>4.1000000000000002E-2</v>
      </c>
      <c r="V1097" s="2">
        <v>957348</v>
      </c>
      <c r="W1097" s="27">
        <v>7.0999999999999994E-2</v>
      </c>
      <c r="X1097" s="2">
        <v>4300</v>
      </c>
      <c r="Y1097" s="2">
        <v>959528</v>
      </c>
      <c r="Z1097" s="27">
        <v>6.9000000000000006E-2</v>
      </c>
      <c r="AA1097" s="14">
        <v>3997.58</v>
      </c>
      <c r="AB1097" s="2">
        <v>1009488</v>
      </c>
      <c r="AC1097" s="27">
        <v>7.0999999999999994E-2</v>
      </c>
      <c r="AD1097" s="14">
        <v>4193.9399999999996</v>
      </c>
      <c r="AE1097" s="27">
        <v>5.3999999999999999E-2</v>
      </c>
    </row>
    <row r="1098" spans="1:31" x14ac:dyDescent="0.3">
      <c r="A1098" t="s">
        <v>1567</v>
      </c>
      <c r="B1098" s="2">
        <v>162</v>
      </c>
      <c r="C1098" s="27">
        <v>5.7939914163090127E-2</v>
      </c>
      <c r="D1098" s="2">
        <v>58.787878787878803</v>
      </c>
      <c r="E1098" s="2">
        <v>112</v>
      </c>
      <c r="F1098" s="27">
        <v>3.7953236191121655E-2</v>
      </c>
      <c r="G1098" s="14">
        <v>38.181818181818102</v>
      </c>
      <c r="H1098" s="2">
        <v>130</v>
      </c>
      <c r="I1098" s="27">
        <v>4.3261231281198007E-2</v>
      </c>
      <c r="J1098" s="14">
        <v>50.303031900000001</v>
      </c>
      <c r="K1098" s="27">
        <v>-0.19753086419753085</v>
      </c>
      <c r="L1098" s="2">
        <v>9631</v>
      </c>
      <c r="M1098" s="27">
        <v>3.1E-2</v>
      </c>
      <c r="N1098" s="2">
        <v>405</v>
      </c>
      <c r="O1098" s="2">
        <v>9202</v>
      </c>
      <c r="P1098" s="27">
        <v>2.9000000000000001E-2</v>
      </c>
      <c r="Q1098" s="14">
        <v>358.18</v>
      </c>
      <c r="R1098" s="2">
        <v>8390</v>
      </c>
      <c r="S1098" s="27">
        <v>2.5000000000000001E-2</v>
      </c>
      <c r="T1098" s="14">
        <v>501.21</v>
      </c>
      <c r="U1098" s="27">
        <v>-0.129</v>
      </c>
      <c r="V1098" s="2">
        <v>347146</v>
      </c>
      <c r="W1098" s="27">
        <v>2.5999999999999999E-2</v>
      </c>
      <c r="X1098" s="2">
        <v>3313</v>
      </c>
      <c r="Y1098" s="2">
        <v>347451</v>
      </c>
      <c r="Z1098" s="27">
        <v>2.5000000000000001E-2</v>
      </c>
      <c r="AA1098" s="14">
        <v>3001.21</v>
      </c>
      <c r="AB1098" s="2">
        <v>339846</v>
      </c>
      <c r="AC1098" s="27">
        <v>2.4E-2</v>
      </c>
      <c r="AD1098" s="14">
        <v>2901.82</v>
      </c>
      <c r="AE1098" s="27">
        <v>-2.1000000000000001E-2</v>
      </c>
    </row>
    <row r="1099" spans="1:31" x14ac:dyDescent="0.3">
      <c r="A1099" t="s">
        <v>1568</v>
      </c>
      <c r="B1099" s="2">
        <v>306</v>
      </c>
      <c r="C1099" s="27">
        <v>0.10944206008583691</v>
      </c>
      <c r="D1099" s="2">
        <v>73.939393939393895</v>
      </c>
      <c r="E1099" s="2">
        <v>496</v>
      </c>
      <c r="F1099" s="27">
        <v>0.16807861741782446</v>
      </c>
      <c r="G1099" s="14">
        <v>72.121212121212096</v>
      </c>
      <c r="H1099" s="2">
        <v>405</v>
      </c>
      <c r="I1099" s="27">
        <v>0.13477537437603992</v>
      </c>
      <c r="J1099" s="14">
        <v>93.333335899999994</v>
      </c>
      <c r="K1099" s="27">
        <v>0.3235294117647059</v>
      </c>
      <c r="L1099" s="2">
        <v>22999</v>
      </c>
      <c r="M1099" s="27">
        <v>7.3999999999999996E-2</v>
      </c>
      <c r="N1099" s="2">
        <v>655</v>
      </c>
      <c r="O1099" s="2">
        <v>24950</v>
      </c>
      <c r="P1099" s="27">
        <v>7.6999999999999999E-2</v>
      </c>
      <c r="Q1099" s="14">
        <v>617.58000000000004</v>
      </c>
      <c r="R1099" s="2">
        <v>25755</v>
      </c>
      <c r="S1099" s="27">
        <v>7.6999999999999999E-2</v>
      </c>
      <c r="T1099" s="14">
        <v>756.36</v>
      </c>
      <c r="U1099" s="27">
        <v>0.12</v>
      </c>
      <c r="V1099" s="2">
        <v>758256</v>
      </c>
      <c r="W1099" s="27">
        <v>5.6000000000000001E-2</v>
      </c>
      <c r="X1099" s="2">
        <v>4016</v>
      </c>
      <c r="Y1099" s="2">
        <v>769437</v>
      </c>
      <c r="Z1099" s="27">
        <v>5.6000000000000001E-2</v>
      </c>
      <c r="AA1099" s="14">
        <v>3708.48</v>
      </c>
      <c r="AB1099" s="2">
        <v>773994</v>
      </c>
      <c r="AC1099" s="27">
        <v>5.3999999999999999E-2</v>
      </c>
      <c r="AD1099" s="14">
        <v>3720</v>
      </c>
      <c r="AE1099" s="27">
        <v>2.1000000000000001E-2</v>
      </c>
    </row>
    <row r="1100" spans="1:31" x14ac:dyDescent="0.3">
      <c r="A1100" t="s">
        <v>1569</v>
      </c>
      <c r="B1100" s="2">
        <v>384</v>
      </c>
      <c r="C1100" s="27">
        <v>0.13733905579399142</v>
      </c>
      <c r="D1100" s="2">
        <v>92.121212121212096</v>
      </c>
      <c r="E1100" s="2">
        <v>257</v>
      </c>
      <c r="F1100" s="27">
        <v>8.7089122331413082E-2</v>
      </c>
      <c r="G1100" s="14">
        <v>59.393939393939398</v>
      </c>
      <c r="H1100" s="2">
        <v>268</v>
      </c>
      <c r="I1100" s="27">
        <v>8.91846921797005E-2</v>
      </c>
      <c r="J1100" s="14">
        <v>67.878784199999998</v>
      </c>
      <c r="K1100" s="27">
        <v>-0.30208333333333331</v>
      </c>
      <c r="L1100" s="2">
        <v>23262</v>
      </c>
      <c r="M1100" s="27">
        <v>7.4999999999999997E-2</v>
      </c>
      <c r="N1100" s="2">
        <v>657</v>
      </c>
      <c r="O1100" s="2">
        <v>23675</v>
      </c>
      <c r="P1100" s="27">
        <v>7.3999999999999996E-2</v>
      </c>
      <c r="Q1100" s="14">
        <v>647.88</v>
      </c>
      <c r="R1100" s="2">
        <v>23054</v>
      </c>
      <c r="S1100" s="27">
        <v>6.9000000000000006E-2</v>
      </c>
      <c r="T1100" s="14">
        <v>861.21</v>
      </c>
      <c r="U1100" s="27">
        <v>-8.9999999999999993E-3</v>
      </c>
      <c r="V1100" s="2">
        <v>831619</v>
      </c>
      <c r="W1100" s="27">
        <v>6.0999999999999999E-2</v>
      </c>
      <c r="X1100" s="2">
        <v>4148</v>
      </c>
      <c r="Y1100" s="2">
        <v>853934</v>
      </c>
      <c r="Z1100" s="27">
        <v>6.2E-2</v>
      </c>
      <c r="AA1100" s="14">
        <v>4315.76</v>
      </c>
      <c r="AB1100" s="2">
        <v>840296</v>
      </c>
      <c r="AC1100" s="27">
        <v>5.8999999999999997E-2</v>
      </c>
      <c r="AD1100" s="14">
        <v>4224.8500000000004</v>
      </c>
      <c r="AE1100" s="27">
        <v>0.01</v>
      </c>
    </row>
    <row r="1101" spans="1:31" x14ac:dyDescent="0.3">
      <c r="A1101" t="s">
        <v>1570</v>
      </c>
      <c r="B1101" s="2">
        <v>19</v>
      </c>
      <c r="C1101" s="27">
        <v>6.7954220314735336E-3</v>
      </c>
      <c r="D1101" s="2">
        <v>18.181818181818102</v>
      </c>
      <c r="E1101" s="2">
        <v>28</v>
      </c>
      <c r="F1101" s="27">
        <v>9.4883090477804136E-3</v>
      </c>
      <c r="G1101" s="14">
        <v>18.7878787878787</v>
      </c>
      <c r="H1101" s="2">
        <v>126</v>
      </c>
      <c r="I1101" s="27">
        <v>4.1930116472545756E-2</v>
      </c>
      <c r="J1101" s="14">
        <v>76.969695999999999</v>
      </c>
      <c r="K1101" s="27">
        <v>5.6315789473684212</v>
      </c>
      <c r="L1101" s="2">
        <v>8392</v>
      </c>
      <c r="M1101" s="27">
        <v>2.7E-2</v>
      </c>
      <c r="N1101" s="2">
        <v>445</v>
      </c>
      <c r="O1101" s="2">
        <v>9495</v>
      </c>
      <c r="P1101" s="27">
        <v>2.9000000000000001E-2</v>
      </c>
      <c r="Q1101" s="14">
        <v>402.42</v>
      </c>
      <c r="R1101" s="2">
        <v>9565</v>
      </c>
      <c r="S1101" s="27">
        <v>2.9000000000000001E-2</v>
      </c>
      <c r="T1101" s="14">
        <v>563.03</v>
      </c>
      <c r="U1101" s="27">
        <v>0.14000000000000001</v>
      </c>
      <c r="V1101" s="2">
        <v>718891</v>
      </c>
      <c r="W1101" s="27">
        <v>5.2999999999999999E-2</v>
      </c>
      <c r="X1101" s="2">
        <v>3981</v>
      </c>
      <c r="Y1101" s="2">
        <v>733003</v>
      </c>
      <c r="Z1101" s="27">
        <v>5.2999999999999999E-2</v>
      </c>
      <c r="AA1101" s="14">
        <v>3396.97</v>
      </c>
      <c r="AB1101" s="2">
        <v>721132</v>
      </c>
      <c r="AC1101" s="27">
        <v>5.0999999999999997E-2</v>
      </c>
      <c r="AD1101" s="14">
        <v>4201.21</v>
      </c>
      <c r="AE1101" s="27">
        <v>3.0000000000000001E-3</v>
      </c>
    </row>
    <row r="1102" spans="1:31" x14ac:dyDescent="0.3">
      <c r="A1102" t="s">
        <v>1571</v>
      </c>
      <c r="B1102" s="2">
        <v>39</v>
      </c>
      <c r="C1102" s="27">
        <v>1.3948497854077254E-2</v>
      </c>
      <c r="D1102" s="2">
        <v>39.393939393939398</v>
      </c>
      <c r="E1102" s="2">
        <v>48</v>
      </c>
      <c r="F1102" s="27">
        <v>1.6265672653337851E-2</v>
      </c>
      <c r="G1102" s="14">
        <v>24.848484848484802</v>
      </c>
      <c r="H1102" s="2">
        <v>13</v>
      </c>
      <c r="I1102" s="27">
        <v>4.3261231281198007E-3</v>
      </c>
      <c r="J1102" s="14">
        <v>11.515152</v>
      </c>
      <c r="K1102" s="27">
        <v>-0.66666666666666663</v>
      </c>
      <c r="L1102" s="2">
        <v>4559</v>
      </c>
      <c r="M1102" s="27">
        <v>1.4999999999999999E-2</v>
      </c>
      <c r="N1102" s="2">
        <v>264</v>
      </c>
      <c r="O1102" s="2">
        <v>4998</v>
      </c>
      <c r="P1102" s="27">
        <v>1.6E-2</v>
      </c>
      <c r="Q1102" s="14">
        <v>245.45</v>
      </c>
      <c r="R1102" s="2">
        <v>5996</v>
      </c>
      <c r="S1102" s="27">
        <v>1.7999999999999999E-2</v>
      </c>
      <c r="T1102" s="14">
        <v>384.24</v>
      </c>
      <c r="U1102" s="27">
        <v>0.315</v>
      </c>
      <c r="V1102" s="2">
        <v>668899</v>
      </c>
      <c r="W1102" s="27">
        <v>4.9000000000000002E-2</v>
      </c>
      <c r="X1102" s="2">
        <v>3035</v>
      </c>
      <c r="Y1102" s="2">
        <v>678962</v>
      </c>
      <c r="Z1102" s="27">
        <v>4.9000000000000002E-2</v>
      </c>
      <c r="AA1102" s="14">
        <v>2748.48</v>
      </c>
      <c r="AB1102" s="2">
        <v>705450</v>
      </c>
      <c r="AC1102" s="27">
        <v>0.05</v>
      </c>
      <c r="AD1102" s="14">
        <v>3537.58</v>
      </c>
      <c r="AE1102" s="27">
        <v>5.5E-2</v>
      </c>
    </row>
    <row r="1103" spans="1:31" x14ac:dyDescent="0.3">
      <c r="A1103" t="s">
        <v>1572</v>
      </c>
      <c r="B1103" s="2">
        <v>28</v>
      </c>
      <c r="C1103" s="27">
        <v>1.0014306151645207E-2</v>
      </c>
      <c r="D1103" s="2">
        <v>18.7878787878787</v>
      </c>
      <c r="E1103" s="2">
        <v>60</v>
      </c>
      <c r="F1103" s="27">
        <v>2.0332090816672314E-2</v>
      </c>
      <c r="G1103" s="14">
        <v>35.151515151515099</v>
      </c>
      <c r="H1103" s="2">
        <v>0</v>
      </c>
      <c r="I1103" s="27">
        <v>0</v>
      </c>
      <c r="J1103" s="14">
        <v>12.727273</v>
      </c>
      <c r="K1103" s="27">
        <v>-1</v>
      </c>
      <c r="L1103" s="2">
        <v>11240</v>
      </c>
      <c r="M1103" s="27">
        <v>3.5999999999999997E-2</v>
      </c>
      <c r="N1103" s="2">
        <v>392</v>
      </c>
      <c r="O1103" s="2">
        <v>9986</v>
      </c>
      <c r="P1103" s="27">
        <v>3.1E-2</v>
      </c>
      <c r="Q1103" s="14">
        <v>343.03</v>
      </c>
      <c r="R1103" s="2">
        <v>12511</v>
      </c>
      <c r="S1103" s="27">
        <v>3.7999999999999999E-2</v>
      </c>
      <c r="T1103" s="14">
        <v>477.58</v>
      </c>
      <c r="U1103" s="27">
        <v>0.113</v>
      </c>
      <c r="V1103" s="2">
        <v>842147</v>
      </c>
      <c r="W1103" s="27">
        <v>6.2E-2</v>
      </c>
      <c r="X1103" s="2">
        <v>3464</v>
      </c>
      <c r="Y1103" s="2">
        <v>923096</v>
      </c>
      <c r="Z1103" s="27">
        <v>6.7000000000000004E-2</v>
      </c>
      <c r="AA1103" s="14">
        <v>3505.45</v>
      </c>
      <c r="AB1103" s="2">
        <v>1083247</v>
      </c>
      <c r="AC1103" s="27">
        <v>7.5999999999999998E-2</v>
      </c>
      <c r="AD1103" s="14">
        <v>4289.7</v>
      </c>
      <c r="AE1103" s="27">
        <v>0.28599999999999998</v>
      </c>
    </row>
    <row r="1104" spans="1:31" x14ac:dyDescent="0.3">
      <c r="A1104" t="s">
        <v>1573</v>
      </c>
      <c r="B1104" s="2">
        <v>60</v>
      </c>
      <c r="C1104" s="27">
        <v>2.1459227467811159E-2</v>
      </c>
      <c r="D1104" s="2">
        <v>38.787878787878697</v>
      </c>
      <c r="E1104" s="2">
        <v>0</v>
      </c>
      <c r="F1104" s="27">
        <v>0</v>
      </c>
      <c r="G1104" s="14">
        <v>11.5151515151515</v>
      </c>
      <c r="H1104" s="2">
        <v>31</v>
      </c>
      <c r="I1104" s="27">
        <v>1.0316139767054908E-2</v>
      </c>
      <c r="J1104" s="14">
        <v>21.212122000000001</v>
      </c>
      <c r="K1104" s="27">
        <v>-0.48333333333333334</v>
      </c>
      <c r="L1104" s="2">
        <v>14054</v>
      </c>
      <c r="M1104" s="27">
        <v>4.4999999999999998E-2</v>
      </c>
      <c r="N1104" s="2">
        <v>530</v>
      </c>
      <c r="O1104" s="2">
        <v>13129</v>
      </c>
      <c r="P1104" s="27">
        <v>4.1000000000000002E-2</v>
      </c>
      <c r="Q1104" s="14">
        <v>450.91</v>
      </c>
      <c r="R1104" s="2">
        <v>12429</v>
      </c>
      <c r="S1104" s="27">
        <v>3.6999999999999998E-2</v>
      </c>
      <c r="T1104" s="14">
        <v>544.85</v>
      </c>
      <c r="U1104" s="27">
        <v>-0.11600000000000001</v>
      </c>
      <c r="V1104" s="2">
        <v>533975</v>
      </c>
      <c r="W1104" s="27">
        <v>3.9E-2</v>
      </c>
      <c r="X1104" s="2">
        <v>2287</v>
      </c>
      <c r="Y1104" s="2">
        <v>519972</v>
      </c>
      <c r="Z1104" s="27">
        <v>3.7999999999999999E-2</v>
      </c>
      <c r="AA1104" s="14">
        <v>2653.33</v>
      </c>
      <c r="AB1104" s="2">
        <v>515666</v>
      </c>
      <c r="AC1104" s="27">
        <v>3.5999999999999997E-2</v>
      </c>
      <c r="AD1104" s="14">
        <v>3129.7</v>
      </c>
      <c r="AE1104" s="27">
        <v>-3.4000000000000002E-2</v>
      </c>
    </row>
    <row r="1105" spans="1:31" x14ac:dyDescent="0.3">
      <c r="A1105" t="s">
        <v>1574</v>
      </c>
      <c r="B1105" s="2">
        <v>0</v>
      </c>
      <c r="C1105" s="27">
        <v>0</v>
      </c>
      <c r="D1105" s="2">
        <v>80</v>
      </c>
      <c r="E1105" s="2">
        <v>0</v>
      </c>
      <c r="F1105" s="27">
        <v>0</v>
      </c>
      <c r="G1105" s="14">
        <v>11.5151515151515</v>
      </c>
      <c r="H1105" s="2">
        <v>0</v>
      </c>
      <c r="I1105" s="27">
        <v>0</v>
      </c>
      <c r="J1105" s="14">
        <v>12.727273</v>
      </c>
      <c r="K1105" s="27"/>
      <c r="L1105" s="2">
        <v>410</v>
      </c>
      <c r="M1105" s="27">
        <v>1E-3</v>
      </c>
      <c r="N1105" s="2">
        <v>84</v>
      </c>
      <c r="O1105" s="2">
        <v>358</v>
      </c>
      <c r="P1105" s="27">
        <v>1E-3</v>
      </c>
      <c r="Q1105" s="14">
        <v>75.150000000000006</v>
      </c>
      <c r="R1105" s="2">
        <v>514</v>
      </c>
      <c r="S1105" s="27">
        <v>2E-3</v>
      </c>
      <c r="T1105" s="14">
        <v>120</v>
      </c>
      <c r="U1105" s="27">
        <v>0.254</v>
      </c>
      <c r="V1105" s="2">
        <v>17070</v>
      </c>
      <c r="W1105" s="27">
        <v>1E-3</v>
      </c>
      <c r="X1105" s="2">
        <v>573</v>
      </c>
      <c r="Y1105" s="2">
        <v>15576</v>
      </c>
      <c r="Z1105" s="27">
        <v>1E-3</v>
      </c>
      <c r="AA1105" s="14">
        <v>556.36</v>
      </c>
      <c r="AB1105" s="2">
        <v>15205</v>
      </c>
      <c r="AC1105" s="27">
        <v>1E-3</v>
      </c>
      <c r="AD1105" s="14">
        <v>623.64</v>
      </c>
      <c r="AE1105" s="27">
        <v>-0.109</v>
      </c>
    </row>
    <row r="1106" spans="1:31" x14ac:dyDescent="0.3">
      <c r="A1106" s="18"/>
      <c r="B1106" s="18"/>
      <c r="C1106" s="18"/>
      <c r="D1106" s="18"/>
      <c r="E1106" s="18"/>
      <c r="F1106" s="18"/>
      <c r="G1106" s="18"/>
      <c r="H1106" s="18"/>
      <c r="I1106" s="18"/>
      <c r="J1106" s="18"/>
      <c r="K1106" s="18"/>
      <c r="L1106" s="18"/>
      <c r="M1106" s="18"/>
      <c r="N1106" s="18"/>
      <c r="O1106" s="18"/>
      <c r="P1106" s="18"/>
      <c r="Q1106" s="18"/>
      <c r="R1106" s="18"/>
      <c r="S1106" s="18"/>
      <c r="T1106" s="18"/>
      <c r="U1106" s="18"/>
      <c r="V1106" s="18"/>
      <c r="W1106" s="18"/>
      <c r="X1106" s="18"/>
      <c r="Y1106" s="18"/>
      <c r="Z1106" s="18"/>
      <c r="AA1106" s="18"/>
      <c r="AB1106" s="18"/>
      <c r="AC1106" s="18"/>
      <c r="AD1106" s="18"/>
      <c r="AE1106" s="18"/>
    </row>
    <row r="1107" spans="1:31" x14ac:dyDescent="0.3">
      <c r="A1107" s="122" t="s">
        <v>1946</v>
      </c>
      <c r="B1107" s="122"/>
      <c r="C1107" s="122"/>
      <c r="D1107" s="122"/>
      <c r="E1107" s="122"/>
      <c r="F1107" s="122"/>
      <c r="G1107" s="122"/>
      <c r="H1107" s="122"/>
      <c r="I1107" s="122"/>
      <c r="J1107" s="122"/>
      <c r="K1107" s="122"/>
      <c r="L1107" s="122"/>
      <c r="M1107" s="122"/>
      <c r="N1107" s="122"/>
      <c r="O1107" s="122"/>
      <c r="P1107" s="122"/>
      <c r="Q1107" s="122"/>
      <c r="R1107" s="122"/>
      <c r="S1107" s="122"/>
      <c r="T1107" s="122"/>
      <c r="U1107" s="122"/>
      <c r="V1107" s="122"/>
      <c r="W1107" s="122"/>
      <c r="X1107" s="122"/>
      <c r="Y1107" s="122"/>
      <c r="Z1107" s="122"/>
      <c r="AA1107" s="122"/>
      <c r="AB1107" s="122"/>
      <c r="AC1107" s="122"/>
      <c r="AD1107" s="122"/>
      <c r="AE1107" s="122"/>
    </row>
    <row r="1108" spans="1:31" x14ac:dyDescent="0.3">
      <c r="B1108" s="198" t="s">
        <v>1720</v>
      </c>
      <c r="C1108" s="198"/>
      <c r="D1108" s="198" t="s">
        <v>1721</v>
      </c>
      <c r="E1108" s="198" t="s">
        <v>1720</v>
      </c>
      <c r="F1108" s="198"/>
      <c r="G1108" s="198" t="s">
        <v>1721</v>
      </c>
      <c r="H1108" s="198" t="s">
        <v>1720</v>
      </c>
      <c r="I1108" s="198"/>
      <c r="J1108" s="198" t="s">
        <v>1721</v>
      </c>
      <c r="K1108" t="s">
        <v>188</v>
      </c>
      <c r="L1108" s="198" t="s">
        <v>1720</v>
      </c>
      <c r="M1108" s="198"/>
      <c r="N1108" s="198" t="s">
        <v>1721</v>
      </c>
      <c r="O1108" s="198" t="s">
        <v>1720</v>
      </c>
      <c r="P1108" s="198"/>
      <c r="Q1108" s="198" t="s">
        <v>1721</v>
      </c>
      <c r="R1108" s="198" t="s">
        <v>1720</v>
      </c>
      <c r="S1108" s="198"/>
      <c r="T1108" s="198" t="s">
        <v>1721</v>
      </c>
      <c r="U1108" t="s">
        <v>188</v>
      </c>
      <c r="V1108" s="198" t="s">
        <v>1720</v>
      </c>
      <c r="W1108" s="198"/>
      <c r="X1108" s="198" t="s">
        <v>1721</v>
      </c>
      <c r="Y1108" s="198" t="s">
        <v>1720</v>
      </c>
      <c r="Z1108" s="198"/>
      <c r="AA1108" s="198" t="s">
        <v>1721</v>
      </c>
      <c r="AB1108" s="198" t="s">
        <v>1720</v>
      </c>
      <c r="AC1108" s="198"/>
      <c r="AD1108" s="198" t="s">
        <v>1721</v>
      </c>
      <c r="AE1108" t="s">
        <v>188</v>
      </c>
    </row>
    <row r="1109" spans="1:31" x14ac:dyDescent="0.3">
      <c r="A1109" t="s">
        <v>190</v>
      </c>
      <c r="B1109" s="2">
        <v>2574</v>
      </c>
      <c r="C1109" s="27" t="s">
        <v>188</v>
      </c>
      <c r="D1109" s="2">
        <v>129.09090909090901</v>
      </c>
      <c r="E1109" s="2">
        <v>2913</v>
      </c>
      <c r="F1109" s="27" t="s">
        <v>188</v>
      </c>
      <c r="G1109" s="14">
        <v>92.121212121212096</v>
      </c>
      <c r="H1109" s="2">
        <v>2838</v>
      </c>
      <c r="I1109" s="27" t="s">
        <v>188</v>
      </c>
      <c r="J1109" s="14">
        <v>109.090912</v>
      </c>
      <c r="K1109" s="27">
        <v>0.10256410256410256</v>
      </c>
      <c r="L1109" s="2">
        <v>283836</v>
      </c>
      <c r="M1109" s="27" t="s">
        <v>188</v>
      </c>
      <c r="N1109" s="2">
        <v>853</v>
      </c>
      <c r="O1109" s="2">
        <v>296305</v>
      </c>
      <c r="P1109" s="27" t="s">
        <v>188</v>
      </c>
      <c r="Q1109" s="14">
        <v>755.15</v>
      </c>
      <c r="R1109" s="2">
        <v>310097</v>
      </c>
      <c r="S1109" s="27" t="s">
        <v>188</v>
      </c>
      <c r="T1109" s="14">
        <v>749.7</v>
      </c>
      <c r="U1109" s="27">
        <v>9.2999999999999999E-2</v>
      </c>
      <c r="V1109" s="2">
        <v>12392852</v>
      </c>
      <c r="W1109" s="27" t="s">
        <v>188</v>
      </c>
      <c r="X1109" s="2">
        <v>13533</v>
      </c>
      <c r="Y1109" s="2">
        <v>12717801</v>
      </c>
      <c r="Z1109" s="27" t="s">
        <v>188</v>
      </c>
      <c r="AA1109" s="14">
        <v>11122.42</v>
      </c>
      <c r="AB1109" s="2">
        <v>13103114</v>
      </c>
      <c r="AC1109" s="27" t="s">
        <v>188</v>
      </c>
      <c r="AD1109" s="14">
        <v>11237.58</v>
      </c>
      <c r="AE1109" s="27">
        <v>5.7000000000000002E-2</v>
      </c>
    </row>
    <row r="1110" spans="1:31" x14ac:dyDescent="0.3">
      <c r="A1110" t="s">
        <v>1947</v>
      </c>
      <c r="B1110" s="2">
        <v>1166</v>
      </c>
      <c r="C1110" s="27">
        <v>0.45299145299145299</v>
      </c>
      <c r="D1110" s="2">
        <v>96.363636363636402</v>
      </c>
      <c r="E1110" s="2">
        <v>1083</v>
      </c>
      <c r="F1110" s="27">
        <v>0.37178166838311022</v>
      </c>
      <c r="G1110" s="14">
        <v>102.424242424242</v>
      </c>
      <c r="H1110" s="2">
        <v>1347</v>
      </c>
      <c r="I1110" s="27">
        <v>0.47463002114164904</v>
      </c>
      <c r="J1110" s="14">
        <v>115.757576</v>
      </c>
      <c r="K1110" s="27">
        <v>0.15523156089193826</v>
      </c>
      <c r="L1110" s="2">
        <v>156132</v>
      </c>
      <c r="M1110" s="27">
        <v>0.55000000000000004</v>
      </c>
      <c r="N1110" s="2">
        <v>1162</v>
      </c>
      <c r="O1110" s="2">
        <v>156474</v>
      </c>
      <c r="P1110" s="27">
        <v>0.52800000000000002</v>
      </c>
      <c r="Q1110" s="14">
        <v>1039.3900000000001</v>
      </c>
      <c r="R1110" s="2">
        <v>166420</v>
      </c>
      <c r="S1110" s="27">
        <v>0.53700000000000003</v>
      </c>
      <c r="T1110" s="14">
        <v>1273.94</v>
      </c>
      <c r="U1110" s="27">
        <v>6.6000000000000003E-2</v>
      </c>
      <c r="V1110" s="2">
        <v>7112050</v>
      </c>
      <c r="W1110" s="27">
        <v>0.57399999999999995</v>
      </c>
      <c r="X1110" s="2">
        <v>23474</v>
      </c>
      <c r="Y1110" s="2">
        <v>6909176</v>
      </c>
      <c r="Z1110" s="27">
        <v>0.54300000000000004</v>
      </c>
      <c r="AA1110" s="14">
        <v>22243.03</v>
      </c>
      <c r="AB1110" s="2">
        <v>7241318</v>
      </c>
      <c r="AC1110" s="27">
        <v>0.55300000000000005</v>
      </c>
      <c r="AD1110" s="14">
        <v>21643.03</v>
      </c>
      <c r="AE1110" s="27">
        <v>1.7999999999999999E-2</v>
      </c>
    </row>
    <row r="1111" spans="1:31" x14ac:dyDescent="0.3">
      <c r="A1111" t="s">
        <v>1948</v>
      </c>
      <c r="B1111" s="2">
        <v>1085</v>
      </c>
      <c r="C1111" s="27">
        <v>0.42152292152292153</v>
      </c>
      <c r="D1111" s="2">
        <v>93.3333333333333</v>
      </c>
      <c r="E1111" s="2">
        <v>1039</v>
      </c>
      <c r="F1111" s="27">
        <v>0.35667696532784071</v>
      </c>
      <c r="G1111" s="14">
        <v>100.60606060606</v>
      </c>
      <c r="H1111" s="2">
        <v>1318</v>
      </c>
      <c r="I1111" s="27">
        <v>0.46441155743481327</v>
      </c>
      <c r="J1111" s="14">
        <v>114.545456</v>
      </c>
      <c r="K1111" s="27">
        <v>0.21474654377880184</v>
      </c>
      <c r="L1111" s="2">
        <v>142825</v>
      </c>
      <c r="M1111" s="27">
        <v>0.503</v>
      </c>
      <c r="N1111" s="2">
        <v>1141</v>
      </c>
      <c r="O1111" s="2">
        <v>143948</v>
      </c>
      <c r="P1111" s="27">
        <v>0.48599999999999999</v>
      </c>
      <c r="Q1111" s="14">
        <v>1048.48</v>
      </c>
      <c r="R1111" s="2">
        <v>154826</v>
      </c>
      <c r="S1111" s="27">
        <v>0.499</v>
      </c>
      <c r="T1111" s="14">
        <v>1289.7</v>
      </c>
      <c r="U1111" s="27">
        <v>8.4000000000000005E-2</v>
      </c>
      <c r="V1111" s="2">
        <v>5819302</v>
      </c>
      <c r="W1111" s="27">
        <v>0.47</v>
      </c>
      <c r="X1111" s="2">
        <v>19911</v>
      </c>
      <c r="Y1111" s="2">
        <v>5701979</v>
      </c>
      <c r="Z1111" s="27">
        <v>0.44800000000000001</v>
      </c>
      <c r="AA1111" s="14">
        <v>18683.64</v>
      </c>
      <c r="AB1111" s="2">
        <v>5961346</v>
      </c>
      <c r="AC1111" s="27">
        <v>0.45500000000000002</v>
      </c>
      <c r="AD1111" s="14">
        <v>18481.82</v>
      </c>
      <c r="AE1111" s="27">
        <v>2.4E-2</v>
      </c>
    </row>
    <row r="1112" spans="1:31" x14ac:dyDescent="0.3">
      <c r="A1112" t="s">
        <v>1949</v>
      </c>
      <c r="B1112" s="2">
        <v>75</v>
      </c>
      <c r="C1112" s="27">
        <v>2.9137529137529136E-2</v>
      </c>
      <c r="D1112" s="2">
        <v>23.636363636363601</v>
      </c>
      <c r="E1112" s="2">
        <v>34</v>
      </c>
      <c r="F1112" s="27">
        <v>1.167181599725369E-2</v>
      </c>
      <c r="G1112" s="14">
        <v>17.5757575757575</v>
      </c>
      <c r="H1112" s="2">
        <v>29</v>
      </c>
      <c r="I1112" s="27">
        <v>1.0218463706835801E-2</v>
      </c>
      <c r="J1112" s="14">
        <v>18.181818</v>
      </c>
      <c r="K1112" s="27">
        <v>-0.61333333333333329</v>
      </c>
      <c r="L1112" s="2">
        <v>3679</v>
      </c>
      <c r="M1112" s="27">
        <v>1.2999999999999999E-2</v>
      </c>
      <c r="N1112" s="2">
        <v>232</v>
      </c>
      <c r="O1112" s="2">
        <v>3791</v>
      </c>
      <c r="P1112" s="27">
        <v>1.2999999999999999E-2</v>
      </c>
      <c r="Q1112" s="14">
        <v>186.67</v>
      </c>
      <c r="R1112" s="2">
        <v>3121</v>
      </c>
      <c r="S1112" s="27">
        <v>0.01</v>
      </c>
      <c r="T1112" s="14">
        <v>271.52</v>
      </c>
      <c r="U1112" s="27">
        <v>-0.152</v>
      </c>
      <c r="V1112" s="2">
        <v>517368</v>
      </c>
      <c r="W1112" s="27">
        <v>4.2000000000000003E-2</v>
      </c>
      <c r="X1112" s="2">
        <v>3715</v>
      </c>
      <c r="Y1112" s="2">
        <v>481657</v>
      </c>
      <c r="Z1112" s="27">
        <v>3.7999999999999999E-2</v>
      </c>
      <c r="AA1112" s="14">
        <v>3538.18</v>
      </c>
      <c r="AB1112" s="2">
        <v>518190</v>
      </c>
      <c r="AC1112" s="27">
        <v>0.04</v>
      </c>
      <c r="AD1112" s="14">
        <v>3812.73</v>
      </c>
      <c r="AE1112" s="27">
        <v>2E-3</v>
      </c>
    </row>
    <row r="1113" spans="1:31" x14ac:dyDescent="0.3">
      <c r="A1113" t="s">
        <v>4597</v>
      </c>
      <c r="B1113" s="2">
        <v>0</v>
      </c>
      <c r="C1113" s="27">
        <v>0</v>
      </c>
      <c r="D1113" s="2">
        <v>80</v>
      </c>
      <c r="E1113" s="2">
        <v>0</v>
      </c>
      <c r="F1113" s="27">
        <v>0</v>
      </c>
      <c r="G1113" s="14">
        <v>11.5151515151515</v>
      </c>
      <c r="H1113" s="2">
        <v>0</v>
      </c>
      <c r="I1113" s="27">
        <v>0</v>
      </c>
      <c r="J1113" s="14">
        <v>12.727273</v>
      </c>
      <c r="K1113" s="27"/>
      <c r="L1113" s="2">
        <v>502</v>
      </c>
      <c r="M1113" s="27">
        <v>2E-3</v>
      </c>
      <c r="N1113" s="2">
        <v>82</v>
      </c>
      <c r="O1113" s="2">
        <v>545</v>
      </c>
      <c r="P1113" s="27">
        <v>2E-3</v>
      </c>
      <c r="Q1113" s="14">
        <v>106.67</v>
      </c>
      <c r="R1113" s="2">
        <v>376</v>
      </c>
      <c r="S1113" s="27">
        <v>1E-3</v>
      </c>
      <c r="T1113" s="14">
        <v>68.48</v>
      </c>
      <c r="U1113" s="27">
        <v>-0.251</v>
      </c>
      <c r="V1113" s="2">
        <v>51765</v>
      </c>
      <c r="W1113" s="27">
        <v>4.0000000000000001E-3</v>
      </c>
      <c r="X1113" s="2">
        <v>862</v>
      </c>
      <c r="Y1113" s="2">
        <v>48149</v>
      </c>
      <c r="Z1113" s="27">
        <v>4.0000000000000001E-3</v>
      </c>
      <c r="AA1113" s="14">
        <v>876.97</v>
      </c>
      <c r="AB1113" s="2">
        <v>52801</v>
      </c>
      <c r="AC1113" s="27">
        <v>4.0000000000000001E-3</v>
      </c>
      <c r="AD1113" s="14">
        <v>946.06</v>
      </c>
      <c r="AE1113" s="27">
        <v>0.02</v>
      </c>
    </row>
    <row r="1114" spans="1:31" x14ac:dyDescent="0.3">
      <c r="A1114" t="s">
        <v>1950</v>
      </c>
      <c r="B1114" s="2">
        <v>0</v>
      </c>
      <c r="C1114" s="27">
        <v>0</v>
      </c>
      <c r="D1114" s="2">
        <v>80</v>
      </c>
      <c r="E1114" s="2">
        <v>10</v>
      </c>
      <c r="F1114" s="27">
        <v>3.4328870580157913E-3</v>
      </c>
      <c r="G1114" s="14">
        <v>8.4848484848484809</v>
      </c>
      <c r="H1114" s="2">
        <v>0</v>
      </c>
      <c r="I1114" s="27">
        <v>0</v>
      </c>
      <c r="J1114" s="14">
        <v>12.727273</v>
      </c>
      <c r="K1114" s="27"/>
      <c r="L1114" s="2">
        <v>507</v>
      </c>
      <c r="M1114" s="27">
        <v>2E-3</v>
      </c>
      <c r="N1114" s="2">
        <v>89</v>
      </c>
      <c r="O1114" s="2">
        <v>509</v>
      </c>
      <c r="P1114" s="27">
        <v>2E-3</v>
      </c>
      <c r="Q1114" s="14">
        <v>85.45</v>
      </c>
      <c r="R1114" s="2">
        <v>758</v>
      </c>
      <c r="S1114" s="27">
        <v>2E-3</v>
      </c>
      <c r="T1114" s="14">
        <v>142.41999999999999</v>
      </c>
      <c r="U1114" s="27">
        <v>0.495</v>
      </c>
      <c r="V1114" s="2">
        <v>82838</v>
      </c>
      <c r="W1114" s="27">
        <v>7.0000000000000001E-3</v>
      </c>
      <c r="X1114" s="2">
        <v>1015</v>
      </c>
      <c r="Y1114" s="2">
        <v>78204</v>
      </c>
      <c r="Z1114" s="27">
        <v>6.0000000000000001E-3</v>
      </c>
      <c r="AA1114" s="14">
        <v>1330.91</v>
      </c>
      <c r="AB1114" s="2">
        <v>83685</v>
      </c>
      <c r="AC1114" s="27">
        <v>6.0000000000000001E-3</v>
      </c>
      <c r="AD1114" s="14">
        <v>1305.45</v>
      </c>
      <c r="AE1114" s="27">
        <v>0.01</v>
      </c>
    </row>
    <row r="1115" spans="1:31" x14ac:dyDescent="0.3">
      <c r="A1115" t="s">
        <v>1951</v>
      </c>
      <c r="B1115" s="2">
        <v>0</v>
      </c>
      <c r="C1115" s="27">
        <v>0</v>
      </c>
      <c r="D1115" s="2">
        <v>80</v>
      </c>
      <c r="E1115" s="2">
        <v>0</v>
      </c>
      <c r="F1115" s="27">
        <v>0</v>
      </c>
      <c r="G1115" s="14">
        <v>11.5151515151515</v>
      </c>
      <c r="H1115" s="2">
        <v>0</v>
      </c>
      <c r="I1115" s="27">
        <v>0</v>
      </c>
      <c r="J1115" s="14">
        <v>12.727273</v>
      </c>
      <c r="K1115" s="27"/>
      <c r="L1115" s="2">
        <v>341</v>
      </c>
      <c r="M1115" s="27">
        <v>1E-3</v>
      </c>
      <c r="N1115" s="2">
        <v>78</v>
      </c>
      <c r="O1115" s="2">
        <v>246</v>
      </c>
      <c r="P1115" s="27">
        <v>1E-3</v>
      </c>
      <c r="Q1115" s="14">
        <v>70.3</v>
      </c>
      <c r="R1115" s="2">
        <v>402</v>
      </c>
      <c r="S1115" s="27">
        <v>1E-3</v>
      </c>
      <c r="T1115" s="14">
        <v>93.94</v>
      </c>
      <c r="U1115" s="27">
        <v>0.17899999999999999</v>
      </c>
      <c r="V1115" s="2">
        <v>81354</v>
      </c>
      <c r="W1115" s="27">
        <v>7.0000000000000001E-3</v>
      </c>
      <c r="X1115" s="2">
        <v>890</v>
      </c>
      <c r="Y1115" s="2">
        <v>78086</v>
      </c>
      <c r="Z1115" s="27">
        <v>6.0000000000000001E-3</v>
      </c>
      <c r="AA1115" s="14">
        <v>1084.8499999999999</v>
      </c>
      <c r="AB1115" s="2">
        <v>78987</v>
      </c>
      <c r="AC1115" s="27">
        <v>6.0000000000000001E-3</v>
      </c>
      <c r="AD1115" s="14">
        <v>1149.0899999999999</v>
      </c>
      <c r="AE1115" s="27">
        <v>-2.9000000000000001E-2</v>
      </c>
    </row>
    <row r="1116" spans="1:31" x14ac:dyDescent="0.3">
      <c r="A1116" t="s">
        <v>1952</v>
      </c>
      <c r="B1116" s="2">
        <v>0</v>
      </c>
      <c r="C1116" s="27">
        <v>0</v>
      </c>
      <c r="D1116" s="2">
        <v>80</v>
      </c>
      <c r="E1116" s="2">
        <v>0</v>
      </c>
      <c r="F1116" s="27">
        <v>0</v>
      </c>
      <c r="G1116" s="14">
        <v>11.5151515151515</v>
      </c>
      <c r="H1116" s="2">
        <v>0</v>
      </c>
      <c r="I1116" s="27">
        <v>0</v>
      </c>
      <c r="J1116" s="14">
        <v>12.727273</v>
      </c>
      <c r="K1116" s="27"/>
      <c r="L1116" s="2">
        <v>118</v>
      </c>
      <c r="M1116" s="27">
        <v>0</v>
      </c>
      <c r="N1116" s="2">
        <v>65</v>
      </c>
      <c r="O1116" s="2">
        <v>181</v>
      </c>
      <c r="P1116" s="27">
        <v>1E-3</v>
      </c>
      <c r="Q1116" s="14">
        <v>50.3</v>
      </c>
      <c r="R1116" s="2">
        <v>83</v>
      </c>
      <c r="S1116" s="27">
        <v>0</v>
      </c>
      <c r="T1116" s="14">
        <v>44.85</v>
      </c>
      <c r="U1116" s="27">
        <v>-0.29699999999999999</v>
      </c>
      <c r="V1116" s="2">
        <v>55491</v>
      </c>
      <c r="W1116" s="27">
        <v>4.0000000000000001E-3</v>
      </c>
      <c r="X1116" s="2">
        <v>777</v>
      </c>
      <c r="Y1116" s="2">
        <v>51716</v>
      </c>
      <c r="Z1116" s="27">
        <v>4.0000000000000001E-3</v>
      </c>
      <c r="AA1116" s="14">
        <v>1007.88</v>
      </c>
      <c r="AB1116" s="2">
        <v>55208</v>
      </c>
      <c r="AC1116" s="27">
        <v>4.0000000000000001E-3</v>
      </c>
      <c r="AD1116" s="14">
        <v>1058.79</v>
      </c>
      <c r="AE1116" s="27">
        <v>-5.0000000000000001E-3</v>
      </c>
    </row>
    <row r="1117" spans="1:31" x14ac:dyDescent="0.3">
      <c r="A1117" t="s">
        <v>1953</v>
      </c>
      <c r="B1117" s="2">
        <v>0</v>
      </c>
      <c r="C1117" s="27">
        <v>0</v>
      </c>
      <c r="D1117" s="2">
        <v>80</v>
      </c>
      <c r="E1117" s="2">
        <v>0</v>
      </c>
      <c r="F1117" s="27">
        <v>0</v>
      </c>
      <c r="G1117" s="14">
        <v>11.5151515151515</v>
      </c>
      <c r="H1117" s="2">
        <v>0</v>
      </c>
      <c r="I1117" s="27">
        <v>0</v>
      </c>
      <c r="J1117" s="14">
        <v>12.727273</v>
      </c>
      <c r="K1117" s="27"/>
      <c r="L1117" s="2">
        <v>83</v>
      </c>
      <c r="M1117" s="27">
        <v>0</v>
      </c>
      <c r="N1117" s="2">
        <v>32</v>
      </c>
      <c r="O1117" s="2">
        <v>87</v>
      </c>
      <c r="P1117" s="27">
        <v>0</v>
      </c>
      <c r="Q1117" s="14">
        <v>29.7</v>
      </c>
      <c r="R1117" s="2">
        <v>91</v>
      </c>
      <c r="S1117" s="27">
        <v>0</v>
      </c>
      <c r="T1117" s="14">
        <v>41.82</v>
      </c>
      <c r="U1117" s="27">
        <v>9.6000000000000002E-2</v>
      </c>
      <c r="V1117" s="2">
        <v>57847</v>
      </c>
      <c r="W1117" s="27">
        <v>5.0000000000000001E-3</v>
      </c>
      <c r="X1117" s="2">
        <v>833</v>
      </c>
      <c r="Y1117" s="2">
        <v>57478</v>
      </c>
      <c r="Z1117" s="27">
        <v>5.0000000000000001E-3</v>
      </c>
      <c r="AA1117" s="14">
        <v>841.21</v>
      </c>
      <c r="AB1117" s="2">
        <v>61083</v>
      </c>
      <c r="AC1117" s="27">
        <v>5.0000000000000001E-3</v>
      </c>
      <c r="AD1117" s="14">
        <v>1173.33</v>
      </c>
      <c r="AE1117" s="27">
        <v>5.6000000000000001E-2</v>
      </c>
    </row>
    <row r="1118" spans="1:31" x14ac:dyDescent="0.3">
      <c r="A1118" t="s">
        <v>1954</v>
      </c>
      <c r="B1118" s="2">
        <v>0</v>
      </c>
      <c r="C1118" s="27">
        <v>0</v>
      </c>
      <c r="D1118" s="2">
        <v>80</v>
      </c>
      <c r="E1118" s="2">
        <v>0</v>
      </c>
      <c r="F1118" s="27">
        <v>0</v>
      </c>
      <c r="G1118" s="14">
        <v>11.5151515151515</v>
      </c>
      <c r="H1118" s="2">
        <v>0</v>
      </c>
      <c r="I1118" s="27">
        <v>0</v>
      </c>
      <c r="J1118" s="14">
        <v>12.727273</v>
      </c>
      <c r="K1118" s="27"/>
      <c r="L1118" s="2">
        <v>133</v>
      </c>
      <c r="M1118" s="27">
        <v>0</v>
      </c>
      <c r="N1118" s="2">
        <v>44</v>
      </c>
      <c r="O1118" s="2">
        <v>78</v>
      </c>
      <c r="P1118" s="27">
        <v>0</v>
      </c>
      <c r="Q1118" s="14">
        <v>24.85</v>
      </c>
      <c r="R1118" s="2">
        <v>149</v>
      </c>
      <c r="S1118" s="27">
        <v>0</v>
      </c>
      <c r="T1118" s="14">
        <v>40</v>
      </c>
      <c r="U1118" s="27">
        <v>0.12</v>
      </c>
      <c r="V1118" s="2">
        <v>83278</v>
      </c>
      <c r="W1118" s="27">
        <v>7.0000000000000001E-3</v>
      </c>
      <c r="X1118" s="2">
        <v>1124</v>
      </c>
      <c r="Y1118" s="2">
        <v>83450</v>
      </c>
      <c r="Z1118" s="27">
        <v>7.0000000000000001E-3</v>
      </c>
      <c r="AA1118" s="14">
        <v>1150.3</v>
      </c>
      <c r="AB1118" s="2">
        <v>94790</v>
      </c>
      <c r="AC1118" s="27">
        <v>7.0000000000000001E-3</v>
      </c>
      <c r="AD1118" s="14">
        <v>1522.42</v>
      </c>
      <c r="AE1118" s="27">
        <v>0.13800000000000001</v>
      </c>
    </row>
    <row r="1119" spans="1:31" x14ac:dyDescent="0.3">
      <c r="A1119" t="s">
        <v>1955</v>
      </c>
      <c r="B1119" s="2">
        <v>6</v>
      </c>
      <c r="C1119" s="27">
        <v>2.331002331002331E-3</v>
      </c>
      <c r="D1119" s="2">
        <v>8.4848484848484809</v>
      </c>
      <c r="E1119" s="2">
        <v>0</v>
      </c>
      <c r="F1119" s="27">
        <v>0</v>
      </c>
      <c r="G1119" s="14">
        <v>11.5151515151515</v>
      </c>
      <c r="H1119" s="2">
        <v>0</v>
      </c>
      <c r="I1119" s="27">
        <v>0</v>
      </c>
      <c r="J1119" s="14">
        <v>12.727273</v>
      </c>
      <c r="K1119" s="27">
        <v>-1</v>
      </c>
      <c r="L1119" s="2">
        <v>7703</v>
      </c>
      <c r="M1119" s="27">
        <v>2.7E-2</v>
      </c>
      <c r="N1119" s="2">
        <v>368</v>
      </c>
      <c r="O1119" s="2">
        <v>6979</v>
      </c>
      <c r="P1119" s="27">
        <v>2.4E-2</v>
      </c>
      <c r="Q1119" s="14">
        <v>294.55</v>
      </c>
      <c r="R1119" s="2">
        <v>6402</v>
      </c>
      <c r="S1119" s="27">
        <v>2.1000000000000001E-2</v>
      </c>
      <c r="T1119" s="14">
        <v>400.61</v>
      </c>
      <c r="U1119" s="27">
        <v>-0.16900000000000001</v>
      </c>
      <c r="V1119" s="2">
        <v>351863</v>
      </c>
      <c r="W1119" s="27">
        <v>2.8000000000000001E-2</v>
      </c>
      <c r="X1119" s="2">
        <v>1722</v>
      </c>
      <c r="Y1119" s="2">
        <v>319772</v>
      </c>
      <c r="Z1119" s="27">
        <v>2.5000000000000001E-2</v>
      </c>
      <c r="AA1119" s="14">
        <v>2021.21</v>
      </c>
      <c r="AB1119" s="2">
        <v>327588</v>
      </c>
      <c r="AC1119" s="27">
        <v>2.5000000000000001E-2</v>
      </c>
      <c r="AD1119" s="14">
        <v>2774.55</v>
      </c>
      <c r="AE1119" s="27">
        <v>-6.9000000000000006E-2</v>
      </c>
    </row>
    <row r="1120" spans="1:31" x14ac:dyDescent="0.3">
      <c r="A1120" t="s">
        <v>1956</v>
      </c>
      <c r="B1120" s="2">
        <v>0</v>
      </c>
      <c r="C1120" s="27">
        <v>0</v>
      </c>
      <c r="D1120" s="2">
        <v>80</v>
      </c>
      <c r="E1120" s="2">
        <v>0</v>
      </c>
      <c r="F1120" s="27">
        <v>0</v>
      </c>
      <c r="G1120" s="14">
        <v>11.5151515151515</v>
      </c>
      <c r="H1120" s="2">
        <v>0</v>
      </c>
      <c r="I1120" s="27">
        <v>0</v>
      </c>
      <c r="J1120" s="14">
        <v>12.727273</v>
      </c>
      <c r="K1120" s="27"/>
      <c r="L1120" s="2">
        <v>241</v>
      </c>
      <c r="M1120" s="27">
        <v>1E-3</v>
      </c>
      <c r="N1120" s="2">
        <v>62</v>
      </c>
      <c r="O1120" s="2">
        <v>110</v>
      </c>
      <c r="P1120" s="27">
        <v>0</v>
      </c>
      <c r="Q1120" s="14">
        <v>33.33</v>
      </c>
      <c r="R1120" s="2">
        <v>212</v>
      </c>
      <c r="S1120" s="27">
        <v>1E-3</v>
      </c>
      <c r="T1120" s="14">
        <v>75.150000000000006</v>
      </c>
      <c r="U1120" s="27">
        <v>-0.12</v>
      </c>
      <c r="V1120" s="2">
        <v>10944</v>
      </c>
      <c r="W1120" s="27">
        <v>1E-3</v>
      </c>
      <c r="X1120" s="2">
        <v>414</v>
      </c>
      <c r="Y1120" s="2">
        <v>8685</v>
      </c>
      <c r="Z1120" s="27">
        <v>1E-3</v>
      </c>
      <c r="AA1120" s="14">
        <v>370.3</v>
      </c>
      <c r="AB1120" s="2">
        <v>7640</v>
      </c>
      <c r="AC1120" s="27">
        <v>1E-3</v>
      </c>
      <c r="AD1120" s="14">
        <v>412.73</v>
      </c>
      <c r="AE1120" s="27">
        <v>-0.30199999999999999</v>
      </c>
    </row>
    <row r="1121" spans="1:31" x14ac:dyDescent="0.3">
      <c r="A1121" t="s">
        <v>1957</v>
      </c>
      <c r="B1121" s="2">
        <v>1408</v>
      </c>
      <c r="C1121" s="27">
        <v>0.54700854700854706</v>
      </c>
      <c r="D1121" s="2">
        <v>124.84848484848401</v>
      </c>
      <c r="E1121" s="2">
        <v>1830</v>
      </c>
      <c r="F1121" s="27">
        <v>0.62821833161688978</v>
      </c>
      <c r="G1121" s="14">
        <v>89.696969696969703</v>
      </c>
      <c r="H1121" s="2">
        <v>1491</v>
      </c>
      <c r="I1121" s="27">
        <v>0.52536997885835091</v>
      </c>
      <c r="J1121" s="14">
        <v>133.939392</v>
      </c>
      <c r="K1121" s="27">
        <v>5.894886363636364E-2</v>
      </c>
      <c r="L1121" s="2">
        <v>127704</v>
      </c>
      <c r="M1121" s="27">
        <v>0.45</v>
      </c>
      <c r="N1121" s="2">
        <v>1070</v>
      </c>
      <c r="O1121" s="2">
        <v>139831</v>
      </c>
      <c r="P1121" s="27">
        <v>0.47199999999999998</v>
      </c>
      <c r="Q1121" s="14">
        <v>1081.21</v>
      </c>
      <c r="R1121" s="2">
        <v>143677</v>
      </c>
      <c r="S1121" s="27">
        <v>0.46300000000000002</v>
      </c>
      <c r="T1121" s="14">
        <v>1394.55</v>
      </c>
      <c r="U1121" s="27">
        <v>0.125</v>
      </c>
      <c r="V1121" s="2">
        <v>5280802</v>
      </c>
      <c r="W1121" s="27">
        <v>0.42599999999999999</v>
      </c>
      <c r="X1121" s="2">
        <v>12172</v>
      </c>
      <c r="Y1121" s="2">
        <v>5808625</v>
      </c>
      <c r="Z1121" s="27">
        <v>0.45700000000000002</v>
      </c>
      <c r="AA1121" s="14">
        <v>12618.79</v>
      </c>
      <c r="AB1121" s="2">
        <v>5861796</v>
      </c>
      <c r="AC1121" s="27">
        <v>0.44700000000000001</v>
      </c>
      <c r="AD1121" s="14">
        <v>12320</v>
      </c>
      <c r="AE1121" s="27">
        <v>0.11</v>
      </c>
    </row>
    <row r="1122" spans="1:31" x14ac:dyDescent="0.3">
      <c r="A1122" t="s">
        <v>1948</v>
      </c>
      <c r="B1122" s="2">
        <v>477</v>
      </c>
      <c r="C1122" s="27">
        <v>0.18531468531468531</v>
      </c>
      <c r="D1122" s="2">
        <v>83.636363636363598</v>
      </c>
      <c r="E1122" s="2">
        <v>684</v>
      </c>
      <c r="F1122" s="27">
        <v>0.23480947476828012</v>
      </c>
      <c r="G1122" s="14">
        <v>88.484848484848399</v>
      </c>
      <c r="H1122" s="2">
        <v>482</v>
      </c>
      <c r="I1122" s="27">
        <v>0.16983791402396053</v>
      </c>
      <c r="J1122" s="14">
        <v>85.454544100000007</v>
      </c>
      <c r="K1122" s="27">
        <v>1.0482180293501049E-2</v>
      </c>
      <c r="L1122" s="2">
        <v>49522</v>
      </c>
      <c r="M1122" s="27">
        <v>0.17399999999999999</v>
      </c>
      <c r="N1122" s="2">
        <v>945</v>
      </c>
      <c r="O1122" s="2">
        <v>58861</v>
      </c>
      <c r="P1122" s="27">
        <v>0.19900000000000001</v>
      </c>
      <c r="Q1122" s="14">
        <v>814.55</v>
      </c>
      <c r="R1122" s="2">
        <v>58284</v>
      </c>
      <c r="S1122" s="27">
        <v>0.188</v>
      </c>
      <c r="T1122" s="14">
        <v>1193.33</v>
      </c>
      <c r="U1122" s="27">
        <v>0.17699999999999999</v>
      </c>
      <c r="V1122" s="2">
        <v>1466897</v>
      </c>
      <c r="W1122" s="27">
        <v>0.11799999999999999</v>
      </c>
      <c r="X1122" s="2">
        <v>9059</v>
      </c>
      <c r="Y1122" s="2">
        <v>1747022</v>
      </c>
      <c r="Z1122" s="27">
        <v>0.13700000000000001</v>
      </c>
      <c r="AA1122" s="14">
        <v>9230.2999999999993</v>
      </c>
      <c r="AB1122" s="2">
        <v>1673204</v>
      </c>
      <c r="AC1122" s="27">
        <v>0.128</v>
      </c>
      <c r="AD1122" s="14">
        <v>9161.82</v>
      </c>
      <c r="AE1122" s="27">
        <v>0.14099999999999999</v>
      </c>
    </row>
    <row r="1123" spans="1:31" x14ac:dyDescent="0.3">
      <c r="A1123" t="s">
        <v>1949</v>
      </c>
      <c r="B1123" s="2">
        <v>105</v>
      </c>
      <c r="C1123" s="27">
        <v>4.0792540792540792E-2</v>
      </c>
      <c r="D1123" s="2">
        <v>37.5757575757575</v>
      </c>
      <c r="E1123" s="2">
        <v>168</v>
      </c>
      <c r="F1123" s="27">
        <v>5.7672502574665295E-2</v>
      </c>
      <c r="G1123" s="14">
        <v>56.969696969696898</v>
      </c>
      <c r="H1123" s="2">
        <v>119</v>
      </c>
      <c r="I1123" s="27">
        <v>4.193093727977449E-2</v>
      </c>
      <c r="J1123" s="14">
        <v>41.212119999999999</v>
      </c>
      <c r="K1123" s="27">
        <v>0.13333333333333333</v>
      </c>
      <c r="L1123" s="2">
        <v>3379</v>
      </c>
      <c r="M1123" s="27">
        <v>1.2E-2</v>
      </c>
      <c r="N1123" s="2">
        <v>238</v>
      </c>
      <c r="O1123" s="2">
        <v>4081</v>
      </c>
      <c r="P1123" s="27">
        <v>1.4E-2</v>
      </c>
      <c r="Q1123" s="14">
        <v>289.08999999999997</v>
      </c>
      <c r="R1123" s="2">
        <v>4090</v>
      </c>
      <c r="S1123" s="27">
        <v>1.2999999999999999E-2</v>
      </c>
      <c r="T1123" s="14">
        <v>297.58</v>
      </c>
      <c r="U1123" s="27">
        <v>0.21</v>
      </c>
      <c r="V1123" s="2">
        <v>365763</v>
      </c>
      <c r="W1123" s="27">
        <v>0.03</v>
      </c>
      <c r="X1123" s="2">
        <v>2847</v>
      </c>
      <c r="Y1123" s="2">
        <v>406295</v>
      </c>
      <c r="Z1123" s="27">
        <v>3.2000000000000001E-2</v>
      </c>
      <c r="AA1123" s="14">
        <v>2235.15</v>
      </c>
      <c r="AB1123" s="2">
        <v>424647</v>
      </c>
      <c r="AC1123" s="27">
        <v>3.2000000000000001E-2</v>
      </c>
      <c r="AD1123" s="14">
        <v>2916.36</v>
      </c>
      <c r="AE1123" s="27">
        <v>0.161</v>
      </c>
    </row>
    <row r="1124" spans="1:31" x14ac:dyDescent="0.3">
      <c r="A1124" t="s">
        <v>4597</v>
      </c>
      <c r="B1124" s="2">
        <v>162</v>
      </c>
      <c r="C1124" s="27">
        <v>6.2937062937062943E-2</v>
      </c>
      <c r="D1124" s="2">
        <v>58.787878787878803</v>
      </c>
      <c r="E1124" s="2">
        <v>112</v>
      </c>
      <c r="F1124" s="27">
        <v>3.8448335049776863E-2</v>
      </c>
      <c r="G1124" s="14">
        <v>38.181818181818102</v>
      </c>
      <c r="H1124" s="2">
        <v>87</v>
      </c>
      <c r="I1124" s="27">
        <v>3.06553911205074E-2</v>
      </c>
      <c r="J1124" s="14">
        <v>41.818179999999998</v>
      </c>
      <c r="K1124" s="27">
        <v>-0.46296296296296297</v>
      </c>
      <c r="L1124" s="2">
        <v>8315</v>
      </c>
      <c r="M1124" s="27">
        <v>2.9000000000000001E-2</v>
      </c>
      <c r="N1124" s="2">
        <v>362</v>
      </c>
      <c r="O1124" s="2">
        <v>7889</v>
      </c>
      <c r="P1124" s="27">
        <v>2.7E-2</v>
      </c>
      <c r="Q1124" s="14">
        <v>333.33</v>
      </c>
      <c r="R1124" s="2">
        <v>7305</v>
      </c>
      <c r="S1124" s="27">
        <v>2.4E-2</v>
      </c>
      <c r="T1124" s="14">
        <v>455.15</v>
      </c>
      <c r="U1124" s="27">
        <v>-0.121</v>
      </c>
      <c r="V1124" s="2">
        <v>254929</v>
      </c>
      <c r="W1124" s="27">
        <v>2.1000000000000001E-2</v>
      </c>
      <c r="X1124" s="2">
        <v>2708</v>
      </c>
      <c r="Y1124" s="2">
        <v>261749</v>
      </c>
      <c r="Z1124" s="27">
        <v>2.1000000000000001E-2</v>
      </c>
      <c r="AA1124" s="14">
        <v>2546.06</v>
      </c>
      <c r="AB1124" s="2">
        <v>252831</v>
      </c>
      <c r="AC1124" s="27">
        <v>1.9E-2</v>
      </c>
      <c r="AD1124" s="14">
        <v>2669.7</v>
      </c>
      <c r="AE1124" s="27">
        <v>-8.0000000000000002E-3</v>
      </c>
    </row>
    <row r="1125" spans="1:31" x14ac:dyDescent="0.3">
      <c r="A1125" t="s">
        <v>1950</v>
      </c>
      <c r="B1125" s="2">
        <v>261</v>
      </c>
      <c r="C1125" s="27">
        <v>0.10139860139860139</v>
      </c>
      <c r="D1125" s="2">
        <v>72.727272727272705</v>
      </c>
      <c r="E1125" s="2">
        <v>486</v>
      </c>
      <c r="F1125" s="27">
        <v>0.16683831101956745</v>
      </c>
      <c r="G1125" s="14">
        <v>72.121212121212096</v>
      </c>
      <c r="H1125" s="2">
        <v>405</v>
      </c>
      <c r="I1125" s="27">
        <v>0.14270613107822411</v>
      </c>
      <c r="J1125" s="14">
        <v>93.333335899999994</v>
      </c>
      <c r="K1125" s="27">
        <v>0.55172413793103448</v>
      </c>
      <c r="L1125" s="2">
        <v>20071</v>
      </c>
      <c r="M1125" s="27">
        <v>7.0999999999999994E-2</v>
      </c>
      <c r="N1125" s="2">
        <v>643</v>
      </c>
      <c r="O1125" s="2">
        <v>21865</v>
      </c>
      <c r="P1125" s="27">
        <v>7.3999999999999996E-2</v>
      </c>
      <c r="Q1125" s="14">
        <v>596.36</v>
      </c>
      <c r="R1125" s="2">
        <v>22831</v>
      </c>
      <c r="S1125" s="27">
        <v>7.3999999999999996E-2</v>
      </c>
      <c r="T1125" s="14">
        <v>719.39</v>
      </c>
      <c r="U1125" s="27">
        <v>0.13800000000000001</v>
      </c>
      <c r="V1125" s="2">
        <v>595899</v>
      </c>
      <c r="W1125" s="27">
        <v>4.8000000000000001E-2</v>
      </c>
      <c r="X1125" s="2">
        <v>3424</v>
      </c>
      <c r="Y1125" s="2">
        <v>623958</v>
      </c>
      <c r="Z1125" s="27">
        <v>4.9000000000000002E-2</v>
      </c>
      <c r="AA1125" s="14">
        <v>3112.12</v>
      </c>
      <c r="AB1125" s="2">
        <v>628042</v>
      </c>
      <c r="AC1125" s="27">
        <v>4.8000000000000001E-2</v>
      </c>
      <c r="AD1125" s="14">
        <v>3521.82</v>
      </c>
      <c r="AE1125" s="27">
        <v>5.3999999999999999E-2</v>
      </c>
    </row>
    <row r="1126" spans="1:31" x14ac:dyDescent="0.3">
      <c r="A1126" t="s">
        <v>1951</v>
      </c>
      <c r="B1126" s="2">
        <v>288</v>
      </c>
      <c r="C1126" s="27">
        <v>0.11188811188811189</v>
      </c>
      <c r="D1126" s="2">
        <v>77.575757575757507</v>
      </c>
      <c r="E1126" s="2">
        <v>257</v>
      </c>
      <c r="F1126" s="27">
        <v>8.822519739100583E-2</v>
      </c>
      <c r="G1126" s="14">
        <v>59.393939393939398</v>
      </c>
      <c r="H1126" s="2">
        <v>228</v>
      </c>
      <c r="I1126" s="27">
        <v>8.0338266384778007E-2</v>
      </c>
      <c r="J1126" s="14">
        <v>60.606059999999999</v>
      </c>
      <c r="K1126" s="27">
        <v>-0.20833333333333334</v>
      </c>
      <c r="L1126" s="2">
        <v>20475</v>
      </c>
      <c r="M1126" s="27">
        <v>7.1999999999999995E-2</v>
      </c>
      <c r="N1126" s="2">
        <v>580</v>
      </c>
      <c r="O1126" s="2">
        <v>20341</v>
      </c>
      <c r="P1126" s="27">
        <v>6.9000000000000006E-2</v>
      </c>
      <c r="Q1126" s="14">
        <v>587.27</v>
      </c>
      <c r="R1126" s="2">
        <v>20759</v>
      </c>
      <c r="S1126" s="27">
        <v>6.7000000000000004E-2</v>
      </c>
      <c r="T1126" s="14">
        <v>850.3</v>
      </c>
      <c r="U1126" s="27">
        <v>1.4E-2</v>
      </c>
      <c r="V1126" s="2">
        <v>668699</v>
      </c>
      <c r="W1126" s="27">
        <v>5.3999999999999999E-2</v>
      </c>
      <c r="X1126" s="2">
        <v>3451</v>
      </c>
      <c r="Y1126" s="2">
        <v>699841</v>
      </c>
      <c r="Z1126" s="27">
        <v>5.5E-2</v>
      </c>
      <c r="AA1126" s="14">
        <v>3516.97</v>
      </c>
      <c r="AB1126" s="2">
        <v>692588</v>
      </c>
      <c r="AC1126" s="27">
        <v>5.2999999999999999E-2</v>
      </c>
      <c r="AD1126" s="14">
        <v>3489.7</v>
      </c>
      <c r="AE1126" s="27">
        <v>3.5999999999999997E-2</v>
      </c>
    </row>
    <row r="1127" spans="1:31" x14ac:dyDescent="0.3">
      <c r="A1127" t="s">
        <v>1952</v>
      </c>
      <c r="B1127" s="2">
        <v>19</v>
      </c>
      <c r="C1127" s="27">
        <v>7.3815073815073819E-3</v>
      </c>
      <c r="D1127" s="2">
        <v>18.181818181818102</v>
      </c>
      <c r="E1127" s="2">
        <v>15</v>
      </c>
      <c r="F1127" s="27">
        <v>5.1493305870236872E-3</v>
      </c>
      <c r="G1127" s="14">
        <v>14.545454545454501</v>
      </c>
      <c r="H1127" s="2">
        <v>126</v>
      </c>
      <c r="I1127" s="27">
        <v>4.4397463002114168E-2</v>
      </c>
      <c r="J1127" s="14">
        <v>76.969695999999999</v>
      </c>
      <c r="K1127" s="27">
        <v>5.6315789473684212</v>
      </c>
      <c r="L1127" s="2">
        <v>7214</v>
      </c>
      <c r="M1127" s="27">
        <v>2.5000000000000001E-2</v>
      </c>
      <c r="N1127" s="2">
        <v>412</v>
      </c>
      <c r="O1127" s="2">
        <v>8169</v>
      </c>
      <c r="P1127" s="27">
        <v>2.8000000000000001E-2</v>
      </c>
      <c r="Q1127" s="14">
        <v>376</v>
      </c>
      <c r="R1127" s="2">
        <v>8370</v>
      </c>
      <c r="S1127" s="27">
        <v>2.7E-2</v>
      </c>
      <c r="T1127" s="14">
        <v>584.85</v>
      </c>
      <c r="U1127" s="27">
        <v>0.16</v>
      </c>
      <c r="V1127" s="2">
        <v>586516</v>
      </c>
      <c r="W1127" s="27">
        <v>4.7E-2</v>
      </c>
      <c r="X1127" s="2">
        <v>3638</v>
      </c>
      <c r="Y1127" s="2">
        <v>617510</v>
      </c>
      <c r="Z1127" s="27">
        <v>4.9000000000000002E-2</v>
      </c>
      <c r="AA1127" s="14">
        <v>3272</v>
      </c>
      <c r="AB1127" s="2">
        <v>601604</v>
      </c>
      <c r="AC1127" s="27">
        <v>4.5999999999999999E-2</v>
      </c>
      <c r="AD1127" s="14">
        <v>3783.64</v>
      </c>
      <c r="AE1127" s="27">
        <v>2.5999999999999999E-2</v>
      </c>
    </row>
    <row r="1128" spans="1:31" x14ac:dyDescent="0.3">
      <c r="A1128" t="s">
        <v>1953</v>
      </c>
      <c r="B1128" s="2">
        <v>39</v>
      </c>
      <c r="C1128" s="27">
        <v>1.5151515151515152E-2</v>
      </c>
      <c r="D1128" s="2">
        <v>39.393939393939398</v>
      </c>
      <c r="E1128" s="2">
        <v>48</v>
      </c>
      <c r="F1128" s="27">
        <v>1.6477857878475798E-2</v>
      </c>
      <c r="G1128" s="14">
        <v>24.848484848484802</v>
      </c>
      <c r="H1128" s="2">
        <v>13</v>
      </c>
      <c r="I1128" s="27">
        <v>4.5806906272022555E-3</v>
      </c>
      <c r="J1128" s="14">
        <v>11.515152</v>
      </c>
      <c r="K1128" s="27">
        <v>-0.66666666666666663</v>
      </c>
      <c r="L1128" s="2">
        <v>3973</v>
      </c>
      <c r="M1128" s="27">
        <v>1.4E-2</v>
      </c>
      <c r="N1128" s="2">
        <v>248</v>
      </c>
      <c r="O1128" s="2">
        <v>4473</v>
      </c>
      <c r="P1128" s="27">
        <v>1.4999999999999999E-2</v>
      </c>
      <c r="Q1128" s="14">
        <v>224.24</v>
      </c>
      <c r="R1128" s="2">
        <v>5720</v>
      </c>
      <c r="S1128" s="27">
        <v>1.7999999999999999E-2</v>
      </c>
      <c r="T1128" s="14">
        <v>384.24</v>
      </c>
      <c r="U1128" s="27">
        <v>0.44</v>
      </c>
      <c r="V1128" s="2">
        <v>548373</v>
      </c>
      <c r="W1128" s="27">
        <v>4.3999999999999997E-2</v>
      </c>
      <c r="X1128" s="2">
        <v>3114</v>
      </c>
      <c r="Y1128" s="2">
        <v>565777</v>
      </c>
      <c r="Z1128" s="27">
        <v>4.3999999999999997E-2</v>
      </c>
      <c r="AA1128" s="14">
        <v>2640.61</v>
      </c>
      <c r="AB1128" s="2">
        <v>583662</v>
      </c>
      <c r="AC1128" s="27">
        <v>4.4999999999999998E-2</v>
      </c>
      <c r="AD1128" s="14">
        <v>3340</v>
      </c>
      <c r="AE1128" s="27">
        <v>6.4000000000000001E-2</v>
      </c>
    </row>
    <row r="1129" spans="1:31" x14ac:dyDescent="0.3">
      <c r="A1129" t="s">
        <v>1954</v>
      </c>
      <c r="B1129" s="2">
        <v>28</v>
      </c>
      <c r="C1129" s="27">
        <v>1.0878010878010878E-2</v>
      </c>
      <c r="D1129" s="2">
        <v>18.7878787878787</v>
      </c>
      <c r="E1129" s="2">
        <v>60</v>
      </c>
      <c r="F1129" s="27">
        <v>2.0597322348094749E-2</v>
      </c>
      <c r="G1129" s="14">
        <v>35.151515151515099</v>
      </c>
      <c r="H1129" s="2">
        <v>0</v>
      </c>
      <c r="I1129" s="27">
        <v>0</v>
      </c>
      <c r="J1129" s="14">
        <v>12.727273</v>
      </c>
      <c r="K1129" s="27">
        <v>-1</v>
      </c>
      <c r="L1129" s="2">
        <v>10316</v>
      </c>
      <c r="M1129" s="27">
        <v>3.5999999999999997E-2</v>
      </c>
      <c r="N1129" s="2">
        <v>388</v>
      </c>
      <c r="O1129" s="2">
        <v>9532</v>
      </c>
      <c r="P1129" s="27">
        <v>3.2000000000000001E-2</v>
      </c>
      <c r="Q1129" s="14">
        <v>329.09</v>
      </c>
      <c r="R1129" s="2">
        <v>11657</v>
      </c>
      <c r="S1129" s="27">
        <v>3.7999999999999999E-2</v>
      </c>
      <c r="T1129" s="14">
        <v>460.61</v>
      </c>
      <c r="U1129" s="27">
        <v>0.13</v>
      </c>
      <c r="V1129" s="2">
        <v>677905</v>
      </c>
      <c r="W1129" s="27">
        <v>5.5E-2</v>
      </c>
      <c r="X1129" s="2">
        <v>3627</v>
      </c>
      <c r="Y1129" s="2">
        <v>754748</v>
      </c>
      <c r="Z1129" s="27">
        <v>5.8999999999999997E-2</v>
      </c>
      <c r="AA1129" s="14">
        <v>3463.64</v>
      </c>
      <c r="AB1129" s="2">
        <v>880766</v>
      </c>
      <c r="AC1129" s="27">
        <v>6.7000000000000004E-2</v>
      </c>
      <c r="AD1129" s="14">
        <v>3924.85</v>
      </c>
      <c r="AE1129" s="27">
        <v>0.29899999999999999</v>
      </c>
    </row>
    <row r="1130" spans="1:31" x14ac:dyDescent="0.3">
      <c r="A1130" t="s">
        <v>1955</v>
      </c>
      <c r="B1130" s="2">
        <v>29</v>
      </c>
      <c r="C1130" s="27">
        <v>1.1266511266511266E-2</v>
      </c>
      <c r="D1130" s="2">
        <v>29.696969696969699</v>
      </c>
      <c r="E1130" s="2">
        <v>0</v>
      </c>
      <c r="F1130" s="27">
        <v>0</v>
      </c>
      <c r="G1130" s="14">
        <v>11.5151515151515</v>
      </c>
      <c r="H1130" s="2">
        <v>31</v>
      </c>
      <c r="I1130" s="27">
        <v>1.0923185341789992E-2</v>
      </c>
      <c r="J1130" s="14">
        <v>21.212122000000001</v>
      </c>
      <c r="K1130" s="27">
        <v>6.8965517241379309E-2</v>
      </c>
      <c r="L1130" s="2">
        <v>4270</v>
      </c>
      <c r="M1130" s="27">
        <v>1.4999999999999999E-2</v>
      </c>
      <c r="N1130" s="2">
        <v>270</v>
      </c>
      <c r="O1130" s="2">
        <v>4372</v>
      </c>
      <c r="P1130" s="27">
        <v>1.4999999999999999E-2</v>
      </c>
      <c r="Q1130" s="14">
        <v>284.85000000000002</v>
      </c>
      <c r="R1130" s="2">
        <v>4359</v>
      </c>
      <c r="S1130" s="27">
        <v>1.4E-2</v>
      </c>
      <c r="T1130" s="14">
        <v>316.97000000000003</v>
      </c>
      <c r="U1130" s="27">
        <v>2.1000000000000001E-2</v>
      </c>
      <c r="V1130" s="2">
        <v>109695</v>
      </c>
      <c r="W1130" s="27">
        <v>8.9999999999999993E-3</v>
      </c>
      <c r="X1130" s="2">
        <v>1639</v>
      </c>
      <c r="Y1130" s="2">
        <v>124834</v>
      </c>
      <c r="Z1130" s="27">
        <v>0.01</v>
      </c>
      <c r="AA1130" s="14">
        <v>1527.88</v>
      </c>
      <c r="AB1130" s="2">
        <v>116887</v>
      </c>
      <c r="AC1130" s="27">
        <v>8.9999999999999993E-3</v>
      </c>
      <c r="AD1130" s="14">
        <v>2029.7</v>
      </c>
      <c r="AE1130" s="27">
        <v>6.6000000000000003E-2</v>
      </c>
    </row>
    <row r="1131" spans="1:31" x14ac:dyDescent="0.3">
      <c r="A1131" t="s">
        <v>1956</v>
      </c>
      <c r="B1131" s="2">
        <v>0</v>
      </c>
      <c r="C1131" s="27">
        <v>0</v>
      </c>
      <c r="D1131" s="2">
        <v>80</v>
      </c>
      <c r="E1131" s="2">
        <v>0</v>
      </c>
      <c r="F1131" s="27">
        <v>0</v>
      </c>
      <c r="G1131" s="14">
        <v>11.5151515151515</v>
      </c>
      <c r="H1131" s="2">
        <v>0</v>
      </c>
      <c r="I1131" s="27">
        <v>0</v>
      </c>
      <c r="J1131" s="14">
        <v>12.727273</v>
      </c>
      <c r="K1131" s="197"/>
      <c r="L1131" s="2">
        <v>169</v>
      </c>
      <c r="M1131" s="27">
        <v>1E-3</v>
      </c>
      <c r="N1131" s="2">
        <v>55</v>
      </c>
      <c r="O1131" s="2">
        <v>248</v>
      </c>
      <c r="P1131" s="27">
        <v>1E-3</v>
      </c>
      <c r="Q1131" s="14">
        <v>70.3</v>
      </c>
      <c r="R1131" s="2">
        <v>302</v>
      </c>
      <c r="S1131" s="27">
        <v>1E-3</v>
      </c>
      <c r="T1131" s="14">
        <v>86.06</v>
      </c>
      <c r="U1131" s="27">
        <v>0.78700000000000003</v>
      </c>
      <c r="V1131" s="2">
        <v>6126</v>
      </c>
      <c r="W1131" s="27">
        <v>0</v>
      </c>
      <c r="X1131" s="2">
        <v>402</v>
      </c>
      <c r="Y1131" s="2">
        <v>6891</v>
      </c>
      <c r="Z1131" s="27">
        <v>1E-3</v>
      </c>
      <c r="AA1131" s="14">
        <v>391.52</v>
      </c>
      <c r="AB1131" s="2">
        <v>7565</v>
      </c>
      <c r="AC1131" s="27">
        <v>1E-3</v>
      </c>
      <c r="AD1131" s="14">
        <v>468.48</v>
      </c>
      <c r="AE1131" s="27">
        <v>0.23499999999999999</v>
      </c>
    </row>
    <row r="1132" spans="1:31" x14ac:dyDescent="0.3">
      <c r="A1132" s="18"/>
      <c r="B1132" s="18"/>
      <c r="C1132" s="18"/>
      <c r="D1132" s="18"/>
      <c r="E1132" s="18"/>
      <c r="F1132" s="18"/>
      <c r="G1132" s="18"/>
      <c r="H1132" s="18"/>
      <c r="I1132" s="18"/>
      <c r="J1132" s="18"/>
      <c r="K1132" s="18"/>
      <c r="L1132" s="18"/>
      <c r="M1132" s="18"/>
      <c r="N1132" s="18"/>
      <c r="O1132" s="18"/>
      <c r="P1132" s="18"/>
      <c r="Q1132" s="18"/>
      <c r="R1132" s="18"/>
      <c r="S1132" s="18"/>
      <c r="T1132" s="18"/>
      <c r="U1132" s="18"/>
      <c r="V1132" s="18"/>
      <c r="W1132" s="18"/>
      <c r="X1132" s="18"/>
      <c r="Y1132" s="18"/>
      <c r="Z1132" s="18"/>
      <c r="AA1132" s="18"/>
      <c r="AB1132" s="18"/>
      <c r="AC1132" s="18"/>
      <c r="AD1132" s="18"/>
      <c r="AE1132" s="18"/>
    </row>
    <row r="1133" spans="1:31" x14ac:dyDescent="0.3">
      <c r="A1133" s="122" t="s">
        <v>1958</v>
      </c>
      <c r="B1133" s="122"/>
      <c r="C1133" s="122"/>
      <c r="D1133" s="122"/>
      <c r="E1133" s="122"/>
      <c r="F1133" s="122"/>
      <c r="G1133" s="122"/>
      <c r="H1133" s="122"/>
      <c r="I1133" s="122"/>
      <c r="J1133" s="122"/>
      <c r="K1133" s="122"/>
      <c r="L1133" s="122"/>
      <c r="M1133" s="122"/>
      <c r="N1133" s="122"/>
      <c r="O1133" s="122"/>
      <c r="P1133" s="122"/>
      <c r="Q1133" s="122"/>
      <c r="R1133" s="122"/>
      <c r="S1133" s="122"/>
      <c r="T1133" s="122"/>
      <c r="U1133" s="122"/>
      <c r="V1133" s="122"/>
      <c r="W1133" s="122"/>
      <c r="X1133" s="122"/>
      <c r="Y1133" s="122"/>
      <c r="Z1133" s="122"/>
      <c r="AA1133" s="122"/>
      <c r="AB1133" s="122"/>
      <c r="AC1133" s="122"/>
      <c r="AD1133" s="122"/>
      <c r="AE1133" s="122"/>
    </row>
    <row r="1134" spans="1:31" x14ac:dyDescent="0.3">
      <c r="B1134" s="198" t="s">
        <v>1720</v>
      </c>
      <c r="C1134" s="198"/>
      <c r="D1134" s="198" t="s">
        <v>1721</v>
      </c>
      <c r="E1134" s="198" t="s">
        <v>1720</v>
      </c>
      <c r="F1134" s="198"/>
      <c r="G1134" s="198" t="s">
        <v>1721</v>
      </c>
      <c r="H1134" s="198" t="s">
        <v>1720</v>
      </c>
      <c r="I1134" s="198"/>
      <c r="J1134" s="198" t="s">
        <v>1721</v>
      </c>
      <c r="K1134" t="s">
        <v>188</v>
      </c>
      <c r="L1134" s="198" t="s">
        <v>1720</v>
      </c>
      <c r="M1134" s="198"/>
      <c r="N1134" s="198" t="s">
        <v>1721</v>
      </c>
      <c r="O1134" s="198" t="s">
        <v>1720</v>
      </c>
      <c r="P1134" s="198"/>
      <c r="Q1134" s="198" t="s">
        <v>1721</v>
      </c>
      <c r="R1134" s="198" t="s">
        <v>1720</v>
      </c>
      <c r="S1134" s="198"/>
      <c r="T1134" s="198" t="s">
        <v>1721</v>
      </c>
      <c r="U1134" t="s">
        <v>188</v>
      </c>
      <c r="V1134" s="198" t="s">
        <v>1720</v>
      </c>
      <c r="W1134" s="198"/>
      <c r="X1134" s="198" t="s">
        <v>1721</v>
      </c>
      <c r="Y1134" s="198" t="s">
        <v>1720</v>
      </c>
      <c r="Z1134" s="198"/>
      <c r="AA1134" s="198" t="s">
        <v>1721</v>
      </c>
      <c r="AB1134" s="198" t="s">
        <v>1720</v>
      </c>
      <c r="AC1134" s="198"/>
      <c r="AD1134" s="198" t="s">
        <v>1721</v>
      </c>
      <c r="AE1134" t="s">
        <v>188</v>
      </c>
    </row>
    <row r="1135" spans="1:31" x14ac:dyDescent="0.3">
      <c r="A1135" t="s">
        <v>190</v>
      </c>
      <c r="B1135" s="2">
        <v>2796</v>
      </c>
      <c r="C1135" s="27" t="s">
        <v>188</v>
      </c>
      <c r="D1135" s="2">
        <v>147.87878787878699</v>
      </c>
      <c r="E1135" s="2">
        <v>2951</v>
      </c>
      <c r="F1135" s="27" t="s">
        <v>188</v>
      </c>
      <c r="G1135" s="14">
        <v>92.121212121212096</v>
      </c>
      <c r="H1135" s="2">
        <v>3005</v>
      </c>
      <c r="I1135" s="27" t="s">
        <v>188</v>
      </c>
      <c r="J1135" s="14">
        <v>120</v>
      </c>
      <c r="K1135" s="27">
        <v>7.4749642346208872E-2</v>
      </c>
      <c r="L1135" s="2">
        <v>310219</v>
      </c>
      <c r="M1135" s="27" t="s">
        <v>188</v>
      </c>
      <c r="N1135" s="2">
        <v>359</v>
      </c>
      <c r="O1135" s="2">
        <v>321955</v>
      </c>
      <c r="P1135" s="27" t="s">
        <v>188</v>
      </c>
      <c r="Q1135" s="14">
        <v>224.24</v>
      </c>
      <c r="R1135" s="2">
        <v>333357</v>
      </c>
      <c r="S1135" s="27" t="s">
        <v>188</v>
      </c>
      <c r="T1135" s="14">
        <v>198.79</v>
      </c>
      <c r="U1135" s="27">
        <v>7.4999999999999997E-2</v>
      </c>
      <c r="V1135" s="2">
        <v>13552624</v>
      </c>
      <c r="W1135" s="27" t="s">
        <v>188</v>
      </c>
      <c r="X1135" s="2">
        <v>692</v>
      </c>
      <c r="Y1135" s="2">
        <v>13845790</v>
      </c>
      <c r="Z1135" s="27" t="s">
        <v>188</v>
      </c>
      <c r="AA1135" s="14">
        <v>652.12</v>
      </c>
      <c r="AB1135" s="2">
        <v>14210945</v>
      </c>
      <c r="AC1135" s="27" t="s">
        <v>188</v>
      </c>
      <c r="AD1135" s="14">
        <v>811.52</v>
      </c>
      <c r="AE1135" s="27">
        <v>4.9000000000000002E-2</v>
      </c>
    </row>
    <row r="1136" spans="1:31" x14ac:dyDescent="0.3">
      <c r="A1136" t="s">
        <v>1959</v>
      </c>
      <c r="B1136" s="2">
        <v>66</v>
      </c>
      <c r="C1136" s="27">
        <v>2.3605150214592276E-2</v>
      </c>
      <c r="D1136" s="2">
        <v>33.3333333333333</v>
      </c>
      <c r="E1136" s="2">
        <v>130</v>
      </c>
      <c r="F1136" s="27">
        <v>4.405286343612335E-2</v>
      </c>
      <c r="G1136" s="14">
        <v>47.272727272727202</v>
      </c>
      <c r="H1136" s="2">
        <v>153</v>
      </c>
      <c r="I1136" s="27">
        <v>5.091514143094842E-2</v>
      </c>
      <c r="J1136" s="14">
        <v>61.818179999999998</v>
      </c>
      <c r="K1136" s="27">
        <v>1.3181818181818181</v>
      </c>
      <c r="L1136" s="2">
        <v>7845</v>
      </c>
      <c r="M1136" s="27">
        <v>2.5000000000000001E-2</v>
      </c>
      <c r="N1136" s="2">
        <v>436</v>
      </c>
      <c r="O1136" s="2">
        <v>6701</v>
      </c>
      <c r="P1136" s="27">
        <v>2.1000000000000001E-2</v>
      </c>
      <c r="Q1136" s="14">
        <v>349.7</v>
      </c>
      <c r="R1136" s="2">
        <v>15364</v>
      </c>
      <c r="S1136" s="27">
        <v>4.5999999999999999E-2</v>
      </c>
      <c r="T1136" s="14">
        <v>795.15</v>
      </c>
      <c r="U1136" s="27">
        <v>0.95799999999999996</v>
      </c>
      <c r="V1136" s="2">
        <v>448382</v>
      </c>
      <c r="W1136" s="27">
        <v>3.3000000000000002E-2</v>
      </c>
      <c r="X1136" s="2">
        <v>3273</v>
      </c>
      <c r="Y1136" s="2">
        <v>508802</v>
      </c>
      <c r="Z1136" s="27">
        <v>3.6999999999999998E-2</v>
      </c>
      <c r="AA1136" s="14">
        <v>2592.12</v>
      </c>
      <c r="AB1136" s="2">
        <v>632774</v>
      </c>
      <c r="AC1136" s="27">
        <v>4.4999999999999998E-2</v>
      </c>
      <c r="AD1136" s="14">
        <v>4343.03</v>
      </c>
      <c r="AE1136" s="27">
        <v>0.41099999999999998</v>
      </c>
    </row>
    <row r="1137" spans="1:31" x14ac:dyDescent="0.3">
      <c r="A1137" t="s">
        <v>1960</v>
      </c>
      <c r="B1137" s="2">
        <v>375</v>
      </c>
      <c r="C1137" s="27">
        <v>0.13412017167381973</v>
      </c>
      <c r="D1137" s="2">
        <v>84.242424242424207</v>
      </c>
      <c r="E1137" s="2">
        <v>346</v>
      </c>
      <c r="F1137" s="27">
        <v>0.11724839037614368</v>
      </c>
      <c r="G1137" s="14">
        <v>75.151515151515099</v>
      </c>
      <c r="H1137" s="2">
        <v>363</v>
      </c>
      <c r="I1137" s="27">
        <v>0.12079866888519135</v>
      </c>
      <c r="J1137" s="14">
        <v>81.212119999999999</v>
      </c>
      <c r="K1137" s="27">
        <v>-3.2000000000000001E-2</v>
      </c>
      <c r="L1137" s="2">
        <v>28197</v>
      </c>
      <c r="M1137" s="27">
        <v>9.0999999999999998E-2</v>
      </c>
      <c r="N1137" s="2">
        <v>685</v>
      </c>
      <c r="O1137" s="2">
        <v>27420</v>
      </c>
      <c r="P1137" s="27">
        <v>8.5000000000000006E-2</v>
      </c>
      <c r="Q1137" s="14">
        <v>655.15</v>
      </c>
      <c r="R1137" s="2">
        <v>25808</v>
      </c>
      <c r="S1137" s="27">
        <v>7.6999999999999999E-2</v>
      </c>
      <c r="T1137" s="14">
        <v>712.12</v>
      </c>
      <c r="U1137" s="27">
        <v>-8.5000000000000006E-2</v>
      </c>
      <c r="V1137" s="2">
        <v>1942541</v>
      </c>
      <c r="W1137" s="27">
        <v>0.14299999999999999</v>
      </c>
      <c r="X1137" s="2">
        <v>4981</v>
      </c>
      <c r="Y1137" s="2">
        <v>1938660</v>
      </c>
      <c r="Z1137" s="27">
        <v>0.14000000000000001</v>
      </c>
      <c r="AA1137" s="14">
        <v>5904.24</v>
      </c>
      <c r="AB1137" s="2">
        <v>1895357</v>
      </c>
      <c r="AC1137" s="27">
        <v>0.13300000000000001</v>
      </c>
      <c r="AD1137" s="14">
        <v>5594.55</v>
      </c>
      <c r="AE1137" s="27">
        <v>-2.4E-2</v>
      </c>
    </row>
    <row r="1138" spans="1:31" x14ac:dyDescent="0.3">
      <c r="A1138" t="s">
        <v>1961</v>
      </c>
      <c r="B1138" s="2">
        <v>566</v>
      </c>
      <c r="C1138" s="27">
        <v>0.20243204577968527</v>
      </c>
      <c r="D1138" s="2">
        <v>95.757575757575694</v>
      </c>
      <c r="E1138" s="2">
        <v>727</v>
      </c>
      <c r="F1138" s="27">
        <v>0.24635716706201288</v>
      </c>
      <c r="G1138" s="14">
        <v>83.636363636363598</v>
      </c>
      <c r="H1138" s="2">
        <v>530</v>
      </c>
      <c r="I1138" s="27">
        <v>0.17637271214642264</v>
      </c>
      <c r="J1138" s="14">
        <v>97.575760000000002</v>
      </c>
      <c r="K1138" s="27">
        <v>-6.3604240282685506E-2</v>
      </c>
      <c r="L1138" s="2">
        <v>83627</v>
      </c>
      <c r="M1138" s="27">
        <v>0.27</v>
      </c>
      <c r="N1138" s="2">
        <v>881</v>
      </c>
      <c r="O1138" s="2">
        <v>86790</v>
      </c>
      <c r="P1138" s="27">
        <v>0.27</v>
      </c>
      <c r="Q1138" s="14">
        <v>1025.45</v>
      </c>
      <c r="R1138" s="2">
        <v>81455</v>
      </c>
      <c r="S1138" s="27">
        <v>0.24399999999999999</v>
      </c>
      <c r="T1138" s="14">
        <v>1327.27</v>
      </c>
      <c r="U1138" s="27">
        <v>-2.5999999999999999E-2</v>
      </c>
      <c r="V1138" s="2">
        <v>3859470</v>
      </c>
      <c r="W1138" s="27">
        <v>0.28499999999999998</v>
      </c>
      <c r="X1138" s="2">
        <v>7264</v>
      </c>
      <c r="Y1138" s="2">
        <v>3870870</v>
      </c>
      <c r="Z1138" s="27">
        <v>0.28000000000000003</v>
      </c>
      <c r="AA1138" s="14">
        <v>6450.91</v>
      </c>
      <c r="AB1138" s="2">
        <v>3881570</v>
      </c>
      <c r="AC1138" s="27">
        <v>0.27300000000000002</v>
      </c>
      <c r="AD1138" s="14">
        <v>7690.3</v>
      </c>
      <c r="AE1138" s="27">
        <v>6.0000000000000001E-3</v>
      </c>
    </row>
    <row r="1139" spans="1:31" x14ac:dyDescent="0.3">
      <c r="A1139" t="s">
        <v>1962</v>
      </c>
      <c r="B1139" s="2">
        <v>1341</v>
      </c>
      <c r="C1139" s="27">
        <v>0.47961373390557938</v>
      </c>
      <c r="D1139" s="2">
        <v>121.818181818181</v>
      </c>
      <c r="E1139" s="2">
        <v>1261</v>
      </c>
      <c r="F1139" s="27">
        <v>0.42731277533039647</v>
      </c>
      <c r="G1139" s="14">
        <v>102.424242424242</v>
      </c>
      <c r="H1139" s="2">
        <v>1345</v>
      </c>
      <c r="I1139" s="27">
        <v>0.44758735440931779</v>
      </c>
      <c r="J1139" s="14">
        <v>131.515152</v>
      </c>
      <c r="K1139" s="27">
        <v>2.9828486204325128E-3</v>
      </c>
      <c r="L1139" s="2">
        <v>133075</v>
      </c>
      <c r="M1139" s="27">
        <v>0.42899999999999999</v>
      </c>
      <c r="N1139" s="2">
        <v>1023</v>
      </c>
      <c r="O1139" s="2">
        <v>137935</v>
      </c>
      <c r="P1139" s="27">
        <v>0.42799999999999999</v>
      </c>
      <c r="Q1139" s="14">
        <v>1107.8800000000001</v>
      </c>
      <c r="R1139" s="2">
        <v>142098</v>
      </c>
      <c r="S1139" s="27">
        <v>0.42599999999999999</v>
      </c>
      <c r="T1139" s="14">
        <v>1366.67</v>
      </c>
      <c r="U1139" s="27">
        <v>6.8000000000000005E-2</v>
      </c>
      <c r="V1139" s="2">
        <v>4542846</v>
      </c>
      <c r="W1139" s="27">
        <v>0.33500000000000002</v>
      </c>
      <c r="X1139" s="2">
        <v>7242</v>
      </c>
      <c r="Y1139" s="2">
        <v>4626151</v>
      </c>
      <c r="Z1139" s="27">
        <v>0.33400000000000002</v>
      </c>
      <c r="AA1139" s="14">
        <v>6089.09</v>
      </c>
      <c r="AB1139" s="2">
        <v>4730505</v>
      </c>
      <c r="AC1139" s="27">
        <v>0.33300000000000002</v>
      </c>
      <c r="AD1139" s="14">
        <v>8087.88</v>
      </c>
      <c r="AE1139" s="27">
        <v>4.1000000000000002E-2</v>
      </c>
    </row>
    <row r="1140" spans="1:31" x14ac:dyDescent="0.3">
      <c r="A1140" t="s">
        <v>1963</v>
      </c>
      <c r="B1140" s="2">
        <v>354</v>
      </c>
      <c r="C1140" s="27">
        <v>0.12660944206008584</v>
      </c>
      <c r="D1140" s="2">
        <v>68.484848484848399</v>
      </c>
      <c r="E1140" s="2">
        <v>433</v>
      </c>
      <c r="F1140" s="27">
        <v>0.14672992206031854</v>
      </c>
      <c r="G1140" s="14">
        <v>69.090909090909093</v>
      </c>
      <c r="H1140" s="2">
        <v>580</v>
      </c>
      <c r="I1140" s="27">
        <v>0.1930116472545757</v>
      </c>
      <c r="J1140" s="14">
        <v>96.363640000000004</v>
      </c>
      <c r="K1140" s="27">
        <v>0.6384180790960452</v>
      </c>
      <c r="L1140" s="2">
        <v>47697</v>
      </c>
      <c r="M1140" s="27">
        <v>0.154</v>
      </c>
      <c r="N1140" s="2">
        <v>725</v>
      </c>
      <c r="O1140" s="2">
        <v>53308</v>
      </c>
      <c r="P1140" s="27">
        <v>0.16600000000000001</v>
      </c>
      <c r="Q1140" s="14">
        <v>953.94</v>
      </c>
      <c r="R1140" s="2">
        <v>57157</v>
      </c>
      <c r="S1140" s="27">
        <v>0.17100000000000001</v>
      </c>
      <c r="T1140" s="14">
        <v>953.33</v>
      </c>
      <c r="U1140" s="27">
        <v>0.19800000000000001</v>
      </c>
      <c r="V1140" s="2">
        <v>2205509</v>
      </c>
      <c r="W1140" s="27">
        <v>0.16300000000000001</v>
      </c>
      <c r="X1140" s="2">
        <v>5642</v>
      </c>
      <c r="Y1140" s="2">
        <v>2307505</v>
      </c>
      <c r="Z1140" s="27">
        <v>0.16700000000000001</v>
      </c>
      <c r="AA1140" s="14">
        <v>5868.48</v>
      </c>
      <c r="AB1140" s="2">
        <v>2453546</v>
      </c>
      <c r="AC1140" s="27">
        <v>0.17299999999999999</v>
      </c>
      <c r="AD1140" s="14">
        <v>6084.24</v>
      </c>
      <c r="AE1140" s="27">
        <v>0.112</v>
      </c>
    </row>
    <row r="1141" spans="1:31" x14ac:dyDescent="0.3">
      <c r="A1141" t="s">
        <v>1964</v>
      </c>
      <c r="B1141" s="2">
        <v>94</v>
      </c>
      <c r="C1141" s="27">
        <v>3.3619456366237484E-2</v>
      </c>
      <c r="D1141" s="2">
        <v>41.818181818181799</v>
      </c>
      <c r="E1141" s="2">
        <v>54</v>
      </c>
      <c r="F1141" s="27">
        <v>1.8298881735005084E-2</v>
      </c>
      <c r="G1141" s="14">
        <v>21.818181818181799</v>
      </c>
      <c r="H1141" s="2">
        <v>34</v>
      </c>
      <c r="I1141" s="27">
        <v>1.1314475873544094E-2</v>
      </c>
      <c r="J1141" s="14">
        <v>25.454546000000001</v>
      </c>
      <c r="K1141" s="27">
        <v>-0.63829787234042556</v>
      </c>
      <c r="L1141" s="2">
        <v>9778</v>
      </c>
      <c r="M1141" s="27">
        <v>3.2000000000000001E-2</v>
      </c>
      <c r="N1141" s="2">
        <v>423</v>
      </c>
      <c r="O1141" s="2">
        <v>9801</v>
      </c>
      <c r="P1141" s="27">
        <v>0.03</v>
      </c>
      <c r="Q1141" s="14">
        <v>406.06</v>
      </c>
      <c r="R1141" s="2">
        <v>11475</v>
      </c>
      <c r="S1141" s="27">
        <v>3.4000000000000002E-2</v>
      </c>
      <c r="T1141" s="14">
        <v>424.24</v>
      </c>
      <c r="U1141" s="27">
        <v>0.17399999999999999</v>
      </c>
      <c r="V1141" s="2">
        <v>553876</v>
      </c>
      <c r="W1141" s="27">
        <v>4.1000000000000002E-2</v>
      </c>
      <c r="X1141" s="2">
        <v>2733</v>
      </c>
      <c r="Y1141" s="2">
        <v>593802</v>
      </c>
      <c r="Z1141" s="27">
        <v>4.2999999999999997E-2</v>
      </c>
      <c r="AA1141" s="14">
        <v>2593.33</v>
      </c>
      <c r="AB1141" s="2">
        <v>617193</v>
      </c>
      <c r="AC1141" s="27">
        <v>4.2999999999999997E-2</v>
      </c>
      <c r="AD1141" s="14">
        <v>3153.94</v>
      </c>
      <c r="AE1141" s="27">
        <v>0.114</v>
      </c>
    </row>
    <row r="1142" spans="1:31" x14ac:dyDescent="0.3">
      <c r="A1142" s="18"/>
      <c r="B1142" s="18"/>
      <c r="C1142" s="18"/>
      <c r="D1142" s="18"/>
      <c r="E1142" s="18"/>
      <c r="F1142" s="18"/>
      <c r="G1142" s="18"/>
      <c r="H1142" s="18"/>
      <c r="I1142" s="18"/>
      <c r="J1142" s="18"/>
      <c r="K1142" s="18"/>
      <c r="L1142" s="18"/>
      <c r="M1142" s="18"/>
      <c r="N1142" s="18"/>
      <c r="O1142" s="18"/>
      <c r="P1142" s="18"/>
      <c r="Q1142" s="18"/>
      <c r="R1142" s="18"/>
      <c r="S1142" s="18"/>
      <c r="T1142" s="18"/>
      <c r="U1142" s="18"/>
      <c r="V1142" s="18"/>
      <c r="W1142" s="18"/>
      <c r="X1142" s="18"/>
      <c r="Y1142" s="18"/>
      <c r="Z1142" s="18"/>
      <c r="AA1142" s="18"/>
      <c r="AB1142" s="18"/>
      <c r="AC1142" s="18"/>
      <c r="AD1142" s="18"/>
      <c r="AE1142" s="18"/>
    </row>
    <row r="1143" spans="1:31" x14ac:dyDescent="0.3">
      <c r="A1143" s="122" t="s">
        <v>1965</v>
      </c>
      <c r="B1143" s="122"/>
      <c r="C1143" s="122"/>
      <c r="D1143" s="122"/>
      <c r="E1143" s="122"/>
      <c r="F1143" s="122"/>
      <c r="G1143" s="122"/>
      <c r="H1143" s="122"/>
      <c r="I1143" s="122"/>
      <c r="J1143" s="122"/>
      <c r="K1143" s="122"/>
      <c r="L1143" s="122"/>
      <c r="M1143" s="122"/>
      <c r="N1143" s="122"/>
      <c r="O1143" s="122"/>
      <c r="P1143" s="122"/>
      <c r="Q1143" s="122"/>
      <c r="R1143" s="122"/>
      <c r="S1143" s="122"/>
      <c r="T1143" s="122"/>
      <c r="U1143" s="122"/>
      <c r="V1143" s="122"/>
      <c r="W1143" s="122"/>
      <c r="X1143" s="122"/>
      <c r="Y1143" s="122"/>
      <c r="Z1143" s="122"/>
      <c r="AA1143" s="122"/>
      <c r="AB1143" s="122"/>
      <c r="AC1143" s="122"/>
      <c r="AD1143" s="122"/>
      <c r="AE1143" s="122"/>
    </row>
    <row r="1144" spans="1:31" x14ac:dyDescent="0.3">
      <c r="B1144" s="198" t="s">
        <v>1720</v>
      </c>
      <c r="C1144" s="198"/>
      <c r="D1144" s="198" t="s">
        <v>1721</v>
      </c>
      <c r="E1144" s="198" t="s">
        <v>1720</v>
      </c>
      <c r="F1144" s="198"/>
      <c r="G1144" s="198" t="s">
        <v>1721</v>
      </c>
      <c r="H1144" s="198" t="s">
        <v>1720</v>
      </c>
      <c r="I1144" s="198"/>
      <c r="J1144" s="198" t="s">
        <v>1721</v>
      </c>
      <c r="K1144" t="s">
        <v>188</v>
      </c>
      <c r="L1144" s="198" t="s">
        <v>1720</v>
      </c>
      <c r="M1144" s="198"/>
      <c r="N1144" s="198" t="s">
        <v>1721</v>
      </c>
      <c r="O1144" s="198" t="s">
        <v>1720</v>
      </c>
      <c r="P1144" s="198"/>
      <c r="Q1144" s="198" t="s">
        <v>1721</v>
      </c>
      <c r="R1144" s="198" t="s">
        <v>1720</v>
      </c>
      <c r="S1144" s="198"/>
      <c r="T1144" s="198" t="s">
        <v>1721</v>
      </c>
      <c r="U1144" t="s">
        <v>188</v>
      </c>
      <c r="V1144" s="198" t="s">
        <v>1720</v>
      </c>
      <c r="W1144" s="198"/>
      <c r="X1144" s="198" t="s">
        <v>1721</v>
      </c>
      <c r="Y1144" s="198" t="s">
        <v>1720</v>
      </c>
      <c r="Z1144" s="198"/>
      <c r="AA1144" s="198" t="s">
        <v>1721</v>
      </c>
      <c r="AB1144" s="198" t="s">
        <v>1720</v>
      </c>
      <c r="AC1144" s="198"/>
      <c r="AD1144" s="198" t="s">
        <v>1721</v>
      </c>
      <c r="AE1144" t="s">
        <v>188</v>
      </c>
    </row>
    <row r="1145" spans="1:31" x14ac:dyDescent="0.3">
      <c r="A1145" t="s">
        <v>190</v>
      </c>
      <c r="B1145" s="2">
        <v>2574</v>
      </c>
      <c r="C1145" s="27" t="s">
        <v>188</v>
      </c>
      <c r="D1145" s="2">
        <v>129.09090909090901</v>
      </c>
      <c r="E1145" s="2">
        <v>2913</v>
      </c>
      <c r="F1145" s="27" t="s">
        <v>188</v>
      </c>
      <c r="G1145" s="14">
        <v>92.121212121212096</v>
      </c>
      <c r="H1145" s="2">
        <v>2838</v>
      </c>
      <c r="I1145" s="27" t="s">
        <v>188</v>
      </c>
      <c r="J1145" s="14">
        <v>109.090912</v>
      </c>
      <c r="K1145" s="27">
        <v>0.10256410256410256</v>
      </c>
      <c r="L1145" s="2">
        <v>283836</v>
      </c>
      <c r="M1145" s="27" t="s">
        <v>188</v>
      </c>
      <c r="N1145" s="2">
        <v>853</v>
      </c>
      <c r="O1145" s="2">
        <v>296305</v>
      </c>
      <c r="P1145" s="27" t="s">
        <v>188</v>
      </c>
      <c r="Q1145" s="14">
        <v>755.15</v>
      </c>
      <c r="R1145" s="2">
        <v>310097</v>
      </c>
      <c r="S1145" s="27" t="s">
        <v>188</v>
      </c>
      <c r="T1145" s="14">
        <v>749.7</v>
      </c>
      <c r="U1145" s="27">
        <v>9.2999999999999999E-2</v>
      </c>
      <c r="V1145" s="2">
        <v>12392852</v>
      </c>
      <c r="W1145" s="27" t="s">
        <v>188</v>
      </c>
      <c r="X1145" s="2">
        <v>13533</v>
      </c>
      <c r="Y1145" s="2">
        <v>12717801</v>
      </c>
      <c r="Z1145" s="27" t="s">
        <v>188</v>
      </c>
      <c r="AA1145" s="14">
        <v>11122.42</v>
      </c>
      <c r="AB1145" s="2">
        <v>13103114</v>
      </c>
      <c r="AC1145" s="27" t="s">
        <v>188</v>
      </c>
      <c r="AD1145" s="14">
        <v>11237.58</v>
      </c>
      <c r="AE1145" s="27">
        <v>5.7000000000000002E-2</v>
      </c>
    </row>
    <row r="1146" spans="1:31" x14ac:dyDescent="0.3">
      <c r="A1146" t="s">
        <v>1602</v>
      </c>
      <c r="B1146" s="2">
        <v>1166</v>
      </c>
      <c r="C1146" s="27">
        <v>0.45299145299145299</v>
      </c>
      <c r="D1146" s="2">
        <v>96.363636363636402</v>
      </c>
      <c r="E1146" s="2">
        <v>1083</v>
      </c>
      <c r="F1146" s="27">
        <v>0.37178166838311022</v>
      </c>
      <c r="G1146" s="14">
        <v>102.424242424242</v>
      </c>
      <c r="H1146" s="2">
        <v>1347</v>
      </c>
      <c r="I1146" s="27">
        <v>0.47463002114164904</v>
      </c>
      <c r="J1146" s="14">
        <v>115.757576</v>
      </c>
      <c r="K1146" s="27">
        <v>0.15523156089193826</v>
      </c>
      <c r="L1146" s="2">
        <v>156132</v>
      </c>
      <c r="M1146" s="27">
        <v>0.55000000000000004</v>
      </c>
      <c r="N1146" s="2">
        <v>1162</v>
      </c>
      <c r="O1146" s="2">
        <v>156474</v>
      </c>
      <c r="P1146" s="27">
        <v>0.52800000000000002</v>
      </c>
      <c r="Q1146" s="14">
        <v>1039.3900000000001</v>
      </c>
      <c r="R1146" s="2">
        <v>166420</v>
      </c>
      <c r="S1146" s="27">
        <v>0.53700000000000003</v>
      </c>
      <c r="T1146" s="14">
        <v>1273.94</v>
      </c>
      <c r="U1146" s="27">
        <v>6.6000000000000003E-2</v>
      </c>
      <c r="V1146" s="2">
        <v>7112050</v>
      </c>
      <c r="W1146" s="27">
        <v>0.57399999999999995</v>
      </c>
      <c r="X1146" s="2">
        <v>23474</v>
      </c>
      <c r="Y1146" s="2">
        <v>6909176</v>
      </c>
      <c r="Z1146" s="27">
        <v>0.54300000000000004</v>
      </c>
      <c r="AA1146" s="14">
        <v>22243.03</v>
      </c>
      <c r="AB1146" s="2">
        <v>7241318</v>
      </c>
      <c r="AC1146" s="27">
        <v>0.55300000000000005</v>
      </c>
      <c r="AD1146" s="14">
        <v>21643.03</v>
      </c>
      <c r="AE1146" s="27">
        <v>1.7999999999999999E-2</v>
      </c>
    </row>
    <row r="1147" spans="1:31" x14ac:dyDescent="0.3">
      <c r="A1147" t="s">
        <v>1966</v>
      </c>
      <c r="B1147" s="2">
        <v>0</v>
      </c>
      <c r="C1147" s="27">
        <v>0</v>
      </c>
      <c r="D1147" s="2">
        <v>80</v>
      </c>
      <c r="E1147" s="2">
        <v>0</v>
      </c>
      <c r="F1147" s="27">
        <v>0</v>
      </c>
      <c r="G1147" s="14">
        <v>11.5151515151515</v>
      </c>
      <c r="H1147" s="2">
        <v>0</v>
      </c>
      <c r="I1147" s="27">
        <v>0</v>
      </c>
      <c r="J1147" s="14">
        <v>12.727273</v>
      </c>
      <c r="K1147" s="27"/>
      <c r="L1147" s="2">
        <v>779</v>
      </c>
      <c r="M1147" s="27">
        <v>3.0000000000000001E-3</v>
      </c>
      <c r="N1147" s="2">
        <v>114</v>
      </c>
      <c r="O1147" s="2">
        <v>706</v>
      </c>
      <c r="P1147" s="27">
        <v>2E-3</v>
      </c>
      <c r="Q1147" s="14">
        <v>86.06</v>
      </c>
      <c r="R1147" s="2">
        <v>1024</v>
      </c>
      <c r="S1147" s="27">
        <v>3.0000000000000001E-3</v>
      </c>
      <c r="T1147" s="14">
        <v>130.30000000000001</v>
      </c>
      <c r="U1147" s="27">
        <v>0.315</v>
      </c>
      <c r="V1147" s="2">
        <v>29450</v>
      </c>
      <c r="W1147" s="27">
        <v>2E-3</v>
      </c>
      <c r="X1147" s="2">
        <v>766</v>
      </c>
      <c r="Y1147" s="2">
        <v>38794</v>
      </c>
      <c r="Z1147" s="27">
        <v>3.0000000000000001E-3</v>
      </c>
      <c r="AA1147" s="14">
        <v>963.64</v>
      </c>
      <c r="AB1147" s="2">
        <v>50963</v>
      </c>
      <c r="AC1147" s="27">
        <v>4.0000000000000001E-3</v>
      </c>
      <c r="AD1147" s="14">
        <v>1111.52</v>
      </c>
      <c r="AE1147" s="27">
        <v>0.73</v>
      </c>
    </row>
    <row r="1148" spans="1:31" x14ac:dyDescent="0.3">
      <c r="A1148" t="s">
        <v>1967</v>
      </c>
      <c r="B1148" s="2">
        <v>9</v>
      </c>
      <c r="C1148" s="27">
        <v>3.4965034965034965E-3</v>
      </c>
      <c r="D1148" s="2">
        <v>8.4848484848484809</v>
      </c>
      <c r="E1148" s="2">
        <v>8</v>
      </c>
      <c r="F1148" s="27">
        <v>2.7463096464126332E-3</v>
      </c>
      <c r="G1148" s="14">
        <v>7.8787878787878798</v>
      </c>
      <c r="H1148" s="2">
        <v>0</v>
      </c>
      <c r="I1148" s="27">
        <v>0</v>
      </c>
      <c r="J1148" s="14">
        <v>12.727273</v>
      </c>
      <c r="K1148" s="27">
        <v>-1</v>
      </c>
      <c r="L1148" s="2">
        <v>1843</v>
      </c>
      <c r="M1148" s="27">
        <v>6.0000000000000001E-3</v>
      </c>
      <c r="N1148" s="2">
        <v>182</v>
      </c>
      <c r="O1148" s="2">
        <v>1692</v>
      </c>
      <c r="P1148" s="27">
        <v>6.0000000000000001E-3</v>
      </c>
      <c r="Q1148" s="14">
        <v>168.48</v>
      </c>
      <c r="R1148" s="2">
        <v>1534</v>
      </c>
      <c r="S1148" s="27">
        <v>5.0000000000000001E-3</v>
      </c>
      <c r="T1148" s="14">
        <v>160.61000000000001</v>
      </c>
      <c r="U1148" s="27">
        <v>-0.16800000000000001</v>
      </c>
      <c r="V1148" s="2">
        <v>196639</v>
      </c>
      <c r="W1148" s="27">
        <v>1.6E-2</v>
      </c>
      <c r="X1148" s="2">
        <v>1782</v>
      </c>
      <c r="Y1148" s="2">
        <v>179572</v>
      </c>
      <c r="Z1148" s="27">
        <v>1.4E-2</v>
      </c>
      <c r="AA1148" s="14">
        <v>1906.06</v>
      </c>
      <c r="AB1148" s="2">
        <v>173846</v>
      </c>
      <c r="AC1148" s="27">
        <v>1.2999999999999999E-2</v>
      </c>
      <c r="AD1148" s="14">
        <v>2121.21</v>
      </c>
      <c r="AE1148" s="27">
        <v>-0.11600000000000001</v>
      </c>
    </row>
    <row r="1149" spans="1:31" x14ac:dyDescent="0.3">
      <c r="A1149" t="s">
        <v>1968</v>
      </c>
      <c r="B1149" s="2">
        <v>71</v>
      </c>
      <c r="C1149" s="27">
        <v>2.7583527583527584E-2</v>
      </c>
      <c r="D1149" s="2">
        <v>28.484848484848399</v>
      </c>
      <c r="E1149" s="2">
        <v>62</v>
      </c>
      <c r="F1149" s="27">
        <v>2.1283899759697907E-2</v>
      </c>
      <c r="G1149" s="14">
        <v>29.090909090909101</v>
      </c>
      <c r="H1149" s="2">
        <v>44</v>
      </c>
      <c r="I1149" s="27">
        <v>1.5503875968992248E-2</v>
      </c>
      <c r="J1149" s="14">
        <v>23.636364</v>
      </c>
      <c r="K1149" s="27">
        <v>-0.38028169014084506</v>
      </c>
      <c r="L1149" s="2">
        <v>21846</v>
      </c>
      <c r="M1149" s="27">
        <v>7.6999999999999999E-2</v>
      </c>
      <c r="N1149" s="2">
        <v>621</v>
      </c>
      <c r="O1149" s="2">
        <v>20495</v>
      </c>
      <c r="P1149" s="27">
        <v>6.9000000000000006E-2</v>
      </c>
      <c r="Q1149" s="14">
        <v>431.52</v>
      </c>
      <c r="R1149" s="2">
        <v>19752</v>
      </c>
      <c r="S1149" s="27">
        <v>6.4000000000000001E-2</v>
      </c>
      <c r="T1149" s="14">
        <v>652.73</v>
      </c>
      <c r="U1149" s="27">
        <v>-9.6000000000000002E-2</v>
      </c>
      <c r="V1149" s="2">
        <v>1388341</v>
      </c>
      <c r="W1149" s="27">
        <v>0.112</v>
      </c>
      <c r="X1149" s="2">
        <v>6544</v>
      </c>
      <c r="Y1149" s="2">
        <v>1274372</v>
      </c>
      <c r="Z1149" s="27">
        <v>0.1</v>
      </c>
      <c r="AA1149" s="14">
        <v>5088.4799999999996</v>
      </c>
      <c r="AB1149" s="2">
        <v>1307148</v>
      </c>
      <c r="AC1149" s="27">
        <v>0.1</v>
      </c>
      <c r="AD1149" s="14">
        <v>5666.06</v>
      </c>
      <c r="AE1149" s="27">
        <v>-5.8000000000000003E-2</v>
      </c>
    </row>
    <row r="1150" spans="1:31" x14ac:dyDescent="0.3">
      <c r="A1150" t="s">
        <v>1969</v>
      </c>
      <c r="B1150" s="2">
        <v>713</v>
      </c>
      <c r="C1150" s="27">
        <v>0.27700077700077702</v>
      </c>
      <c r="D1150" s="2">
        <v>96.363636363636402</v>
      </c>
      <c r="E1150" s="2">
        <v>702</v>
      </c>
      <c r="F1150" s="27">
        <v>0.24098867147270855</v>
      </c>
      <c r="G1150" s="14">
        <v>94.545454545454504</v>
      </c>
      <c r="H1150" s="2">
        <v>911</v>
      </c>
      <c r="I1150" s="27">
        <v>0.32100070472163494</v>
      </c>
      <c r="J1150" s="14">
        <v>114.545456</v>
      </c>
      <c r="K1150" s="27">
        <v>0.27769985974754557</v>
      </c>
      <c r="L1150" s="2">
        <v>88132</v>
      </c>
      <c r="M1150" s="27">
        <v>0.311</v>
      </c>
      <c r="N1150" s="2">
        <v>958</v>
      </c>
      <c r="O1150" s="2">
        <v>86135</v>
      </c>
      <c r="P1150" s="27">
        <v>0.29099999999999998</v>
      </c>
      <c r="Q1150" s="14">
        <v>972.73</v>
      </c>
      <c r="R1150" s="2">
        <v>91033</v>
      </c>
      <c r="S1150" s="27">
        <v>0.29399999999999998</v>
      </c>
      <c r="T1150" s="14">
        <v>1223.6400000000001</v>
      </c>
      <c r="U1150" s="27">
        <v>3.3000000000000002E-2</v>
      </c>
      <c r="V1150" s="2">
        <v>3222396</v>
      </c>
      <c r="W1150" s="27">
        <v>0.26</v>
      </c>
      <c r="X1150" s="2">
        <v>13042</v>
      </c>
      <c r="Y1150" s="2">
        <v>3104001</v>
      </c>
      <c r="Z1150" s="27">
        <v>0.24399999999999999</v>
      </c>
      <c r="AA1150" s="14">
        <v>11451.52</v>
      </c>
      <c r="AB1150" s="2">
        <v>3228533</v>
      </c>
      <c r="AC1150" s="27">
        <v>0.246</v>
      </c>
      <c r="AD1150" s="14">
        <v>12627.27</v>
      </c>
      <c r="AE1150" s="27">
        <v>2E-3</v>
      </c>
    </row>
    <row r="1151" spans="1:31" x14ac:dyDescent="0.3">
      <c r="A1151" t="s">
        <v>1970</v>
      </c>
      <c r="B1151" s="2">
        <v>293</v>
      </c>
      <c r="C1151" s="27">
        <v>0.11383061383061382</v>
      </c>
      <c r="D1151" s="2">
        <v>66.060606060606005</v>
      </c>
      <c r="E1151" s="2">
        <v>268</v>
      </c>
      <c r="F1151" s="27">
        <v>9.2001373154823207E-2</v>
      </c>
      <c r="G1151" s="14">
        <v>64.848484848484802</v>
      </c>
      <c r="H1151" s="2">
        <v>358</v>
      </c>
      <c r="I1151" s="27">
        <v>0.12614517265680056</v>
      </c>
      <c r="J1151" s="14">
        <v>86.060609999999997</v>
      </c>
      <c r="K1151" s="27">
        <v>0.22184300341296928</v>
      </c>
      <c r="L1151" s="2">
        <v>36314</v>
      </c>
      <c r="M1151" s="27">
        <v>0.128</v>
      </c>
      <c r="N1151" s="2">
        <v>597</v>
      </c>
      <c r="O1151" s="2">
        <v>39885</v>
      </c>
      <c r="P1151" s="27">
        <v>0.13500000000000001</v>
      </c>
      <c r="Q1151" s="14">
        <v>805.45</v>
      </c>
      <c r="R1151" s="2">
        <v>43719</v>
      </c>
      <c r="S1151" s="27">
        <v>0.14099999999999999</v>
      </c>
      <c r="T1151" s="14">
        <v>796.97</v>
      </c>
      <c r="U1151" s="27">
        <v>0.20399999999999999</v>
      </c>
      <c r="V1151" s="2">
        <v>1809849</v>
      </c>
      <c r="W1151" s="27">
        <v>0.14599999999999999</v>
      </c>
      <c r="X1151" s="2">
        <v>7102</v>
      </c>
      <c r="Y1151" s="2">
        <v>1827020</v>
      </c>
      <c r="Z1151" s="27">
        <v>0.14399999999999999</v>
      </c>
      <c r="AA1151" s="14">
        <v>7585.45</v>
      </c>
      <c r="AB1151" s="2">
        <v>1964487</v>
      </c>
      <c r="AC1151" s="27">
        <v>0.15</v>
      </c>
      <c r="AD1151" s="14">
        <v>7834.55</v>
      </c>
      <c r="AE1151" s="27">
        <v>8.5000000000000006E-2</v>
      </c>
    </row>
    <row r="1152" spans="1:31" x14ac:dyDescent="0.3">
      <c r="A1152" t="s">
        <v>1971</v>
      </c>
      <c r="B1152" s="2">
        <v>80</v>
      </c>
      <c r="C1152" s="27">
        <v>3.108003108003108E-2</v>
      </c>
      <c r="D1152" s="2">
        <v>40.606060606060602</v>
      </c>
      <c r="E1152" s="2">
        <v>43</v>
      </c>
      <c r="F1152" s="27">
        <v>1.4761414349467903E-2</v>
      </c>
      <c r="G1152" s="14">
        <v>23.636363636363601</v>
      </c>
      <c r="H1152" s="2">
        <v>34</v>
      </c>
      <c r="I1152" s="27">
        <v>1.1980267794221282E-2</v>
      </c>
      <c r="J1152" s="14">
        <v>25.454546000000001</v>
      </c>
      <c r="K1152" s="27">
        <v>-0.57499999999999996</v>
      </c>
      <c r="L1152" s="2">
        <v>7218</v>
      </c>
      <c r="M1152" s="27">
        <v>2.5000000000000001E-2</v>
      </c>
      <c r="N1152" s="2">
        <v>348</v>
      </c>
      <c r="O1152" s="2">
        <v>7561</v>
      </c>
      <c r="P1152" s="27">
        <v>2.5999999999999999E-2</v>
      </c>
      <c r="Q1152" s="14">
        <v>354.55</v>
      </c>
      <c r="R1152" s="2">
        <v>9358</v>
      </c>
      <c r="S1152" s="27">
        <v>0.03</v>
      </c>
      <c r="T1152" s="14">
        <v>372.73</v>
      </c>
      <c r="U1152" s="27">
        <v>0.29599999999999999</v>
      </c>
      <c r="V1152" s="2">
        <v>465375</v>
      </c>
      <c r="W1152" s="27">
        <v>3.7999999999999999E-2</v>
      </c>
      <c r="X1152" s="2">
        <v>2554</v>
      </c>
      <c r="Y1152" s="2">
        <v>485417</v>
      </c>
      <c r="Z1152" s="27">
        <v>3.7999999999999999E-2</v>
      </c>
      <c r="AA1152" s="14">
        <v>2209.6999999999998</v>
      </c>
      <c r="AB1152" s="2">
        <v>516341</v>
      </c>
      <c r="AC1152" s="27">
        <v>3.9E-2</v>
      </c>
      <c r="AD1152" s="14">
        <v>2941.21</v>
      </c>
      <c r="AE1152" s="27">
        <v>0.11</v>
      </c>
    </row>
    <row r="1153" spans="1:31" x14ac:dyDescent="0.3">
      <c r="A1153" t="s">
        <v>1605</v>
      </c>
      <c r="B1153" s="2">
        <v>1408</v>
      </c>
      <c r="C1153" s="27">
        <v>0.54700854700854706</v>
      </c>
      <c r="D1153" s="2">
        <v>124.84848484848401</v>
      </c>
      <c r="E1153" s="2">
        <v>1830</v>
      </c>
      <c r="F1153" s="27">
        <v>0.62821833161688978</v>
      </c>
      <c r="G1153" s="14">
        <v>89.696969696969703</v>
      </c>
      <c r="H1153" s="2">
        <v>1491</v>
      </c>
      <c r="I1153" s="27">
        <v>0.52536997885835091</v>
      </c>
      <c r="J1153" s="14">
        <v>133.939392</v>
      </c>
      <c r="K1153" s="27">
        <v>5.894886363636364E-2</v>
      </c>
      <c r="L1153" s="2">
        <v>127704</v>
      </c>
      <c r="M1153" s="27">
        <v>0.45</v>
      </c>
      <c r="N1153" s="2">
        <v>1070</v>
      </c>
      <c r="O1153" s="2">
        <v>139831</v>
      </c>
      <c r="P1153" s="27">
        <v>0.47199999999999998</v>
      </c>
      <c r="Q1153" s="14">
        <v>1081.21</v>
      </c>
      <c r="R1153" s="2">
        <v>143677</v>
      </c>
      <c r="S1153" s="27">
        <v>0.46300000000000002</v>
      </c>
      <c r="T1153" s="14">
        <v>1394.55</v>
      </c>
      <c r="U1153" s="27">
        <v>0.125</v>
      </c>
      <c r="V1153" s="2">
        <v>5280802</v>
      </c>
      <c r="W1153" s="27">
        <v>0.42599999999999999</v>
      </c>
      <c r="X1153" s="2">
        <v>12172</v>
      </c>
      <c r="Y1153" s="2">
        <v>5808625</v>
      </c>
      <c r="Z1153" s="27">
        <v>0.45700000000000002</v>
      </c>
      <c r="AA1153" s="14">
        <v>12618.79</v>
      </c>
      <c r="AB1153" s="2">
        <v>5861796</v>
      </c>
      <c r="AC1153" s="27">
        <v>0.44700000000000001</v>
      </c>
      <c r="AD1153" s="14">
        <v>12320</v>
      </c>
      <c r="AE1153" s="27">
        <v>0.11</v>
      </c>
    </row>
    <row r="1154" spans="1:31" x14ac:dyDescent="0.3">
      <c r="A1154" t="s">
        <v>1966</v>
      </c>
      <c r="B1154" s="2">
        <v>47</v>
      </c>
      <c r="C1154" s="27">
        <v>1.825951825951826E-2</v>
      </c>
      <c r="D1154" s="2">
        <v>27.272727272727199</v>
      </c>
      <c r="E1154" s="2">
        <v>130</v>
      </c>
      <c r="F1154" s="27">
        <v>4.4627531754205287E-2</v>
      </c>
      <c r="G1154" s="14">
        <v>47.272727272727202</v>
      </c>
      <c r="H1154" s="2">
        <v>153</v>
      </c>
      <c r="I1154" s="27">
        <v>5.3911205073995772E-2</v>
      </c>
      <c r="J1154" s="14">
        <v>61.818179999999998</v>
      </c>
      <c r="K1154" s="27">
        <v>2.2553191489361701</v>
      </c>
      <c r="L1154" s="2">
        <v>5703</v>
      </c>
      <c r="M1154" s="27">
        <v>0.02</v>
      </c>
      <c r="N1154" s="2">
        <v>370</v>
      </c>
      <c r="O1154" s="2">
        <v>5062</v>
      </c>
      <c r="P1154" s="27">
        <v>1.7000000000000001E-2</v>
      </c>
      <c r="Q1154" s="14">
        <v>304.85000000000002</v>
      </c>
      <c r="R1154" s="2">
        <v>12510</v>
      </c>
      <c r="S1154" s="27">
        <v>0.04</v>
      </c>
      <c r="T1154" s="14">
        <v>769.7</v>
      </c>
      <c r="U1154" s="27">
        <v>1.194</v>
      </c>
      <c r="V1154" s="2">
        <v>342212</v>
      </c>
      <c r="W1154" s="27">
        <v>2.8000000000000001E-2</v>
      </c>
      <c r="X1154" s="2">
        <v>2748</v>
      </c>
      <c r="Y1154" s="2">
        <v>387742</v>
      </c>
      <c r="Z1154" s="27">
        <v>0.03</v>
      </c>
      <c r="AA1154" s="14">
        <v>2329.6999999999998</v>
      </c>
      <c r="AB1154" s="2">
        <v>496503</v>
      </c>
      <c r="AC1154" s="27">
        <v>3.7999999999999999E-2</v>
      </c>
      <c r="AD1154" s="14">
        <v>3657.58</v>
      </c>
      <c r="AE1154" s="27">
        <v>0.45100000000000001</v>
      </c>
    </row>
    <row r="1155" spans="1:31" x14ac:dyDescent="0.3">
      <c r="A1155" t="s">
        <v>1967</v>
      </c>
      <c r="B1155" s="2">
        <v>279</v>
      </c>
      <c r="C1155" s="27">
        <v>0.10839160839160839</v>
      </c>
      <c r="D1155" s="2">
        <v>72.727272727272705</v>
      </c>
      <c r="E1155" s="2">
        <v>325</v>
      </c>
      <c r="F1155" s="27">
        <v>0.11156882938551321</v>
      </c>
      <c r="G1155" s="14">
        <v>73.3333333333333</v>
      </c>
      <c r="H1155" s="2">
        <v>309</v>
      </c>
      <c r="I1155" s="27">
        <v>0.10887949260042283</v>
      </c>
      <c r="J1155" s="14">
        <v>76.363640000000004</v>
      </c>
      <c r="K1155" s="27">
        <v>0.10752688172043011</v>
      </c>
      <c r="L1155" s="2">
        <v>23297</v>
      </c>
      <c r="M1155" s="27">
        <v>8.2000000000000003E-2</v>
      </c>
      <c r="N1155" s="2">
        <v>673</v>
      </c>
      <c r="O1155" s="2">
        <v>22080</v>
      </c>
      <c r="P1155" s="27">
        <v>7.4999999999999997E-2</v>
      </c>
      <c r="Q1155" s="14">
        <v>570.29999999999995</v>
      </c>
      <c r="R1155" s="2">
        <v>21532</v>
      </c>
      <c r="S1155" s="27">
        <v>6.9000000000000006E-2</v>
      </c>
      <c r="T1155" s="14">
        <v>651.52</v>
      </c>
      <c r="U1155" s="27">
        <v>-7.5999999999999998E-2</v>
      </c>
      <c r="V1155" s="2">
        <v>1535827</v>
      </c>
      <c r="W1155" s="27">
        <v>0.124</v>
      </c>
      <c r="X1155" s="2">
        <v>5158</v>
      </c>
      <c r="Y1155" s="2">
        <v>1557738</v>
      </c>
      <c r="Z1155" s="27">
        <v>0.122</v>
      </c>
      <c r="AA1155" s="14">
        <v>4964.24</v>
      </c>
      <c r="AB1155" s="2">
        <v>1512885</v>
      </c>
      <c r="AC1155" s="27">
        <v>0.115</v>
      </c>
      <c r="AD1155" s="14">
        <v>5321.82</v>
      </c>
      <c r="AE1155" s="27">
        <v>-1.4999999999999999E-2</v>
      </c>
    </row>
    <row r="1156" spans="1:31" x14ac:dyDescent="0.3">
      <c r="A1156" t="s">
        <v>1968</v>
      </c>
      <c r="B1156" s="2">
        <v>495</v>
      </c>
      <c r="C1156" s="27">
        <v>0.19230769230769232</v>
      </c>
      <c r="D1156" s="2">
        <v>90.909090909090907</v>
      </c>
      <c r="E1156" s="2">
        <v>640</v>
      </c>
      <c r="F1156" s="27">
        <v>0.21970477171301064</v>
      </c>
      <c r="G1156" s="14">
        <v>76.363636363636303</v>
      </c>
      <c r="H1156" s="2">
        <v>446</v>
      </c>
      <c r="I1156" s="27">
        <v>0.15715292459478505</v>
      </c>
      <c r="J1156" s="14">
        <v>90.303030000000007</v>
      </c>
      <c r="K1156" s="27">
        <v>-9.8989898989898989E-2</v>
      </c>
      <c r="L1156" s="2">
        <v>52332</v>
      </c>
      <c r="M1156" s="27">
        <v>0.184</v>
      </c>
      <c r="N1156" s="2">
        <v>865</v>
      </c>
      <c r="O1156" s="2">
        <v>57668</v>
      </c>
      <c r="P1156" s="27">
        <v>0.19500000000000001</v>
      </c>
      <c r="Q1156" s="14">
        <v>961.21</v>
      </c>
      <c r="R1156" s="2">
        <v>54803</v>
      </c>
      <c r="S1156" s="27">
        <v>0.17699999999999999</v>
      </c>
      <c r="T1156" s="14">
        <v>1155.76</v>
      </c>
      <c r="U1156" s="27">
        <v>4.7E-2</v>
      </c>
      <c r="V1156" s="2">
        <v>2071371</v>
      </c>
      <c r="W1156" s="27">
        <v>0.16700000000000001</v>
      </c>
      <c r="X1156" s="2">
        <v>6778</v>
      </c>
      <c r="Y1156" s="2">
        <v>2217726</v>
      </c>
      <c r="Z1156" s="27">
        <v>0.17399999999999999</v>
      </c>
      <c r="AA1156" s="14">
        <v>6436.97</v>
      </c>
      <c r="AB1156" s="2">
        <v>2220822</v>
      </c>
      <c r="AC1156" s="27">
        <v>0.16900000000000001</v>
      </c>
      <c r="AD1156" s="14">
        <v>7001.21</v>
      </c>
      <c r="AE1156" s="27">
        <v>7.1999999999999995E-2</v>
      </c>
    </row>
    <row r="1157" spans="1:31" x14ac:dyDescent="0.3">
      <c r="A1157" t="s">
        <v>1969</v>
      </c>
      <c r="B1157" s="2">
        <v>522</v>
      </c>
      <c r="C1157" s="27">
        <v>0.20279720279720279</v>
      </c>
      <c r="D1157" s="2">
        <v>82.424242424242394</v>
      </c>
      <c r="E1157" s="2">
        <v>559</v>
      </c>
      <c r="F1157" s="27">
        <v>0.19189838654308272</v>
      </c>
      <c r="G1157" s="14">
        <v>84.242424242424207</v>
      </c>
      <c r="H1157" s="2">
        <v>361</v>
      </c>
      <c r="I1157" s="27">
        <v>0.12720225510923186</v>
      </c>
      <c r="J1157" s="14">
        <v>75.757576</v>
      </c>
      <c r="K1157" s="27">
        <v>-0.30842911877394635</v>
      </c>
      <c r="L1157" s="2">
        <v>36342</v>
      </c>
      <c r="M1157" s="27">
        <v>0.128</v>
      </c>
      <c r="N1157" s="2">
        <v>820</v>
      </c>
      <c r="O1157" s="2">
        <v>42795</v>
      </c>
      <c r="P1157" s="27">
        <v>0.14399999999999999</v>
      </c>
      <c r="Q1157" s="14">
        <v>890.91</v>
      </c>
      <c r="R1157" s="2">
        <v>42406</v>
      </c>
      <c r="S1157" s="27">
        <v>0.13700000000000001</v>
      </c>
      <c r="T1157" s="14">
        <v>1017.58</v>
      </c>
      <c r="U1157" s="27">
        <v>0.16700000000000001</v>
      </c>
      <c r="V1157" s="2">
        <v>996943</v>
      </c>
      <c r="W1157" s="27">
        <v>0.08</v>
      </c>
      <c r="X1157" s="2">
        <v>6158</v>
      </c>
      <c r="Y1157" s="2">
        <v>1200869</v>
      </c>
      <c r="Z1157" s="27">
        <v>9.4E-2</v>
      </c>
      <c r="AA1157" s="14">
        <v>6071.52</v>
      </c>
      <c r="AB1157" s="2">
        <v>1189552</v>
      </c>
      <c r="AC1157" s="27">
        <v>9.0999999999999998E-2</v>
      </c>
      <c r="AD1157" s="14">
        <v>6604.24</v>
      </c>
      <c r="AE1157" s="27">
        <v>0.193</v>
      </c>
    </row>
    <row r="1158" spans="1:31" x14ac:dyDescent="0.3">
      <c r="A1158" t="s">
        <v>1970</v>
      </c>
      <c r="B1158" s="2">
        <v>51</v>
      </c>
      <c r="C1158" s="27">
        <v>1.9813519813519812E-2</v>
      </c>
      <c r="D1158" s="2">
        <v>26.6666666666666</v>
      </c>
      <c r="E1158" s="2">
        <v>165</v>
      </c>
      <c r="F1158" s="27">
        <v>5.6642636457260559E-2</v>
      </c>
      <c r="G1158" s="14">
        <v>40.606060606060602</v>
      </c>
      <c r="H1158" s="2">
        <v>222</v>
      </c>
      <c r="I1158" s="27">
        <v>7.8224101479915431E-2</v>
      </c>
      <c r="J1158" s="14">
        <v>65.454544100000007</v>
      </c>
      <c r="K1158" s="27">
        <v>3.3529411764705883</v>
      </c>
      <c r="L1158" s="2">
        <v>8272</v>
      </c>
      <c r="M1158" s="27">
        <v>2.9000000000000001E-2</v>
      </c>
      <c r="N1158" s="2">
        <v>383</v>
      </c>
      <c r="O1158" s="2">
        <v>10662</v>
      </c>
      <c r="P1158" s="27">
        <v>3.5999999999999997E-2</v>
      </c>
      <c r="Q1158" s="14">
        <v>361.82</v>
      </c>
      <c r="R1158" s="2">
        <v>10847</v>
      </c>
      <c r="S1158" s="27">
        <v>3.5000000000000003E-2</v>
      </c>
      <c r="T1158" s="14">
        <v>545.45000000000005</v>
      </c>
      <c r="U1158" s="27">
        <v>0.311</v>
      </c>
      <c r="V1158" s="2">
        <v>277400</v>
      </c>
      <c r="W1158" s="27">
        <v>2.1999999999999999E-2</v>
      </c>
      <c r="X1158" s="2">
        <v>3325</v>
      </c>
      <c r="Y1158" s="2">
        <v>367373</v>
      </c>
      <c r="Z1158" s="27">
        <v>2.9000000000000001E-2</v>
      </c>
      <c r="AA1158" s="14">
        <v>3108.48</v>
      </c>
      <c r="AB1158" s="2">
        <v>372132</v>
      </c>
      <c r="AC1158" s="27">
        <v>2.8000000000000001E-2</v>
      </c>
      <c r="AD1158" s="14">
        <v>3953.33</v>
      </c>
      <c r="AE1158" s="27">
        <v>0.34100000000000003</v>
      </c>
    </row>
    <row r="1159" spans="1:31" x14ac:dyDescent="0.3">
      <c r="A1159" t="s">
        <v>1971</v>
      </c>
      <c r="B1159" s="2">
        <v>14</v>
      </c>
      <c r="C1159" s="27">
        <v>5.439005439005439E-3</v>
      </c>
      <c r="D1159" s="2">
        <v>13.3333333333333</v>
      </c>
      <c r="E1159" s="2">
        <v>11</v>
      </c>
      <c r="F1159" s="27">
        <v>3.7761757638173706E-3</v>
      </c>
      <c r="G1159" s="14">
        <v>10.303030303030299</v>
      </c>
      <c r="H1159" s="2">
        <v>0</v>
      </c>
      <c r="I1159" s="27">
        <v>0</v>
      </c>
      <c r="J1159" s="14">
        <v>12.727273</v>
      </c>
      <c r="K1159" s="27">
        <v>-1</v>
      </c>
      <c r="L1159" s="2">
        <v>1758</v>
      </c>
      <c r="M1159" s="27">
        <v>6.0000000000000001E-3</v>
      </c>
      <c r="N1159" s="2">
        <v>200</v>
      </c>
      <c r="O1159" s="2">
        <v>1564</v>
      </c>
      <c r="P1159" s="27">
        <v>5.0000000000000001E-3</v>
      </c>
      <c r="Q1159" s="14">
        <v>146.06</v>
      </c>
      <c r="R1159" s="2">
        <v>1579</v>
      </c>
      <c r="S1159" s="27">
        <v>5.0000000000000001E-3</v>
      </c>
      <c r="T1159" s="14">
        <v>166.06</v>
      </c>
      <c r="U1159" s="27">
        <v>-0.10199999999999999</v>
      </c>
      <c r="V1159" s="2">
        <v>57049</v>
      </c>
      <c r="W1159" s="27">
        <v>5.0000000000000001E-3</v>
      </c>
      <c r="X1159" s="2">
        <v>1238</v>
      </c>
      <c r="Y1159" s="2">
        <v>77177</v>
      </c>
      <c r="Z1159" s="27">
        <v>6.0000000000000001E-3</v>
      </c>
      <c r="AA1159" s="14">
        <v>1406.06</v>
      </c>
      <c r="AB1159" s="2">
        <v>69902</v>
      </c>
      <c r="AC1159" s="27">
        <v>5.0000000000000001E-3</v>
      </c>
      <c r="AD1159" s="14">
        <v>1383.03</v>
      </c>
      <c r="AE1159" s="27">
        <v>0.22500000000000001</v>
      </c>
    </row>
    <row r="1160" spans="1:31" x14ac:dyDescent="0.3">
      <c r="A1160" s="18"/>
      <c r="B1160" s="18"/>
      <c r="C1160" s="18"/>
      <c r="D1160" s="18"/>
      <c r="E1160" s="18"/>
      <c r="F1160" s="18"/>
      <c r="G1160" s="18"/>
      <c r="H1160" s="18"/>
      <c r="I1160" s="18"/>
      <c r="J1160" s="18"/>
      <c r="K1160" s="18"/>
      <c r="L1160" s="18"/>
      <c r="M1160" s="18"/>
      <c r="N1160" s="18"/>
      <c r="O1160" s="18"/>
      <c r="P1160" s="18"/>
      <c r="Q1160" s="18"/>
      <c r="R1160" s="18"/>
      <c r="S1160" s="18"/>
      <c r="T1160" s="18"/>
      <c r="U1160" s="18"/>
      <c r="V1160" s="18"/>
      <c r="W1160" s="18"/>
      <c r="X1160" s="18"/>
      <c r="Y1160" s="18"/>
      <c r="Z1160" s="18"/>
      <c r="AA1160" s="18"/>
      <c r="AB1160" s="18"/>
      <c r="AC1160" s="18"/>
      <c r="AD1160" s="18"/>
      <c r="AE1160" s="18"/>
    </row>
    <row r="1161" spans="1:31" x14ac:dyDescent="0.3">
      <c r="A1161" s="122" t="s">
        <v>1972</v>
      </c>
      <c r="B1161" s="122"/>
      <c r="C1161" s="122"/>
      <c r="D1161" s="122"/>
      <c r="E1161" s="122"/>
      <c r="F1161" s="122"/>
      <c r="G1161" s="122"/>
      <c r="H1161" s="122"/>
      <c r="I1161" s="122"/>
      <c r="J1161" s="122"/>
      <c r="K1161" s="122"/>
      <c r="L1161" s="122"/>
      <c r="M1161" s="122"/>
      <c r="N1161" s="122"/>
      <c r="O1161" s="122"/>
      <c r="P1161" s="122"/>
      <c r="Q1161" s="122"/>
      <c r="R1161" s="122"/>
      <c r="S1161" s="122"/>
      <c r="T1161" s="122"/>
      <c r="U1161" s="122"/>
      <c r="V1161" s="122"/>
      <c r="W1161" s="122"/>
      <c r="X1161" s="122"/>
      <c r="Y1161" s="122"/>
      <c r="Z1161" s="122"/>
      <c r="AA1161" s="122"/>
      <c r="AB1161" s="122"/>
      <c r="AC1161" s="122"/>
      <c r="AD1161" s="122"/>
      <c r="AE1161" s="122"/>
    </row>
    <row r="1162" spans="1:31" x14ac:dyDescent="0.3">
      <c r="B1162" s="198" t="s">
        <v>1720</v>
      </c>
      <c r="C1162" s="198"/>
      <c r="D1162" s="198" t="s">
        <v>1721</v>
      </c>
      <c r="E1162" s="198" t="s">
        <v>1720</v>
      </c>
      <c r="F1162" s="198"/>
      <c r="G1162" s="198" t="s">
        <v>1721</v>
      </c>
      <c r="H1162" s="198" t="s">
        <v>1720</v>
      </c>
      <c r="I1162" s="198"/>
      <c r="J1162" s="198" t="s">
        <v>1721</v>
      </c>
      <c r="K1162" t="s">
        <v>188</v>
      </c>
      <c r="L1162" s="198" t="s">
        <v>1720</v>
      </c>
      <c r="M1162" s="198"/>
      <c r="N1162" s="198" t="s">
        <v>1721</v>
      </c>
      <c r="O1162" s="198" t="s">
        <v>1720</v>
      </c>
      <c r="P1162" s="198"/>
      <c r="Q1162" s="198" t="s">
        <v>1721</v>
      </c>
      <c r="R1162" s="198" t="s">
        <v>1720</v>
      </c>
      <c r="S1162" s="198"/>
      <c r="T1162" s="198" t="s">
        <v>1721</v>
      </c>
      <c r="U1162" t="s">
        <v>188</v>
      </c>
      <c r="V1162" s="198" t="s">
        <v>1720</v>
      </c>
      <c r="W1162" s="198"/>
      <c r="X1162" s="198" t="s">
        <v>1721</v>
      </c>
      <c r="Y1162" s="198" t="s">
        <v>1720</v>
      </c>
      <c r="Z1162" s="198"/>
      <c r="AA1162" s="198" t="s">
        <v>1721</v>
      </c>
      <c r="AB1162" s="198" t="s">
        <v>1720</v>
      </c>
      <c r="AC1162" s="198"/>
      <c r="AD1162" s="198" t="s">
        <v>1721</v>
      </c>
      <c r="AE1162" t="s">
        <v>188</v>
      </c>
    </row>
    <row r="1163" spans="1:31" x14ac:dyDescent="0.3">
      <c r="A1163" t="s">
        <v>190</v>
      </c>
      <c r="B1163" s="2">
        <v>2574</v>
      </c>
      <c r="C1163" s="27" t="s">
        <v>188</v>
      </c>
      <c r="D1163" s="2">
        <v>129.09090909090901</v>
      </c>
      <c r="E1163" s="2">
        <v>2913</v>
      </c>
      <c r="F1163" s="27" t="s">
        <v>188</v>
      </c>
      <c r="G1163" s="14">
        <v>92.121212121212096</v>
      </c>
      <c r="H1163" s="2">
        <v>2838</v>
      </c>
      <c r="I1163" s="27" t="s">
        <v>188</v>
      </c>
      <c r="J1163" s="14">
        <v>109.090912</v>
      </c>
      <c r="K1163" s="27">
        <v>0.10256410256410256</v>
      </c>
      <c r="L1163" s="2">
        <v>283836</v>
      </c>
      <c r="M1163" s="27" t="s">
        <v>188</v>
      </c>
      <c r="N1163" s="2">
        <v>853</v>
      </c>
      <c r="O1163" s="2">
        <v>296305</v>
      </c>
      <c r="P1163" s="27" t="s">
        <v>188</v>
      </c>
      <c r="Q1163" s="14">
        <v>755.15</v>
      </c>
      <c r="R1163" s="2">
        <v>310097</v>
      </c>
      <c r="S1163" s="27" t="s">
        <v>188</v>
      </c>
      <c r="T1163" s="14">
        <v>749.7</v>
      </c>
      <c r="U1163" s="27">
        <v>9.2999999999999999E-2</v>
      </c>
      <c r="V1163" s="2">
        <v>12392852</v>
      </c>
      <c r="W1163" s="27" t="s">
        <v>188</v>
      </c>
      <c r="X1163" s="2">
        <v>13533</v>
      </c>
      <c r="Y1163" s="2">
        <v>12717801</v>
      </c>
      <c r="Z1163" s="27" t="s">
        <v>188</v>
      </c>
      <c r="AA1163" s="14">
        <v>11122.42</v>
      </c>
      <c r="AB1163" s="2">
        <v>13103114</v>
      </c>
      <c r="AC1163" s="27" t="s">
        <v>188</v>
      </c>
      <c r="AD1163" s="14">
        <v>11237.58</v>
      </c>
      <c r="AE1163" s="27">
        <v>5.7000000000000002E-2</v>
      </c>
    </row>
    <row r="1164" spans="1:31" x14ac:dyDescent="0.3">
      <c r="A1164" t="s">
        <v>1602</v>
      </c>
      <c r="B1164" s="2">
        <v>1166</v>
      </c>
      <c r="C1164" s="27">
        <v>0.45299145299145299</v>
      </c>
      <c r="D1164" s="2">
        <v>96.363636363636402</v>
      </c>
      <c r="E1164" s="2">
        <v>1083</v>
      </c>
      <c r="F1164" s="27">
        <v>0.37178166838311022</v>
      </c>
      <c r="G1164" s="14">
        <v>102.424242424242</v>
      </c>
      <c r="H1164" s="2">
        <v>1347</v>
      </c>
      <c r="I1164" s="27">
        <v>0.47463002114164904</v>
      </c>
      <c r="J1164" s="14">
        <v>115.757576</v>
      </c>
      <c r="K1164" s="27">
        <v>0.15523156089193826</v>
      </c>
      <c r="L1164" s="2">
        <v>156132</v>
      </c>
      <c r="M1164" s="27">
        <v>0.55000000000000004</v>
      </c>
      <c r="N1164" s="2">
        <v>1162</v>
      </c>
      <c r="O1164" s="2">
        <v>156474</v>
      </c>
      <c r="P1164" s="27">
        <v>0.52800000000000002</v>
      </c>
      <c r="Q1164" s="14">
        <v>1039.3900000000001</v>
      </c>
      <c r="R1164" s="2">
        <v>166420</v>
      </c>
      <c r="S1164" s="27">
        <v>0.53700000000000003</v>
      </c>
      <c r="T1164" s="14">
        <v>1273.94</v>
      </c>
      <c r="U1164" s="27">
        <v>6.6000000000000003E-2</v>
      </c>
      <c r="V1164" s="2">
        <v>7112050</v>
      </c>
      <c r="W1164" s="27">
        <v>0.57399999999999995</v>
      </c>
      <c r="X1164" s="2">
        <v>23474</v>
      </c>
      <c r="Y1164" s="2">
        <v>6909176</v>
      </c>
      <c r="Z1164" s="27">
        <v>0.54300000000000004</v>
      </c>
      <c r="AA1164" s="14">
        <v>22243.03</v>
      </c>
      <c r="AB1164" s="2">
        <v>7241318</v>
      </c>
      <c r="AC1164" s="27">
        <v>0.55300000000000005</v>
      </c>
      <c r="AD1164" s="14">
        <v>21643.03</v>
      </c>
      <c r="AE1164" s="27">
        <v>1.7999999999999999E-2</v>
      </c>
    </row>
    <row r="1165" spans="1:31" x14ac:dyDescent="0.3">
      <c r="A1165" t="s">
        <v>1603</v>
      </c>
      <c r="B1165" s="2">
        <v>1158</v>
      </c>
      <c r="C1165" s="27">
        <v>0.44988344988344986</v>
      </c>
      <c r="D1165" s="2">
        <v>98.181818181818201</v>
      </c>
      <c r="E1165" s="2">
        <v>1059</v>
      </c>
      <c r="F1165" s="27">
        <v>0.36354273944387228</v>
      </c>
      <c r="G1165" s="14">
        <v>100.60606060606</v>
      </c>
      <c r="H1165" s="2">
        <v>1336</v>
      </c>
      <c r="I1165" s="27">
        <v>0.47075405214940097</v>
      </c>
      <c r="J1165" s="14">
        <v>115.151512</v>
      </c>
      <c r="K1165" s="27">
        <v>0.153713298791019</v>
      </c>
      <c r="L1165" s="2">
        <v>155192</v>
      </c>
      <c r="M1165" s="27">
        <v>0.54700000000000004</v>
      </c>
      <c r="N1165" s="2">
        <v>1191</v>
      </c>
      <c r="O1165" s="2">
        <v>156100</v>
      </c>
      <c r="P1165" s="27">
        <v>0.52700000000000002</v>
      </c>
      <c r="Q1165" s="14">
        <v>1035.1500000000001</v>
      </c>
      <c r="R1165" s="2">
        <v>166022</v>
      </c>
      <c r="S1165" s="27">
        <v>0.53500000000000003</v>
      </c>
      <c r="T1165" s="14">
        <v>1268.48</v>
      </c>
      <c r="U1165" s="27">
        <v>7.0000000000000007E-2</v>
      </c>
      <c r="V1165" s="2">
        <v>7086862</v>
      </c>
      <c r="W1165" s="27">
        <v>0.57199999999999995</v>
      </c>
      <c r="X1165" s="2">
        <v>23659</v>
      </c>
      <c r="Y1165" s="2">
        <v>6891817</v>
      </c>
      <c r="Z1165" s="27">
        <v>0.54200000000000004</v>
      </c>
      <c r="AA1165" s="14">
        <v>22298.79</v>
      </c>
      <c r="AB1165" s="2">
        <v>7223884</v>
      </c>
      <c r="AC1165" s="27">
        <v>0.55100000000000005</v>
      </c>
      <c r="AD1165" s="14">
        <v>21727.27</v>
      </c>
      <c r="AE1165" s="27">
        <v>1.9E-2</v>
      </c>
    </row>
    <row r="1166" spans="1:31" x14ac:dyDescent="0.3">
      <c r="A1166" t="s">
        <v>1973</v>
      </c>
      <c r="B1166" s="2">
        <v>8</v>
      </c>
      <c r="C1166" s="27">
        <v>3.108003108003108E-3</v>
      </c>
      <c r="D1166" s="2">
        <v>8.4848484848484809</v>
      </c>
      <c r="E1166" s="2">
        <v>24</v>
      </c>
      <c r="F1166" s="27">
        <v>8.2389289392378988E-3</v>
      </c>
      <c r="G1166" s="14">
        <v>16.969696969696901</v>
      </c>
      <c r="H1166" s="2">
        <v>11</v>
      </c>
      <c r="I1166" s="27">
        <v>3.875968992248062E-3</v>
      </c>
      <c r="J1166" s="14">
        <v>10.909091</v>
      </c>
      <c r="K1166" s="27">
        <v>0.375</v>
      </c>
      <c r="L1166" s="2">
        <v>940</v>
      </c>
      <c r="M1166" s="27">
        <v>3.0000000000000001E-3</v>
      </c>
      <c r="N1166" s="2">
        <v>153</v>
      </c>
      <c r="O1166" s="2">
        <v>374</v>
      </c>
      <c r="P1166" s="27">
        <v>1E-3</v>
      </c>
      <c r="Q1166" s="14">
        <v>73.94</v>
      </c>
      <c r="R1166" s="2">
        <v>398</v>
      </c>
      <c r="S1166" s="27">
        <v>1E-3</v>
      </c>
      <c r="T1166" s="14">
        <v>83.64</v>
      </c>
      <c r="U1166" s="27">
        <v>-0.57699999999999996</v>
      </c>
      <c r="V1166" s="2">
        <v>25188</v>
      </c>
      <c r="W1166" s="27">
        <v>2E-3</v>
      </c>
      <c r="X1166" s="2">
        <v>713</v>
      </c>
      <c r="Y1166" s="2">
        <v>17359</v>
      </c>
      <c r="Z1166" s="27">
        <v>1E-3</v>
      </c>
      <c r="AA1166" s="14">
        <v>538.79</v>
      </c>
      <c r="AB1166" s="2">
        <v>17434</v>
      </c>
      <c r="AC1166" s="27">
        <v>1E-3</v>
      </c>
      <c r="AD1166" s="14">
        <v>604.24</v>
      </c>
      <c r="AE1166" s="27">
        <v>-0.308</v>
      </c>
    </row>
    <row r="1167" spans="1:31" x14ac:dyDescent="0.3">
      <c r="A1167" t="s">
        <v>1605</v>
      </c>
      <c r="B1167" s="2">
        <v>1408</v>
      </c>
      <c r="C1167" s="27">
        <v>0.54700854700854706</v>
      </c>
      <c r="D1167" s="2">
        <v>124.84848484848401</v>
      </c>
      <c r="E1167" s="2">
        <v>1830</v>
      </c>
      <c r="F1167" s="27">
        <v>0.62821833161688978</v>
      </c>
      <c r="G1167" s="14">
        <v>89.696969696969703</v>
      </c>
      <c r="H1167" s="2">
        <v>1491</v>
      </c>
      <c r="I1167" s="27">
        <v>0.52536997885835091</v>
      </c>
      <c r="J1167" s="14">
        <v>133.939392</v>
      </c>
      <c r="K1167" s="27">
        <v>5.894886363636364E-2</v>
      </c>
      <c r="L1167" s="2">
        <v>127704</v>
      </c>
      <c r="M1167" s="27">
        <v>0.45</v>
      </c>
      <c r="N1167" s="2">
        <v>1070</v>
      </c>
      <c r="O1167" s="2">
        <v>139831</v>
      </c>
      <c r="P1167" s="27">
        <v>0.47199999999999998</v>
      </c>
      <c r="Q1167" s="14">
        <v>1081.21</v>
      </c>
      <c r="R1167" s="2">
        <v>143677</v>
      </c>
      <c r="S1167" s="27">
        <v>0.46300000000000002</v>
      </c>
      <c r="T1167" s="14">
        <v>1394.55</v>
      </c>
      <c r="U1167" s="27">
        <v>0.125</v>
      </c>
      <c r="V1167" s="2">
        <v>5280802</v>
      </c>
      <c r="W1167" s="27">
        <v>0.42599999999999999</v>
      </c>
      <c r="X1167" s="2">
        <v>12172</v>
      </c>
      <c r="Y1167" s="2">
        <v>5808625</v>
      </c>
      <c r="Z1167" s="27">
        <v>0.45700000000000002</v>
      </c>
      <c r="AA1167" s="14">
        <v>12618.79</v>
      </c>
      <c r="AB1167" s="2">
        <v>5861796</v>
      </c>
      <c r="AC1167" s="27">
        <v>0.44700000000000001</v>
      </c>
      <c r="AD1167" s="14">
        <v>12320</v>
      </c>
      <c r="AE1167" s="27">
        <v>0.11</v>
      </c>
    </row>
    <row r="1168" spans="1:31" x14ac:dyDescent="0.3">
      <c r="A1168" t="s">
        <v>1603</v>
      </c>
      <c r="B1168" s="2">
        <v>1394</v>
      </c>
      <c r="C1168" s="27">
        <v>0.54156954156954162</v>
      </c>
      <c r="D1168" s="2">
        <v>124.84848484848401</v>
      </c>
      <c r="E1168" s="2">
        <v>1813</v>
      </c>
      <c r="F1168" s="27">
        <v>0.62238242361826301</v>
      </c>
      <c r="G1168" s="14">
        <v>92.121212121212096</v>
      </c>
      <c r="H1168" s="2">
        <v>1491</v>
      </c>
      <c r="I1168" s="27">
        <v>0.52536997885835091</v>
      </c>
      <c r="J1168" s="14">
        <v>133.939392</v>
      </c>
      <c r="K1168" s="27">
        <v>6.9583931133428978E-2</v>
      </c>
      <c r="L1168" s="2">
        <v>126227</v>
      </c>
      <c r="M1168" s="27">
        <v>0.44500000000000001</v>
      </c>
      <c r="N1168" s="2">
        <v>1068</v>
      </c>
      <c r="O1168" s="2">
        <v>138668</v>
      </c>
      <c r="P1168" s="27">
        <v>0.46800000000000003</v>
      </c>
      <c r="Q1168" s="14">
        <v>1050.3</v>
      </c>
      <c r="R1168" s="2">
        <v>142998</v>
      </c>
      <c r="S1168" s="27">
        <v>0.46100000000000002</v>
      </c>
      <c r="T1168" s="14">
        <v>1397.58</v>
      </c>
      <c r="U1168" s="27">
        <v>0.13300000000000001</v>
      </c>
      <c r="V1168" s="2">
        <v>5238563</v>
      </c>
      <c r="W1168" s="27">
        <v>0.42299999999999999</v>
      </c>
      <c r="X1168" s="2">
        <v>11860</v>
      </c>
      <c r="Y1168" s="2">
        <v>5767022</v>
      </c>
      <c r="Z1168" s="27">
        <v>0.45300000000000001</v>
      </c>
      <c r="AA1168" s="14">
        <v>12421.21</v>
      </c>
      <c r="AB1168" s="2">
        <v>5824888</v>
      </c>
      <c r="AC1168" s="27">
        <v>0.44500000000000001</v>
      </c>
      <c r="AD1168" s="14">
        <v>12224.85</v>
      </c>
      <c r="AE1168" s="27">
        <v>0.112</v>
      </c>
    </row>
    <row r="1169" spans="1:31" x14ac:dyDescent="0.3">
      <c r="A1169" t="s">
        <v>1973</v>
      </c>
      <c r="B1169" s="2">
        <v>14</v>
      </c>
      <c r="C1169" s="27">
        <v>5.439005439005439E-3</v>
      </c>
      <c r="D1169" s="2">
        <v>13.3333333333333</v>
      </c>
      <c r="E1169" s="2">
        <v>17</v>
      </c>
      <c r="F1169" s="27">
        <v>5.8359079986268448E-3</v>
      </c>
      <c r="G1169" s="14">
        <v>16.363636363636299</v>
      </c>
      <c r="H1169" s="2">
        <v>0</v>
      </c>
      <c r="I1169" s="27">
        <v>0</v>
      </c>
      <c r="J1169" s="14">
        <v>12.727273</v>
      </c>
      <c r="K1169" s="27">
        <v>-1</v>
      </c>
      <c r="L1169" s="2">
        <v>1477</v>
      </c>
      <c r="M1169" s="27">
        <v>5.0000000000000001E-3</v>
      </c>
      <c r="N1169" s="2">
        <v>180</v>
      </c>
      <c r="O1169" s="2">
        <v>1163</v>
      </c>
      <c r="P1169" s="27">
        <v>4.0000000000000001E-3</v>
      </c>
      <c r="Q1169" s="14">
        <v>147.27000000000001</v>
      </c>
      <c r="R1169" s="2">
        <v>679</v>
      </c>
      <c r="S1169" s="27">
        <v>2E-3</v>
      </c>
      <c r="T1169" s="14">
        <v>127.27</v>
      </c>
      <c r="U1169" s="27">
        <v>-0.54</v>
      </c>
      <c r="V1169" s="2">
        <v>42239</v>
      </c>
      <c r="W1169" s="27">
        <v>3.0000000000000001E-3</v>
      </c>
      <c r="X1169" s="2">
        <v>997</v>
      </c>
      <c r="Y1169" s="2">
        <v>41603</v>
      </c>
      <c r="Z1169" s="27">
        <v>3.0000000000000001E-3</v>
      </c>
      <c r="AA1169" s="14">
        <v>1109.7</v>
      </c>
      <c r="AB1169" s="2">
        <v>36908</v>
      </c>
      <c r="AC1169" s="27">
        <v>3.0000000000000001E-3</v>
      </c>
      <c r="AD1169" s="14">
        <v>1088.48</v>
      </c>
      <c r="AE1169" s="27">
        <v>-0.126</v>
      </c>
    </row>
    <row r="1170" spans="1:31" x14ac:dyDescent="0.3">
      <c r="A1170" s="18"/>
      <c r="B1170" s="18"/>
      <c r="C1170" s="18"/>
      <c r="D1170" s="18"/>
      <c r="E1170" s="18"/>
      <c r="F1170" s="18"/>
      <c r="G1170" s="18"/>
      <c r="H1170" s="18"/>
      <c r="I1170" s="18"/>
      <c r="J1170" s="18"/>
      <c r="K1170" s="18"/>
      <c r="L1170" s="18"/>
      <c r="M1170" s="18"/>
      <c r="N1170" s="18"/>
      <c r="O1170" s="18"/>
      <c r="P1170" s="18"/>
      <c r="Q1170" s="18"/>
      <c r="R1170" s="18"/>
      <c r="S1170" s="18"/>
      <c r="T1170" s="18"/>
      <c r="U1170" s="18"/>
      <c r="V1170" s="18"/>
      <c r="W1170" s="18"/>
      <c r="X1170" s="18"/>
      <c r="Y1170" s="18"/>
      <c r="Z1170" s="18"/>
      <c r="AA1170" s="18"/>
      <c r="AB1170" s="18"/>
      <c r="AC1170" s="18"/>
      <c r="AD1170" s="18"/>
      <c r="AE1170" s="18"/>
    </row>
    <row r="1171" spans="1:31" x14ac:dyDescent="0.3">
      <c r="A1171" s="122" t="s">
        <v>1974</v>
      </c>
      <c r="B1171" s="122"/>
      <c r="C1171" s="122"/>
      <c r="D1171" s="122"/>
      <c r="E1171" s="122"/>
      <c r="F1171" s="122"/>
      <c r="G1171" s="122"/>
      <c r="H1171" s="122"/>
      <c r="I1171" s="122"/>
      <c r="J1171" s="122"/>
      <c r="K1171" s="122"/>
      <c r="L1171" s="122"/>
      <c r="M1171" s="122"/>
      <c r="N1171" s="122"/>
      <c r="O1171" s="122"/>
      <c r="P1171" s="122"/>
      <c r="Q1171" s="122"/>
      <c r="R1171" s="122"/>
      <c r="S1171" s="122"/>
      <c r="T1171" s="122"/>
      <c r="U1171" s="122"/>
      <c r="V1171" s="122"/>
      <c r="W1171" s="122"/>
      <c r="X1171" s="122"/>
      <c r="Y1171" s="122"/>
      <c r="Z1171" s="122"/>
      <c r="AA1171" s="122"/>
      <c r="AB1171" s="122"/>
      <c r="AC1171" s="122"/>
      <c r="AD1171" s="122"/>
      <c r="AE1171" s="122"/>
    </row>
    <row r="1172" spans="1:31" x14ac:dyDescent="0.3">
      <c r="B1172" s="198" t="s">
        <v>1720</v>
      </c>
      <c r="C1172" s="198"/>
      <c r="D1172" s="198" t="s">
        <v>1721</v>
      </c>
      <c r="E1172" s="198" t="s">
        <v>1720</v>
      </c>
      <c r="F1172" s="198"/>
      <c r="G1172" s="198" t="s">
        <v>1721</v>
      </c>
      <c r="H1172" s="198" t="s">
        <v>1720</v>
      </c>
      <c r="I1172" s="198"/>
      <c r="J1172" s="198" t="s">
        <v>1721</v>
      </c>
      <c r="K1172" t="s">
        <v>188</v>
      </c>
      <c r="L1172" s="198" t="s">
        <v>1720</v>
      </c>
      <c r="M1172" s="198"/>
      <c r="N1172" s="198" t="s">
        <v>1721</v>
      </c>
      <c r="O1172" s="198" t="s">
        <v>1720</v>
      </c>
      <c r="P1172" s="198"/>
      <c r="Q1172" s="198" t="s">
        <v>1721</v>
      </c>
      <c r="R1172" s="198" t="s">
        <v>1720</v>
      </c>
      <c r="S1172" s="198"/>
      <c r="T1172" s="198" t="s">
        <v>1721</v>
      </c>
      <c r="U1172" t="s">
        <v>188</v>
      </c>
      <c r="V1172" s="198" t="s">
        <v>1720</v>
      </c>
      <c r="W1172" s="198"/>
      <c r="X1172" s="198" t="s">
        <v>1721</v>
      </c>
      <c r="Y1172" s="198" t="s">
        <v>1720</v>
      </c>
      <c r="Z1172" s="198"/>
      <c r="AA1172" s="198" t="s">
        <v>1721</v>
      </c>
      <c r="AB1172" s="198" t="s">
        <v>1720</v>
      </c>
      <c r="AC1172" s="198"/>
      <c r="AD1172" s="198" t="s">
        <v>1721</v>
      </c>
      <c r="AE1172" t="s">
        <v>188</v>
      </c>
    </row>
    <row r="1173" spans="1:31" x14ac:dyDescent="0.3">
      <c r="A1173" t="s">
        <v>190</v>
      </c>
      <c r="B1173" s="2">
        <v>2574</v>
      </c>
      <c r="C1173" s="27" t="s">
        <v>188</v>
      </c>
      <c r="D1173" s="2">
        <v>129.09090909090901</v>
      </c>
      <c r="E1173" s="2">
        <v>2913</v>
      </c>
      <c r="F1173" s="27" t="s">
        <v>188</v>
      </c>
      <c r="G1173" s="14">
        <v>92.121212121212096</v>
      </c>
      <c r="H1173" s="2">
        <v>2838</v>
      </c>
      <c r="I1173" s="27" t="s">
        <v>188</v>
      </c>
      <c r="J1173" s="14">
        <v>109.090912</v>
      </c>
      <c r="K1173" s="27">
        <v>0.10256410256410256</v>
      </c>
      <c r="L1173" s="2">
        <v>283836</v>
      </c>
      <c r="M1173" s="27" t="s">
        <v>188</v>
      </c>
      <c r="N1173" s="2">
        <v>853</v>
      </c>
      <c r="O1173" s="2">
        <v>296305</v>
      </c>
      <c r="P1173" s="27" t="s">
        <v>188</v>
      </c>
      <c r="Q1173" s="14">
        <v>755.15</v>
      </c>
      <c r="R1173" s="2">
        <v>310097</v>
      </c>
      <c r="S1173" s="27" t="s">
        <v>188</v>
      </c>
      <c r="T1173" s="14">
        <v>749.7</v>
      </c>
      <c r="U1173" s="27">
        <v>9.2999999999999999E-2</v>
      </c>
      <c r="V1173" s="2">
        <v>12392852</v>
      </c>
      <c r="W1173" s="27" t="s">
        <v>188</v>
      </c>
      <c r="X1173" s="2">
        <v>13533</v>
      </c>
      <c r="Y1173" s="2">
        <v>12717801</v>
      </c>
      <c r="Z1173" s="27" t="s">
        <v>188</v>
      </c>
      <c r="AA1173" s="14">
        <v>11122.42</v>
      </c>
      <c r="AB1173" s="2">
        <v>13103114</v>
      </c>
      <c r="AC1173" s="27" t="s">
        <v>188</v>
      </c>
      <c r="AD1173" s="14">
        <v>11237.58</v>
      </c>
      <c r="AE1173" s="27">
        <v>5.7000000000000002E-2</v>
      </c>
    </row>
    <row r="1174" spans="1:31" x14ac:dyDescent="0.3">
      <c r="A1174" t="s">
        <v>1602</v>
      </c>
      <c r="B1174" s="2">
        <v>1166</v>
      </c>
      <c r="C1174" s="27">
        <v>0.45299145299145299</v>
      </c>
      <c r="D1174" s="2">
        <v>96.363636363636402</v>
      </c>
      <c r="E1174" s="2">
        <v>1083</v>
      </c>
      <c r="F1174" s="27">
        <v>0.37178166838311022</v>
      </c>
      <c r="G1174" s="14">
        <v>102.424242424242</v>
      </c>
      <c r="H1174" s="2">
        <v>1347</v>
      </c>
      <c r="I1174" s="27">
        <v>0.47463002114164904</v>
      </c>
      <c r="J1174" s="14">
        <v>115.757576</v>
      </c>
      <c r="K1174" s="27">
        <v>0.15523156089193826</v>
      </c>
      <c r="L1174" s="2">
        <v>156132</v>
      </c>
      <c r="M1174" s="27">
        <v>0.55000000000000004</v>
      </c>
      <c r="N1174" s="2">
        <v>1162</v>
      </c>
      <c r="O1174" s="2">
        <v>156474</v>
      </c>
      <c r="P1174" s="27">
        <v>0.52800000000000002</v>
      </c>
      <c r="Q1174" s="14">
        <v>1039.3900000000001</v>
      </c>
      <c r="R1174" s="2">
        <v>166420</v>
      </c>
      <c r="S1174" s="27">
        <v>0.53700000000000003</v>
      </c>
      <c r="T1174" s="14">
        <v>1273.94</v>
      </c>
      <c r="U1174" s="27">
        <v>6.6000000000000003E-2</v>
      </c>
      <c r="V1174" s="2">
        <v>7112050</v>
      </c>
      <c r="W1174" s="27">
        <v>0.57399999999999995</v>
      </c>
      <c r="X1174" s="2">
        <v>23474</v>
      </c>
      <c r="Y1174" s="2">
        <v>6909176</v>
      </c>
      <c r="Z1174" s="27">
        <v>0.54300000000000004</v>
      </c>
      <c r="AA1174" s="14">
        <v>22243.03</v>
      </c>
      <c r="AB1174" s="2">
        <v>7241318</v>
      </c>
      <c r="AC1174" s="27">
        <v>0.55300000000000005</v>
      </c>
      <c r="AD1174" s="14">
        <v>21643.03</v>
      </c>
      <c r="AE1174" s="27">
        <v>1.7999999999999999E-2</v>
      </c>
    </row>
    <row r="1175" spans="1:31" x14ac:dyDescent="0.3">
      <c r="A1175" t="s">
        <v>1608</v>
      </c>
      <c r="B1175" s="2">
        <v>1158</v>
      </c>
      <c r="C1175" s="27">
        <v>0.44988344988344986</v>
      </c>
      <c r="D1175" s="2">
        <v>98.181818181818201</v>
      </c>
      <c r="E1175" s="2">
        <v>1074</v>
      </c>
      <c r="F1175" s="27">
        <v>0.36869207003089599</v>
      </c>
      <c r="G1175" s="14">
        <v>101.818181818181</v>
      </c>
      <c r="H1175" s="2">
        <v>1347</v>
      </c>
      <c r="I1175" s="27">
        <v>0.47463002114164904</v>
      </c>
      <c r="J1175" s="14">
        <v>115.757576</v>
      </c>
      <c r="K1175" s="27">
        <v>0.16321243523316062</v>
      </c>
      <c r="L1175" s="2">
        <v>155285</v>
      </c>
      <c r="M1175" s="27">
        <v>0.54700000000000004</v>
      </c>
      <c r="N1175" s="2">
        <v>1184</v>
      </c>
      <c r="O1175" s="2">
        <v>155935</v>
      </c>
      <c r="P1175" s="27">
        <v>0.52600000000000002</v>
      </c>
      <c r="Q1175" s="14">
        <v>1051.52</v>
      </c>
      <c r="R1175" s="2">
        <v>166025</v>
      </c>
      <c r="S1175" s="27">
        <v>0.53500000000000003</v>
      </c>
      <c r="T1175" s="14">
        <v>1267.8800000000001</v>
      </c>
      <c r="U1175" s="27">
        <v>6.9000000000000006E-2</v>
      </c>
      <c r="V1175" s="2">
        <v>7085493</v>
      </c>
      <c r="W1175" s="27">
        <v>0.57199999999999995</v>
      </c>
      <c r="X1175" s="2">
        <v>23679</v>
      </c>
      <c r="Y1175" s="2">
        <v>6885838</v>
      </c>
      <c r="Z1175" s="27">
        <v>0.54100000000000004</v>
      </c>
      <c r="AA1175" s="14">
        <v>22268.48</v>
      </c>
      <c r="AB1175" s="2">
        <v>7217842</v>
      </c>
      <c r="AC1175" s="27">
        <v>0.55100000000000005</v>
      </c>
      <c r="AD1175" s="14">
        <v>21667.27</v>
      </c>
      <c r="AE1175" s="27">
        <v>1.9E-2</v>
      </c>
    </row>
    <row r="1176" spans="1:31" x14ac:dyDescent="0.3">
      <c r="A1176" t="s">
        <v>1975</v>
      </c>
      <c r="B1176" s="2">
        <v>8</v>
      </c>
      <c r="C1176" s="27">
        <v>3.108003108003108E-3</v>
      </c>
      <c r="D1176" s="2">
        <v>8.4848484848484809</v>
      </c>
      <c r="E1176" s="2">
        <v>9</v>
      </c>
      <c r="F1176" s="27">
        <v>3.089598352214212E-3</v>
      </c>
      <c r="G1176" s="14">
        <v>9.6969696969696901</v>
      </c>
      <c r="H1176" s="2">
        <v>0</v>
      </c>
      <c r="I1176" s="27">
        <v>0</v>
      </c>
      <c r="J1176" s="14">
        <v>12.727273</v>
      </c>
      <c r="K1176" s="27">
        <v>-1</v>
      </c>
      <c r="L1176" s="2">
        <v>847</v>
      </c>
      <c r="M1176" s="27">
        <v>3.0000000000000001E-3</v>
      </c>
      <c r="N1176" s="2">
        <v>144</v>
      </c>
      <c r="O1176" s="2">
        <v>539</v>
      </c>
      <c r="P1176" s="27">
        <v>2E-3</v>
      </c>
      <c r="Q1176" s="14">
        <v>90.3</v>
      </c>
      <c r="R1176" s="2">
        <v>395</v>
      </c>
      <c r="S1176" s="27">
        <v>1E-3</v>
      </c>
      <c r="T1176" s="14">
        <v>81.819999999999993</v>
      </c>
      <c r="U1176" s="27">
        <v>-0.53400000000000003</v>
      </c>
      <c r="V1176" s="2">
        <v>26557</v>
      </c>
      <c r="W1176" s="27">
        <v>2E-3</v>
      </c>
      <c r="X1176" s="2">
        <v>687</v>
      </c>
      <c r="Y1176" s="2">
        <v>23338</v>
      </c>
      <c r="Z1176" s="27">
        <v>2E-3</v>
      </c>
      <c r="AA1176" s="14">
        <v>574.54999999999995</v>
      </c>
      <c r="AB1176" s="2">
        <v>23476</v>
      </c>
      <c r="AC1176" s="27">
        <v>2E-3</v>
      </c>
      <c r="AD1176" s="14">
        <v>617.58000000000004</v>
      </c>
      <c r="AE1176" s="27">
        <v>-0.11600000000000001</v>
      </c>
    </row>
    <row r="1177" spans="1:31" x14ac:dyDescent="0.3">
      <c r="A1177" t="s">
        <v>1605</v>
      </c>
      <c r="B1177" s="2">
        <v>1408</v>
      </c>
      <c r="C1177" s="27">
        <v>0.54700854700854706</v>
      </c>
      <c r="D1177" s="2">
        <v>124.84848484848401</v>
      </c>
      <c r="E1177" s="2">
        <v>1830</v>
      </c>
      <c r="F1177" s="27">
        <v>0.62821833161688978</v>
      </c>
      <c r="G1177" s="14">
        <v>89.696969696969703</v>
      </c>
      <c r="H1177" s="2">
        <v>1491</v>
      </c>
      <c r="I1177" s="27">
        <v>0.52536997885835091</v>
      </c>
      <c r="J1177" s="14">
        <v>133.939392</v>
      </c>
      <c r="K1177" s="27">
        <v>5.894886363636364E-2</v>
      </c>
      <c r="L1177" s="2">
        <v>127704</v>
      </c>
      <c r="M1177" s="27">
        <v>0.45</v>
      </c>
      <c r="N1177" s="2">
        <v>1070</v>
      </c>
      <c r="O1177" s="2">
        <v>139831</v>
      </c>
      <c r="P1177" s="27">
        <v>0.47199999999999998</v>
      </c>
      <c r="Q1177" s="14">
        <v>1081.21</v>
      </c>
      <c r="R1177" s="2">
        <v>143677</v>
      </c>
      <c r="S1177" s="27">
        <v>0.46300000000000002</v>
      </c>
      <c r="T1177" s="14">
        <v>1394.55</v>
      </c>
      <c r="U1177" s="27">
        <v>0.125</v>
      </c>
      <c r="V1177" s="2">
        <v>5280802</v>
      </c>
      <c r="W1177" s="27">
        <v>0.42599999999999999</v>
      </c>
      <c r="X1177" s="2">
        <v>12172</v>
      </c>
      <c r="Y1177" s="2">
        <v>5808625</v>
      </c>
      <c r="Z1177" s="27">
        <v>0.45700000000000002</v>
      </c>
      <c r="AA1177" s="14">
        <v>12618.79</v>
      </c>
      <c r="AB1177" s="2">
        <v>5861796</v>
      </c>
      <c r="AC1177" s="27">
        <v>0.44700000000000001</v>
      </c>
      <c r="AD1177" s="14">
        <v>12320</v>
      </c>
      <c r="AE1177" s="27">
        <v>0.11</v>
      </c>
    </row>
    <row r="1178" spans="1:31" x14ac:dyDescent="0.3">
      <c r="A1178" t="s">
        <v>1608</v>
      </c>
      <c r="B1178" s="2">
        <v>1397</v>
      </c>
      <c r="C1178" s="27">
        <v>0.54273504273504269</v>
      </c>
      <c r="D1178" s="2">
        <v>125.454545454545</v>
      </c>
      <c r="E1178" s="2">
        <v>1808</v>
      </c>
      <c r="F1178" s="27">
        <v>0.62066598008925511</v>
      </c>
      <c r="G1178" s="14">
        <v>92.121212121212096</v>
      </c>
      <c r="H1178" s="2">
        <v>1471</v>
      </c>
      <c r="I1178" s="27">
        <v>0.51832276250880904</v>
      </c>
      <c r="J1178" s="14">
        <v>132.121216</v>
      </c>
      <c r="K1178" s="27">
        <v>5.2970651395848244E-2</v>
      </c>
      <c r="L1178" s="2">
        <v>125591</v>
      </c>
      <c r="M1178" s="27">
        <v>0.442</v>
      </c>
      <c r="N1178" s="2">
        <v>1065</v>
      </c>
      <c r="O1178" s="2">
        <v>137462</v>
      </c>
      <c r="P1178" s="27">
        <v>0.46400000000000002</v>
      </c>
      <c r="Q1178" s="14">
        <v>1079.3900000000001</v>
      </c>
      <c r="R1178" s="2">
        <v>141328</v>
      </c>
      <c r="S1178" s="27">
        <v>0.45600000000000002</v>
      </c>
      <c r="T1178" s="14">
        <v>1403.64</v>
      </c>
      <c r="U1178" s="27">
        <v>0.125</v>
      </c>
      <c r="V1178" s="2">
        <v>5174935</v>
      </c>
      <c r="W1178" s="27">
        <v>0.41799999999999998</v>
      </c>
      <c r="X1178" s="2">
        <v>12088</v>
      </c>
      <c r="Y1178" s="2">
        <v>5681057</v>
      </c>
      <c r="Z1178" s="27">
        <v>0.44700000000000001</v>
      </c>
      <c r="AA1178" s="14">
        <v>12652.73</v>
      </c>
      <c r="AB1178" s="2">
        <v>5733612</v>
      </c>
      <c r="AC1178" s="27">
        <v>0.438</v>
      </c>
      <c r="AD1178" s="14">
        <v>12460</v>
      </c>
      <c r="AE1178" s="27">
        <v>0.108</v>
      </c>
    </row>
    <row r="1179" spans="1:31" x14ac:dyDescent="0.3">
      <c r="A1179" t="s">
        <v>1975</v>
      </c>
      <c r="B1179" s="2">
        <v>11</v>
      </c>
      <c r="C1179" s="27">
        <v>4.2735042735042739E-3</v>
      </c>
      <c r="D1179" s="2">
        <v>10.909090909090899</v>
      </c>
      <c r="E1179" s="2">
        <v>22</v>
      </c>
      <c r="F1179" s="27">
        <v>7.5523515276347411E-3</v>
      </c>
      <c r="G1179" s="14">
        <v>17.5757575757575</v>
      </c>
      <c r="H1179" s="2">
        <v>20</v>
      </c>
      <c r="I1179" s="27">
        <v>7.0472163495419312E-3</v>
      </c>
      <c r="J1179" s="14">
        <v>19.393940000000001</v>
      </c>
      <c r="K1179" s="27">
        <v>0.81818181818181823</v>
      </c>
      <c r="L1179" s="2">
        <v>2113</v>
      </c>
      <c r="M1179" s="27">
        <v>7.0000000000000001E-3</v>
      </c>
      <c r="N1179" s="2">
        <v>215</v>
      </c>
      <c r="O1179" s="2">
        <v>2369</v>
      </c>
      <c r="P1179" s="27">
        <v>8.0000000000000002E-3</v>
      </c>
      <c r="Q1179" s="14">
        <v>176.97</v>
      </c>
      <c r="R1179" s="2">
        <v>2349</v>
      </c>
      <c r="S1179" s="27">
        <v>8.0000000000000002E-3</v>
      </c>
      <c r="T1179" s="14">
        <v>190.91</v>
      </c>
      <c r="U1179" s="27">
        <v>0.112</v>
      </c>
      <c r="V1179" s="2">
        <v>105867</v>
      </c>
      <c r="W1179" s="27">
        <v>8.9999999999999993E-3</v>
      </c>
      <c r="X1179" s="2">
        <v>1419</v>
      </c>
      <c r="Y1179" s="2">
        <v>127568</v>
      </c>
      <c r="Z1179" s="27">
        <v>0.01</v>
      </c>
      <c r="AA1179" s="14">
        <v>1398.79</v>
      </c>
      <c r="AB1179" s="2">
        <v>128184</v>
      </c>
      <c r="AC1179" s="27">
        <v>0.01</v>
      </c>
      <c r="AD1179" s="14">
        <v>2016.36</v>
      </c>
      <c r="AE1179" s="27">
        <v>0.21099999999999999</v>
      </c>
    </row>
    <row r="1180" spans="1:31" x14ac:dyDescent="0.3">
      <c r="A1180" s="18"/>
      <c r="B1180" s="18"/>
      <c r="C1180" s="18"/>
      <c r="D1180" s="18"/>
      <c r="E1180" s="18"/>
      <c r="F1180" s="18"/>
      <c r="G1180" s="18"/>
      <c r="H1180" s="18"/>
      <c r="I1180" s="18"/>
      <c r="J1180" s="18"/>
      <c r="K1180" s="18"/>
      <c r="L1180" s="18"/>
      <c r="M1180" s="18"/>
      <c r="N1180" s="18"/>
      <c r="O1180" s="18"/>
      <c r="P1180" s="18"/>
      <c r="Q1180" s="18"/>
      <c r="R1180" s="18"/>
      <c r="S1180" s="18"/>
      <c r="T1180" s="18"/>
      <c r="U1180" s="18"/>
      <c r="V1180" s="18"/>
      <c r="W1180" s="18"/>
      <c r="X1180" s="18"/>
      <c r="Y1180" s="18"/>
      <c r="Z1180" s="18"/>
      <c r="AA1180" s="18"/>
      <c r="AB1180" s="18"/>
      <c r="AC1180" s="18"/>
      <c r="AD1180" s="18"/>
      <c r="AE1180" s="18"/>
    </row>
    <row r="1181" spans="1:31" x14ac:dyDescent="0.3">
      <c r="A1181" s="122" t="s">
        <v>1976</v>
      </c>
      <c r="B1181" s="122"/>
      <c r="C1181" s="122"/>
      <c r="D1181" s="122"/>
      <c r="E1181" s="122"/>
      <c r="F1181" s="122"/>
      <c r="G1181" s="122"/>
      <c r="H1181" s="122"/>
      <c r="I1181" s="122"/>
      <c r="J1181" s="122"/>
      <c r="K1181" s="122"/>
      <c r="L1181" s="122"/>
      <c r="M1181" s="122"/>
      <c r="N1181" s="122"/>
      <c r="O1181" s="122"/>
      <c r="P1181" s="122"/>
      <c r="Q1181" s="122"/>
      <c r="R1181" s="122"/>
      <c r="S1181" s="122"/>
      <c r="T1181" s="122"/>
      <c r="U1181" s="122"/>
      <c r="V1181" s="122"/>
      <c r="W1181" s="122"/>
      <c r="X1181" s="122"/>
      <c r="Y1181" s="122"/>
      <c r="Z1181" s="122"/>
      <c r="AA1181" s="122"/>
      <c r="AB1181" s="122"/>
      <c r="AC1181" s="122"/>
      <c r="AD1181" s="122"/>
      <c r="AE1181" s="122"/>
    </row>
    <row r="1182" spans="1:31" x14ac:dyDescent="0.3">
      <c r="B1182" s="198" t="s">
        <v>1720</v>
      </c>
      <c r="C1182" s="198"/>
      <c r="D1182" s="198" t="s">
        <v>1721</v>
      </c>
      <c r="E1182" s="198" t="s">
        <v>1720</v>
      </c>
      <c r="F1182" s="198"/>
      <c r="G1182" s="198" t="s">
        <v>1721</v>
      </c>
      <c r="H1182" s="198" t="s">
        <v>1720</v>
      </c>
      <c r="I1182" s="198"/>
      <c r="J1182" s="198" t="s">
        <v>1721</v>
      </c>
      <c r="K1182" t="s">
        <v>188</v>
      </c>
      <c r="L1182" s="198" t="s">
        <v>1720</v>
      </c>
      <c r="M1182" s="198"/>
      <c r="N1182" s="198" t="s">
        <v>1721</v>
      </c>
      <c r="O1182" s="198" t="s">
        <v>1720</v>
      </c>
      <c r="P1182" s="198"/>
      <c r="Q1182" s="198" t="s">
        <v>1721</v>
      </c>
      <c r="R1182" s="198" t="s">
        <v>1720</v>
      </c>
      <c r="S1182" s="198"/>
      <c r="T1182" s="198" t="s">
        <v>1721</v>
      </c>
      <c r="U1182" t="s">
        <v>188</v>
      </c>
      <c r="V1182" s="198" t="s">
        <v>1720</v>
      </c>
      <c r="W1182" s="198"/>
      <c r="X1182" s="198" t="s">
        <v>1721</v>
      </c>
      <c r="Y1182" s="198" t="s">
        <v>1720</v>
      </c>
      <c r="Z1182" s="198"/>
      <c r="AA1182" s="198" t="s">
        <v>1721</v>
      </c>
      <c r="AB1182" s="198" t="s">
        <v>1720</v>
      </c>
      <c r="AC1182" s="198"/>
      <c r="AD1182" s="198" t="s">
        <v>1721</v>
      </c>
      <c r="AE1182" t="s">
        <v>188</v>
      </c>
    </row>
    <row r="1183" spans="1:31" x14ac:dyDescent="0.3">
      <c r="A1183" t="s">
        <v>1431</v>
      </c>
      <c r="B1183" s="2">
        <v>603</v>
      </c>
      <c r="C1183" s="27" t="s">
        <v>188</v>
      </c>
      <c r="D1183" s="2">
        <v>51.515151515151501</v>
      </c>
      <c r="E1183" s="2">
        <v>666</v>
      </c>
      <c r="F1183" s="27" t="s">
        <v>188</v>
      </c>
      <c r="G1183" s="14">
        <v>38.787878787878697</v>
      </c>
      <c r="H1183" s="2">
        <v>764</v>
      </c>
      <c r="I1183" s="27" t="s">
        <v>188</v>
      </c>
      <c r="J1183" s="14">
        <v>60.606059999999999</v>
      </c>
      <c r="K1183" s="27">
        <v>0.2669983416252073</v>
      </c>
      <c r="L1183" s="2">
        <v>819</v>
      </c>
      <c r="M1183" s="27" t="s">
        <v>188</v>
      </c>
      <c r="N1183" s="2">
        <v>4</v>
      </c>
      <c r="O1183" s="2">
        <v>886</v>
      </c>
      <c r="P1183" s="27" t="s">
        <v>188</v>
      </c>
      <c r="Q1183" s="14">
        <v>4</v>
      </c>
      <c r="R1183" s="2">
        <v>1029</v>
      </c>
      <c r="S1183" s="27" t="s">
        <v>188</v>
      </c>
      <c r="T1183" s="14">
        <v>7.27</v>
      </c>
      <c r="U1183" s="27">
        <v>0.25600000000000001</v>
      </c>
      <c r="V1183" s="2">
        <v>1147</v>
      </c>
      <c r="W1183" s="27" t="s">
        <v>188</v>
      </c>
      <c r="X1183" s="2">
        <v>1</v>
      </c>
      <c r="Y1183" s="2">
        <v>1255</v>
      </c>
      <c r="Z1183" s="27" t="s">
        <v>188</v>
      </c>
      <c r="AA1183" s="14">
        <v>1</v>
      </c>
      <c r="AB1183" s="2">
        <v>1586</v>
      </c>
      <c r="AC1183" s="27" t="s">
        <v>188</v>
      </c>
      <c r="AD1183" s="14">
        <v>2.42</v>
      </c>
      <c r="AE1183" s="27">
        <v>0.38300000000000001</v>
      </c>
    </row>
    <row r="1184" spans="1:31" x14ac:dyDescent="0.3">
      <c r="A1184" s="18"/>
      <c r="B1184" s="18"/>
      <c r="C1184" s="18"/>
      <c r="D1184" s="18"/>
      <c r="E1184" s="18"/>
      <c r="F1184" s="18"/>
      <c r="G1184" s="18"/>
      <c r="H1184" s="18"/>
      <c r="I1184" s="18"/>
      <c r="J1184" s="18"/>
      <c r="K1184" s="18"/>
      <c r="L1184" s="18"/>
      <c r="M1184" s="18"/>
      <c r="N1184" s="18"/>
      <c r="O1184" s="18"/>
      <c r="P1184" s="18"/>
      <c r="Q1184" s="18"/>
      <c r="R1184" s="18"/>
      <c r="S1184" s="18"/>
      <c r="T1184" s="18"/>
      <c r="U1184" s="18"/>
      <c r="V1184" s="18"/>
      <c r="W1184" s="18"/>
      <c r="X1184" s="18"/>
      <c r="Y1184" s="18"/>
      <c r="Z1184" s="18"/>
      <c r="AA1184" s="18"/>
      <c r="AB1184" s="18"/>
      <c r="AC1184" s="18"/>
      <c r="AD1184" s="18"/>
      <c r="AE1184" s="18"/>
    </row>
    <row r="1185" spans="1:31" x14ac:dyDescent="0.3">
      <c r="A1185" s="122" t="s">
        <v>1977</v>
      </c>
      <c r="B1185" s="122"/>
      <c r="C1185" s="122"/>
      <c r="D1185" s="122"/>
      <c r="E1185" s="122"/>
      <c r="F1185" s="122"/>
      <c r="G1185" s="122"/>
      <c r="H1185" s="122"/>
      <c r="I1185" s="122"/>
      <c r="J1185" s="122"/>
      <c r="K1185" s="122"/>
      <c r="L1185" s="122"/>
      <c r="M1185" s="122"/>
      <c r="N1185" s="122"/>
      <c r="O1185" s="122"/>
      <c r="P1185" s="122"/>
      <c r="Q1185" s="122"/>
      <c r="R1185" s="122"/>
      <c r="S1185" s="122"/>
      <c r="T1185" s="122"/>
      <c r="U1185" s="122"/>
      <c r="V1185" s="122"/>
      <c r="W1185" s="122"/>
      <c r="X1185" s="122"/>
      <c r="Y1185" s="122"/>
      <c r="Z1185" s="122"/>
      <c r="AA1185" s="122"/>
      <c r="AB1185" s="122"/>
      <c r="AC1185" s="122"/>
      <c r="AD1185" s="122"/>
      <c r="AE1185" s="122"/>
    </row>
    <row r="1186" spans="1:31" x14ac:dyDescent="0.3">
      <c r="B1186" s="198" t="s">
        <v>1720</v>
      </c>
      <c r="C1186" s="198"/>
      <c r="D1186" s="198" t="s">
        <v>1721</v>
      </c>
      <c r="E1186" s="198" t="s">
        <v>1720</v>
      </c>
      <c r="F1186" s="198"/>
      <c r="G1186" s="198" t="s">
        <v>1721</v>
      </c>
      <c r="H1186" s="198" t="s">
        <v>1720</v>
      </c>
      <c r="I1186" s="198"/>
      <c r="J1186" s="198" t="s">
        <v>1721</v>
      </c>
      <c r="K1186" t="s">
        <v>188</v>
      </c>
      <c r="L1186" s="198" t="s">
        <v>1720</v>
      </c>
      <c r="M1186" s="198"/>
      <c r="N1186" s="198" t="s">
        <v>1721</v>
      </c>
      <c r="O1186" s="198" t="s">
        <v>1720</v>
      </c>
      <c r="P1186" s="198"/>
      <c r="Q1186" s="198" t="s">
        <v>1721</v>
      </c>
      <c r="R1186" s="198" t="s">
        <v>1720</v>
      </c>
      <c r="S1186" s="198"/>
      <c r="T1186" s="198" t="s">
        <v>1721</v>
      </c>
      <c r="U1186" t="s">
        <v>188</v>
      </c>
      <c r="V1186" s="198" t="s">
        <v>1720</v>
      </c>
      <c r="W1186" s="198"/>
      <c r="X1186" s="198" t="s">
        <v>1721</v>
      </c>
      <c r="Y1186" s="198" t="s">
        <v>1720</v>
      </c>
      <c r="Z1186" s="198"/>
      <c r="AA1186" s="198" t="s">
        <v>1721</v>
      </c>
      <c r="AB1186" s="198" t="s">
        <v>1720</v>
      </c>
      <c r="AC1186" s="198"/>
      <c r="AD1186" s="198" t="s">
        <v>1721</v>
      </c>
      <c r="AE1186" t="s">
        <v>188</v>
      </c>
    </row>
    <row r="1187" spans="1:31" x14ac:dyDescent="0.3">
      <c r="A1187" t="s">
        <v>190</v>
      </c>
      <c r="B1187" s="2">
        <v>1408</v>
      </c>
      <c r="C1187" s="27" t="s">
        <v>188</v>
      </c>
      <c r="D1187" s="2">
        <v>124.84848484848401</v>
      </c>
      <c r="E1187" s="2">
        <v>1830</v>
      </c>
      <c r="F1187" s="27" t="s">
        <v>188</v>
      </c>
      <c r="G1187" s="14">
        <v>89.696969696969703</v>
      </c>
      <c r="H1187" s="2">
        <v>1491</v>
      </c>
      <c r="I1187" s="27" t="s">
        <v>188</v>
      </c>
      <c r="J1187" s="14">
        <v>133.939392</v>
      </c>
      <c r="K1187" s="27">
        <v>5.894886363636364E-2</v>
      </c>
      <c r="L1187" s="2">
        <v>127704</v>
      </c>
      <c r="M1187" s="27" t="s">
        <v>188</v>
      </c>
      <c r="N1187" s="2">
        <v>1070</v>
      </c>
      <c r="O1187" s="2">
        <v>139831</v>
      </c>
      <c r="P1187" s="27" t="s">
        <v>188</v>
      </c>
      <c r="Q1187" s="14">
        <v>1081.21</v>
      </c>
      <c r="R1187" s="2">
        <v>143677</v>
      </c>
      <c r="S1187" s="27" t="s">
        <v>188</v>
      </c>
      <c r="T1187" s="14">
        <v>1394.55</v>
      </c>
      <c r="U1187" s="27">
        <v>0.125</v>
      </c>
      <c r="V1187" s="2">
        <v>5280802</v>
      </c>
      <c r="W1187" s="27" t="s">
        <v>188</v>
      </c>
      <c r="X1187" s="2">
        <v>12172</v>
      </c>
      <c r="Y1187" s="2">
        <v>5808625</v>
      </c>
      <c r="Z1187" s="27" t="s">
        <v>188</v>
      </c>
      <c r="AA1187" s="14">
        <v>12618.79</v>
      </c>
      <c r="AB1187" s="2">
        <v>5861796</v>
      </c>
      <c r="AC1187" s="27" t="s">
        <v>188</v>
      </c>
      <c r="AD1187" s="14">
        <v>12320</v>
      </c>
      <c r="AE1187" s="27">
        <v>0.11</v>
      </c>
    </row>
    <row r="1188" spans="1:31" x14ac:dyDescent="0.3">
      <c r="A1188" t="s">
        <v>1978</v>
      </c>
      <c r="B1188" s="2">
        <v>76</v>
      </c>
      <c r="C1188" s="27">
        <v>5.3977272727272728E-2</v>
      </c>
      <c r="D1188" s="2">
        <v>46.060606060605998</v>
      </c>
      <c r="E1188" s="2">
        <v>0</v>
      </c>
      <c r="F1188" s="27">
        <v>0</v>
      </c>
      <c r="G1188" s="14">
        <v>11.5151515151515</v>
      </c>
      <c r="H1188" s="2">
        <v>36</v>
      </c>
      <c r="I1188" s="27">
        <v>2.4144869215291749E-2</v>
      </c>
      <c r="J1188" s="14">
        <v>24.848483999999999</v>
      </c>
      <c r="K1188" s="27">
        <v>-0.52631578947368418</v>
      </c>
      <c r="L1188" s="2">
        <v>4430</v>
      </c>
      <c r="M1188" s="27">
        <v>3.5000000000000003E-2</v>
      </c>
      <c r="N1188" s="2">
        <v>317</v>
      </c>
      <c r="O1188" s="2">
        <v>3836</v>
      </c>
      <c r="P1188" s="27">
        <v>2.7E-2</v>
      </c>
      <c r="Q1188" s="14">
        <v>263.02999999999997</v>
      </c>
      <c r="R1188" s="2">
        <v>5197</v>
      </c>
      <c r="S1188" s="27">
        <v>3.5999999999999997E-2</v>
      </c>
      <c r="T1188" s="14">
        <v>347.27</v>
      </c>
      <c r="U1188" s="27">
        <v>0.17299999999999999</v>
      </c>
      <c r="V1188" s="2">
        <v>137667</v>
      </c>
      <c r="W1188" s="27">
        <v>2.5999999999999999E-2</v>
      </c>
      <c r="X1188" s="2">
        <v>1501</v>
      </c>
      <c r="Y1188" s="2">
        <v>145724</v>
      </c>
      <c r="Z1188" s="27">
        <v>2.5000000000000001E-2</v>
      </c>
      <c r="AA1188" s="14">
        <v>1878.18</v>
      </c>
      <c r="AB1188" s="2">
        <v>180015</v>
      </c>
      <c r="AC1188" s="27">
        <v>3.1E-2</v>
      </c>
      <c r="AD1188" s="14">
        <v>2093.33</v>
      </c>
      <c r="AE1188" s="27">
        <v>0.308</v>
      </c>
    </row>
    <row r="1189" spans="1:31" x14ac:dyDescent="0.3">
      <c r="A1189" t="s">
        <v>1979</v>
      </c>
      <c r="B1189" s="2">
        <v>108</v>
      </c>
      <c r="C1189" s="27">
        <v>7.6704545454545456E-2</v>
      </c>
      <c r="D1189" s="2">
        <v>49.090909090909101</v>
      </c>
      <c r="E1189" s="2">
        <v>102</v>
      </c>
      <c r="F1189" s="27">
        <v>5.5737704918032788E-2</v>
      </c>
      <c r="G1189" s="14">
        <v>45.454545454545404</v>
      </c>
      <c r="H1189" s="2">
        <v>57</v>
      </c>
      <c r="I1189" s="27">
        <v>3.8229376257545272E-2</v>
      </c>
      <c r="J1189" s="14">
        <v>30.909089999999999</v>
      </c>
      <c r="K1189" s="27">
        <v>-0.47222222222222221</v>
      </c>
      <c r="L1189" s="2">
        <v>9588</v>
      </c>
      <c r="M1189" s="27">
        <v>7.4999999999999997E-2</v>
      </c>
      <c r="N1189" s="2">
        <v>429</v>
      </c>
      <c r="O1189" s="2">
        <v>8053</v>
      </c>
      <c r="P1189" s="27">
        <v>5.8000000000000003E-2</v>
      </c>
      <c r="Q1189" s="14">
        <v>405.45</v>
      </c>
      <c r="R1189" s="2">
        <v>9664</v>
      </c>
      <c r="S1189" s="27">
        <v>6.7000000000000004E-2</v>
      </c>
      <c r="T1189" s="14">
        <v>552.73</v>
      </c>
      <c r="U1189" s="27">
        <v>8.0000000000000002E-3</v>
      </c>
      <c r="V1189" s="2">
        <v>348072</v>
      </c>
      <c r="W1189" s="27">
        <v>6.6000000000000003E-2</v>
      </c>
      <c r="X1189" s="2">
        <v>2884</v>
      </c>
      <c r="Y1189" s="2">
        <v>349440</v>
      </c>
      <c r="Z1189" s="27">
        <v>0.06</v>
      </c>
      <c r="AA1189" s="14">
        <v>2356.9699999999998</v>
      </c>
      <c r="AB1189" s="2">
        <v>412602</v>
      </c>
      <c r="AC1189" s="27">
        <v>7.0000000000000007E-2</v>
      </c>
      <c r="AD1189" s="14">
        <v>3298.79</v>
      </c>
      <c r="AE1189" s="27">
        <v>0.185</v>
      </c>
    </row>
    <row r="1190" spans="1:31" x14ac:dyDescent="0.3">
      <c r="A1190" t="s">
        <v>1980</v>
      </c>
      <c r="B1190" s="2">
        <v>116</v>
      </c>
      <c r="C1190" s="27">
        <v>8.2386363636363633E-2</v>
      </c>
      <c r="D1190" s="2">
        <v>45.454545454545404</v>
      </c>
      <c r="E1190" s="2">
        <v>94</v>
      </c>
      <c r="F1190" s="27">
        <v>5.1366120218579232E-2</v>
      </c>
      <c r="G1190" s="14">
        <v>36.363636363636303</v>
      </c>
      <c r="H1190" s="2">
        <v>128</v>
      </c>
      <c r="I1190" s="27">
        <v>8.5848423876592889E-2</v>
      </c>
      <c r="J1190" s="14">
        <v>64.242424</v>
      </c>
      <c r="K1190" s="27">
        <v>0.10344827586206896</v>
      </c>
      <c r="L1190" s="2">
        <v>13215</v>
      </c>
      <c r="M1190" s="27">
        <v>0.10299999999999999</v>
      </c>
      <c r="N1190" s="2">
        <v>485</v>
      </c>
      <c r="O1190" s="2">
        <v>13122</v>
      </c>
      <c r="P1190" s="27">
        <v>9.4E-2</v>
      </c>
      <c r="Q1190" s="14">
        <v>510.3</v>
      </c>
      <c r="R1190" s="2">
        <v>14811</v>
      </c>
      <c r="S1190" s="27">
        <v>0.10299999999999999</v>
      </c>
      <c r="T1190" s="14">
        <v>574.54999999999995</v>
      </c>
      <c r="U1190" s="27">
        <v>0.121</v>
      </c>
      <c r="V1190" s="2">
        <v>558976</v>
      </c>
      <c r="W1190" s="27">
        <v>0.106</v>
      </c>
      <c r="X1190" s="2">
        <v>3489</v>
      </c>
      <c r="Y1190" s="2">
        <v>580316</v>
      </c>
      <c r="Z1190" s="27">
        <v>0.1</v>
      </c>
      <c r="AA1190" s="14">
        <v>3012.73</v>
      </c>
      <c r="AB1190" s="2">
        <v>637465</v>
      </c>
      <c r="AC1190" s="27">
        <v>0.109</v>
      </c>
      <c r="AD1190" s="14">
        <v>4066.67</v>
      </c>
      <c r="AE1190" s="27">
        <v>0.14000000000000001</v>
      </c>
    </row>
    <row r="1191" spans="1:31" x14ac:dyDescent="0.3">
      <c r="A1191" t="s">
        <v>1981</v>
      </c>
      <c r="B1191" s="2">
        <v>124</v>
      </c>
      <c r="C1191" s="27">
        <v>8.8068181818181823E-2</v>
      </c>
      <c r="D1191" s="2">
        <v>45.454545454545404</v>
      </c>
      <c r="E1191" s="2">
        <v>236</v>
      </c>
      <c r="F1191" s="27">
        <v>0.12896174863387977</v>
      </c>
      <c r="G1191" s="14">
        <v>63.636363636363598</v>
      </c>
      <c r="H1191" s="2">
        <v>116</v>
      </c>
      <c r="I1191" s="27">
        <v>7.7800134138162308E-2</v>
      </c>
      <c r="J1191" s="14">
        <v>38.181820000000002</v>
      </c>
      <c r="K1191" s="27">
        <v>-6.4516129032258063E-2</v>
      </c>
      <c r="L1191" s="2">
        <v>13510</v>
      </c>
      <c r="M1191" s="27">
        <v>0.106</v>
      </c>
      <c r="N1191" s="2">
        <v>444</v>
      </c>
      <c r="O1191" s="2">
        <v>14782</v>
      </c>
      <c r="P1191" s="27">
        <v>0.106</v>
      </c>
      <c r="Q1191" s="14">
        <v>541.82000000000005</v>
      </c>
      <c r="R1191" s="2">
        <v>15455</v>
      </c>
      <c r="S1191" s="27">
        <v>0.108</v>
      </c>
      <c r="T1191" s="14">
        <v>626.66999999999996</v>
      </c>
      <c r="U1191" s="27">
        <v>0.14399999999999999</v>
      </c>
      <c r="V1191" s="2">
        <v>615756</v>
      </c>
      <c r="W1191" s="27">
        <v>0.11700000000000001</v>
      </c>
      <c r="X1191" s="2">
        <v>3930</v>
      </c>
      <c r="Y1191" s="2">
        <v>664131</v>
      </c>
      <c r="Z1191" s="27">
        <v>0.114</v>
      </c>
      <c r="AA1191" s="14">
        <v>3710.91</v>
      </c>
      <c r="AB1191" s="2">
        <v>681447</v>
      </c>
      <c r="AC1191" s="27">
        <v>0.11600000000000001</v>
      </c>
      <c r="AD1191" s="14">
        <v>4318.18</v>
      </c>
      <c r="AE1191" s="27">
        <v>0.107</v>
      </c>
    </row>
    <row r="1192" spans="1:31" x14ac:dyDescent="0.3">
      <c r="A1192" t="s">
        <v>1982</v>
      </c>
      <c r="B1192" s="2">
        <v>212</v>
      </c>
      <c r="C1192" s="27">
        <v>0.15056818181818182</v>
      </c>
      <c r="D1192" s="2">
        <v>69.090909090909093</v>
      </c>
      <c r="E1192" s="2">
        <v>183</v>
      </c>
      <c r="F1192" s="27">
        <v>0.1</v>
      </c>
      <c r="G1192" s="14">
        <v>44.2424242424242</v>
      </c>
      <c r="H1192" s="2">
        <v>312</v>
      </c>
      <c r="I1192" s="27">
        <v>0.20925553319919518</v>
      </c>
      <c r="J1192" s="14">
        <v>90.909090000000006</v>
      </c>
      <c r="K1192" s="27">
        <v>0.47169811320754718</v>
      </c>
      <c r="L1192" s="2">
        <v>12671</v>
      </c>
      <c r="M1192" s="27">
        <v>9.9000000000000005E-2</v>
      </c>
      <c r="N1192" s="2">
        <v>425</v>
      </c>
      <c r="O1192" s="2">
        <v>14139</v>
      </c>
      <c r="P1192" s="27">
        <v>0.10100000000000001</v>
      </c>
      <c r="Q1192" s="14">
        <v>492.12</v>
      </c>
      <c r="R1192" s="2">
        <v>14469</v>
      </c>
      <c r="S1192" s="27">
        <v>0.10100000000000001</v>
      </c>
      <c r="T1192" s="14">
        <v>643.64</v>
      </c>
      <c r="U1192" s="27">
        <v>0.14199999999999999</v>
      </c>
      <c r="V1192" s="2">
        <v>596289</v>
      </c>
      <c r="W1192" s="27">
        <v>0.113</v>
      </c>
      <c r="X1192" s="2">
        <v>3273</v>
      </c>
      <c r="Y1192" s="2">
        <v>633399</v>
      </c>
      <c r="Z1192" s="27">
        <v>0.109</v>
      </c>
      <c r="AA1192" s="14">
        <v>3134.55</v>
      </c>
      <c r="AB1192" s="2">
        <v>642154</v>
      </c>
      <c r="AC1192" s="27">
        <v>0.11</v>
      </c>
      <c r="AD1192" s="14">
        <v>4150.3</v>
      </c>
      <c r="AE1192" s="27">
        <v>7.6999999999999999E-2</v>
      </c>
    </row>
    <row r="1193" spans="1:31" x14ac:dyDescent="0.3">
      <c r="A1193" t="s">
        <v>1983</v>
      </c>
      <c r="B1193" s="2">
        <v>128</v>
      </c>
      <c r="C1193" s="27">
        <v>9.0909090909090912E-2</v>
      </c>
      <c r="D1193" s="2">
        <v>61.818181818181799</v>
      </c>
      <c r="E1193" s="2">
        <v>263</v>
      </c>
      <c r="F1193" s="27">
        <v>0.14371584699453552</v>
      </c>
      <c r="G1193" s="14">
        <v>60.606060606060602</v>
      </c>
      <c r="H1193" s="2">
        <v>69</v>
      </c>
      <c r="I1193" s="27">
        <v>4.6277665995975853E-2</v>
      </c>
      <c r="J1193" s="14">
        <v>31.515152</v>
      </c>
      <c r="K1193" s="27">
        <v>-0.4609375</v>
      </c>
      <c r="L1193" s="2">
        <v>10265</v>
      </c>
      <c r="M1193" s="27">
        <v>0.08</v>
      </c>
      <c r="N1193" s="2">
        <v>424</v>
      </c>
      <c r="O1193" s="2">
        <v>12145</v>
      </c>
      <c r="P1193" s="27">
        <v>8.6999999999999994E-2</v>
      </c>
      <c r="Q1193" s="14">
        <v>450.3</v>
      </c>
      <c r="R1193" s="2">
        <v>12712</v>
      </c>
      <c r="S1193" s="27">
        <v>8.7999999999999995E-2</v>
      </c>
      <c r="T1193" s="14">
        <v>592.12</v>
      </c>
      <c r="U1193" s="27">
        <v>0.23799999999999999</v>
      </c>
      <c r="V1193" s="2">
        <v>474176</v>
      </c>
      <c r="W1193" s="27">
        <v>0.09</v>
      </c>
      <c r="X1193" s="2">
        <v>3405</v>
      </c>
      <c r="Y1193" s="2">
        <v>518354</v>
      </c>
      <c r="Z1193" s="27">
        <v>8.8999999999999996E-2</v>
      </c>
      <c r="AA1193" s="14">
        <v>3138.18</v>
      </c>
      <c r="AB1193" s="2">
        <v>527570</v>
      </c>
      <c r="AC1193" s="27">
        <v>0.09</v>
      </c>
      <c r="AD1193" s="14">
        <v>3543.03</v>
      </c>
      <c r="AE1193" s="27">
        <v>0.113</v>
      </c>
    </row>
    <row r="1194" spans="1:31" x14ac:dyDescent="0.3">
      <c r="A1194" t="s">
        <v>1984</v>
      </c>
      <c r="B1194" s="2">
        <v>104</v>
      </c>
      <c r="C1194" s="27">
        <v>7.3863636363636367E-2</v>
      </c>
      <c r="D1194" s="2">
        <v>42.424242424242401</v>
      </c>
      <c r="E1194" s="2">
        <v>69</v>
      </c>
      <c r="F1194" s="27">
        <v>3.7704918032786888E-2</v>
      </c>
      <c r="G1194" s="14">
        <v>29.090909090909101</v>
      </c>
      <c r="H1194" s="2">
        <v>24</v>
      </c>
      <c r="I1194" s="27">
        <v>1.6096579476861168E-2</v>
      </c>
      <c r="J1194" s="14">
        <v>23.030304000000001</v>
      </c>
      <c r="K1194" s="27">
        <v>-0.76923076923076927</v>
      </c>
      <c r="L1194" s="2">
        <v>8007</v>
      </c>
      <c r="M1194" s="27">
        <v>6.3E-2</v>
      </c>
      <c r="N1194" s="2">
        <v>419</v>
      </c>
      <c r="O1194" s="2">
        <v>8764</v>
      </c>
      <c r="P1194" s="27">
        <v>6.3E-2</v>
      </c>
      <c r="Q1194" s="14">
        <v>390.91</v>
      </c>
      <c r="R1194" s="2">
        <v>9350</v>
      </c>
      <c r="S1194" s="27">
        <v>6.5000000000000002E-2</v>
      </c>
      <c r="T1194" s="14">
        <v>476.97</v>
      </c>
      <c r="U1194" s="27">
        <v>0.16800000000000001</v>
      </c>
      <c r="V1194" s="2">
        <v>366825</v>
      </c>
      <c r="W1194" s="27">
        <v>6.9000000000000006E-2</v>
      </c>
      <c r="X1194" s="2">
        <v>2589</v>
      </c>
      <c r="Y1194" s="2">
        <v>401252</v>
      </c>
      <c r="Z1194" s="27">
        <v>6.9000000000000006E-2</v>
      </c>
      <c r="AA1194" s="14">
        <v>2491.52</v>
      </c>
      <c r="AB1194" s="2">
        <v>393050</v>
      </c>
      <c r="AC1194" s="27">
        <v>6.7000000000000004E-2</v>
      </c>
      <c r="AD1194" s="14">
        <v>3168.48</v>
      </c>
      <c r="AE1194" s="27">
        <v>7.0999999999999994E-2</v>
      </c>
    </row>
    <row r="1195" spans="1:31" x14ac:dyDescent="0.3">
      <c r="A1195" t="s">
        <v>1985</v>
      </c>
      <c r="B1195" s="2">
        <v>186</v>
      </c>
      <c r="C1195" s="27">
        <v>0.13210227272727273</v>
      </c>
      <c r="D1195" s="2">
        <v>62.424242424242401</v>
      </c>
      <c r="E1195" s="2">
        <v>199</v>
      </c>
      <c r="F1195" s="27">
        <v>0.1087431693989071</v>
      </c>
      <c r="G1195" s="14">
        <v>50.303030303030297</v>
      </c>
      <c r="H1195" s="2">
        <v>193</v>
      </c>
      <c r="I1195" s="27">
        <v>0.12944332662642521</v>
      </c>
      <c r="J1195" s="14">
        <v>58.181820000000002</v>
      </c>
      <c r="K1195" s="27">
        <v>3.7634408602150539E-2</v>
      </c>
      <c r="L1195" s="2">
        <v>12402</v>
      </c>
      <c r="M1195" s="27">
        <v>9.7000000000000003E-2</v>
      </c>
      <c r="N1195" s="2">
        <v>470</v>
      </c>
      <c r="O1195" s="2">
        <v>14330</v>
      </c>
      <c r="P1195" s="27">
        <v>0.10199999999999999</v>
      </c>
      <c r="Q1195" s="14">
        <v>461.21</v>
      </c>
      <c r="R1195" s="2">
        <v>14446</v>
      </c>
      <c r="S1195" s="27">
        <v>0.10100000000000001</v>
      </c>
      <c r="T1195" s="14">
        <v>653.33000000000004</v>
      </c>
      <c r="U1195" s="27">
        <v>0.16500000000000001</v>
      </c>
      <c r="V1195" s="2">
        <v>516545</v>
      </c>
      <c r="W1195" s="27">
        <v>9.8000000000000004E-2</v>
      </c>
      <c r="X1195" s="2">
        <v>2723</v>
      </c>
      <c r="Y1195" s="2">
        <v>573327</v>
      </c>
      <c r="Z1195" s="27">
        <v>9.9000000000000005E-2</v>
      </c>
      <c r="AA1195" s="14">
        <v>3223.03</v>
      </c>
      <c r="AB1195" s="2">
        <v>560287</v>
      </c>
      <c r="AC1195" s="27">
        <v>9.6000000000000002E-2</v>
      </c>
      <c r="AD1195" s="14">
        <v>4178.18</v>
      </c>
      <c r="AE1195" s="27">
        <v>8.5000000000000006E-2</v>
      </c>
    </row>
    <row r="1196" spans="1:31" x14ac:dyDescent="0.3">
      <c r="A1196" t="s">
        <v>1986</v>
      </c>
      <c r="B1196" s="2">
        <v>319</v>
      </c>
      <c r="C1196" s="27">
        <v>0.2265625</v>
      </c>
      <c r="D1196" s="2">
        <v>78.181818181818201</v>
      </c>
      <c r="E1196" s="2">
        <v>590</v>
      </c>
      <c r="F1196" s="27">
        <v>0.32240437158469948</v>
      </c>
      <c r="G1196" s="14">
        <v>78.181818181818201</v>
      </c>
      <c r="H1196" s="2">
        <v>442</v>
      </c>
      <c r="I1196" s="27">
        <v>0.29644533869885981</v>
      </c>
      <c r="J1196" s="14">
        <v>93.333335899999994</v>
      </c>
      <c r="K1196" s="27">
        <v>0.38557993730407525</v>
      </c>
      <c r="L1196" s="2">
        <v>36079</v>
      </c>
      <c r="M1196" s="27">
        <v>0.28299999999999997</v>
      </c>
      <c r="N1196" s="2">
        <v>637</v>
      </c>
      <c r="O1196" s="2">
        <v>41715</v>
      </c>
      <c r="P1196" s="27">
        <v>0.29799999999999999</v>
      </c>
      <c r="Q1196" s="14">
        <v>829.7</v>
      </c>
      <c r="R1196" s="2">
        <v>38851</v>
      </c>
      <c r="S1196" s="27">
        <v>0.27</v>
      </c>
      <c r="T1196" s="14">
        <v>1059.3900000000001</v>
      </c>
      <c r="U1196" s="27">
        <v>7.6999999999999999E-2</v>
      </c>
      <c r="V1196" s="2">
        <v>1410971</v>
      </c>
      <c r="W1196" s="27">
        <v>0.26700000000000002</v>
      </c>
      <c r="X1196" s="2">
        <v>6235</v>
      </c>
      <c r="Y1196" s="2">
        <v>1640889</v>
      </c>
      <c r="Z1196" s="27">
        <v>0.28199999999999997</v>
      </c>
      <c r="AA1196" s="14">
        <v>6580</v>
      </c>
      <c r="AB1196" s="2">
        <v>1538328</v>
      </c>
      <c r="AC1196" s="27">
        <v>0.26200000000000001</v>
      </c>
      <c r="AD1196" s="14">
        <v>7956.36</v>
      </c>
      <c r="AE1196" s="27">
        <v>0.09</v>
      </c>
    </row>
    <row r="1197" spans="1:31" x14ac:dyDescent="0.3">
      <c r="A1197" t="s">
        <v>1987</v>
      </c>
      <c r="B1197" s="2">
        <v>35</v>
      </c>
      <c r="C1197" s="27">
        <v>2.4857954545454544E-2</v>
      </c>
      <c r="D1197" s="2">
        <v>27.272727272727199</v>
      </c>
      <c r="E1197" s="2">
        <v>94</v>
      </c>
      <c r="F1197" s="27">
        <v>5.1366120218579232E-2</v>
      </c>
      <c r="G1197" s="14">
        <v>35.151515151515099</v>
      </c>
      <c r="H1197" s="2">
        <v>114</v>
      </c>
      <c r="I1197" s="27">
        <v>7.6458752515090544E-2</v>
      </c>
      <c r="J1197" s="14">
        <v>46.060607900000001</v>
      </c>
      <c r="K1197" s="27">
        <v>2.2571428571428571</v>
      </c>
      <c r="L1197" s="2">
        <v>7537</v>
      </c>
      <c r="M1197" s="27">
        <v>5.8999999999999997E-2</v>
      </c>
      <c r="N1197" s="2">
        <v>344</v>
      </c>
      <c r="O1197" s="2">
        <v>8945</v>
      </c>
      <c r="P1197" s="27">
        <v>6.4000000000000001E-2</v>
      </c>
      <c r="Q1197" s="14">
        <v>351.52</v>
      </c>
      <c r="R1197" s="2">
        <v>8722</v>
      </c>
      <c r="S1197" s="27">
        <v>6.0999999999999999E-2</v>
      </c>
      <c r="T1197" s="14">
        <v>473.33</v>
      </c>
      <c r="U1197" s="27">
        <v>0.157</v>
      </c>
      <c r="V1197" s="2">
        <v>255525</v>
      </c>
      <c r="W1197" s="27">
        <v>4.8000000000000001E-2</v>
      </c>
      <c r="X1197" s="2">
        <v>2196</v>
      </c>
      <c r="Y1197" s="2">
        <v>301793</v>
      </c>
      <c r="Z1197" s="27">
        <v>5.1999999999999998E-2</v>
      </c>
      <c r="AA1197" s="14">
        <v>2050.3000000000002</v>
      </c>
      <c r="AB1197" s="2">
        <v>288878</v>
      </c>
      <c r="AC1197" s="27">
        <v>4.9000000000000002E-2</v>
      </c>
      <c r="AD1197" s="14">
        <v>2983.03</v>
      </c>
      <c r="AE1197" s="27">
        <v>0.13100000000000001</v>
      </c>
    </row>
    <row r="1198" spans="1:31" x14ac:dyDescent="0.3">
      <c r="A1198" s="18"/>
      <c r="B1198" s="18"/>
      <c r="C1198" s="18"/>
      <c r="D1198" s="18"/>
      <c r="E1198" s="18"/>
      <c r="F1198" s="18"/>
      <c r="G1198" s="18"/>
      <c r="H1198" s="18"/>
      <c r="I1198" s="18"/>
      <c r="J1198" s="18"/>
      <c r="K1198" s="18"/>
      <c r="L1198" s="18"/>
      <c r="M1198" s="18"/>
      <c r="N1198" s="18"/>
      <c r="O1198" s="18"/>
      <c r="P1198" s="18"/>
      <c r="Q1198" s="18"/>
      <c r="R1198" s="18"/>
      <c r="S1198" s="18"/>
      <c r="T1198" s="18"/>
      <c r="U1198" s="18"/>
      <c r="V1198" s="18"/>
      <c r="W1198" s="18"/>
      <c r="X1198" s="18"/>
      <c r="Y1198" s="18"/>
      <c r="Z1198" s="18"/>
      <c r="AA1198" s="18"/>
      <c r="AB1198" s="18"/>
      <c r="AC1198" s="18"/>
      <c r="AD1198" s="18"/>
      <c r="AE1198" s="18"/>
    </row>
    <row r="1199" spans="1:31" x14ac:dyDescent="0.3">
      <c r="A1199" s="122" t="s">
        <v>1988</v>
      </c>
      <c r="B1199" s="122"/>
      <c r="C1199" s="122"/>
      <c r="D1199" s="122"/>
      <c r="E1199" s="122"/>
      <c r="F1199" s="122"/>
      <c r="G1199" s="122"/>
      <c r="H1199" s="122"/>
      <c r="I1199" s="122"/>
      <c r="J1199" s="122"/>
      <c r="K1199" s="122"/>
      <c r="L1199" s="122"/>
      <c r="M1199" s="122"/>
      <c r="N1199" s="122"/>
      <c r="O1199" s="122"/>
      <c r="P1199" s="122"/>
      <c r="Q1199" s="122"/>
      <c r="R1199" s="122"/>
      <c r="S1199" s="122"/>
      <c r="T1199" s="122"/>
      <c r="U1199" s="122"/>
      <c r="V1199" s="122"/>
      <c r="W1199" s="122"/>
      <c r="X1199" s="122"/>
      <c r="Y1199" s="122"/>
      <c r="Z1199" s="122"/>
      <c r="AA1199" s="122"/>
      <c r="AB1199" s="122"/>
      <c r="AC1199" s="122"/>
      <c r="AD1199" s="122"/>
      <c r="AE1199" s="122"/>
    </row>
    <row r="1200" spans="1:31" x14ac:dyDescent="0.3">
      <c r="B1200" s="198" t="s">
        <v>1720</v>
      </c>
      <c r="C1200" s="198"/>
      <c r="D1200" s="198" t="s">
        <v>1721</v>
      </c>
      <c r="E1200" s="198" t="s">
        <v>1720</v>
      </c>
      <c r="F1200" s="198"/>
      <c r="G1200" s="198" t="s">
        <v>1721</v>
      </c>
      <c r="H1200" s="198" t="s">
        <v>1720</v>
      </c>
      <c r="I1200" s="198"/>
      <c r="J1200" s="198" t="s">
        <v>1721</v>
      </c>
      <c r="K1200" t="s">
        <v>188</v>
      </c>
      <c r="L1200" s="198" t="s">
        <v>1720</v>
      </c>
      <c r="M1200" s="198"/>
      <c r="N1200" s="198" t="s">
        <v>1721</v>
      </c>
      <c r="O1200" s="198" t="s">
        <v>1720</v>
      </c>
      <c r="P1200" s="198"/>
      <c r="Q1200" s="198" t="s">
        <v>1721</v>
      </c>
      <c r="R1200" s="198" t="s">
        <v>1720</v>
      </c>
      <c r="S1200" s="198"/>
      <c r="T1200" s="198" t="s">
        <v>1721</v>
      </c>
      <c r="U1200" t="s">
        <v>188</v>
      </c>
      <c r="V1200" s="198" t="s">
        <v>1720</v>
      </c>
      <c r="W1200" s="198"/>
      <c r="X1200" s="198" t="s">
        <v>1721</v>
      </c>
      <c r="Y1200" s="198" t="s">
        <v>1720</v>
      </c>
      <c r="Z1200" s="198"/>
      <c r="AA1200" s="198" t="s">
        <v>1721</v>
      </c>
      <c r="AB1200" s="198" t="s">
        <v>1720</v>
      </c>
      <c r="AC1200" s="198"/>
      <c r="AD1200" s="198" t="s">
        <v>1721</v>
      </c>
      <c r="AE1200" t="s">
        <v>188</v>
      </c>
    </row>
    <row r="1201" spans="1:31" x14ac:dyDescent="0.3">
      <c r="A1201" t="s">
        <v>1989</v>
      </c>
      <c r="B1201" s="28">
        <v>0.32</v>
      </c>
      <c r="C1201" s="27" t="s">
        <v>188</v>
      </c>
      <c r="D1201" s="28">
        <v>3.2121212121212099E-2</v>
      </c>
      <c r="E1201" s="14">
        <v>34.799999999999997</v>
      </c>
      <c r="F1201" s="27" t="s">
        <v>188</v>
      </c>
      <c r="G1201" s="14">
        <v>2.8484848484848402</v>
      </c>
      <c r="H1201" s="14">
        <v>32.9</v>
      </c>
      <c r="I1201" s="27" t="s">
        <v>188</v>
      </c>
      <c r="J1201" s="14">
        <v>7.5151515</v>
      </c>
      <c r="K1201" s="27">
        <v>2.8124999999999956E-2</v>
      </c>
      <c r="L1201" s="28">
        <v>0.33</v>
      </c>
      <c r="M1201" s="27" t="s">
        <v>188</v>
      </c>
      <c r="N1201" s="28">
        <v>0</v>
      </c>
      <c r="O1201" s="14">
        <v>35</v>
      </c>
      <c r="P1201" s="27" t="s">
        <v>188</v>
      </c>
      <c r="Q1201" s="14">
        <v>0.36</v>
      </c>
      <c r="R1201" s="14">
        <v>33.1</v>
      </c>
      <c r="S1201" s="27" t="s">
        <v>188</v>
      </c>
      <c r="T1201" s="14">
        <v>0.36</v>
      </c>
      <c r="U1201" s="27">
        <v>-3.0000000000000001E-3</v>
      </c>
      <c r="V1201" s="28">
        <v>0.33</v>
      </c>
      <c r="W1201" s="27" t="s">
        <v>188</v>
      </c>
      <c r="X1201" s="28">
        <v>0</v>
      </c>
      <c r="Y1201" s="14">
        <v>34</v>
      </c>
      <c r="Z1201" s="27" t="s">
        <v>188</v>
      </c>
      <c r="AA1201" s="14">
        <v>0.12</v>
      </c>
      <c r="AB1201" s="14">
        <v>32.200000000000003</v>
      </c>
      <c r="AC1201" s="27" t="s">
        <v>188</v>
      </c>
      <c r="AD1201" s="14">
        <v>0.06</v>
      </c>
      <c r="AE1201" s="27">
        <v>-1.4999999999999999E-2</v>
      </c>
    </row>
    <row r="1202" spans="1:31" x14ac:dyDescent="0.3">
      <c r="A1202" s="18"/>
      <c r="B1202" s="18"/>
      <c r="C1202" s="18"/>
      <c r="D1202" s="18"/>
      <c r="E1202" s="18"/>
      <c r="F1202" s="18"/>
      <c r="G1202" s="18"/>
      <c r="H1202" s="18"/>
      <c r="I1202" s="18"/>
      <c r="J1202" s="18"/>
      <c r="K1202" s="18"/>
      <c r="L1202" s="18"/>
      <c r="M1202" s="18"/>
      <c r="N1202" s="18"/>
      <c r="O1202" s="18"/>
      <c r="P1202" s="18"/>
      <c r="Q1202" s="18"/>
      <c r="R1202" s="18"/>
      <c r="S1202" s="18"/>
      <c r="T1202" s="18"/>
      <c r="U1202" s="18"/>
      <c r="V1202" s="18"/>
      <c r="W1202" s="18"/>
      <c r="X1202" s="18"/>
      <c r="Y1202" s="18"/>
      <c r="Z1202" s="18"/>
      <c r="AA1202" s="18"/>
      <c r="AB1202" s="18"/>
      <c r="AC1202" s="18"/>
      <c r="AD1202" s="18"/>
      <c r="AE1202" s="18"/>
    </row>
    <row r="1203" spans="1:31" x14ac:dyDescent="0.3">
      <c r="A1203" s="122" t="s">
        <v>1990</v>
      </c>
      <c r="B1203" s="122"/>
      <c r="C1203" s="122"/>
      <c r="D1203" s="122"/>
      <c r="E1203" s="122"/>
      <c r="F1203" s="122"/>
      <c r="G1203" s="122"/>
      <c r="H1203" s="122"/>
      <c r="I1203" s="122"/>
      <c r="J1203" s="122"/>
      <c r="K1203" s="122"/>
      <c r="L1203" s="122"/>
      <c r="M1203" s="122"/>
      <c r="N1203" s="122"/>
      <c r="O1203" s="122"/>
      <c r="P1203" s="122"/>
      <c r="Q1203" s="122"/>
      <c r="R1203" s="122"/>
      <c r="S1203" s="122"/>
      <c r="T1203" s="122"/>
      <c r="U1203" s="122"/>
      <c r="V1203" s="122"/>
      <c r="W1203" s="122"/>
      <c r="X1203" s="122"/>
      <c r="Y1203" s="122"/>
      <c r="Z1203" s="122"/>
      <c r="AA1203" s="122"/>
      <c r="AB1203" s="122"/>
      <c r="AC1203" s="122"/>
      <c r="AD1203" s="122"/>
      <c r="AE1203" s="122"/>
    </row>
    <row r="1204" spans="1:31" x14ac:dyDescent="0.3">
      <c r="B1204" s="198" t="s">
        <v>1720</v>
      </c>
      <c r="C1204" s="198"/>
      <c r="D1204" s="198" t="s">
        <v>1721</v>
      </c>
      <c r="E1204" s="198" t="s">
        <v>1720</v>
      </c>
      <c r="F1204" s="198"/>
      <c r="G1204" s="198" t="s">
        <v>1721</v>
      </c>
      <c r="H1204" s="198" t="s">
        <v>1720</v>
      </c>
      <c r="I1204" s="198"/>
      <c r="J1204" s="198" t="s">
        <v>1721</v>
      </c>
      <c r="K1204" t="s">
        <v>188</v>
      </c>
      <c r="L1204" s="198" t="s">
        <v>1720</v>
      </c>
      <c r="M1204" s="198"/>
      <c r="N1204" s="198" t="s">
        <v>1721</v>
      </c>
      <c r="O1204" s="198" t="s">
        <v>1720</v>
      </c>
      <c r="P1204" s="198"/>
      <c r="Q1204" s="198" t="s">
        <v>1721</v>
      </c>
      <c r="R1204" s="198" t="s">
        <v>1720</v>
      </c>
      <c r="S1204" s="198"/>
      <c r="T1204" s="198" t="s">
        <v>1721</v>
      </c>
      <c r="U1204" t="s">
        <v>188</v>
      </c>
      <c r="V1204" s="198" t="s">
        <v>1720</v>
      </c>
      <c r="W1204" s="198"/>
      <c r="X1204" s="198" t="s">
        <v>1721</v>
      </c>
      <c r="Y1204" s="198" t="s">
        <v>1720</v>
      </c>
      <c r="Z1204" s="198"/>
      <c r="AA1204" s="198" t="s">
        <v>1721</v>
      </c>
      <c r="AB1204" s="198" t="s">
        <v>1720</v>
      </c>
      <c r="AC1204" s="198"/>
      <c r="AD1204" s="198" t="s">
        <v>1721</v>
      </c>
      <c r="AE1204" t="s">
        <v>188</v>
      </c>
    </row>
    <row r="1205" spans="1:31" x14ac:dyDescent="0.3">
      <c r="A1205" t="s">
        <v>1708</v>
      </c>
      <c r="B1205" s="15">
        <v>151000</v>
      </c>
      <c r="C1205" s="27" t="s">
        <v>188</v>
      </c>
      <c r="D1205" s="15">
        <v>10262.4242424242</v>
      </c>
      <c r="E1205" s="2">
        <v>108100</v>
      </c>
      <c r="F1205" s="27" t="s">
        <v>188</v>
      </c>
      <c r="G1205" s="14">
        <v>3454.54545454545</v>
      </c>
      <c r="H1205" s="2">
        <v>173600</v>
      </c>
      <c r="I1205" s="27" t="s">
        <v>188</v>
      </c>
      <c r="J1205" s="14">
        <v>9172.1209999999992</v>
      </c>
      <c r="K1205" s="27">
        <v>0.14966887417218544</v>
      </c>
      <c r="L1205" s="15">
        <v>257000</v>
      </c>
      <c r="M1205" s="27" t="s">
        <v>188</v>
      </c>
      <c r="N1205" s="15">
        <v>1804</v>
      </c>
      <c r="O1205" s="2">
        <v>194600</v>
      </c>
      <c r="P1205" s="27" t="s">
        <v>188</v>
      </c>
      <c r="Q1205" s="14">
        <v>1463</v>
      </c>
      <c r="R1205" s="2">
        <v>271000</v>
      </c>
      <c r="S1205" s="27" t="s">
        <v>188</v>
      </c>
      <c r="T1205" s="14">
        <v>1521.82</v>
      </c>
      <c r="U1205" s="27">
        <v>5.3999999999999999E-2</v>
      </c>
      <c r="V1205" s="15">
        <v>458500</v>
      </c>
      <c r="W1205" s="27" t="s">
        <v>188</v>
      </c>
      <c r="X1205" s="15">
        <v>427</v>
      </c>
      <c r="Y1205" s="2">
        <v>385500</v>
      </c>
      <c r="Z1205" s="27" t="s">
        <v>188</v>
      </c>
      <c r="AA1205" s="14">
        <v>404</v>
      </c>
      <c r="AB1205" s="2">
        <v>538500</v>
      </c>
      <c r="AC1205" s="27" t="s">
        <v>188</v>
      </c>
      <c r="AD1205" s="14">
        <v>683.03</v>
      </c>
      <c r="AE1205" s="27">
        <v>0.17399999999999999</v>
      </c>
    </row>
    <row r="1206" spans="1:31" x14ac:dyDescent="0.3">
      <c r="A1206" s="18"/>
      <c r="B1206" s="123"/>
      <c r="C1206" s="123"/>
      <c r="D1206" s="123"/>
      <c r="E1206" s="123"/>
      <c r="F1206" s="123"/>
      <c r="G1206" s="123"/>
      <c r="H1206" s="123"/>
      <c r="I1206" s="123"/>
      <c r="J1206" s="123"/>
      <c r="K1206" s="18"/>
      <c r="L1206" s="18"/>
      <c r="M1206" s="18"/>
      <c r="N1206" s="18"/>
      <c r="O1206" s="18"/>
      <c r="P1206" s="18"/>
      <c r="Q1206" s="18"/>
      <c r="R1206" s="18"/>
      <c r="S1206" s="18"/>
      <c r="T1206" s="18"/>
      <c r="U1206" s="18"/>
      <c r="V1206" s="18"/>
      <c r="W1206" s="18"/>
      <c r="X1206" s="18"/>
      <c r="Y1206" s="18"/>
      <c r="Z1206" s="18"/>
      <c r="AA1206" s="18"/>
      <c r="AB1206" s="18"/>
      <c r="AC1206" s="18"/>
      <c r="AD1206" s="18"/>
      <c r="AE1206" s="18"/>
    </row>
    <row r="1207" spans="1:31" x14ac:dyDescent="0.3">
      <c r="A1207" s="122" t="s">
        <v>1991</v>
      </c>
      <c r="B1207" s="122"/>
      <c r="C1207" s="122"/>
      <c r="D1207" s="122"/>
      <c r="E1207" s="122"/>
      <c r="F1207" s="122"/>
      <c r="G1207" s="122"/>
      <c r="H1207" s="122"/>
      <c r="I1207" s="122"/>
      <c r="J1207" s="122"/>
      <c r="K1207" s="122"/>
      <c r="L1207" s="122"/>
      <c r="M1207" s="122"/>
      <c r="N1207" s="122"/>
      <c r="O1207" s="122"/>
      <c r="P1207" s="122"/>
      <c r="Q1207" s="122"/>
      <c r="R1207" s="122"/>
      <c r="S1207" s="122"/>
      <c r="T1207" s="122"/>
      <c r="U1207" s="122"/>
      <c r="V1207" s="122"/>
      <c r="W1207" s="122"/>
      <c r="X1207" s="122"/>
      <c r="Y1207" s="122"/>
      <c r="Z1207" s="122"/>
      <c r="AA1207" s="122"/>
      <c r="AB1207" s="122"/>
      <c r="AC1207" s="122"/>
      <c r="AD1207" s="122"/>
      <c r="AE1207" s="122"/>
    </row>
    <row r="1208" spans="1:31" x14ac:dyDescent="0.3">
      <c r="B1208" s="198" t="s">
        <v>1720</v>
      </c>
      <c r="C1208" s="198"/>
      <c r="D1208" s="198" t="s">
        <v>1721</v>
      </c>
      <c r="E1208" s="198" t="s">
        <v>1720</v>
      </c>
      <c r="F1208" s="198"/>
      <c r="G1208" s="198" t="s">
        <v>1721</v>
      </c>
      <c r="H1208" s="198" t="s">
        <v>1720</v>
      </c>
      <c r="I1208" s="198"/>
      <c r="J1208" s="198" t="s">
        <v>1721</v>
      </c>
      <c r="K1208" t="s">
        <v>188</v>
      </c>
      <c r="L1208" s="198" t="s">
        <v>1720</v>
      </c>
      <c r="M1208" s="198"/>
      <c r="N1208" s="198" t="s">
        <v>1721</v>
      </c>
      <c r="O1208" s="198" t="s">
        <v>1720</v>
      </c>
      <c r="P1208" s="198"/>
      <c r="Q1208" s="198" t="s">
        <v>1721</v>
      </c>
      <c r="R1208" s="198" t="s">
        <v>1720</v>
      </c>
      <c r="S1208" s="198"/>
      <c r="T1208" s="198" t="s">
        <v>1721</v>
      </c>
      <c r="U1208" t="s">
        <v>188</v>
      </c>
      <c r="V1208" s="198" t="s">
        <v>1720</v>
      </c>
      <c r="W1208" s="198"/>
      <c r="X1208" s="198" t="s">
        <v>1721</v>
      </c>
      <c r="Y1208" s="198" t="s">
        <v>1720</v>
      </c>
      <c r="Z1208" s="198"/>
      <c r="AA1208" s="198" t="s">
        <v>1721</v>
      </c>
      <c r="AB1208" s="198" t="s">
        <v>1720</v>
      </c>
      <c r="AC1208" s="198"/>
      <c r="AD1208" s="198" t="s">
        <v>1721</v>
      </c>
      <c r="AE1208" t="s">
        <v>188</v>
      </c>
    </row>
    <row r="1209" spans="1:31" x14ac:dyDescent="0.3">
      <c r="A1209" t="s">
        <v>1992</v>
      </c>
      <c r="B1209" s="15">
        <v>888</v>
      </c>
      <c r="C1209" s="27" t="s">
        <v>188</v>
      </c>
      <c r="D1209" s="15">
        <v>95.757575757575694</v>
      </c>
      <c r="E1209" s="2">
        <v>878</v>
      </c>
      <c r="F1209" s="27" t="s">
        <v>188</v>
      </c>
      <c r="G1209" s="14">
        <v>89.696969696969703</v>
      </c>
      <c r="H1209" s="2">
        <v>1154</v>
      </c>
      <c r="I1209" s="27" t="s">
        <v>188</v>
      </c>
      <c r="J1209" s="14">
        <v>74.545455899999993</v>
      </c>
      <c r="K1209" s="27">
        <v>0.29954954954954954</v>
      </c>
      <c r="L1209" s="15">
        <v>1332</v>
      </c>
      <c r="M1209" s="27" t="s">
        <v>188</v>
      </c>
      <c r="N1209" s="15">
        <v>8</v>
      </c>
      <c r="O1209" s="2">
        <v>1202</v>
      </c>
      <c r="P1209" s="27" t="s">
        <v>188</v>
      </c>
      <c r="Q1209" s="14">
        <v>9</v>
      </c>
      <c r="R1209" s="2">
        <v>1318</v>
      </c>
      <c r="S1209" s="27" t="s">
        <v>188</v>
      </c>
      <c r="T1209" s="14">
        <v>11.52</v>
      </c>
      <c r="U1209" s="27">
        <v>-1.0999999999999999E-2</v>
      </c>
      <c r="V1209" s="15">
        <v>1882</v>
      </c>
      <c r="W1209" s="27" t="s">
        <v>188</v>
      </c>
      <c r="X1209" s="15">
        <v>2</v>
      </c>
      <c r="Y1209" s="2">
        <v>1693</v>
      </c>
      <c r="Z1209" s="27" t="s">
        <v>188</v>
      </c>
      <c r="AA1209" s="14">
        <v>2</v>
      </c>
      <c r="AB1209" s="2">
        <v>1851</v>
      </c>
      <c r="AC1209" s="27" t="s">
        <v>188</v>
      </c>
      <c r="AD1209" s="14">
        <v>3.03</v>
      </c>
      <c r="AE1209" s="27">
        <v>-1.6E-2</v>
      </c>
    </row>
    <row r="1210" spans="1:31" x14ac:dyDescent="0.3">
      <c r="A1210" t="s">
        <v>1993</v>
      </c>
      <c r="B1210" s="15">
        <v>1132</v>
      </c>
      <c r="C1210" s="27" t="s">
        <v>188</v>
      </c>
      <c r="D1210" s="15">
        <v>66.060606060606005</v>
      </c>
      <c r="E1210" s="2">
        <v>1135</v>
      </c>
      <c r="F1210" s="27" t="s">
        <v>188</v>
      </c>
      <c r="G1210" s="14">
        <v>48.484848484848399</v>
      </c>
      <c r="H1210" s="2">
        <v>1254</v>
      </c>
      <c r="I1210" s="27" t="s">
        <v>188</v>
      </c>
      <c r="J1210" s="14">
        <v>60.606059999999999</v>
      </c>
      <c r="K1210" s="27">
        <v>0.10777385159010601</v>
      </c>
      <c r="L1210" s="15">
        <v>1665</v>
      </c>
      <c r="M1210" s="27" t="s">
        <v>188</v>
      </c>
      <c r="N1210" s="15">
        <v>9</v>
      </c>
      <c r="O1210" s="2">
        <v>1516</v>
      </c>
      <c r="P1210" s="27" t="s">
        <v>188</v>
      </c>
      <c r="Q1210" s="14">
        <v>10</v>
      </c>
      <c r="R1210" s="2">
        <v>1660</v>
      </c>
      <c r="S1210" s="27" t="s">
        <v>188</v>
      </c>
      <c r="T1210" s="14">
        <v>10.3</v>
      </c>
      <c r="U1210" s="27">
        <v>-3.0000000000000001E-3</v>
      </c>
      <c r="V1210" s="15">
        <v>2345</v>
      </c>
      <c r="W1210" s="27" t="s">
        <v>188</v>
      </c>
      <c r="X1210" s="15">
        <v>2</v>
      </c>
      <c r="Y1210" s="2">
        <v>2155</v>
      </c>
      <c r="Z1210" s="27" t="s">
        <v>188</v>
      </c>
      <c r="AA1210" s="14">
        <v>2</v>
      </c>
      <c r="AB1210" s="2">
        <v>2422</v>
      </c>
      <c r="AC1210" s="27" t="s">
        <v>188</v>
      </c>
      <c r="AD1210" s="14">
        <v>3.03</v>
      </c>
      <c r="AE1210" s="27">
        <v>3.3000000000000002E-2</v>
      </c>
    </row>
    <row r="1211" spans="1:31" x14ac:dyDescent="0.3">
      <c r="A1211" t="s">
        <v>1994</v>
      </c>
      <c r="B1211" s="15">
        <v>318</v>
      </c>
      <c r="C1211" s="27" t="s">
        <v>188</v>
      </c>
      <c r="D1211" s="15">
        <v>29.696969696969699</v>
      </c>
      <c r="E1211" s="2">
        <v>243</v>
      </c>
      <c r="F1211" s="27" t="s">
        <v>188</v>
      </c>
      <c r="G1211" s="14">
        <v>48.484848484848399</v>
      </c>
      <c r="H1211" s="2">
        <v>416</v>
      </c>
      <c r="I1211" s="27" t="s">
        <v>188</v>
      </c>
      <c r="J1211" s="14">
        <v>52.121212</v>
      </c>
      <c r="K1211" s="27">
        <v>0.3081761006289308</v>
      </c>
      <c r="L1211" s="15">
        <v>395</v>
      </c>
      <c r="M1211" s="27" t="s">
        <v>188</v>
      </c>
      <c r="N1211" s="15">
        <v>4</v>
      </c>
      <c r="O1211" s="2">
        <v>416</v>
      </c>
      <c r="P1211" s="27" t="s">
        <v>188</v>
      </c>
      <c r="Q1211" s="14">
        <v>5</v>
      </c>
      <c r="R1211" s="2">
        <v>499</v>
      </c>
      <c r="S1211" s="27" t="s">
        <v>188</v>
      </c>
      <c r="T1211" s="14">
        <v>6.67</v>
      </c>
      <c r="U1211" s="27">
        <v>0.26300000000000001</v>
      </c>
      <c r="V1211" s="15">
        <v>450</v>
      </c>
      <c r="W1211" s="27" t="s">
        <v>188</v>
      </c>
      <c r="X1211" s="15">
        <v>1</v>
      </c>
      <c r="Y1211" s="2">
        <v>500</v>
      </c>
      <c r="Z1211" s="27" t="s">
        <v>188</v>
      </c>
      <c r="AA1211" s="14">
        <v>1</v>
      </c>
      <c r="AB1211" s="2">
        <v>618</v>
      </c>
      <c r="AC1211" s="27" t="s">
        <v>188</v>
      </c>
      <c r="AD1211" s="14">
        <v>1.21</v>
      </c>
      <c r="AE1211" s="27">
        <v>0.373</v>
      </c>
    </row>
    <row r="1212" spans="1:31" x14ac:dyDescent="0.3">
      <c r="A1212" s="18"/>
      <c r="B1212" s="18"/>
      <c r="C1212" s="18"/>
      <c r="D1212" s="18"/>
      <c r="E1212" s="18"/>
      <c r="F1212" s="18"/>
      <c r="G1212" s="18"/>
      <c r="H1212" s="18"/>
      <c r="I1212" s="18"/>
      <c r="J1212" s="18"/>
      <c r="K1212" s="18"/>
      <c r="L1212" s="18"/>
      <c r="M1212" s="18"/>
      <c r="N1212" s="18"/>
      <c r="O1212" s="18"/>
      <c r="P1212" s="18"/>
      <c r="Q1212" s="18"/>
      <c r="R1212" s="18"/>
      <c r="S1212" s="18"/>
      <c r="T1212" s="18"/>
      <c r="U1212" s="18"/>
      <c r="V1212" s="18"/>
      <c r="W1212" s="18"/>
      <c r="X1212" s="18"/>
      <c r="Y1212" s="18"/>
      <c r="Z1212" s="18"/>
      <c r="AA1212" s="18"/>
      <c r="AB1212" s="18"/>
      <c r="AC1212" s="18"/>
      <c r="AD1212" s="18"/>
      <c r="AE1212" s="18"/>
    </row>
    <row r="1213" spans="1:31" x14ac:dyDescent="0.3">
      <c r="A1213" s="122" t="s">
        <v>1995</v>
      </c>
      <c r="B1213" s="122"/>
      <c r="C1213" s="122"/>
      <c r="D1213" s="122"/>
      <c r="E1213" s="122"/>
      <c r="F1213" s="122"/>
      <c r="G1213" s="122"/>
      <c r="H1213" s="122"/>
      <c r="I1213" s="122"/>
      <c r="J1213" s="122"/>
      <c r="K1213" s="122"/>
      <c r="L1213" s="122"/>
      <c r="M1213" s="122"/>
      <c r="N1213" s="122"/>
      <c r="O1213" s="122"/>
      <c r="P1213" s="122"/>
      <c r="Q1213" s="122"/>
      <c r="R1213" s="122"/>
      <c r="S1213" s="122"/>
      <c r="T1213" s="122"/>
      <c r="U1213" s="122"/>
      <c r="V1213" s="122"/>
      <c r="W1213" s="122"/>
      <c r="X1213" s="122"/>
      <c r="Y1213" s="122"/>
      <c r="Z1213" s="122"/>
      <c r="AA1213" s="122"/>
      <c r="AB1213" s="122"/>
      <c r="AC1213" s="122"/>
      <c r="AD1213" s="122"/>
      <c r="AE1213" s="122"/>
    </row>
    <row r="1214" spans="1:31" x14ac:dyDescent="0.3">
      <c r="B1214" s="198" t="s">
        <v>1720</v>
      </c>
      <c r="C1214" s="198"/>
      <c r="D1214" s="198" t="s">
        <v>1721</v>
      </c>
      <c r="E1214" s="198" t="s">
        <v>1720</v>
      </c>
      <c r="F1214" s="198"/>
      <c r="G1214" s="198" t="s">
        <v>1721</v>
      </c>
      <c r="H1214" s="198" t="s">
        <v>1720</v>
      </c>
      <c r="I1214" s="198"/>
      <c r="J1214" s="198" t="s">
        <v>1721</v>
      </c>
      <c r="K1214" t="s">
        <v>188</v>
      </c>
      <c r="L1214" s="198" t="s">
        <v>1720</v>
      </c>
      <c r="M1214" s="198"/>
      <c r="N1214" s="198" t="s">
        <v>1721</v>
      </c>
      <c r="O1214" s="198" t="s">
        <v>1720</v>
      </c>
      <c r="P1214" s="198"/>
      <c r="Q1214" s="198" t="s">
        <v>1721</v>
      </c>
      <c r="R1214" s="198" t="s">
        <v>1720</v>
      </c>
      <c r="S1214" s="198"/>
      <c r="T1214" s="198" t="s">
        <v>1721</v>
      </c>
      <c r="U1214" t="s">
        <v>188</v>
      </c>
      <c r="V1214" s="198" t="s">
        <v>1720</v>
      </c>
      <c r="W1214" s="198"/>
      <c r="X1214" s="198" t="s">
        <v>1721</v>
      </c>
      <c r="Y1214" s="198" t="s">
        <v>1720</v>
      </c>
      <c r="Z1214" s="198"/>
      <c r="AA1214" s="198" t="s">
        <v>1721</v>
      </c>
      <c r="AB1214" s="198" t="s">
        <v>1720</v>
      </c>
      <c r="AC1214" s="198"/>
      <c r="AD1214" s="198" t="s">
        <v>1721</v>
      </c>
      <c r="AE1214" t="s">
        <v>188</v>
      </c>
    </row>
    <row r="1215" spans="1:31" x14ac:dyDescent="0.3">
      <c r="A1215" t="s">
        <v>190</v>
      </c>
      <c r="B1215" s="2">
        <v>1166</v>
      </c>
      <c r="C1215" s="27" t="s">
        <v>188</v>
      </c>
      <c r="D1215" s="2">
        <v>96.363636363636402</v>
      </c>
      <c r="E1215" s="2">
        <v>1083</v>
      </c>
      <c r="F1215" s="27" t="s">
        <v>188</v>
      </c>
      <c r="G1215" s="14">
        <v>102.424242424242</v>
      </c>
      <c r="H1215" s="2">
        <v>1347</v>
      </c>
      <c r="I1215" s="27" t="s">
        <v>188</v>
      </c>
      <c r="J1215" s="14">
        <v>115.757576</v>
      </c>
      <c r="K1215" s="27">
        <v>0.15523156089193826</v>
      </c>
      <c r="L1215" s="2">
        <v>156132</v>
      </c>
      <c r="M1215" s="27" t="s">
        <v>188</v>
      </c>
      <c r="N1215" s="2">
        <v>1162</v>
      </c>
      <c r="O1215" s="2">
        <v>156474</v>
      </c>
      <c r="P1215" s="27" t="s">
        <v>188</v>
      </c>
      <c r="Q1215" s="14">
        <v>1039.3900000000001</v>
      </c>
      <c r="R1215" s="2">
        <v>166420</v>
      </c>
      <c r="S1215" s="27" t="s">
        <v>188</v>
      </c>
      <c r="T1215" s="14">
        <v>1273.94</v>
      </c>
      <c r="U1215" s="27">
        <v>6.6000000000000003E-2</v>
      </c>
      <c r="V1215" s="2">
        <v>7112050</v>
      </c>
      <c r="W1215" s="27" t="s">
        <v>188</v>
      </c>
      <c r="X1215" s="2">
        <v>23474</v>
      </c>
      <c r="Y1215" s="2">
        <v>6909176</v>
      </c>
      <c r="Z1215" s="27" t="s">
        <v>188</v>
      </c>
      <c r="AA1215" s="14">
        <v>22243.03</v>
      </c>
      <c r="AB1215" s="2">
        <v>7241318</v>
      </c>
      <c r="AC1215" s="27" t="s">
        <v>188</v>
      </c>
      <c r="AD1215" s="14">
        <v>21643.03</v>
      </c>
      <c r="AE1215" s="27">
        <v>1.7999999999999999E-2</v>
      </c>
    </row>
    <row r="1216" spans="1:31" x14ac:dyDescent="0.3">
      <c r="A1216" t="s">
        <v>1996</v>
      </c>
      <c r="B1216" s="2">
        <v>746</v>
      </c>
      <c r="C1216" s="27">
        <v>0.63979416809605494</v>
      </c>
      <c r="D1216" s="2">
        <v>96.969696969696898</v>
      </c>
      <c r="E1216" s="2">
        <v>689</v>
      </c>
      <c r="F1216" s="27">
        <v>0.63619575253924288</v>
      </c>
      <c r="G1216" s="14">
        <v>75.757575757575694</v>
      </c>
      <c r="H1216" s="2">
        <v>1131</v>
      </c>
      <c r="I1216" s="27">
        <v>0.83964365256124718</v>
      </c>
      <c r="J1216" s="14">
        <v>110.909088</v>
      </c>
      <c r="K1216" s="27">
        <v>0.51608579088471851</v>
      </c>
      <c r="L1216" s="2">
        <v>116173</v>
      </c>
      <c r="M1216" s="27">
        <v>0.74399999999999999</v>
      </c>
      <c r="N1216" s="2">
        <v>1001</v>
      </c>
      <c r="O1216" s="2">
        <v>112196</v>
      </c>
      <c r="P1216" s="27">
        <v>0.71699999999999997</v>
      </c>
      <c r="Q1216" s="14">
        <v>962.42</v>
      </c>
      <c r="R1216" s="2">
        <v>115553</v>
      </c>
      <c r="S1216" s="27">
        <v>0.69399999999999995</v>
      </c>
      <c r="T1216" s="14">
        <v>1123.03</v>
      </c>
      <c r="U1216" s="27">
        <v>-5.0000000000000001E-3</v>
      </c>
      <c r="V1216" s="2">
        <v>5395887</v>
      </c>
      <c r="W1216" s="27">
        <v>0.75900000000000001</v>
      </c>
      <c r="X1216" s="2">
        <v>17410</v>
      </c>
      <c r="Y1216" s="2">
        <v>5035714</v>
      </c>
      <c r="Z1216" s="27">
        <v>0.72899999999999998</v>
      </c>
      <c r="AA1216" s="14">
        <v>15323.03</v>
      </c>
      <c r="AB1216" s="2">
        <v>5035650</v>
      </c>
      <c r="AC1216" s="27">
        <v>0.69499999999999995</v>
      </c>
      <c r="AD1216" s="14">
        <v>15423.03</v>
      </c>
      <c r="AE1216" s="27">
        <v>-6.7000000000000004E-2</v>
      </c>
    </row>
    <row r="1217" spans="1:31" x14ac:dyDescent="0.3">
      <c r="A1217" t="s">
        <v>1997</v>
      </c>
      <c r="B1217" s="2">
        <v>9</v>
      </c>
      <c r="C1217" s="27">
        <v>7.7186963979416811E-3</v>
      </c>
      <c r="D1217" s="2">
        <v>9.6969696969696901</v>
      </c>
      <c r="E1217" s="2">
        <v>8</v>
      </c>
      <c r="F1217" s="27">
        <v>7.3868882733148658E-3</v>
      </c>
      <c r="G1217" s="14">
        <v>7.8787878787878798</v>
      </c>
      <c r="H1217" s="2">
        <v>32</v>
      </c>
      <c r="I1217" s="27">
        <v>2.3756495916852263E-2</v>
      </c>
      <c r="J1217" s="14">
        <v>25.454546000000001</v>
      </c>
      <c r="K1217" s="27">
        <v>2.5555555555555554</v>
      </c>
      <c r="L1217" s="2">
        <v>4901</v>
      </c>
      <c r="M1217" s="27">
        <v>3.1E-2</v>
      </c>
      <c r="N1217" s="2">
        <v>248</v>
      </c>
      <c r="O1217" s="2">
        <v>5720</v>
      </c>
      <c r="P1217" s="27">
        <v>3.6999999999999998E-2</v>
      </c>
      <c r="Q1217" s="14">
        <v>318.18</v>
      </c>
      <c r="R1217" s="2">
        <v>8823</v>
      </c>
      <c r="S1217" s="27">
        <v>5.2999999999999999E-2</v>
      </c>
      <c r="T1217" s="14">
        <v>460.61</v>
      </c>
      <c r="U1217" s="27">
        <v>0.8</v>
      </c>
      <c r="V1217" s="2">
        <v>183677</v>
      </c>
      <c r="W1217" s="27">
        <v>2.5999999999999999E-2</v>
      </c>
      <c r="X1217" s="2">
        <v>1746</v>
      </c>
      <c r="Y1217" s="2">
        <v>232934</v>
      </c>
      <c r="Z1217" s="27">
        <v>3.4000000000000002E-2</v>
      </c>
      <c r="AA1217" s="14">
        <v>2131.52</v>
      </c>
      <c r="AB1217" s="2">
        <v>283248</v>
      </c>
      <c r="AC1217" s="27">
        <v>3.9E-2</v>
      </c>
      <c r="AD1217" s="14">
        <v>2323.0300000000002</v>
      </c>
      <c r="AE1217" s="27">
        <v>0.54200000000000004</v>
      </c>
    </row>
    <row r="1218" spans="1:31" x14ac:dyDescent="0.3">
      <c r="A1218" t="s">
        <v>1998</v>
      </c>
      <c r="B1218" s="2">
        <v>35</v>
      </c>
      <c r="C1218" s="27">
        <v>3.0017152658662092E-2</v>
      </c>
      <c r="D1218" s="2">
        <v>25.4545454545454</v>
      </c>
      <c r="E1218" s="2">
        <v>31</v>
      </c>
      <c r="F1218" s="27">
        <v>2.8624192059095107E-2</v>
      </c>
      <c r="G1218" s="14">
        <v>18.7878787878787</v>
      </c>
      <c r="H1218" s="2">
        <v>118</v>
      </c>
      <c r="I1218" s="27">
        <v>8.7602078693392718E-2</v>
      </c>
      <c r="J1218" s="14">
        <v>48.484848</v>
      </c>
      <c r="K1218" s="27">
        <v>2.3714285714285714</v>
      </c>
      <c r="L1218" s="2">
        <v>11173</v>
      </c>
      <c r="M1218" s="27">
        <v>7.1999999999999995E-2</v>
      </c>
      <c r="N1218" s="2">
        <v>400</v>
      </c>
      <c r="O1218" s="2">
        <v>12415</v>
      </c>
      <c r="P1218" s="27">
        <v>7.9000000000000001E-2</v>
      </c>
      <c r="Q1218" s="14">
        <v>398.79</v>
      </c>
      <c r="R1218" s="2">
        <v>16942</v>
      </c>
      <c r="S1218" s="27">
        <v>0.10199999999999999</v>
      </c>
      <c r="T1218" s="14">
        <v>589.09</v>
      </c>
      <c r="U1218" s="27">
        <v>0.51600000000000001</v>
      </c>
      <c r="V1218" s="2">
        <v>404193</v>
      </c>
      <c r="W1218" s="27">
        <v>5.7000000000000002E-2</v>
      </c>
      <c r="X1218" s="2">
        <v>2932</v>
      </c>
      <c r="Y1218" s="2">
        <v>487544</v>
      </c>
      <c r="Z1218" s="27">
        <v>7.0999999999999994E-2</v>
      </c>
      <c r="AA1218" s="14">
        <v>3209.7</v>
      </c>
      <c r="AB1218" s="2">
        <v>609033</v>
      </c>
      <c r="AC1218" s="27">
        <v>8.4000000000000005E-2</v>
      </c>
      <c r="AD1218" s="14">
        <v>4392.12</v>
      </c>
      <c r="AE1218" s="27">
        <v>0.50700000000000001</v>
      </c>
    </row>
    <row r="1219" spans="1:31" x14ac:dyDescent="0.3">
      <c r="A1219" t="s">
        <v>1999</v>
      </c>
      <c r="B1219" s="2">
        <v>76</v>
      </c>
      <c r="C1219" s="27">
        <v>6.5180102915951971E-2</v>
      </c>
      <c r="D1219" s="2">
        <v>36.363636363636303</v>
      </c>
      <c r="E1219" s="2">
        <v>75</v>
      </c>
      <c r="F1219" s="27">
        <v>6.9252077562326875E-2</v>
      </c>
      <c r="G1219" s="14">
        <v>29.696969696969699</v>
      </c>
      <c r="H1219" s="2">
        <v>91</v>
      </c>
      <c r="I1219" s="27">
        <v>6.7557535263548629E-2</v>
      </c>
      <c r="J1219" s="14">
        <v>36.363636</v>
      </c>
      <c r="K1219" s="27">
        <v>0.19736842105263158</v>
      </c>
      <c r="L1219" s="2">
        <v>15836</v>
      </c>
      <c r="M1219" s="27">
        <v>0.10100000000000001</v>
      </c>
      <c r="N1219" s="2">
        <v>497</v>
      </c>
      <c r="O1219" s="2">
        <v>18171</v>
      </c>
      <c r="P1219" s="27">
        <v>0.11600000000000001</v>
      </c>
      <c r="Q1219" s="14">
        <v>520.61</v>
      </c>
      <c r="R1219" s="2">
        <v>21253</v>
      </c>
      <c r="S1219" s="27">
        <v>0.128</v>
      </c>
      <c r="T1219" s="14">
        <v>622.41999999999996</v>
      </c>
      <c r="U1219" s="27">
        <v>0.34200000000000003</v>
      </c>
      <c r="V1219" s="2">
        <v>617469</v>
      </c>
      <c r="W1219" s="27">
        <v>8.6999999999999994E-2</v>
      </c>
      <c r="X1219" s="2">
        <v>4047</v>
      </c>
      <c r="Y1219" s="2">
        <v>727341</v>
      </c>
      <c r="Z1219" s="27">
        <v>0.105</v>
      </c>
      <c r="AA1219" s="14">
        <v>4404.24</v>
      </c>
      <c r="AB1219" s="2">
        <v>833211</v>
      </c>
      <c r="AC1219" s="27">
        <v>0.115</v>
      </c>
      <c r="AD1219" s="14">
        <v>5204.24</v>
      </c>
      <c r="AE1219" s="27">
        <v>0.34899999999999998</v>
      </c>
    </row>
    <row r="1220" spans="1:31" x14ac:dyDescent="0.3">
      <c r="A1220" t="s">
        <v>2000</v>
      </c>
      <c r="B1220" s="2">
        <v>72</v>
      </c>
      <c r="C1220" s="27">
        <v>6.1749571183533448E-2</v>
      </c>
      <c r="D1220" s="2">
        <v>26.060606060605998</v>
      </c>
      <c r="E1220" s="2">
        <v>97</v>
      </c>
      <c r="F1220" s="27">
        <v>8.9566020313942757E-2</v>
      </c>
      <c r="G1220" s="14">
        <v>38.181818181818102</v>
      </c>
      <c r="H1220" s="2">
        <v>216</v>
      </c>
      <c r="I1220" s="27">
        <v>0.16035634743875279</v>
      </c>
      <c r="J1220" s="14">
        <v>75.757576</v>
      </c>
      <c r="K1220" s="27">
        <v>2</v>
      </c>
      <c r="L1220" s="2">
        <v>17481</v>
      </c>
      <c r="M1220" s="27">
        <v>0.112</v>
      </c>
      <c r="N1220" s="2">
        <v>456</v>
      </c>
      <c r="O1220" s="2">
        <v>18258</v>
      </c>
      <c r="P1220" s="27">
        <v>0.11700000000000001</v>
      </c>
      <c r="Q1220" s="14">
        <v>530.29999999999995</v>
      </c>
      <c r="R1220" s="2">
        <v>18067</v>
      </c>
      <c r="S1220" s="27">
        <v>0.109</v>
      </c>
      <c r="T1220" s="14">
        <v>634.54999999999995</v>
      </c>
      <c r="U1220" s="27">
        <v>3.4000000000000002E-2</v>
      </c>
      <c r="V1220" s="2">
        <v>699082</v>
      </c>
      <c r="W1220" s="27">
        <v>9.8000000000000004E-2</v>
      </c>
      <c r="X1220" s="2">
        <v>3828</v>
      </c>
      <c r="Y1220" s="2">
        <v>755858</v>
      </c>
      <c r="Z1220" s="27">
        <v>0.109</v>
      </c>
      <c r="AA1220" s="14">
        <v>4772.12</v>
      </c>
      <c r="AB1220" s="2">
        <v>774695</v>
      </c>
      <c r="AC1220" s="27">
        <v>0.107</v>
      </c>
      <c r="AD1220" s="14">
        <v>5051.5200000000004</v>
      </c>
      <c r="AE1220" s="27">
        <v>0.108</v>
      </c>
    </row>
    <row r="1221" spans="1:31" x14ac:dyDescent="0.3">
      <c r="A1221" t="s">
        <v>2001</v>
      </c>
      <c r="B1221" s="2">
        <v>85</v>
      </c>
      <c r="C1221" s="27">
        <v>7.2898799313893647E-2</v>
      </c>
      <c r="D1221" s="2">
        <v>31.515151515151501</v>
      </c>
      <c r="E1221" s="2">
        <v>50</v>
      </c>
      <c r="F1221" s="27">
        <v>4.6168051708217916E-2</v>
      </c>
      <c r="G1221" s="14">
        <v>23.636363636363601</v>
      </c>
      <c r="H1221" s="2">
        <v>174</v>
      </c>
      <c r="I1221" s="27">
        <v>0.1291759465478842</v>
      </c>
      <c r="J1221" s="14">
        <v>70.909090000000006</v>
      </c>
      <c r="K1221" s="27">
        <v>1.0470588235294118</v>
      </c>
      <c r="L1221" s="2">
        <v>13773</v>
      </c>
      <c r="M1221" s="27">
        <v>8.7999999999999995E-2</v>
      </c>
      <c r="N1221" s="2">
        <v>479</v>
      </c>
      <c r="O1221" s="2">
        <v>13318</v>
      </c>
      <c r="P1221" s="27">
        <v>8.5000000000000006E-2</v>
      </c>
      <c r="Q1221" s="14">
        <v>484.85</v>
      </c>
      <c r="R1221" s="2">
        <v>14304</v>
      </c>
      <c r="S1221" s="27">
        <v>8.5999999999999993E-2</v>
      </c>
      <c r="T1221" s="14">
        <v>483.64</v>
      </c>
      <c r="U1221" s="27">
        <v>3.9E-2</v>
      </c>
      <c r="V1221" s="2">
        <v>654725</v>
      </c>
      <c r="W1221" s="27">
        <v>9.1999999999999998E-2</v>
      </c>
      <c r="X1221" s="2">
        <v>4068</v>
      </c>
      <c r="Y1221" s="2">
        <v>634854</v>
      </c>
      <c r="Z1221" s="27">
        <v>9.1999999999999998E-2</v>
      </c>
      <c r="AA1221" s="14">
        <v>4132.7299999999996</v>
      </c>
      <c r="AB1221" s="2">
        <v>602748</v>
      </c>
      <c r="AC1221" s="27">
        <v>8.3000000000000004E-2</v>
      </c>
      <c r="AD1221" s="14">
        <v>3920.61</v>
      </c>
      <c r="AE1221" s="27">
        <v>-7.9000000000000001E-2</v>
      </c>
    </row>
    <row r="1222" spans="1:31" x14ac:dyDescent="0.3">
      <c r="A1222" t="s">
        <v>2002</v>
      </c>
      <c r="B1222" s="2">
        <v>38</v>
      </c>
      <c r="C1222" s="27">
        <v>3.2590051457975985E-2</v>
      </c>
      <c r="D1222" s="2">
        <v>34.545454545454497</v>
      </c>
      <c r="E1222" s="2">
        <v>77</v>
      </c>
      <c r="F1222" s="27">
        <v>7.1098799630655588E-2</v>
      </c>
      <c r="G1222" s="14">
        <v>27.878787878787801</v>
      </c>
      <c r="H1222" s="2">
        <v>123</v>
      </c>
      <c r="I1222" s="27">
        <v>9.1314031180400893E-2</v>
      </c>
      <c r="J1222" s="14">
        <v>50.303031900000001</v>
      </c>
      <c r="K1222" s="27">
        <v>2.236842105263158</v>
      </c>
      <c r="L1222" s="2">
        <v>11533</v>
      </c>
      <c r="M1222" s="27">
        <v>7.3999999999999996E-2</v>
      </c>
      <c r="N1222" s="2">
        <v>468</v>
      </c>
      <c r="O1222" s="2">
        <v>10797</v>
      </c>
      <c r="P1222" s="27">
        <v>6.9000000000000006E-2</v>
      </c>
      <c r="Q1222" s="14">
        <v>415.15</v>
      </c>
      <c r="R1222" s="2">
        <v>8724</v>
      </c>
      <c r="S1222" s="27">
        <v>5.1999999999999998E-2</v>
      </c>
      <c r="T1222" s="14">
        <v>394.55</v>
      </c>
      <c r="U1222" s="27">
        <v>-0.24399999999999999</v>
      </c>
      <c r="V1222" s="2">
        <v>549693</v>
      </c>
      <c r="W1222" s="27">
        <v>7.6999999999999999E-2</v>
      </c>
      <c r="X1222" s="2">
        <v>3372</v>
      </c>
      <c r="Y1222" s="2">
        <v>480619</v>
      </c>
      <c r="Z1222" s="27">
        <v>7.0000000000000007E-2</v>
      </c>
      <c r="AA1222" s="14">
        <v>2806.67</v>
      </c>
      <c r="AB1222" s="2">
        <v>439413</v>
      </c>
      <c r="AC1222" s="27">
        <v>6.0999999999999999E-2</v>
      </c>
      <c r="AD1222" s="14">
        <v>2889.7</v>
      </c>
      <c r="AE1222" s="27">
        <v>-0.20100000000000001</v>
      </c>
    </row>
    <row r="1223" spans="1:31" x14ac:dyDescent="0.3">
      <c r="A1223" t="s">
        <v>2003</v>
      </c>
      <c r="B1223" s="2">
        <v>62</v>
      </c>
      <c r="C1223" s="27">
        <v>5.3173241852487133E-2</v>
      </c>
      <c r="D1223" s="2">
        <v>35.151515151515099</v>
      </c>
      <c r="E1223" s="2">
        <v>15</v>
      </c>
      <c r="F1223" s="27">
        <v>1.3850415512465374E-2</v>
      </c>
      <c r="G1223" s="14">
        <v>9.6969696969696901</v>
      </c>
      <c r="H1223" s="2">
        <v>51</v>
      </c>
      <c r="I1223" s="27">
        <v>3.7861915367483297E-2</v>
      </c>
      <c r="J1223" s="14">
        <v>30.909089999999999</v>
      </c>
      <c r="K1223" s="27">
        <v>-0.17741935483870969</v>
      </c>
      <c r="L1223" s="2">
        <v>8574</v>
      </c>
      <c r="M1223" s="27">
        <v>5.5E-2</v>
      </c>
      <c r="N1223" s="2">
        <v>385</v>
      </c>
      <c r="O1223" s="2">
        <v>7262</v>
      </c>
      <c r="P1223" s="27">
        <v>4.5999999999999999E-2</v>
      </c>
      <c r="Q1223" s="14">
        <v>310.91000000000003</v>
      </c>
      <c r="R1223" s="2">
        <v>5462</v>
      </c>
      <c r="S1223" s="27">
        <v>3.3000000000000002E-2</v>
      </c>
      <c r="T1223" s="14">
        <v>355.15</v>
      </c>
      <c r="U1223" s="27">
        <v>-0.36299999999999999</v>
      </c>
      <c r="V1223" s="2">
        <v>433716</v>
      </c>
      <c r="W1223" s="27">
        <v>6.0999999999999999E-2</v>
      </c>
      <c r="X1223" s="2">
        <v>3221</v>
      </c>
      <c r="Y1223" s="2">
        <v>344470</v>
      </c>
      <c r="Z1223" s="27">
        <v>0.05</v>
      </c>
      <c r="AA1223" s="14">
        <v>2432.12</v>
      </c>
      <c r="AB1223" s="2">
        <v>302006</v>
      </c>
      <c r="AC1223" s="27">
        <v>4.2000000000000003E-2</v>
      </c>
      <c r="AD1223" s="14">
        <v>2815.76</v>
      </c>
      <c r="AE1223" s="27">
        <v>-0.30399999999999999</v>
      </c>
    </row>
    <row r="1224" spans="1:31" x14ac:dyDescent="0.3">
      <c r="A1224" t="s">
        <v>2004</v>
      </c>
      <c r="B1224" s="2">
        <v>70</v>
      </c>
      <c r="C1224" s="27">
        <v>6.0034305317324184E-2</v>
      </c>
      <c r="D1224" s="2">
        <v>35.151515151515099</v>
      </c>
      <c r="E1224" s="2">
        <v>109</v>
      </c>
      <c r="F1224" s="27">
        <v>0.10064635272391505</v>
      </c>
      <c r="G1224" s="14">
        <v>44.848484848484802</v>
      </c>
      <c r="H1224" s="2">
        <v>222</v>
      </c>
      <c r="I1224" s="27">
        <v>0.16481069042316257</v>
      </c>
      <c r="J1224" s="14">
        <v>67.272729999999996</v>
      </c>
      <c r="K1224" s="27">
        <v>2.1714285714285713</v>
      </c>
      <c r="L1224" s="2">
        <v>10994</v>
      </c>
      <c r="M1224" s="27">
        <v>7.0000000000000007E-2</v>
      </c>
      <c r="N1224" s="2">
        <v>367</v>
      </c>
      <c r="O1224" s="2">
        <v>8333</v>
      </c>
      <c r="P1224" s="27">
        <v>5.2999999999999999E-2</v>
      </c>
      <c r="Q1224" s="14">
        <v>399.39</v>
      </c>
      <c r="R1224" s="2">
        <v>7268</v>
      </c>
      <c r="S1224" s="27">
        <v>4.3999999999999997E-2</v>
      </c>
      <c r="T1224" s="14">
        <v>444.85</v>
      </c>
      <c r="U1224" s="27">
        <v>-0.33900000000000002</v>
      </c>
      <c r="V1224" s="2">
        <v>590810</v>
      </c>
      <c r="W1224" s="27">
        <v>8.3000000000000004E-2</v>
      </c>
      <c r="X1224" s="2">
        <v>3528</v>
      </c>
      <c r="Y1224" s="2">
        <v>431060</v>
      </c>
      <c r="Z1224" s="27">
        <v>6.2E-2</v>
      </c>
      <c r="AA1224" s="14">
        <v>2476.36</v>
      </c>
      <c r="AB1224" s="2">
        <v>374917</v>
      </c>
      <c r="AC1224" s="27">
        <v>5.1999999999999998E-2</v>
      </c>
      <c r="AD1224" s="14">
        <v>3096.36</v>
      </c>
      <c r="AE1224" s="27">
        <v>-0.36499999999999999</v>
      </c>
    </row>
    <row r="1225" spans="1:31" x14ac:dyDescent="0.3">
      <c r="A1225" t="s">
        <v>2005</v>
      </c>
      <c r="B1225" s="2">
        <v>299</v>
      </c>
      <c r="C1225" s="27">
        <v>0.25643224699828471</v>
      </c>
      <c r="D1225" s="2">
        <v>69.090909090909093</v>
      </c>
      <c r="E1225" s="2">
        <v>227</v>
      </c>
      <c r="F1225" s="27">
        <v>0.20960295475530932</v>
      </c>
      <c r="G1225" s="14">
        <v>57.5757575757575</v>
      </c>
      <c r="H1225" s="2">
        <v>104</v>
      </c>
      <c r="I1225" s="27">
        <v>7.7208611729769852E-2</v>
      </c>
      <c r="J1225" s="14">
        <v>37.5757561</v>
      </c>
      <c r="K1225" s="27">
        <v>-0.65217391304347827</v>
      </c>
      <c r="L1225" s="2">
        <v>21272</v>
      </c>
      <c r="M1225" s="27">
        <v>0.13600000000000001</v>
      </c>
      <c r="N1225" s="2">
        <v>575</v>
      </c>
      <c r="O1225" s="2">
        <v>17468</v>
      </c>
      <c r="P1225" s="27">
        <v>0.112</v>
      </c>
      <c r="Q1225" s="14">
        <v>516.36</v>
      </c>
      <c r="R1225" s="2">
        <v>14179</v>
      </c>
      <c r="S1225" s="27">
        <v>8.5000000000000006E-2</v>
      </c>
      <c r="T1225" s="14">
        <v>443.03</v>
      </c>
      <c r="U1225" s="27">
        <v>-0.33300000000000002</v>
      </c>
      <c r="V1225" s="2">
        <v>1237114</v>
      </c>
      <c r="W1225" s="27">
        <v>0.17399999999999999</v>
      </c>
      <c r="X1225" s="2">
        <v>3583</v>
      </c>
      <c r="Y1225" s="2">
        <v>908789</v>
      </c>
      <c r="Z1225" s="27">
        <v>0.13200000000000001</v>
      </c>
      <c r="AA1225" s="14">
        <v>3689.7</v>
      </c>
      <c r="AB1225" s="2">
        <v>789868</v>
      </c>
      <c r="AC1225" s="27">
        <v>0.109</v>
      </c>
      <c r="AD1225" s="14">
        <v>4036.97</v>
      </c>
      <c r="AE1225" s="27">
        <v>-0.36199999999999999</v>
      </c>
    </row>
    <row r="1226" spans="1:31" x14ac:dyDescent="0.3">
      <c r="A1226" t="s">
        <v>2006</v>
      </c>
      <c r="B1226" s="2">
        <v>0</v>
      </c>
      <c r="C1226" s="27">
        <v>0</v>
      </c>
      <c r="D1226" s="2">
        <v>80</v>
      </c>
      <c r="E1226" s="2">
        <v>0</v>
      </c>
      <c r="F1226" s="27">
        <v>0</v>
      </c>
      <c r="G1226" s="14">
        <v>11.5151515151515</v>
      </c>
      <c r="H1226" s="2">
        <v>0</v>
      </c>
      <c r="I1226" s="27">
        <v>0</v>
      </c>
      <c r="J1226" s="14">
        <v>12.727273</v>
      </c>
      <c r="K1226" s="27"/>
      <c r="L1226" s="2">
        <v>636</v>
      </c>
      <c r="M1226" s="27">
        <v>4.0000000000000001E-3</v>
      </c>
      <c r="N1226" s="2">
        <v>106</v>
      </c>
      <c r="O1226" s="2">
        <v>454</v>
      </c>
      <c r="P1226" s="27">
        <v>3.0000000000000001E-3</v>
      </c>
      <c r="Q1226" s="14">
        <v>78.180000000000007</v>
      </c>
      <c r="R1226" s="2">
        <v>531</v>
      </c>
      <c r="S1226" s="27">
        <v>3.0000000000000001E-3</v>
      </c>
      <c r="T1226" s="14">
        <v>114.55</v>
      </c>
      <c r="U1226" s="27">
        <v>-0.16500000000000001</v>
      </c>
      <c r="V1226" s="2">
        <v>25408</v>
      </c>
      <c r="W1226" s="27">
        <v>4.0000000000000001E-3</v>
      </c>
      <c r="X1226" s="2">
        <v>608</v>
      </c>
      <c r="Y1226" s="2">
        <v>32245</v>
      </c>
      <c r="Z1226" s="27">
        <v>5.0000000000000001E-3</v>
      </c>
      <c r="AA1226" s="14">
        <v>886.06</v>
      </c>
      <c r="AB1226" s="2">
        <v>26511</v>
      </c>
      <c r="AC1226" s="27">
        <v>4.0000000000000001E-3</v>
      </c>
      <c r="AD1226" s="14">
        <v>737.58</v>
      </c>
      <c r="AE1226" s="27">
        <v>4.2999999999999997E-2</v>
      </c>
    </row>
    <row r="1227" spans="1:31" x14ac:dyDescent="0.3">
      <c r="A1227" t="s">
        <v>2007</v>
      </c>
      <c r="B1227" s="2">
        <v>420</v>
      </c>
      <c r="C1227" s="27">
        <v>0.36020583190394512</v>
      </c>
      <c r="D1227" s="2">
        <v>67.272727272727195</v>
      </c>
      <c r="E1227" s="2">
        <v>394</v>
      </c>
      <c r="F1227" s="27">
        <v>0.36380424746075718</v>
      </c>
      <c r="G1227" s="14">
        <v>73.939393939393895</v>
      </c>
      <c r="H1227" s="2">
        <v>216</v>
      </c>
      <c r="I1227" s="27">
        <v>0.16035634743875279</v>
      </c>
      <c r="J1227" s="14">
        <v>50.9090919</v>
      </c>
      <c r="K1227" s="27">
        <v>-0.48571428571428571</v>
      </c>
      <c r="L1227" s="2">
        <v>39959</v>
      </c>
      <c r="M1227" s="27">
        <v>0.25600000000000001</v>
      </c>
      <c r="N1227" s="2">
        <v>701</v>
      </c>
      <c r="O1227" s="2">
        <v>44278</v>
      </c>
      <c r="P1227" s="27">
        <v>0.28299999999999997</v>
      </c>
      <c r="Q1227" s="14">
        <v>659.39</v>
      </c>
      <c r="R1227" s="2">
        <v>50867</v>
      </c>
      <c r="S1227" s="27">
        <v>0.30599999999999999</v>
      </c>
      <c r="T1227" s="14">
        <v>853.33</v>
      </c>
      <c r="U1227" s="27">
        <v>0.27300000000000002</v>
      </c>
      <c r="V1227" s="2">
        <v>1716163</v>
      </c>
      <c r="W1227" s="27">
        <v>0.24099999999999999</v>
      </c>
      <c r="X1227" s="2">
        <v>7721</v>
      </c>
      <c r="Y1227" s="2">
        <v>1873462</v>
      </c>
      <c r="Z1227" s="27">
        <v>0.27100000000000002</v>
      </c>
      <c r="AA1227" s="14">
        <v>8417.58</v>
      </c>
      <c r="AB1227" s="2">
        <v>2205668</v>
      </c>
      <c r="AC1227" s="27">
        <v>0.30499999999999999</v>
      </c>
      <c r="AD1227" s="14">
        <v>9587.8799999999992</v>
      </c>
      <c r="AE1227" s="27">
        <v>0.28499999999999998</v>
      </c>
    </row>
    <row r="1228" spans="1:31" x14ac:dyDescent="0.3">
      <c r="A1228" t="s">
        <v>1997</v>
      </c>
      <c r="B1228" s="2">
        <v>246</v>
      </c>
      <c r="C1228" s="27">
        <v>0.21097770154373929</v>
      </c>
      <c r="D1228" s="2">
        <v>61.818181818181799</v>
      </c>
      <c r="E1228" s="2">
        <v>218</v>
      </c>
      <c r="F1228" s="27">
        <v>0.20129270544783009</v>
      </c>
      <c r="G1228" s="14">
        <v>59.393939393939398</v>
      </c>
      <c r="H1228" s="2">
        <v>113</v>
      </c>
      <c r="I1228" s="27">
        <v>8.3890126206384558E-2</v>
      </c>
      <c r="J1228" s="14">
        <v>38.787880000000001</v>
      </c>
      <c r="K1228" s="27">
        <v>-0.54065040650406504</v>
      </c>
      <c r="L1228" s="2">
        <v>18065</v>
      </c>
      <c r="M1228" s="27">
        <v>0.11600000000000001</v>
      </c>
      <c r="N1228" s="2">
        <v>563</v>
      </c>
      <c r="O1228" s="2">
        <v>20403</v>
      </c>
      <c r="P1228" s="27">
        <v>0.13</v>
      </c>
      <c r="Q1228" s="14">
        <v>429.09</v>
      </c>
      <c r="R1228" s="2">
        <v>25390</v>
      </c>
      <c r="S1228" s="27">
        <v>0.153</v>
      </c>
      <c r="T1228" s="14">
        <v>665.45</v>
      </c>
      <c r="U1228" s="27">
        <v>0.40500000000000003</v>
      </c>
      <c r="V1228" s="2">
        <v>771913</v>
      </c>
      <c r="W1228" s="27">
        <v>0.109</v>
      </c>
      <c r="X1228" s="2">
        <v>4324</v>
      </c>
      <c r="Y1228" s="2">
        <v>842398</v>
      </c>
      <c r="Z1228" s="27">
        <v>0.122</v>
      </c>
      <c r="AA1228" s="14">
        <v>5181.21</v>
      </c>
      <c r="AB1228" s="2">
        <v>1021914</v>
      </c>
      <c r="AC1228" s="27">
        <v>0.14099999999999999</v>
      </c>
      <c r="AD1228" s="14">
        <v>6367.88</v>
      </c>
      <c r="AE1228" s="27">
        <v>0.32400000000000001</v>
      </c>
    </row>
    <row r="1229" spans="1:31" x14ac:dyDescent="0.3">
      <c r="A1229" t="s">
        <v>1998</v>
      </c>
      <c r="B1229" s="2">
        <v>28</v>
      </c>
      <c r="C1229" s="27">
        <v>2.4013722126929673E-2</v>
      </c>
      <c r="D1229" s="2">
        <v>18.7878787878787</v>
      </c>
      <c r="E1229" s="2">
        <v>51</v>
      </c>
      <c r="F1229" s="27">
        <v>4.7091412742382273E-2</v>
      </c>
      <c r="G1229" s="14">
        <v>28.484848484848399</v>
      </c>
      <c r="H1229" s="2">
        <v>14</v>
      </c>
      <c r="I1229" s="27">
        <v>1.0393466963622866E-2</v>
      </c>
      <c r="J1229" s="14">
        <v>12.121212</v>
      </c>
      <c r="K1229" s="27">
        <v>-0.5</v>
      </c>
      <c r="L1229" s="2">
        <v>7940</v>
      </c>
      <c r="M1229" s="27">
        <v>5.0999999999999997E-2</v>
      </c>
      <c r="N1229" s="2">
        <v>332</v>
      </c>
      <c r="O1229" s="2">
        <v>8339</v>
      </c>
      <c r="P1229" s="27">
        <v>5.2999999999999999E-2</v>
      </c>
      <c r="Q1229" s="14">
        <v>330</v>
      </c>
      <c r="R1229" s="2">
        <v>8743</v>
      </c>
      <c r="S1229" s="27">
        <v>5.2999999999999999E-2</v>
      </c>
      <c r="T1229" s="14">
        <v>335.76</v>
      </c>
      <c r="U1229" s="27">
        <v>0.10100000000000001</v>
      </c>
      <c r="V1229" s="2">
        <v>310566</v>
      </c>
      <c r="W1229" s="27">
        <v>4.3999999999999997E-2</v>
      </c>
      <c r="X1229" s="2">
        <v>2224</v>
      </c>
      <c r="Y1229" s="2">
        <v>330031</v>
      </c>
      <c r="Z1229" s="27">
        <v>4.8000000000000001E-2</v>
      </c>
      <c r="AA1229" s="14">
        <v>2541</v>
      </c>
      <c r="AB1229" s="2">
        <v>377070</v>
      </c>
      <c r="AC1229" s="27">
        <v>5.1999999999999998E-2</v>
      </c>
      <c r="AD1229" s="14">
        <v>3049.09</v>
      </c>
      <c r="AE1229" s="27">
        <v>0.214</v>
      </c>
    </row>
    <row r="1230" spans="1:31" x14ac:dyDescent="0.3">
      <c r="A1230" t="s">
        <v>1999</v>
      </c>
      <c r="B1230" s="2">
        <v>22</v>
      </c>
      <c r="C1230" s="27">
        <v>1.8867924528301886E-2</v>
      </c>
      <c r="D1230" s="2">
        <v>14.545454545454501</v>
      </c>
      <c r="E1230" s="2">
        <v>95</v>
      </c>
      <c r="F1230" s="27">
        <v>8.771929824561403E-2</v>
      </c>
      <c r="G1230" s="14">
        <v>40</v>
      </c>
      <c r="H1230" s="2">
        <v>32</v>
      </c>
      <c r="I1230" s="27">
        <v>2.3756495916852263E-2</v>
      </c>
      <c r="J1230" s="14">
        <v>18.787877999999999</v>
      </c>
      <c r="K1230" s="27">
        <v>0.45454545454545453</v>
      </c>
      <c r="L1230" s="2">
        <v>4366</v>
      </c>
      <c r="M1230" s="27">
        <v>2.8000000000000001E-2</v>
      </c>
      <c r="N1230" s="2">
        <v>217</v>
      </c>
      <c r="O1230" s="2">
        <v>4388</v>
      </c>
      <c r="P1230" s="27">
        <v>2.8000000000000001E-2</v>
      </c>
      <c r="Q1230" s="14">
        <v>250.3</v>
      </c>
      <c r="R1230" s="2">
        <v>4930</v>
      </c>
      <c r="S1230" s="27">
        <v>0.03</v>
      </c>
      <c r="T1230" s="14">
        <v>315.14999999999998</v>
      </c>
      <c r="U1230" s="27">
        <v>0.129</v>
      </c>
      <c r="V1230" s="2">
        <v>178275</v>
      </c>
      <c r="W1230" s="27">
        <v>2.5000000000000001E-2</v>
      </c>
      <c r="X1230" s="2">
        <v>1745</v>
      </c>
      <c r="Y1230" s="2">
        <v>193044</v>
      </c>
      <c r="Z1230" s="27">
        <v>2.8000000000000001E-2</v>
      </c>
      <c r="AA1230" s="14">
        <v>1888.48</v>
      </c>
      <c r="AB1230" s="2">
        <v>215626</v>
      </c>
      <c r="AC1230" s="27">
        <v>0.03</v>
      </c>
      <c r="AD1230" s="14">
        <v>2296.9699999999998</v>
      </c>
      <c r="AE1230" s="27">
        <v>0.21</v>
      </c>
    </row>
    <row r="1231" spans="1:31" x14ac:dyDescent="0.3">
      <c r="A1231" t="s">
        <v>2000</v>
      </c>
      <c r="B1231" s="2">
        <v>44</v>
      </c>
      <c r="C1231" s="27">
        <v>3.7735849056603772E-2</v>
      </c>
      <c r="D1231" s="2">
        <v>24.848484848484802</v>
      </c>
      <c r="E1231" s="2">
        <v>9</v>
      </c>
      <c r="F1231" s="27">
        <v>8.3102493074792248E-3</v>
      </c>
      <c r="G1231" s="14">
        <v>9.6969696969696901</v>
      </c>
      <c r="H1231" s="2">
        <v>9</v>
      </c>
      <c r="I1231" s="27">
        <v>6.6815144766146995E-3</v>
      </c>
      <c r="J1231" s="14">
        <v>9.0909089999999999</v>
      </c>
      <c r="K1231" s="27">
        <v>-0.79545454545454541</v>
      </c>
      <c r="L1231" s="2">
        <v>2582</v>
      </c>
      <c r="M1231" s="27">
        <v>1.7000000000000001E-2</v>
      </c>
      <c r="N1231" s="2">
        <v>199</v>
      </c>
      <c r="O1231" s="2">
        <v>3424</v>
      </c>
      <c r="P1231" s="27">
        <v>2.1999999999999999E-2</v>
      </c>
      <c r="Q1231" s="14">
        <v>239.39</v>
      </c>
      <c r="R1231" s="2">
        <v>2544</v>
      </c>
      <c r="S1231" s="27">
        <v>1.4999999999999999E-2</v>
      </c>
      <c r="T1231" s="14">
        <v>201.21</v>
      </c>
      <c r="U1231" s="27">
        <v>-1.4999999999999999E-2</v>
      </c>
      <c r="V1231" s="2">
        <v>112782</v>
      </c>
      <c r="W1231" s="27">
        <v>1.6E-2</v>
      </c>
      <c r="X1231" s="2">
        <v>1378</v>
      </c>
      <c r="Y1231" s="2">
        <v>123301</v>
      </c>
      <c r="Z1231" s="27">
        <v>1.7999999999999999E-2</v>
      </c>
      <c r="AA1231" s="14">
        <v>1484.24</v>
      </c>
      <c r="AB1231" s="2">
        <v>135217</v>
      </c>
      <c r="AC1231" s="27">
        <v>1.9E-2</v>
      </c>
      <c r="AD1231" s="14">
        <v>1818.18</v>
      </c>
      <c r="AE1231" s="27">
        <v>0.19900000000000001</v>
      </c>
    </row>
    <row r="1232" spans="1:31" x14ac:dyDescent="0.3">
      <c r="A1232" t="s">
        <v>2001</v>
      </c>
      <c r="B1232" s="2">
        <v>6</v>
      </c>
      <c r="C1232" s="27">
        <v>5.1457975986277877E-3</v>
      </c>
      <c r="D1232" s="2">
        <v>8.4848484848484809</v>
      </c>
      <c r="E1232" s="2">
        <v>0</v>
      </c>
      <c r="F1232" s="27">
        <v>0</v>
      </c>
      <c r="G1232" s="14">
        <v>11.5151515151515</v>
      </c>
      <c r="H1232" s="2">
        <v>17</v>
      </c>
      <c r="I1232" s="27">
        <v>1.2620638455827766E-2</v>
      </c>
      <c r="J1232" s="14">
        <v>17.575758</v>
      </c>
      <c r="K1232" s="27">
        <v>1.8333333333333333</v>
      </c>
      <c r="L1232" s="2">
        <v>1460</v>
      </c>
      <c r="M1232" s="27">
        <v>8.9999999999999993E-3</v>
      </c>
      <c r="N1232" s="2">
        <v>123</v>
      </c>
      <c r="O1232" s="2">
        <v>1804</v>
      </c>
      <c r="P1232" s="27">
        <v>1.2E-2</v>
      </c>
      <c r="Q1232" s="14">
        <v>149.69999999999999</v>
      </c>
      <c r="R1232" s="2">
        <v>1881</v>
      </c>
      <c r="S1232" s="27">
        <v>1.0999999999999999E-2</v>
      </c>
      <c r="T1232" s="14">
        <v>229.09</v>
      </c>
      <c r="U1232" s="27">
        <v>0.28799999999999998</v>
      </c>
      <c r="V1232" s="2">
        <v>73527</v>
      </c>
      <c r="W1232" s="27">
        <v>0.01</v>
      </c>
      <c r="X1232" s="2">
        <v>1004</v>
      </c>
      <c r="Y1232" s="2">
        <v>80623</v>
      </c>
      <c r="Z1232" s="27">
        <v>1.2E-2</v>
      </c>
      <c r="AA1232" s="14">
        <v>1154.55</v>
      </c>
      <c r="AB1232" s="2">
        <v>93167</v>
      </c>
      <c r="AC1232" s="27">
        <v>1.2999999999999999E-2</v>
      </c>
      <c r="AD1232" s="14">
        <v>1362.42</v>
      </c>
      <c r="AE1232" s="27">
        <v>0.26700000000000002</v>
      </c>
    </row>
    <row r="1233" spans="1:31" x14ac:dyDescent="0.3">
      <c r="A1233" t="s">
        <v>2002</v>
      </c>
      <c r="B1233" s="2">
        <v>11</v>
      </c>
      <c r="C1233" s="27">
        <v>9.433962264150943E-3</v>
      </c>
      <c r="D1233" s="2">
        <v>10.909090909090899</v>
      </c>
      <c r="E1233" s="2">
        <v>0</v>
      </c>
      <c r="F1233" s="27">
        <v>0</v>
      </c>
      <c r="G1233" s="14">
        <v>11.5151515151515</v>
      </c>
      <c r="H1233" s="2">
        <v>10</v>
      </c>
      <c r="I1233" s="27">
        <v>7.4239049740163323E-3</v>
      </c>
      <c r="J1233" s="14">
        <v>9.0909089999999999</v>
      </c>
      <c r="K1233" s="27">
        <v>-9.0909090909090912E-2</v>
      </c>
      <c r="L1233" s="2">
        <v>1098</v>
      </c>
      <c r="M1233" s="27">
        <v>7.0000000000000001E-3</v>
      </c>
      <c r="N1233" s="2">
        <v>114</v>
      </c>
      <c r="O1233" s="2">
        <v>1151</v>
      </c>
      <c r="P1233" s="27">
        <v>7.0000000000000001E-3</v>
      </c>
      <c r="Q1233" s="14">
        <v>126.67</v>
      </c>
      <c r="R1233" s="2">
        <v>1679</v>
      </c>
      <c r="S1233" s="27">
        <v>0.01</v>
      </c>
      <c r="T1233" s="14">
        <v>219.39</v>
      </c>
      <c r="U1233" s="27">
        <v>0.52900000000000003</v>
      </c>
      <c r="V1233" s="2">
        <v>52793</v>
      </c>
      <c r="W1233" s="27">
        <v>7.0000000000000001E-3</v>
      </c>
      <c r="X1233" s="2">
        <v>940</v>
      </c>
      <c r="Y1233" s="2">
        <v>56382</v>
      </c>
      <c r="Z1233" s="27">
        <v>8.0000000000000002E-3</v>
      </c>
      <c r="AA1233" s="14">
        <v>893.33</v>
      </c>
      <c r="AB1233" s="2">
        <v>64680</v>
      </c>
      <c r="AC1233" s="27">
        <v>8.9999999999999993E-3</v>
      </c>
      <c r="AD1233" s="14">
        <v>1074.55</v>
      </c>
      <c r="AE1233" s="27">
        <v>0.22500000000000001</v>
      </c>
    </row>
    <row r="1234" spans="1:31" x14ac:dyDescent="0.3">
      <c r="A1234" t="s">
        <v>2003</v>
      </c>
      <c r="B1234" s="2">
        <v>8</v>
      </c>
      <c r="C1234" s="27">
        <v>6.8610634648370496E-3</v>
      </c>
      <c r="D1234" s="2">
        <v>7.8787878787878798</v>
      </c>
      <c r="E1234" s="2">
        <v>0</v>
      </c>
      <c r="F1234" s="27">
        <v>0</v>
      </c>
      <c r="G1234" s="14">
        <v>11.5151515151515</v>
      </c>
      <c r="H1234" s="2">
        <v>0</v>
      </c>
      <c r="I1234" s="27">
        <v>0</v>
      </c>
      <c r="J1234" s="14">
        <v>12.727273</v>
      </c>
      <c r="K1234" s="27">
        <v>-1</v>
      </c>
      <c r="L1234" s="2">
        <v>884</v>
      </c>
      <c r="M1234" s="27">
        <v>6.0000000000000001E-3</v>
      </c>
      <c r="N1234" s="2">
        <v>104</v>
      </c>
      <c r="O1234" s="2">
        <v>695</v>
      </c>
      <c r="P1234" s="27">
        <v>4.0000000000000001E-3</v>
      </c>
      <c r="Q1234" s="14">
        <v>89.7</v>
      </c>
      <c r="R1234" s="2">
        <v>1091</v>
      </c>
      <c r="S1234" s="27">
        <v>7.0000000000000001E-3</v>
      </c>
      <c r="T1234" s="14">
        <v>165.45</v>
      </c>
      <c r="U1234" s="27">
        <v>0.23400000000000001</v>
      </c>
      <c r="V1234" s="2">
        <v>39008</v>
      </c>
      <c r="W1234" s="27">
        <v>5.0000000000000001E-3</v>
      </c>
      <c r="X1234" s="2">
        <v>773</v>
      </c>
      <c r="Y1234" s="2">
        <v>41802</v>
      </c>
      <c r="Z1234" s="27">
        <v>6.0000000000000001E-3</v>
      </c>
      <c r="AA1234" s="14">
        <v>785.45</v>
      </c>
      <c r="AB1234" s="2">
        <v>44613</v>
      </c>
      <c r="AC1234" s="27">
        <v>6.0000000000000001E-3</v>
      </c>
      <c r="AD1234" s="14">
        <v>827.88</v>
      </c>
      <c r="AE1234" s="27">
        <v>0.14399999999999999</v>
      </c>
    </row>
    <row r="1235" spans="1:31" x14ac:dyDescent="0.3">
      <c r="A1235" t="s">
        <v>2004</v>
      </c>
      <c r="B1235" s="2">
        <v>55</v>
      </c>
      <c r="C1235" s="27">
        <v>4.716981132075472E-2</v>
      </c>
      <c r="D1235" s="2">
        <v>24.848484848484802</v>
      </c>
      <c r="E1235" s="2">
        <v>8</v>
      </c>
      <c r="F1235" s="27">
        <v>7.3868882733148658E-3</v>
      </c>
      <c r="G1235" s="14">
        <v>7.2727272727272698</v>
      </c>
      <c r="H1235" s="2">
        <v>21</v>
      </c>
      <c r="I1235" s="27">
        <v>1.5590200445434299E-2</v>
      </c>
      <c r="J1235" s="14">
        <v>18.787877999999999</v>
      </c>
      <c r="K1235" s="27">
        <v>-0.61818181818181817</v>
      </c>
      <c r="L1235" s="2">
        <v>1078</v>
      </c>
      <c r="M1235" s="27">
        <v>7.0000000000000001E-3</v>
      </c>
      <c r="N1235" s="2">
        <v>116</v>
      </c>
      <c r="O1235" s="2">
        <v>1550</v>
      </c>
      <c r="P1235" s="27">
        <v>0.01</v>
      </c>
      <c r="Q1235" s="14">
        <v>137.58000000000001</v>
      </c>
      <c r="R1235" s="2">
        <v>1311</v>
      </c>
      <c r="S1235" s="27">
        <v>8.0000000000000002E-3</v>
      </c>
      <c r="T1235" s="14">
        <v>209.09</v>
      </c>
      <c r="U1235" s="27">
        <v>0.216</v>
      </c>
      <c r="V1235" s="2">
        <v>48831</v>
      </c>
      <c r="W1235" s="27">
        <v>7.0000000000000001E-3</v>
      </c>
      <c r="X1235" s="2">
        <v>863</v>
      </c>
      <c r="Y1235" s="2">
        <v>53051</v>
      </c>
      <c r="Z1235" s="27">
        <v>8.0000000000000002E-3</v>
      </c>
      <c r="AA1235" s="14">
        <v>891.52</v>
      </c>
      <c r="AB1235" s="2">
        <v>62779</v>
      </c>
      <c r="AC1235" s="27">
        <v>8.9999999999999993E-3</v>
      </c>
      <c r="AD1235" s="14">
        <v>1201.82</v>
      </c>
      <c r="AE1235" s="27">
        <v>0.28599999999999998</v>
      </c>
    </row>
    <row r="1236" spans="1:31" x14ac:dyDescent="0.3">
      <c r="A1236" t="s">
        <v>2005</v>
      </c>
      <c r="B1236" s="2">
        <v>0</v>
      </c>
      <c r="C1236" s="27">
        <v>0</v>
      </c>
      <c r="D1236" s="2">
        <v>80</v>
      </c>
      <c r="E1236" s="2">
        <v>13</v>
      </c>
      <c r="F1236" s="27">
        <v>1.2003693444136657E-2</v>
      </c>
      <c r="G1236" s="14">
        <v>13.3333333333333</v>
      </c>
      <c r="H1236" s="2">
        <v>0</v>
      </c>
      <c r="I1236" s="27">
        <v>0</v>
      </c>
      <c r="J1236" s="14">
        <v>12.727273</v>
      </c>
      <c r="K1236" s="27"/>
      <c r="L1236" s="2">
        <v>2070</v>
      </c>
      <c r="M1236" s="27">
        <v>1.2999999999999999E-2</v>
      </c>
      <c r="N1236" s="2">
        <v>175</v>
      </c>
      <c r="O1236" s="2">
        <v>1986</v>
      </c>
      <c r="P1236" s="27">
        <v>1.2999999999999999E-2</v>
      </c>
      <c r="Q1236" s="14">
        <v>170.3</v>
      </c>
      <c r="R1236" s="2">
        <v>2632</v>
      </c>
      <c r="S1236" s="27">
        <v>1.6E-2</v>
      </c>
      <c r="T1236" s="14">
        <v>226.67</v>
      </c>
      <c r="U1236" s="27">
        <v>0.27100000000000002</v>
      </c>
      <c r="V1236" s="2">
        <v>110309</v>
      </c>
      <c r="W1236" s="27">
        <v>1.6E-2</v>
      </c>
      <c r="X1236" s="2">
        <v>1342</v>
      </c>
      <c r="Y1236" s="2">
        <v>127824</v>
      </c>
      <c r="Z1236" s="27">
        <v>1.9E-2</v>
      </c>
      <c r="AA1236" s="14">
        <v>1469.7</v>
      </c>
      <c r="AB1236" s="2">
        <v>159016</v>
      </c>
      <c r="AC1236" s="27">
        <v>2.1999999999999999E-2</v>
      </c>
      <c r="AD1236" s="14">
        <v>2066.06</v>
      </c>
      <c r="AE1236" s="27">
        <v>0.442</v>
      </c>
    </row>
    <row r="1237" spans="1:31" x14ac:dyDescent="0.3">
      <c r="A1237" t="s">
        <v>2006</v>
      </c>
      <c r="B1237" s="2">
        <v>0</v>
      </c>
      <c r="C1237" s="27">
        <v>0</v>
      </c>
      <c r="D1237" s="2">
        <v>80</v>
      </c>
      <c r="E1237" s="2">
        <v>0</v>
      </c>
      <c r="F1237" s="27">
        <v>0</v>
      </c>
      <c r="G1237" s="14">
        <v>11.5151515151515</v>
      </c>
      <c r="H1237" s="2">
        <v>0</v>
      </c>
      <c r="I1237" s="27">
        <v>0</v>
      </c>
      <c r="J1237" s="14">
        <v>12.727273</v>
      </c>
      <c r="K1237" s="27"/>
      <c r="L1237" s="2">
        <v>416</v>
      </c>
      <c r="M1237" s="27">
        <v>3.0000000000000001E-3</v>
      </c>
      <c r="N1237" s="2">
        <v>108</v>
      </c>
      <c r="O1237" s="2">
        <v>538</v>
      </c>
      <c r="P1237" s="27">
        <v>3.0000000000000001E-3</v>
      </c>
      <c r="Q1237" s="14">
        <v>100.61</v>
      </c>
      <c r="R1237" s="2">
        <v>666</v>
      </c>
      <c r="S1237" s="27">
        <v>4.0000000000000001E-3</v>
      </c>
      <c r="T1237" s="14">
        <v>187.27</v>
      </c>
      <c r="U1237" s="27">
        <v>0.60099999999999998</v>
      </c>
      <c r="V1237" s="2">
        <v>18159</v>
      </c>
      <c r="W1237" s="27">
        <v>3.0000000000000001E-3</v>
      </c>
      <c r="X1237" s="2">
        <v>561</v>
      </c>
      <c r="Y1237" s="2">
        <v>25006</v>
      </c>
      <c r="Z1237" s="27">
        <v>4.0000000000000001E-3</v>
      </c>
      <c r="AA1237" s="14">
        <v>556.36</v>
      </c>
      <c r="AB1237" s="2">
        <v>31586</v>
      </c>
      <c r="AC1237" s="27">
        <v>4.0000000000000001E-3</v>
      </c>
      <c r="AD1237" s="14">
        <v>869.7</v>
      </c>
      <c r="AE1237" s="27">
        <v>0.73899999999999999</v>
      </c>
    </row>
    <row r="1238" spans="1:31" x14ac:dyDescent="0.3">
      <c r="A1238" s="18"/>
      <c r="B1238" s="18"/>
      <c r="C1238" s="18"/>
      <c r="D1238" s="18"/>
      <c r="E1238" s="18"/>
      <c r="F1238" s="18"/>
      <c r="G1238" s="18"/>
      <c r="H1238" s="18"/>
      <c r="I1238" s="18"/>
      <c r="J1238" s="18"/>
      <c r="K1238" s="18"/>
      <c r="L1238" s="18"/>
      <c r="M1238" s="18"/>
      <c r="N1238" s="18"/>
      <c r="O1238" s="18"/>
      <c r="P1238" s="18"/>
      <c r="Q1238" s="18"/>
      <c r="R1238" s="18"/>
      <c r="S1238" s="18"/>
      <c r="T1238" s="18"/>
      <c r="U1238" s="18"/>
      <c r="V1238" s="18"/>
      <c r="W1238" s="18"/>
      <c r="X1238" s="18"/>
      <c r="Y1238" s="18"/>
      <c r="Z1238" s="18"/>
      <c r="AA1238" s="18"/>
      <c r="AB1238" s="18"/>
      <c r="AC1238" s="18"/>
      <c r="AD1238" s="18"/>
      <c r="AE1238" s="18"/>
    </row>
    <row r="1239" spans="1:31" x14ac:dyDescent="0.3">
      <c r="A1239" s="122" t="s">
        <v>2008</v>
      </c>
      <c r="B1239" s="122"/>
      <c r="C1239" s="122"/>
      <c r="D1239" s="122"/>
      <c r="E1239" s="122"/>
      <c r="F1239" s="122"/>
      <c r="G1239" s="122"/>
      <c r="H1239" s="122"/>
      <c r="I1239" s="122"/>
      <c r="J1239" s="122"/>
      <c r="K1239" s="122"/>
      <c r="L1239" s="122"/>
      <c r="M1239" s="122"/>
      <c r="N1239" s="122"/>
      <c r="O1239" s="122"/>
      <c r="P1239" s="122"/>
      <c r="Q1239" s="122"/>
      <c r="R1239" s="122"/>
      <c r="S1239" s="122"/>
      <c r="T1239" s="122"/>
      <c r="U1239" s="122"/>
      <c r="V1239" s="122"/>
      <c r="W1239" s="122"/>
      <c r="X1239" s="122"/>
      <c r="Y1239" s="122"/>
      <c r="Z1239" s="122"/>
      <c r="AA1239" s="122"/>
      <c r="AB1239" s="122"/>
      <c r="AC1239" s="122"/>
      <c r="AD1239" s="122"/>
      <c r="AE1239" s="122"/>
    </row>
    <row r="1240" spans="1:31" x14ac:dyDescent="0.3">
      <c r="B1240" s="198" t="s">
        <v>1720</v>
      </c>
      <c r="C1240" s="198"/>
      <c r="D1240" s="198" t="s">
        <v>1721</v>
      </c>
      <c r="E1240" s="198" t="s">
        <v>1720</v>
      </c>
      <c r="F1240" s="198"/>
      <c r="G1240" s="198" t="s">
        <v>1721</v>
      </c>
      <c r="H1240" s="198" t="s">
        <v>1720</v>
      </c>
      <c r="I1240" s="198"/>
      <c r="J1240" s="198" t="s">
        <v>1721</v>
      </c>
      <c r="K1240" t="s">
        <v>188</v>
      </c>
      <c r="L1240" s="198" t="s">
        <v>1720</v>
      </c>
      <c r="M1240" s="198"/>
      <c r="N1240" s="198" t="s">
        <v>1721</v>
      </c>
      <c r="O1240" s="198" t="s">
        <v>1720</v>
      </c>
      <c r="P1240" s="198"/>
      <c r="Q1240" s="198" t="s">
        <v>1721</v>
      </c>
      <c r="R1240" s="198" t="s">
        <v>1720</v>
      </c>
      <c r="S1240" s="198"/>
      <c r="T1240" s="198" t="s">
        <v>1721</v>
      </c>
      <c r="U1240" t="s">
        <v>188</v>
      </c>
      <c r="V1240" s="198" t="s">
        <v>1720</v>
      </c>
      <c r="W1240" s="198"/>
      <c r="X1240" s="198" t="s">
        <v>1721</v>
      </c>
      <c r="Y1240" s="198" t="s">
        <v>1720</v>
      </c>
      <c r="Z1240" s="198"/>
      <c r="AA1240" s="198" t="s">
        <v>1721</v>
      </c>
      <c r="AB1240" s="198" t="s">
        <v>1720</v>
      </c>
      <c r="AC1240" s="198"/>
      <c r="AD1240" s="198" t="s">
        <v>1721</v>
      </c>
      <c r="AE1240" t="s">
        <v>188</v>
      </c>
    </row>
    <row r="1241" spans="1:31" x14ac:dyDescent="0.3">
      <c r="A1241" t="s">
        <v>2009</v>
      </c>
      <c r="B1241" s="14">
        <v>27.8</v>
      </c>
      <c r="C1241" s="27" t="s">
        <v>188</v>
      </c>
      <c r="D1241" s="14">
        <v>3.6969696969696901</v>
      </c>
      <c r="E1241" s="14">
        <v>23</v>
      </c>
      <c r="F1241" s="27" t="s">
        <v>188</v>
      </c>
      <c r="G1241" s="14">
        <v>2.9090909090908998</v>
      </c>
      <c r="H1241" s="14">
        <v>26.3</v>
      </c>
      <c r="I1241" s="27" t="s">
        <v>188</v>
      </c>
      <c r="J1241" s="14">
        <v>2.1818182500000001</v>
      </c>
      <c r="K1241" s="27">
        <v>-5.3956834532374098E-2</v>
      </c>
      <c r="L1241" s="14">
        <v>23.8</v>
      </c>
      <c r="M1241" s="27" t="s">
        <v>188</v>
      </c>
      <c r="N1241" s="14">
        <v>0.18</v>
      </c>
      <c r="O1241" s="14">
        <v>21.9</v>
      </c>
      <c r="P1241" s="27" t="s">
        <v>188</v>
      </c>
      <c r="Q1241" s="14">
        <v>0.18</v>
      </c>
      <c r="R1241" s="14">
        <v>19.3</v>
      </c>
      <c r="S1241" s="27" t="s">
        <v>188</v>
      </c>
      <c r="T1241" s="14">
        <v>0.18</v>
      </c>
      <c r="U1241" s="27">
        <v>-0.189</v>
      </c>
      <c r="V1241" s="14">
        <v>26.8</v>
      </c>
      <c r="W1241" s="27" t="s">
        <v>188</v>
      </c>
      <c r="X1241" s="14">
        <v>0.12</v>
      </c>
      <c r="Y1241" s="14">
        <v>23.5</v>
      </c>
      <c r="Z1241" s="27" t="s">
        <v>188</v>
      </c>
      <c r="AA1241" s="14">
        <v>0.06</v>
      </c>
      <c r="AB1241" s="14">
        <v>21.4</v>
      </c>
      <c r="AC1241" s="27" t="s">
        <v>188</v>
      </c>
      <c r="AD1241" s="14">
        <v>0.06</v>
      </c>
      <c r="AE1241" s="27">
        <v>-0.20100000000000001</v>
      </c>
    </row>
    <row r="1242" spans="1:31" x14ac:dyDescent="0.3">
      <c r="A1242" t="s">
        <v>2010</v>
      </c>
      <c r="B1242" s="14">
        <v>39.700000000000003</v>
      </c>
      <c r="C1242" s="27" t="s">
        <v>188</v>
      </c>
      <c r="D1242" s="14">
        <v>5.39393939393939</v>
      </c>
      <c r="E1242" s="14">
        <v>37.200000000000003</v>
      </c>
      <c r="F1242" s="27" t="s">
        <v>188</v>
      </c>
      <c r="G1242" s="14">
        <v>6.9090909090909101</v>
      </c>
      <c r="H1242" s="14">
        <v>28.1</v>
      </c>
      <c r="I1242" s="27" t="s">
        <v>188</v>
      </c>
      <c r="J1242" s="14">
        <v>2.24242425</v>
      </c>
      <c r="K1242" s="27">
        <v>-0.29219143576826195</v>
      </c>
      <c r="L1242" s="14">
        <v>28</v>
      </c>
      <c r="M1242" s="27" t="s">
        <v>188</v>
      </c>
      <c r="N1242" s="14">
        <v>0.24</v>
      </c>
      <c r="O1242" s="14">
        <v>25.5</v>
      </c>
      <c r="P1242" s="27" t="s">
        <v>188</v>
      </c>
      <c r="Q1242" s="14">
        <v>0.24</v>
      </c>
      <c r="R1242" s="14">
        <v>22.9</v>
      </c>
      <c r="S1242" s="27" t="s">
        <v>188</v>
      </c>
      <c r="T1242" s="14">
        <v>0.18</v>
      </c>
      <c r="U1242" s="27">
        <v>-0.182</v>
      </c>
      <c r="V1242" s="14">
        <v>31.1</v>
      </c>
      <c r="W1242" s="27" t="s">
        <v>188</v>
      </c>
      <c r="X1242" s="14">
        <v>0.12</v>
      </c>
      <c r="Y1242" s="14">
        <v>27.3</v>
      </c>
      <c r="Z1242" s="27" t="s">
        <v>188</v>
      </c>
      <c r="AA1242" s="14">
        <v>0.06</v>
      </c>
      <c r="AB1242" s="14">
        <v>25</v>
      </c>
      <c r="AC1242" s="27" t="s">
        <v>188</v>
      </c>
      <c r="AD1242" s="14">
        <v>0.06</v>
      </c>
      <c r="AE1242" s="27">
        <v>-0.19600000000000001</v>
      </c>
    </row>
    <row r="1243" spans="1:31" x14ac:dyDescent="0.3">
      <c r="A1243" t="s">
        <v>2011</v>
      </c>
      <c r="B1243" s="14">
        <v>10</v>
      </c>
      <c r="C1243" s="27" t="s">
        <v>188</v>
      </c>
      <c r="D1243" s="14" t="s">
        <v>188</v>
      </c>
      <c r="E1243" s="14">
        <v>10</v>
      </c>
      <c r="F1243" s="27" t="s">
        <v>188</v>
      </c>
      <c r="G1243" s="14" t="s">
        <v>188</v>
      </c>
      <c r="H1243" s="14">
        <v>9</v>
      </c>
      <c r="I1243" s="27" t="s">
        <v>188</v>
      </c>
      <c r="J1243" s="14" t="s">
        <v>188</v>
      </c>
      <c r="K1243" s="27">
        <v>-0.1</v>
      </c>
      <c r="L1243" s="14">
        <v>11.1</v>
      </c>
      <c r="M1243" s="27" t="s">
        <v>188</v>
      </c>
      <c r="N1243" s="14">
        <v>0.24</v>
      </c>
      <c r="O1243" s="14">
        <v>10.9</v>
      </c>
      <c r="P1243" s="27" t="s">
        <v>188</v>
      </c>
      <c r="Q1243" s="14">
        <v>0.24</v>
      </c>
      <c r="R1243" s="14">
        <v>9</v>
      </c>
      <c r="S1243" s="27" t="s">
        <v>188</v>
      </c>
      <c r="T1243" s="14" t="s">
        <v>188</v>
      </c>
      <c r="U1243" s="27">
        <v>-0.189</v>
      </c>
      <c r="V1243" s="14">
        <v>11.2</v>
      </c>
      <c r="W1243" s="27" t="s">
        <v>188</v>
      </c>
      <c r="X1243" s="14">
        <v>0.12</v>
      </c>
      <c r="Y1243" s="14">
        <v>11.2</v>
      </c>
      <c r="Z1243" s="27" t="s">
        <v>188</v>
      </c>
      <c r="AA1243" s="14">
        <v>0.06</v>
      </c>
      <c r="AB1243" s="14">
        <v>10.9</v>
      </c>
      <c r="AC1243" s="27" t="s">
        <v>188</v>
      </c>
      <c r="AD1243" s="14">
        <v>0.12</v>
      </c>
      <c r="AE1243" s="27">
        <v>-2.7E-2</v>
      </c>
    </row>
    <row r="1244" spans="1:31" x14ac:dyDescent="0.3">
      <c r="A1244" s="18"/>
      <c r="B1244" s="18"/>
      <c r="C1244" s="18"/>
      <c r="D1244" s="18"/>
      <c r="E1244" s="18"/>
      <c r="F1244" s="18"/>
      <c r="G1244" s="18"/>
      <c r="H1244" s="18"/>
      <c r="I1244" s="18"/>
      <c r="J1244" s="18"/>
      <c r="K1244" s="18"/>
      <c r="L1244" s="18"/>
      <c r="M1244" s="18"/>
      <c r="N1244" s="18"/>
      <c r="O1244" s="18"/>
      <c r="P1244" s="18"/>
      <c r="Q1244" s="18"/>
      <c r="R1244" s="18"/>
      <c r="S1244" s="18"/>
      <c r="T1244" s="18"/>
      <c r="U1244" s="18"/>
      <c r="V1244" s="18"/>
      <c r="W1244" s="18"/>
      <c r="X1244" s="18"/>
      <c r="Y1244" s="18"/>
      <c r="Z1244" s="18"/>
      <c r="AA1244" s="18"/>
      <c r="AB1244" s="18"/>
      <c r="AC1244" s="18"/>
      <c r="AD1244" s="18"/>
      <c r="AE1244" s="18"/>
    </row>
    <row r="1245" spans="1:31" x14ac:dyDescent="0.3">
      <c r="A1245" s="122" t="s">
        <v>2012</v>
      </c>
      <c r="B1245" s="122"/>
      <c r="C1245" s="122"/>
      <c r="D1245" s="122"/>
      <c r="E1245" s="122"/>
      <c r="F1245" s="122"/>
      <c r="G1245" s="122"/>
      <c r="H1245" s="122"/>
      <c r="I1245" s="122"/>
      <c r="J1245" s="122"/>
      <c r="K1245" s="122"/>
      <c r="L1245" s="122"/>
      <c r="M1245" s="122"/>
      <c r="N1245" s="122"/>
      <c r="O1245" s="122"/>
      <c r="P1245" s="122"/>
      <c r="Q1245" s="122"/>
      <c r="R1245" s="122"/>
      <c r="S1245" s="122"/>
      <c r="T1245" s="122"/>
      <c r="U1245" s="122"/>
      <c r="V1245" s="122"/>
      <c r="W1245" s="122"/>
      <c r="X1245" s="122"/>
      <c r="Y1245" s="122"/>
      <c r="Z1245" s="122"/>
      <c r="AA1245" s="122"/>
      <c r="AB1245" s="122"/>
      <c r="AC1245" s="122"/>
      <c r="AD1245" s="122"/>
      <c r="AE1245" s="122"/>
    </row>
    <row r="1246" spans="1:31" x14ac:dyDescent="0.3">
      <c r="B1246" s="198" t="s">
        <v>1720</v>
      </c>
      <c r="C1246" s="198"/>
      <c r="D1246" s="198" t="s">
        <v>1721</v>
      </c>
      <c r="E1246" s="198" t="s">
        <v>1720</v>
      </c>
      <c r="F1246" s="198"/>
      <c r="G1246" s="198" t="s">
        <v>1721</v>
      </c>
      <c r="H1246" s="198" t="s">
        <v>1720</v>
      </c>
      <c r="I1246" s="198"/>
      <c r="J1246" s="198" t="s">
        <v>1721</v>
      </c>
      <c r="K1246" t="s">
        <v>188</v>
      </c>
      <c r="L1246" s="198" t="s">
        <v>1720</v>
      </c>
      <c r="M1246" s="198"/>
      <c r="N1246" s="198" t="s">
        <v>1721</v>
      </c>
      <c r="O1246" s="198" t="s">
        <v>1720</v>
      </c>
      <c r="P1246" s="198"/>
      <c r="Q1246" s="198" t="s">
        <v>1721</v>
      </c>
      <c r="R1246" s="198" t="s">
        <v>1720</v>
      </c>
      <c r="S1246" s="198"/>
      <c r="T1246" s="198" t="s">
        <v>1721</v>
      </c>
      <c r="U1246" t="s">
        <v>188</v>
      </c>
      <c r="V1246" s="198" t="s">
        <v>1720</v>
      </c>
      <c r="W1246" s="198"/>
      <c r="X1246" s="198" t="s">
        <v>1721</v>
      </c>
      <c r="Y1246" s="198" t="s">
        <v>1720</v>
      </c>
      <c r="Z1246" s="198"/>
      <c r="AA1246" s="198" t="s">
        <v>1721</v>
      </c>
      <c r="AB1246" s="198" t="s">
        <v>1720</v>
      </c>
      <c r="AC1246" s="198"/>
      <c r="AD1246" s="198" t="s">
        <v>1721</v>
      </c>
      <c r="AE1246" t="s">
        <v>188</v>
      </c>
    </row>
    <row r="1247" spans="1:31" x14ac:dyDescent="0.3">
      <c r="A1247" t="s">
        <v>2013</v>
      </c>
      <c r="B1247" s="15">
        <v>640</v>
      </c>
      <c r="C1247" s="27" t="s">
        <v>188</v>
      </c>
      <c r="D1247" s="15">
        <v>27.878787878787801</v>
      </c>
      <c r="E1247" s="2">
        <v>717</v>
      </c>
      <c r="F1247" s="27" t="s">
        <v>188</v>
      </c>
      <c r="G1247" s="14">
        <v>37.5757575757575</v>
      </c>
      <c r="H1247" s="2">
        <v>948</v>
      </c>
      <c r="I1247" s="27" t="s">
        <v>188</v>
      </c>
      <c r="J1247" s="14">
        <v>23.030304000000001</v>
      </c>
      <c r="K1247" s="27">
        <v>0.48125000000000001</v>
      </c>
      <c r="L1247" s="15">
        <v>983</v>
      </c>
      <c r="M1247" s="27" t="s">
        <v>188</v>
      </c>
      <c r="N1247" s="15">
        <v>4</v>
      </c>
      <c r="O1247" s="2">
        <v>992</v>
      </c>
      <c r="P1247" s="27" t="s">
        <v>188</v>
      </c>
      <c r="Q1247" s="14">
        <v>5</v>
      </c>
      <c r="R1247" s="2">
        <v>1135</v>
      </c>
      <c r="S1247" s="27" t="s">
        <v>188</v>
      </c>
      <c r="T1247" s="14">
        <v>5.45</v>
      </c>
      <c r="U1247" s="27">
        <v>0.155</v>
      </c>
      <c r="V1247" s="15">
        <v>1409</v>
      </c>
      <c r="W1247" s="27" t="s">
        <v>188</v>
      </c>
      <c r="X1247" s="15">
        <v>1</v>
      </c>
      <c r="Y1247" s="2">
        <v>1419</v>
      </c>
      <c r="Z1247" s="27" t="s">
        <v>188</v>
      </c>
      <c r="AA1247" s="14">
        <v>1</v>
      </c>
      <c r="AB1247" s="2">
        <v>1688</v>
      </c>
      <c r="AC1247" s="27" t="s">
        <v>188</v>
      </c>
      <c r="AD1247" s="14">
        <v>1.82</v>
      </c>
      <c r="AE1247" s="27">
        <v>0.19800000000000001</v>
      </c>
    </row>
    <row r="1248" spans="1:31" x14ac:dyDescent="0.3">
      <c r="A1248" s="18"/>
      <c r="B1248" s="18"/>
      <c r="C1248" s="18"/>
      <c r="D1248" s="18"/>
      <c r="E1248" s="18"/>
      <c r="F1248" s="18"/>
      <c r="G1248" s="18"/>
      <c r="H1248" s="18"/>
      <c r="I1248" s="18"/>
      <c r="J1248" s="18"/>
      <c r="K1248" s="18"/>
      <c r="L1248" s="18"/>
      <c r="M1248" s="18"/>
      <c r="N1248" s="18"/>
      <c r="O1248" s="18"/>
      <c r="P1248" s="18"/>
      <c r="Q1248" s="18"/>
      <c r="R1248" s="18"/>
      <c r="S1248" s="18"/>
      <c r="T1248" s="18"/>
      <c r="U1248" s="18"/>
      <c r="V1248" s="18"/>
      <c r="W1248" s="18"/>
      <c r="X1248" s="18"/>
      <c r="Y1248" s="18"/>
      <c r="Z1248" s="18"/>
      <c r="AA1248" s="18"/>
      <c r="AB1248" s="18"/>
      <c r="AC1248" s="18"/>
      <c r="AD1248" s="18"/>
      <c r="AE1248" s="18"/>
    </row>
    <row r="1249" spans="1:31" x14ac:dyDescent="0.3">
      <c r="A1249" s="122" t="s">
        <v>2014</v>
      </c>
      <c r="B1249" s="122"/>
      <c r="C1249" s="122"/>
      <c r="D1249" s="122"/>
      <c r="E1249" s="122"/>
      <c r="F1249" s="122"/>
      <c r="G1249" s="122"/>
      <c r="H1249" s="122"/>
      <c r="I1249" s="122"/>
      <c r="J1249" s="122"/>
      <c r="K1249" s="122"/>
      <c r="L1249" s="122"/>
      <c r="M1249" s="122"/>
      <c r="N1249" s="122"/>
      <c r="O1249" s="122"/>
      <c r="P1249" s="122"/>
      <c r="Q1249" s="122"/>
      <c r="R1249" s="122"/>
      <c r="S1249" s="122"/>
      <c r="T1249" s="122"/>
      <c r="U1249" s="122"/>
      <c r="V1249" s="122"/>
      <c r="W1249" s="122"/>
      <c r="X1249" s="122"/>
      <c r="Y1249" s="122"/>
      <c r="Z1249" s="122"/>
      <c r="AA1249" s="122"/>
      <c r="AB1249" s="122"/>
      <c r="AC1249" s="122"/>
      <c r="AD1249" s="122"/>
      <c r="AE1249" s="122"/>
    </row>
    <row r="1250" spans="1:31" x14ac:dyDescent="0.3">
      <c r="B1250" s="198" t="s">
        <v>1720</v>
      </c>
      <c r="C1250" s="198"/>
      <c r="D1250" s="198" t="s">
        <v>1721</v>
      </c>
      <c r="E1250" s="198" t="s">
        <v>1720</v>
      </c>
      <c r="F1250" s="198"/>
      <c r="G1250" s="198" t="s">
        <v>1721</v>
      </c>
      <c r="H1250" s="198" t="s">
        <v>1720</v>
      </c>
      <c r="I1250" s="198"/>
      <c r="J1250" s="198" t="s">
        <v>1721</v>
      </c>
      <c r="K1250" t="s">
        <v>188</v>
      </c>
      <c r="L1250" s="198" t="s">
        <v>1720</v>
      </c>
      <c r="M1250" s="198"/>
      <c r="N1250" s="198" t="s">
        <v>1721</v>
      </c>
      <c r="O1250" s="198" t="s">
        <v>1720</v>
      </c>
      <c r="P1250" s="198"/>
      <c r="Q1250" s="198" t="s">
        <v>1721</v>
      </c>
      <c r="R1250" s="198" t="s">
        <v>1720</v>
      </c>
      <c r="S1250" s="198"/>
      <c r="T1250" s="198" t="s">
        <v>1721</v>
      </c>
      <c r="U1250" t="s">
        <v>188</v>
      </c>
      <c r="V1250" s="198" t="s">
        <v>1720</v>
      </c>
      <c r="W1250" s="198"/>
      <c r="X1250" s="198" t="s">
        <v>1721</v>
      </c>
      <c r="Y1250" s="198" t="s">
        <v>1720</v>
      </c>
      <c r="Z1250" s="198"/>
      <c r="AA1250" s="198" t="s">
        <v>1721</v>
      </c>
      <c r="AB1250" s="198" t="s">
        <v>1720</v>
      </c>
      <c r="AC1250" s="198"/>
      <c r="AD1250" s="198" t="s">
        <v>1721</v>
      </c>
      <c r="AE1250" t="s">
        <v>188</v>
      </c>
    </row>
    <row r="1251" spans="1:31" x14ac:dyDescent="0.3">
      <c r="A1251" t="s">
        <v>190</v>
      </c>
      <c r="B1251" s="2">
        <v>2574</v>
      </c>
      <c r="C1251" s="27" t="s">
        <v>188</v>
      </c>
      <c r="D1251" s="2">
        <v>129.09090909090901</v>
      </c>
      <c r="E1251" s="2">
        <v>2913</v>
      </c>
      <c r="F1251" s="27" t="s">
        <v>188</v>
      </c>
      <c r="G1251" s="14">
        <v>92.121212121212096</v>
      </c>
      <c r="H1251" s="2">
        <v>2838</v>
      </c>
      <c r="I1251" s="27" t="s">
        <v>188</v>
      </c>
      <c r="J1251" s="14">
        <v>109.09090909090909</v>
      </c>
      <c r="K1251" s="27">
        <v>0.10256410256410256</v>
      </c>
      <c r="L1251" s="2">
        <v>283836</v>
      </c>
      <c r="M1251" s="27" t="s">
        <v>188</v>
      </c>
      <c r="N1251" s="2">
        <v>853</v>
      </c>
      <c r="O1251" s="2">
        <v>296305</v>
      </c>
      <c r="P1251" s="27" t="s">
        <v>188</v>
      </c>
      <c r="Q1251" s="14">
        <v>755.15</v>
      </c>
      <c r="R1251" s="2">
        <v>310097</v>
      </c>
      <c r="S1251" s="27" t="s">
        <v>188</v>
      </c>
      <c r="T1251" s="14">
        <v>749.7</v>
      </c>
      <c r="U1251" s="27">
        <v>9.2999999999999999E-2</v>
      </c>
      <c r="V1251" s="2">
        <v>12392852</v>
      </c>
      <c r="W1251" s="27" t="s">
        <v>188</v>
      </c>
      <c r="X1251" s="2">
        <v>13533</v>
      </c>
      <c r="Y1251" s="2">
        <v>12717801</v>
      </c>
      <c r="Z1251" s="27" t="s">
        <v>188</v>
      </c>
      <c r="AA1251" s="14">
        <v>11122.42</v>
      </c>
      <c r="AB1251" s="2">
        <v>13103114</v>
      </c>
      <c r="AC1251" s="27" t="s">
        <v>188</v>
      </c>
      <c r="AD1251" s="14">
        <v>11237.58</v>
      </c>
      <c r="AE1251" s="27">
        <v>5.7000000000000002E-2</v>
      </c>
    </row>
    <row r="1252" spans="1:31" x14ac:dyDescent="0.3">
      <c r="A1252" t="s">
        <v>1602</v>
      </c>
      <c r="B1252" s="2">
        <v>1166</v>
      </c>
      <c r="C1252" s="27">
        <v>0.45299145299145299</v>
      </c>
      <c r="D1252" s="2">
        <v>96.363636363636402</v>
      </c>
      <c r="E1252" s="2">
        <v>1083</v>
      </c>
      <c r="F1252" s="27">
        <v>0.37178166838311022</v>
      </c>
      <c r="G1252" s="14">
        <v>102.424242424242</v>
      </c>
      <c r="H1252" s="2">
        <v>1347</v>
      </c>
      <c r="I1252" s="27">
        <v>0.47463002114164904</v>
      </c>
      <c r="J1252" s="14">
        <v>115.75757575757576</v>
      </c>
      <c r="K1252" s="27">
        <v>0.15523156089193826</v>
      </c>
      <c r="L1252" s="2">
        <v>156132</v>
      </c>
      <c r="M1252" s="27">
        <v>0.55000000000000004</v>
      </c>
      <c r="N1252" s="2">
        <v>1162</v>
      </c>
      <c r="O1252" s="2">
        <v>156474</v>
      </c>
      <c r="P1252" s="27">
        <v>0.52800000000000002</v>
      </c>
      <c r="Q1252" s="14">
        <v>1039.3900000000001</v>
      </c>
      <c r="R1252" s="2">
        <v>166420</v>
      </c>
      <c r="S1252" s="27">
        <v>0.53700000000000003</v>
      </c>
      <c r="T1252" s="14">
        <v>1273.94</v>
      </c>
      <c r="U1252" s="27">
        <v>6.6000000000000003E-2</v>
      </c>
      <c r="V1252" s="2">
        <v>7112050</v>
      </c>
      <c r="W1252" s="27">
        <v>0.57399999999999995</v>
      </c>
      <c r="X1252" s="2">
        <v>23474</v>
      </c>
      <c r="Y1252" s="2">
        <v>6909176</v>
      </c>
      <c r="Z1252" s="27">
        <v>0.54300000000000004</v>
      </c>
      <c r="AA1252" s="14">
        <v>22243.03</v>
      </c>
      <c r="AB1252" s="2">
        <v>7241318</v>
      </c>
      <c r="AC1252" s="27">
        <v>0.55300000000000005</v>
      </c>
      <c r="AD1252" s="14">
        <v>21643.03</v>
      </c>
      <c r="AE1252" s="27">
        <v>1.7999999999999999E-2</v>
      </c>
    </row>
    <row r="1253" spans="1:31" x14ac:dyDescent="0.3">
      <c r="A1253" t="s">
        <v>2015</v>
      </c>
      <c r="B1253" s="2">
        <v>0</v>
      </c>
      <c r="C1253" s="27">
        <v>0</v>
      </c>
      <c r="D1253" s="2">
        <v>80</v>
      </c>
      <c r="E1253" s="2">
        <v>8</v>
      </c>
      <c r="F1253" s="27">
        <v>2.7463096464126332E-3</v>
      </c>
      <c r="G1253" s="14">
        <v>7.2727272727272698</v>
      </c>
      <c r="H1253" s="2">
        <v>0</v>
      </c>
      <c r="I1253" s="27">
        <v>0</v>
      </c>
      <c r="J1253" s="14">
        <v>12.727272727272728</v>
      </c>
      <c r="K1253" s="27"/>
      <c r="L1253" s="2">
        <v>2392</v>
      </c>
      <c r="M1253" s="27">
        <v>8.0000000000000002E-3</v>
      </c>
      <c r="N1253" s="2">
        <v>211</v>
      </c>
      <c r="O1253" s="2">
        <v>2034</v>
      </c>
      <c r="P1253" s="27">
        <v>7.0000000000000001E-3</v>
      </c>
      <c r="Q1253" s="14">
        <v>152.12</v>
      </c>
      <c r="R1253" s="2">
        <v>2754</v>
      </c>
      <c r="S1253" s="27">
        <v>8.9999999999999993E-3</v>
      </c>
      <c r="T1253" s="14">
        <v>272.73</v>
      </c>
      <c r="U1253" s="27">
        <v>0.151</v>
      </c>
      <c r="V1253" s="2">
        <v>99664</v>
      </c>
      <c r="W1253" s="27">
        <v>8.0000000000000002E-3</v>
      </c>
      <c r="X1253" s="2">
        <v>1268</v>
      </c>
      <c r="Y1253" s="2">
        <v>118109</v>
      </c>
      <c r="Z1253" s="27">
        <v>8.9999999999999993E-3</v>
      </c>
      <c r="AA1253" s="14">
        <v>1167.27</v>
      </c>
      <c r="AB1253" s="2">
        <v>123955</v>
      </c>
      <c r="AC1253" s="27">
        <v>8.9999999999999993E-3</v>
      </c>
      <c r="AD1253" s="14">
        <v>1736.36</v>
      </c>
      <c r="AE1253" s="27">
        <v>0.24399999999999999</v>
      </c>
    </row>
    <row r="1254" spans="1:31" x14ac:dyDescent="0.3">
      <c r="A1254" t="s">
        <v>2016</v>
      </c>
      <c r="B1254" s="2">
        <v>76</v>
      </c>
      <c r="C1254" s="27">
        <v>2.9526029526029528E-2</v>
      </c>
      <c r="D1254" s="2">
        <v>47.878787878787797</v>
      </c>
      <c r="E1254" s="2">
        <v>11</v>
      </c>
      <c r="F1254" s="27">
        <v>3.7761757638173706E-3</v>
      </c>
      <c r="G1254" s="14">
        <v>10.303030303030299</v>
      </c>
      <c r="H1254" s="2">
        <v>0</v>
      </c>
      <c r="I1254" s="27">
        <v>0</v>
      </c>
      <c r="J1254" s="14">
        <v>12.727272727272728</v>
      </c>
      <c r="K1254" s="27">
        <v>-1</v>
      </c>
      <c r="L1254" s="2">
        <v>2467</v>
      </c>
      <c r="M1254" s="27">
        <v>8.9999999999999993E-3</v>
      </c>
      <c r="N1254" s="2">
        <v>208</v>
      </c>
      <c r="O1254" s="2">
        <v>2624</v>
      </c>
      <c r="P1254" s="27">
        <v>8.9999999999999993E-3</v>
      </c>
      <c r="Q1254" s="14">
        <v>189.7</v>
      </c>
      <c r="R1254" s="2">
        <v>1868</v>
      </c>
      <c r="S1254" s="27">
        <v>6.0000000000000001E-3</v>
      </c>
      <c r="T1254" s="14">
        <v>178.18</v>
      </c>
      <c r="U1254" s="27">
        <v>-0.24299999999999999</v>
      </c>
      <c r="V1254" s="2">
        <v>90298</v>
      </c>
      <c r="W1254" s="27">
        <v>7.0000000000000001E-3</v>
      </c>
      <c r="X1254" s="2">
        <v>1230</v>
      </c>
      <c r="Y1254" s="2">
        <v>90178</v>
      </c>
      <c r="Z1254" s="27">
        <v>7.0000000000000001E-3</v>
      </c>
      <c r="AA1254" s="14">
        <v>1270.9100000000001</v>
      </c>
      <c r="AB1254" s="2">
        <v>77011</v>
      </c>
      <c r="AC1254" s="27">
        <v>6.0000000000000001E-3</v>
      </c>
      <c r="AD1254" s="14">
        <v>1619.39</v>
      </c>
      <c r="AE1254" s="27">
        <v>-0.14699999999999999</v>
      </c>
    </row>
    <row r="1255" spans="1:31" x14ac:dyDescent="0.3">
      <c r="A1255" t="s">
        <v>1879</v>
      </c>
      <c r="B1255" s="2">
        <v>76</v>
      </c>
      <c r="C1255" s="27">
        <v>2.9526029526029528E-2</v>
      </c>
      <c r="D1255" s="2">
        <v>29.696969696969699</v>
      </c>
      <c r="E1255" s="2">
        <v>126</v>
      </c>
      <c r="F1255" s="27">
        <v>4.325437693099897E-2</v>
      </c>
      <c r="G1255" s="14">
        <v>44.848484848484802</v>
      </c>
      <c r="H1255" s="2">
        <v>21</v>
      </c>
      <c r="I1255" s="27">
        <v>7.3995771670190271E-3</v>
      </c>
      <c r="J1255" s="14">
        <v>18.787878787878789</v>
      </c>
      <c r="K1255" s="27">
        <v>-0.72368421052631582</v>
      </c>
      <c r="L1255" s="2">
        <v>4967</v>
      </c>
      <c r="M1255" s="27">
        <v>1.7000000000000001E-2</v>
      </c>
      <c r="N1255" s="2">
        <v>312</v>
      </c>
      <c r="O1255" s="2">
        <v>5686</v>
      </c>
      <c r="P1255" s="27">
        <v>1.9E-2</v>
      </c>
      <c r="Q1255" s="14">
        <v>278.79000000000002</v>
      </c>
      <c r="R1255" s="2">
        <v>3917</v>
      </c>
      <c r="S1255" s="27">
        <v>1.2999999999999999E-2</v>
      </c>
      <c r="T1255" s="14">
        <v>291.52</v>
      </c>
      <c r="U1255" s="27">
        <v>-0.21099999999999999</v>
      </c>
      <c r="V1255" s="2">
        <v>184321</v>
      </c>
      <c r="W1255" s="27">
        <v>1.4999999999999999E-2</v>
      </c>
      <c r="X1255" s="2">
        <v>1809</v>
      </c>
      <c r="Y1255" s="2">
        <v>170021</v>
      </c>
      <c r="Z1255" s="27">
        <v>1.2999999999999999E-2</v>
      </c>
      <c r="AA1255" s="14">
        <v>1466.67</v>
      </c>
      <c r="AB1255" s="2">
        <v>141153</v>
      </c>
      <c r="AC1255" s="27">
        <v>1.0999999999999999E-2</v>
      </c>
      <c r="AD1255" s="14">
        <v>1850.3</v>
      </c>
      <c r="AE1255" s="27">
        <v>-0.23400000000000001</v>
      </c>
    </row>
    <row r="1256" spans="1:31" x14ac:dyDescent="0.3">
      <c r="A1256" t="s">
        <v>1880</v>
      </c>
      <c r="B1256" s="2">
        <v>114</v>
      </c>
      <c r="C1256" s="27">
        <v>4.4289044289044288E-2</v>
      </c>
      <c r="D1256" s="2">
        <v>47.878787878787797</v>
      </c>
      <c r="E1256" s="2">
        <v>12</v>
      </c>
      <c r="F1256" s="27">
        <v>4.1194644696189494E-3</v>
      </c>
      <c r="G1256" s="14">
        <v>11.5151515151515</v>
      </c>
      <c r="H1256" s="2">
        <v>41</v>
      </c>
      <c r="I1256" s="27">
        <v>1.4446793516560958E-2</v>
      </c>
      <c r="J1256" s="14">
        <v>22.424242424242426</v>
      </c>
      <c r="K1256" s="27">
        <v>-0.64035087719298245</v>
      </c>
      <c r="L1256" s="2">
        <v>6461</v>
      </c>
      <c r="M1256" s="27">
        <v>2.3E-2</v>
      </c>
      <c r="N1256" s="2">
        <v>352</v>
      </c>
      <c r="O1256" s="2">
        <v>6050</v>
      </c>
      <c r="P1256" s="27">
        <v>0.02</v>
      </c>
      <c r="Q1256" s="14">
        <v>264.85000000000002</v>
      </c>
      <c r="R1256" s="2">
        <v>4478</v>
      </c>
      <c r="S1256" s="27">
        <v>1.4E-2</v>
      </c>
      <c r="T1256" s="14">
        <v>378.18</v>
      </c>
      <c r="U1256" s="27">
        <v>-0.307</v>
      </c>
      <c r="V1256" s="2">
        <v>198864</v>
      </c>
      <c r="W1256" s="27">
        <v>1.6E-2</v>
      </c>
      <c r="X1256" s="2">
        <v>1738</v>
      </c>
      <c r="Y1256" s="2">
        <v>194660</v>
      </c>
      <c r="Z1256" s="27">
        <v>1.4999999999999999E-2</v>
      </c>
      <c r="AA1256" s="14">
        <v>1661.21</v>
      </c>
      <c r="AB1256" s="2">
        <v>152387</v>
      </c>
      <c r="AC1256" s="27">
        <v>1.2E-2</v>
      </c>
      <c r="AD1256" s="14">
        <v>1880</v>
      </c>
      <c r="AE1256" s="27">
        <v>-0.23400000000000001</v>
      </c>
    </row>
    <row r="1257" spans="1:31" x14ac:dyDescent="0.3">
      <c r="A1257" t="s">
        <v>1881</v>
      </c>
      <c r="B1257" s="2">
        <v>127</v>
      </c>
      <c r="C1257" s="27">
        <v>4.9339549339549336E-2</v>
      </c>
      <c r="D1257" s="2">
        <v>37.5757575757575</v>
      </c>
      <c r="E1257" s="2">
        <v>93</v>
      </c>
      <c r="F1257" s="27">
        <v>3.1925849639546859E-2</v>
      </c>
      <c r="G1257" s="14">
        <v>32.121212121212103</v>
      </c>
      <c r="H1257" s="2">
        <v>66</v>
      </c>
      <c r="I1257" s="27">
        <v>2.3255813953488372E-2</v>
      </c>
      <c r="J1257" s="14">
        <v>23.636363636363637</v>
      </c>
      <c r="K1257" s="27">
        <v>-0.48031496062992124</v>
      </c>
      <c r="L1257" s="2">
        <v>6304</v>
      </c>
      <c r="M1257" s="27">
        <v>2.1999999999999999E-2</v>
      </c>
      <c r="N1257" s="2">
        <v>341</v>
      </c>
      <c r="O1257" s="2">
        <v>6744</v>
      </c>
      <c r="P1257" s="27">
        <v>2.3E-2</v>
      </c>
      <c r="Q1257" s="14">
        <v>346.06</v>
      </c>
      <c r="R1257" s="2">
        <v>5381</v>
      </c>
      <c r="S1257" s="27">
        <v>1.7000000000000001E-2</v>
      </c>
      <c r="T1257" s="14">
        <v>364.24</v>
      </c>
      <c r="U1257" s="27">
        <v>-0.14599999999999999</v>
      </c>
      <c r="V1257" s="2">
        <v>227889</v>
      </c>
      <c r="W1257" s="27">
        <v>1.7999999999999999E-2</v>
      </c>
      <c r="X1257" s="2">
        <v>1930</v>
      </c>
      <c r="Y1257" s="2">
        <v>219213</v>
      </c>
      <c r="Z1257" s="27">
        <v>1.7000000000000001E-2</v>
      </c>
      <c r="AA1257" s="14">
        <v>1867.88</v>
      </c>
      <c r="AB1257" s="2">
        <v>171950</v>
      </c>
      <c r="AC1257" s="27">
        <v>1.2999999999999999E-2</v>
      </c>
      <c r="AD1257" s="14">
        <v>1718.79</v>
      </c>
      <c r="AE1257" s="27">
        <v>-0.245</v>
      </c>
    </row>
    <row r="1258" spans="1:31" x14ac:dyDescent="0.3">
      <c r="A1258" t="s">
        <v>2017</v>
      </c>
      <c r="B1258" s="2">
        <v>182</v>
      </c>
      <c r="C1258" s="27">
        <v>7.0707070707070704E-2</v>
      </c>
      <c r="D1258" s="2">
        <v>60</v>
      </c>
      <c r="E1258" s="2">
        <v>217</v>
      </c>
      <c r="F1258" s="27">
        <v>7.4493649158942674E-2</v>
      </c>
      <c r="G1258" s="14">
        <v>57.5757575757575</v>
      </c>
      <c r="H1258" s="2">
        <v>167</v>
      </c>
      <c r="I1258" s="27">
        <v>5.8844256518675121E-2</v>
      </c>
      <c r="J1258" s="14">
        <v>58.787878787878789</v>
      </c>
      <c r="K1258" s="27">
        <v>-8.2417582417582416E-2</v>
      </c>
      <c r="L1258" s="2">
        <v>13499</v>
      </c>
      <c r="M1258" s="27">
        <v>4.8000000000000001E-2</v>
      </c>
      <c r="N1258" s="2">
        <v>435</v>
      </c>
      <c r="O1258" s="2">
        <v>14006</v>
      </c>
      <c r="P1258" s="27">
        <v>4.7E-2</v>
      </c>
      <c r="Q1258" s="14">
        <v>398.79</v>
      </c>
      <c r="R1258" s="2">
        <v>11311</v>
      </c>
      <c r="S1258" s="27">
        <v>3.5999999999999997E-2</v>
      </c>
      <c r="T1258" s="14">
        <v>447.88</v>
      </c>
      <c r="U1258" s="27">
        <v>-0.16200000000000001</v>
      </c>
      <c r="V1258" s="2">
        <v>474691</v>
      </c>
      <c r="W1258" s="27">
        <v>3.7999999999999999E-2</v>
      </c>
      <c r="X1258" s="2">
        <v>3038</v>
      </c>
      <c r="Y1258" s="2">
        <v>448749</v>
      </c>
      <c r="Z1258" s="27">
        <v>3.5000000000000003E-2</v>
      </c>
      <c r="AA1258" s="14">
        <v>2593.33</v>
      </c>
      <c r="AB1258" s="2">
        <v>367684</v>
      </c>
      <c r="AC1258" s="27">
        <v>2.8000000000000001E-2</v>
      </c>
      <c r="AD1258" s="14">
        <v>2887.88</v>
      </c>
      <c r="AE1258" s="27">
        <v>-0.22500000000000001</v>
      </c>
    </row>
    <row r="1259" spans="1:31" x14ac:dyDescent="0.3">
      <c r="A1259" t="s">
        <v>2018</v>
      </c>
      <c r="B1259" s="2">
        <v>279</v>
      </c>
      <c r="C1259" s="27">
        <v>0.10839160839160839</v>
      </c>
      <c r="D1259" s="2">
        <v>64.242424242424207</v>
      </c>
      <c r="E1259" s="2">
        <v>212</v>
      </c>
      <c r="F1259" s="27">
        <v>7.2777205629934769E-2</v>
      </c>
      <c r="G1259" s="14">
        <v>52.121212121212103</v>
      </c>
      <c r="H1259" s="2">
        <v>306</v>
      </c>
      <c r="I1259" s="27">
        <v>0.10782241014799154</v>
      </c>
      <c r="J1259" s="14">
        <v>76.363636363636374</v>
      </c>
      <c r="K1259" s="27">
        <v>9.6774193548387094E-2</v>
      </c>
      <c r="L1259" s="2">
        <v>19831</v>
      </c>
      <c r="M1259" s="27">
        <v>7.0000000000000007E-2</v>
      </c>
      <c r="N1259" s="2">
        <v>549</v>
      </c>
      <c r="O1259" s="2">
        <v>20241</v>
      </c>
      <c r="P1259" s="27">
        <v>6.8000000000000005E-2</v>
      </c>
      <c r="Q1259" s="14">
        <v>497.58</v>
      </c>
      <c r="R1259" s="2">
        <v>17052</v>
      </c>
      <c r="S1259" s="27">
        <v>5.5E-2</v>
      </c>
      <c r="T1259" s="14">
        <v>629.70000000000005</v>
      </c>
      <c r="U1259" s="27">
        <v>-0.14000000000000001</v>
      </c>
      <c r="V1259" s="2">
        <v>750521</v>
      </c>
      <c r="W1259" s="27">
        <v>6.0999999999999999E-2</v>
      </c>
      <c r="X1259" s="2">
        <v>3797</v>
      </c>
      <c r="Y1259" s="2">
        <v>693825</v>
      </c>
      <c r="Z1259" s="27">
        <v>5.5E-2</v>
      </c>
      <c r="AA1259" s="14">
        <v>3363.03</v>
      </c>
      <c r="AB1259" s="2">
        <v>568329</v>
      </c>
      <c r="AC1259" s="27">
        <v>4.2999999999999997E-2</v>
      </c>
      <c r="AD1259" s="14">
        <v>2995.15</v>
      </c>
      <c r="AE1259" s="27">
        <v>-0.24299999999999999</v>
      </c>
    </row>
    <row r="1260" spans="1:31" x14ac:dyDescent="0.3">
      <c r="A1260" t="s">
        <v>2019</v>
      </c>
      <c r="B1260" s="2">
        <v>249</v>
      </c>
      <c r="C1260" s="27">
        <v>9.6736596736596736E-2</v>
      </c>
      <c r="D1260" s="2">
        <v>56.363636363636303</v>
      </c>
      <c r="E1260" s="2">
        <v>268</v>
      </c>
      <c r="F1260" s="27">
        <v>9.2001373154823207E-2</v>
      </c>
      <c r="G1260" s="14">
        <v>57.5757575757575</v>
      </c>
      <c r="H1260" s="2">
        <v>372</v>
      </c>
      <c r="I1260" s="27">
        <v>0.13107822410147993</v>
      </c>
      <c r="J1260" s="14">
        <v>71.515151515151516</v>
      </c>
      <c r="K1260" s="27">
        <v>0.49397590361445781</v>
      </c>
      <c r="L1260" s="2">
        <v>31920</v>
      </c>
      <c r="M1260" s="27">
        <v>0.112</v>
      </c>
      <c r="N1260" s="2">
        <v>757</v>
      </c>
      <c r="O1260" s="2">
        <v>31219</v>
      </c>
      <c r="P1260" s="27">
        <v>0.105</v>
      </c>
      <c r="Q1260" s="14">
        <v>664.85</v>
      </c>
      <c r="R1260" s="2">
        <v>28628</v>
      </c>
      <c r="S1260" s="27">
        <v>9.1999999999999998E-2</v>
      </c>
      <c r="T1260" s="14">
        <v>767.27</v>
      </c>
      <c r="U1260" s="27">
        <v>-0.10299999999999999</v>
      </c>
      <c r="V1260" s="2">
        <v>1241660</v>
      </c>
      <c r="W1260" s="27">
        <v>0.1</v>
      </c>
      <c r="X1260" s="2">
        <v>5455</v>
      </c>
      <c r="Y1260" s="2">
        <v>1134647</v>
      </c>
      <c r="Z1260" s="27">
        <v>8.8999999999999996E-2</v>
      </c>
      <c r="AA1260" s="14">
        <v>5179.3900000000003</v>
      </c>
      <c r="AB1260" s="2">
        <v>988205</v>
      </c>
      <c r="AC1260" s="27">
        <v>7.4999999999999997E-2</v>
      </c>
      <c r="AD1260" s="14">
        <v>4961.21</v>
      </c>
      <c r="AE1260" s="27">
        <v>-0.20399999999999999</v>
      </c>
    </row>
    <row r="1261" spans="1:31" x14ac:dyDescent="0.3">
      <c r="A1261" t="s">
        <v>1889</v>
      </c>
      <c r="B1261" s="2">
        <v>29</v>
      </c>
      <c r="C1261" s="27">
        <v>1.1266511266511266E-2</v>
      </c>
      <c r="D1261" s="2">
        <v>16.363636363636299</v>
      </c>
      <c r="E1261" s="2">
        <v>57</v>
      </c>
      <c r="F1261" s="27">
        <v>1.9567456230690009E-2</v>
      </c>
      <c r="G1261" s="14">
        <v>25.4545454545454</v>
      </c>
      <c r="H1261" s="2">
        <v>267</v>
      </c>
      <c r="I1261" s="27">
        <v>9.4080338266384775E-2</v>
      </c>
      <c r="J1261" s="14">
        <v>81.818181818181827</v>
      </c>
      <c r="K1261" s="27">
        <v>8.2068965517241388</v>
      </c>
      <c r="L1261" s="2">
        <v>24834</v>
      </c>
      <c r="M1261" s="27">
        <v>8.6999999999999994E-2</v>
      </c>
      <c r="N1261" s="2">
        <v>656</v>
      </c>
      <c r="O1261" s="2">
        <v>22811</v>
      </c>
      <c r="P1261" s="27">
        <v>7.6999999999999999E-2</v>
      </c>
      <c r="Q1261" s="14">
        <v>570.91</v>
      </c>
      <c r="R1261" s="2">
        <v>25400</v>
      </c>
      <c r="S1261" s="27">
        <v>8.2000000000000003E-2</v>
      </c>
      <c r="T1261" s="14">
        <v>715.15</v>
      </c>
      <c r="U1261" s="27">
        <v>2.3E-2</v>
      </c>
      <c r="V1261" s="2">
        <v>1056795</v>
      </c>
      <c r="W1261" s="27">
        <v>8.5000000000000006E-2</v>
      </c>
      <c r="X1261" s="2">
        <v>5042</v>
      </c>
      <c r="Y1261" s="2">
        <v>955641</v>
      </c>
      <c r="Z1261" s="27">
        <v>7.4999999999999997E-2</v>
      </c>
      <c r="AA1261" s="14">
        <v>4664.24</v>
      </c>
      <c r="AB1261" s="2">
        <v>918798</v>
      </c>
      <c r="AC1261" s="27">
        <v>7.0000000000000007E-2</v>
      </c>
      <c r="AD1261" s="14">
        <v>5029.7</v>
      </c>
      <c r="AE1261" s="27">
        <v>-0.13100000000000001</v>
      </c>
    </row>
    <row r="1262" spans="1:31" x14ac:dyDescent="0.3">
      <c r="A1262" t="s">
        <v>2020</v>
      </c>
      <c r="B1262" s="2">
        <v>34</v>
      </c>
      <c r="C1262" s="27">
        <v>1.320901320901321E-2</v>
      </c>
      <c r="D1262" s="2">
        <v>21.2121212121212</v>
      </c>
      <c r="E1262" s="2">
        <v>79</v>
      </c>
      <c r="F1262" s="27">
        <v>2.7119807758324749E-2</v>
      </c>
      <c r="G1262" s="14">
        <v>33.3333333333333</v>
      </c>
      <c r="H1262" s="2">
        <v>75</v>
      </c>
      <c r="I1262" s="27">
        <v>2.6427061310782242E-2</v>
      </c>
      <c r="J1262" s="14">
        <v>29.696969696969699</v>
      </c>
      <c r="K1262" s="27">
        <v>1.2058823529411764</v>
      </c>
      <c r="L1262" s="2">
        <v>27007</v>
      </c>
      <c r="M1262" s="27">
        <v>9.5000000000000001E-2</v>
      </c>
      <c r="N1262" s="2">
        <v>482</v>
      </c>
      <c r="O1262" s="2">
        <v>26068</v>
      </c>
      <c r="P1262" s="27">
        <v>8.7999999999999995E-2</v>
      </c>
      <c r="Q1262" s="14">
        <v>573.94000000000005</v>
      </c>
      <c r="R1262" s="2">
        <v>33101</v>
      </c>
      <c r="S1262" s="27">
        <v>0.107</v>
      </c>
      <c r="T1262" s="14">
        <v>624.24</v>
      </c>
      <c r="U1262" s="27">
        <v>0.22600000000000001</v>
      </c>
      <c r="V1262" s="2">
        <v>1420961</v>
      </c>
      <c r="W1262" s="27">
        <v>0.115</v>
      </c>
      <c r="X1262" s="2">
        <v>7036</v>
      </c>
      <c r="Y1262" s="2">
        <v>1344765</v>
      </c>
      <c r="Z1262" s="27">
        <v>0.106</v>
      </c>
      <c r="AA1262" s="14">
        <v>6675.15</v>
      </c>
      <c r="AB1262" s="2">
        <v>1457430</v>
      </c>
      <c r="AC1262" s="27">
        <v>0.111</v>
      </c>
      <c r="AD1262" s="14">
        <v>7064.24</v>
      </c>
      <c r="AE1262" s="27">
        <v>2.5999999999999999E-2</v>
      </c>
    </row>
    <row r="1263" spans="1:31" x14ac:dyDescent="0.3">
      <c r="A1263" t="s">
        <v>2021</v>
      </c>
      <c r="B1263" s="2">
        <v>0</v>
      </c>
      <c r="C1263" s="27">
        <v>0</v>
      </c>
      <c r="D1263" s="2">
        <v>80</v>
      </c>
      <c r="E1263" s="2">
        <v>0</v>
      </c>
      <c r="F1263" s="27">
        <v>0</v>
      </c>
      <c r="G1263" s="14">
        <v>11.5151515151515</v>
      </c>
      <c r="H1263" s="2">
        <v>32</v>
      </c>
      <c r="I1263" s="27">
        <v>1.127554615926709E-2</v>
      </c>
      <c r="J1263" s="14">
        <v>24.848484848484851</v>
      </c>
      <c r="K1263" s="27"/>
      <c r="L1263" s="2">
        <v>16450</v>
      </c>
      <c r="M1263" s="27">
        <v>5.8000000000000003E-2</v>
      </c>
      <c r="N1263" s="2">
        <v>442</v>
      </c>
      <c r="O1263" s="2">
        <v>18991</v>
      </c>
      <c r="P1263" s="27">
        <v>6.4000000000000001E-2</v>
      </c>
      <c r="Q1263" s="14">
        <v>510.91</v>
      </c>
      <c r="R1263" s="2">
        <v>32530</v>
      </c>
      <c r="S1263" s="27">
        <v>0.105</v>
      </c>
      <c r="T1263" s="14">
        <v>782.42</v>
      </c>
      <c r="U1263" s="27">
        <v>0.97799999999999998</v>
      </c>
      <c r="V1263" s="2">
        <v>1366386</v>
      </c>
      <c r="W1263" s="27">
        <v>0.11</v>
      </c>
      <c r="X1263" s="2">
        <v>6288</v>
      </c>
      <c r="Y1263" s="2">
        <v>1539368</v>
      </c>
      <c r="Z1263" s="27">
        <v>0.121</v>
      </c>
      <c r="AA1263" s="14">
        <v>7366.06</v>
      </c>
      <c r="AB1263" s="2">
        <v>2274416</v>
      </c>
      <c r="AC1263" s="27">
        <v>0.17399999999999999</v>
      </c>
      <c r="AD1263" s="14">
        <v>9928.48</v>
      </c>
      <c r="AE1263" s="27">
        <v>0.66500000000000004</v>
      </c>
    </row>
    <row r="1264" spans="1:31" x14ac:dyDescent="0.3">
      <c r="A1264" t="s">
        <v>1605</v>
      </c>
      <c r="B1264" s="2">
        <v>1408</v>
      </c>
      <c r="C1264" s="27">
        <v>0.54700854700854706</v>
      </c>
      <c r="D1264" s="2">
        <v>124.84848484848401</v>
      </c>
      <c r="E1264" s="2">
        <v>1830</v>
      </c>
      <c r="F1264" s="27">
        <v>0.62821833161688978</v>
      </c>
      <c r="G1264" s="14">
        <v>89.696969696969703</v>
      </c>
      <c r="H1264" s="2">
        <v>1491</v>
      </c>
      <c r="I1264" s="27">
        <v>0.52536997885835091</v>
      </c>
      <c r="J1264" s="14">
        <v>133.93939393939394</v>
      </c>
      <c r="K1264" s="27">
        <v>5.894886363636364E-2</v>
      </c>
      <c r="L1264" s="2">
        <v>127704</v>
      </c>
      <c r="M1264" s="27">
        <v>0.45</v>
      </c>
      <c r="N1264" s="2">
        <v>1070</v>
      </c>
      <c r="O1264" s="2">
        <v>139831</v>
      </c>
      <c r="P1264" s="27">
        <v>0.47199999999999998</v>
      </c>
      <c r="Q1264" s="14">
        <v>1081.21</v>
      </c>
      <c r="R1264" s="2">
        <v>143677</v>
      </c>
      <c r="S1264" s="27">
        <v>0.46300000000000002</v>
      </c>
      <c r="T1264" s="14">
        <v>1394.55</v>
      </c>
      <c r="U1264" s="27">
        <v>0.125</v>
      </c>
      <c r="V1264" s="2">
        <v>5280802</v>
      </c>
      <c r="W1264" s="27">
        <v>0.42599999999999999</v>
      </c>
      <c r="X1264" s="2">
        <v>12172</v>
      </c>
      <c r="Y1264" s="2">
        <v>5808625</v>
      </c>
      <c r="Z1264" s="27">
        <v>0.45700000000000002</v>
      </c>
      <c r="AA1264" s="14">
        <v>12618.79</v>
      </c>
      <c r="AB1264" s="2">
        <v>5861796</v>
      </c>
      <c r="AC1264" s="27">
        <v>0.44700000000000001</v>
      </c>
      <c r="AD1264" s="14">
        <v>12320</v>
      </c>
      <c r="AE1264" s="27">
        <v>0.11</v>
      </c>
    </row>
    <row r="1265" spans="1:31" x14ac:dyDescent="0.3">
      <c r="A1265" t="s">
        <v>2015</v>
      </c>
      <c r="B1265" s="2">
        <v>65</v>
      </c>
      <c r="C1265" s="27">
        <v>2.5252525252525252E-2</v>
      </c>
      <c r="D1265" s="2">
        <v>36.969696969696898</v>
      </c>
      <c r="E1265" s="2">
        <v>99</v>
      </c>
      <c r="F1265" s="27">
        <v>3.3985581874356331E-2</v>
      </c>
      <c r="G1265" s="14">
        <v>41.818181818181799</v>
      </c>
      <c r="H1265" s="2">
        <v>96</v>
      </c>
      <c r="I1265" s="27">
        <v>3.382663847780127E-2</v>
      </c>
      <c r="J1265" s="14">
        <v>43.030303030303031</v>
      </c>
      <c r="K1265" s="27">
        <v>0.47692307692307695</v>
      </c>
      <c r="L1265" s="2">
        <v>6783</v>
      </c>
      <c r="M1265" s="27">
        <v>2.4E-2</v>
      </c>
      <c r="N1265" s="2">
        <v>356</v>
      </c>
      <c r="O1265" s="2">
        <v>8641</v>
      </c>
      <c r="P1265" s="27">
        <v>2.9000000000000001E-2</v>
      </c>
      <c r="Q1265" s="14">
        <v>400.61</v>
      </c>
      <c r="R1265" s="2">
        <v>8537</v>
      </c>
      <c r="S1265" s="27">
        <v>2.8000000000000001E-2</v>
      </c>
      <c r="T1265" s="14">
        <v>439.39</v>
      </c>
      <c r="U1265" s="27">
        <v>0.25900000000000001</v>
      </c>
      <c r="V1265" s="2">
        <v>226283</v>
      </c>
      <c r="W1265" s="27">
        <v>1.7999999999999999E-2</v>
      </c>
      <c r="X1265" s="2">
        <v>2185</v>
      </c>
      <c r="Y1265" s="2">
        <v>277063</v>
      </c>
      <c r="Z1265" s="27">
        <v>2.1999999999999999E-2</v>
      </c>
      <c r="AA1265" s="14">
        <v>2328.48</v>
      </c>
      <c r="AB1265" s="2">
        <v>241176</v>
      </c>
      <c r="AC1265" s="27">
        <v>1.7999999999999999E-2</v>
      </c>
      <c r="AD1265" s="14">
        <v>2520</v>
      </c>
      <c r="AE1265" s="27">
        <v>6.6000000000000003E-2</v>
      </c>
    </row>
    <row r="1266" spans="1:31" x14ac:dyDescent="0.3">
      <c r="A1266" t="s">
        <v>2016</v>
      </c>
      <c r="B1266" s="2">
        <v>66</v>
      </c>
      <c r="C1266" s="27">
        <v>2.564102564102564E-2</v>
      </c>
      <c r="D1266" s="2">
        <v>38.787878787878697</v>
      </c>
      <c r="E1266" s="2">
        <v>229</v>
      </c>
      <c r="F1266" s="27">
        <v>7.8613113628561618E-2</v>
      </c>
      <c r="G1266" s="14">
        <v>53.3333333333333</v>
      </c>
      <c r="H1266" s="2">
        <v>82</v>
      </c>
      <c r="I1266" s="27">
        <v>2.8893587033121917E-2</v>
      </c>
      <c r="J1266" s="14">
        <v>40.606060606060609</v>
      </c>
      <c r="K1266" s="27">
        <v>0.24242424242424243</v>
      </c>
      <c r="L1266" s="2">
        <v>9789</v>
      </c>
      <c r="M1266" s="27">
        <v>3.4000000000000002E-2</v>
      </c>
      <c r="N1266" s="2">
        <v>422</v>
      </c>
      <c r="O1266" s="2">
        <v>10390</v>
      </c>
      <c r="P1266" s="27">
        <v>3.5000000000000003E-2</v>
      </c>
      <c r="Q1266" s="14">
        <v>386.67</v>
      </c>
      <c r="R1266" s="2">
        <v>7371</v>
      </c>
      <c r="S1266" s="27">
        <v>2.4E-2</v>
      </c>
      <c r="T1266" s="14">
        <v>387.27</v>
      </c>
      <c r="U1266" s="27">
        <v>-0.247</v>
      </c>
      <c r="V1266" s="2">
        <v>242427</v>
      </c>
      <c r="W1266" s="27">
        <v>0.02</v>
      </c>
      <c r="X1266" s="2">
        <v>2296</v>
      </c>
      <c r="Y1266" s="2">
        <v>257195</v>
      </c>
      <c r="Z1266" s="27">
        <v>0.02</v>
      </c>
      <c r="AA1266" s="14">
        <v>2288.48</v>
      </c>
      <c r="AB1266" s="2">
        <v>172745</v>
      </c>
      <c r="AC1266" s="27">
        <v>1.2999999999999999E-2</v>
      </c>
      <c r="AD1266" s="14">
        <v>1878.79</v>
      </c>
      <c r="AE1266" s="27">
        <v>-0.28699999999999998</v>
      </c>
    </row>
    <row r="1267" spans="1:31" x14ac:dyDescent="0.3">
      <c r="A1267" t="s">
        <v>1879</v>
      </c>
      <c r="B1267" s="2">
        <v>287</v>
      </c>
      <c r="C1267" s="27">
        <v>0.1114996114996115</v>
      </c>
      <c r="D1267" s="2">
        <v>78.787878787878796</v>
      </c>
      <c r="E1267" s="2">
        <v>270</v>
      </c>
      <c r="F1267" s="27">
        <v>9.2687950566426369E-2</v>
      </c>
      <c r="G1267" s="14">
        <v>62.424242424242401</v>
      </c>
      <c r="H1267" s="2">
        <v>198</v>
      </c>
      <c r="I1267" s="27">
        <v>6.9767441860465115E-2</v>
      </c>
      <c r="J1267" s="14">
        <v>66.666666666666671</v>
      </c>
      <c r="K1267" s="27">
        <v>-0.31010452961672474</v>
      </c>
      <c r="L1267" s="2">
        <v>14954</v>
      </c>
      <c r="M1267" s="27">
        <v>5.2999999999999999E-2</v>
      </c>
      <c r="N1267" s="2">
        <v>492</v>
      </c>
      <c r="O1267" s="2">
        <v>15398</v>
      </c>
      <c r="P1267" s="27">
        <v>5.1999999999999998E-2</v>
      </c>
      <c r="Q1267" s="14">
        <v>556.97</v>
      </c>
      <c r="R1267" s="2">
        <v>13234</v>
      </c>
      <c r="S1267" s="27">
        <v>4.2999999999999997E-2</v>
      </c>
      <c r="T1267" s="14">
        <v>606.05999999999995</v>
      </c>
      <c r="U1267" s="27">
        <v>-0.115</v>
      </c>
      <c r="V1267" s="2">
        <v>446735</v>
      </c>
      <c r="W1267" s="27">
        <v>3.5999999999999997E-2</v>
      </c>
      <c r="X1267" s="2">
        <v>2538</v>
      </c>
      <c r="Y1267" s="2">
        <v>476002</v>
      </c>
      <c r="Z1267" s="27">
        <v>3.6999999999999998E-2</v>
      </c>
      <c r="AA1267" s="14">
        <v>2651.52</v>
      </c>
      <c r="AB1267" s="2">
        <v>366245</v>
      </c>
      <c r="AC1267" s="27">
        <v>2.8000000000000001E-2</v>
      </c>
      <c r="AD1267" s="14">
        <v>2872.73</v>
      </c>
      <c r="AE1267" s="27">
        <v>-0.18</v>
      </c>
    </row>
    <row r="1268" spans="1:31" x14ac:dyDescent="0.3">
      <c r="A1268" t="s">
        <v>1880</v>
      </c>
      <c r="B1268" s="2">
        <v>343</v>
      </c>
      <c r="C1268" s="27">
        <v>0.13325563325563325</v>
      </c>
      <c r="D1268" s="2">
        <v>100</v>
      </c>
      <c r="E1268" s="2">
        <v>278</v>
      </c>
      <c r="F1268" s="27">
        <v>9.5434260212839003E-2</v>
      </c>
      <c r="G1268" s="14">
        <v>62.424242424242401</v>
      </c>
      <c r="H1268" s="2">
        <v>167</v>
      </c>
      <c r="I1268" s="27">
        <v>5.8844256518675121E-2</v>
      </c>
      <c r="J1268" s="14">
        <v>62.424242424242429</v>
      </c>
      <c r="K1268" s="27">
        <v>-0.51311953352769679</v>
      </c>
      <c r="L1268" s="2">
        <v>12267</v>
      </c>
      <c r="M1268" s="27">
        <v>4.2999999999999997E-2</v>
      </c>
      <c r="N1268" s="2">
        <v>463</v>
      </c>
      <c r="O1268" s="2">
        <v>14069</v>
      </c>
      <c r="P1268" s="27">
        <v>4.7E-2</v>
      </c>
      <c r="Q1268" s="14">
        <v>538.17999999999995</v>
      </c>
      <c r="R1268" s="2">
        <v>10227</v>
      </c>
      <c r="S1268" s="27">
        <v>3.3000000000000002E-2</v>
      </c>
      <c r="T1268" s="14">
        <v>554.54999999999995</v>
      </c>
      <c r="U1268" s="27">
        <v>-0.16600000000000001</v>
      </c>
      <c r="V1268" s="2">
        <v>380096</v>
      </c>
      <c r="W1268" s="27">
        <v>3.1E-2</v>
      </c>
      <c r="X1268" s="2">
        <v>2638</v>
      </c>
      <c r="Y1268" s="2">
        <v>400378</v>
      </c>
      <c r="Z1268" s="27">
        <v>3.1E-2</v>
      </c>
      <c r="AA1268" s="14">
        <v>2758.79</v>
      </c>
      <c r="AB1268" s="2">
        <v>282995</v>
      </c>
      <c r="AC1268" s="27">
        <v>2.1999999999999999E-2</v>
      </c>
      <c r="AD1268" s="14">
        <v>2645.45</v>
      </c>
      <c r="AE1268" s="27">
        <v>-0.255</v>
      </c>
    </row>
    <row r="1269" spans="1:31" x14ac:dyDescent="0.3">
      <c r="A1269" t="s">
        <v>1881</v>
      </c>
      <c r="B1269" s="2">
        <v>111</v>
      </c>
      <c r="C1269" s="27">
        <v>4.312354312354312E-2</v>
      </c>
      <c r="D1269" s="2">
        <v>53.939393939393902</v>
      </c>
      <c r="E1269" s="2">
        <v>255</v>
      </c>
      <c r="F1269" s="27">
        <v>8.7538619979402682E-2</v>
      </c>
      <c r="G1269" s="14">
        <v>73.3333333333333</v>
      </c>
      <c r="H1269" s="2">
        <v>224</v>
      </c>
      <c r="I1269" s="27">
        <v>7.8928823114869623E-2</v>
      </c>
      <c r="J1269" s="14">
        <v>66.666666666666671</v>
      </c>
      <c r="K1269" s="27">
        <v>1.0180180180180181</v>
      </c>
      <c r="L1269" s="2">
        <v>11865</v>
      </c>
      <c r="M1269" s="27">
        <v>4.2000000000000003E-2</v>
      </c>
      <c r="N1269" s="2">
        <v>457</v>
      </c>
      <c r="O1269" s="2">
        <v>12051</v>
      </c>
      <c r="P1269" s="27">
        <v>4.1000000000000002E-2</v>
      </c>
      <c r="Q1269" s="14">
        <v>501.82</v>
      </c>
      <c r="R1269" s="2">
        <v>12306</v>
      </c>
      <c r="S1269" s="27">
        <v>0.04</v>
      </c>
      <c r="T1269" s="14">
        <v>615.76</v>
      </c>
      <c r="U1269" s="27">
        <v>3.6999999999999998E-2</v>
      </c>
      <c r="V1269" s="2">
        <v>366433</v>
      </c>
      <c r="W1269" s="27">
        <v>0.03</v>
      </c>
      <c r="X1269" s="2">
        <v>2552</v>
      </c>
      <c r="Y1269" s="2">
        <v>391805</v>
      </c>
      <c r="Z1269" s="27">
        <v>3.1E-2</v>
      </c>
      <c r="AA1269" s="14">
        <v>2773.33</v>
      </c>
      <c r="AB1269" s="2">
        <v>302143</v>
      </c>
      <c r="AC1269" s="27">
        <v>2.3E-2</v>
      </c>
      <c r="AD1269" s="14">
        <v>2930.3</v>
      </c>
      <c r="AE1269" s="27">
        <v>-0.17499999999999999</v>
      </c>
    </row>
    <row r="1270" spans="1:31" x14ac:dyDescent="0.3">
      <c r="A1270" t="s">
        <v>2017</v>
      </c>
      <c r="B1270" s="2">
        <v>298</v>
      </c>
      <c r="C1270" s="27">
        <v>0.11577311577311578</v>
      </c>
      <c r="D1270" s="2">
        <v>85.454545454545396</v>
      </c>
      <c r="E1270" s="2">
        <v>349</v>
      </c>
      <c r="F1270" s="27">
        <v>0.11980775832475112</v>
      </c>
      <c r="G1270" s="14">
        <v>74.545454545454504</v>
      </c>
      <c r="H1270" s="2">
        <v>275</v>
      </c>
      <c r="I1270" s="27">
        <v>9.6899224806201556E-2</v>
      </c>
      <c r="J1270" s="14">
        <v>80</v>
      </c>
      <c r="K1270" s="27">
        <v>-7.7181208053691275E-2</v>
      </c>
      <c r="L1270" s="2">
        <v>18484</v>
      </c>
      <c r="M1270" s="27">
        <v>6.5000000000000002E-2</v>
      </c>
      <c r="N1270" s="2">
        <v>569</v>
      </c>
      <c r="O1270" s="2">
        <v>21721</v>
      </c>
      <c r="P1270" s="27">
        <v>7.2999999999999995E-2</v>
      </c>
      <c r="Q1270" s="14">
        <v>616.36</v>
      </c>
      <c r="R1270" s="2">
        <v>18630</v>
      </c>
      <c r="S1270" s="27">
        <v>0.06</v>
      </c>
      <c r="T1270" s="14">
        <v>792.12</v>
      </c>
      <c r="U1270" s="27">
        <v>8.0000000000000002E-3</v>
      </c>
      <c r="V1270" s="2">
        <v>658465</v>
      </c>
      <c r="W1270" s="27">
        <v>5.2999999999999999E-2</v>
      </c>
      <c r="X1270" s="2">
        <v>4608</v>
      </c>
      <c r="Y1270" s="2">
        <v>685852</v>
      </c>
      <c r="Z1270" s="27">
        <v>5.3999999999999999E-2</v>
      </c>
      <c r="AA1270" s="14">
        <v>3678.79</v>
      </c>
      <c r="AB1270" s="2">
        <v>562032</v>
      </c>
      <c r="AC1270" s="27">
        <v>4.2999999999999997E-2</v>
      </c>
      <c r="AD1270" s="14">
        <v>3978.18</v>
      </c>
      <c r="AE1270" s="27">
        <v>-0.14599999999999999</v>
      </c>
    </row>
    <row r="1271" spans="1:31" x14ac:dyDescent="0.3">
      <c r="A1271" t="s">
        <v>2018</v>
      </c>
      <c r="B1271" s="2">
        <v>123</v>
      </c>
      <c r="C1271" s="27">
        <v>4.7785547785547784E-2</v>
      </c>
      <c r="D1271" s="2">
        <v>47.878787878787797</v>
      </c>
      <c r="E1271" s="2">
        <v>119</v>
      </c>
      <c r="F1271" s="27">
        <v>4.0851355990387916E-2</v>
      </c>
      <c r="G1271" s="14">
        <v>39.393939393939398</v>
      </c>
      <c r="H1271" s="2">
        <v>325</v>
      </c>
      <c r="I1271" s="27">
        <v>0.11451726568005638</v>
      </c>
      <c r="J1271" s="14">
        <v>81.818181818181827</v>
      </c>
      <c r="K1271" s="27">
        <v>1.6422764227642277</v>
      </c>
      <c r="L1271" s="2">
        <v>20190</v>
      </c>
      <c r="M1271" s="27">
        <v>7.0999999999999994E-2</v>
      </c>
      <c r="N1271" s="2">
        <v>641</v>
      </c>
      <c r="O1271" s="2">
        <v>20034</v>
      </c>
      <c r="P1271" s="27">
        <v>6.8000000000000005E-2</v>
      </c>
      <c r="Q1271" s="14">
        <v>671.52</v>
      </c>
      <c r="R1271" s="2">
        <v>21269</v>
      </c>
      <c r="S1271" s="27">
        <v>6.9000000000000006E-2</v>
      </c>
      <c r="T1271" s="14">
        <v>745.45</v>
      </c>
      <c r="U1271" s="27">
        <v>5.2999999999999999E-2</v>
      </c>
      <c r="V1271" s="2">
        <v>818117</v>
      </c>
      <c r="W1271" s="27">
        <v>6.6000000000000003E-2</v>
      </c>
      <c r="X1271" s="2">
        <v>4501</v>
      </c>
      <c r="Y1271" s="2">
        <v>834886</v>
      </c>
      <c r="Z1271" s="27">
        <v>6.6000000000000003E-2</v>
      </c>
      <c r="AA1271" s="14">
        <v>4109.09</v>
      </c>
      <c r="AB1271" s="2">
        <v>747735</v>
      </c>
      <c r="AC1271" s="27">
        <v>5.7000000000000002E-2</v>
      </c>
      <c r="AD1271" s="14">
        <v>4903.03</v>
      </c>
      <c r="AE1271" s="27">
        <v>-8.5999999999999993E-2</v>
      </c>
    </row>
    <row r="1272" spans="1:31" x14ac:dyDescent="0.3">
      <c r="A1272" t="s">
        <v>2019</v>
      </c>
      <c r="B1272" s="2">
        <v>63</v>
      </c>
      <c r="C1272" s="27">
        <v>2.4475524475524476E-2</v>
      </c>
      <c r="D1272" s="2">
        <v>30.909090909090899</v>
      </c>
      <c r="E1272" s="2">
        <v>196</v>
      </c>
      <c r="F1272" s="27">
        <v>6.7284586337109514E-2</v>
      </c>
      <c r="G1272" s="14">
        <v>52.121212121212103</v>
      </c>
      <c r="H1272" s="2">
        <v>89</v>
      </c>
      <c r="I1272" s="27">
        <v>3.1360112755461592E-2</v>
      </c>
      <c r="J1272" s="14">
        <v>35.151515151515156</v>
      </c>
      <c r="K1272" s="27">
        <v>0.41269841269841268</v>
      </c>
      <c r="L1272" s="2">
        <v>18206</v>
      </c>
      <c r="M1272" s="27">
        <v>6.4000000000000001E-2</v>
      </c>
      <c r="N1272" s="2">
        <v>523</v>
      </c>
      <c r="O1272" s="2">
        <v>20126</v>
      </c>
      <c r="P1272" s="27">
        <v>6.8000000000000005E-2</v>
      </c>
      <c r="Q1272" s="14">
        <v>523.03</v>
      </c>
      <c r="R1272" s="2">
        <v>24530</v>
      </c>
      <c r="S1272" s="27">
        <v>7.9000000000000001E-2</v>
      </c>
      <c r="T1272" s="14">
        <v>772.12</v>
      </c>
      <c r="U1272" s="27">
        <v>0.34699999999999998</v>
      </c>
      <c r="V1272" s="2">
        <v>942286</v>
      </c>
      <c r="W1272" s="27">
        <v>7.5999999999999998E-2</v>
      </c>
      <c r="X1272" s="2">
        <v>5480</v>
      </c>
      <c r="Y1272" s="2">
        <v>983699</v>
      </c>
      <c r="Z1272" s="27">
        <v>7.6999999999999999E-2</v>
      </c>
      <c r="AA1272" s="14">
        <v>4815.1499999999996</v>
      </c>
      <c r="AB1272" s="2">
        <v>1019318</v>
      </c>
      <c r="AC1272" s="27">
        <v>7.8E-2</v>
      </c>
      <c r="AD1272" s="14">
        <v>5607.88</v>
      </c>
      <c r="AE1272" s="27">
        <v>8.2000000000000003E-2</v>
      </c>
    </row>
    <row r="1273" spans="1:31" x14ac:dyDescent="0.3">
      <c r="A1273" t="s">
        <v>1889</v>
      </c>
      <c r="B1273" s="2">
        <v>41</v>
      </c>
      <c r="C1273" s="27">
        <v>1.5928515928515928E-2</v>
      </c>
      <c r="D1273" s="2">
        <v>25.4545454545454</v>
      </c>
      <c r="E1273" s="2">
        <v>17</v>
      </c>
      <c r="F1273" s="27">
        <v>5.8359079986268448E-3</v>
      </c>
      <c r="G1273" s="14">
        <v>16.363636363636299</v>
      </c>
      <c r="H1273" s="2">
        <v>17</v>
      </c>
      <c r="I1273" s="27">
        <v>5.9901338971106409E-3</v>
      </c>
      <c r="J1273" s="14">
        <v>16.363636363636363</v>
      </c>
      <c r="K1273" s="27">
        <v>-0.58536585365853655</v>
      </c>
      <c r="L1273" s="2">
        <v>8377</v>
      </c>
      <c r="M1273" s="27">
        <v>0.03</v>
      </c>
      <c r="N1273" s="2">
        <v>405</v>
      </c>
      <c r="O1273" s="2">
        <v>8429</v>
      </c>
      <c r="P1273" s="27">
        <v>2.8000000000000001E-2</v>
      </c>
      <c r="Q1273" s="14">
        <v>389.7</v>
      </c>
      <c r="R1273" s="2">
        <v>11969</v>
      </c>
      <c r="S1273" s="27">
        <v>3.9E-2</v>
      </c>
      <c r="T1273" s="14">
        <v>516.97</v>
      </c>
      <c r="U1273" s="27">
        <v>0.42899999999999999</v>
      </c>
      <c r="V1273" s="2">
        <v>529237</v>
      </c>
      <c r="W1273" s="27">
        <v>4.2999999999999997E-2</v>
      </c>
      <c r="X1273" s="2">
        <v>3598</v>
      </c>
      <c r="Y1273" s="2">
        <v>586909</v>
      </c>
      <c r="Z1273" s="27">
        <v>4.5999999999999999E-2</v>
      </c>
      <c r="AA1273" s="14">
        <v>3265.45</v>
      </c>
      <c r="AB1273" s="2">
        <v>697540</v>
      </c>
      <c r="AC1273" s="27">
        <v>5.2999999999999999E-2</v>
      </c>
      <c r="AD1273" s="14">
        <v>3797.58</v>
      </c>
      <c r="AE1273" s="27">
        <v>0.318</v>
      </c>
    </row>
    <row r="1274" spans="1:31" x14ac:dyDescent="0.3">
      <c r="A1274" t="s">
        <v>2020</v>
      </c>
      <c r="B1274" s="2">
        <v>11</v>
      </c>
      <c r="C1274" s="27">
        <v>4.2735042735042739E-3</v>
      </c>
      <c r="D1274" s="2">
        <v>11.5151515151515</v>
      </c>
      <c r="E1274" s="2">
        <v>18</v>
      </c>
      <c r="F1274" s="27">
        <v>6.1791967044284241E-3</v>
      </c>
      <c r="G1274" s="14">
        <v>16.969696969696901</v>
      </c>
      <c r="H1274" s="2">
        <v>18</v>
      </c>
      <c r="I1274" s="27">
        <v>6.3424947145877377E-3</v>
      </c>
      <c r="J1274" s="14">
        <v>17.575757575757578</v>
      </c>
      <c r="K1274" s="27">
        <v>0.63636363636363635</v>
      </c>
      <c r="L1274" s="2">
        <v>5023</v>
      </c>
      <c r="M1274" s="27">
        <v>1.7999999999999999E-2</v>
      </c>
      <c r="N1274" s="2">
        <v>363</v>
      </c>
      <c r="O1274" s="2">
        <v>6507</v>
      </c>
      <c r="P1274" s="27">
        <v>2.1999999999999999E-2</v>
      </c>
      <c r="Q1274" s="14">
        <v>347.88</v>
      </c>
      <c r="R1274" s="2">
        <v>10982</v>
      </c>
      <c r="S1274" s="27">
        <v>3.5000000000000003E-2</v>
      </c>
      <c r="T1274" s="14">
        <v>520.61</v>
      </c>
      <c r="U1274" s="27">
        <v>1.1859999999999999</v>
      </c>
      <c r="V1274" s="2">
        <v>440972</v>
      </c>
      <c r="W1274" s="27">
        <v>3.5999999999999997E-2</v>
      </c>
      <c r="X1274" s="2">
        <v>3290</v>
      </c>
      <c r="Y1274" s="2">
        <v>557763</v>
      </c>
      <c r="Z1274" s="27">
        <v>4.3999999999999997E-2</v>
      </c>
      <c r="AA1274" s="14">
        <v>3693.33</v>
      </c>
      <c r="AB1274" s="2">
        <v>777684</v>
      </c>
      <c r="AC1274" s="27">
        <v>5.8999999999999997E-2</v>
      </c>
      <c r="AD1274" s="14">
        <v>5070.91</v>
      </c>
      <c r="AE1274" s="27">
        <v>0.76400000000000001</v>
      </c>
    </row>
    <row r="1275" spans="1:31" x14ac:dyDescent="0.3">
      <c r="A1275" t="s">
        <v>2021</v>
      </c>
      <c r="B1275" s="2">
        <v>0</v>
      </c>
      <c r="C1275" s="27">
        <v>0</v>
      </c>
      <c r="D1275" s="2">
        <v>80</v>
      </c>
      <c r="E1275" s="2">
        <v>0</v>
      </c>
      <c r="F1275" s="27">
        <v>0</v>
      </c>
      <c r="G1275" s="14">
        <v>11.5151515151515</v>
      </c>
      <c r="H1275" s="2">
        <v>0</v>
      </c>
      <c r="I1275" s="27">
        <v>0</v>
      </c>
      <c r="J1275" s="14">
        <v>12.727272727272728</v>
      </c>
      <c r="K1275" s="27"/>
      <c r="L1275" s="2">
        <v>1766</v>
      </c>
      <c r="M1275" s="27">
        <v>6.0000000000000001E-3</v>
      </c>
      <c r="N1275" s="2">
        <v>208</v>
      </c>
      <c r="O1275" s="2">
        <v>2465</v>
      </c>
      <c r="P1275" s="27">
        <v>8.0000000000000002E-3</v>
      </c>
      <c r="Q1275" s="14">
        <v>230.91</v>
      </c>
      <c r="R1275" s="2">
        <v>4622</v>
      </c>
      <c r="S1275" s="27">
        <v>1.4999999999999999E-2</v>
      </c>
      <c r="T1275" s="14">
        <v>374.55</v>
      </c>
      <c r="U1275" s="27">
        <v>1.617</v>
      </c>
      <c r="V1275" s="2">
        <v>229751</v>
      </c>
      <c r="W1275" s="27">
        <v>1.9E-2</v>
      </c>
      <c r="X1275" s="2">
        <v>2084</v>
      </c>
      <c r="Y1275" s="2">
        <v>357073</v>
      </c>
      <c r="Z1275" s="27">
        <v>2.8000000000000001E-2</v>
      </c>
      <c r="AA1275" s="14">
        <v>2765.45</v>
      </c>
      <c r="AB1275" s="2">
        <v>692183</v>
      </c>
      <c r="AC1275" s="27">
        <v>5.2999999999999999E-2</v>
      </c>
      <c r="AD1275" s="14">
        <v>4330.3</v>
      </c>
      <c r="AE1275" s="27">
        <v>2.0129999999999999</v>
      </c>
    </row>
    <row r="1276" spans="1:31" x14ac:dyDescent="0.3">
      <c r="A1276" s="18"/>
      <c r="B1276" s="18"/>
      <c r="C1276" s="18"/>
      <c r="D1276" s="18"/>
      <c r="E1276" s="18"/>
      <c r="F1276" s="18"/>
      <c r="G1276" s="18"/>
      <c r="H1276" s="18"/>
      <c r="I1276" s="18"/>
      <c r="J1276" s="18"/>
      <c r="K1276" s="18"/>
      <c r="L1276" s="18"/>
      <c r="M1276" s="18"/>
      <c r="N1276" s="18"/>
      <c r="O1276" s="18"/>
      <c r="P1276" s="18"/>
      <c r="Q1276" s="18"/>
      <c r="R1276" s="18"/>
      <c r="S1276" s="18"/>
      <c r="T1276" s="18"/>
      <c r="U1276" s="18"/>
      <c r="V1276" s="18"/>
      <c r="W1276" s="18"/>
      <c r="X1276" s="18"/>
      <c r="Y1276" s="18"/>
      <c r="Z1276" s="18"/>
      <c r="AA1276" s="18"/>
      <c r="AB1276" s="18"/>
      <c r="AC1276" s="18"/>
      <c r="AD1276" s="18"/>
      <c r="AE1276" s="18"/>
    </row>
    <row r="1277" spans="1:31" x14ac:dyDescent="0.3">
      <c r="A1277" s="122" t="s">
        <v>2022</v>
      </c>
      <c r="B1277" s="122"/>
      <c r="C1277" s="122"/>
      <c r="D1277" s="122"/>
      <c r="E1277" s="122"/>
      <c r="F1277" s="122"/>
      <c r="G1277" s="122"/>
      <c r="H1277" s="122"/>
      <c r="I1277" s="122"/>
      <c r="J1277" s="122"/>
      <c r="K1277" s="122"/>
      <c r="L1277" s="122"/>
      <c r="M1277" s="122"/>
      <c r="N1277" s="122"/>
      <c r="O1277" s="122"/>
      <c r="P1277" s="122"/>
      <c r="Q1277" s="122"/>
      <c r="R1277" s="122"/>
      <c r="S1277" s="122"/>
      <c r="T1277" s="122"/>
      <c r="U1277" s="122"/>
      <c r="V1277" s="122"/>
      <c r="W1277" s="122"/>
      <c r="X1277" s="122"/>
      <c r="Y1277" s="122"/>
      <c r="Z1277" s="122"/>
      <c r="AA1277" s="122"/>
      <c r="AB1277" s="122"/>
      <c r="AC1277" s="122"/>
      <c r="AD1277" s="122"/>
      <c r="AE1277" s="122"/>
    </row>
    <row r="1278" spans="1:31" x14ac:dyDescent="0.3">
      <c r="B1278" s="198" t="s">
        <v>1720</v>
      </c>
      <c r="C1278" s="198"/>
      <c r="D1278" s="198" t="s">
        <v>1721</v>
      </c>
      <c r="E1278" s="198" t="s">
        <v>1720</v>
      </c>
      <c r="F1278" s="198"/>
      <c r="G1278" s="198" t="s">
        <v>1721</v>
      </c>
      <c r="H1278" s="198" t="s">
        <v>1720</v>
      </c>
      <c r="I1278" s="198"/>
      <c r="J1278" s="198" t="s">
        <v>1721</v>
      </c>
      <c r="K1278" t="s">
        <v>188</v>
      </c>
      <c r="L1278" s="198" t="s">
        <v>1720</v>
      </c>
      <c r="M1278" s="198"/>
      <c r="N1278" s="198" t="s">
        <v>1721</v>
      </c>
      <c r="O1278" s="198" t="s">
        <v>1720</v>
      </c>
      <c r="P1278" s="198"/>
      <c r="Q1278" s="198" t="s">
        <v>1721</v>
      </c>
      <c r="R1278" s="198" t="s">
        <v>1720</v>
      </c>
      <c r="S1278" s="198"/>
      <c r="T1278" s="198" t="s">
        <v>1721</v>
      </c>
      <c r="U1278" t="s">
        <v>188</v>
      </c>
      <c r="V1278" s="198" t="s">
        <v>1720</v>
      </c>
      <c r="W1278" s="198"/>
      <c r="X1278" s="198" t="s">
        <v>1721</v>
      </c>
      <c r="Y1278" s="198" t="s">
        <v>1720</v>
      </c>
      <c r="Z1278" s="198"/>
      <c r="AA1278" s="198" t="s">
        <v>1721</v>
      </c>
      <c r="AB1278" s="198" t="s">
        <v>1720</v>
      </c>
      <c r="AC1278" s="198"/>
      <c r="AD1278" s="198" t="s">
        <v>1721</v>
      </c>
      <c r="AE1278" t="s">
        <v>188</v>
      </c>
    </row>
    <row r="1279" spans="1:31" x14ac:dyDescent="0.3">
      <c r="A1279" t="s">
        <v>190</v>
      </c>
      <c r="B1279" s="14" t="s">
        <v>188</v>
      </c>
      <c r="C1279" s="27" t="s">
        <v>188</v>
      </c>
      <c r="D1279" s="14" t="s">
        <v>188</v>
      </c>
      <c r="E1279" s="14" t="s">
        <v>188</v>
      </c>
      <c r="F1279" s="27" t="s">
        <v>188</v>
      </c>
      <c r="G1279" s="14" t="s">
        <v>188</v>
      </c>
      <c r="H1279" s="14" t="s">
        <v>188</v>
      </c>
      <c r="I1279" s="27" t="s">
        <v>188</v>
      </c>
      <c r="J1279" s="14" t="s">
        <v>188</v>
      </c>
      <c r="L1279" s="14">
        <v>5.8</v>
      </c>
      <c r="M1279" s="27" t="s">
        <v>188</v>
      </c>
      <c r="N1279" s="14">
        <v>-0.61</v>
      </c>
      <c r="O1279" s="14">
        <v>7.7</v>
      </c>
      <c r="P1279" s="27" t="s">
        <v>188</v>
      </c>
      <c r="Q1279" s="14">
        <v>-0.61</v>
      </c>
      <c r="R1279" s="14">
        <v>12.2</v>
      </c>
      <c r="S1279" s="27" t="s">
        <v>188</v>
      </c>
      <c r="T1279" s="14" t="s">
        <v>188</v>
      </c>
      <c r="U1279" s="27">
        <v>1.103</v>
      </c>
      <c r="V1279" s="14">
        <v>5.3</v>
      </c>
      <c r="W1279" s="27" t="s">
        <v>188</v>
      </c>
      <c r="X1279" s="14">
        <v>-0.61</v>
      </c>
      <c r="Y1279" s="14">
        <v>8</v>
      </c>
      <c r="Z1279" s="27" t="s">
        <v>188</v>
      </c>
      <c r="AA1279" s="14">
        <v>-0.61</v>
      </c>
      <c r="AB1279" s="14">
        <v>12</v>
      </c>
      <c r="AC1279" s="27" t="s">
        <v>188</v>
      </c>
      <c r="AD1279" s="14" t="s">
        <v>188</v>
      </c>
      <c r="AE1279" s="27">
        <v>1.264</v>
      </c>
    </row>
    <row r="1280" spans="1:31" x14ac:dyDescent="0.3">
      <c r="A1280" s="18"/>
      <c r="B1280" s="18"/>
      <c r="C1280" s="18"/>
      <c r="D1280" s="18"/>
      <c r="E1280" s="18"/>
      <c r="F1280" s="18"/>
      <c r="G1280" s="18"/>
      <c r="H1280" s="18"/>
      <c r="I1280" s="18"/>
      <c r="J1280" s="18"/>
      <c r="K1280" s="18"/>
      <c r="L1280" s="18"/>
      <c r="M1280" s="18"/>
      <c r="N1280" s="18"/>
      <c r="O1280" s="18"/>
      <c r="P1280" s="18"/>
      <c r="Q1280" s="18"/>
      <c r="R1280" s="18"/>
      <c r="S1280" s="18"/>
      <c r="T1280" s="18"/>
      <c r="U1280" s="18"/>
      <c r="V1280" s="18"/>
      <c r="W1280" s="18"/>
      <c r="X1280" s="18"/>
      <c r="Y1280" s="18"/>
      <c r="Z1280" s="18"/>
      <c r="AA1280" s="18"/>
      <c r="AB1280" s="18"/>
      <c r="AC1280" s="18"/>
      <c r="AD1280" s="18"/>
      <c r="AE1280" s="18"/>
    </row>
    <row r="1281" spans="1:31" x14ac:dyDescent="0.3">
      <c r="A1281" s="122" t="s">
        <v>2023</v>
      </c>
      <c r="B1281" s="122"/>
      <c r="C1281" s="122"/>
      <c r="D1281" s="122"/>
      <c r="E1281" s="122"/>
      <c r="F1281" s="122"/>
      <c r="G1281" s="122"/>
      <c r="H1281" s="122"/>
      <c r="I1281" s="122"/>
      <c r="J1281" s="122"/>
      <c r="K1281" s="122"/>
      <c r="L1281" s="122"/>
      <c r="M1281" s="122"/>
      <c r="N1281" s="122"/>
      <c r="O1281" s="122"/>
      <c r="P1281" s="122"/>
      <c r="Q1281" s="122"/>
      <c r="R1281" s="122"/>
      <c r="S1281" s="122"/>
      <c r="T1281" s="122"/>
      <c r="U1281" s="122"/>
      <c r="V1281" s="122"/>
      <c r="W1281" s="122"/>
      <c r="X1281" s="122"/>
      <c r="Y1281" s="122"/>
      <c r="Z1281" s="122"/>
      <c r="AA1281" s="122"/>
      <c r="AB1281" s="122"/>
      <c r="AC1281" s="122"/>
      <c r="AD1281" s="122"/>
      <c r="AE1281" s="122"/>
    </row>
    <row r="1282" spans="1:31" x14ac:dyDescent="0.3">
      <c r="B1282" s="198" t="s">
        <v>1720</v>
      </c>
      <c r="C1282" s="198"/>
      <c r="D1282" s="198" t="s">
        <v>1721</v>
      </c>
      <c r="E1282" s="198" t="s">
        <v>1720</v>
      </c>
      <c r="F1282" s="198"/>
      <c r="G1282" s="198" t="s">
        <v>1721</v>
      </c>
      <c r="H1282" s="198" t="s">
        <v>1720</v>
      </c>
      <c r="I1282" s="198"/>
      <c r="J1282" s="198" t="s">
        <v>1721</v>
      </c>
      <c r="K1282" t="s">
        <v>188</v>
      </c>
      <c r="L1282" s="198" t="s">
        <v>1720</v>
      </c>
      <c r="M1282" s="198"/>
      <c r="N1282" s="198" t="s">
        <v>1721</v>
      </c>
      <c r="O1282" s="198" t="s">
        <v>1720</v>
      </c>
      <c r="P1282" s="198"/>
      <c r="Q1282" s="198" t="s">
        <v>1721</v>
      </c>
      <c r="R1282" s="198" t="s">
        <v>1720</v>
      </c>
      <c r="S1282" s="198"/>
      <c r="T1282" s="198" t="s">
        <v>1721</v>
      </c>
      <c r="U1282" t="s">
        <v>188</v>
      </c>
      <c r="V1282" s="198" t="s">
        <v>1720</v>
      </c>
      <c r="W1282" s="198"/>
      <c r="X1282" s="198" t="s">
        <v>1721</v>
      </c>
      <c r="Y1282" s="198" t="s">
        <v>1720</v>
      </c>
      <c r="Z1282" s="198"/>
      <c r="AA1282" s="198" t="s">
        <v>1721</v>
      </c>
      <c r="AB1282" s="198" t="s">
        <v>1720</v>
      </c>
      <c r="AC1282" s="198"/>
      <c r="AD1282" s="198" t="s">
        <v>1721</v>
      </c>
      <c r="AE1282" t="s">
        <v>188</v>
      </c>
    </row>
    <row r="1283" spans="1:31" x14ac:dyDescent="0.3">
      <c r="A1283" t="s">
        <v>190</v>
      </c>
      <c r="B1283" s="2">
        <v>222</v>
      </c>
      <c r="C1283" s="27" t="s">
        <v>188</v>
      </c>
      <c r="D1283" s="2">
        <v>-0.60606060606059997</v>
      </c>
      <c r="E1283" s="2">
        <v>38</v>
      </c>
      <c r="F1283" s="27" t="s">
        <v>188</v>
      </c>
      <c r="G1283" s="2">
        <v>-1</v>
      </c>
      <c r="H1283" s="2">
        <v>167</v>
      </c>
      <c r="I1283" s="27" t="s">
        <v>188</v>
      </c>
      <c r="J1283" s="14" t="s">
        <v>188</v>
      </c>
      <c r="K1283" s="27">
        <v>-0.24774774774774774</v>
      </c>
      <c r="L1283" s="2">
        <v>26383</v>
      </c>
      <c r="M1283" s="27" t="s">
        <v>188</v>
      </c>
      <c r="N1283" s="2">
        <v>-1</v>
      </c>
      <c r="O1283" s="2">
        <v>25650</v>
      </c>
      <c r="P1283" s="27" t="s">
        <v>188</v>
      </c>
      <c r="Q1283" s="2">
        <v>-1</v>
      </c>
      <c r="R1283" s="2">
        <v>23260</v>
      </c>
      <c r="S1283" s="27" t="s">
        <v>188</v>
      </c>
      <c r="T1283" s="14" t="s">
        <v>188</v>
      </c>
      <c r="U1283" s="27">
        <v>-0.11799999999999999</v>
      </c>
      <c r="V1283" s="2">
        <v>1159772</v>
      </c>
      <c r="W1283" s="27" t="s">
        <v>188</v>
      </c>
      <c r="X1283" s="2">
        <v>-1</v>
      </c>
      <c r="Y1283" s="2">
        <v>1127989</v>
      </c>
      <c r="Z1283" s="27" t="s">
        <v>188</v>
      </c>
      <c r="AA1283" s="2">
        <v>-1</v>
      </c>
      <c r="AB1283" s="2">
        <v>1107831</v>
      </c>
      <c r="AC1283" s="27" t="s">
        <v>188</v>
      </c>
      <c r="AD1283" s="14" t="s">
        <v>188</v>
      </c>
      <c r="AE1283" s="27">
        <v>-4.4999999999999998E-2</v>
      </c>
    </row>
    <row r="1284" spans="1:31" x14ac:dyDescent="0.3">
      <c r="A1284" t="s">
        <v>2024</v>
      </c>
      <c r="B1284" s="2">
        <v>0</v>
      </c>
      <c r="C1284" s="27">
        <v>0</v>
      </c>
      <c r="D1284" s="2">
        <v>-0.60606060606059997</v>
      </c>
      <c r="E1284" s="2">
        <v>0</v>
      </c>
      <c r="F1284" s="27">
        <v>0</v>
      </c>
      <c r="G1284" s="2">
        <v>-1</v>
      </c>
      <c r="H1284" s="2">
        <v>0</v>
      </c>
      <c r="I1284" s="27">
        <v>0</v>
      </c>
      <c r="J1284" s="14" t="s">
        <v>188</v>
      </c>
      <c r="K1284" s="27"/>
      <c r="L1284" s="2">
        <v>624</v>
      </c>
      <c r="M1284" s="27">
        <v>2.4E-2</v>
      </c>
      <c r="N1284" s="2">
        <v>-1</v>
      </c>
      <c r="O1284" s="2">
        <v>598</v>
      </c>
      <c r="P1284" s="27">
        <v>2.3E-2</v>
      </c>
      <c r="Q1284" s="2">
        <v>-1</v>
      </c>
      <c r="R1284" s="2">
        <v>1890</v>
      </c>
      <c r="S1284" s="27">
        <v>8.1000000000000003E-2</v>
      </c>
      <c r="T1284" s="14" t="s">
        <v>188</v>
      </c>
      <c r="U1284" s="27">
        <v>2.0289999999999999</v>
      </c>
      <c r="V1284" s="2">
        <v>25780</v>
      </c>
      <c r="W1284" s="27">
        <v>2.1999999999999999E-2</v>
      </c>
      <c r="X1284" s="2">
        <v>-1</v>
      </c>
      <c r="Y1284" s="2">
        <v>29405</v>
      </c>
      <c r="Z1284" s="27">
        <v>2.5999999999999999E-2</v>
      </c>
      <c r="AA1284" s="2">
        <v>-1</v>
      </c>
      <c r="AB1284" s="2">
        <v>88235</v>
      </c>
      <c r="AC1284" s="27">
        <v>0.08</v>
      </c>
      <c r="AD1284" s="14" t="s">
        <v>188</v>
      </c>
      <c r="AE1284" s="27">
        <v>2.423</v>
      </c>
    </row>
    <row r="1285" spans="1:31" x14ac:dyDescent="0.3">
      <c r="A1285" t="s">
        <v>2025</v>
      </c>
      <c r="B1285" s="2">
        <v>222</v>
      </c>
      <c r="C1285" s="27">
        <v>1</v>
      </c>
      <c r="D1285" s="2">
        <v>-0.60606060606059997</v>
      </c>
      <c r="E1285" s="2">
        <v>38</v>
      </c>
      <c r="F1285" s="27">
        <v>1</v>
      </c>
      <c r="G1285" s="2">
        <v>-1</v>
      </c>
      <c r="H1285" s="2">
        <v>167</v>
      </c>
      <c r="I1285" s="27">
        <v>1</v>
      </c>
      <c r="J1285" s="14" t="s">
        <v>188</v>
      </c>
      <c r="K1285" s="27">
        <v>-0.24774774774774774</v>
      </c>
      <c r="L1285" s="2">
        <v>25759</v>
      </c>
      <c r="M1285" s="27">
        <v>0.97599999999999998</v>
      </c>
      <c r="N1285" s="2">
        <v>-1</v>
      </c>
      <c r="O1285" s="2">
        <v>25052</v>
      </c>
      <c r="P1285" s="27">
        <v>0.97699999999999998</v>
      </c>
      <c r="Q1285" s="2">
        <v>-1</v>
      </c>
      <c r="R1285" s="2">
        <v>21370</v>
      </c>
      <c r="S1285" s="27">
        <v>0.91900000000000004</v>
      </c>
      <c r="T1285" s="14" t="s">
        <v>188</v>
      </c>
      <c r="U1285" s="27">
        <v>-0.17</v>
      </c>
      <c r="V1285" s="2">
        <v>1133992</v>
      </c>
      <c r="W1285" s="27">
        <v>0.97799999999999998</v>
      </c>
      <c r="X1285" s="2">
        <v>-1</v>
      </c>
      <c r="Y1285" s="2">
        <v>1098584</v>
      </c>
      <c r="Z1285" s="27">
        <v>0.97399999999999998</v>
      </c>
      <c r="AA1285" s="2">
        <v>-1</v>
      </c>
      <c r="AB1285" s="2">
        <v>1019596</v>
      </c>
      <c r="AC1285" s="27">
        <v>0.92</v>
      </c>
      <c r="AD1285" s="14" t="s">
        <v>188</v>
      </c>
      <c r="AE1285" s="27">
        <v>-0.10100000000000001</v>
      </c>
    </row>
    <row r="1286" spans="1:31" x14ac:dyDescent="0.3">
      <c r="A1286" s="18"/>
      <c r="B1286" s="18"/>
      <c r="C1286" s="18"/>
      <c r="D1286" s="18"/>
      <c r="E1286" s="18"/>
      <c r="F1286" s="18"/>
      <c r="G1286" s="18"/>
      <c r="H1286" s="18"/>
      <c r="I1286" s="18"/>
      <c r="J1286" s="18"/>
      <c r="K1286" s="18"/>
      <c r="L1286" s="18"/>
      <c r="M1286" s="18"/>
      <c r="N1286" s="18"/>
      <c r="O1286" s="18"/>
      <c r="P1286" s="18"/>
      <c r="Q1286" s="18"/>
      <c r="R1286" s="18"/>
      <c r="S1286" s="18"/>
      <c r="T1286" s="18"/>
      <c r="U1286" s="18"/>
      <c r="V1286" s="18"/>
      <c r="W1286" s="18"/>
      <c r="X1286" s="18"/>
      <c r="Y1286" s="18"/>
      <c r="Z1286" s="18"/>
      <c r="AA1286" s="18"/>
      <c r="AB1286" s="18"/>
      <c r="AC1286" s="18"/>
      <c r="AD1286" s="18"/>
      <c r="AE1286" s="18"/>
    </row>
    <row r="1287" spans="1:31" x14ac:dyDescent="0.3">
      <c r="A1287" s="122" t="s">
        <v>2026</v>
      </c>
      <c r="B1287" s="122"/>
      <c r="C1287" s="122"/>
      <c r="D1287" s="122"/>
      <c r="E1287" s="122"/>
      <c r="F1287" s="122"/>
      <c r="G1287" s="122"/>
      <c r="H1287" s="122"/>
      <c r="I1287" s="122"/>
      <c r="J1287" s="122"/>
      <c r="K1287" s="122"/>
      <c r="L1287" s="122"/>
      <c r="M1287" s="122"/>
      <c r="N1287" s="122"/>
      <c r="O1287" s="122"/>
      <c r="P1287" s="122"/>
      <c r="Q1287" s="122"/>
      <c r="R1287" s="122"/>
      <c r="S1287" s="122"/>
      <c r="T1287" s="122"/>
      <c r="U1287" s="122"/>
      <c r="V1287" s="122"/>
      <c r="W1287" s="122"/>
      <c r="X1287" s="122"/>
      <c r="Y1287" s="122"/>
      <c r="Z1287" s="122"/>
      <c r="AA1287" s="122"/>
      <c r="AB1287" s="122"/>
      <c r="AC1287" s="122"/>
      <c r="AD1287" s="122"/>
      <c r="AE1287" s="122"/>
    </row>
    <row r="1288" spans="1:31" x14ac:dyDescent="0.3">
      <c r="B1288" t="s">
        <v>188</v>
      </c>
      <c r="C1288" t="s">
        <v>188</v>
      </c>
      <c r="D1288" t="s">
        <v>188</v>
      </c>
      <c r="E1288" s="198" t="s">
        <v>1720</v>
      </c>
      <c r="F1288" s="198"/>
      <c r="G1288" s="198" t="s">
        <v>1721</v>
      </c>
      <c r="H1288" s="198" t="s">
        <v>1720</v>
      </c>
      <c r="I1288" s="198"/>
      <c r="J1288" s="198" t="s">
        <v>1721</v>
      </c>
      <c r="K1288" t="s">
        <v>188</v>
      </c>
      <c r="L1288" t="s">
        <v>188</v>
      </c>
      <c r="M1288" t="s">
        <v>188</v>
      </c>
      <c r="N1288" t="s">
        <v>188</v>
      </c>
      <c r="O1288" s="198" t="s">
        <v>1720</v>
      </c>
      <c r="P1288" s="198"/>
      <c r="Q1288" s="198" t="s">
        <v>1721</v>
      </c>
      <c r="R1288" s="198" t="s">
        <v>1720</v>
      </c>
      <c r="S1288" s="198"/>
      <c r="T1288" s="198" t="s">
        <v>1721</v>
      </c>
      <c r="U1288" t="s">
        <v>188</v>
      </c>
      <c r="V1288" t="s">
        <v>188</v>
      </c>
      <c r="W1288" t="s">
        <v>188</v>
      </c>
      <c r="X1288" t="s">
        <v>188</v>
      </c>
      <c r="Y1288" s="198" t="s">
        <v>1720</v>
      </c>
      <c r="Z1288" s="198"/>
      <c r="AA1288" s="198" t="s">
        <v>1721</v>
      </c>
      <c r="AB1288" s="198" t="s">
        <v>1720</v>
      </c>
      <c r="AC1288" s="198"/>
      <c r="AD1288" s="198" t="s">
        <v>1721</v>
      </c>
      <c r="AE1288" t="s">
        <v>188</v>
      </c>
    </row>
    <row r="1289" spans="1:31" x14ac:dyDescent="0.3">
      <c r="A1289" t="s">
        <v>190</v>
      </c>
      <c r="B1289" t="s">
        <v>188</v>
      </c>
      <c r="C1289" t="s">
        <v>188</v>
      </c>
      <c r="D1289" t="s">
        <v>188</v>
      </c>
      <c r="E1289" s="2">
        <v>680</v>
      </c>
      <c r="F1289" s="27" t="s">
        <v>188</v>
      </c>
      <c r="G1289" s="14">
        <v>98.787878787878796</v>
      </c>
      <c r="H1289" s="2">
        <v>837</v>
      </c>
      <c r="I1289" s="27" t="s">
        <v>188</v>
      </c>
      <c r="J1289" s="14">
        <v>143.636368</v>
      </c>
      <c r="L1289" t="s">
        <v>188</v>
      </c>
      <c r="M1289" t="s">
        <v>188</v>
      </c>
      <c r="N1289" t="s">
        <v>188</v>
      </c>
      <c r="O1289" s="2">
        <v>104115</v>
      </c>
      <c r="P1289" s="27" t="s">
        <v>188</v>
      </c>
      <c r="Q1289" s="14">
        <v>27.88</v>
      </c>
      <c r="R1289" s="2">
        <v>121129</v>
      </c>
      <c r="S1289" s="27" t="s">
        <v>188</v>
      </c>
      <c r="T1289" s="14">
        <v>35.76</v>
      </c>
      <c r="V1289" t="s">
        <v>188</v>
      </c>
      <c r="W1289" t="s">
        <v>188</v>
      </c>
      <c r="X1289" t="s">
        <v>188</v>
      </c>
      <c r="Y1289" s="2">
        <v>4797320</v>
      </c>
      <c r="Z1289" s="27" t="s">
        <v>188</v>
      </c>
      <c r="AA1289" s="14">
        <v>390.3</v>
      </c>
      <c r="AB1289" s="2">
        <v>5644497</v>
      </c>
      <c r="AC1289" s="27" t="s">
        <v>188</v>
      </c>
      <c r="AD1289" s="14">
        <v>503.64</v>
      </c>
    </row>
    <row r="1290" spans="1:31" x14ac:dyDescent="0.3">
      <c r="A1290" t="s">
        <v>2027</v>
      </c>
      <c r="B1290" t="s">
        <v>188</v>
      </c>
      <c r="C1290" t="s">
        <v>188</v>
      </c>
      <c r="D1290" t="s">
        <v>188</v>
      </c>
      <c r="E1290" s="2">
        <v>680</v>
      </c>
      <c r="F1290" s="27">
        <v>1</v>
      </c>
      <c r="G1290" s="14">
        <v>98.787878787878796</v>
      </c>
      <c r="H1290" s="2">
        <v>837</v>
      </c>
      <c r="I1290" s="27">
        <v>1</v>
      </c>
      <c r="J1290" s="14">
        <v>143.636368</v>
      </c>
      <c r="L1290" t="s">
        <v>188</v>
      </c>
      <c r="M1290" t="s">
        <v>188</v>
      </c>
      <c r="N1290" t="s">
        <v>188</v>
      </c>
      <c r="O1290" s="2">
        <v>100679</v>
      </c>
      <c r="P1290" s="27">
        <v>0.96699999999999997</v>
      </c>
      <c r="Q1290" s="14">
        <v>247.88</v>
      </c>
      <c r="R1290" s="2">
        <v>117859</v>
      </c>
      <c r="S1290" s="27">
        <v>0.97299999999999998</v>
      </c>
      <c r="T1290" s="14">
        <v>243.03</v>
      </c>
      <c r="V1290" t="s">
        <v>188</v>
      </c>
      <c r="W1290" t="s">
        <v>188</v>
      </c>
      <c r="X1290" t="s">
        <v>188</v>
      </c>
      <c r="Y1290" s="2">
        <v>4666616</v>
      </c>
      <c r="Z1290" s="27">
        <v>0.97299999999999998</v>
      </c>
      <c r="AA1290" s="14">
        <v>1135.76</v>
      </c>
      <c r="AB1290" s="2">
        <v>5504434</v>
      </c>
      <c r="AC1290" s="27">
        <v>0.97499999999999998</v>
      </c>
      <c r="AD1290" s="14">
        <v>1390.3</v>
      </c>
    </row>
    <row r="1291" spans="1:31" x14ac:dyDescent="0.3">
      <c r="A1291" t="s">
        <v>2028</v>
      </c>
      <c r="B1291" t="s">
        <v>188</v>
      </c>
      <c r="C1291" t="s">
        <v>188</v>
      </c>
      <c r="D1291" t="s">
        <v>188</v>
      </c>
      <c r="E1291" s="2">
        <v>595</v>
      </c>
      <c r="F1291" s="27">
        <v>0.875</v>
      </c>
      <c r="G1291" s="14">
        <v>100.60606060606</v>
      </c>
      <c r="H1291" s="2">
        <v>635</v>
      </c>
      <c r="I1291" s="27">
        <v>0.75866188769414578</v>
      </c>
      <c r="J1291" s="14">
        <v>120</v>
      </c>
      <c r="L1291" t="s">
        <v>188</v>
      </c>
      <c r="M1291" t="s">
        <v>188</v>
      </c>
      <c r="N1291" t="s">
        <v>188</v>
      </c>
      <c r="O1291" s="2">
        <v>71365</v>
      </c>
      <c r="P1291" s="27">
        <v>0.68500000000000005</v>
      </c>
      <c r="Q1291" s="14">
        <v>558.17999999999995</v>
      </c>
      <c r="R1291" s="2">
        <v>83363</v>
      </c>
      <c r="S1291" s="27">
        <v>0.68799999999999994</v>
      </c>
      <c r="T1291" s="14">
        <v>775.76</v>
      </c>
      <c r="V1291" t="s">
        <v>188</v>
      </c>
      <c r="W1291" t="s">
        <v>188</v>
      </c>
      <c r="X1291" t="s">
        <v>188</v>
      </c>
      <c r="Y1291" s="2">
        <v>3350977</v>
      </c>
      <c r="Z1291" s="27">
        <v>0.69899999999999995</v>
      </c>
      <c r="AA1291" s="14">
        <v>6232.12</v>
      </c>
      <c r="AB1291" s="2">
        <v>3989414</v>
      </c>
      <c r="AC1291" s="27">
        <v>0.70699999999999996</v>
      </c>
      <c r="AD1291" s="14">
        <v>6612.12</v>
      </c>
    </row>
    <row r="1292" spans="1:31" x14ac:dyDescent="0.3">
      <c r="A1292" t="s">
        <v>2029</v>
      </c>
      <c r="B1292" t="s">
        <v>188</v>
      </c>
      <c r="C1292" t="s">
        <v>188</v>
      </c>
      <c r="D1292" t="s">
        <v>188</v>
      </c>
      <c r="E1292" s="2">
        <v>232</v>
      </c>
      <c r="F1292" s="27">
        <v>0.3411764705882353</v>
      </c>
      <c r="G1292" s="14">
        <v>61.818181818181799</v>
      </c>
      <c r="H1292" s="2">
        <v>217</v>
      </c>
      <c r="I1292" s="27">
        <v>0.25925925925925924</v>
      </c>
      <c r="J1292" s="14">
        <v>60.606059999999999</v>
      </c>
      <c r="L1292" t="s">
        <v>188</v>
      </c>
      <c r="M1292" t="s">
        <v>188</v>
      </c>
      <c r="N1292" t="s">
        <v>188</v>
      </c>
      <c r="O1292" s="2">
        <v>33545</v>
      </c>
      <c r="P1292" s="27">
        <v>0.32200000000000001</v>
      </c>
      <c r="Q1292" s="14">
        <v>428.48</v>
      </c>
      <c r="R1292" s="2">
        <v>39139</v>
      </c>
      <c r="S1292" s="27">
        <v>0.32300000000000001</v>
      </c>
      <c r="T1292" s="14">
        <v>579.39</v>
      </c>
      <c r="V1292" t="s">
        <v>188</v>
      </c>
      <c r="W1292" t="s">
        <v>188</v>
      </c>
      <c r="X1292" t="s">
        <v>188</v>
      </c>
      <c r="Y1292" s="2">
        <v>1522950</v>
      </c>
      <c r="Z1292" s="27">
        <v>0.317</v>
      </c>
      <c r="AA1292" s="14">
        <v>2661.21</v>
      </c>
      <c r="AB1292" s="2">
        <v>1809652</v>
      </c>
      <c r="AC1292" s="27">
        <v>0.32100000000000001</v>
      </c>
      <c r="AD1292" s="14">
        <v>4222.42</v>
      </c>
    </row>
    <row r="1293" spans="1:31" x14ac:dyDescent="0.3">
      <c r="A1293" t="s">
        <v>2030</v>
      </c>
      <c r="B1293" t="s">
        <v>188</v>
      </c>
      <c r="C1293" t="s">
        <v>188</v>
      </c>
      <c r="D1293" t="s">
        <v>188</v>
      </c>
      <c r="E1293" s="2">
        <v>74</v>
      </c>
      <c r="F1293" s="27">
        <v>0.10882352941176471</v>
      </c>
      <c r="G1293" s="14">
        <v>26.6666666666666</v>
      </c>
      <c r="H1293" s="2">
        <v>114</v>
      </c>
      <c r="I1293" s="27">
        <v>0.13620071684587814</v>
      </c>
      <c r="J1293" s="14">
        <v>44.848483999999999</v>
      </c>
      <c r="L1293" t="s">
        <v>188</v>
      </c>
      <c r="M1293" t="s">
        <v>188</v>
      </c>
      <c r="N1293" t="s">
        <v>188</v>
      </c>
      <c r="O1293" s="2">
        <v>21702</v>
      </c>
      <c r="P1293" s="27">
        <v>0.20799999999999999</v>
      </c>
      <c r="Q1293" s="14">
        <v>410.3</v>
      </c>
      <c r="R1293" s="2">
        <v>23330</v>
      </c>
      <c r="S1293" s="27">
        <v>0.193</v>
      </c>
      <c r="T1293" s="14">
        <v>556.97</v>
      </c>
      <c r="V1293" t="s">
        <v>188</v>
      </c>
      <c r="W1293" t="s">
        <v>188</v>
      </c>
      <c r="X1293" t="s">
        <v>188</v>
      </c>
      <c r="Y1293" s="2">
        <v>990070</v>
      </c>
      <c r="Z1293" s="27">
        <v>0.20599999999999999</v>
      </c>
      <c r="AA1293" s="14">
        <v>2641.82</v>
      </c>
      <c r="AB1293" s="2">
        <v>1108369</v>
      </c>
      <c r="AC1293" s="27">
        <v>0.19600000000000001</v>
      </c>
      <c r="AD1293" s="14">
        <v>4059.39</v>
      </c>
    </row>
    <row r="1294" spans="1:31" x14ac:dyDescent="0.3">
      <c r="A1294" t="s">
        <v>2031</v>
      </c>
      <c r="B1294" t="s">
        <v>188</v>
      </c>
      <c r="C1294" t="s">
        <v>188</v>
      </c>
      <c r="D1294" t="s">
        <v>188</v>
      </c>
      <c r="E1294" s="2">
        <v>158</v>
      </c>
      <c r="F1294" s="27">
        <v>0.2323529411764706</v>
      </c>
      <c r="G1294" s="14">
        <v>53.939393939393902</v>
      </c>
      <c r="H1294" s="2">
        <v>103</v>
      </c>
      <c r="I1294" s="27">
        <v>0.12305854241338113</v>
      </c>
      <c r="J1294" s="14">
        <v>38.787880000000001</v>
      </c>
      <c r="L1294" t="s">
        <v>188</v>
      </c>
      <c r="M1294" t="s">
        <v>188</v>
      </c>
      <c r="N1294" t="s">
        <v>188</v>
      </c>
      <c r="O1294" s="2">
        <v>11843</v>
      </c>
      <c r="P1294" s="27">
        <v>0.114</v>
      </c>
      <c r="Q1294" s="14">
        <v>346.67</v>
      </c>
      <c r="R1294" s="2">
        <v>15809</v>
      </c>
      <c r="S1294" s="27">
        <v>0.13100000000000001</v>
      </c>
      <c r="T1294" s="14">
        <v>580.61</v>
      </c>
      <c r="V1294" t="s">
        <v>188</v>
      </c>
      <c r="W1294" t="s">
        <v>188</v>
      </c>
      <c r="X1294" t="s">
        <v>188</v>
      </c>
      <c r="Y1294" s="2">
        <v>532880</v>
      </c>
      <c r="Z1294" s="27">
        <v>0.111</v>
      </c>
      <c r="AA1294" s="14">
        <v>2384.85</v>
      </c>
      <c r="AB1294" s="2">
        <v>701283</v>
      </c>
      <c r="AC1294" s="27">
        <v>0.124</v>
      </c>
      <c r="AD1294" s="14">
        <v>4179.3900000000003</v>
      </c>
    </row>
    <row r="1295" spans="1:31" x14ac:dyDescent="0.3">
      <c r="A1295" t="s">
        <v>2032</v>
      </c>
      <c r="B1295" t="s">
        <v>188</v>
      </c>
      <c r="C1295" t="s">
        <v>188</v>
      </c>
      <c r="D1295" t="s">
        <v>188</v>
      </c>
      <c r="E1295" s="2">
        <v>90</v>
      </c>
      <c r="F1295" s="27">
        <v>0.13235294117647059</v>
      </c>
      <c r="G1295" s="14">
        <v>30.909090909090899</v>
      </c>
      <c r="H1295" s="2">
        <v>210</v>
      </c>
      <c r="I1295" s="27">
        <v>0.25089605734767023</v>
      </c>
      <c r="J1295" s="14">
        <v>55.757576</v>
      </c>
      <c r="L1295" t="s">
        <v>188</v>
      </c>
      <c r="M1295" t="s">
        <v>188</v>
      </c>
      <c r="N1295" t="s">
        <v>188</v>
      </c>
      <c r="O1295" s="2">
        <v>22440</v>
      </c>
      <c r="P1295" s="27">
        <v>0.216</v>
      </c>
      <c r="Q1295" s="14">
        <v>389.09</v>
      </c>
      <c r="R1295" s="2">
        <v>26969</v>
      </c>
      <c r="S1295" s="27">
        <v>0.223</v>
      </c>
      <c r="T1295" s="14">
        <v>478.79</v>
      </c>
      <c r="V1295" t="s">
        <v>188</v>
      </c>
      <c r="W1295" t="s">
        <v>188</v>
      </c>
      <c r="X1295" t="s">
        <v>188</v>
      </c>
      <c r="Y1295" s="2">
        <v>1045351</v>
      </c>
      <c r="Z1295" s="27">
        <v>0.218</v>
      </c>
      <c r="AA1295" s="14">
        <v>2800.61</v>
      </c>
      <c r="AB1295" s="2">
        <v>1274968</v>
      </c>
      <c r="AC1295" s="27">
        <v>0.22600000000000001</v>
      </c>
      <c r="AD1295" s="14">
        <v>3481.21</v>
      </c>
    </row>
    <row r="1296" spans="1:31" x14ac:dyDescent="0.3">
      <c r="A1296" t="s">
        <v>2033</v>
      </c>
      <c r="B1296" t="s">
        <v>188</v>
      </c>
      <c r="C1296" t="s">
        <v>188</v>
      </c>
      <c r="D1296" t="s">
        <v>188</v>
      </c>
      <c r="E1296" s="2">
        <v>237</v>
      </c>
      <c r="F1296" s="27">
        <v>0.34852941176470587</v>
      </c>
      <c r="G1296" s="14">
        <v>78.787878787878796</v>
      </c>
      <c r="H1296" s="2">
        <v>114</v>
      </c>
      <c r="I1296" s="27">
        <v>0.13620071684587814</v>
      </c>
      <c r="J1296" s="14">
        <v>60.606059999999999</v>
      </c>
      <c r="L1296" t="s">
        <v>188</v>
      </c>
      <c r="M1296" t="s">
        <v>188</v>
      </c>
      <c r="N1296" t="s">
        <v>188</v>
      </c>
      <c r="O1296" s="2">
        <v>9001</v>
      </c>
      <c r="P1296" s="27">
        <v>8.5999999999999993E-2</v>
      </c>
      <c r="Q1296" s="14">
        <v>421.82</v>
      </c>
      <c r="R1296" s="2">
        <v>9551</v>
      </c>
      <c r="S1296" s="27">
        <v>7.9000000000000001E-2</v>
      </c>
      <c r="T1296" s="14">
        <v>489.7</v>
      </c>
      <c r="V1296" t="s">
        <v>188</v>
      </c>
      <c r="W1296" t="s">
        <v>188</v>
      </c>
      <c r="X1296" t="s">
        <v>188</v>
      </c>
      <c r="Y1296" s="2">
        <v>451686</v>
      </c>
      <c r="Z1296" s="27">
        <v>9.4E-2</v>
      </c>
      <c r="AA1296" s="14">
        <v>3724.85</v>
      </c>
      <c r="AB1296" s="2">
        <v>508973</v>
      </c>
      <c r="AC1296" s="27">
        <v>0.09</v>
      </c>
      <c r="AD1296" s="14">
        <v>4236.97</v>
      </c>
    </row>
    <row r="1297" spans="1:31" x14ac:dyDescent="0.3">
      <c r="A1297" t="s">
        <v>2034</v>
      </c>
      <c r="B1297" t="s">
        <v>188</v>
      </c>
      <c r="C1297" t="s">
        <v>188</v>
      </c>
      <c r="D1297" t="s">
        <v>188</v>
      </c>
      <c r="E1297" s="2">
        <v>36</v>
      </c>
      <c r="F1297" s="27">
        <v>5.2941176470588235E-2</v>
      </c>
      <c r="G1297" s="14">
        <v>24.848484848484802</v>
      </c>
      <c r="H1297" s="2">
        <v>44</v>
      </c>
      <c r="I1297" s="27">
        <v>5.2568697729988054E-2</v>
      </c>
      <c r="J1297" s="14">
        <v>29.090910000000001</v>
      </c>
      <c r="L1297" t="s">
        <v>188</v>
      </c>
      <c r="M1297" t="s">
        <v>188</v>
      </c>
      <c r="N1297" t="s">
        <v>188</v>
      </c>
      <c r="O1297" s="2">
        <v>3040</v>
      </c>
      <c r="P1297" s="27">
        <v>2.9000000000000001E-2</v>
      </c>
      <c r="Q1297" s="14">
        <v>240</v>
      </c>
      <c r="R1297" s="2">
        <v>2731</v>
      </c>
      <c r="S1297" s="27">
        <v>2.3E-2</v>
      </c>
      <c r="T1297" s="14">
        <v>296.97000000000003</v>
      </c>
      <c r="V1297" t="s">
        <v>188</v>
      </c>
      <c r="W1297" t="s">
        <v>188</v>
      </c>
      <c r="X1297" t="s">
        <v>188</v>
      </c>
      <c r="Y1297" s="2">
        <v>140379</v>
      </c>
      <c r="Z1297" s="27">
        <v>2.9000000000000001E-2</v>
      </c>
      <c r="AA1297" s="14">
        <v>1840</v>
      </c>
      <c r="AB1297" s="2">
        <v>156222</v>
      </c>
      <c r="AC1297" s="27">
        <v>2.8000000000000001E-2</v>
      </c>
      <c r="AD1297" s="14">
        <v>2213.94</v>
      </c>
    </row>
    <row r="1298" spans="1:31" x14ac:dyDescent="0.3">
      <c r="A1298" t="s">
        <v>2035</v>
      </c>
      <c r="B1298" t="s">
        <v>188</v>
      </c>
      <c r="C1298" t="s">
        <v>188</v>
      </c>
      <c r="D1298" t="s">
        <v>188</v>
      </c>
      <c r="E1298" s="2">
        <v>0</v>
      </c>
      <c r="F1298" s="27">
        <v>0</v>
      </c>
      <c r="G1298" s="14">
        <v>11.5151515151515</v>
      </c>
      <c r="H1298" s="2">
        <v>0</v>
      </c>
      <c r="I1298" s="27">
        <v>0</v>
      </c>
      <c r="J1298" s="14">
        <v>12.727273</v>
      </c>
      <c r="L1298" t="s">
        <v>188</v>
      </c>
      <c r="M1298" t="s">
        <v>188</v>
      </c>
      <c r="N1298" t="s">
        <v>188</v>
      </c>
      <c r="O1298" s="2">
        <v>2364</v>
      </c>
      <c r="P1298" s="27">
        <v>2.3E-2</v>
      </c>
      <c r="Q1298" s="14">
        <v>209.09</v>
      </c>
      <c r="R1298" s="2">
        <v>3954</v>
      </c>
      <c r="S1298" s="27">
        <v>3.3000000000000002E-2</v>
      </c>
      <c r="T1298" s="14">
        <v>405.45</v>
      </c>
      <c r="V1298" t="s">
        <v>188</v>
      </c>
      <c r="W1298" t="s">
        <v>188</v>
      </c>
      <c r="X1298" t="s">
        <v>188</v>
      </c>
      <c r="Y1298" s="2">
        <v>141623</v>
      </c>
      <c r="Z1298" s="27">
        <v>0.03</v>
      </c>
      <c r="AA1298" s="14">
        <v>2315.7600000000002</v>
      </c>
      <c r="AB1298" s="2">
        <v>174554</v>
      </c>
      <c r="AC1298" s="27">
        <v>3.1E-2</v>
      </c>
      <c r="AD1298" s="14">
        <v>2519.39</v>
      </c>
    </row>
    <row r="1299" spans="1:31" x14ac:dyDescent="0.3">
      <c r="A1299" t="s">
        <v>2036</v>
      </c>
      <c r="B1299" t="s">
        <v>188</v>
      </c>
      <c r="C1299" t="s">
        <v>188</v>
      </c>
      <c r="D1299" t="s">
        <v>188</v>
      </c>
      <c r="E1299" s="2">
        <v>0</v>
      </c>
      <c r="F1299" s="27">
        <v>0</v>
      </c>
      <c r="G1299" s="14">
        <v>11.5151515151515</v>
      </c>
      <c r="H1299" s="2">
        <v>50</v>
      </c>
      <c r="I1299" s="27">
        <v>5.9737156511350059E-2</v>
      </c>
      <c r="J1299" s="14">
        <v>47.272728000000001</v>
      </c>
      <c r="L1299" t="s">
        <v>188</v>
      </c>
      <c r="M1299" t="s">
        <v>188</v>
      </c>
      <c r="N1299" t="s">
        <v>188</v>
      </c>
      <c r="O1299" s="2">
        <v>975</v>
      </c>
      <c r="P1299" s="27">
        <v>8.9999999999999993E-3</v>
      </c>
      <c r="Q1299" s="14">
        <v>160</v>
      </c>
      <c r="R1299" s="2">
        <v>1019</v>
      </c>
      <c r="S1299" s="27">
        <v>8.0000000000000002E-3</v>
      </c>
      <c r="T1299" s="14">
        <v>155.15</v>
      </c>
      <c r="V1299" t="s">
        <v>188</v>
      </c>
      <c r="W1299" t="s">
        <v>188</v>
      </c>
      <c r="X1299" t="s">
        <v>188</v>
      </c>
      <c r="Y1299" s="2">
        <v>48988</v>
      </c>
      <c r="Z1299" s="27">
        <v>0.01</v>
      </c>
      <c r="AA1299" s="14">
        <v>1232.1199999999999</v>
      </c>
      <c r="AB1299" s="2">
        <v>65045</v>
      </c>
      <c r="AC1299" s="27">
        <v>1.2E-2</v>
      </c>
      <c r="AD1299" s="14">
        <v>1323.03</v>
      </c>
    </row>
    <row r="1300" spans="1:31" x14ac:dyDescent="0.3">
      <c r="A1300" t="s">
        <v>2037</v>
      </c>
      <c r="B1300" t="s">
        <v>188</v>
      </c>
      <c r="C1300" t="s">
        <v>188</v>
      </c>
      <c r="D1300" t="s">
        <v>188</v>
      </c>
      <c r="E1300" s="2">
        <v>85</v>
      </c>
      <c r="F1300" s="27">
        <v>0.125</v>
      </c>
      <c r="G1300" s="14">
        <v>29.696969696969699</v>
      </c>
      <c r="H1300" s="2">
        <v>202</v>
      </c>
      <c r="I1300" s="27">
        <v>0.24133811230585425</v>
      </c>
      <c r="J1300" s="14">
        <v>69.696969999999993</v>
      </c>
      <c r="L1300" t="s">
        <v>188</v>
      </c>
      <c r="M1300" t="s">
        <v>188</v>
      </c>
      <c r="N1300" t="s">
        <v>188</v>
      </c>
      <c r="O1300" s="2">
        <v>29314</v>
      </c>
      <c r="P1300" s="27">
        <v>0.28199999999999997</v>
      </c>
      <c r="Q1300" s="14">
        <v>535.15</v>
      </c>
      <c r="R1300" s="2">
        <v>34496</v>
      </c>
      <c r="S1300" s="27">
        <v>0.28499999999999998</v>
      </c>
      <c r="T1300" s="14">
        <v>783.03</v>
      </c>
      <c r="V1300" t="s">
        <v>188</v>
      </c>
      <c r="W1300" t="s">
        <v>188</v>
      </c>
      <c r="X1300" t="s">
        <v>188</v>
      </c>
      <c r="Y1300" s="2">
        <v>1315639</v>
      </c>
      <c r="Z1300" s="27">
        <v>0.27400000000000002</v>
      </c>
      <c r="AA1300" s="14">
        <v>6030.91</v>
      </c>
      <c r="AB1300" s="2">
        <v>1515020</v>
      </c>
      <c r="AC1300" s="27">
        <v>0.26800000000000002</v>
      </c>
      <c r="AD1300" s="14">
        <v>6615.76</v>
      </c>
    </row>
    <row r="1301" spans="1:31" x14ac:dyDescent="0.3">
      <c r="A1301" t="s">
        <v>2029</v>
      </c>
      <c r="B1301" t="s">
        <v>188</v>
      </c>
      <c r="C1301" t="s">
        <v>188</v>
      </c>
      <c r="D1301" t="s">
        <v>188</v>
      </c>
      <c r="E1301" s="2">
        <v>85</v>
      </c>
      <c r="F1301" s="27">
        <v>0.125</v>
      </c>
      <c r="G1301" s="14">
        <v>29.696969696969699</v>
      </c>
      <c r="H1301" s="2">
        <v>202</v>
      </c>
      <c r="I1301" s="27">
        <v>0.24133811230585425</v>
      </c>
      <c r="J1301" s="14">
        <v>69.696969999999993</v>
      </c>
      <c r="L1301" t="s">
        <v>188</v>
      </c>
      <c r="M1301" t="s">
        <v>188</v>
      </c>
      <c r="N1301" t="s">
        <v>188</v>
      </c>
      <c r="O1301" s="2">
        <v>27553</v>
      </c>
      <c r="P1301" s="27">
        <v>0.26500000000000001</v>
      </c>
      <c r="Q1301" s="14">
        <v>509.7</v>
      </c>
      <c r="R1301" s="2">
        <v>32101</v>
      </c>
      <c r="S1301" s="27">
        <v>0.26500000000000001</v>
      </c>
      <c r="T1301" s="14">
        <v>710.3</v>
      </c>
      <c r="V1301" t="s">
        <v>188</v>
      </c>
      <c r="W1301" t="s">
        <v>188</v>
      </c>
      <c r="X1301" t="s">
        <v>188</v>
      </c>
      <c r="Y1301" s="2">
        <v>1220406</v>
      </c>
      <c r="Z1301" s="27">
        <v>0.254</v>
      </c>
      <c r="AA1301" s="14">
        <v>5934.55</v>
      </c>
      <c r="AB1301" s="2">
        <v>1389198</v>
      </c>
      <c r="AC1301" s="27">
        <v>0.246</v>
      </c>
      <c r="AD1301" s="14">
        <v>6326.06</v>
      </c>
    </row>
    <row r="1302" spans="1:31" x14ac:dyDescent="0.3">
      <c r="A1302" t="s">
        <v>2030</v>
      </c>
      <c r="B1302" t="s">
        <v>188</v>
      </c>
      <c r="C1302" t="s">
        <v>188</v>
      </c>
      <c r="D1302" t="s">
        <v>188</v>
      </c>
      <c r="E1302" s="2">
        <v>38</v>
      </c>
      <c r="F1302" s="27">
        <v>5.5882352941176473E-2</v>
      </c>
      <c r="G1302" s="14">
        <v>20.606060606060598</v>
      </c>
      <c r="H1302" s="2">
        <v>81</v>
      </c>
      <c r="I1302" s="27">
        <v>9.6774193548387094E-2</v>
      </c>
      <c r="J1302" s="14">
        <v>46.6666679</v>
      </c>
      <c r="L1302" t="s">
        <v>188</v>
      </c>
      <c r="M1302" t="s">
        <v>188</v>
      </c>
      <c r="N1302" t="s">
        <v>188</v>
      </c>
      <c r="O1302" s="2">
        <v>9170</v>
      </c>
      <c r="P1302" s="27">
        <v>8.7999999999999995E-2</v>
      </c>
      <c r="Q1302" s="14">
        <v>358.79</v>
      </c>
      <c r="R1302" s="2">
        <v>11088</v>
      </c>
      <c r="S1302" s="27">
        <v>9.1999999999999998E-2</v>
      </c>
      <c r="T1302" s="14">
        <v>450.91</v>
      </c>
      <c r="V1302" t="s">
        <v>188</v>
      </c>
      <c r="W1302" t="s">
        <v>188</v>
      </c>
      <c r="X1302" t="s">
        <v>188</v>
      </c>
      <c r="Y1302" s="2">
        <v>399248</v>
      </c>
      <c r="Z1302" s="27">
        <v>8.3000000000000004E-2</v>
      </c>
      <c r="AA1302" s="14">
        <v>2575.15</v>
      </c>
      <c r="AB1302" s="2">
        <v>470420</v>
      </c>
      <c r="AC1302" s="27">
        <v>8.3000000000000004E-2</v>
      </c>
      <c r="AD1302" s="14">
        <v>3147.27</v>
      </c>
    </row>
    <row r="1303" spans="1:31" x14ac:dyDescent="0.3">
      <c r="A1303" t="s">
        <v>2038</v>
      </c>
      <c r="B1303" t="s">
        <v>188</v>
      </c>
      <c r="C1303" t="s">
        <v>188</v>
      </c>
      <c r="D1303" t="s">
        <v>188</v>
      </c>
      <c r="E1303" s="2">
        <v>23</v>
      </c>
      <c r="F1303" s="27">
        <v>3.3823529411764704E-2</v>
      </c>
      <c r="G1303" s="14">
        <v>16.363636363636299</v>
      </c>
      <c r="H1303" s="2">
        <v>22</v>
      </c>
      <c r="I1303" s="27">
        <v>2.6284348864994027E-2</v>
      </c>
      <c r="J1303" s="14">
        <v>20.606059999999999</v>
      </c>
      <c r="L1303" t="s">
        <v>188</v>
      </c>
      <c r="M1303" t="s">
        <v>188</v>
      </c>
      <c r="N1303" t="s">
        <v>188</v>
      </c>
      <c r="O1303" s="2">
        <v>8061</v>
      </c>
      <c r="P1303" s="27">
        <v>7.6999999999999999E-2</v>
      </c>
      <c r="Q1303" s="14">
        <v>311.52</v>
      </c>
      <c r="R1303" s="2">
        <v>9930</v>
      </c>
      <c r="S1303" s="27">
        <v>8.2000000000000003E-2</v>
      </c>
      <c r="T1303" s="14">
        <v>431.52</v>
      </c>
      <c r="V1303" t="s">
        <v>188</v>
      </c>
      <c r="W1303" t="s">
        <v>188</v>
      </c>
      <c r="X1303" t="s">
        <v>188</v>
      </c>
      <c r="Y1303" s="2">
        <v>350050</v>
      </c>
      <c r="Z1303" s="27">
        <v>7.2999999999999995E-2</v>
      </c>
      <c r="AA1303" s="14">
        <v>2500</v>
      </c>
      <c r="AB1303" s="2">
        <v>408172</v>
      </c>
      <c r="AC1303" s="27">
        <v>7.1999999999999995E-2</v>
      </c>
      <c r="AD1303" s="14">
        <v>3016.36</v>
      </c>
    </row>
    <row r="1304" spans="1:31" x14ac:dyDescent="0.3">
      <c r="A1304" t="s">
        <v>2039</v>
      </c>
      <c r="B1304" t="s">
        <v>188</v>
      </c>
      <c r="C1304" t="s">
        <v>188</v>
      </c>
      <c r="D1304" t="s">
        <v>188</v>
      </c>
      <c r="E1304" s="2">
        <v>15</v>
      </c>
      <c r="F1304" s="27">
        <v>2.2058823529411766E-2</v>
      </c>
      <c r="G1304" s="14">
        <v>13.9393939393939</v>
      </c>
      <c r="H1304" s="2">
        <v>59</v>
      </c>
      <c r="I1304" s="27">
        <v>7.0489844683393074E-2</v>
      </c>
      <c r="J1304" s="14">
        <v>41.818179999999998</v>
      </c>
      <c r="L1304" t="s">
        <v>188</v>
      </c>
      <c r="M1304" t="s">
        <v>188</v>
      </c>
      <c r="N1304" t="s">
        <v>188</v>
      </c>
      <c r="O1304" s="2">
        <v>1109</v>
      </c>
      <c r="P1304" s="27">
        <v>1.0999999999999999E-2</v>
      </c>
      <c r="Q1304" s="14">
        <v>146.66999999999999</v>
      </c>
      <c r="R1304" s="2">
        <v>1158</v>
      </c>
      <c r="S1304" s="27">
        <v>0.01</v>
      </c>
      <c r="T1304" s="14">
        <v>143.03</v>
      </c>
      <c r="V1304" t="s">
        <v>188</v>
      </c>
      <c r="W1304" t="s">
        <v>188</v>
      </c>
      <c r="X1304" t="s">
        <v>188</v>
      </c>
      <c r="Y1304" s="2">
        <v>49198</v>
      </c>
      <c r="Z1304" s="27">
        <v>0.01</v>
      </c>
      <c r="AA1304" s="14">
        <v>801.21</v>
      </c>
      <c r="AB1304" s="2">
        <v>62248</v>
      </c>
      <c r="AC1304" s="27">
        <v>1.0999999999999999E-2</v>
      </c>
      <c r="AD1304" s="14">
        <v>1196.97</v>
      </c>
    </row>
    <row r="1305" spans="1:31" x14ac:dyDescent="0.3">
      <c r="A1305" t="s">
        <v>2031</v>
      </c>
      <c r="B1305" t="s">
        <v>188</v>
      </c>
      <c r="C1305" t="s">
        <v>188</v>
      </c>
      <c r="D1305" t="s">
        <v>188</v>
      </c>
      <c r="E1305" s="2">
        <v>47</v>
      </c>
      <c r="F1305" s="27">
        <v>6.9117647058823534E-2</v>
      </c>
      <c r="G1305" s="14">
        <v>22.424242424242401</v>
      </c>
      <c r="H1305" s="2">
        <v>121</v>
      </c>
      <c r="I1305" s="27">
        <v>0.14456391875746716</v>
      </c>
      <c r="J1305" s="14">
        <v>56.363636</v>
      </c>
      <c r="L1305" t="s">
        <v>188</v>
      </c>
      <c r="M1305" t="s">
        <v>188</v>
      </c>
      <c r="N1305" t="s">
        <v>188</v>
      </c>
      <c r="O1305" s="2">
        <v>18383</v>
      </c>
      <c r="P1305" s="27">
        <v>0.17699999999999999</v>
      </c>
      <c r="Q1305" s="14">
        <v>363.03</v>
      </c>
      <c r="R1305" s="2">
        <v>21013</v>
      </c>
      <c r="S1305" s="27">
        <v>0.17299999999999999</v>
      </c>
      <c r="T1305" s="14">
        <v>540</v>
      </c>
      <c r="V1305" t="s">
        <v>188</v>
      </c>
      <c r="W1305" t="s">
        <v>188</v>
      </c>
      <c r="X1305" t="s">
        <v>188</v>
      </c>
      <c r="Y1305" s="2">
        <v>821158</v>
      </c>
      <c r="Z1305" s="27">
        <v>0.17100000000000001</v>
      </c>
      <c r="AA1305" s="14">
        <v>4217.58</v>
      </c>
      <c r="AB1305" s="2">
        <v>918778</v>
      </c>
      <c r="AC1305" s="27">
        <v>0.16300000000000001</v>
      </c>
      <c r="AD1305" s="14">
        <v>4388.49</v>
      </c>
    </row>
    <row r="1306" spans="1:31" x14ac:dyDescent="0.3">
      <c r="A1306" t="s">
        <v>2038</v>
      </c>
      <c r="B1306" t="s">
        <v>188</v>
      </c>
      <c r="C1306" t="s">
        <v>188</v>
      </c>
      <c r="D1306" t="s">
        <v>188</v>
      </c>
      <c r="E1306" s="2">
        <v>47</v>
      </c>
      <c r="F1306" s="27">
        <v>6.9117647058823534E-2</v>
      </c>
      <c r="G1306" s="14">
        <v>22.424242424242401</v>
      </c>
      <c r="H1306" s="2">
        <v>96</v>
      </c>
      <c r="I1306" s="27">
        <v>0.11469534050179211</v>
      </c>
      <c r="J1306" s="14">
        <v>53.939392099999999</v>
      </c>
      <c r="L1306" t="s">
        <v>188</v>
      </c>
      <c r="M1306" t="s">
        <v>188</v>
      </c>
      <c r="N1306" t="s">
        <v>188</v>
      </c>
      <c r="O1306" s="2">
        <v>17412</v>
      </c>
      <c r="P1306" s="27">
        <v>0.16700000000000001</v>
      </c>
      <c r="Q1306" s="14">
        <v>355.15</v>
      </c>
      <c r="R1306" s="2">
        <v>19894</v>
      </c>
      <c r="S1306" s="27">
        <v>0.16400000000000001</v>
      </c>
      <c r="T1306" s="14">
        <v>538.79</v>
      </c>
      <c r="V1306" t="s">
        <v>188</v>
      </c>
      <c r="W1306" t="s">
        <v>188</v>
      </c>
      <c r="X1306" t="s">
        <v>188</v>
      </c>
      <c r="Y1306" s="2">
        <v>767597</v>
      </c>
      <c r="Z1306" s="27">
        <v>0.16</v>
      </c>
      <c r="AA1306" s="14">
        <v>3985.45</v>
      </c>
      <c r="AB1306" s="2">
        <v>848193</v>
      </c>
      <c r="AC1306" s="27">
        <v>0.15</v>
      </c>
      <c r="AD1306" s="14">
        <v>4347.2700000000004</v>
      </c>
    </row>
    <row r="1307" spans="1:31" x14ac:dyDescent="0.3">
      <c r="A1307" t="s">
        <v>2039</v>
      </c>
      <c r="B1307" t="s">
        <v>188</v>
      </c>
      <c r="C1307" t="s">
        <v>188</v>
      </c>
      <c r="D1307" t="s">
        <v>188</v>
      </c>
      <c r="E1307" s="2">
        <v>0</v>
      </c>
      <c r="F1307" s="27">
        <v>0</v>
      </c>
      <c r="G1307" s="14">
        <v>11.5151515151515</v>
      </c>
      <c r="H1307" s="2">
        <v>25</v>
      </c>
      <c r="I1307" s="27">
        <v>2.986857825567503E-2</v>
      </c>
      <c r="J1307" s="14">
        <v>16.969695999999999</v>
      </c>
      <c r="L1307" t="s">
        <v>188</v>
      </c>
      <c r="M1307" t="s">
        <v>188</v>
      </c>
      <c r="N1307" t="s">
        <v>188</v>
      </c>
      <c r="O1307" s="2">
        <v>971</v>
      </c>
      <c r="P1307" s="27">
        <v>8.9999999999999993E-3</v>
      </c>
      <c r="Q1307" s="14">
        <v>104.24</v>
      </c>
      <c r="R1307" s="2">
        <v>1119</v>
      </c>
      <c r="S1307" s="27">
        <v>8.9999999999999993E-3</v>
      </c>
      <c r="T1307" s="14">
        <v>150.30000000000001</v>
      </c>
      <c r="V1307" t="s">
        <v>188</v>
      </c>
      <c r="W1307" t="s">
        <v>188</v>
      </c>
      <c r="X1307" t="s">
        <v>188</v>
      </c>
      <c r="Y1307" s="2">
        <v>53561</v>
      </c>
      <c r="Z1307" s="27">
        <v>1.0999999999999999E-2</v>
      </c>
      <c r="AA1307" s="14">
        <v>766.67</v>
      </c>
      <c r="AB1307" s="2">
        <v>70585</v>
      </c>
      <c r="AC1307" s="27">
        <v>1.2999999999999999E-2</v>
      </c>
      <c r="AD1307" s="14">
        <v>1115.76</v>
      </c>
    </row>
    <row r="1308" spans="1:31" x14ac:dyDescent="0.3">
      <c r="A1308" t="s">
        <v>2036</v>
      </c>
      <c r="B1308" t="s">
        <v>188</v>
      </c>
      <c r="C1308" t="s">
        <v>188</v>
      </c>
      <c r="D1308" t="s">
        <v>188</v>
      </c>
      <c r="E1308" s="2">
        <v>0</v>
      </c>
      <c r="F1308" s="27">
        <v>0</v>
      </c>
      <c r="G1308" s="14">
        <v>11.5151515151515</v>
      </c>
      <c r="H1308" s="2">
        <v>0</v>
      </c>
      <c r="I1308" s="27">
        <v>0</v>
      </c>
      <c r="J1308" s="14">
        <v>12.727273</v>
      </c>
      <c r="L1308" t="s">
        <v>188</v>
      </c>
      <c r="M1308" t="s">
        <v>188</v>
      </c>
      <c r="N1308" t="s">
        <v>188</v>
      </c>
      <c r="O1308" s="2">
        <v>1761</v>
      </c>
      <c r="P1308" s="27">
        <v>1.7000000000000001E-2</v>
      </c>
      <c r="Q1308" s="14">
        <v>176.97</v>
      </c>
      <c r="R1308" s="2">
        <v>2395</v>
      </c>
      <c r="S1308" s="27">
        <v>0.02</v>
      </c>
      <c r="T1308" s="14">
        <v>272.12</v>
      </c>
      <c r="V1308" t="s">
        <v>188</v>
      </c>
      <c r="W1308" t="s">
        <v>188</v>
      </c>
      <c r="X1308" t="s">
        <v>188</v>
      </c>
      <c r="Y1308" s="2">
        <v>95233</v>
      </c>
      <c r="Z1308" s="27">
        <v>0.02</v>
      </c>
      <c r="AA1308" s="14">
        <v>1521.21</v>
      </c>
      <c r="AB1308" s="2">
        <v>125822</v>
      </c>
      <c r="AC1308" s="27">
        <v>2.1999999999999999E-2</v>
      </c>
      <c r="AD1308" s="14">
        <v>2071.52</v>
      </c>
    </row>
    <row r="1309" spans="1:31" x14ac:dyDescent="0.3">
      <c r="A1309" t="s">
        <v>2040</v>
      </c>
      <c r="B1309" t="s">
        <v>188</v>
      </c>
      <c r="C1309" t="s">
        <v>188</v>
      </c>
      <c r="D1309" t="s">
        <v>188</v>
      </c>
      <c r="E1309" s="2">
        <v>0</v>
      </c>
      <c r="F1309" s="27">
        <v>0</v>
      </c>
      <c r="G1309" s="14">
        <v>11.5151515151515</v>
      </c>
      <c r="H1309" s="2">
        <v>0</v>
      </c>
      <c r="I1309" s="27">
        <v>0</v>
      </c>
      <c r="J1309" s="14">
        <v>12.727273</v>
      </c>
      <c r="L1309" t="s">
        <v>188</v>
      </c>
      <c r="M1309" t="s">
        <v>188</v>
      </c>
      <c r="N1309" t="s">
        <v>188</v>
      </c>
      <c r="O1309" s="2">
        <v>3436</v>
      </c>
      <c r="P1309" s="27">
        <v>3.3000000000000002E-2</v>
      </c>
      <c r="Q1309" s="14">
        <v>249</v>
      </c>
      <c r="R1309" s="2">
        <v>3270</v>
      </c>
      <c r="S1309" s="27">
        <v>2.7E-2</v>
      </c>
      <c r="T1309" s="14">
        <v>240.61</v>
      </c>
      <c r="V1309" t="s">
        <v>188</v>
      </c>
      <c r="W1309" t="s">
        <v>188</v>
      </c>
      <c r="X1309" t="s">
        <v>188</v>
      </c>
      <c r="Y1309" s="2">
        <v>130704</v>
      </c>
      <c r="Z1309" s="27">
        <v>2.7E-2</v>
      </c>
      <c r="AA1309" s="14">
        <v>1124</v>
      </c>
      <c r="AB1309" s="2">
        <v>140063</v>
      </c>
      <c r="AC1309" s="27">
        <v>2.5000000000000001E-2</v>
      </c>
      <c r="AD1309" s="14">
        <v>1297.58</v>
      </c>
    </row>
    <row r="1310" spans="1:31" x14ac:dyDescent="0.3">
      <c r="A1310" s="18"/>
      <c r="B1310" s="18"/>
      <c r="C1310" s="18"/>
      <c r="D1310" s="18"/>
      <c r="E1310" s="18"/>
      <c r="F1310" s="18"/>
      <c r="G1310" s="18"/>
      <c r="H1310" s="18"/>
      <c r="I1310" s="18"/>
      <c r="J1310" s="18"/>
      <c r="K1310" s="18"/>
      <c r="L1310" s="18"/>
      <c r="M1310" s="18"/>
      <c r="N1310" s="18"/>
      <c r="O1310" s="18"/>
      <c r="P1310" s="18"/>
      <c r="Q1310" s="18"/>
      <c r="R1310" s="18"/>
      <c r="S1310" s="18"/>
      <c r="T1310" s="18"/>
      <c r="U1310" s="18"/>
      <c r="V1310" s="18"/>
      <c r="W1310" s="18"/>
      <c r="X1310" s="18"/>
      <c r="Y1310" s="18"/>
      <c r="Z1310" s="18"/>
      <c r="AA1310" s="18"/>
      <c r="AB1310" s="18"/>
      <c r="AC1310" s="18"/>
      <c r="AD1310" s="18"/>
      <c r="AE1310" s="18"/>
    </row>
    <row r="1311" spans="1:31" x14ac:dyDescent="0.3">
      <c r="A1311" s="122" t="s">
        <v>2041</v>
      </c>
      <c r="B1311" s="122"/>
      <c r="C1311" s="122"/>
      <c r="D1311" s="122"/>
      <c r="E1311" s="122"/>
      <c r="F1311" s="122"/>
      <c r="G1311" s="122"/>
      <c r="H1311" s="122"/>
      <c r="I1311" s="122"/>
      <c r="J1311" s="122"/>
      <c r="K1311" s="122"/>
      <c r="L1311" s="122"/>
      <c r="M1311" s="122"/>
      <c r="N1311" s="122"/>
      <c r="O1311" s="122"/>
      <c r="P1311" s="122"/>
      <c r="Q1311" s="122"/>
      <c r="R1311" s="122"/>
      <c r="S1311" s="122"/>
      <c r="T1311" s="122"/>
      <c r="U1311" s="122"/>
      <c r="V1311" s="122"/>
      <c r="W1311" s="122"/>
      <c r="X1311" s="122"/>
      <c r="Y1311" s="122"/>
      <c r="Z1311" s="122"/>
      <c r="AA1311" s="122"/>
      <c r="AB1311" s="122"/>
      <c r="AC1311" s="122"/>
      <c r="AD1311" s="122"/>
      <c r="AE1311" s="122"/>
    </row>
    <row r="1312" spans="1:31" x14ac:dyDescent="0.3">
      <c r="B1312" t="s">
        <v>188</v>
      </c>
      <c r="C1312" t="s">
        <v>188</v>
      </c>
      <c r="D1312" t="s">
        <v>188</v>
      </c>
      <c r="E1312" s="198" t="s">
        <v>1720</v>
      </c>
      <c r="F1312" s="198"/>
      <c r="G1312" s="198" t="s">
        <v>1721</v>
      </c>
      <c r="H1312" s="198" t="s">
        <v>1720</v>
      </c>
      <c r="I1312" s="198"/>
      <c r="J1312" s="198" t="s">
        <v>1721</v>
      </c>
      <c r="K1312" t="s">
        <v>188</v>
      </c>
      <c r="L1312" t="s">
        <v>188</v>
      </c>
      <c r="M1312" t="s">
        <v>188</v>
      </c>
      <c r="N1312" t="s">
        <v>188</v>
      </c>
      <c r="O1312" s="198" t="s">
        <v>1720</v>
      </c>
      <c r="P1312" s="198"/>
      <c r="Q1312" s="198" t="s">
        <v>1721</v>
      </c>
      <c r="R1312" s="198" t="s">
        <v>1720</v>
      </c>
      <c r="S1312" s="198"/>
      <c r="T1312" s="198" t="s">
        <v>1721</v>
      </c>
      <c r="U1312" t="s">
        <v>188</v>
      </c>
      <c r="V1312" t="s">
        <v>188</v>
      </c>
      <c r="W1312" t="s">
        <v>188</v>
      </c>
      <c r="X1312" t="s">
        <v>188</v>
      </c>
      <c r="Y1312" s="198" t="s">
        <v>1720</v>
      </c>
      <c r="Z1312" s="198"/>
      <c r="AA1312" s="198" t="s">
        <v>1721</v>
      </c>
      <c r="AB1312" s="198" t="s">
        <v>1720</v>
      </c>
      <c r="AC1312" s="198"/>
      <c r="AD1312" s="198" t="s">
        <v>1721</v>
      </c>
      <c r="AE1312" t="s">
        <v>188</v>
      </c>
    </row>
    <row r="1313" spans="1:30" x14ac:dyDescent="0.3">
      <c r="A1313" t="s">
        <v>190</v>
      </c>
      <c r="B1313" t="s">
        <v>188</v>
      </c>
      <c r="C1313" t="s">
        <v>188</v>
      </c>
      <c r="D1313" t="s">
        <v>188</v>
      </c>
      <c r="E1313" s="2">
        <v>11402</v>
      </c>
      <c r="F1313" s="27" t="s">
        <v>188</v>
      </c>
      <c r="G1313" s="14">
        <v>18.181818181818102</v>
      </c>
      <c r="H1313" s="2">
        <v>12173</v>
      </c>
      <c r="I1313" s="27" t="s">
        <v>188</v>
      </c>
      <c r="J1313" s="14">
        <v>13.939394</v>
      </c>
      <c r="L1313" t="s">
        <v>188</v>
      </c>
      <c r="M1313" t="s">
        <v>188</v>
      </c>
      <c r="N1313" t="s">
        <v>188</v>
      </c>
      <c r="O1313" s="2">
        <v>945353</v>
      </c>
      <c r="P1313" s="27" t="s">
        <v>188</v>
      </c>
      <c r="Q1313" s="14">
        <v>398.18</v>
      </c>
      <c r="R1313" s="2">
        <v>978588</v>
      </c>
      <c r="S1313" s="27" t="s">
        <v>188</v>
      </c>
      <c r="T1313" s="14">
        <v>475.15</v>
      </c>
      <c r="V1313" t="s">
        <v>188</v>
      </c>
      <c r="W1313" t="s">
        <v>188</v>
      </c>
      <c r="X1313" t="s">
        <v>188</v>
      </c>
      <c r="Y1313" s="2">
        <v>37912312</v>
      </c>
      <c r="Z1313" s="27" t="s">
        <v>188</v>
      </c>
      <c r="AA1313" s="14">
        <v>1469.09</v>
      </c>
      <c r="AB1313" s="2">
        <v>38838726</v>
      </c>
      <c r="AC1313" s="27" t="s">
        <v>188</v>
      </c>
      <c r="AD1313" s="14">
        <v>1783.64</v>
      </c>
    </row>
    <row r="1314" spans="1:30" x14ac:dyDescent="0.3">
      <c r="A1314" t="s">
        <v>2042</v>
      </c>
      <c r="B1314" t="s">
        <v>188</v>
      </c>
      <c r="C1314" t="s">
        <v>188</v>
      </c>
      <c r="D1314" t="s">
        <v>188</v>
      </c>
      <c r="E1314" s="2">
        <v>5819</v>
      </c>
      <c r="F1314" s="27">
        <v>0.51034906156814597</v>
      </c>
      <c r="G1314" s="14">
        <v>187.87878787878699</v>
      </c>
      <c r="H1314" s="2">
        <v>6192</v>
      </c>
      <c r="I1314" s="27">
        <v>0.50866672143267888</v>
      </c>
      <c r="J1314" s="14">
        <v>253.33332799999999</v>
      </c>
      <c r="L1314" t="s">
        <v>188</v>
      </c>
      <c r="M1314" t="s">
        <v>188</v>
      </c>
      <c r="N1314" t="s">
        <v>188</v>
      </c>
      <c r="O1314" s="2">
        <v>468044</v>
      </c>
      <c r="P1314" s="27">
        <v>0.495</v>
      </c>
      <c r="Q1314" s="14">
        <v>338.79</v>
      </c>
      <c r="R1314" s="2">
        <v>484999</v>
      </c>
      <c r="S1314" s="27">
        <v>0.496</v>
      </c>
      <c r="T1314" s="14">
        <v>421.21</v>
      </c>
      <c r="V1314" t="s">
        <v>188</v>
      </c>
      <c r="W1314" t="s">
        <v>188</v>
      </c>
      <c r="X1314" t="s">
        <v>188</v>
      </c>
      <c r="Y1314" s="2">
        <v>18688732</v>
      </c>
      <c r="Z1314" s="27">
        <v>0.49299999999999999</v>
      </c>
      <c r="AA1314" s="14">
        <v>1826.06</v>
      </c>
      <c r="AB1314" s="2">
        <v>19165001</v>
      </c>
      <c r="AC1314" s="27">
        <v>0.49299999999999999</v>
      </c>
      <c r="AD1314" s="14">
        <v>2240.61</v>
      </c>
    </row>
    <row r="1315" spans="1:30" x14ac:dyDescent="0.3">
      <c r="A1315" t="s">
        <v>198</v>
      </c>
      <c r="B1315" t="s">
        <v>188</v>
      </c>
      <c r="C1315" t="s">
        <v>188</v>
      </c>
      <c r="D1315" t="s">
        <v>188</v>
      </c>
      <c r="E1315" s="2">
        <v>488</v>
      </c>
      <c r="F1315" s="27">
        <v>4.2799508858095074E-2</v>
      </c>
      <c r="G1315" s="14">
        <v>78.181818181818201</v>
      </c>
      <c r="H1315" s="2">
        <v>619</v>
      </c>
      <c r="I1315" s="27">
        <v>5.0850242339604043E-2</v>
      </c>
      <c r="J1315" s="14">
        <v>152.72728000000001</v>
      </c>
      <c r="L1315" t="s">
        <v>188</v>
      </c>
      <c r="M1315" t="s">
        <v>188</v>
      </c>
      <c r="N1315" t="s">
        <v>188</v>
      </c>
      <c r="O1315" s="2">
        <v>40416</v>
      </c>
      <c r="P1315" s="27">
        <v>4.2999999999999997E-2</v>
      </c>
      <c r="Q1315" s="14">
        <v>29.7</v>
      </c>
      <c r="R1315" s="2">
        <v>38985</v>
      </c>
      <c r="S1315" s="27">
        <v>0.04</v>
      </c>
      <c r="T1315" s="14">
        <v>37.58</v>
      </c>
      <c r="V1315" t="s">
        <v>188</v>
      </c>
      <c r="W1315" t="s">
        <v>188</v>
      </c>
      <c r="X1315" t="s">
        <v>188</v>
      </c>
      <c r="Y1315" s="2">
        <v>1283660</v>
      </c>
      <c r="Z1315" s="27">
        <v>3.4000000000000002E-2</v>
      </c>
      <c r="AA1315" s="14">
        <v>353.94</v>
      </c>
      <c r="AB1315" s="2">
        <v>1232938</v>
      </c>
      <c r="AC1315" s="27">
        <v>3.2000000000000001E-2</v>
      </c>
      <c r="AD1315" s="14">
        <v>372.73</v>
      </c>
    </row>
    <row r="1316" spans="1:30" x14ac:dyDescent="0.3">
      <c r="A1316" t="s">
        <v>2043</v>
      </c>
      <c r="B1316" t="s">
        <v>188</v>
      </c>
      <c r="C1316" t="s">
        <v>188</v>
      </c>
      <c r="D1316" t="s">
        <v>188</v>
      </c>
      <c r="E1316" s="2">
        <v>0</v>
      </c>
      <c r="F1316" s="27">
        <v>0</v>
      </c>
      <c r="G1316" s="14">
        <v>11.5151515151515</v>
      </c>
      <c r="H1316" s="2">
        <v>0</v>
      </c>
      <c r="I1316" s="27">
        <v>0</v>
      </c>
      <c r="J1316" s="14">
        <v>12.727273</v>
      </c>
      <c r="L1316" t="s">
        <v>188</v>
      </c>
      <c r="M1316" t="s">
        <v>188</v>
      </c>
      <c r="N1316" t="s">
        <v>188</v>
      </c>
      <c r="O1316" s="2">
        <v>169</v>
      </c>
      <c r="P1316" s="27">
        <v>0</v>
      </c>
      <c r="Q1316" s="14">
        <v>53.94</v>
      </c>
      <c r="R1316" s="2">
        <v>294</v>
      </c>
      <c r="S1316" s="27">
        <v>0</v>
      </c>
      <c r="T1316" s="14">
        <v>109.09</v>
      </c>
      <c r="V1316" t="s">
        <v>188</v>
      </c>
      <c r="W1316" t="s">
        <v>188</v>
      </c>
      <c r="X1316" t="s">
        <v>188</v>
      </c>
      <c r="Y1316" s="2">
        <v>6113</v>
      </c>
      <c r="Z1316" s="27">
        <v>0</v>
      </c>
      <c r="AA1316" s="14">
        <v>388.48</v>
      </c>
      <c r="AB1316" s="2">
        <v>7238</v>
      </c>
      <c r="AC1316" s="27">
        <v>0</v>
      </c>
      <c r="AD1316" s="14">
        <v>464.24</v>
      </c>
    </row>
    <row r="1317" spans="1:30" x14ac:dyDescent="0.3">
      <c r="A1317" t="s">
        <v>2044</v>
      </c>
      <c r="B1317" t="s">
        <v>188</v>
      </c>
      <c r="C1317" t="s">
        <v>188</v>
      </c>
      <c r="D1317" t="s">
        <v>188</v>
      </c>
      <c r="E1317" s="2">
        <v>488</v>
      </c>
      <c r="F1317" s="27">
        <v>4.2799508858095074E-2</v>
      </c>
      <c r="G1317" s="14">
        <v>78.181818181818201</v>
      </c>
      <c r="H1317" s="2">
        <v>619</v>
      </c>
      <c r="I1317" s="27">
        <v>5.0850242339604043E-2</v>
      </c>
      <c r="J1317" s="14">
        <v>152.72728000000001</v>
      </c>
      <c r="L1317" t="s">
        <v>188</v>
      </c>
      <c r="M1317" t="s">
        <v>188</v>
      </c>
      <c r="N1317" t="s">
        <v>188</v>
      </c>
      <c r="O1317" s="2">
        <v>40247</v>
      </c>
      <c r="P1317" s="27">
        <v>4.2999999999999997E-2</v>
      </c>
      <c r="Q1317" s="14">
        <v>60.61</v>
      </c>
      <c r="R1317" s="2">
        <v>38691</v>
      </c>
      <c r="S1317" s="27">
        <v>0.04</v>
      </c>
      <c r="T1317" s="14">
        <v>111.52</v>
      </c>
      <c r="V1317" t="s">
        <v>188</v>
      </c>
      <c r="W1317" t="s">
        <v>188</v>
      </c>
      <c r="X1317" t="s">
        <v>188</v>
      </c>
      <c r="Y1317" s="2">
        <v>1277547</v>
      </c>
      <c r="Z1317" s="27">
        <v>3.4000000000000002E-2</v>
      </c>
      <c r="AA1317" s="14">
        <v>471.52</v>
      </c>
      <c r="AB1317" s="2">
        <v>1225700</v>
      </c>
      <c r="AC1317" s="27">
        <v>3.2000000000000001E-2</v>
      </c>
      <c r="AD1317" s="14">
        <v>571.52</v>
      </c>
    </row>
    <row r="1318" spans="1:30" x14ac:dyDescent="0.3">
      <c r="A1318" t="s">
        <v>2045</v>
      </c>
      <c r="B1318" t="s">
        <v>188</v>
      </c>
      <c r="C1318" t="s">
        <v>188</v>
      </c>
      <c r="D1318" t="s">
        <v>188</v>
      </c>
      <c r="E1318" s="2">
        <v>1351</v>
      </c>
      <c r="F1318" s="27">
        <v>0.11848798456411155</v>
      </c>
      <c r="G1318" s="14">
        <v>121.818181818181</v>
      </c>
      <c r="H1318" s="2">
        <v>1868</v>
      </c>
      <c r="I1318" s="27">
        <v>0.15345436622032366</v>
      </c>
      <c r="J1318" s="14">
        <v>169.090912</v>
      </c>
      <c r="L1318" t="s">
        <v>188</v>
      </c>
      <c r="M1318" t="s">
        <v>188</v>
      </c>
      <c r="N1318" t="s">
        <v>188</v>
      </c>
      <c r="O1318" s="2">
        <v>101033</v>
      </c>
      <c r="P1318" s="27">
        <v>0.107</v>
      </c>
      <c r="Q1318" s="14">
        <v>66.06</v>
      </c>
      <c r="R1318" s="2">
        <v>104414</v>
      </c>
      <c r="S1318" s="27">
        <v>0.107</v>
      </c>
      <c r="T1318" s="14">
        <v>48.48</v>
      </c>
      <c r="V1318" t="s">
        <v>188</v>
      </c>
      <c r="W1318" t="s">
        <v>188</v>
      </c>
      <c r="X1318" t="s">
        <v>188</v>
      </c>
      <c r="Y1318" s="2">
        <v>3391724</v>
      </c>
      <c r="Z1318" s="27">
        <v>8.8999999999999996E-2</v>
      </c>
      <c r="AA1318" s="14">
        <v>489.7</v>
      </c>
      <c r="AB1318" s="2">
        <v>3334728</v>
      </c>
      <c r="AC1318" s="27">
        <v>8.5999999999999993E-2</v>
      </c>
      <c r="AD1318" s="14">
        <v>715.76</v>
      </c>
    </row>
    <row r="1319" spans="1:30" x14ac:dyDescent="0.3">
      <c r="A1319" t="s">
        <v>2043</v>
      </c>
      <c r="B1319" t="s">
        <v>188</v>
      </c>
      <c r="C1319" t="s">
        <v>188</v>
      </c>
      <c r="D1319" t="s">
        <v>188</v>
      </c>
      <c r="E1319" s="2">
        <v>0</v>
      </c>
      <c r="F1319" s="27">
        <v>0</v>
      </c>
      <c r="G1319" s="14">
        <v>11.5151515151515</v>
      </c>
      <c r="H1319" s="2">
        <v>0</v>
      </c>
      <c r="I1319" s="27">
        <v>0</v>
      </c>
      <c r="J1319" s="14">
        <v>12.727273</v>
      </c>
      <c r="L1319" t="s">
        <v>188</v>
      </c>
      <c r="M1319" t="s">
        <v>188</v>
      </c>
      <c r="N1319" t="s">
        <v>188</v>
      </c>
      <c r="O1319" s="2">
        <v>1161</v>
      </c>
      <c r="P1319" s="27">
        <v>1E-3</v>
      </c>
      <c r="Q1319" s="14">
        <v>183.03</v>
      </c>
      <c r="R1319" s="2">
        <v>640</v>
      </c>
      <c r="S1319" s="27">
        <v>1E-3</v>
      </c>
      <c r="T1319" s="14">
        <v>129.09</v>
      </c>
      <c r="V1319" t="s">
        <v>188</v>
      </c>
      <c r="W1319" t="s">
        <v>188</v>
      </c>
      <c r="X1319" t="s">
        <v>188</v>
      </c>
      <c r="Y1319" s="2">
        <v>19849</v>
      </c>
      <c r="Z1319" s="27">
        <v>1E-3</v>
      </c>
      <c r="AA1319" s="14">
        <v>571.52</v>
      </c>
      <c r="AB1319" s="2">
        <v>18615</v>
      </c>
      <c r="AC1319" s="27">
        <v>0</v>
      </c>
      <c r="AD1319" s="14">
        <v>705.45</v>
      </c>
    </row>
    <row r="1320" spans="1:30" x14ac:dyDescent="0.3">
      <c r="A1320" t="s">
        <v>2044</v>
      </c>
      <c r="B1320" t="s">
        <v>188</v>
      </c>
      <c r="C1320" t="s">
        <v>188</v>
      </c>
      <c r="D1320" t="s">
        <v>188</v>
      </c>
      <c r="E1320" s="2">
        <v>1351</v>
      </c>
      <c r="F1320" s="27">
        <v>0.11848798456411155</v>
      </c>
      <c r="G1320" s="14">
        <v>121.818181818181</v>
      </c>
      <c r="H1320" s="2">
        <v>1868</v>
      </c>
      <c r="I1320" s="27">
        <v>0.15345436622032366</v>
      </c>
      <c r="J1320" s="14">
        <v>169.090912</v>
      </c>
      <c r="L1320" t="s">
        <v>188</v>
      </c>
      <c r="M1320" t="s">
        <v>188</v>
      </c>
      <c r="N1320" t="s">
        <v>188</v>
      </c>
      <c r="O1320" s="2">
        <v>99872</v>
      </c>
      <c r="P1320" s="27">
        <v>0.106</v>
      </c>
      <c r="Q1320" s="14">
        <v>194.55</v>
      </c>
      <c r="R1320" s="2">
        <v>103774</v>
      </c>
      <c r="S1320" s="27">
        <v>0.106</v>
      </c>
      <c r="T1320" s="14">
        <v>133.94</v>
      </c>
      <c r="V1320" t="s">
        <v>188</v>
      </c>
      <c r="W1320" t="s">
        <v>188</v>
      </c>
      <c r="X1320" t="s">
        <v>188</v>
      </c>
      <c r="Y1320" s="2">
        <v>3371875</v>
      </c>
      <c r="Z1320" s="27">
        <v>8.8999999999999996E-2</v>
      </c>
      <c r="AA1320" s="14">
        <v>704.85</v>
      </c>
      <c r="AB1320" s="2">
        <v>3316113</v>
      </c>
      <c r="AC1320" s="27">
        <v>8.5000000000000006E-2</v>
      </c>
      <c r="AD1320" s="14">
        <v>1016.97</v>
      </c>
    </row>
    <row r="1321" spans="1:30" x14ac:dyDescent="0.3">
      <c r="A1321" t="s">
        <v>2046</v>
      </c>
      <c r="B1321" t="s">
        <v>188</v>
      </c>
      <c r="C1321" t="s">
        <v>188</v>
      </c>
      <c r="D1321" t="s">
        <v>188</v>
      </c>
      <c r="E1321" s="2">
        <v>1774</v>
      </c>
      <c r="F1321" s="27">
        <v>0.15558673916856691</v>
      </c>
      <c r="G1321" s="14">
        <v>156.969696969696</v>
      </c>
      <c r="H1321" s="2">
        <v>1116</v>
      </c>
      <c r="I1321" s="27">
        <v>9.1678304444261893E-2</v>
      </c>
      <c r="J1321" s="14">
        <v>144.24243200000001</v>
      </c>
      <c r="L1321" t="s">
        <v>188</v>
      </c>
      <c r="M1321" t="s">
        <v>188</v>
      </c>
      <c r="N1321" t="s">
        <v>188</v>
      </c>
      <c r="O1321" s="2">
        <v>122984</v>
      </c>
      <c r="P1321" s="27">
        <v>0.13</v>
      </c>
      <c r="Q1321" s="14">
        <v>195.76</v>
      </c>
      <c r="R1321" s="2">
        <v>123730</v>
      </c>
      <c r="S1321" s="27">
        <v>0.126</v>
      </c>
      <c r="T1321" s="14">
        <v>256.97000000000003</v>
      </c>
      <c r="V1321" t="s">
        <v>188</v>
      </c>
      <c r="W1321" t="s">
        <v>188</v>
      </c>
      <c r="X1321" t="s">
        <v>188</v>
      </c>
      <c r="Y1321" s="2">
        <v>4741790</v>
      </c>
      <c r="Z1321" s="27">
        <v>0.125</v>
      </c>
      <c r="AA1321" s="14">
        <v>1612.12</v>
      </c>
      <c r="AB1321" s="2">
        <v>4816407</v>
      </c>
      <c r="AC1321" s="27">
        <v>0.124</v>
      </c>
      <c r="AD1321" s="14">
        <v>1673.33</v>
      </c>
    </row>
    <row r="1322" spans="1:30" x14ac:dyDescent="0.3">
      <c r="A1322" t="s">
        <v>2043</v>
      </c>
      <c r="B1322" t="s">
        <v>188</v>
      </c>
      <c r="C1322" t="s">
        <v>188</v>
      </c>
      <c r="D1322" t="s">
        <v>188</v>
      </c>
      <c r="E1322" s="2">
        <v>0</v>
      </c>
      <c r="F1322" s="27">
        <v>0</v>
      </c>
      <c r="G1322" s="14">
        <v>11.5151515151515</v>
      </c>
      <c r="H1322" s="2">
        <v>0</v>
      </c>
      <c r="I1322" s="27">
        <v>0</v>
      </c>
      <c r="J1322" s="14">
        <v>12.727273</v>
      </c>
      <c r="L1322" t="s">
        <v>188</v>
      </c>
      <c r="M1322" t="s">
        <v>188</v>
      </c>
      <c r="N1322" t="s">
        <v>188</v>
      </c>
      <c r="O1322" s="2">
        <v>1374</v>
      </c>
      <c r="P1322" s="27">
        <v>1E-3</v>
      </c>
      <c r="Q1322" s="14">
        <v>165.45</v>
      </c>
      <c r="R1322" s="2">
        <v>1577</v>
      </c>
      <c r="S1322" s="27">
        <v>2E-3</v>
      </c>
      <c r="T1322" s="14">
        <v>224.85</v>
      </c>
      <c r="V1322" t="s">
        <v>188</v>
      </c>
      <c r="W1322" t="s">
        <v>188</v>
      </c>
      <c r="X1322" t="s">
        <v>188</v>
      </c>
      <c r="Y1322" s="2">
        <v>37128</v>
      </c>
      <c r="Z1322" s="27">
        <v>1E-3</v>
      </c>
      <c r="AA1322" s="14">
        <v>852.73</v>
      </c>
      <c r="AB1322" s="2">
        <v>37680</v>
      </c>
      <c r="AC1322" s="27">
        <v>1E-3</v>
      </c>
      <c r="AD1322" s="14">
        <v>1027.8800000000001</v>
      </c>
    </row>
    <row r="1323" spans="1:30" x14ac:dyDescent="0.3">
      <c r="A1323" t="s">
        <v>2044</v>
      </c>
      <c r="B1323" t="s">
        <v>188</v>
      </c>
      <c r="C1323" t="s">
        <v>188</v>
      </c>
      <c r="D1323" t="s">
        <v>188</v>
      </c>
      <c r="E1323" s="2">
        <v>1774</v>
      </c>
      <c r="F1323" s="27">
        <v>0.15558673916856691</v>
      </c>
      <c r="G1323" s="14">
        <v>156.969696969696</v>
      </c>
      <c r="H1323" s="2">
        <v>1116</v>
      </c>
      <c r="I1323" s="27">
        <v>9.1678304444261893E-2</v>
      </c>
      <c r="J1323" s="14">
        <v>144.24243200000001</v>
      </c>
      <c r="L1323" t="s">
        <v>188</v>
      </c>
      <c r="M1323" t="s">
        <v>188</v>
      </c>
      <c r="N1323" t="s">
        <v>188</v>
      </c>
      <c r="O1323" s="2">
        <v>121610</v>
      </c>
      <c r="P1323" s="27">
        <v>0.129</v>
      </c>
      <c r="Q1323" s="14">
        <v>257.58</v>
      </c>
      <c r="R1323" s="2">
        <v>122153</v>
      </c>
      <c r="S1323" s="27">
        <v>0.125</v>
      </c>
      <c r="T1323" s="14">
        <v>355.15</v>
      </c>
      <c r="V1323" t="s">
        <v>188</v>
      </c>
      <c r="W1323" t="s">
        <v>188</v>
      </c>
      <c r="X1323" t="s">
        <v>188</v>
      </c>
      <c r="Y1323" s="2">
        <v>4704662</v>
      </c>
      <c r="Z1323" s="27">
        <v>0.124</v>
      </c>
      <c r="AA1323" s="14">
        <v>1671.52</v>
      </c>
      <c r="AB1323" s="2">
        <v>4778727</v>
      </c>
      <c r="AC1323" s="27">
        <v>0.123</v>
      </c>
      <c r="AD1323" s="14">
        <v>2067.88</v>
      </c>
    </row>
    <row r="1324" spans="1:30" x14ac:dyDescent="0.3">
      <c r="A1324" t="s">
        <v>2047</v>
      </c>
      <c r="B1324" t="s">
        <v>188</v>
      </c>
      <c r="C1324" t="s">
        <v>188</v>
      </c>
      <c r="D1324" t="s">
        <v>188</v>
      </c>
      <c r="E1324" s="2">
        <v>1971</v>
      </c>
      <c r="F1324" s="27">
        <v>0.17286440975267497</v>
      </c>
      <c r="G1324" s="14">
        <v>173.333333333333</v>
      </c>
      <c r="H1324" s="2">
        <v>2160</v>
      </c>
      <c r="I1324" s="27">
        <v>0.17744187956953913</v>
      </c>
      <c r="J1324" s="14">
        <v>170.30302399999999</v>
      </c>
      <c r="L1324" t="s">
        <v>188</v>
      </c>
      <c r="M1324" t="s">
        <v>188</v>
      </c>
      <c r="N1324" t="s">
        <v>188</v>
      </c>
      <c r="O1324" s="2">
        <v>158515</v>
      </c>
      <c r="P1324" s="27">
        <v>0.16800000000000001</v>
      </c>
      <c r="Q1324" s="14">
        <v>232.12</v>
      </c>
      <c r="R1324" s="2">
        <v>164579</v>
      </c>
      <c r="S1324" s="27">
        <v>0.16800000000000001</v>
      </c>
      <c r="T1324" s="14">
        <v>284.85000000000002</v>
      </c>
      <c r="V1324" t="s">
        <v>188</v>
      </c>
      <c r="W1324" t="s">
        <v>188</v>
      </c>
      <c r="X1324" t="s">
        <v>188</v>
      </c>
      <c r="Y1324" s="2">
        <v>7195146</v>
      </c>
      <c r="Z1324" s="27">
        <v>0.19</v>
      </c>
      <c r="AA1324" s="14">
        <v>1241.21</v>
      </c>
      <c r="AB1324" s="2">
        <v>7309447</v>
      </c>
      <c r="AC1324" s="27">
        <v>0.188</v>
      </c>
      <c r="AD1324" s="14">
        <v>1505.45</v>
      </c>
    </row>
    <row r="1325" spans="1:30" x14ac:dyDescent="0.3">
      <c r="A1325" t="s">
        <v>2043</v>
      </c>
      <c r="B1325" t="s">
        <v>188</v>
      </c>
      <c r="C1325" t="s">
        <v>188</v>
      </c>
      <c r="D1325" t="s">
        <v>188</v>
      </c>
      <c r="E1325" s="2">
        <v>58</v>
      </c>
      <c r="F1325" s="27">
        <v>5.0868268724785122E-3</v>
      </c>
      <c r="G1325" s="14">
        <v>24.2424242424242</v>
      </c>
      <c r="H1325" s="2">
        <v>13</v>
      </c>
      <c r="I1325" s="27">
        <v>1.0679372381500042E-3</v>
      </c>
      <c r="J1325" s="14">
        <v>11.515152</v>
      </c>
      <c r="L1325" t="s">
        <v>188</v>
      </c>
      <c r="M1325" t="s">
        <v>188</v>
      </c>
      <c r="N1325" t="s">
        <v>188</v>
      </c>
      <c r="O1325" s="2">
        <v>6150</v>
      </c>
      <c r="P1325" s="27">
        <v>7.0000000000000001E-3</v>
      </c>
      <c r="Q1325" s="14">
        <v>373.33</v>
      </c>
      <c r="R1325" s="2">
        <v>6563</v>
      </c>
      <c r="S1325" s="27">
        <v>7.0000000000000001E-3</v>
      </c>
      <c r="T1325" s="14">
        <v>375.76</v>
      </c>
      <c r="V1325" t="s">
        <v>188</v>
      </c>
      <c r="W1325" t="s">
        <v>188</v>
      </c>
      <c r="X1325" t="s">
        <v>188</v>
      </c>
      <c r="Y1325" s="2">
        <v>184537</v>
      </c>
      <c r="Z1325" s="27">
        <v>5.0000000000000001E-3</v>
      </c>
      <c r="AA1325" s="14">
        <v>1759.39</v>
      </c>
      <c r="AB1325" s="2">
        <v>173721</v>
      </c>
      <c r="AC1325" s="27">
        <v>4.0000000000000001E-3</v>
      </c>
      <c r="AD1325" s="14">
        <v>2175.7600000000002</v>
      </c>
    </row>
    <row r="1326" spans="1:30" x14ac:dyDescent="0.3">
      <c r="A1326" t="s">
        <v>2044</v>
      </c>
      <c r="B1326" t="s">
        <v>188</v>
      </c>
      <c r="C1326" t="s">
        <v>188</v>
      </c>
      <c r="D1326" t="s">
        <v>188</v>
      </c>
      <c r="E1326" s="2">
        <v>1913</v>
      </c>
      <c r="F1326" s="27">
        <v>0.16777758288019645</v>
      </c>
      <c r="G1326" s="14">
        <v>172.72727272727201</v>
      </c>
      <c r="H1326" s="2">
        <v>2147</v>
      </c>
      <c r="I1326" s="27">
        <v>0.17637394233138914</v>
      </c>
      <c r="J1326" s="14">
        <v>169.090912</v>
      </c>
      <c r="L1326" t="s">
        <v>188</v>
      </c>
      <c r="M1326" t="s">
        <v>188</v>
      </c>
      <c r="N1326" t="s">
        <v>188</v>
      </c>
      <c r="O1326" s="2">
        <v>152365</v>
      </c>
      <c r="P1326" s="27">
        <v>0.161</v>
      </c>
      <c r="Q1326" s="14">
        <v>447.27</v>
      </c>
      <c r="R1326" s="2">
        <v>158016</v>
      </c>
      <c r="S1326" s="27">
        <v>0.161</v>
      </c>
      <c r="T1326" s="14">
        <v>472.73</v>
      </c>
      <c r="V1326" t="s">
        <v>188</v>
      </c>
      <c r="W1326" t="s">
        <v>188</v>
      </c>
      <c r="X1326" t="s">
        <v>188</v>
      </c>
      <c r="Y1326" s="2">
        <v>7010609</v>
      </c>
      <c r="Z1326" s="27">
        <v>0.185</v>
      </c>
      <c r="AA1326" s="14">
        <v>2179.39</v>
      </c>
      <c r="AB1326" s="2">
        <v>7135726</v>
      </c>
      <c r="AC1326" s="27">
        <v>0.184</v>
      </c>
      <c r="AD1326" s="14">
        <v>2621.21</v>
      </c>
    </row>
    <row r="1327" spans="1:30" x14ac:dyDescent="0.3">
      <c r="A1327" t="s">
        <v>2048</v>
      </c>
      <c r="B1327" t="s">
        <v>188</v>
      </c>
      <c r="C1327" t="s">
        <v>188</v>
      </c>
      <c r="D1327" t="s">
        <v>188</v>
      </c>
      <c r="E1327" s="2">
        <v>141</v>
      </c>
      <c r="F1327" s="27">
        <v>1.2366251534818453E-2</v>
      </c>
      <c r="G1327" s="14">
        <v>46.6666666666666</v>
      </c>
      <c r="H1327" s="2">
        <v>271</v>
      </c>
      <c r="I1327" s="27">
        <v>2.2262383964511624E-2</v>
      </c>
      <c r="J1327" s="14">
        <v>89.090909999999994</v>
      </c>
      <c r="L1327" t="s">
        <v>188</v>
      </c>
      <c r="M1327" t="s">
        <v>188</v>
      </c>
      <c r="N1327" t="s">
        <v>188</v>
      </c>
      <c r="O1327" s="2">
        <v>27069</v>
      </c>
      <c r="P1327" s="27">
        <v>2.9000000000000001E-2</v>
      </c>
      <c r="Q1327" s="14">
        <v>68.48</v>
      </c>
      <c r="R1327" s="2">
        <v>33167</v>
      </c>
      <c r="S1327" s="27">
        <v>3.4000000000000002E-2</v>
      </c>
      <c r="T1327" s="14">
        <v>53.33</v>
      </c>
      <c r="V1327" t="s">
        <v>188</v>
      </c>
      <c r="W1327" t="s">
        <v>188</v>
      </c>
      <c r="X1327" t="s">
        <v>188</v>
      </c>
      <c r="Y1327" s="2">
        <v>1235980</v>
      </c>
      <c r="Z1327" s="27">
        <v>3.3000000000000002E-2</v>
      </c>
      <c r="AA1327" s="14">
        <v>441.21</v>
      </c>
      <c r="AB1327" s="2">
        <v>1503403</v>
      </c>
      <c r="AC1327" s="27">
        <v>3.9E-2</v>
      </c>
      <c r="AD1327" s="14">
        <v>581.21</v>
      </c>
    </row>
    <row r="1328" spans="1:30" x14ac:dyDescent="0.3">
      <c r="A1328" t="s">
        <v>2043</v>
      </c>
      <c r="B1328" t="s">
        <v>188</v>
      </c>
      <c r="C1328" t="s">
        <v>188</v>
      </c>
      <c r="D1328" t="s">
        <v>188</v>
      </c>
      <c r="E1328" s="2">
        <v>27</v>
      </c>
      <c r="F1328" s="27">
        <v>2.3680056130503421E-3</v>
      </c>
      <c r="G1328" s="14">
        <v>20</v>
      </c>
      <c r="H1328" s="2">
        <v>11</v>
      </c>
      <c r="I1328" s="27">
        <v>9.0363920151154196E-4</v>
      </c>
      <c r="J1328" s="14">
        <v>11.515152</v>
      </c>
      <c r="L1328" t="s">
        <v>188</v>
      </c>
      <c r="M1328" t="s">
        <v>188</v>
      </c>
      <c r="N1328" t="s">
        <v>188</v>
      </c>
      <c r="O1328" s="2">
        <v>4369</v>
      </c>
      <c r="P1328" s="27">
        <v>5.0000000000000001E-3</v>
      </c>
      <c r="Q1328" s="14">
        <v>241.82</v>
      </c>
      <c r="R1328" s="2">
        <v>5032</v>
      </c>
      <c r="S1328" s="27">
        <v>5.0000000000000001E-3</v>
      </c>
      <c r="T1328" s="14">
        <v>287.88</v>
      </c>
      <c r="V1328" t="s">
        <v>188</v>
      </c>
      <c r="W1328" t="s">
        <v>188</v>
      </c>
      <c r="X1328" t="s">
        <v>188</v>
      </c>
      <c r="Y1328" s="2">
        <v>136778</v>
      </c>
      <c r="Z1328" s="27">
        <v>4.0000000000000001E-3</v>
      </c>
      <c r="AA1328" s="14">
        <v>1301.21</v>
      </c>
      <c r="AB1328" s="2">
        <v>151936</v>
      </c>
      <c r="AC1328" s="27">
        <v>4.0000000000000001E-3</v>
      </c>
      <c r="AD1328" s="14">
        <v>1460</v>
      </c>
    </row>
    <row r="1329" spans="1:30" x14ac:dyDescent="0.3">
      <c r="A1329" t="s">
        <v>2044</v>
      </c>
      <c r="B1329" t="s">
        <v>188</v>
      </c>
      <c r="C1329" t="s">
        <v>188</v>
      </c>
      <c r="D1329" t="s">
        <v>188</v>
      </c>
      <c r="E1329" s="2">
        <v>114</v>
      </c>
      <c r="F1329" s="27">
        <v>9.9982459217681108E-3</v>
      </c>
      <c r="G1329" s="14">
        <v>41.818181818181799</v>
      </c>
      <c r="H1329" s="2">
        <v>260</v>
      </c>
      <c r="I1329" s="27">
        <v>2.1358744763000082E-2</v>
      </c>
      <c r="J1329" s="14">
        <v>88.484849999999994</v>
      </c>
      <c r="L1329" t="s">
        <v>188</v>
      </c>
      <c r="M1329" t="s">
        <v>188</v>
      </c>
      <c r="N1329" t="s">
        <v>188</v>
      </c>
      <c r="O1329" s="2">
        <v>22700</v>
      </c>
      <c r="P1329" s="27">
        <v>2.4E-2</v>
      </c>
      <c r="Q1329" s="14">
        <v>253.94</v>
      </c>
      <c r="R1329" s="2">
        <v>28135</v>
      </c>
      <c r="S1329" s="27">
        <v>2.9000000000000001E-2</v>
      </c>
      <c r="T1329" s="14">
        <v>290.3</v>
      </c>
      <c r="V1329" t="s">
        <v>188</v>
      </c>
      <c r="W1329" t="s">
        <v>188</v>
      </c>
      <c r="X1329" t="s">
        <v>188</v>
      </c>
      <c r="Y1329" s="2">
        <v>1099202</v>
      </c>
      <c r="Z1329" s="27">
        <v>2.9000000000000001E-2</v>
      </c>
      <c r="AA1329" s="14">
        <v>1370.91</v>
      </c>
      <c r="AB1329" s="2">
        <v>1351467</v>
      </c>
      <c r="AC1329" s="27">
        <v>3.5000000000000003E-2</v>
      </c>
      <c r="AD1329" s="14">
        <v>1626.06</v>
      </c>
    </row>
    <row r="1330" spans="1:30" x14ac:dyDescent="0.3">
      <c r="A1330" t="s">
        <v>2049</v>
      </c>
      <c r="B1330" t="s">
        <v>188</v>
      </c>
      <c r="C1330" t="s">
        <v>188</v>
      </c>
      <c r="D1330" t="s">
        <v>188</v>
      </c>
      <c r="E1330" s="2">
        <v>94</v>
      </c>
      <c r="F1330" s="27">
        <v>8.2441676898789683E-3</v>
      </c>
      <c r="G1330" s="14">
        <v>36.969696969696898</v>
      </c>
      <c r="H1330" s="2">
        <v>158</v>
      </c>
      <c r="I1330" s="27">
        <v>1.2979544894438512E-2</v>
      </c>
      <c r="J1330" s="14">
        <v>53.939392099999999</v>
      </c>
      <c r="L1330" t="s">
        <v>188</v>
      </c>
      <c r="M1330" t="s">
        <v>188</v>
      </c>
      <c r="N1330" t="s">
        <v>188</v>
      </c>
      <c r="O1330" s="2">
        <v>18027</v>
      </c>
      <c r="P1330" s="27">
        <v>1.9E-2</v>
      </c>
      <c r="Q1330" s="14">
        <v>72.73</v>
      </c>
      <c r="R1330" s="2">
        <v>20124</v>
      </c>
      <c r="S1330" s="27">
        <v>2.1000000000000001E-2</v>
      </c>
      <c r="T1330" s="14">
        <v>91.52</v>
      </c>
      <c r="V1330" t="s">
        <v>188</v>
      </c>
      <c r="W1330" t="s">
        <v>188</v>
      </c>
      <c r="X1330" t="s">
        <v>188</v>
      </c>
      <c r="Y1330" s="2">
        <v>840432</v>
      </c>
      <c r="Z1330" s="27">
        <v>2.1999999999999999E-2</v>
      </c>
      <c r="AA1330" s="14">
        <v>598.17999999999995</v>
      </c>
      <c r="AB1330" s="2">
        <v>968078</v>
      </c>
      <c r="AC1330" s="27">
        <v>2.5000000000000001E-2</v>
      </c>
      <c r="AD1330" s="14">
        <v>536.36</v>
      </c>
    </row>
    <row r="1331" spans="1:30" x14ac:dyDescent="0.3">
      <c r="A1331" t="s">
        <v>2043</v>
      </c>
      <c r="B1331" t="s">
        <v>188</v>
      </c>
      <c r="C1331" t="s">
        <v>188</v>
      </c>
      <c r="D1331" t="s">
        <v>188</v>
      </c>
      <c r="E1331" s="2">
        <v>45</v>
      </c>
      <c r="F1331" s="27">
        <v>3.9466760217505698E-3</v>
      </c>
      <c r="G1331" s="14">
        <v>28.484848484848399</v>
      </c>
      <c r="H1331" s="2">
        <v>34</v>
      </c>
      <c r="I1331" s="27">
        <v>2.7930666228538569E-3</v>
      </c>
      <c r="J1331" s="14">
        <v>24.242424</v>
      </c>
      <c r="L1331" t="s">
        <v>188</v>
      </c>
      <c r="M1331" t="s">
        <v>188</v>
      </c>
      <c r="N1331" t="s">
        <v>188</v>
      </c>
      <c r="O1331" s="2">
        <v>6072</v>
      </c>
      <c r="P1331" s="27">
        <v>6.0000000000000001E-3</v>
      </c>
      <c r="Q1331" s="14">
        <v>243.03</v>
      </c>
      <c r="R1331" s="2">
        <v>6977</v>
      </c>
      <c r="S1331" s="27">
        <v>7.0000000000000001E-3</v>
      </c>
      <c r="T1331" s="14">
        <v>320</v>
      </c>
      <c r="V1331" t="s">
        <v>188</v>
      </c>
      <c r="W1331" t="s">
        <v>188</v>
      </c>
      <c r="X1331" t="s">
        <v>188</v>
      </c>
      <c r="Y1331" s="2">
        <v>226659</v>
      </c>
      <c r="Z1331" s="27">
        <v>6.0000000000000001E-3</v>
      </c>
      <c r="AA1331" s="14">
        <v>1722.42</v>
      </c>
      <c r="AB1331" s="2">
        <v>250765</v>
      </c>
      <c r="AC1331" s="27">
        <v>6.0000000000000001E-3</v>
      </c>
      <c r="AD1331" s="14">
        <v>2067.27</v>
      </c>
    </row>
    <row r="1332" spans="1:30" x14ac:dyDescent="0.3">
      <c r="A1332" t="s">
        <v>2044</v>
      </c>
      <c r="B1332" t="s">
        <v>188</v>
      </c>
      <c r="C1332" t="s">
        <v>188</v>
      </c>
      <c r="D1332" t="s">
        <v>188</v>
      </c>
      <c r="E1332" s="2">
        <v>49</v>
      </c>
      <c r="F1332" s="27">
        <v>4.2974916681283986E-3</v>
      </c>
      <c r="G1332" s="14">
        <v>23.636363636363601</v>
      </c>
      <c r="H1332" s="2">
        <v>124</v>
      </c>
      <c r="I1332" s="27">
        <v>1.0186478271584655E-2</v>
      </c>
      <c r="J1332" s="14">
        <v>52.121212</v>
      </c>
      <c r="L1332" t="s">
        <v>188</v>
      </c>
      <c r="M1332" t="s">
        <v>188</v>
      </c>
      <c r="N1332" t="s">
        <v>188</v>
      </c>
      <c r="O1332" s="2">
        <v>11955</v>
      </c>
      <c r="P1332" s="27">
        <v>1.2999999999999999E-2</v>
      </c>
      <c r="Q1332" s="14">
        <v>238.18</v>
      </c>
      <c r="R1332" s="2">
        <v>13147</v>
      </c>
      <c r="S1332" s="27">
        <v>1.2999999999999999E-2</v>
      </c>
      <c r="T1332" s="14">
        <v>328.48</v>
      </c>
      <c r="V1332" t="s">
        <v>188</v>
      </c>
      <c r="W1332" t="s">
        <v>188</v>
      </c>
      <c r="X1332" t="s">
        <v>188</v>
      </c>
      <c r="Y1332" s="2">
        <v>613773</v>
      </c>
      <c r="Z1332" s="27">
        <v>1.6E-2</v>
      </c>
      <c r="AA1332" s="14">
        <v>1726.67</v>
      </c>
      <c r="AB1332" s="2">
        <v>717313</v>
      </c>
      <c r="AC1332" s="27">
        <v>1.7999999999999999E-2</v>
      </c>
      <c r="AD1332" s="14">
        <v>2229.09</v>
      </c>
    </row>
    <row r="1333" spans="1:30" x14ac:dyDescent="0.3">
      <c r="A1333" t="s">
        <v>2050</v>
      </c>
      <c r="B1333" t="s">
        <v>188</v>
      </c>
      <c r="C1333" t="s">
        <v>188</v>
      </c>
      <c r="D1333" t="s">
        <v>188</v>
      </c>
      <c r="E1333" s="2">
        <v>5583</v>
      </c>
      <c r="F1333" s="27">
        <v>0.48965093843185409</v>
      </c>
      <c r="G1333" s="14">
        <v>187.87878787878699</v>
      </c>
      <c r="H1333" s="2">
        <v>5981</v>
      </c>
      <c r="I1333" s="27">
        <v>0.49133327856732112</v>
      </c>
      <c r="J1333" s="14">
        <v>253.33332799999999</v>
      </c>
      <c r="L1333" t="s">
        <v>188</v>
      </c>
      <c r="M1333" t="s">
        <v>188</v>
      </c>
      <c r="N1333" t="s">
        <v>188</v>
      </c>
      <c r="O1333" s="2">
        <v>477309</v>
      </c>
      <c r="P1333" s="27">
        <v>0.505</v>
      </c>
      <c r="Q1333" s="14">
        <v>198.79</v>
      </c>
      <c r="R1333" s="2">
        <v>493589</v>
      </c>
      <c r="S1333" s="27">
        <v>0.504</v>
      </c>
      <c r="T1333" s="14">
        <v>191.52</v>
      </c>
      <c r="V1333" t="s">
        <v>188</v>
      </c>
      <c r="W1333" t="s">
        <v>188</v>
      </c>
      <c r="X1333" t="s">
        <v>188</v>
      </c>
      <c r="Y1333" s="2">
        <v>19223580</v>
      </c>
      <c r="Z1333" s="27">
        <v>0.50700000000000001</v>
      </c>
      <c r="AA1333" s="14">
        <v>1242.42</v>
      </c>
      <c r="AB1333" s="2">
        <v>19673725</v>
      </c>
      <c r="AC1333" s="27">
        <v>0.50700000000000001</v>
      </c>
      <c r="AD1333" s="14">
        <v>1580</v>
      </c>
    </row>
    <row r="1334" spans="1:30" x14ac:dyDescent="0.3">
      <c r="A1334" t="s">
        <v>198</v>
      </c>
      <c r="B1334" t="s">
        <v>188</v>
      </c>
      <c r="C1334" t="s">
        <v>188</v>
      </c>
      <c r="D1334" t="s">
        <v>188</v>
      </c>
      <c r="E1334" s="2">
        <v>741</v>
      </c>
      <c r="F1334" s="27">
        <v>6.4988598491492716E-2</v>
      </c>
      <c r="G1334" s="14">
        <v>106.666666666666</v>
      </c>
      <c r="H1334" s="2">
        <v>671</v>
      </c>
      <c r="I1334" s="27">
        <v>5.5121991292204055E-2</v>
      </c>
      <c r="J1334" s="14">
        <v>128.484848</v>
      </c>
      <c r="L1334" t="s">
        <v>188</v>
      </c>
      <c r="M1334" t="s">
        <v>188</v>
      </c>
      <c r="N1334" t="s">
        <v>188</v>
      </c>
      <c r="O1334" s="2">
        <v>39027</v>
      </c>
      <c r="P1334" s="27">
        <v>4.1000000000000002E-2</v>
      </c>
      <c r="Q1334" s="14">
        <v>28.48</v>
      </c>
      <c r="R1334" s="2">
        <v>37372</v>
      </c>
      <c r="S1334" s="27">
        <v>3.7999999999999999E-2</v>
      </c>
      <c r="T1334" s="14">
        <v>38.79</v>
      </c>
      <c r="V1334" t="s">
        <v>188</v>
      </c>
      <c r="W1334" t="s">
        <v>188</v>
      </c>
      <c r="X1334" t="s">
        <v>188</v>
      </c>
      <c r="Y1334" s="2">
        <v>1227959</v>
      </c>
      <c r="Z1334" s="27">
        <v>3.2000000000000001E-2</v>
      </c>
      <c r="AA1334" s="14">
        <v>301.82</v>
      </c>
      <c r="AB1334" s="2">
        <v>1175933</v>
      </c>
      <c r="AC1334" s="27">
        <v>0.03</v>
      </c>
      <c r="AD1334" s="14">
        <v>451.52</v>
      </c>
    </row>
    <row r="1335" spans="1:30" x14ac:dyDescent="0.3">
      <c r="A1335" t="s">
        <v>2043</v>
      </c>
      <c r="B1335" t="s">
        <v>188</v>
      </c>
      <c r="C1335" t="s">
        <v>188</v>
      </c>
      <c r="D1335" t="s">
        <v>188</v>
      </c>
      <c r="E1335" s="2">
        <v>0</v>
      </c>
      <c r="F1335" s="27">
        <v>0</v>
      </c>
      <c r="G1335" s="14">
        <v>11.5151515151515</v>
      </c>
      <c r="H1335" s="2">
        <v>29</v>
      </c>
      <c r="I1335" s="27">
        <v>2.3823215312577016E-3</v>
      </c>
      <c r="J1335" s="14">
        <v>30.30303</v>
      </c>
      <c r="L1335" t="s">
        <v>188</v>
      </c>
      <c r="M1335" t="s">
        <v>188</v>
      </c>
      <c r="N1335" t="s">
        <v>188</v>
      </c>
      <c r="O1335" s="2">
        <v>171</v>
      </c>
      <c r="P1335" s="27">
        <v>0</v>
      </c>
      <c r="Q1335" s="14">
        <v>58.18</v>
      </c>
      <c r="R1335" s="2">
        <v>129</v>
      </c>
      <c r="S1335" s="27">
        <v>0</v>
      </c>
      <c r="T1335" s="14">
        <v>60.61</v>
      </c>
      <c r="V1335" t="s">
        <v>188</v>
      </c>
      <c r="W1335" t="s">
        <v>188</v>
      </c>
      <c r="X1335" t="s">
        <v>188</v>
      </c>
      <c r="Y1335" s="2">
        <v>5529</v>
      </c>
      <c r="Z1335" s="27">
        <v>0</v>
      </c>
      <c r="AA1335" s="14">
        <v>371.52</v>
      </c>
      <c r="AB1335" s="2">
        <v>5026</v>
      </c>
      <c r="AC1335" s="27">
        <v>0</v>
      </c>
      <c r="AD1335" s="14">
        <v>361.82</v>
      </c>
    </row>
    <row r="1336" spans="1:30" x14ac:dyDescent="0.3">
      <c r="A1336" t="s">
        <v>2044</v>
      </c>
      <c r="B1336" t="s">
        <v>188</v>
      </c>
      <c r="C1336" t="s">
        <v>188</v>
      </c>
      <c r="D1336" t="s">
        <v>188</v>
      </c>
      <c r="E1336" s="2">
        <v>741</v>
      </c>
      <c r="F1336" s="27">
        <v>6.4988598491492716E-2</v>
      </c>
      <c r="G1336" s="14">
        <v>106.666666666666</v>
      </c>
      <c r="H1336" s="2">
        <v>642</v>
      </c>
      <c r="I1336" s="27">
        <v>5.2739669760946357E-2</v>
      </c>
      <c r="J1336" s="14">
        <v>117.57576</v>
      </c>
      <c r="L1336" t="s">
        <v>188</v>
      </c>
      <c r="M1336" t="s">
        <v>188</v>
      </c>
      <c r="N1336" t="s">
        <v>188</v>
      </c>
      <c r="O1336" s="2">
        <v>38856</v>
      </c>
      <c r="P1336" s="27">
        <v>4.1000000000000002E-2</v>
      </c>
      <c r="Q1336" s="14">
        <v>66.67</v>
      </c>
      <c r="R1336" s="2">
        <v>37243</v>
      </c>
      <c r="S1336" s="27">
        <v>3.7999999999999999E-2</v>
      </c>
      <c r="T1336" s="14">
        <v>72.12</v>
      </c>
      <c r="V1336" t="s">
        <v>188</v>
      </c>
      <c r="W1336" t="s">
        <v>188</v>
      </c>
      <c r="X1336" t="s">
        <v>188</v>
      </c>
      <c r="Y1336" s="2">
        <v>1222430</v>
      </c>
      <c r="Z1336" s="27">
        <v>3.2000000000000001E-2</v>
      </c>
      <c r="AA1336" s="14">
        <v>444.24</v>
      </c>
      <c r="AB1336" s="2">
        <v>1170907</v>
      </c>
      <c r="AC1336" s="27">
        <v>0.03</v>
      </c>
      <c r="AD1336" s="14">
        <v>651.52</v>
      </c>
    </row>
    <row r="1337" spans="1:30" x14ac:dyDescent="0.3">
      <c r="A1337" t="s">
        <v>2045</v>
      </c>
      <c r="B1337" t="s">
        <v>188</v>
      </c>
      <c r="C1337" t="s">
        <v>188</v>
      </c>
      <c r="D1337" t="s">
        <v>188</v>
      </c>
      <c r="E1337" s="2">
        <v>1249</v>
      </c>
      <c r="F1337" s="27">
        <v>0.10954218558147694</v>
      </c>
      <c r="G1337" s="14">
        <v>166.06060606060601</v>
      </c>
      <c r="H1337" s="2">
        <v>1602</v>
      </c>
      <c r="I1337" s="27">
        <v>0.13160272734740819</v>
      </c>
      <c r="J1337" s="14">
        <v>159.393936</v>
      </c>
      <c r="L1337" t="s">
        <v>188</v>
      </c>
      <c r="M1337" t="s">
        <v>188</v>
      </c>
      <c r="N1337" t="s">
        <v>188</v>
      </c>
      <c r="O1337" s="2">
        <v>96999</v>
      </c>
      <c r="P1337" s="27">
        <v>0.10299999999999999</v>
      </c>
      <c r="Q1337" s="14">
        <v>35.15</v>
      </c>
      <c r="R1337" s="2">
        <v>100308</v>
      </c>
      <c r="S1337" s="27">
        <v>0.10299999999999999</v>
      </c>
      <c r="T1337" s="14">
        <v>53.94</v>
      </c>
      <c r="V1337" t="s">
        <v>188</v>
      </c>
      <c r="W1337" t="s">
        <v>188</v>
      </c>
      <c r="X1337" t="s">
        <v>188</v>
      </c>
      <c r="Y1337" s="2">
        <v>3255518</v>
      </c>
      <c r="Z1337" s="27">
        <v>8.5999999999999993E-2</v>
      </c>
      <c r="AA1337" s="14">
        <v>412.73</v>
      </c>
      <c r="AB1337" s="2">
        <v>3199308</v>
      </c>
      <c r="AC1337" s="27">
        <v>8.2000000000000003E-2</v>
      </c>
      <c r="AD1337" s="14">
        <v>523.03</v>
      </c>
    </row>
    <row r="1338" spans="1:30" x14ac:dyDescent="0.3">
      <c r="A1338" t="s">
        <v>2043</v>
      </c>
      <c r="B1338" t="s">
        <v>188</v>
      </c>
      <c r="C1338" t="s">
        <v>188</v>
      </c>
      <c r="D1338" t="s">
        <v>188</v>
      </c>
      <c r="E1338" s="2">
        <v>0</v>
      </c>
      <c r="F1338" s="27">
        <v>0</v>
      </c>
      <c r="G1338" s="14">
        <v>11.5151515151515</v>
      </c>
      <c r="H1338" s="2">
        <v>0</v>
      </c>
      <c r="I1338" s="27">
        <v>0</v>
      </c>
      <c r="J1338" s="14">
        <v>12.727273</v>
      </c>
      <c r="L1338" t="s">
        <v>188</v>
      </c>
      <c r="M1338" t="s">
        <v>188</v>
      </c>
      <c r="N1338" t="s">
        <v>188</v>
      </c>
      <c r="O1338" s="2">
        <v>474</v>
      </c>
      <c r="P1338" s="27">
        <v>1E-3</v>
      </c>
      <c r="Q1338" s="14">
        <v>103.03</v>
      </c>
      <c r="R1338" s="2">
        <v>526</v>
      </c>
      <c r="S1338" s="27">
        <v>1E-3</v>
      </c>
      <c r="T1338" s="14">
        <v>89.7</v>
      </c>
      <c r="V1338" t="s">
        <v>188</v>
      </c>
      <c r="W1338" t="s">
        <v>188</v>
      </c>
      <c r="X1338" t="s">
        <v>188</v>
      </c>
      <c r="Y1338" s="2">
        <v>15458</v>
      </c>
      <c r="Z1338" s="27">
        <v>0</v>
      </c>
      <c r="AA1338" s="14">
        <v>547.88</v>
      </c>
      <c r="AB1338" s="2">
        <v>15257</v>
      </c>
      <c r="AC1338" s="27">
        <v>0</v>
      </c>
      <c r="AD1338" s="14">
        <v>582.41999999999996</v>
      </c>
    </row>
    <row r="1339" spans="1:30" x14ac:dyDescent="0.3">
      <c r="A1339" t="s">
        <v>2044</v>
      </c>
      <c r="B1339" t="s">
        <v>188</v>
      </c>
      <c r="C1339" t="s">
        <v>188</v>
      </c>
      <c r="D1339" t="s">
        <v>188</v>
      </c>
      <c r="E1339" s="2">
        <v>1249</v>
      </c>
      <c r="F1339" s="27">
        <v>0.10954218558147694</v>
      </c>
      <c r="G1339" s="14">
        <v>166.06060606060601</v>
      </c>
      <c r="H1339" s="2">
        <v>1602</v>
      </c>
      <c r="I1339" s="27">
        <v>0.13160272734740819</v>
      </c>
      <c r="J1339" s="14">
        <v>159.393936</v>
      </c>
      <c r="L1339" t="s">
        <v>188</v>
      </c>
      <c r="M1339" t="s">
        <v>188</v>
      </c>
      <c r="N1339" t="s">
        <v>188</v>
      </c>
      <c r="O1339" s="2">
        <v>96525</v>
      </c>
      <c r="P1339" s="27">
        <v>0.10199999999999999</v>
      </c>
      <c r="Q1339" s="14">
        <v>107.27</v>
      </c>
      <c r="R1339" s="2">
        <v>99782</v>
      </c>
      <c r="S1339" s="27">
        <v>0.10199999999999999</v>
      </c>
      <c r="T1339" s="14">
        <v>110.91</v>
      </c>
      <c r="V1339" t="s">
        <v>188</v>
      </c>
      <c r="W1339" t="s">
        <v>188</v>
      </c>
      <c r="X1339" t="s">
        <v>188</v>
      </c>
      <c r="Y1339" s="2">
        <v>3240060</v>
      </c>
      <c r="Z1339" s="27">
        <v>8.5000000000000006E-2</v>
      </c>
      <c r="AA1339" s="14">
        <v>682.42</v>
      </c>
      <c r="AB1339" s="2">
        <v>3184051</v>
      </c>
      <c r="AC1339" s="27">
        <v>8.2000000000000003E-2</v>
      </c>
      <c r="AD1339" s="14">
        <v>836.36</v>
      </c>
    </row>
    <row r="1340" spans="1:30" x14ac:dyDescent="0.3">
      <c r="A1340" t="s">
        <v>2046</v>
      </c>
      <c r="B1340" t="s">
        <v>188</v>
      </c>
      <c r="C1340" t="s">
        <v>188</v>
      </c>
      <c r="D1340" t="s">
        <v>188</v>
      </c>
      <c r="E1340" s="2">
        <v>1529</v>
      </c>
      <c r="F1340" s="27">
        <v>0.13409928082792494</v>
      </c>
      <c r="G1340" s="14">
        <v>136.363636363636</v>
      </c>
      <c r="H1340" s="2">
        <v>1499</v>
      </c>
      <c r="I1340" s="27">
        <v>0.12314137846052739</v>
      </c>
      <c r="J1340" s="14">
        <v>180.606064</v>
      </c>
      <c r="L1340" t="s">
        <v>188</v>
      </c>
      <c r="M1340" t="s">
        <v>188</v>
      </c>
      <c r="N1340" t="s">
        <v>188</v>
      </c>
      <c r="O1340" s="2">
        <v>120747</v>
      </c>
      <c r="P1340" s="27">
        <v>0.128</v>
      </c>
      <c r="Q1340" s="14">
        <v>55.15</v>
      </c>
      <c r="R1340" s="2">
        <v>121711</v>
      </c>
      <c r="S1340" s="27">
        <v>0.124</v>
      </c>
      <c r="T1340" s="14">
        <v>62.42</v>
      </c>
      <c r="V1340" t="s">
        <v>188</v>
      </c>
      <c r="W1340" t="s">
        <v>188</v>
      </c>
      <c r="X1340" t="s">
        <v>188</v>
      </c>
      <c r="Y1340" s="2">
        <v>4637444</v>
      </c>
      <c r="Z1340" s="27">
        <v>0.122</v>
      </c>
      <c r="AA1340" s="14">
        <v>757.58</v>
      </c>
      <c r="AB1340" s="2">
        <v>4690779</v>
      </c>
      <c r="AC1340" s="27">
        <v>0.121</v>
      </c>
      <c r="AD1340" s="14">
        <v>973.33</v>
      </c>
    </row>
    <row r="1341" spans="1:30" x14ac:dyDescent="0.3">
      <c r="A1341" t="s">
        <v>2043</v>
      </c>
      <c r="B1341" t="s">
        <v>188</v>
      </c>
      <c r="C1341" t="s">
        <v>188</v>
      </c>
      <c r="D1341" t="s">
        <v>188</v>
      </c>
      <c r="E1341" s="2">
        <v>14</v>
      </c>
      <c r="F1341" s="27">
        <v>1.2278547623223997E-3</v>
      </c>
      <c r="G1341" s="14">
        <v>9.6969696969696901</v>
      </c>
      <c r="H1341" s="2">
        <v>0</v>
      </c>
      <c r="I1341" s="27">
        <v>0</v>
      </c>
      <c r="J1341" s="14">
        <v>12.727273</v>
      </c>
      <c r="L1341" t="s">
        <v>188</v>
      </c>
      <c r="M1341" t="s">
        <v>188</v>
      </c>
      <c r="N1341" t="s">
        <v>188</v>
      </c>
      <c r="O1341" s="2">
        <v>1077</v>
      </c>
      <c r="P1341" s="27">
        <v>1E-3</v>
      </c>
      <c r="Q1341" s="14">
        <v>132.12</v>
      </c>
      <c r="R1341" s="2">
        <v>1250</v>
      </c>
      <c r="S1341" s="27">
        <v>1E-3</v>
      </c>
      <c r="T1341" s="14">
        <v>240.61</v>
      </c>
      <c r="V1341" t="s">
        <v>188</v>
      </c>
      <c r="W1341" t="s">
        <v>188</v>
      </c>
      <c r="X1341" t="s">
        <v>188</v>
      </c>
      <c r="Y1341" s="2">
        <v>26628</v>
      </c>
      <c r="Z1341" s="27">
        <v>1E-3</v>
      </c>
      <c r="AA1341" s="14">
        <v>758.79</v>
      </c>
      <c r="AB1341" s="2">
        <v>27980</v>
      </c>
      <c r="AC1341" s="27">
        <v>1E-3</v>
      </c>
      <c r="AD1341" s="14">
        <v>860.61</v>
      </c>
    </row>
    <row r="1342" spans="1:30" x14ac:dyDescent="0.3">
      <c r="A1342" t="s">
        <v>2044</v>
      </c>
      <c r="B1342" t="s">
        <v>188</v>
      </c>
      <c r="C1342" t="s">
        <v>188</v>
      </c>
      <c r="D1342" t="s">
        <v>188</v>
      </c>
      <c r="E1342" s="2">
        <v>1515</v>
      </c>
      <c r="F1342" s="27">
        <v>0.13287142606560254</v>
      </c>
      <c r="G1342" s="14">
        <v>136.969696969696</v>
      </c>
      <c r="H1342" s="2">
        <v>1499</v>
      </c>
      <c r="I1342" s="27">
        <v>0.12314137846052739</v>
      </c>
      <c r="J1342" s="14">
        <v>180.606064</v>
      </c>
      <c r="L1342" t="s">
        <v>188</v>
      </c>
      <c r="M1342" t="s">
        <v>188</v>
      </c>
      <c r="N1342" t="s">
        <v>188</v>
      </c>
      <c r="O1342" s="2">
        <v>119670</v>
      </c>
      <c r="P1342" s="27">
        <v>0.127</v>
      </c>
      <c r="Q1342" s="14">
        <v>138.18</v>
      </c>
      <c r="R1342" s="2">
        <v>120461</v>
      </c>
      <c r="S1342" s="27">
        <v>0.123</v>
      </c>
      <c r="T1342" s="14">
        <v>255.15</v>
      </c>
      <c r="V1342" t="s">
        <v>188</v>
      </c>
      <c r="W1342" t="s">
        <v>188</v>
      </c>
      <c r="X1342" t="s">
        <v>188</v>
      </c>
      <c r="Y1342" s="2">
        <v>4610816</v>
      </c>
      <c r="Z1342" s="27">
        <v>0.122</v>
      </c>
      <c r="AA1342" s="14">
        <v>1058.79</v>
      </c>
      <c r="AB1342" s="2">
        <v>4662799</v>
      </c>
      <c r="AC1342" s="27">
        <v>0.12</v>
      </c>
      <c r="AD1342" s="14">
        <v>1215.1500000000001</v>
      </c>
    </row>
    <row r="1343" spans="1:30" x14ac:dyDescent="0.3">
      <c r="A1343" t="s">
        <v>2047</v>
      </c>
      <c r="B1343" t="s">
        <v>188</v>
      </c>
      <c r="C1343" t="s">
        <v>188</v>
      </c>
      <c r="D1343" t="s">
        <v>188</v>
      </c>
      <c r="E1343" s="2">
        <v>1619</v>
      </c>
      <c r="F1343" s="27">
        <v>0.14199263287142608</v>
      </c>
      <c r="G1343" s="14">
        <v>117.575757575757</v>
      </c>
      <c r="H1343" s="2">
        <v>1801</v>
      </c>
      <c r="I1343" s="27">
        <v>0.1479503819929352</v>
      </c>
      <c r="J1343" s="14">
        <v>130.909088</v>
      </c>
      <c r="L1343" t="s">
        <v>188</v>
      </c>
      <c r="M1343" t="s">
        <v>188</v>
      </c>
      <c r="N1343" t="s">
        <v>188</v>
      </c>
      <c r="O1343" s="2">
        <v>164018</v>
      </c>
      <c r="P1343" s="27">
        <v>0.17299999999999999</v>
      </c>
      <c r="Q1343" s="14">
        <v>62.42</v>
      </c>
      <c r="R1343" s="2">
        <v>168894</v>
      </c>
      <c r="S1343" s="27">
        <v>0.17299999999999999</v>
      </c>
      <c r="T1343" s="14">
        <v>72.73</v>
      </c>
      <c r="V1343" t="s">
        <v>188</v>
      </c>
      <c r="W1343" t="s">
        <v>188</v>
      </c>
      <c r="X1343" t="s">
        <v>188</v>
      </c>
      <c r="Y1343" s="2">
        <v>7477809</v>
      </c>
      <c r="Z1343" s="27">
        <v>0.19700000000000001</v>
      </c>
      <c r="AA1343" s="14">
        <v>717.58</v>
      </c>
      <c r="AB1343" s="2">
        <v>7530762</v>
      </c>
      <c r="AC1343" s="27">
        <v>0.19400000000000001</v>
      </c>
      <c r="AD1343" s="14">
        <v>807.88</v>
      </c>
    </row>
    <row r="1344" spans="1:30" x14ac:dyDescent="0.3">
      <c r="A1344" t="s">
        <v>2043</v>
      </c>
      <c r="B1344" t="s">
        <v>188</v>
      </c>
      <c r="C1344" t="s">
        <v>188</v>
      </c>
      <c r="D1344" t="s">
        <v>188</v>
      </c>
      <c r="E1344" s="2">
        <v>25</v>
      </c>
      <c r="F1344" s="27">
        <v>2.1925977898614277E-3</v>
      </c>
      <c r="G1344" s="14">
        <v>19.393939393939299</v>
      </c>
      <c r="H1344" s="2">
        <v>21</v>
      </c>
      <c r="I1344" s="27">
        <v>1.7251293847038527E-3</v>
      </c>
      <c r="J1344" s="14">
        <v>14.545455</v>
      </c>
      <c r="L1344" t="s">
        <v>188</v>
      </c>
      <c r="M1344" t="s">
        <v>188</v>
      </c>
      <c r="N1344" t="s">
        <v>188</v>
      </c>
      <c r="O1344" s="2">
        <v>4353</v>
      </c>
      <c r="P1344" s="27">
        <v>5.0000000000000001E-3</v>
      </c>
      <c r="Q1344" s="14">
        <v>306.06</v>
      </c>
      <c r="R1344" s="2">
        <v>4020</v>
      </c>
      <c r="S1344" s="27">
        <v>4.0000000000000001E-3</v>
      </c>
      <c r="T1344" s="14">
        <v>266.06</v>
      </c>
      <c r="V1344" t="s">
        <v>188</v>
      </c>
      <c r="W1344" t="s">
        <v>188</v>
      </c>
      <c r="X1344" t="s">
        <v>188</v>
      </c>
      <c r="Y1344" s="2">
        <v>121203</v>
      </c>
      <c r="Z1344" s="27">
        <v>3.0000000000000001E-3</v>
      </c>
      <c r="AA1344" s="14">
        <v>1552.73</v>
      </c>
      <c r="AB1344" s="2">
        <v>117007</v>
      </c>
      <c r="AC1344" s="27">
        <v>3.0000000000000001E-3</v>
      </c>
      <c r="AD1344" s="14">
        <v>1533.94</v>
      </c>
    </row>
    <row r="1345" spans="1:31" x14ac:dyDescent="0.3">
      <c r="A1345" t="s">
        <v>2044</v>
      </c>
      <c r="B1345" t="s">
        <v>188</v>
      </c>
      <c r="C1345" t="s">
        <v>188</v>
      </c>
      <c r="D1345" t="s">
        <v>188</v>
      </c>
      <c r="E1345" s="2">
        <v>1594</v>
      </c>
      <c r="F1345" s="27">
        <v>0.13980003508156463</v>
      </c>
      <c r="G1345" s="14">
        <v>117.575757575757</v>
      </c>
      <c r="H1345" s="2">
        <v>1780</v>
      </c>
      <c r="I1345" s="27">
        <v>0.14622525260823133</v>
      </c>
      <c r="J1345" s="14">
        <v>130.30302399999999</v>
      </c>
      <c r="L1345" t="s">
        <v>188</v>
      </c>
      <c r="M1345" t="s">
        <v>188</v>
      </c>
      <c r="N1345" t="s">
        <v>188</v>
      </c>
      <c r="O1345" s="2">
        <v>159665</v>
      </c>
      <c r="P1345" s="27">
        <v>0.16900000000000001</v>
      </c>
      <c r="Q1345" s="14">
        <v>316.97000000000003</v>
      </c>
      <c r="R1345" s="2">
        <v>164874</v>
      </c>
      <c r="S1345" s="27">
        <v>0.16800000000000001</v>
      </c>
      <c r="T1345" s="14">
        <v>271.52</v>
      </c>
      <c r="V1345" t="s">
        <v>188</v>
      </c>
      <c r="W1345" t="s">
        <v>188</v>
      </c>
      <c r="X1345" t="s">
        <v>188</v>
      </c>
      <c r="Y1345" s="2">
        <v>7356606</v>
      </c>
      <c r="Z1345" s="27">
        <v>0.19400000000000001</v>
      </c>
      <c r="AA1345" s="14">
        <v>1660</v>
      </c>
      <c r="AB1345" s="2">
        <v>7413755</v>
      </c>
      <c r="AC1345" s="27">
        <v>0.191</v>
      </c>
      <c r="AD1345" s="14">
        <v>1733.94</v>
      </c>
    </row>
    <row r="1346" spans="1:31" x14ac:dyDescent="0.3">
      <c r="A1346" t="s">
        <v>2048</v>
      </c>
      <c r="B1346" t="s">
        <v>188</v>
      </c>
      <c r="C1346" t="s">
        <v>188</v>
      </c>
      <c r="D1346" t="s">
        <v>188</v>
      </c>
      <c r="E1346" s="2">
        <v>233</v>
      </c>
      <c r="F1346" s="27">
        <v>2.0435011401508506E-2</v>
      </c>
      <c r="G1346" s="14">
        <v>64.848484848484802</v>
      </c>
      <c r="H1346" s="2">
        <v>221</v>
      </c>
      <c r="I1346" s="27">
        <v>1.8154933048550068E-2</v>
      </c>
      <c r="J1346" s="14">
        <v>65.454544100000007</v>
      </c>
      <c r="L1346" t="s">
        <v>188</v>
      </c>
      <c r="M1346" t="s">
        <v>188</v>
      </c>
      <c r="N1346" t="s">
        <v>188</v>
      </c>
      <c r="O1346" s="2">
        <v>30622</v>
      </c>
      <c r="P1346" s="27">
        <v>3.2000000000000001E-2</v>
      </c>
      <c r="Q1346" s="14">
        <v>45.45</v>
      </c>
      <c r="R1346" s="2">
        <v>37100</v>
      </c>
      <c r="S1346" s="27">
        <v>3.7999999999999999E-2</v>
      </c>
      <c r="T1346" s="14">
        <v>81.819999999999993</v>
      </c>
      <c r="V1346" t="s">
        <v>188</v>
      </c>
      <c r="W1346" t="s">
        <v>188</v>
      </c>
      <c r="X1346" t="s">
        <v>188</v>
      </c>
      <c r="Y1346" s="2">
        <v>1427224</v>
      </c>
      <c r="Z1346" s="27">
        <v>3.7999999999999999E-2</v>
      </c>
      <c r="AA1346" s="14">
        <v>443.64</v>
      </c>
      <c r="AB1346" s="2">
        <v>1735473</v>
      </c>
      <c r="AC1346" s="27">
        <v>4.4999999999999998E-2</v>
      </c>
      <c r="AD1346" s="14">
        <v>575.76</v>
      </c>
    </row>
    <row r="1347" spans="1:31" x14ac:dyDescent="0.3">
      <c r="A1347" t="s">
        <v>2043</v>
      </c>
      <c r="B1347" t="s">
        <v>188</v>
      </c>
      <c r="C1347" t="s">
        <v>188</v>
      </c>
      <c r="D1347" t="s">
        <v>188</v>
      </c>
      <c r="E1347" s="2">
        <v>25</v>
      </c>
      <c r="F1347" s="27">
        <v>2.1925977898614277E-3</v>
      </c>
      <c r="G1347" s="14">
        <v>21.2121212121212</v>
      </c>
      <c r="H1347" s="2">
        <v>6</v>
      </c>
      <c r="I1347" s="27">
        <v>4.9289410991538649E-4</v>
      </c>
      <c r="J1347" s="14">
        <v>6.0606059999999999</v>
      </c>
      <c r="L1347" t="s">
        <v>188</v>
      </c>
      <c r="M1347" t="s">
        <v>188</v>
      </c>
      <c r="N1347" t="s">
        <v>188</v>
      </c>
      <c r="O1347" s="2">
        <v>2628</v>
      </c>
      <c r="P1347" s="27">
        <v>3.0000000000000001E-3</v>
      </c>
      <c r="Q1347" s="14">
        <v>209.09</v>
      </c>
      <c r="R1347" s="2">
        <v>2781</v>
      </c>
      <c r="S1347" s="27">
        <v>3.0000000000000001E-3</v>
      </c>
      <c r="T1347" s="14">
        <v>251.52</v>
      </c>
      <c r="V1347" t="s">
        <v>188</v>
      </c>
      <c r="W1347" t="s">
        <v>188</v>
      </c>
      <c r="X1347" t="s">
        <v>188</v>
      </c>
      <c r="Y1347" s="2">
        <v>77473</v>
      </c>
      <c r="Z1347" s="27">
        <v>2E-3</v>
      </c>
      <c r="AA1347" s="14">
        <v>1173.33</v>
      </c>
      <c r="AB1347" s="2">
        <v>86113</v>
      </c>
      <c r="AC1347" s="27">
        <v>2E-3</v>
      </c>
      <c r="AD1347" s="14">
        <v>1306.06</v>
      </c>
    </row>
    <row r="1348" spans="1:31" x14ac:dyDescent="0.3">
      <c r="A1348" t="s">
        <v>2044</v>
      </c>
      <c r="B1348" t="s">
        <v>188</v>
      </c>
      <c r="C1348" t="s">
        <v>188</v>
      </c>
      <c r="D1348" t="s">
        <v>188</v>
      </c>
      <c r="E1348" s="2">
        <v>208</v>
      </c>
      <c r="F1348" s="27">
        <v>1.8242413611647079E-2</v>
      </c>
      <c r="G1348" s="14">
        <v>61.212121212121197</v>
      </c>
      <c r="H1348" s="2">
        <v>215</v>
      </c>
      <c r="I1348" s="27">
        <v>1.7662038938634682E-2</v>
      </c>
      <c r="J1348" s="14">
        <v>64.848489999999998</v>
      </c>
      <c r="L1348" t="s">
        <v>188</v>
      </c>
      <c r="M1348" t="s">
        <v>188</v>
      </c>
      <c r="N1348" t="s">
        <v>188</v>
      </c>
      <c r="O1348" s="2">
        <v>27994</v>
      </c>
      <c r="P1348" s="27">
        <v>0.03</v>
      </c>
      <c r="Q1348" s="14">
        <v>203.64</v>
      </c>
      <c r="R1348" s="2">
        <v>34319</v>
      </c>
      <c r="S1348" s="27">
        <v>3.5000000000000003E-2</v>
      </c>
      <c r="T1348" s="14">
        <v>260</v>
      </c>
      <c r="V1348" t="s">
        <v>188</v>
      </c>
      <c r="W1348" t="s">
        <v>188</v>
      </c>
      <c r="X1348" t="s">
        <v>188</v>
      </c>
      <c r="Y1348" s="2">
        <v>1349751</v>
      </c>
      <c r="Z1348" s="27">
        <v>3.5999999999999997E-2</v>
      </c>
      <c r="AA1348" s="14">
        <v>1213.94</v>
      </c>
      <c r="AB1348" s="2">
        <v>1649360</v>
      </c>
      <c r="AC1348" s="27">
        <v>4.2000000000000003E-2</v>
      </c>
      <c r="AD1348" s="14">
        <v>1507.27</v>
      </c>
    </row>
    <row r="1349" spans="1:31" x14ac:dyDescent="0.3">
      <c r="A1349" t="s">
        <v>2049</v>
      </c>
      <c r="B1349" t="s">
        <v>188</v>
      </c>
      <c r="C1349" t="s">
        <v>188</v>
      </c>
      <c r="D1349" t="s">
        <v>188</v>
      </c>
      <c r="E1349" s="2">
        <v>212</v>
      </c>
      <c r="F1349" s="27">
        <v>1.8593229258024906E-2</v>
      </c>
      <c r="G1349" s="14">
        <v>62.424242424242401</v>
      </c>
      <c r="H1349" s="2">
        <v>187</v>
      </c>
      <c r="I1349" s="27">
        <v>1.5361866425696213E-2</v>
      </c>
      <c r="J1349" s="14">
        <v>57.5757561</v>
      </c>
      <c r="L1349" t="s">
        <v>188</v>
      </c>
      <c r="M1349" t="s">
        <v>188</v>
      </c>
      <c r="N1349" t="s">
        <v>188</v>
      </c>
      <c r="O1349" s="2">
        <v>25896</v>
      </c>
      <c r="P1349" s="27">
        <v>2.7E-2</v>
      </c>
      <c r="Q1349" s="14">
        <v>155.76</v>
      </c>
      <c r="R1349" s="2">
        <v>28204</v>
      </c>
      <c r="S1349" s="27">
        <v>2.9000000000000001E-2</v>
      </c>
      <c r="T1349" s="14">
        <v>121.82</v>
      </c>
      <c r="V1349" t="s">
        <v>188</v>
      </c>
      <c r="W1349" t="s">
        <v>188</v>
      </c>
      <c r="X1349" t="s">
        <v>188</v>
      </c>
      <c r="Y1349" s="2">
        <v>1197626</v>
      </c>
      <c r="Z1349" s="27">
        <v>3.2000000000000001E-2</v>
      </c>
      <c r="AA1349" s="14">
        <v>640.61</v>
      </c>
      <c r="AB1349" s="2">
        <v>1341470</v>
      </c>
      <c r="AC1349" s="27">
        <v>3.5000000000000003E-2</v>
      </c>
      <c r="AD1349" s="14">
        <v>718.79</v>
      </c>
    </row>
    <row r="1350" spans="1:31" x14ac:dyDescent="0.3">
      <c r="A1350" t="s">
        <v>2043</v>
      </c>
      <c r="B1350" t="s">
        <v>188</v>
      </c>
      <c r="C1350" t="s">
        <v>188</v>
      </c>
      <c r="D1350" t="s">
        <v>188</v>
      </c>
      <c r="E1350" s="2">
        <v>35</v>
      </c>
      <c r="F1350" s="27">
        <v>3.0696369058059989E-3</v>
      </c>
      <c r="G1350" s="14">
        <v>16.969696969696901</v>
      </c>
      <c r="H1350" s="2">
        <v>0</v>
      </c>
      <c r="I1350" s="27">
        <v>0</v>
      </c>
      <c r="J1350" s="14">
        <v>12.727273</v>
      </c>
      <c r="L1350" t="s">
        <v>188</v>
      </c>
      <c r="M1350" t="s">
        <v>188</v>
      </c>
      <c r="N1350" t="s">
        <v>188</v>
      </c>
      <c r="O1350" s="2">
        <v>5578</v>
      </c>
      <c r="P1350" s="27">
        <v>6.0000000000000001E-3</v>
      </c>
      <c r="Q1350" s="14">
        <v>258.18</v>
      </c>
      <c r="R1350" s="2">
        <v>6592</v>
      </c>
      <c r="S1350" s="27">
        <v>7.0000000000000001E-3</v>
      </c>
      <c r="T1350" s="14">
        <v>310.91000000000003</v>
      </c>
      <c r="V1350" t="s">
        <v>188</v>
      </c>
      <c r="W1350" t="s">
        <v>188</v>
      </c>
      <c r="X1350" t="s">
        <v>188</v>
      </c>
      <c r="Y1350" s="2">
        <v>239489</v>
      </c>
      <c r="Z1350" s="27">
        <v>6.0000000000000001E-3</v>
      </c>
      <c r="AA1350" s="14">
        <v>1729.09</v>
      </c>
      <c r="AB1350" s="2">
        <v>256162</v>
      </c>
      <c r="AC1350" s="27">
        <v>7.0000000000000001E-3</v>
      </c>
      <c r="AD1350" s="14">
        <v>2359.39</v>
      </c>
    </row>
    <row r="1351" spans="1:31" x14ac:dyDescent="0.3">
      <c r="A1351" t="s">
        <v>2044</v>
      </c>
      <c r="B1351" t="s">
        <v>188</v>
      </c>
      <c r="C1351" t="s">
        <v>188</v>
      </c>
      <c r="D1351" t="s">
        <v>188</v>
      </c>
      <c r="E1351" s="2">
        <v>177</v>
      </c>
      <c r="F1351" s="27">
        <v>1.552359235221891E-2</v>
      </c>
      <c r="G1351" s="14">
        <v>59.393939393939398</v>
      </c>
      <c r="H1351" s="2">
        <v>187</v>
      </c>
      <c r="I1351" s="27">
        <v>1.5361866425696213E-2</v>
      </c>
      <c r="J1351" s="14">
        <v>57.5757561</v>
      </c>
      <c r="L1351" t="s">
        <v>188</v>
      </c>
      <c r="M1351" t="s">
        <v>188</v>
      </c>
      <c r="N1351" t="s">
        <v>188</v>
      </c>
      <c r="O1351" s="2">
        <v>20318</v>
      </c>
      <c r="P1351" s="27">
        <v>2.1000000000000001E-2</v>
      </c>
      <c r="Q1351" s="14">
        <v>293.33</v>
      </c>
      <c r="R1351" s="2">
        <v>21612</v>
      </c>
      <c r="S1351" s="27">
        <v>2.1999999999999999E-2</v>
      </c>
      <c r="T1351" s="14">
        <v>343.64</v>
      </c>
      <c r="V1351" t="s">
        <v>188</v>
      </c>
      <c r="W1351" t="s">
        <v>188</v>
      </c>
      <c r="X1351" t="s">
        <v>188</v>
      </c>
      <c r="Y1351" s="2">
        <v>958137</v>
      </c>
      <c r="Z1351" s="27">
        <v>2.5000000000000001E-2</v>
      </c>
      <c r="AA1351" s="14">
        <v>1813.94</v>
      </c>
      <c r="AB1351" s="2">
        <v>1085308</v>
      </c>
      <c r="AC1351" s="27">
        <v>2.8000000000000001E-2</v>
      </c>
      <c r="AD1351" s="14">
        <v>2456.9699999999998</v>
      </c>
    </row>
    <row r="1352" spans="1:31" x14ac:dyDescent="0.3">
      <c r="A1352" s="18"/>
      <c r="B1352" s="18"/>
      <c r="C1352" s="18"/>
      <c r="D1352" s="18"/>
      <c r="E1352" s="18"/>
      <c r="F1352" s="18"/>
      <c r="G1352" s="18"/>
      <c r="H1352" s="18"/>
      <c r="I1352" s="18"/>
      <c r="J1352" s="18"/>
      <c r="K1352" s="18"/>
      <c r="L1352" s="18"/>
      <c r="M1352" s="18"/>
      <c r="N1352" s="18"/>
      <c r="O1352" s="18"/>
      <c r="P1352" s="18"/>
      <c r="Q1352" s="18"/>
      <c r="R1352" s="18"/>
      <c r="S1352" s="18"/>
      <c r="T1352" s="18"/>
      <c r="U1352" s="18"/>
      <c r="V1352" s="18"/>
      <c r="W1352" s="18"/>
      <c r="X1352" s="18"/>
      <c r="Y1352" s="18"/>
      <c r="Z1352" s="18"/>
      <c r="AA1352" s="18"/>
      <c r="AB1352" s="18"/>
      <c r="AC1352" s="18"/>
      <c r="AD1352" s="18"/>
      <c r="AE1352" s="18"/>
    </row>
    <row r="1353" spans="1:31" x14ac:dyDescent="0.3">
      <c r="A1353" s="122" t="s">
        <v>2051</v>
      </c>
      <c r="B1353" s="122"/>
      <c r="C1353" s="122"/>
      <c r="D1353" s="122"/>
      <c r="E1353" s="122"/>
      <c r="F1353" s="122"/>
      <c r="G1353" s="122"/>
      <c r="H1353" s="122"/>
      <c r="I1353" s="122"/>
      <c r="J1353" s="122"/>
      <c r="K1353" s="122"/>
      <c r="L1353" s="122"/>
      <c r="M1353" s="122"/>
      <c r="N1353" s="122"/>
      <c r="O1353" s="122"/>
      <c r="P1353" s="122"/>
      <c r="Q1353" s="122"/>
      <c r="R1353" s="122"/>
      <c r="S1353" s="122"/>
      <c r="T1353" s="122"/>
      <c r="U1353" s="122"/>
      <c r="V1353" s="122"/>
      <c r="W1353" s="122"/>
      <c r="X1353" s="122"/>
      <c r="Y1353" s="122"/>
      <c r="Z1353" s="122"/>
      <c r="AA1353" s="122"/>
      <c r="AB1353" s="122"/>
      <c r="AC1353" s="122"/>
      <c r="AD1353" s="122"/>
      <c r="AE1353" s="122"/>
    </row>
    <row r="1354" spans="1:31" x14ac:dyDescent="0.3">
      <c r="B1354" t="s">
        <v>188</v>
      </c>
      <c r="C1354" t="s">
        <v>188</v>
      </c>
      <c r="D1354" t="s">
        <v>188</v>
      </c>
      <c r="E1354" s="198" t="s">
        <v>1720</v>
      </c>
      <c r="F1354" s="198"/>
      <c r="G1354" s="198" t="s">
        <v>1721</v>
      </c>
      <c r="H1354" s="198" t="s">
        <v>1720</v>
      </c>
      <c r="I1354" s="198"/>
      <c r="J1354" s="198" t="s">
        <v>1721</v>
      </c>
      <c r="K1354" t="s">
        <v>188</v>
      </c>
      <c r="L1354" t="s">
        <v>188</v>
      </c>
      <c r="M1354" t="s">
        <v>188</v>
      </c>
      <c r="N1354" t="s">
        <v>188</v>
      </c>
      <c r="O1354" s="198" t="s">
        <v>1720</v>
      </c>
      <c r="P1354" s="198"/>
      <c r="Q1354" s="198" t="s">
        <v>1721</v>
      </c>
      <c r="R1354" s="198" t="s">
        <v>1720</v>
      </c>
      <c r="S1354" s="198"/>
      <c r="T1354" s="198" t="s">
        <v>1721</v>
      </c>
      <c r="U1354" t="s">
        <v>188</v>
      </c>
      <c r="V1354" t="s">
        <v>188</v>
      </c>
      <c r="W1354" t="s">
        <v>188</v>
      </c>
      <c r="X1354" t="s">
        <v>188</v>
      </c>
      <c r="Y1354" s="198" t="s">
        <v>1720</v>
      </c>
      <c r="Z1354" s="198"/>
      <c r="AA1354" s="198" t="s">
        <v>1721</v>
      </c>
      <c r="AB1354" s="198" t="s">
        <v>1720</v>
      </c>
      <c r="AC1354" s="198"/>
      <c r="AD1354" s="198" t="s">
        <v>1721</v>
      </c>
      <c r="AE1354" t="s">
        <v>188</v>
      </c>
    </row>
    <row r="1355" spans="1:31" x14ac:dyDescent="0.3">
      <c r="A1355" t="s">
        <v>190</v>
      </c>
      <c r="B1355" t="s">
        <v>188</v>
      </c>
      <c r="C1355" t="s">
        <v>188</v>
      </c>
      <c r="D1355" t="s">
        <v>188</v>
      </c>
      <c r="E1355" s="2">
        <v>11402</v>
      </c>
      <c r="F1355" s="27" t="s">
        <v>188</v>
      </c>
      <c r="G1355" s="14">
        <v>18.181818181818102</v>
      </c>
      <c r="H1355" s="2">
        <v>12173</v>
      </c>
      <c r="I1355" s="27" t="s">
        <v>188</v>
      </c>
      <c r="J1355" s="14">
        <v>13.939394</v>
      </c>
      <c r="L1355" t="s">
        <v>188</v>
      </c>
      <c r="M1355" t="s">
        <v>188</v>
      </c>
      <c r="N1355" t="s">
        <v>188</v>
      </c>
      <c r="O1355" s="2">
        <v>945353</v>
      </c>
      <c r="P1355" s="27" t="s">
        <v>188</v>
      </c>
      <c r="Q1355" s="14">
        <v>398.18</v>
      </c>
      <c r="R1355" s="2">
        <v>978588</v>
      </c>
      <c r="S1355" s="27" t="s">
        <v>188</v>
      </c>
      <c r="T1355" s="14">
        <v>475.15</v>
      </c>
      <c r="V1355" t="s">
        <v>188</v>
      </c>
      <c r="W1355" t="s">
        <v>188</v>
      </c>
      <c r="X1355" t="s">
        <v>188</v>
      </c>
      <c r="Y1355" s="2">
        <v>37912312</v>
      </c>
      <c r="Z1355" s="27" t="s">
        <v>188</v>
      </c>
      <c r="AA1355" s="14">
        <v>1469.09</v>
      </c>
      <c r="AB1355" s="2">
        <v>38838726</v>
      </c>
      <c r="AC1355" s="27" t="s">
        <v>188</v>
      </c>
      <c r="AD1355" s="14">
        <v>1783.64</v>
      </c>
    </row>
    <row r="1356" spans="1:31" x14ac:dyDescent="0.3">
      <c r="A1356" t="s">
        <v>2042</v>
      </c>
      <c r="B1356" t="s">
        <v>188</v>
      </c>
      <c r="C1356" t="s">
        <v>188</v>
      </c>
      <c r="D1356" t="s">
        <v>188</v>
      </c>
      <c r="E1356" s="2">
        <v>5819</v>
      </c>
      <c r="F1356" s="27">
        <v>0.51034906156814597</v>
      </c>
      <c r="G1356" s="14">
        <v>187.87878787878699</v>
      </c>
      <c r="H1356" s="2">
        <v>6192</v>
      </c>
      <c r="I1356" s="27">
        <v>0.50866672143267888</v>
      </c>
      <c r="J1356" s="14">
        <v>253.33332799999999</v>
      </c>
      <c r="L1356" t="s">
        <v>188</v>
      </c>
      <c r="M1356" t="s">
        <v>188</v>
      </c>
      <c r="N1356" t="s">
        <v>188</v>
      </c>
      <c r="O1356" s="2">
        <v>468044</v>
      </c>
      <c r="P1356" s="27">
        <v>0.495</v>
      </c>
      <c r="Q1356" s="14">
        <v>338.79</v>
      </c>
      <c r="R1356" s="2">
        <v>484999</v>
      </c>
      <c r="S1356" s="27">
        <v>0.496</v>
      </c>
      <c r="T1356" s="14">
        <v>421.21</v>
      </c>
      <c r="V1356" t="s">
        <v>188</v>
      </c>
      <c r="W1356" t="s">
        <v>188</v>
      </c>
      <c r="X1356" t="s">
        <v>188</v>
      </c>
      <c r="Y1356" s="2">
        <v>18688732</v>
      </c>
      <c r="Z1356" s="27">
        <v>0.49299999999999999</v>
      </c>
      <c r="AA1356" s="14">
        <v>1826.06</v>
      </c>
      <c r="AB1356" s="2">
        <v>19165001</v>
      </c>
      <c r="AC1356" s="27">
        <v>0.49299999999999999</v>
      </c>
      <c r="AD1356" s="14">
        <v>2240.61</v>
      </c>
    </row>
    <row r="1357" spans="1:31" x14ac:dyDescent="0.3">
      <c r="A1357" t="s">
        <v>198</v>
      </c>
      <c r="B1357" t="s">
        <v>188</v>
      </c>
      <c r="C1357" t="s">
        <v>188</v>
      </c>
      <c r="D1357" t="s">
        <v>188</v>
      </c>
      <c r="E1357" s="2">
        <v>488</v>
      </c>
      <c r="F1357" s="27">
        <v>4.2799508858095074E-2</v>
      </c>
      <c r="G1357" s="14">
        <v>78.181818181818201</v>
      </c>
      <c r="H1357" s="2">
        <v>619</v>
      </c>
      <c r="I1357" s="27">
        <v>5.0850242339604043E-2</v>
      </c>
      <c r="J1357" s="14">
        <v>152.72728000000001</v>
      </c>
      <c r="L1357" t="s">
        <v>188</v>
      </c>
      <c r="M1357" t="s">
        <v>188</v>
      </c>
      <c r="N1357" t="s">
        <v>188</v>
      </c>
      <c r="O1357" s="2">
        <v>40416</v>
      </c>
      <c r="P1357" s="27">
        <v>4.2999999999999997E-2</v>
      </c>
      <c r="Q1357" s="14">
        <v>29.7</v>
      </c>
      <c r="R1357" s="2">
        <v>38985</v>
      </c>
      <c r="S1357" s="27">
        <v>0.04</v>
      </c>
      <c r="T1357" s="14">
        <v>37.58</v>
      </c>
      <c r="V1357" t="s">
        <v>188</v>
      </c>
      <c r="W1357" t="s">
        <v>188</v>
      </c>
      <c r="X1357" t="s">
        <v>188</v>
      </c>
      <c r="Y1357" s="2">
        <v>1283660</v>
      </c>
      <c r="Z1357" s="27">
        <v>3.4000000000000002E-2</v>
      </c>
      <c r="AA1357" s="14">
        <v>353.94</v>
      </c>
      <c r="AB1357" s="2">
        <v>1232938</v>
      </c>
      <c r="AC1357" s="27">
        <v>3.2000000000000001E-2</v>
      </c>
      <c r="AD1357" s="14">
        <v>372.73</v>
      </c>
    </row>
    <row r="1358" spans="1:31" x14ac:dyDescent="0.3">
      <c r="A1358" t="s">
        <v>2052</v>
      </c>
      <c r="B1358" t="s">
        <v>188</v>
      </c>
      <c r="C1358" t="s">
        <v>188</v>
      </c>
      <c r="D1358" t="s">
        <v>188</v>
      </c>
      <c r="E1358" s="2">
        <v>0</v>
      </c>
      <c r="F1358" s="27">
        <v>0</v>
      </c>
      <c r="G1358" s="14">
        <v>11.5151515151515</v>
      </c>
      <c r="H1358" s="2">
        <v>0</v>
      </c>
      <c r="I1358" s="27">
        <v>0</v>
      </c>
      <c r="J1358" s="14">
        <v>12.727273</v>
      </c>
      <c r="L1358" t="s">
        <v>188</v>
      </c>
      <c r="M1358" t="s">
        <v>188</v>
      </c>
      <c r="N1358" t="s">
        <v>188</v>
      </c>
      <c r="O1358" s="2">
        <v>100</v>
      </c>
      <c r="P1358" s="27">
        <v>0</v>
      </c>
      <c r="Q1358" s="14">
        <v>36.97</v>
      </c>
      <c r="R1358" s="2">
        <v>176</v>
      </c>
      <c r="S1358" s="27">
        <v>0</v>
      </c>
      <c r="T1358" s="14">
        <v>66.67</v>
      </c>
      <c r="V1358" t="s">
        <v>188</v>
      </c>
      <c r="W1358" t="s">
        <v>188</v>
      </c>
      <c r="X1358" t="s">
        <v>188</v>
      </c>
      <c r="Y1358" s="2">
        <v>5831</v>
      </c>
      <c r="Z1358" s="27">
        <v>0</v>
      </c>
      <c r="AA1358" s="14">
        <v>380</v>
      </c>
      <c r="AB1358" s="2">
        <v>4921</v>
      </c>
      <c r="AC1358" s="27">
        <v>0</v>
      </c>
      <c r="AD1358" s="14">
        <v>456.97</v>
      </c>
    </row>
    <row r="1359" spans="1:31" x14ac:dyDescent="0.3">
      <c r="A1359" t="s">
        <v>2053</v>
      </c>
      <c r="B1359" t="s">
        <v>188</v>
      </c>
      <c r="C1359" t="s">
        <v>188</v>
      </c>
      <c r="D1359" t="s">
        <v>188</v>
      </c>
      <c r="E1359" s="2">
        <v>488</v>
      </c>
      <c r="F1359" s="27">
        <v>4.2799508858095074E-2</v>
      </c>
      <c r="G1359" s="14">
        <v>78.181818181818201</v>
      </c>
      <c r="H1359" s="2">
        <v>619</v>
      </c>
      <c r="I1359" s="27">
        <v>5.0850242339604043E-2</v>
      </c>
      <c r="J1359" s="14">
        <v>152.72728000000001</v>
      </c>
      <c r="L1359" t="s">
        <v>188</v>
      </c>
      <c r="M1359" t="s">
        <v>188</v>
      </c>
      <c r="N1359" t="s">
        <v>188</v>
      </c>
      <c r="O1359" s="2">
        <v>40316</v>
      </c>
      <c r="P1359" s="27">
        <v>4.2999999999999997E-2</v>
      </c>
      <c r="Q1359" s="14">
        <v>49.7</v>
      </c>
      <c r="R1359" s="2">
        <v>38809</v>
      </c>
      <c r="S1359" s="27">
        <v>0.04</v>
      </c>
      <c r="T1359" s="14">
        <v>70.91</v>
      </c>
      <c r="V1359" t="s">
        <v>188</v>
      </c>
      <c r="W1359" t="s">
        <v>188</v>
      </c>
      <c r="X1359" t="s">
        <v>188</v>
      </c>
      <c r="Y1359" s="2">
        <v>1277829</v>
      </c>
      <c r="Z1359" s="27">
        <v>3.4000000000000002E-2</v>
      </c>
      <c r="AA1359" s="14">
        <v>453.94</v>
      </c>
      <c r="AB1359" s="2">
        <v>1228017</v>
      </c>
      <c r="AC1359" s="27">
        <v>3.2000000000000001E-2</v>
      </c>
      <c r="AD1359" s="14">
        <v>609.70000000000005</v>
      </c>
    </row>
    <row r="1360" spans="1:31" x14ac:dyDescent="0.3">
      <c r="A1360" t="s">
        <v>2045</v>
      </c>
      <c r="B1360" t="s">
        <v>188</v>
      </c>
      <c r="C1360" t="s">
        <v>188</v>
      </c>
      <c r="D1360" t="s">
        <v>188</v>
      </c>
      <c r="E1360" s="2">
        <v>1351</v>
      </c>
      <c r="F1360" s="27">
        <v>0.11848798456411155</v>
      </c>
      <c r="G1360" s="14">
        <v>121.818181818181</v>
      </c>
      <c r="H1360" s="2">
        <v>1868</v>
      </c>
      <c r="I1360" s="27">
        <v>0.15345436622032366</v>
      </c>
      <c r="J1360" s="14">
        <v>169.090912</v>
      </c>
      <c r="L1360" t="s">
        <v>188</v>
      </c>
      <c r="M1360" t="s">
        <v>188</v>
      </c>
      <c r="N1360" t="s">
        <v>188</v>
      </c>
      <c r="O1360" s="2">
        <v>101033</v>
      </c>
      <c r="P1360" s="27">
        <v>0.107</v>
      </c>
      <c r="Q1360" s="14">
        <v>66.06</v>
      </c>
      <c r="R1360" s="2">
        <v>104414</v>
      </c>
      <c r="S1360" s="27">
        <v>0.107</v>
      </c>
      <c r="T1360" s="14">
        <v>48.48</v>
      </c>
      <c r="V1360" t="s">
        <v>188</v>
      </c>
      <c r="W1360" t="s">
        <v>188</v>
      </c>
      <c r="X1360" t="s">
        <v>188</v>
      </c>
      <c r="Y1360" s="2">
        <v>3391724</v>
      </c>
      <c r="Z1360" s="27">
        <v>8.8999999999999996E-2</v>
      </c>
      <c r="AA1360" s="14">
        <v>489.7</v>
      </c>
      <c r="AB1360" s="2">
        <v>3334728</v>
      </c>
      <c r="AC1360" s="27">
        <v>8.5999999999999993E-2</v>
      </c>
      <c r="AD1360" s="14">
        <v>715.76</v>
      </c>
    </row>
    <row r="1361" spans="1:30" x14ac:dyDescent="0.3">
      <c r="A1361" t="s">
        <v>2052</v>
      </c>
      <c r="B1361" t="s">
        <v>188</v>
      </c>
      <c r="C1361" t="s">
        <v>188</v>
      </c>
      <c r="D1361" t="s">
        <v>188</v>
      </c>
      <c r="E1361" s="2">
        <v>8</v>
      </c>
      <c r="F1361" s="27">
        <v>7.0163129275565693E-4</v>
      </c>
      <c r="G1361" s="14">
        <v>7.2727272727272698</v>
      </c>
      <c r="H1361" s="2">
        <v>0</v>
      </c>
      <c r="I1361" s="27">
        <v>0</v>
      </c>
      <c r="J1361" s="14">
        <v>12.727273</v>
      </c>
      <c r="L1361" t="s">
        <v>188</v>
      </c>
      <c r="M1361" t="s">
        <v>188</v>
      </c>
      <c r="N1361" t="s">
        <v>188</v>
      </c>
      <c r="O1361" s="2">
        <v>1183</v>
      </c>
      <c r="P1361" s="27">
        <v>1E-3</v>
      </c>
      <c r="Q1361" s="14">
        <v>158.79</v>
      </c>
      <c r="R1361" s="2">
        <v>1184</v>
      </c>
      <c r="S1361" s="27">
        <v>1E-3</v>
      </c>
      <c r="T1361" s="14">
        <v>166.06</v>
      </c>
      <c r="V1361" t="s">
        <v>188</v>
      </c>
      <c r="W1361" t="s">
        <v>188</v>
      </c>
      <c r="X1361" t="s">
        <v>188</v>
      </c>
      <c r="Y1361" s="2">
        <v>26272</v>
      </c>
      <c r="Z1361" s="27">
        <v>1E-3</v>
      </c>
      <c r="AA1361" s="14">
        <v>687.27</v>
      </c>
      <c r="AB1361" s="2">
        <v>26568</v>
      </c>
      <c r="AC1361" s="27">
        <v>1E-3</v>
      </c>
      <c r="AD1361" s="14">
        <v>805.45</v>
      </c>
    </row>
    <row r="1362" spans="1:30" x14ac:dyDescent="0.3">
      <c r="A1362" t="s">
        <v>2053</v>
      </c>
      <c r="B1362" t="s">
        <v>188</v>
      </c>
      <c r="C1362" t="s">
        <v>188</v>
      </c>
      <c r="D1362" t="s">
        <v>188</v>
      </c>
      <c r="E1362" s="2">
        <v>1343</v>
      </c>
      <c r="F1362" s="27">
        <v>0.11778635327135591</v>
      </c>
      <c r="G1362" s="14">
        <v>120.60606060606</v>
      </c>
      <c r="H1362" s="2">
        <v>1868</v>
      </c>
      <c r="I1362" s="27">
        <v>0.15345436622032366</v>
      </c>
      <c r="J1362" s="14">
        <v>169.090912</v>
      </c>
      <c r="L1362" t="s">
        <v>188</v>
      </c>
      <c r="M1362" t="s">
        <v>188</v>
      </c>
      <c r="N1362" t="s">
        <v>188</v>
      </c>
      <c r="O1362" s="2">
        <v>99850</v>
      </c>
      <c r="P1362" s="27">
        <v>0.106</v>
      </c>
      <c r="Q1362" s="14">
        <v>174.55</v>
      </c>
      <c r="R1362" s="2">
        <v>103230</v>
      </c>
      <c r="S1362" s="27">
        <v>0.105</v>
      </c>
      <c r="T1362" s="14">
        <v>170.3</v>
      </c>
      <c r="V1362" t="s">
        <v>188</v>
      </c>
      <c r="W1362" t="s">
        <v>188</v>
      </c>
      <c r="X1362" t="s">
        <v>188</v>
      </c>
      <c r="Y1362" s="2">
        <v>3365452</v>
      </c>
      <c r="Z1362" s="27">
        <v>8.8999999999999996E-2</v>
      </c>
      <c r="AA1362" s="14">
        <v>890.3</v>
      </c>
      <c r="AB1362" s="2">
        <v>3308160</v>
      </c>
      <c r="AC1362" s="27">
        <v>8.5000000000000006E-2</v>
      </c>
      <c r="AD1362" s="14">
        <v>1076.3599999999999</v>
      </c>
    </row>
    <row r="1363" spans="1:30" x14ac:dyDescent="0.3">
      <c r="A1363" t="s">
        <v>2046</v>
      </c>
      <c r="B1363" t="s">
        <v>188</v>
      </c>
      <c r="C1363" t="s">
        <v>188</v>
      </c>
      <c r="D1363" t="s">
        <v>188</v>
      </c>
      <c r="E1363" s="2">
        <v>1774</v>
      </c>
      <c r="F1363" s="27">
        <v>0.15558673916856691</v>
      </c>
      <c r="G1363" s="14">
        <v>156.969696969696</v>
      </c>
      <c r="H1363" s="2">
        <v>1116</v>
      </c>
      <c r="I1363" s="27">
        <v>9.1678304444261893E-2</v>
      </c>
      <c r="J1363" s="14">
        <v>144.24243200000001</v>
      </c>
      <c r="L1363" t="s">
        <v>188</v>
      </c>
      <c r="M1363" t="s">
        <v>188</v>
      </c>
      <c r="N1363" t="s">
        <v>188</v>
      </c>
      <c r="O1363" s="2">
        <v>122984</v>
      </c>
      <c r="P1363" s="27">
        <v>0.13</v>
      </c>
      <c r="Q1363" s="14">
        <v>195.76</v>
      </c>
      <c r="R1363" s="2">
        <v>123730</v>
      </c>
      <c r="S1363" s="27">
        <v>0.126</v>
      </c>
      <c r="T1363" s="14">
        <v>256.97000000000003</v>
      </c>
      <c r="V1363" t="s">
        <v>188</v>
      </c>
      <c r="W1363" t="s">
        <v>188</v>
      </c>
      <c r="X1363" t="s">
        <v>188</v>
      </c>
      <c r="Y1363" s="2">
        <v>4741790</v>
      </c>
      <c r="Z1363" s="27">
        <v>0.125</v>
      </c>
      <c r="AA1363" s="14">
        <v>1612.12</v>
      </c>
      <c r="AB1363" s="2">
        <v>4816407</v>
      </c>
      <c r="AC1363" s="27">
        <v>0.124</v>
      </c>
      <c r="AD1363" s="14">
        <v>1673.33</v>
      </c>
    </row>
    <row r="1364" spans="1:30" x14ac:dyDescent="0.3">
      <c r="A1364" t="s">
        <v>2052</v>
      </c>
      <c r="B1364" t="s">
        <v>188</v>
      </c>
      <c r="C1364" t="s">
        <v>188</v>
      </c>
      <c r="D1364" t="s">
        <v>188</v>
      </c>
      <c r="E1364" s="2">
        <v>0</v>
      </c>
      <c r="F1364" s="27">
        <v>0</v>
      </c>
      <c r="G1364" s="14">
        <v>11.5151515151515</v>
      </c>
      <c r="H1364" s="2">
        <v>0</v>
      </c>
      <c r="I1364" s="27">
        <v>0</v>
      </c>
      <c r="J1364" s="14">
        <v>12.727273</v>
      </c>
      <c r="L1364" t="s">
        <v>188</v>
      </c>
      <c r="M1364" t="s">
        <v>188</v>
      </c>
      <c r="N1364" t="s">
        <v>188</v>
      </c>
      <c r="O1364" s="2">
        <v>1541</v>
      </c>
      <c r="P1364" s="27">
        <v>2E-3</v>
      </c>
      <c r="Q1364" s="14">
        <v>206.67</v>
      </c>
      <c r="R1364" s="2">
        <v>2027</v>
      </c>
      <c r="S1364" s="27">
        <v>2E-3</v>
      </c>
      <c r="T1364" s="14">
        <v>241.21</v>
      </c>
      <c r="V1364" t="s">
        <v>188</v>
      </c>
      <c r="W1364" t="s">
        <v>188</v>
      </c>
      <c r="X1364" t="s">
        <v>188</v>
      </c>
      <c r="Y1364" s="2">
        <v>42446</v>
      </c>
      <c r="Z1364" s="27">
        <v>1E-3</v>
      </c>
      <c r="AA1364" s="14">
        <v>1012.73</v>
      </c>
      <c r="AB1364" s="2">
        <v>47059</v>
      </c>
      <c r="AC1364" s="27">
        <v>1E-3</v>
      </c>
      <c r="AD1364" s="14">
        <v>1178.18</v>
      </c>
    </row>
    <row r="1365" spans="1:30" x14ac:dyDescent="0.3">
      <c r="A1365" t="s">
        <v>2053</v>
      </c>
      <c r="B1365" t="s">
        <v>188</v>
      </c>
      <c r="C1365" t="s">
        <v>188</v>
      </c>
      <c r="D1365" t="s">
        <v>188</v>
      </c>
      <c r="E1365" s="2">
        <v>1774</v>
      </c>
      <c r="F1365" s="27">
        <v>0.15558673916856691</v>
      </c>
      <c r="G1365" s="14">
        <v>156.969696969696</v>
      </c>
      <c r="H1365" s="2">
        <v>1116</v>
      </c>
      <c r="I1365" s="27">
        <v>9.1678304444261893E-2</v>
      </c>
      <c r="J1365" s="14">
        <v>144.24243200000001</v>
      </c>
      <c r="L1365" t="s">
        <v>188</v>
      </c>
      <c r="M1365" t="s">
        <v>188</v>
      </c>
      <c r="N1365" t="s">
        <v>188</v>
      </c>
      <c r="O1365" s="2">
        <v>121443</v>
      </c>
      <c r="P1365" s="27">
        <v>0.128</v>
      </c>
      <c r="Q1365" s="14">
        <v>290.91000000000003</v>
      </c>
      <c r="R1365" s="2">
        <v>121703</v>
      </c>
      <c r="S1365" s="27">
        <v>0.124</v>
      </c>
      <c r="T1365" s="14">
        <v>335.76</v>
      </c>
      <c r="V1365" t="s">
        <v>188</v>
      </c>
      <c r="W1365" t="s">
        <v>188</v>
      </c>
      <c r="X1365" t="s">
        <v>188</v>
      </c>
      <c r="Y1365" s="2">
        <v>4699344</v>
      </c>
      <c r="Z1365" s="27">
        <v>0.124</v>
      </c>
      <c r="AA1365" s="14">
        <v>1900.61</v>
      </c>
      <c r="AB1365" s="2">
        <v>4769348</v>
      </c>
      <c r="AC1365" s="27">
        <v>0.123</v>
      </c>
      <c r="AD1365" s="14">
        <v>2318.79</v>
      </c>
    </row>
    <row r="1366" spans="1:30" x14ac:dyDescent="0.3">
      <c r="A1366" t="s">
        <v>2047</v>
      </c>
      <c r="B1366" t="s">
        <v>188</v>
      </c>
      <c r="C1366" t="s">
        <v>188</v>
      </c>
      <c r="D1366" t="s">
        <v>188</v>
      </c>
      <c r="E1366" s="2">
        <v>1971</v>
      </c>
      <c r="F1366" s="27">
        <v>0.17286440975267497</v>
      </c>
      <c r="G1366" s="14">
        <v>173.333333333333</v>
      </c>
      <c r="H1366" s="2">
        <v>2160</v>
      </c>
      <c r="I1366" s="27">
        <v>0.17744187956953913</v>
      </c>
      <c r="J1366" s="14">
        <v>170.30302399999999</v>
      </c>
      <c r="L1366" t="s">
        <v>188</v>
      </c>
      <c r="M1366" t="s">
        <v>188</v>
      </c>
      <c r="N1366" t="s">
        <v>188</v>
      </c>
      <c r="O1366" s="2">
        <v>158515</v>
      </c>
      <c r="P1366" s="27">
        <v>0.16800000000000001</v>
      </c>
      <c r="Q1366" s="14">
        <v>232.12</v>
      </c>
      <c r="R1366" s="2">
        <v>164579</v>
      </c>
      <c r="S1366" s="27">
        <v>0.16800000000000001</v>
      </c>
      <c r="T1366" s="14">
        <v>284.85000000000002</v>
      </c>
      <c r="V1366" t="s">
        <v>188</v>
      </c>
      <c r="W1366" t="s">
        <v>188</v>
      </c>
      <c r="X1366" t="s">
        <v>188</v>
      </c>
      <c r="Y1366" s="2">
        <v>7195146</v>
      </c>
      <c r="Z1366" s="27">
        <v>0.19</v>
      </c>
      <c r="AA1366" s="14">
        <v>1241.21</v>
      </c>
      <c r="AB1366" s="2">
        <v>7309447</v>
      </c>
      <c r="AC1366" s="27">
        <v>0.188</v>
      </c>
      <c r="AD1366" s="14">
        <v>1505.45</v>
      </c>
    </row>
    <row r="1367" spans="1:30" x14ac:dyDescent="0.3">
      <c r="A1367" t="s">
        <v>2052</v>
      </c>
      <c r="B1367" t="s">
        <v>188</v>
      </c>
      <c r="C1367" t="s">
        <v>188</v>
      </c>
      <c r="D1367" t="s">
        <v>188</v>
      </c>
      <c r="E1367" s="2">
        <v>29</v>
      </c>
      <c r="F1367" s="27">
        <v>2.5434134362392561E-3</v>
      </c>
      <c r="G1367" s="14">
        <v>15.757575757575699</v>
      </c>
      <c r="H1367" s="2">
        <v>12</v>
      </c>
      <c r="I1367" s="27">
        <v>9.8578821983077297E-4</v>
      </c>
      <c r="J1367" s="14">
        <v>10.909091</v>
      </c>
      <c r="L1367" t="s">
        <v>188</v>
      </c>
      <c r="M1367" t="s">
        <v>188</v>
      </c>
      <c r="N1367" t="s">
        <v>188</v>
      </c>
      <c r="O1367" s="2">
        <v>5066</v>
      </c>
      <c r="P1367" s="27">
        <v>5.0000000000000001E-3</v>
      </c>
      <c r="Q1367" s="14">
        <v>330.3</v>
      </c>
      <c r="R1367" s="2">
        <v>5710</v>
      </c>
      <c r="S1367" s="27">
        <v>6.0000000000000001E-3</v>
      </c>
      <c r="T1367" s="14">
        <v>389.7</v>
      </c>
      <c r="V1367" t="s">
        <v>188</v>
      </c>
      <c r="W1367" t="s">
        <v>188</v>
      </c>
      <c r="X1367" t="s">
        <v>188</v>
      </c>
      <c r="Y1367" s="2">
        <v>139299</v>
      </c>
      <c r="Z1367" s="27">
        <v>4.0000000000000001E-3</v>
      </c>
      <c r="AA1367" s="14">
        <v>1644.24</v>
      </c>
      <c r="AB1367" s="2">
        <v>131775</v>
      </c>
      <c r="AC1367" s="27">
        <v>3.0000000000000001E-3</v>
      </c>
      <c r="AD1367" s="14">
        <v>1930.91</v>
      </c>
    </row>
    <row r="1368" spans="1:30" x14ac:dyDescent="0.3">
      <c r="A1368" t="s">
        <v>2053</v>
      </c>
      <c r="B1368" t="s">
        <v>188</v>
      </c>
      <c r="C1368" t="s">
        <v>188</v>
      </c>
      <c r="D1368" t="s">
        <v>188</v>
      </c>
      <c r="E1368" s="2">
        <v>1942</v>
      </c>
      <c r="F1368" s="27">
        <v>0.17032099631643571</v>
      </c>
      <c r="G1368" s="14">
        <v>171.51515151515099</v>
      </c>
      <c r="H1368" s="2">
        <v>2148</v>
      </c>
      <c r="I1368" s="27">
        <v>0.17645609134970838</v>
      </c>
      <c r="J1368" s="14">
        <v>169.090912</v>
      </c>
      <c r="L1368" t="s">
        <v>188</v>
      </c>
      <c r="M1368" t="s">
        <v>188</v>
      </c>
      <c r="N1368" t="s">
        <v>188</v>
      </c>
      <c r="O1368" s="2">
        <v>153449</v>
      </c>
      <c r="P1368" s="27">
        <v>0.16200000000000001</v>
      </c>
      <c r="Q1368" s="14">
        <v>423.03</v>
      </c>
      <c r="R1368" s="2">
        <v>158869</v>
      </c>
      <c r="S1368" s="27">
        <v>0.16200000000000001</v>
      </c>
      <c r="T1368" s="14">
        <v>512.73</v>
      </c>
      <c r="V1368" t="s">
        <v>188</v>
      </c>
      <c r="W1368" t="s">
        <v>188</v>
      </c>
      <c r="X1368" t="s">
        <v>188</v>
      </c>
      <c r="Y1368" s="2">
        <v>7055847</v>
      </c>
      <c r="Z1368" s="27">
        <v>0.186</v>
      </c>
      <c r="AA1368" s="14">
        <v>2011.52</v>
      </c>
      <c r="AB1368" s="2">
        <v>7177672</v>
      </c>
      <c r="AC1368" s="27">
        <v>0.185</v>
      </c>
      <c r="AD1368" s="14">
        <v>2534.5500000000002</v>
      </c>
    </row>
    <row r="1369" spans="1:30" x14ac:dyDescent="0.3">
      <c r="A1369" t="s">
        <v>2048</v>
      </c>
      <c r="B1369" t="s">
        <v>188</v>
      </c>
      <c r="C1369" t="s">
        <v>188</v>
      </c>
      <c r="D1369" t="s">
        <v>188</v>
      </c>
      <c r="E1369" s="2">
        <v>141</v>
      </c>
      <c r="F1369" s="27">
        <v>1.2366251534818453E-2</v>
      </c>
      <c r="G1369" s="14">
        <v>46.6666666666666</v>
      </c>
      <c r="H1369" s="2">
        <v>271</v>
      </c>
      <c r="I1369" s="27">
        <v>2.2262383964511624E-2</v>
      </c>
      <c r="J1369" s="14">
        <v>89.090909999999994</v>
      </c>
      <c r="L1369" t="s">
        <v>188</v>
      </c>
      <c r="M1369" t="s">
        <v>188</v>
      </c>
      <c r="N1369" t="s">
        <v>188</v>
      </c>
      <c r="O1369" s="2">
        <v>27069</v>
      </c>
      <c r="P1369" s="27">
        <v>2.9000000000000001E-2</v>
      </c>
      <c r="Q1369" s="14">
        <v>68.48</v>
      </c>
      <c r="R1369" s="2">
        <v>33167</v>
      </c>
      <c r="S1369" s="27">
        <v>3.4000000000000002E-2</v>
      </c>
      <c r="T1369" s="14">
        <v>53.33</v>
      </c>
      <c r="V1369" t="s">
        <v>188</v>
      </c>
      <c r="W1369" t="s">
        <v>188</v>
      </c>
      <c r="X1369" t="s">
        <v>188</v>
      </c>
      <c r="Y1369" s="2">
        <v>1235980</v>
      </c>
      <c r="Z1369" s="27">
        <v>3.3000000000000002E-2</v>
      </c>
      <c r="AA1369" s="14">
        <v>441.21</v>
      </c>
      <c r="AB1369" s="2">
        <v>1503403</v>
      </c>
      <c r="AC1369" s="27">
        <v>3.9E-2</v>
      </c>
      <c r="AD1369" s="14">
        <v>581.21</v>
      </c>
    </row>
    <row r="1370" spans="1:30" x14ac:dyDescent="0.3">
      <c r="A1370" t="s">
        <v>2052</v>
      </c>
      <c r="B1370" t="s">
        <v>188</v>
      </c>
      <c r="C1370" t="s">
        <v>188</v>
      </c>
      <c r="D1370" t="s">
        <v>188</v>
      </c>
      <c r="E1370" s="2">
        <v>8</v>
      </c>
      <c r="F1370" s="27">
        <v>7.0163129275565693E-4</v>
      </c>
      <c r="G1370" s="14">
        <v>7.8787878787878798</v>
      </c>
      <c r="H1370" s="2">
        <v>9</v>
      </c>
      <c r="I1370" s="27">
        <v>7.3934116487307973E-4</v>
      </c>
      <c r="J1370" s="14">
        <v>8.4848479999999995</v>
      </c>
      <c r="L1370" t="s">
        <v>188</v>
      </c>
      <c r="M1370" t="s">
        <v>188</v>
      </c>
      <c r="N1370" t="s">
        <v>188</v>
      </c>
      <c r="O1370" s="2">
        <v>1604</v>
      </c>
      <c r="P1370" s="27">
        <v>2E-3</v>
      </c>
      <c r="Q1370" s="14">
        <v>163.03</v>
      </c>
      <c r="R1370" s="2">
        <v>2299</v>
      </c>
      <c r="S1370" s="27">
        <v>2E-3</v>
      </c>
      <c r="T1370" s="14">
        <v>213.33</v>
      </c>
      <c r="V1370" t="s">
        <v>188</v>
      </c>
      <c r="W1370" t="s">
        <v>188</v>
      </c>
      <c r="X1370" t="s">
        <v>188</v>
      </c>
      <c r="Y1370" s="2">
        <v>48856</v>
      </c>
      <c r="Z1370" s="27">
        <v>1E-3</v>
      </c>
      <c r="AA1370" s="14">
        <v>913.33</v>
      </c>
      <c r="AB1370" s="2">
        <v>59799</v>
      </c>
      <c r="AC1370" s="27">
        <v>2E-3</v>
      </c>
      <c r="AD1370" s="14">
        <v>1095.76</v>
      </c>
    </row>
    <row r="1371" spans="1:30" x14ac:dyDescent="0.3">
      <c r="A1371" t="s">
        <v>2053</v>
      </c>
      <c r="B1371" t="s">
        <v>188</v>
      </c>
      <c r="C1371" t="s">
        <v>188</v>
      </c>
      <c r="D1371" t="s">
        <v>188</v>
      </c>
      <c r="E1371" s="2">
        <v>133</v>
      </c>
      <c r="F1371" s="27">
        <v>1.1664620242062796E-2</v>
      </c>
      <c r="G1371" s="14">
        <v>45.454545454545404</v>
      </c>
      <c r="H1371" s="2">
        <v>262</v>
      </c>
      <c r="I1371" s="27">
        <v>2.1523042799638546E-2</v>
      </c>
      <c r="J1371" s="14">
        <v>88.484849999999994</v>
      </c>
      <c r="L1371" t="s">
        <v>188</v>
      </c>
      <c r="M1371" t="s">
        <v>188</v>
      </c>
      <c r="N1371" t="s">
        <v>188</v>
      </c>
      <c r="O1371" s="2">
        <v>25465</v>
      </c>
      <c r="P1371" s="27">
        <v>2.7E-2</v>
      </c>
      <c r="Q1371" s="14">
        <v>163.63999999999999</v>
      </c>
      <c r="R1371" s="2">
        <v>30868</v>
      </c>
      <c r="S1371" s="27">
        <v>3.2000000000000001E-2</v>
      </c>
      <c r="T1371" s="14">
        <v>214.55</v>
      </c>
      <c r="V1371" t="s">
        <v>188</v>
      </c>
      <c r="W1371" t="s">
        <v>188</v>
      </c>
      <c r="X1371" t="s">
        <v>188</v>
      </c>
      <c r="Y1371" s="2">
        <v>1187124</v>
      </c>
      <c r="Z1371" s="27">
        <v>3.1E-2</v>
      </c>
      <c r="AA1371" s="14">
        <v>1056.97</v>
      </c>
      <c r="AB1371" s="2">
        <v>1443604</v>
      </c>
      <c r="AC1371" s="27">
        <v>3.6999999999999998E-2</v>
      </c>
      <c r="AD1371" s="14">
        <v>1324.24</v>
      </c>
    </row>
    <row r="1372" spans="1:30" x14ac:dyDescent="0.3">
      <c r="A1372" t="s">
        <v>2049</v>
      </c>
      <c r="B1372" t="s">
        <v>188</v>
      </c>
      <c r="C1372" t="s">
        <v>188</v>
      </c>
      <c r="D1372" t="s">
        <v>188</v>
      </c>
      <c r="E1372" s="2">
        <v>94</v>
      </c>
      <c r="F1372" s="27">
        <v>8.2441676898789683E-3</v>
      </c>
      <c r="G1372" s="14">
        <v>36.969696969696898</v>
      </c>
      <c r="H1372" s="2">
        <v>158</v>
      </c>
      <c r="I1372" s="27">
        <v>1.2979544894438512E-2</v>
      </c>
      <c r="J1372" s="14">
        <v>53.939392099999999</v>
      </c>
      <c r="L1372" t="s">
        <v>188</v>
      </c>
      <c r="M1372" t="s">
        <v>188</v>
      </c>
      <c r="N1372" t="s">
        <v>188</v>
      </c>
      <c r="O1372" s="2">
        <v>18027</v>
      </c>
      <c r="P1372" s="27">
        <v>1.9E-2</v>
      </c>
      <c r="Q1372" s="14">
        <v>72.73</v>
      </c>
      <c r="R1372" s="2">
        <v>20124</v>
      </c>
      <c r="S1372" s="27">
        <v>2.1000000000000001E-2</v>
      </c>
      <c r="T1372" s="14">
        <v>91.52</v>
      </c>
      <c r="V1372" t="s">
        <v>188</v>
      </c>
      <c r="W1372" t="s">
        <v>188</v>
      </c>
      <c r="X1372" t="s">
        <v>188</v>
      </c>
      <c r="Y1372" s="2">
        <v>840432</v>
      </c>
      <c r="Z1372" s="27">
        <v>2.1999999999999999E-2</v>
      </c>
      <c r="AA1372" s="14">
        <v>598.17999999999995</v>
      </c>
      <c r="AB1372" s="2">
        <v>968078</v>
      </c>
      <c r="AC1372" s="27">
        <v>2.5000000000000001E-2</v>
      </c>
      <c r="AD1372" s="14">
        <v>536.36</v>
      </c>
    </row>
    <row r="1373" spans="1:30" x14ac:dyDescent="0.3">
      <c r="A1373" t="s">
        <v>2052</v>
      </c>
      <c r="B1373" t="s">
        <v>188</v>
      </c>
      <c r="C1373" t="s">
        <v>188</v>
      </c>
      <c r="D1373" t="s">
        <v>188</v>
      </c>
      <c r="E1373" s="2">
        <v>7</v>
      </c>
      <c r="F1373" s="27">
        <v>6.1392738116119983E-4</v>
      </c>
      <c r="G1373" s="14">
        <v>6.6666666666666599</v>
      </c>
      <c r="H1373" s="2">
        <v>14</v>
      </c>
      <c r="I1373" s="27">
        <v>1.1500862564692352E-3</v>
      </c>
      <c r="J1373" s="14">
        <v>14.545455</v>
      </c>
      <c r="L1373" t="s">
        <v>188</v>
      </c>
      <c r="M1373" t="s">
        <v>188</v>
      </c>
      <c r="N1373" t="s">
        <v>188</v>
      </c>
      <c r="O1373" s="2">
        <v>2436</v>
      </c>
      <c r="P1373" s="27">
        <v>3.0000000000000001E-3</v>
      </c>
      <c r="Q1373" s="14">
        <v>178.79</v>
      </c>
      <c r="R1373" s="2">
        <v>2261</v>
      </c>
      <c r="S1373" s="27">
        <v>2E-3</v>
      </c>
      <c r="T1373" s="14">
        <v>225.45</v>
      </c>
      <c r="V1373" t="s">
        <v>188</v>
      </c>
      <c r="W1373" t="s">
        <v>188</v>
      </c>
      <c r="X1373" t="s">
        <v>188</v>
      </c>
      <c r="Y1373" s="2">
        <v>77212</v>
      </c>
      <c r="Z1373" s="27">
        <v>2E-3</v>
      </c>
      <c r="AA1373" s="14">
        <v>1093.94</v>
      </c>
      <c r="AB1373" s="2">
        <v>81660</v>
      </c>
      <c r="AC1373" s="27">
        <v>2E-3</v>
      </c>
      <c r="AD1373" s="14">
        <v>1179.3900000000001</v>
      </c>
    </row>
    <row r="1374" spans="1:30" x14ac:dyDescent="0.3">
      <c r="A1374" t="s">
        <v>2053</v>
      </c>
      <c r="B1374" t="s">
        <v>188</v>
      </c>
      <c r="C1374" t="s">
        <v>188</v>
      </c>
      <c r="D1374" t="s">
        <v>188</v>
      </c>
      <c r="E1374" s="2">
        <v>87</v>
      </c>
      <c r="F1374" s="27">
        <v>7.6302403087177692E-3</v>
      </c>
      <c r="G1374" s="14">
        <v>36.969696969696898</v>
      </c>
      <c r="H1374" s="2">
        <v>144</v>
      </c>
      <c r="I1374" s="27">
        <v>1.1829458637969276E-2</v>
      </c>
      <c r="J1374" s="14">
        <v>50.9090919</v>
      </c>
      <c r="L1374" t="s">
        <v>188</v>
      </c>
      <c r="M1374" t="s">
        <v>188</v>
      </c>
      <c r="N1374" t="s">
        <v>188</v>
      </c>
      <c r="O1374" s="2">
        <v>15591</v>
      </c>
      <c r="P1374" s="27">
        <v>1.6E-2</v>
      </c>
      <c r="Q1374" s="14">
        <v>187.88</v>
      </c>
      <c r="R1374" s="2">
        <v>17863</v>
      </c>
      <c r="S1374" s="27">
        <v>1.7999999999999999E-2</v>
      </c>
      <c r="T1374" s="14">
        <v>245.45</v>
      </c>
      <c r="V1374" t="s">
        <v>188</v>
      </c>
      <c r="W1374" t="s">
        <v>188</v>
      </c>
      <c r="X1374" t="s">
        <v>188</v>
      </c>
      <c r="Y1374" s="2">
        <v>763220</v>
      </c>
      <c r="Z1374" s="27">
        <v>0.02</v>
      </c>
      <c r="AA1374" s="14">
        <v>1213.94</v>
      </c>
      <c r="AB1374" s="2">
        <v>886418</v>
      </c>
      <c r="AC1374" s="27">
        <v>2.3E-2</v>
      </c>
      <c r="AD1374" s="14">
        <v>1312.73</v>
      </c>
    </row>
    <row r="1375" spans="1:30" x14ac:dyDescent="0.3">
      <c r="A1375" t="s">
        <v>2050</v>
      </c>
      <c r="B1375" t="s">
        <v>188</v>
      </c>
      <c r="C1375" t="s">
        <v>188</v>
      </c>
      <c r="D1375" t="s">
        <v>188</v>
      </c>
      <c r="E1375" s="2">
        <v>5583</v>
      </c>
      <c r="F1375" s="27">
        <v>0.48965093843185409</v>
      </c>
      <c r="G1375" s="14">
        <v>187.87878787878699</v>
      </c>
      <c r="H1375" s="2">
        <v>5981</v>
      </c>
      <c r="I1375" s="27">
        <v>0.49133327856732112</v>
      </c>
      <c r="J1375" s="14">
        <v>253.33332799999999</v>
      </c>
      <c r="L1375" t="s">
        <v>188</v>
      </c>
      <c r="M1375" t="s">
        <v>188</v>
      </c>
      <c r="N1375" t="s">
        <v>188</v>
      </c>
      <c r="O1375" s="2">
        <v>477309</v>
      </c>
      <c r="P1375" s="27">
        <v>0.505</v>
      </c>
      <c r="Q1375" s="14">
        <v>198.79</v>
      </c>
      <c r="R1375" s="2">
        <v>493589</v>
      </c>
      <c r="S1375" s="27">
        <v>0.504</v>
      </c>
      <c r="T1375" s="14">
        <v>191.52</v>
      </c>
      <c r="V1375" t="s">
        <v>188</v>
      </c>
      <c r="W1375" t="s">
        <v>188</v>
      </c>
      <c r="X1375" t="s">
        <v>188</v>
      </c>
      <c r="Y1375" s="2">
        <v>19223580</v>
      </c>
      <c r="Z1375" s="27">
        <v>0.50700000000000001</v>
      </c>
      <c r="AA1375" s="14">
        <v>1242.42</v>
      </c>
      <c r="AB1375" s="2">
        <v>19673725</v>
      </c>
      <c r="AC1375" s="27">
        <v>0.50700000000000001</v>
      </c>
      <c r="AD1375" s="14">
        <v>1580</v>
      </c>
    </row>
    <row r="1376" spans="1:30" x14ac:dyDescent="0.3">
      <c r="A1376" t="s">
        <v>198</v>
      </c>
      <c r="B1376" t="s">
        <v>188</v>
      </c>
      <c r="C1376" t="s">
        <v>188</v>
      </c>
      <c r="D1376" t="s">
        <v>188</v>
      </c>
      <c r="E1376" s="2">
        <v>741</v>
      </c>
      <c r="F1376" s="27">
        <v>6.4988598491492716E-2</v>
      </c>
      <c r="G1376" s="14">
        <v>106.666666666666</v>
      </c>
      <c r="H1376" s="2">
        <v>671</v>
      </c>
      <c r="I1376" s="27">
        <v>5.5121991292204055E-2</v>
      </c>
      <c r="J1376" s="14">
        <v>128.484848</v>
      </c>
      <c r="L1376" t="s">
        <v>188</v>
      </c>
      <c r="M1376" t="s">
        <v>188</v>
      </c>
      <c r="N1376" t="s">
        <v>188</v>
      </c>
      <c r="O1376" s="2">
        <v>39027</v>
      </c>
      <c r="P1376" s="27">
        <v>4.1000000000000002E-2</v>
      </c>
      <c r="Q1376" s="14">
        <v>28.48</v>
      </c>
      <c r="R1376" s="2">
        <v>37372</v>
      </c>
      <c r="S1376" s="27">
        <v>3.7999999999999999E-2</v>
      </c>
      <c r="T1376" s="14">
        <v>38.79</v>
      </c>
      <c r="V1376" t="s">
        <v>188</v>
      </c>
      <c r="W1376" t="s">
        <v>188</v>
      </c>
      <c r="X1376" t="s">
        <v>188</v>
      </c>
      <c r="Y1376" s="2">
        <v>1227959</v>
      </c>
      <c r="Z1376" s="27">
        <v>3.2000000000000001E-2</v>
      </c>
      <c r="AA1376" s="14">
        <v>301.82</v>
      </c>
      <c r="AB1376" s="2">
        <v>1175933</v>
      </c>
      <c r="AC1376" s="27">
        <v>0.03</v>
      </c>
      <c r="AD1376" s="14">
        <v>451.52</v>
      </c>
    </row>
    <row r="1377" spans="1:30" x14ac:dyDescent="0.3">
      <c r="A1377" t="s">
        <v>2052</v>
      </c>
      <c r="B1377" t="s">
        <v>188</v>
      </c>
      <c r="C1377" t="s">
        <v>188</v>
      </c>
      <c r="D1377" t="s">
        <v>188</v>
      </c>
      <c r="E1377" s="2">
        <v>9</v>
      </c>
      <c r="F1377" s="27">
        <v>7.8933520435011404E-4</v>
      </c>
      <c r="G1377" s="14">
        <v>8.4848484848484809</v>
      </c>
      <c r="H1377" s="2">
        <v>29</v>
      </c>
      <c r="I1377" s="27">
        <v>2.3823215312577016E-3</v>
      </c>
      <c r="J1377" s="14">
        <v>30.30303</v>
      </c>
      <c r="L1377" t="s">
        <v>188</v>
      </c>
      <c r="M1377" t="s">
        <v>188</v>
      </c>
      <c r="N1377" t="s">
        <v>188</v>
      </c>
      <c r="O1377" s="2">
        <v>96</v>
      </c>
      <c r="P1377" s="27">
        <v>0</v>
      </c>
      <c r="Q1377" s="14">
        <v>44.24</v>
      </c>
      <c r="R1377" s="2">
        <v>143</v>
      </c>
      <c r="S1377" s="27">
        <v>0</v>
      </c>
      <c r="T1377" s="14">
        <v>65.45</v>
      </c>
      <c r="V1377" t="s">
        <v>188</v>
      </c>
      <c r="W1377" t="s">
        <v>188</v>
      </c>
      <c r="X1377" t="s">
        <v>188</v>
      </c>
      <c r="Y1377" s="2">
        <v>4646</v>
      </c>
      <c r="Z1377" s="27">
        <v>0</v>
      </c>
      <c r="AA1377" s="14">
        <v>343.64</v>
      </c>
      <c r="AB1377" s="2">
        <v>4564</v>
      </c>
      <c r="AC1377" s="27">
        <v>0</v>
      </c>
      <c r="AD1377" s="14">
        <v>341.82</v>
      </c>
    </row>
    <row r="1378" spans="1:30" x14ac:dyDescent="0.3">
      <c r="A1378" t="s">
        <v>2053</v>
      </c>
      <c r="B1378" t="s">
        <v>188</v>
      </c>
      <c r="C1378" t="s">
        <v>188</v>
      </c>
      <c r="D1378" t="s">
        <v>188</v>
      </c>
      <c r="E1378" s="2">
        <v>732</v>
      </c>
      <c r="F1378" s="27">
        <v>6.4199263287142608E-2</v>
      </c>
      <c r="G1378" s="14">
        <v>105.454545454545</v>
      </c>
      <c r="H1378" s="2">
        <v>642</v>
      </c>
      <c r="I1378" s="27">
        <v>5.2739669760946357E-2</v>
      </c>
      <c r="J1378" s="14">
        <v>117.57576</v>
      </c>
      <c r="L1378" t="s">
        <v>188</v>
      </c>
      <c r="M1378" t="s">
        <v>188</v>
      </c>
      <c r="N1378" t="s">
        <v>188</v>
      </c>
      <c r="O1378" s="2">
        <v>38931</v>
      </c>
      <c r="P1378" s="27">
        <v>4.1000000000000002E-2</v>
      </c>
      <c r="Q1378" s="14">
        <v>53.33</v>
      </c>
      <c r="R1378" s="2">
        <v>37229</v>
      </c>
      <c r="S1378" s="27">
        <v>3.7999999999999999E-2</v>
      </c>
      <c r="T1378" s="14">
        <v>78.180000000000007</v>
      </c>
      <c r="V1378" t="s">
        <v>188</v>
      </c>
      <c r="W1378" t="s">
        <v>188</v>
      </c>
      <c r="X1378" t="s">
        <v>188</v>
      </c>
      <c r="Y1378" s="2">
        <v>1223313</v>
      </c>
      <c r="Z1378" s="27">
        <v>3.2000000000000001E-2</v>
      </c>
      <c r="AA1378" s="14">
        <v>433.33</v>
      </c>
      <c r="AB1378" s="2">
        <v>1171369</v>
      </c>
      <c r="AC1378" s="27">
        <v>0.03</v>
      </c>
      <c r="AD1378" s="14">
        <v>599.39</v>
      </c>
    </row>
    <row r="1379" spans="1:30" x14ac:dyDescent="0.3">
      <c r="A1379" t="s">
        <v>2045</v>
      </c>
      <c r="B1379" t="s">
        <v>188</v>
      </c>
      <c r="C1379" t="s">
        <v>188</v>
      </c>
      <c r="D1379" t="s">
        <v>188</v>
      </c>
      <c r="E1379" s="2">
        <v>1249</v>
      </c>
      <c r="F1379" s="27">
        <v>0.10954218558147694</v>
      </c>
      <c r="G1379" s="14">
        <v>166.06060606060601</v>
      </c>
      <c r="H1379" s="2">
        <v>1602</v>
      </c>
      <c r="I1379" s="27">
        <v>0.13160272734740819</v>
      </c>
      <c r="J1379" s="14">
        <v>159.393936</v>
      </c>
      <c r="L1379" t="s">
        <v>188</v>
      </c>
      <c r="M1379" t="s">
        <v>188</v>
      </c>
      <c r="N1379" t="s">
        <v>188</v>
      </c>
      <c r="O1379" s="2">
        <v>96999</v>
      </c>
      <c r="P1379" s="27">
        <v>0.10299999999999999</v>
      </c>
      <c r="Q1379" s="14">
        <v>35.15</v>
      </c>
      <c r="R1379" s="2">
        <v>100308</v>
      </c>
      <c r="S1379" s="27">
        <v>0.10299999999999999</v>
      </c>
      <c r="T1379" s="14">
        <v>53.94</v>
      </c>
      <c r="V1379" t="s">
        <v>188</v>
      </c>
      <c r="W1379" t="s">
        <v>188</v>
      </c>
      <c r="X1379" t="s">
        <v>188</v>
      </c>
      <c r="Y1379" s="2">
        <v>3255518</v>
      </c>
      <c r="Z1379" s="27">
        <v>8.5999999999999993E-2</v>
      </c>
      <c r="AA1379" s="14">
        <v>412.73</v>
      </c>
      <c r="AB1379" s="2">
        <v>3199308</v>
      </c>
      <c r="AC1379" s="27">
        <v>8.2000000000000003E-2</v>
      </c>
      <c r="AD1379" s="14">
        <v>523.03</v>
      </c>
    </row>
    <row r="1380" spans="1:30" x14ac:dyDescent="0.3">
      <c r="A1380" t="s">
        <v>2052</v>
      </c>
      <c r="B1380" t="s">
        <v>188</v>
      </c>
      <c r="C1380" t="s">
        <v>188</v>
      </c>
      <c r="D1380" t="s">
        <v>188</v>
      </c>
      <c r="E1380" s="2">
        <v>0</v>
      </c>
      <c r="F1380" s="27">
        <v>0</v>
      </c>
      <c r="G1380" s="14">
        <v>11.5151515151515</v>
      </c>
      <c r="H1380" s="2">
        <v>0</v>
      </c>
      <c r="I1380" s="27">
        <v>0</v>
      </c>
      <c r="J1380" s="14">
        <v>12.727273</v>
      </c>
      <c r="L1380" t="s">
        <v>188</v>
      </c>
      <c r="M1380" t="s">
        <v>188</v>
      </c>
      <c r="N1380" t="s">
        <v>188</v>
      </c>
      <c r="O1380" s="2">
        <v>1091</v>
      </c>
      <c r="P1380" s="27">
        <v>1E-3</v>
      </c>
      <c r="Q1380" s="14">
        <v>152.12</v>
      </c>
      <c r="R1380" s="2">
        <v>1227</v>
      </c>
      <c r="S1380" s="27">
        <v>1E-3</v>
      </c>
      <c r="T1380" s="14">
        <v>178.18</v>
      </c>
      <c r="V1380" t="s">
        <v>188</v>
      </c>
      <c r="W1380" t="s">
        <v>188</v>
      </c>
      <c r="X1380" t="s">
        <v>188</v>
      </c>
      <c r="Y1380" s="2">
        <v>23892</v>
      </c>
      <c r="Z1380" s="27">
        <v>1E-3</v>
      </c>
      <c r="AA1380" s="14">
        <v>687.27</v>
      </c>
      <c r="AB1380" s="2">
        <v>24795</v>
      </c>
      <c r="AC1380" s="27">
        <v>1E-3</v>
      </c>
      <c r="AD1380" s="14">
        <v>776.36</v>
      </c>
    </row>
    <row r="1381" spans="1:30" x14ac:dyDescent="0.3">
      <c r="A1381" t="s">
        <v>2053</v>
      </c>
      <c r="B1381" t="s">
        <v>188</v>
      </c>
      <c r="C1381" t="s">
        <v>188</v>
      </c>
      <c r="D1381" t="s">
        <v>188</v>
      </c>
      <c r="E1381" s="2">
        <v>1249</v>
      </c>
      <c r="F1381" s="27">
        <v>0.10954218558147694</v>
      </c>
      <c r="G1381" s="14">
        <v>166.06060606060601</v>
      </c>
      <c r="H1381" s="2">
        <v>1602</v>
      </c>
      <c r="I1381" s="27">
        <v>0.13160272734740819</v>
      </c>
      <c r="J1381" s="14">
        <v>159.393936</v>
      </c>
      <c r="L1381" t="s">
        <v>188</v>
      </c>
      <c r="M1381" t="s">
        <v>188</v>
      </c>
      <c r="N1381" t="s">
        <v>188</v>
      </c>
      <c r="O1381" s="2">
        <v>95908</v>
      </c>
      <c r="P1381" s="27">
        <v>0.10100000000000001</v>
      </c>
      <c r="Q1381" s="14">
        <v>161.21</v>
      </c>
      <c r="R1381" s="2">
        <v>99081</v>
      </c>
      <c r="S1381" s="27">
        <v>0.10100000000000001</v>
      </c>
      <c r="T1381" s="14">
        <v>186.67</v>
      </c>
      <c r="V1381" t="s">
        <v>188</v>
      </c>
      <c r="W1381" t="s">
        <v>188</v>
      </c>
      <c r="X1381" t="s">
        <v>188</v>
      </c>
      <c r="Y1381" s="2">
        <v>3231626</v>
      </c>
      <c r="Z1381" s="27">
        <v>8.5000000000000006E-2</v>
      </c>
      <c r="AA1381" s="14">
        <v>753.94</v>
      </c>
      <c r="AB1381" s="2">
        <v>3174513</v>
      </c>
      <c r="AC1381" s="27">
        <v>8.2000000000000003E-2</v>
      </c>
      <c r="AD1381" s="14">
        <v>927.27</v>
      </c>
    </row>
    <row r="1382" spans="1:30" x14ac:dyDescent="0.3">
      <c r="A1382" t="s">
        <v>2046</v>
      </c>
      <c r="B1382" t="s">
        <v>188</v>
      </c>
      <c r="C1382" t="s">
        <v>188</v>
      </c>
      <c r="D1382" t="s">
        <v>188</v>
      </c>
      <c r="E1382" s="2">
        <v>1529</v>
      </c>
      <c r="F1382" s="27">
        <v>0.13409928082792494</v>
      </c>
      <c r="G1382" s="14">
        <v>136.363636363636</v>
      </c>
      <c r="H1382" s="2">
        <v>1499</v>
      </c>
      <c r="I1382" s="27">
        <v>0.12314137846052739</v>
      </c>
      <c r="J1382" s="14">
        <v>180.606064</v>
      </c>
      <c r="L1382" t="s">
        <v>188</v>
      </c>
      <c r="M1382" t="s">
        <v>188</v>
      </c>
      <c r="N1382" t="s">
        <v>188</v>
      </c>
      <c r="O1382" s="2">
        <v>120747</v>
      </c>
      <c r="P1382" s="27">
        <v>0.128</v>
      </c>
      <c r="Q1382" s="14">
        <v>55.15</v>
      </c>
      <c r="R1382" s="2">
        <v>121711</v>
      </c>
      <c r="S1382" s="27">
        <v>0.124</v>
      </c>
      <c r="T1382" s="14">
        <v>62.42</v>
      </c>
      <c r="V1382" t="s">
        <v>188</v>
      </c>
      <c r="W1382" t="s">
        <v>188</v>
      </c>
      <c r="X1382" t="s">
        <v>188</v>
      </c>
      <c r="Y1382" s="2">
        <v>4637444</v>
      </c>
      <c r="Z1382" s="27">
        <v>0.122</v>
      </c>
      <c r="AA1382" s="14">
        <v>757.58</v>
      </c>
      <c r="AB1382" s="2">
        <v>4690779</v>
      </c>
      <c r="AC1382" s="27">
        <v>0.121</v>
      </c>
      <c r="AD1382" s="14">
        <v>973.33</v>
      </c>
    </row>
    <row r="1383" spans="1:30" x14ac:dyDescent="0.3">
      <c r="A1383" t="s">
        <v>2052</v>
      </c>
      <c r="B1383" t="s">
        <v>188</v>
      </c>
      <c r="C1383" t="s">
        <v>188</v>
      </c>
      <c r="D1383" t="s">
        <v>188</v>
      </c>
      <c r="E1383" s="2">
        <v>31</v>
      </c>
      <c r="F1383" s="27">
        <v>2.7188212594281705E-3</v>
      </c>
      <c r="G1383" s="14">
        <v>19.393939393939299</v>
      </c>
      <c r="H1383" s="2">
        <v>0</v>
      </c>
      <c r="I1383" s="27">
        <v>0</v>
      </c>
      <c r="J1383" s="14">
        <v>12.727273</v>
      </c>
      <c r="L1383" t="s">
        <v>188</v>
      </c>
      <c r="M1383" t="s">
        <v>188</v>
      </c>
      <c r="N1383" t="s">
        <v>188</v>
      </c>
      <c r="O1383" s="2">
        <v>1643</v>
      </c>
      <c r="P1383" s="27">
        <v>2E-3</v>
      </c>
      <c r="Q1383" s="14">
        <v>186.06</v>
      </c>
      <c r="R1383" s="2">
        <v>2729</v>
      </c>
      <c r="S1383" s="27">
        <v>3.0000000000000001E-3</v>
      </c>
      <c r="T1383" s="14">
        <v>290.91000000000003</v>
      </c>
      <c r="V1383" t="s">
        <v>188</v>
      </c>
      <c r="W1383" t="s">
        <v>188</v>
      </c>
      <c r="X1383" t="s">
        <v>188</v>
      </c>
      <c r="Y1383" s="2">
        <v>39782</v>
      </c>
      <c r="Z1383" s="27">
        <v>1E-3</v>
      </c>
      <c r="AA1383" s="14">
        <v>870.3</v>
      </c>
      <c r="AB1383" s="2">
        <v>49882</v>
      </c>
      <c r="AC1383" s="27">
        <v>1E-3</v>
      </c>
      <c r="AD1383" s="14">
        <v>1355.15</v>
      </c>
    </row>
    <row r="1384" spans="1:30" x14ac:dyDescent="0.3">
      <c r="A1384" t="s">
        <v>2053</v>
      </c>
      <c r="B1384" t="s">
        <v>188</v>
      </c>
      <c r="C1384" t="s">
        <v>188</v>
      </c>
      <c r="D1384" t="s">
        <v>188</v>
      </c>
      <c r="E1384" s="2">
        <v>1498</v>
      </c>
      <c r="F1384" s="27">
        <v>0.13138045956849675</v>
      </c>
      <c r="G1384" s="14">
        <v>141.21212121212099</v>
      </c>
      <c r="H1384" s="2">
        <v>1499</v>
      </c>
      <c r="I1384" s="27">
        <v>0.12314137846052739</v>
      </c>
      <c r="J1384" s="14">
        <v>180.606064</v>
      </c>
      <c r="L1384" t="s">
        <v>188</v>
      </c>
      <c r="M1384" t="s">
        <v>188</v>
      </c>
      <c r="N1384" t="s">
        <v>188</v>
      </c>
      <c r="O1384" s="2">
        <v>119104</v>
      </c>
      <c r="P1384" s="27">
        <v>0.126</v>
      </c>
      <c r="Q1384" s="14">
        <v>186.67</v>
      </c>
      <c r="R1384" s="2">
        <v>118982</v>
      </c>
      <c r="S1384" s="27">
        <v>0.122</v>
      </c>
      <c r="T1384" s="14">
        <v>297.58</v>
      </c>
      <c r="V1384" t="s">
        <v>188</v>
      </c>
      <c r="W1384" t="s">
        <v>188</v>
      </c>
      <c r="X1384" t="s">
        <v>188</v>
      </c>
      <c r="Y1384" s="2">
        <v>4597662</v>
      </c>
      <c r="Z1384" s="27">
        <v>0.121</v>
      </c>
      <c r="AA1384" s="14">
        <v>1292.1199999999999</v>
      </c>
      <c r="AB1384" s="2">
        <v>4640897</v>
      </c>
      <c r="AC1384" s="27">
        <v>0.11899999999999999</v>
      </c>
      <c r="AD1384" s="14">
        <v>1600.61</v>
      </c>
    </row>
    <row r="1385" spans="1:30" x14ac:dyDescent="0.3">
      <c r="A1385" t="s">
        <v>2047</v>
      </c>
      <c r="B1385" t="s">
        <v>188</v>
      </c>
      <c r="C1385" t="s">
        <v>188</v>
      </c>
      <c r="D1385" t="s">
        <v>188</v>
      </c>
      <c r="E1385" s="2">
        <v>1619</v>
      </c>
      <c r="F1385" s="27">
        <v>0.14199263287142608</v>
      </c>
      <c r="G1385" s="14">
        <v>117.575757575757</v>
      </c>
      <c r="H1385" s="2">
        <v>1801</v>
      </c>
      <c r="I1385" s="27">
        <v>0.1479503819929352</v>
      </c>
      <c r="J1385" s="14">
        <v>130.909088</v>
      </c>
      <c r="L1385" t="s">
        <v>188</v>
      </c>
      <c r="M1385" t="s">
        <v>188</v>
      </c>
      <c r="N1385" t="s">
        <v>188</v>
      </c>
      <c r="O1385" s="2">
        <v>164018</v>
      </c>
      <c r="P1385" s="27">
        <v>0.17299999999999999</v>
      </c>
      <c r="Q1385" s="14">
        <v>62.42</v>
      </c>
      <c r="R1385" s="2">
        <v>168894</v>
      </c>
      <c r="S1385" s="27">
        <v>0.17299999999999999</v>
      </c>
      <c r="T1385" s="14">
        <v>72.73</v>
      </c>
      <c r="V1385" t="s">
        <v>188</v>
      </c>
      <c r="W1385" t="s">
        <v>188</v>
      </c>
      <c r="X1385" t="s">
        <v>188</v>
      </c>
      <c r="Y1385" s="2">
        <v>7477809</v>
      </c>
      <c r="Z1385" s="27">
        <v>0.19700000000000001</v>
      </c>
      <c r="AA1385" s="14">
        <v>717.58</v>
      </c>
      <c r="AB1385" s="2">
        <v>7530762</v>
      </c>
      <c r="AC1385" s="27">
        <v>0.19400000000000001</v>
      </c>
      <c r="AD1385" s="14">
        <v>807.88</v>
      </c>
    </row>
    <row r="1386" spans="1:30" x14ac:dyDescent="0.3">
      <c r="A1386" t="s">
        <v>2052</v>
      </c>
      <c r="B1386" t="s">
        <v>188</v>
      </c>
      <c r="C1386" t="s">
        <v>188</v>
      </c>
      <c r="D1386" t="s">
        <v>188</v>
      </c>
      <c r="E1386" s="2">
        <v>77</v>
      </c>
      <c r="F1386" s="27">
        <v>6.7532011927731979E-3</v>
      </c>
      <c r="G1386" s="14">
        <v>41.212121212121197</v>
      </c>
      <c r="H1386" s="2">
        <v>38</v>
      </c>
      <c r="I1386" s="27">
        <v>3.1216626961307814E-3</v>
      </c>
      <c r="J1386" s="14">
        <v>21.818182</v>
      </c>
      <c r="L1386" t="s">
        <v>188</v>
      </c>
      <c r="M1386" t="s">
        <v>188</v>
      </c>
      <c r="N1386" t="s">
        <v>188</v>
      </c>
      <c r="O1386" s="2">
        <v>5958</v>
      </c>
      <c r="P1386" s="27">
        <v>6.0000000000000001E-3</v>
      </c>
      <c r="Q1386" s="14">
        <v>301.82</v>
      </c>
      <c r="R1386" s="2">
        <v>6999</v>
      </c>
      <c r="S1386" s="27">
        <v>7.0000000000000001E-3</v>
      </c>
      <c r="T1386" s="14">
        <v>408.48</v>
      </c>
      <c r="V1386" t="s">
        <v>188</v>
      </c>
      <c r="W1386" t="s">
        <v>188</v>
      </c>
      <c r="X1386" t="s">
        <v>188</v>
      </c>
      <c r="Y1386" s="2">
        <v>146632</v>
      </c>
      <c r="Z1386" s="27">
        <v>4.0000000000000001E-3</v>
      </c>
      <c r="AA1386" s="14">
        <v>1829.09</v>
      </c>
      <c r="AB1386" s="2">
        <v>145286</v>
      </c>
      <c r="AC1386" s="27">
        <v>4.0000000000000001E-3</v>
      </c>
      <c r="AD1386" s="14">
        <v>1750.3</v>
      </c>
    </row>
    <row r="1387" spans="1:30" x14ac:dyDescent="0.3">
      <c r="A1387" t="s">
        <v>2053</v>
      </c>
      <c r="B1387" t="s">
        <v>188</v>
      </c>
      <c r="C1387" t="s">
        <v>188</v>
      </c>
      <c r="D1387" t="s">
        <v>188</v>
      </c>
      <c r="E1387" s="2">
        <v>1542</v>
      </c>
      <c r="F1387" s="27">
        <v>0.13523943167865288</v>
      </c>
      <c r="G1387" s="14">
        <v>107.272727272727</v>
      </c>
      <c r="H1387" s="2">
        <v>1763</v>
      </c>
      <c r="I1387" s="27">
        <v>0.14482871929680441</v>
      </c>
      <c r="J1387" s="14">
        <v>127.878784</v>
      </c>
      <c r="L1387" t="s">
        <v>188</v>
      </c>
      <c r="M1387" t="s">
        <v>188</v>
      </c>
      <c r="N1387" t="s">
        <v>188</v>
      </c>
      <c r="O1387" s="2">
        <v>158060</v>
      </c>
      <c r="P1387" s="27">
        <v>0.16700000000000001</v>
      </c>
      <c r="Q1387" s="14">
        <v>300.61</v>
      </c>
      <c r="R1387" s="2">
        <v>161895</v>
      </c>
      <c r="S1387" s="27">
        <v>0.16500000000000001</v>
      </c>
      <c r="T1387" s="14">
        <v>410.91</v>
      </c>
      <c r="V1387" t="s">
        <v>188</v>
      </c>
      <c r="W1387" t="s">
        <v>188</v>
      </c>
      <c r="X1387" t="s">
        <v>188</v>
      </c>
      <c r="Y1387" s="2">
        <v>7331177</v>
      </c>
      <c r="Z1387" s="27">
        <v>0.193</v>
      </c>
      <c r="AA1387" s="14">
        <v>1932.73</v>
      </c>
      <c r="AB1387" s="2">
        <v>7385476</v>
      </c>
      <c r="AC1387" s="27">
        <v>0.19</v>
      </c>
      <c r="AD1387" s="14">
        <v>1851.52</v>
      </c>
    </row>
    <row r="1388" spans="1:30" x14ac:dyDescent="0.3">
      <c r="A1388" t="s">
        <v>2048</v>
      </c>
      <c r="B1388" t="s">
        <v>188</v>
      </c>
      <c r="C1388" t="s">
        <v>188</v>
      </c>
      <c r="D1388" t="s">
        <v>188</v>
      </c>
      <c r="E1388" s="2">
        <v>233</v>
      </c>
      <c r="F1388" s="27">
        <v>2.0435011401508506E-2</v>
      </c>
      <c r="G1388" s="14">
        <v>64.848484848484802</v>
      </c>
      <c r="H1388" s="2">
        <v>221</v>
      </c>
      <c r="I1388" s="27">
        <v>1.8154933048550068E-2</v>
      </c>
      <c r="J1388" s="14">
        <v>65.454544100000007</v>
      </c>
      <c r="L1388" t="s">
        <v>188</v>
      </c>
      <c r="M1388" t="s">
        <v>188</v>
      </c>
      <c r="N1388" t="s">
        <v>188</v>
      </c>
      <c r="O1388" s="2">
        <v>30622</v>
      </c>
      <c r="P1388" s="27">
        <v>3.2000000000000001E-2</v>
      </c>
      <c r="Q1388" s="14">
        <v>45.45</v>
      </c>
      <c r="R1388" s="2">
        <v>37100</v>
      </c>
      <c r="S1388" s="27">
        <v>3.7999999999999999E-2</v>
      </c>
      <c r="T1388" s="14">
        <v>81.819999999999993</v>
      </c>
      <c r="V1388" t="s">
        <v>188</v>
      </c>
      <c r="W1388" t="s">
        <v>188</v>
      </c>
      <c r="X1388" t="s">
        <v>188</v>
      </c>
      <c r="Y1388" s="2">
        <v>1427224</v>
      </c>
      <c r="Z1388" s="27">
        <v>3.7999999999999999E-2</v>
      </c>
      <c r="AA1388" s="14">
        <v>443.64</v>
      </c>
      <c r="AB1388" s="2">
        <v>1735473</v>
      </c>
      <c r="AC1388" s="27">
        <v>4.4999999999999998E-2</v>
      </c>
      <c r="AD1388" s="14">
        <v>575.76</v>
      </c>
    </row>
    <row r="1389" spans="1:30" x14ac:dyDescent="0.3">
      <c r="A1389" t="s">
        <v>2052</v>
      </c>
      <c r="B1389" t="s">
        <v>188</v>
      </c>
      <c r="C1389" t="s">
        <v>188</v>
      </c>
      <c r="D1389" t="s">
        <v>188</v>
      </c>
      <c r="E1389" s="2">
        <v>39</v>
      </c>
      <c r="F1389" s="27">
        <v>3.4204525521838273E-3</v>
      </c>
      <c r="G1389" s="14">
        <v>25.4545454545454</v>
      </c>
      <c r="H1389" s="2">
        <v>38</v>
      </c>
      <c r="I1389" s="27">
        <v>3.1216626961307814E-3</v>
      </c>
      <c r="J1389" s="14">
        <v>25.454546000000001</v>
      </c>
      <c r="L1389" t="s">
        <v>188</v>
      </c>
      <c r="M1389" t="s">
        <v>188</v>
      </c>
      <c r="N1389" t="s">
        <v>188</v>
      </c>
      <c r="O1389" s="2">
        <v>1856</v>
      </c>
      <c r="P1389" s="27">
        <v>2E-3</v>
      </c>
      <c r="Q1389" s="14">
        <v>189.7</v>
      </c>
      <c r="R1389" s="2">
        <v>2749</v>
      </c>
      <c r="S1389" s="27">
        <v>3.0000000000000001E-3</v>
      </c>
      <c r="T1389" s="14">
        <v>206.67</v>
      </c>
      <c r="V1389" t="s">
        <v>188</v>
      </c>
      <c r="W1389" t="s">
        <v>188</v>
      </c>
      <c r="X1389" t="s">
        <v>188</v>
      </c>
      <c r="Y1389" s="2">
        <v>59577</v>
      </c>
      <c r="Z1389" s="27">
        <v>2E-3</v>
      </c>
      <c r="AA1389" s="14">
        <v>855.76</v>
      </c>
      <c r="AB1389" s="2">
        <v>67567</v>
      </c>
      <c r="AC1389" s="27">
        <v>2E-3</v>
      </c>
      <c r="AD1389" s="14">
        <v>1325.45</v>
      </c>
    </row>
    <row r="1390" spans="1:30" x14ac:dyDescent="0.3">
      <c r="A1390" t="s">
        <v>2053</v>
      </c>
      <c r="B1390" t="s">
        <v>188</v>
      </c>
      <c r="C1390" t="s">
        <v>188</v>
      </c>
      <c r="D1390" t="s">
        <v>188</v>
      </c>
      <c r="E1390" s="2">
        <v>194</v>
      </c>
      <c r="F1390" s="27">
        <v>1.7014558849324679E-2</v>
      </c>
      <c r="G1390" s="14">
        <v>57.5757575757575</v>
      </c>
      <c r="H1390" s="2">
        <v>183</v>
      </c>
      <c r="I1390" s="27">
        <v>1.5033270352419288E-2</v>
      </c>
      <c r="J1390" s="14">
        <v>58.181820000000002</v>
      </c>
      <c r="L1390" t="s">
        <v>188</v>
      </c>
      <c r="M1390" t="s">
        <v>188</v>
      </c>
      <c r="N1390" t="s">
        <v>188</v>
      </c>
      <c r="O1390" s="2">
        <v>28766</v>
      </c>
      <c r="P1390" s="27">
        <v>0.03</v>
      </c>
      <c r="Q1390" s="14">
        <v>186.67</v>
      </c>
      <c r="R1390" s="2">
        <v>34351</v>
      </c>
      <c r="S1390" s="27">
        <v>3.5000000000000003E-2</v>
      </c>
      <c r="T1390" s="14">
        <v>212.73</v>
      </c>
      <c r="V1390" t="s">
        <v>188</v>
      </c>
      <c r="W1390" t="s">
        <v>188</v>
      </c>
      <c r="X1390" t="s">
        <v>188</v>
      </c>
      <c r="Y1390" s="2">
        <v>1367647</v>
      </c>
      <c r="Z1390" s="27">
        <v>3.5999999999999997E-2</v>
      </c>
      <c r="AA1390" s="14">
        <v>918.18</v>
      </c>
      <c r="AB1390" s="2">
        <v>1667906</v>
      </c>
      <c r="AC1390" s="27">
        <v>4.2999999999999997E-2</v>
      </c>
      <c r="AD1390" s="14">
        <v>1402.42</v>
      </c>
    </row>
    <row r="1391" spans="1:30" x14ac:dyDescent="0.3">
      <c r="A1391" t="s">
        <v>2049</v>
      </c>
      <c r="B1391" t="s">
        <v>188</v>
      </c>
      <c r="C1391" t="s">
        <v>188</v>
      </c>
      <c r="D1391" t="s">
        <v>188</v>
      </c>
      <c r="E1391" s="2">
        <v>212</v>
      </c>
      <c r="F1391" s="27">
        <v>1.8593229258024906E-2</v>
      </c>
      <c r="G1391" s="14">
        <v>62.424242424242401</v>
      </c>
      <c r="H1391" s="2">
        <v>187</v>
      </c>
      <c r="I1391" s="27">
        <v>1.5361866425696213E-2</v>
      </c>
      <c r="J1391" s="14">
        <v>57.5757561</v>
      </c>
      <c r="L1391" t="s">
        <v>188</v>
      </c>
      <c r="M1391" t="s">
        <v>188</v>
      </c>
      <c r="N1391" t="s">
        <v>188</v>
      </c>
      <c r="O1391" s="2">
        <v>25896</v>
      </c>
      <c r="P1391" s="27">
        <v>2.7E-2</v>
      </c>
      <c r="Q1391" s="14">
        <v>155.76</v>
      </c>
      <c r="R1391" s="2">
        <v>28204</v>
      </c>
      <c r="S1391" s="27">
        <v>2.9000000000000001E-2</v>
      </c>
      <c r="T1391" s="14">
        <v>121.82</v>
      </c>
      <c r="V1391" t="s">
        <v>188</v>
      </c>
      <c r="W1391" t="s">
        <v>188</v>
      </c>
      <c r="X1391" t="s">
        <v>188</v>
      </c>
      <c r="Y1391" s="2">
        <v>1197626</v>
      </c>
      <c r="Z1391" s="27">
        <v>3.2000000000000001E-2</v>
      </c>
      <c r="AA1391" s="14">
        <v>640.61</v>
      </c>
      <c r="AB1391" s="2">
        <v>1341470</v>
      </c>
      <c r="AC1391" s="27">
        <v>3.5000000000000003E-2</v>
      </c>
      <c r="AD1391" s="14">
        <v>718.79</v>
      </c>
    </row>
    <row r="1392" spans="1:30" x14ac:dyDescent="0.3">
      <c r="A1392" t="s">
        <v>2052</v>
      </c>
      <c r="B1392" t="s">
        <v>188</v>
      </c>
      <c r="C1392" t="s">
        <v>188</v>
      </c>
      <c r="D1392" t="s">
        <v>188</v>
      </c>
      <c r="E1392" s="2">
        <v>28</v>
      </c>
      <c r="F1392" s="27">
        <v>2.4557095246447993E-3</v>
      </c>
      <c r="G1392" s="14">
        <v>21.2121212121212</v>
      </c>
      <c r="H1392" s="2">
        <v>44</v>
      </c>
      <c r="I1392" s="27">
        <v>3.6145568060461679E-3</v>
      </c>
      <c r="J1392" s="14">
        <v>29.090910000000001</v>
      </c>
      <c r="L1392" t="s">
        <v>188</v>
      </c>
      <c r="M1392" t="s">
        <v>188</v>
      </c>
      <c r="N1392" t="s">
        <v>188</v>
      </c>
      <c r="O1392" s="2">
        <v>2830</v>
      </c>
      <c r="P1392" s="27">
        <v>3.0000000000000001E-3</v>
      </c>
      <c r="Q1392" s="14">
        <v>200</v>
      </c>
      <c r="R1392" s="2">
        <v>3741</v>
      </c>
      <c r="S1392" s="27">
        <v>4.0000000000000001E-3</v>
      </c>
      <c r="T1392" s="14">
        <v>309.08999999999997</v>
      </c>
      <c r="V1392" t="s">
        <v>188</v>
      </c>
      <c r="W1392" t="s">
        <v>188</v>
      </c>
      <c r="X1392" t="s">
        <v>188</v>
      </c>
      <c r="Y1392" s="2">
        <v>131599</v>
      </c>
      <c r="Z1392" s="27">
        <v>3.0000000000000001E-3</v>
      </c>
      <c r="AA1392" s="14">
        <v>1289.7</v>
      </c>
      <c r="AB1392" s="2">
        <v>134269</v>
      </c>
      <c r="AC1392" s="27">
        <v>3.0000000000000001E-3</v>
      </c>
      <c r="AD1392" s="14">
        <v>1576.36</v>
      </c>
    </row>
    <row r="1393" spans="1:31" x14ac:dyDescent="0.3">
      <c r="A1393" t="s">
        <v>2053</v>
      </c>
      <c r="B1393" t="s">
        <v>188</v>
      </c>
      <c r="C1393" t="s">
        <v>188</v>
      </c>
      <c r="D1393" t="s">
        <v>188</v>
      </c>
      <c r="E1393" s="2">
        <v>184</v>
      </c>
      <c r="F1393" s="27">
        <v>1.613751973338011E-2</v>
      </c>
      <c r="G1393" s="14">
        <v>60.606060606060602</v>
      </c>
      <c r="H1393" s="2">
        <v>143</v>
      </c>
      <c r="I1393" s="27">
        <v>1.1747309619650046E-2</v>
      </c>
      <c r="J1393" s="14">
        <v>55.757576</v>
      </c>
      <c r="L1393" t="s">
        <v>188</v>
      </c>
      <c r="M1393" t="s">
        <v>188</v>
      </c>
      <c r="N1393" t="s">
        <v>188</v>
      </c>
      <c r="O1393" s="2">
        <v>23066</v>
      </c>
      <c r="P1393" s="27">
        <v>2.4E-2</v>
      </c>
      <c r="Q1393" s="14">
        <v>246.06</v>
      </c>
      <c r="R1393" s="2">
        <v>24463</v>
      </c>
      <c r="S1393" s="27">
        <v>2.5000000000000001E-2</v>
      </c>
      <c r="T1393" s="14">
        <v>319.39</v>
      </c>
      <c r="V1393" t="s">
        <v>188</v>
      </c>
      <c r="W1393" t="s">
        <v>188</v>
      </c>
      <c r="X1393" t="s">
        <v>188</v>
      </c>
      <c r="Y1393" s="2">
        <v>1066027</v>
      </c>
      <c r="Z1393" s="27">
        <v>2.8000000000000001E-2</v>
      </c>
      <c r="AA1393" s="14">
        <v>1519.39</v>
      </c>
      <c r="AB1393" s="2">
        <v>1207201</v>
      </c>
      <c r="AC1393" s="27">
        <v>3.1E-2</v>
      </c>
      <c r="AD1393" s="14">
        <v>1781.82</v>
      </c>
    </row>
    <row r="1394" spans="1:31" x14ac:dyDescent="0.3">
      <c r="A1394" s="18"/>
      <c r="B1394" s="18"/>
      <c r="C1394" s="18"/>
      <c r="D1394" s="18"/>
      <c r="E1394" s="18"/>
      <c r="F1394" s="18"/>
      <c r="G1394" s="18"/>
      <c r="H1394" s="18"/>
      <c r="I1394" s="18"/>
      <c r="J1394" s="18"/>
      <c r="K1394" s="18"/>
      <c r="L1394" s="18"/>
      <c r="M1394" s="18"/>
      <c r="N1394" s="18"/>
      <c r="O1394" s="18"/>
      <c r="P1394" s="18"/>
      <c r="Q1394" s="18"/>
      <c r="R1394" s="18"/>
      <c r="S1394" s="18"/>
      <c r="T1394" s="18"/>
      <c r="U1394" s="18"/>
      <c r="V1394" s="18"/>
      <c r="W1394" s="18"/>
      <c r="X1394" s="18"/>
      <c r="Y1394" s="18"/>
      <c r="Z1394" s="18"/>
      <c r="AA1394" s="18"/>
      <c r="AB1394" s="18"/>
      <c r="AC1394" s="18"/>
      <c r="AD1394" s="18"/>
      <c r="AE1394" s="18"/>
    </row>
    <row r="1395" spans="1:31" x14ac:dyDescent="0.3">
      <c r="A1395" s="122" t="s">
        <v>2054</v>
      </c>
      <c r="B1395" s="122"/>
      <c r="C1395" s="122"/>
      <c r="D1395" s="122"/>
      <c r="E1395" s="122"/>
      <c r="F1395" s="122"/>
      <c r="G1395" s="122"/>
      <c r="H1395" s="122"/>
      <c r="I1395" s="122"/>
      <c r="J1395" s="122"/>
      <c r="K1395" s="122"/>
      <c r="L1395" s="122"/>
      <c r="M1395" s="122"/>
      <c r="N1395" s="122"/>
      <c r="O1395" s="122"/>
      <c r="P1395" s="122"/>
      <c r="Q1395" s="122"/>
      <c r="R1395" s="122"/>
      <c r="S1395" s="122"/>
      <c r="T1395" s="122"/>
      <c r="U1395" s="122"/>
      <c r="V1395" s="122"/>
      <c r="W1395" s="122"/>
      <c r="X1395" s="122"/>
      <c r="Y1395" s="122"/>
      <c r="Z1395" s="122"/>
      <c r="AA1395" s="122"/>
      <c r="AB1395" s="122"/>
      <c r="AC1395" s="122"/>
      <c r="AD1395" s="122"/>
      <c r="AE1395" s="122"/>
    </row>
    <row r="1396" spans="1:31" x14ac:dyDescent="0.3">
      <c r="B1396" t="s">
        <v>188</v>
      </c>
      <c r="C1396" t="s">
        <v>188</v>
      </c>
      <c r="D1396" t="s">
        <v>188</v>
      </c>
      <c r="E1396" s="198" t="s">
        <v>1720</v>
      </c>
      <c r="F1396" s="198"/>
      <c r="G1396" s="198" t="s">
        <v>1721</v>
      </c>
      <c r="H1396" s="198" t="s">
        <v>1720</v>
      </c>
      <c r="I1396" s="198"/>
      <c r="J1396" s="198" t="s">
        <v>1721</v>
      </c>
      <c r="K1396" t="s">
        <v>188</v>
      </c>
      <c r="L1396" t="s">
        <v>188</v>
      </c>
      <c r="M1396" t="s">
        <v>188</v>
      </c>
      <c r="N1396" t="s">
        <v>188</v>
      </c>
      <c r="O1396" s="198" t="s">
        <v>1720</v>
      </c>
      <c r="P1396" s="198"/>
      <c r="Q1396" s="198" t="s">
        <v>1721</v>
      </c>
      <c r="R1396" s="198" t="s">
        <v>1720</v>
      </c>
      <c r="S1396" s="198"/>
      <c r="T1396" s="198" t="s">
        <v>1721</v>
      </c>
      <c r="U1396" t="s">
        <v>188</v>
      </c>
      <c r="V1396" t="s">
        <v>188</v>
      </c>
      <c r="W1396" t="s">
        <v>188</v>
      </c>
      <c r="X1396" t="s">
        <v>188</v>
      </c>
      <c r="Y1396" s="198" t="s">
        <v>1720</v>
      </c>
      <c r="Z1396" s="198"/>
      <c r="AA1396" s="198" t="s">
        <v>1721</v>
      </c>
      <c r="AB1396" s="198" t="s">
        <v>1720</v>
      </c>
      <c r="AC1396" s="198"/>
      <c r="AD1396" s="198" t="s">
        <v>1721</v>
      </c>
      <c r="AE1396" t="s">
        <v>188</v>
      </c>
    </row>
    <row r="1397" spans="1:31" x14ac:dyDescent="0.3">
      <c r="A1397" t="s">
        <v>190</v>
      </c>
      <c r="B1397" t="s">
        <v>188</v>
      </c>
      <c r="C1397" t="s">
        <v>188</v>
      </c>
      <c r="D1397" t="s">
        <v>188</v>
      </c>
      <c r="E1397" s="2">
        <v>10173</v>
      </c>
      <c r="F1397" s="27" t="s">
        <v>188</v>
      </c>
      <c r="G1397" s="14">
        <v>131.51515151515099</v>
      </c>
      <c r="H1397" s="2">
        <v>10883</v>
      </c>
      <c r="I1397" s="27" t="s">
        <v>188</v>
      </c>
      <c r="J1397" s="14">
        <v>156.363632</v>
      </c>
      <c r="L1397" t="s">
        <v>188</v>
      </c>
      <c r="M1397" t="s">
        <v>188</v>
      </c>
      <c r="N1397" t="s">
        <v>188</v>
      </c>
      <c r="O1397" s="2">
        <v>865910</v>
      </c>
      <c r="P1397" s="27" t="s">
        <v>188</v>
      </c>
      <c r="Q1397" s="14">
        <v>398.18</v>
      </c>
      <c r="R1397" s="2">
        <v>902231</v>
      </c>
      <c r="S1397" s="27" t="s">
        <v>188</v>
      </c>
      <c r="T1397" s="14">
        <v>475.15</v>
      </c>
      <c r="V1397" t="s">
        <v>188</v>
      </c>
      <c r="W1397" t="s">
        <v>188</v>
      </c>
      <c r="X1397" t="s">
        <v>188</v>
      </c>
      <c r="Y1397" s="2">
        <v>35400693</v>
      </c>
      <c r="Z1397" s="27" t="s">
        <v>188</v>
      </c>
      <c r="AA1397" s="14">
        <v>1443.03</v>
      </c>
      <c r="AB1397" s="2">
        <v>36429855</v>
      </c>
      <c r="AC1397" s="27" t="s">
        <v>188</v>
      </c>
      <c r="AD1397" s="14">
        <v>1813.33</v>
      </c>
    </row>
    <row r="1398" spans="1:31" x14ac:dyDescent="0.3">
      <c r="A1398" t="s">
        <v>2042</v>
      </c>
      <c r="B1398" t="s">
        <v>188</v>
      </c>
      <c r="C1398" t="s">
        <v>188</v>
      </c>
      <c r="D1398" t="s">
        <v>188</v>
      </c>
      <c r="E1398" s="2">
        <v>5331</v>
      </c>
      <c r="F1398" s="27">
        <v>0.52403420819817159</v>
      </c>
      <c r="G1398" s="14">
        <v>195.75757575757501</v>
      </c>
      <c r="H1398" s="2">
        <v>5573</v>
      </c>
      <c r="I1398" s="27">
        <v>0.51208306533125059</v>
      </c>
      <c r="J1398" s="14">
        <v>217.57576</v>
      </c>
      <c r="L1398" t="s">
        <v>188</v>
      </c>
      <c r="M1398" t="s">
        <v>188</v>
      </c>
      <c r="N1398" t="s">
        <v>188</v>
      </c>
      <c r="O1398" s="2">
        <v>427628</v>
      </c>
      <c r="P1398" s="27">
        <v>0.49399999999999999</v>
      </c>
      <c r="Q1398" s="14">
        <v>341.21</v>
      </c>
      <c r="R1398" s="2">
        <v>446014</v>
      </c>
      <c r="S1398" s="27">
        <v>0.49399999999999999</v>
      </c>
      <c r="T1398" s="14">
        <v>411.52</v>
      </c>
      <c r="V1398" t="s">
        <v>188</v>
      </c>
      <c r="W1398" t="s">
        <v>188</v>
      </c>
      <c r="X1398" t="s">
        <v>188</v>
      </c>
      <c r="Y1398" s="2">
        <v>17405072</v>
      </c>
      <c r="Z1398" s="27">
        <v>0.49199999999999999</v>
      </c>
      <c r="AA1398" s="14">
        <v>1794.55</v>
      </c>
      <c r="AB1398" s="2">
        <v>17932063</v>
      </c>
      <c r="AC1398" s="27">
        <v>0.49199999999999999</v>
      </c>
      <c r="AD1398" s="14">
        <v>2207.27</v>
      </c>
    </row>
    <row r="1399" spans="1:31" x14ac:dyDescent="0.3">
      <c r="A1399" t="s">
        <v>2045</v>
      </c>
      <c r="B1399" t="s">
        <v>188</v>
      </c>
      <c r="C1399" t="s">
        <v>188</v>
      </c>
      <c r="D1399" t="s">
        <v>188</v>
      </c>
      <c r="E1399" s="2">
        <v>1351</v>
      </c>
      <c r="F1399" s="27">
        <v>0.13280251646515284</v>
      </c>
      <c r="G1399" s="14">
        <v>121.818181818181</v>
      </c>
      <c r="H1399" s="2">
        <v>1868</v>
      </c>
      <c r="I1399" s="27">
        <v>0.17164384820362033</v>
      </c>
      <c r="J1399" s="14">
        <v>169.090912</v>
      </c>
      <c r="L1399" t="s">
        <v>188</v>
      </c>
      <c r="M1399" t="s">
        <v>188</v>
      </c>
      <c r="N1399" t="s">
        <v>188</v>
      </c>
      <c r="O1399" s="2">
        <v>101033</v>
      </c>
      <c r="P1399" s="27">
        <v>0.11700000000000001</v>
      </c>
      <c r="Q1399" s="14">
        <v>66.06</v>
      </c>
      <c r="R1399" s="2">
        <v>104414</v>
      </c>
      <c r="S1399" s="27">
        <v>0.11600000000000001</v>
      </c>
      <c r="T1399" s="14">
        <v>48.48</v>
      </c>
      <c r="V1399" t="s">
        <v>188</v>
      </c>
      <c r="W1399" t="s">
        <v>188</v>
      </c>
      <c r="X1399" t="s">
        <v>188</v>
      </c>
      <c r="Y1399" s="2">
        <v>3391724</v>
      </c>
      <c r="Z1399" s="27">
        <v>9.6000000000000002E-2</v>
      </c>
      <c r="AA1399" s="14">
        <v>489.7</v>
      </c>
      <c r="AB1399" s="2">
        <v>3334728</v>
      </c>
      <c r="AC1399" s="27">
        <v>9.1999999999999998E-2</v>
      </c>
      <c r="AD1399" s="14">
        <v>715.76</v>
      </c>
    </row>
    <row r="1400" spans="1:31" x14ac:dyDescent="0.3">
      <c r="A1400" t="s">
        <v>2055</v>
      </c>
      <c r="B1400" t="s">
        <v>188</v>
      </c>
      <c r="C1400" t="s">
        <v>188</v>
      </c>
      <c r="D1400" t="s">
        <v>188</v>
      </c>
      <c r="E1400" s="2">
        <v>16</v>
      </c>
      <c r="F1400" s="27">
        <v>1.5727907205347487E-3</v>
      </c>
      <c r="G1400" s="14">
        <v>10.303030303030299</v>
      </c>
      <c r="H1400" s="2">
        <v>109</v>
      </c>
      <c r="I1400" s="27">
        <v>1.0015620692823669E-2</v>
      </c>
      <c r="J1400" s="14">
        <v>60</v>
      </c>
      <c r="L1400" t="s">
        <v>188</v>
      </c>
      <c r="M1400" t="s">
        <v>188</v>
      </c>
      <c r="N1400" t="s">
        <v>188</v>
      </c>
      <c r="O1400" s="2">
        <v>4576</v>
      </c>
      <c r="P1400" s="27">
        <v>5.0000000000000001E-3</v>
      </c>
      <c r="Q1400" s="14">
        <v>332</v>
      </c>
      <c r="R1400" s="2">
        <v>5125</v>
      </c>
      <c r="S1400" s="27">
        <v>6.0000000000000001E-3</v>
      </c>
      <c r="T1400" s="14">
        <v>367.88</v>
      </c>
      <c r="V1400" t="s">
        <v>188</v>
      </c>
      <c r="W1400" t="s">
        <v>188</v>
      </c>
      <c r="X1400" t="s">
        <v>188</v>
      </c>
      <c r="Y1400" s="2">
        <v>128418</v>
      </c>
      <c r="Z1400" s="27">
        <v>4.0000000000000001E-3</v>
      </c>
      <c r="AA1400" s="14">
        <v>1445</v>
      </c>
      <c r="AB1400" s="2">
        <v>145138</v>
      </c>
      <c r="AC1400" s="27">
        <v>4.0000000000000001E-3</v>
      </c>
      <c r="AD1400" s="14">
        <v>1960.61</v>
      </c>
    </row>
    <row r="1401" spans="1:31" x14ac:dyDescent="0.3">
      <c r="A1401" t="s">
        <v>2056</v>
      </c>
      <c r="B1401" t="s">
        <v>188</v>
      </c>
      <c r="C1401" t="s">
        <v>188</v>
      </c>
      <c r="D1401" t="s">
        <v>188</v>
      </c>
      <c r="E1401" s="2">
        <v>1335</v>
      </c>
      <c r="F1401" s="27">
        <v>0.13122972574461811</v>
      </c>
      <c r="G1401" s="14">
        <v>120.60606060606</v>
      </c>
      <c r="H1401" s="2">
        <v>1759</v>
      </c>
      <c r="I1401" s="27">
        <v>0.16162822751079667</v>
      </c>
      <c r="J1401" s="14">
        <v>155.15152</v>
      </c>
      <c r="L1401" t="s">
        <v>188</v>
      </c>
      <c r="M1401" t="s">
        <v>188</v>
      </c>
      <c r="N1401" t="s">
        <v>188</v>
      </c>
      <c r="O1401" s="2">
        <v>96457</v>
      </c>
      <c r="P1401" s="27">
        <v>0.111</v>
      </c>
      <c r="Q1401" s="14">
        <v>346.67</v>
      </c>
      <c r="R1401" s="2">
        <v>99289</v>
      </c>
      <c r="S1401" s="27">
        <v>0.11</v>
      </c>
      <c r="T1401" s="14">
        <v>365.45</v>
      </c>
      <c r="V1401" t="s">
        <v>188</v>
      </c>
      <c r="W1401" t="s">
        <v>188</v>
      </c>
      <c r="X1401" t="s">
        <v>188</v>
      </c>
      <c r="Y1401" s="2">
        <v>3263306</v>
      </c>
      <c r="Z1401" s="27">
        <v>9.1999999999999998E-2</v>
      </c>
      <c r="AA1401" s="14">
        <v>1465.45</v>
      </c>
      <c r="AB1401" s="2">
        <v>3189590</v>
      </c>
      <c r="AC1401" s="27">
        <v>8.7999999999999995E-2</v>
      </c>
      <c r="AD1401" s="14">
        <v>2114.5500000000002</v>
      </c>
    </row>
    <row r="1402" spans="1:31" x14ac:dyDescent="0.3">
      <c r="A1402" t="s">
        <v>2046</v>
      </c>
      <c r="B1402" t="s">
        <v>188</v>
      </c>
      <c r="C1402" t="s">
        <v>188</v>
      </c>
      <c r="D1402" t="s">
        <v>188</v>
      </c>
      <c r="E1402" s="2">
        <v>1774</v>
      </c>
      <c r="F1402" s="27">
        <v>0.17438317113929028</v>
      </c>
      <c r="G1402" s="14">
        <v>156.969696969696</v>
      </c>
      <c r="H1402" s="2">
        <v>1116</v>
      </c>
      <c r="I1402" s="27">
        <v>0.10254525406597445</v>
      </c>
      <c r="J1402" s="14">
        <v>144.24243200000001</v>
      </c>
      <c r="L1402" t="s">
        <v>188</v>
      </c>
      <c r="M1402" t="s">
        <v>188</v>
      </c>
      <c r="N1402" t="s">
        <v>188</v>
      </c>
      <c r="O1402" s="2">
        <v>122984</v>
      </c>
      <c r="P1402" s="27">
        <v>0.14199999999999999</v>
      </c>
      <c r="Q1402" s="14">
        <v>195.76</v>
      </c>
      <c r="R1402" s="2">
        <v>123730</v>
      </c>
      <c r="S1402" s="27">
        <v>0.13700000000000001</v>
      </c>
      <c r="T1402" s="14">
        <v>256.97000000000003</v>
      </c>
      <c r="V1402" t="s">
        <v>188</v>
      </c>
      <c r="W1402" t="s">
        <v>188</v>
      </c>
      <c r="X1402" t="s">
        <v>188</v>
      </c>
      <c r="Y1402" s="2">
        <v>4741790</v>
      </c>
      <c r="Z1402" s="27">
        <v>0.13400000000000001</v>
      </c>
      <c r="AA1402" s="14">
        <v>1612.12</v>
      </c>
      <c r="AB1402" s="2">
        <v>4816407</v>
      </c>
      <c r="AC1402" s="27">
        <v>0.13200000000000001</v>
      </c>
      <c r="AD1402" s="14">
        <v>1673.33</v>
      </c>
    </row>
    <row r="1403" spans="1:31" x14ac:dyDescent="0.3">
      <c r="A1403" t="s">
        <v>2055</v>
      </c>
      <c r="B1403" t="s">
        <v>188</v>
      </c>
      <c r="C1403" t="s">
        <v>188</v>
      </c>
      <c r="D1403" t="s">
        <v>188</v>
      </c>
      <c r="E1403" s="2">
        <v>34</v>
      </c>
      <c r="F1403" s="27">
        <v>3.3421802811363414E-3</v>
      </c>
      <c r="G1403" s="14">
        <v>30.909090909090899</v>
      </c>
      <c r="H1403" s="2">
        <v>31</v>
      </c>
      <c r="I1403" s="27">
        <v>2.8484792796104014E-3</v>
      </c>
      <c r="J1403" s="14">
        <v>30.30303</v>
      </c>
      <c r="L1403" t="s">
        <v>188</v>
      </c>
      <c r="M1403" t="s">
        <v>188</v>
      </c>
      <c r="N1403" t="s">
        <v>188</v>
      </c>
      <c r="O1403" s="2">
        <v>5039</v>
      </c>
      <c r="P1403" s="27">
        <v>6.0000000000000001E-3</v>
      </c>
      <c r="Q1403" s="14">
        <v>315.14999999999998</v>
      </c>
      <c r="R1403" s="2">
        <v>5880</v>
      </c>
      <c r="S1403" s="27">
        <v>7.0000000000000001E-3</v>
      </c>
      <c r="T1403" s="14">
        <v>404.24</v>
      </c>
      <c r="V1403" t="s">
        <v>188</v>
      </c>
      <c r="W1403" t="s">
        <v>188</v>
      </c>
      <c r="X1403" t="s">
        <v>188</v>
      </c>
      <c r="Y1403" s="2">
        <v>154525</v>
      </c>
      <c r="Z1403" s="27">
        <v>4.0000000000000001E-3</v>
      </c>
      <c r="AA1403" s="14">
        <v>1949.7</v>
      </c>
      <c r="AB1403" s="2">
        <v>179177</v>
      </c>
      <c r="AC1403" s="27">
        <v>5.0000000000000001E-3</v>
      </c>
      <c r="AD1403" s="14">
        <v>2202.42</v>
      </c>
    </row>
    <row r="1404" spans="1:31" x14ac:dyDescent="0.3">
      <c r="A1404" t="s">
        <v>2056</v>
      </c>
      <c r="B1404" t="s">
        <v>188</v>
      </c>
      <c r="C1404" t="s">
        <v>188</v>
      </c>
      <c r="D1404" t="s">
        <v>188</v>
      </c>
      <c r="E1404" s="2">
        <v>1740</v>
      </c>
      <c r="F1404" s="27">
        <v>0.17104099085815394</v>
      </c>
      <c r="G1404" s="14">
        <v>164.84848484848399</v>
      </c>
      <c r="H1404" s="2">
        <v>1085</v>
      </c>
      <c r="I1404" s="27">
        <v>9.9696774786364059E-2</v>
      </c>
      <c r="J1404" s="14">
        <v>144.24243200000001</v>
      </c>
      <c r="L1404" t="s">
        <v>188</v>
      </c>
      <c r="M1404" t="s">
        <v>188</v>
      </c>
      <c r="N1404" t="s">
        <v>188</v>
      </c>
      <c r="O1404" s="2">
        <v>117945</v>
      </c>
      <c r="P1404" s="27">
        <v>0.13600000000000001</v>
      </c>
      <c r="Q1404" s="14">
        <v>356.97</v>
      </c>
      <c r="R1404" s="2">
        <v>117850</v>
      </c>
      <c r="S1404" s="27">
        <v>0.13100000000000001</v>
      </c>
      <c r="T1404" s="14">
        <v>491.52</v>
      </c>
      <c r="V1404" t="s">
        <v>188</v>
      </c>
      <c r="W1404" t="s">
        <v>188</v>
      </c>
      <c r="X1404" t="s">
        <v>188</v>
      </c>
      <c r="Y1404" s="2">
        <v>4587265</v>
      </c>
      <c r="Z1404" s="27">
        <v>0.13</v>
      </c>
      <c r="AA1404" s="14">
        <v>2661.82</v>
      </c>
      <c r="AB1404" s="2">
        <v>4637230</v>
      </c>
      <c r="AC1404" s="27">
        <v>0.127</v>
      </c>
      <c r="AD1404" s="14">
        <v>2895.15</v>
      </c>
    </row>
    <row r="1405" spans="1:31" x14ac:dyDescent="0.3">
      <c r="A1405" t="s">
        <v>2047</v>
      </c>
      <c r="B1405" t="s">
        <v>188</v>
      </c>
      <c r="C1405" t="s">
        <v>188</v>
      </c>
      <c r="D1405" t="s">
        <v>188</v>
      </c>
      <c r="E1405" s="2">
        <v>1971</v>
      </c>
      <c r="F1405" s="27">
        <v>0.19374815688587438</v>
      </c>
      <c r="G1405" s="14">
        <v>173.333333333333</v>
      </c>
      <c r="H1405" s="2">
        <v>2160</v>
      </c>
      <c r="I1405" s="27">
        <v>0.19847468528898282</v>
      </c>
      <c r="J1405" s="14">
        <v>170.30302399999999</v>
      </c>
      <c r="L1405" t="s">
        <v>188</v>
      </c>
      <c r="M1405" t="s">
        <v>188</v>
      </c>
      <c r="N1405" t="s">
        <v>188</v>
      </c>
      <c r="O1405" s="2">
        <v>158515</v>
      </c>
      <c r="P1405" s="27">
        <v>0.183</v>
      </c>
      <c r="Q1405" s="14">
        <v>232.12</v>
      </c>
      <c r="R1405" s="2">
        <v>164579</v>
      </c>
      <c r="S1405" s="27">
        <v>0.182</v>
      </c>
      <c r="T1405" s="14">
        <v>284.85000000000002</v>
      </c>
      <c r="V1405" t="s">
        <v>188</v>
      </c>
      <c r="W1405" t="s">
        <v>188</v>
      </c>
      <c r="X1405" t="s">
        <v>188</v>
      </c>
      <c r="Y1405" s="2">
        <v>7195146</v>
      </c>
      <c r="Z1405" s="27">
        <v>0.20300000000000001</v>
      </c>
      <c r="AA1405" s="14">
        <v>1241.21</v>
      </c>
      <c r="AB1405" s="2">
        <v>7309447</v>
      </c>
      <c r="AC1405" s="27">
        <v>0.20100000000000001</v>
      </c>
      <c r="AD1405" s="14">
        <v>1505.45</v>
      </c>
    </row>
    <row r="1406" spans="1:31" x14ac:dyDescent="0.3">
      <c r="A1406" t="s">
        <v>2055</v>
      </c>
      <c r="B1406" t="s">
        <v>188</v>
      </c>
      <c r="C1406" t="s">
        <v>188</v>
      </c>
      <c r="D1406" t="s">
        <v>188</v>
      </c>
      <c r="E1406" s="2">
        <v>26</v>
      </c>
      <c r="F1406" s="27">
        <v>2.5557849208689668E-3</v>
      </c>
      <c r="G1406" s="14">
        <v>18.181818181818102</v>
      </c>
      <c r="H1406" s="2">
        <v>26</v>
      </c>
      <c r="I1406" s="27">
        <v>2.3890471377377561E-3</v>
      </c>
      <c r="J1406" s="14">
        <v>16.969695999999999</v>
      </c>
      <c r="L1406" t="s">
        <v>188</v>
      </c>
      <c r="M1406" t="s">
        <v>188</v>
      </c>
      <c r="N1406" t="s">
        <v>188</v>
      </c>
      <c r="O1406" s="2">
        <v>8563</v>
      </c>
      <c r="P1406" s="27">
        <v>0.01</v>
      </c>
      <c r="Q1406" s="14">
        <v>450.91</v>
      </c>
      <c r="R1406" s="2">
        <v>9096</v>
      </c>
      <c r="S1406" s="27">
        <v>0.01</v>
      </c>
      <c r="T1406" s="14">
        <v>475.76</v>
      </c>
      <c r="V1406" t="s">
        <v>188</v>
      </c>
      <c r="W1406" t="s">
        <v>188</v>
      </c>
      <c r="X1406" t="s">
        <v>188</v>
      </c>
      <c r="Y1406" s="2">
        <v>282017</v>
      </c>
      <c r="Z1406" s="27">
        <v>8.0000000000000002E-3</v>
      </c>
      <c r="AA1406" s="14">
        <v>2501.21</v>
      </c>
      <c r="AB1406" s="2">
        <v>268609</v>
      </c>
      <c r="AC1406" s="27">
        <v>7.0000000000000001E-3</v>
      </c>
      <c r="AD1406" s="14">
        <v>2633.33</v>
      </c>
    </row>
    <row r="1407" spans="1:31" x14ac:dyDescent="0.3">
      <c r="A1407" t="s">
        <v>2056</v>
      </c>
      <c r="B1407" t="s">
        <v>188</v>
      </c>
      <c r="C1407" t="s">
        <v>188</v>
      </c>
      <c r="D1407" t="s">
        <v>188</v>
      </c>
      <c r="E1407" s="2">
        <v>1945</v>
      </c>
      <c r="F1407" s="27">
        <v>0.19119237196500541</v>
      </c>
      <c r="G1407" s="14">
        <v>172.12121212121201</v>
      </c>
      <c r="H1407" s="2">
        <v>2134</v>
      </c>
      <c r="I1407" s="27">
        <v>0.19608563815124505</v>
      </c>
      <c r="J1407" s="14">
        <v>167.878784</v>
      </c>
      <c r="L1407" t="s">
        <v>188</v>
      </c>
      <c r="M1407" t="s">
        <v>188</v>
      </c>
      <c r="N1407" t="s">
        <v>188</v>
      </c>
      <c r="O1407" s="2">
        <v>149952</v>
      </c>
      <c r="P1407" s="27">
        <v>0.17299999999999999</v>
      </c>
      <c r="Q1407" s="14">
        <v>494.55</v>
      </c>
      <c r="R1407" s="2">
        <v>155483</v>
      </c>
      <c r="S1407" s="27">
        <v>0.17199999999999999</v>
      </c>
      <c r="T1407" s="14">
        <v>600.61</v>
      </c>
      <c r="V1407" t="s">
        <v>188</v>
      </c>
      <c r="W1407" t="s">
        <v>188</v>
      </c>
      <c r="X1407" t="s">
        <v>188</v>
      </c>
      <c r="Y1407" s="2">
        <v>6913129</v>
      </c>
      <c r="Z1407" s="27">
        <v>0.19500000000000001</v>
      </c>
      <c r="AA1407" s="14">
        <v>2683.64</v>
      </c>
      <c r="AB1407" s="2">
        <v>7040838</v>
      </c>
      <c r="AC1407" s="27">
        <v>0.193</v>
      </c>
      <c r="AD1407" s="14">
        <v>3023.64</v>
      </c>
    </row>
    <row r="1408" spans="1:31" x14ac:dyDescent="0.3">
      <c r="A1408" t="s">
        <v>2048</v>
      </c>
      <c r="B1408" t="s">
        <v>188</v>
      </c>
      <c r="C1408" t="s">
        <v>188</v>
      </c>
      <c r="D1408" t="s">
        <v>188</v>
      </c>
      <c r="E1408" s="2">
        <v>141</v>
      </c>
      <c r="F1408" s="27">
        <v>1.3860218224712475E-2</v>
      </c>
      <c r="G1408" s="14">
        <v>46.6666666666666</v>
      </c>
      <c r="H1408" s="2">
        <v>271</v>
      </c>
      <c r="I1408" s="27">
        <v>2.4901222089497382E-2</v>
      </c>
      <c r="J1408" s="14">
        <v>89.090909999999994</v>
      </c>
      <c r="L1408" t="s">
        <v>188</v>
      </c>
      <c r="M1408" t="s">
        <v>188</v>
      </c>
      <c r="N1408" t="s">
        <v>188</v>
      </c>
      <c r="O1408" s="2">
        <v>27069</v>
      </c>
      <c r="P1408" s="27">
        <v>3.1E-2</v>
      </c>
      <c r="Q1408" s="14">
        <v>68.48</v>
      </c>
      <c r="R1408" s="2">
        <v>33167</v>
      </c>
      <c r="S1408" s="27">
        <v>3.6999999999999998E-2</v>
      </c>
      <c r="T1408" s="14">
        <v>53.33</v>
      </c>
      <c r="V1408" t="s">
        <v>188</v>
      </c>
      <c r="W1408" t="s">
        <v>188</v>
      </c>
      <c r="X1408" t="s">
        <v>188</v>
      </c>
      <c r="Y1408" s="2">
        <v>1235980</v>
      </c>
      <c r="Z1408" s="27">
        <v>3.5000000000000003E-2</v>
      </c>
      <c r="AA1408" s="14">
        <v>441.21</v>
      </c>
      <c r="AB1408" s="2">
        <v>1503403</v>
      </c>
      <c r="AC1408" s="27">
        <v>4.1000000000000002E-2</v>
      </c>
      <c r="AD1408" s="14">
        <v>581.21</v>
      </c>
    </row>
    <row r="1409" spans="1:30" x14ac:dyDescent="0.3">
      <c r="A1409" t="s">
        <v>2055</v>
      </c>
      <c r="B1409" t="s">
        <v>188</v>
      </c>
      <c r="C1409" t="s">
        <v>188</v>
      </c>
      <c r="D1409" t="s">
        <v>188</v>
      </c>
      <c r="E1409" s="2">
        <v>0</v>
      </c>
      <c r="F1409" s="27">
        <v>0</v>
      </c>
      <c r="G1409" s="14">
        <v>11.5151515151515</v>
      </c>
      <c r="H1409" s="2">
        <v>9</v>
      </c>
      <c r="I1409" s="27">
        <v>8.2697785537076175E-4</v>
      </c>
      <c r="J1409" s="14">
        <v>8.4848479999999995</v>
      </c>
      <c r="L1409" t="s">
        <v>188</v>
      </c>
      <c r="M1409" t="s">
        <v>188</v>
      </c>
      <c r="N1409" t="s">
        <v>188</v>
      </c>
      <c r="O1409" s="2">
        <v>1942</v>
      </c>
      <c r="P1409" s="27">
        <v>2E-3</v>
      </c>
      <c r="Q1409" s="14">
        <v>166.67</v>
      </c>
      <c r="R1409" s="2">
        <v>2589</v>
      </c>
      <c r="S1409" s="27">
        <v>3.0000000000000001E-3</v>
      </c>
      <c r="T1409" s="14">
        <v>172.73</v>
      </c>
      <c r="V1409" t="s">
        <v>188</v>
      </c>
      <c r="W1409" t="s">
        <v>188</v>
      </c>
      <c r="X1409" t="s">
        <v>188</v>
      </c>
      <c r="Y1409" s="2">
        <v>70020</v>
      </c>
      <c r="Z1409" s="27">
        <v>2E-3</v>
      </c>
      <c r="AA1409" s="14">
        <v>1138.18</v>
      </c>
      <c r="AB1409" s="2">
        <v>81353</v>
      </c>
      <c r="AC1409" s="27">
        <v>2E-3</v>
      </c>
      <c r="AD1409" s="14">
        <v>1341.21</v>
      </c>
    </row>
    <row r="1410" spans="1:30" x14ac:dyDescent="0.3">
      <c r="A1410" t="s">
        <v>2056</v>
      </c>
      <c r="B1410" t="s">
        <v>188</v>
      </c>
      <c r="C1410" t="s">
        <v>188</v>
      </c>
      <c r="D1410" t="s">
        <v>188</v>
      </c>
      <c r="E1410" s="2">
        <v>141</v>
      </c>
      <c r="F1410" s="27">
        <v>1.3860218224712475E-2</v>
      </c>
      <c r="G1410" s="14">
        <v>46.6666666666666</v>
      </c>
      <c r="H1410" s="2">
        <v>262</v>
      </c>
      <c r="I1410" s="27">
        <v>2.4074244234126619E-2</v>
      </c>
      <c r="J1410" s="14">
        <v>88.484849999999994</v>
      </c>
      <c r="L1410" t="s">
        <v>188</v>
      </c>
      <c r="M1410" t="s">
        <v>188</v>
      </c>
      <c r="N1410" t="s">
        <v>188</v>
      </c>
      <c r="O1410" s="2">
        <v>25127</v>
      </c>
      <c r="P1410" s="27">
        <v>2.9000000000000001E-2</v>
      </c>
      <c r="Q1410" s="14">
        <v>164.85</v>
      </c>
      <c r="R1410" s="2">
        <v>30578</v>
      </c>
      <c r="S1410" s="27">
        <v>3.4000000000000002E-2</v>
      </c>
      <c r="T1410" s="14">
        <v>186.67</v>
      </c>
      <c r="V1410" t="s">
        <v>188</v>
      </c>
      <c r="W1410" t="s">
        <v>188</v>
      </c>
      <c r="X1410" t="s">
        <v>188</v>
      </c>
      <c r="Y1410" s="2">
        <v>1165960</v>
      </c>
      <c r="Z1410" s="27">
        <v>3.3000000000000002E-2</v>
      </c>
      <c r="AA1410" s="14">
        <v>1234.55</v>
      </c>
      <c r="AB1410" s="2">
        <v>1422050</v>
      </c>
      <c r="AC1410" s="27">
        <v>3.9E-2</v>
      </c>
      <c r="AD1410" s="14">
        <v>1355.15</v>
      </c>
    </row>
    <row r="1411" spans="1:30" x14ac:dyDescent="0.3">
      <c r="A1411" t="s">
        <v>2049</v>
      </c>
      <c r="B1411" t="s">
        <v>188</v>
      </c>
      <c r="C1411" t="s">
        <v>188</v>
      </c>
      <c r="D1411" t="s">
        <v>188</v>
      </c>
      <c r="E1411" s="2">
        <v>94</v>
      </c>
      <c r="F1411" s="27">
        <v>9.2401454831416499E-3</v>
      </c>
      <c r="G1411" s="14">
        <v>36.969696969696898</v>
      </c>
      <c r="H1411" s="2">
        <v>158</v>
      </c>
      <c r="I1411" s="27">
        <v>1.4518055683175594E-2</v>
      </c>
      <c r="J1411" s="14">
        <v>53.939392099999999</v>
      </c>
      <c r="L1411" t="s">
        <v>188</v>
      </c>
      <c r="M1411" t="s">
        <v>188</v>
      </c>
      <c r="N1411" t="s">
        <v>188</v>
      </c>
      <c r="O1411" s="2">
        <v>18027</v>
      </c>
      <c r="P1411" s="27">
        <v>2.1000000000000001E-2</v>
      </c>
      <c r="Q1411" s="14">
        <v>72.73</v>
      </c>
      <c r="R1411" s="2">
        <v>20124</v>
      </c>
      <c r="S1411" s="27">
        <v>2.1999999999999999E-2</v>
      </c>
      <c r="T1411" s="14">
        <v>91.52</v>
      </c>
      <c r="V1411" t="s">
        <v>188</v>
      </c>
      <c r="W1411" t="s">
        <v>188</v>
      </c>
      <c r="X1411" t="s">
        <v>188</v>
      </c>
      <c r="Y1411" s="2">
        <v>840432</v>
      </c>
      <c r="Z1411" s="27">
        <v>2.4E-2</v>
      </c>
      <c r="AA1411" s="14">
        <v>598.17999999999995</v>
      </c>
      <c r="AB1411" s="2">
        <v>968078</v>
      </c>
      <c r="AC1411" s="27">
        <v>2.7E-2</v>
      </c>
      <c r="AD1411" s="14">
        <v>536.36</v>
      </c>
    </row>
    <row r="1412" spans="1:30" x14ac:dyDescent="0.3">
      <c r="A1412" t="s">
        <v>2055</v>
      </c>
      <c r="B1412" t="s">
        <v>188</v>
      </c>
      <c r="C1412" t="s">
        <v>188</v>
      </c>
      <c r="D1412" t="s">
        <v>188</v>
      </c>
      <c r="E1412" s="2">
        <v>26</v>
      </c>
      <c r="F1412" s="27">
        <v>2.5557849208689668E-3</v>
      </c>
      <c r="G1412" s="14">
        <v>20</v>
      </c>
      <c r="H1412" s="2">
        <v>14</v>
      </c>
      <c r="I1412" s="27">
        <v>1.2864099972434071E-3</v>
      </c>
      <c r="J1412" s="14">
        <v>14.545455</v>
      </c>
      <c r="L1412" t="s">
        <v>188</v>
      </c>
      <c r="M1412" t="s">
        <v>188</v>
      </c>
      <c r="N1412" t="s">
        <v>188</v>
      </c>
      <c r="O1412" s="2">
        <v>3018</v>
      </c>
      <c r="P1412" s="27">
        <v>3.0000000000000001E-3</v>
      </c>
      <c r="Q1412" s="14">
        <v>178.79</v>
      </c>
      <c r="R1412" s="2">
        <v>3157</v>
      </c>
      <c r="S1412" s="27">
        <v>3.0000000000000001E-3</v>
      </c>
      <c r="T1412" s="14">
        <v>243.03</v>
      </c>
      <c r="V1412" t="s">
        <v>188</v>
      </c>
      <c r="W1412" t="s">
        <v>188</v>
      </c>
      <c r="X1412" t="s">
        <v>188</v>
      </c>
      <c r="Y1412" s="2">
        <v>118219</v>
      </c>
      <c r="Z1412" s="27">
        <v>3.0000000000000001E-3</v>
      </c>
      <c r="AA1412" s="14">
        <v>1358.79</v>
      </c>
      <c r="AB1412" s="2">
        <v>127195</v>
      </c>
      <c r="AC1412" s="27">
        <v>3.0000000000000001E-3</v>
      </c>
      <c r="AD1412" s="14">
        <v>1727.27</v>
      </c>
    </row>
    <row r="1413" spans="1:30" x14ac:dyDescent="0.3">
      <c r="A1413" t="s">
        <v>2056</v>
      </c>
      <c r="B1413" t="s">
        <v>188</v>
      </c>
      <c r="C1413" t="s">
        <v>188</v>
      </c>
      <c r="D1413" t="s">
        <v>188</v>
      </c>
      <c r="E1413" s="2">
        <v>68</v>
      </c>
      <c r="F1413" s="27">
        <v>6.6843605622726827E-3</v>
      </c>
      <c r="G1413" s="14">
        <v>29.090909090909101</v>
      </c>
      <c r="H1413" s="2">
        <v>144</v>
      </c>
      <c r="I1413" s="27">
        <v>1.3231645685932188E-2</v>
      </c>
      <c r="J1413" s="14">
        <v>50.9090919</v>
      </c>
      <c r="L1413" t="s">
        <v>188</v>
      </c>
      <c r="M1413" t="s">
        <v>188</v>
      </c>
      <c r="N1413" t="s">
        <v>188</v>
      </c>
      <c r="O1413" s="2">
        <v>15009</v>
      </c>
      <c r="P1413" s="27">
        <v>1.7000000000000001E-2</v>
      </c>
      <c r="Q1413" s="14">
        <v>194.55</v>
      </c>
      <c r="R1413" s="2">
        <v>16967</v>
      </c>
      <c r="S1413" s="27">
        <v>1.9E-2</v>
      </c>
      <c r="T1413" s="14">
        <v>264.24</v>
      </c>
      <c r="V1413" t="s">
        <v>188</v>
      </c>
      <c r="W1413" t="s">
        <v>188</v>
      </c>
      <c r="X1413" t="s">
        <v>188</v>
      </c>
      <c r="Y1413" s="2">
        <v>722213</v>
      </c>
      <c r="Z1413" s="27">
        <v>0.02</v>
      </c>
      <c r="AA1413" s="14">
        <v>1378.18</v>
      </c>
      <c r="AB1413" s="2">
        <v>840883</v>
      </c>
      <c r="AC1413" s="27">
        <v>2.3E-2</v>
      </c>
      <c r="AD1413" s="14">
        <v>1776.97</v>
      </c>
    </row>
    <row r="1414" spans="1:30" x14ac:dyDescent="0.3">
      <c r="A1414" t="s">
        <v>2050</v>
      </c>
      <c r="B1414" t="s">
        <v>188</v>
      </c>
      <c r="C1414" t="s">
        <v>188</v>
      </c>
      <c r="D1414" t="s">
        <v>188</v>
      </c>
      <c r="E1414" s="2">
        <v>4842</v>
      </c>
      <c r="F1414" s="27">
        <v>0.47596579180182835</v>
      </c>
      <c r="G1414" s="14">
        <v>203.030303030303</v>
      </c>
      <c r="H1414" s="2">
        <v>5310</v>
      </c>
      <c r="I1414" s="27">
        <v>0.48791693466874941</v>
      </c>
      <c r="J1414" s="14">
        <v>205.454544</v>
      </c>
      <c r="L1414" t="s">
        <v>188</v>
      </c>
      <c r="M1414" t="s">
        <v>188</v>
      </c>
      <c r="N1414" t="s">
        <v>188</v>
      </c>
      <c r="O1414" s="2">
        <v>438282</v>
      </c>
      <c r="P1414" s="27">
        <v>0.50600000000000001</v>
      </c>
      <c r="Q1414" s="14">
        <v>190.3</v>
      </c>
      <c r="R1414" s="2">
        <v>456217</v>
      </c>
      <c r="S1414" s="27">
        <v>0.50600000000000001</v>
      </c>
      <c r="T1414" s="14">
        <v>188.48</v>
      </c>
      <c r="V1414" t="s">
        <v>188</v>
      </c>
      <c r="W1414" t="s">
        <v>188</v>
      </c>
      <c r="X1414" t="s">
        <v>188</v>
      </c>
      <c r="Y1414" s="2">
        <v>17995621</v>
      </c>
      <c r="Z1414" s="27">
        <v>0.50800000000000001</v>
      </c>
      <c r="AA1414" s="14">
        <v>1210.9100000000001</v>
      </c>
      <c r="AB1414" s="2">
        <v>18497792</v>
      </c>
      <c r="AC1414" s="27">
        <v>0.50800000000000001</v>
      </c>
      <c r="AD1414" s="14">
        <v>1480</v>
      </c>
    </row>
    <row r="1415" spans="1:30" x14ac:dyDescent="0.3">
      <c r="A1415" t="s">
        <v>2045</v>
      </c>
      <c r="B1415" t="s">
        <v>188</v>
      </c>
      <c r="C1415" t="s">
        <v>188</v>
      </c>
      <c r="D1415" t="s">
        <v>188</v>
      </c>
      <c r="E1415" s="2">
        <v>1249</v>
      </c>
      <c r="F1415" s="27">
        <v>0.12277597562174383</v>
      </c>
      <c r="G1415" s="14">
        <v>166.06060606060601</v>
      </c>
      <c r="H1415" s="2">
        <v>1602</v>
      </c>
      <c r="I1415" s="27">
        <v>0.14720205825599558</v>
      </c>
      <c r="J1415" s="14">
        <v>159.393936</v>
      </c>
      <c r="L1415" t="s">
        <v>188</v>
      </c>
      <c r="M1415" t="s">
        <v>188</v>
      </c>
      <c r="N1415" t="s">
        <v>188</v>
      </c>
      <c r="O1415" s="2">
        <v>96999</v>
      </c>
      <c r="P1415" s="27">
        <v>0.112</v>
      </c>
      <c r="Q1415" s="14">
        <v>35.15</v>
      </c>
      <c r="R1415" s="2">
        <v>100308</v>
      </c>
      <c r="S1415" s="27">
        <v>0.111</v>
      </c>
      <c r="T1415" s="14">
        <v>53.94</v>
      </c>
      <c r="V1415" t="s">
        <v>188</v>
      </c>
      <c r="W1415" t="s">
        <v>188</v>
      </c>
      <c r="X1415" t="s">
        <v>188</v>
      </c>
      <c r="Y1415" s="2">
        <v>3255518</v>
      </c>
      <c r="Z1415" s="27">
        <v>9.1999999999999998E-2</v>
      </c>
      <c r="AA1415" s="14">
        <v>412.73</v>
      </c>
      <c r="AB1415" s="2">
        <v>3199308</v>
      </c>
      <c r="AC1415" s="27">
        <v>8.7999999999999995E-2</v>
      </c>
      <c r="AD1415" s="14">
        <v>523.03</v>
      </c>
    </row>
    <row r="1416" spans="1:30" x14ac:dyDescent="0.3">
      <c r="A1416" t="s">
        <v>2055</v>
      </c>
      <c r="B1416" t="s">
        <v>188</v>
      </c>
      <c r="C1416" t="s">
        <v>188</v>
      </c>
      <c r="D1416" t="s">
        <v>188</v>
      </c>
      <c r="E1416" s="2">
        <v>0</v>
      </c>
      <c r="F1416" s="27">
        <v>0</v>
      </c>
      <c r="G1416" s="14">
        <v>11.5151515151515</v>
      </c>
      <c r="H1416" s="2">
        <v>37</v>
      </c>
      <c r="I1416" s="27">
        <v>3.3997978498575762E-3</v>
      </c>
      <c r="J1416" s="14">
        <v>34.5454559</v>
      </c>
      <c r="L1416" t="s">
        <v>188</v>
      </c>
      <c r="M1416" t="s">
        <v>188</v>
      </c>
      <c r="N1416" t="s">
        <v>188</v>
      </c>
      <c r="O1416" s="2">
        <v>1971</v>
      </c>
      <c r="P1416" s="27">
        <v>2E-3</v>
      </c>
      <c r="Q1416" s="14">
        <v>181.21</v>
      </c>
      <c r="R1416" s="2">
        <v>3165</v>
      </c>
      <c r="S1416" s="27">
        <v>4.0000000000000001E-3</v>
      </c>
      <c r="T1416" s="14">
        <v>266.67</v>
      </c>
      <c r="V1416" t="s">
        <v>188</v>
      </c>
      <c r="W1416" t="s">
        <v>188</v>
      </c>
      <c r="X1416" t="s">
        <v>188</v>
      </c>
      <c r="Y1416" s="2">
        <v>63661</v>
      </c>
      <c r="Z1416" s="27">
        <v>2E-3</v>
      </c>
      <c r="AA1416" s="14">
        <v>1050.9100000000001</v>
      </c>
      <c r="AB1416" s="2">
        <v>70200</v>
      </c>
      <c r="AC1416" s="27">
        <v>2E-3</v>
      </c>
      <c r="AD1416" s="14">
        <v>1404.85</v>
      </c>
    </row>
    <row r="1417" spans="1:30" x14ac:dyDescent="0.3">
      <c r="A1417" t="s">
        <v>2056</v>
      </c>
      <c r="B1417" t="s">
        <v>188</v>
      </c>
      <c r="C1417" t="s">
        <v>188</v>
      </c>
      <c r="D1417" t="s">
        <v>188</v>
      </c>
      <c r="E1417" s="2">
        <v>1249</v>
      </c>
      <c r="F1417" s="27">
        <v>0.12277597562174383</v>
      </c>
      <c r="G1417" s="14">
        <v>166.06060606060601</v>
      </c>
      <c r="H1417" s="2">
        <v>1565</v>
      </c>
      <c r="I1417" s="27">
        <v>0.14380226040613803</v>
      </c>
      <c r="J1417" s="14">
        <v>155.75756799999999</v>
      </c>
      <c r="L1417" t="s">
        <v>188</v>
      </c>
      <c r="M1417" t="s">
        <v>188</v>
      </c>
      <c r="N1417" t="s">
        <v>188</v>
      </c>
      <c r="O1417" s="2">
        <v>95028</v>
      </c>
      <c r="P1417" s="27">
        <v>0.11</v>
      </c>
      <c r="Q1417" s="14">
        <v>190.3</v>
      </c>
      <c r="R1417" s="2">
        <v>97143</v>
      </c>
      <c r="S1417" s="27">
        <v>0.108</v>
      </c>
      <c r="T1417" s="14">
        <v>266.67</v>
      </c>
      <c r="V1417" t="s">
        <v>188</v>
      </c>
      <c r="W1417" t="s">
        <v>188</v>
      </c>
      <c r="X1417" t="s">
        <v>188</v>
      </c>
      <c r="Y1417" s="2">
        <v>3191857</v>
      </c>
      <c r="Z1417" s="27">
        <v>0.09</v>
      </c>
      <c r="AA1417" s="14">
        <v>1185.45</v>
      </c>
      <c r="AB1417" s="2">
        <v>3129108</v>
      </c>
      <c r="AC1417" s="27">
        <v>8.5999999999999993E-2</v>
      </c>
      <c r="AD1417" s="14">
        <v>1546.06</v>
      </c>
    </row>
    <row r="1418" spans="1:30" x14ac:dyDescent="0.3">
      <c r="A1418" t="s">
        <v>2046</v>
      </c>
      <c r="B1418" t="s">
        <v>188</v>
      </c>
      <c r="C1418" t="s">
        <v>188</v>
      </c>
      <c r="D1418" t="s">
        <v>188</v>
      </c>
      <c r="E1418" s="2">
        <v>1529</v>
      </c>
      <c r="F1418" s="27">
        <v>0.15029981323110195</v>
      </c>
      <c r="G1418" s="14">
        <v>136.363636363636</v>
      </c>
      <c r="H1418" s="2">
        <v>1499</v>
      </c>
      <c r="I1418" s="27">
        <v>0.1377377561334191</v>
      </c>
      <c r="J1418" s="14">
        <v>180.606064</v>
      </c>
      <c r="L1418" t="s">
        <v>188</v>
      </c>
      <c r="M1418" t="s">
        <v>188</v>
      </c>
      <c r="N1418" t="s">
        <v>188</v>
      </c>
      <c r="O1418" s="2">
        <v>120747</v>
      </c>
      <c r="P1418" s="27">
        <v>0.13900000000000001</v>
      </c>
      <c r="Q1418" s="14">
        <v>55.15</v>
      </c>
      <c r="R1418" s="2">
        <v>121711</v>
      </c>
      <c r="S1418" s="27">
        <v>0.13500000000000001</v>
      </c>
      <c r="T1418" s="14">
        <v>62.42</v>
      </c>
      <c r="V1418" t="s">
        <v>188</v>
      </c>
      <c r="W1418" t="s">
        <v>188</v>
      </c>
      <c r="X1418" t="s">
        <v>188</v>
      </c>
      <c r="Y1418" s="2">
        <v>4637444</v>
      </c>
      <c r="Z1418" s="27">
        <v>0.13100000000000001</v>
      </c>
      <c r="AA1418" s="14">
        <v>757.58</v>
      </c>
      <c r="AB1418" s="2">
        <v>4690779</v>
      </c>
      <c r="AC1418" s="27">
        <v>0.129</v>
      </c>
      <c r="AD1418" s="14">
        <v>973.33</v>
      </c>
    </row>
    <row r="1419" spans="1:30" x14ac:dyDescent="0.3">
      <c r="A1419" t="s">
        <v>2055</v>
      </c>
      <c r="B1419" t="s">
        <v>188</v>
      </c>
      <c r="C1419" t="s">
        <v>188</v>
      </c>
      <c r="D1419" t="s">
        <v>188</v>
      </c>
      <c r="E1419" s="2">
        <v>17</v>
      </c>
      <c r="F1419" s="27">
        <v>1.6710901405681707E-3</v>
      </c>
      <c r="G1419" s="14">
        <v>15.757575757575699</v>
      </c>
      <c r="H1419" s="2">
        <v>0</v>
      </c>
      <c r="I1419" s="27">
        <v>0</v>
      </c>
      <c r="J1419" s="14">
        <v>12.727273</v>
      </c>
      <c r="L1419" t="s">
        <v>188</v>
      </c>
      <c r="M1419" t="s">
        <v>188</v>
      </c>
      <c r="N1419" t="s">
        <v>188</v>
      </c>
      <c r="O1419" s="2">
        <v>3276</v>
      </c>
      <c r="P1419" s="27">
        <v>4.0000000000000001E-3</v>
      </c>
      <c r="Q1419" s="14">
        <v>249.7</v>
      </c>
      <c r="R1419" s="2">
        <v>4617</v>
      </c>
      <c r="S1419" s="27">
        <v>5.0000000000000001E-3</v>
      </c>
      <c r="T1419" s="14">
        <v>436.36</v>
      </c>
      <c r="V1419" t="s">
        <v>188</v>
      </c>
      <c r="W1419" t="s">
        <v>188</v>
      </c>
      <c r="X1419" t="s">
        <v>188</v>
      </c>
      <c r="Y1419" s="2">
        <v>105581</v>
      </c>
      <c r="Z1419" s="27">
        <v>3.0000000000000001E-3</v>
      </c>
      <c r="AA1419" s="14">
        <v>1590.91</v>
      </c>
      <c r="AB1419" s="2">
        <v>127988</v>
      </c>
      <c r="AC1419" s="27">
        <v>4.0000000000000001E-3</v>
      </c>
      <c r="AD1419" s="14">
        <v>1926.06</v>
      </c>
    </row>
    <row r="1420" spans="1:30" x14ac:dyDescent="0.3">
      <c r="A1420" t="s">
        <v>2056</v>
      </c>
      <c r="B1420" t="s">
        <v>188</v>
      </c>
      <c r="C1420" t="s">
        <v>188</v>
      </c>
      <c r="D1420" t="s">
        <v>188</v>
      </c>
      <c r="E1420" s="2">
        <v>1512</v>
      </c>
      <c r="F1420" s="27">
        <v>0.14862872309053377</v>
      </c>
      <c r="G1420" s="14">
        <v>137.575757575757</v>
      </c>
      <c r="H1420" s="2">
        <v>1499</v>
      </c>
      <c r="I1420" s="27">
        <v>0.1377377561334191</v>
      </c>
      <c r="J1420" s="14">
        <v>180.606064</v>
      </c>
      <c r="L1420" t="s">
        <v>188</v>
      </c>
      <c r="M1420" t="s">
        <v>188</v>
      </c>
      <c r="N1420" t="s">
        <v>188</v>
      </c>
      <c r="O1420" s="2">
        <v>117471</v>
      </c>
      <c r="P1420" s="27">
        <v>0.13600000000000001</v>
      </c>
      <c r="Q1420" s="14">
        <v>252.12</v>
      </c>
      <c r="R1420" s="2">
        <v>117094</v>
      </c>
      <c r="S1420" s="27">
        <v>0.13</v>
      </c>
      <c r="T1420" s="14">
        <v>454.55</v>
      </c>
      <c r="V1420" t="s">
        <v>188</v>
      </c>
      <c r="W1420" t="s">
        <v>188</v>
      </c>
      <c r="X1420" t="s">
        <v>188</v>
      </c>
      <c r="Y1420" s="2">
        <v>4531863</v>
      </c>
      <c r="Z1420" s="27">
        <v>0.128</v>
      </c>
      <c r="AA1420" s="14">
        <v>1812.73</v>
      </c>
      <c r="AB1420" s="2">
        <v>4562791</v>
      </c>
      <c r="AC1420" s="27">
        <v>0.125</v>
      </c>
      <c r="AD1420" s="14">
        <v>1868.48</v>
      </c>
    </row>
    <row r="1421" spans="1:30" x14ac:dyDescent="0.3">
      <c r="A1421" t="s">
        <v>2047</v>
      </c>
      <c r="B1421" t="s">
        <v>188</v>
      </c>
      <c r="C1421" t="s">
        <v>188</v>
      </c>
      <c r="D1421" t="s">
        <v>188</v>
      </c>
      <c r="E1421" s="2">
        <v>1619</v>
      </c>
      <c r="F1421" s="27">
        <v>0.15914676103410991</v>
      </c>
      <c r="G1421" s="14">
        <v>117.575757575757</v>
      </c>
      <c r="H1421" s="2">
        <v>1801</v>
      </c>
      <c r="I1421" s="27">
        <v>0.16548745750252689</v>
      </c>
      <c r="J1421" s="14">
        <v>130.909088</v>
      </c>
      <c r="L1421" t="s">
        <v>188</v>
      </c>
      <c r="M1421" t="s">
        <v>188</v>
      </c>
      <c r="N1421" t="s">
        <v>188</v>
      </c>
      <c r="O1421" s="2">
        <v>164018</v>
      </c>
      <c r="P1421" s="27">
        <v>0.189</v>
      </c>
      <c r="Q1421" s="14">
        <v>62.42</v>
      </c>
      <c r="R1421" s="2">
        <v>168894</v>
      </c>
      <c r="S1421" s="27">
        <v>0.187</v>
      </c>
      <c r="T1421" s="14">
        <v>72.73</v>
      </c>
      <c r="V1421" t="s">
        <v>188</v>
      </c>
      <c r="W1421" t="s">
        <v>188</v>
      </c>
      <c r="X1421" t="s">
        <v>188</v>
      </c>
      <c r="Y1421" s="2">
        <v>7477809</v>
      </c>
      <c r="Z1421" s="27">
        <v>0.21099999999999999</v>
      </c>
      <c r="AA1421" s="14">
        <v>717.58</v>
      </c>
      <c r="AB1421" s="2">
        <v>7530762</v>
      </c>
      <c r="AC1421" s="27">
        <v>0.20699999999999999</v>
      </c>
      <c r="AD1421" s="14">
        <v>807.88</v>
      </c>
    </row>
    <row r="1422" spans="1:30" x14ac:dyDescent="0.3">
      <c r="A1422" t="s">
        <v>2055</v>
      </c>
      <c r="B1422" t="s">
        <v>188</v>
      </c>
      <c r="C1422" t="s">
        <v>188</v>
      </c>
      <c r="D1422" t="s">
        <v>188</v>
      </c>
      <c r="E1422" s="2">
        <v>68</v>
      </c>
      <c r="F1422" s="27">
        <v>6.6843605622726827E-3</v>
      </c>
      <c r="G1422" s="14">
        <v>43.636363636363598</v>
      </c>
      <c r="H1422" s="2">
        <v>12</v>
      </c>
      <c r="I1422" s="27">
        <v>1.1026371404943491E-3</v>
      </c>
      <c r="J1422" s="14">
        <v>10.909091</v>
      </c>
      <c r="L1422" t="s">
        <v>188</v>
      </c>
      <c r="M1422" t="s">
        <v>188</v>
      </c>
      <c r="N1422" t="s">
        <v>188</v>
      </c>
      <c r="O1422" s="2">
        <v>9986</v>
      </c>
      <c r="P1422" s="27">
        <v>1.2E-2</v>
      </c>
      <c r="Q1422" s="14">
        <v>421.21</v>
      </c>
      <c r="R1422" s="2">
        <v>9790</v>
      </c>
      <c r="S1422" s="27">
        <v>1.0999999999999999E-2</v>
      </c>
      <c r="T1422" s="14">
        <v>444.24</v>
      </c>
      <c r="V1422" t="s">
        <v>188</v>
      </c>
      <c r="W1422" t="s">
        <v>188</v>
      </c>
      <c r="X1422" t="s">
        <v>188</v>
      </c>
      <c r="Y1422" s="2">
        <v>291373</v>
      </c>
      <c r="Z1422" s="27">
        <v>8.0000000000000002E-3</v>
      </c>
      <c r="AA1422" s="14">
        <v>2187.88</v>
      </c>
      <c r="AB1422" s="2">
        <v>269072</v>
      </c>
      <c r="AC1422" s="27">
        <v>7.0000000000000001E-3</v>
      </c>
      <c r="AD1422" s="14">
        <v>2283.0300000000002</v>
      </c>
    </row>
    <row r="1423" spans="1:30" x14ac:dyDescent="0.3">
      <c r="A1423" t="s">
        <v>2056</v>
      </c>
      <c r="B1423" t="s">
        <v>188</v>
      </c>
      <c r="C1423" t="s">
        <v>188</v>
      </c>
      <c r="D1423" t="s">
        <v>188</v>
      </c>
      <c r="E1423" s="2">
        <v>1551</v>
      </c>
      <c r="F1423" s="27">
        <v>0.15246240047183721</v>
      </c>
      <c r="G1423" s="14">
        <v>109.09090909090899</v>
      </c>
      <c r="H1423" s="2">
        <v>1789</v>
      </c>
      <c r="I1423" s="27">
        <v>0.16438482036203253</v>
      </c>
      <c r="J1423" s="14">
        <v>129.69697600000001</v>
      </c>
      <c r="L1423" t="s">
        <v>188</v>
      </c>
      <c r="M1423" t="s">
        <v>188</v>
      </c>
      <c r="N1423" t="s">
        <v>188</v>
      </c>
      <c r="O1423" s="2">
        <v>154032</v>
      </c>
      <c r="P1423" s="27">
        <v>0.17799999999999999</v>
      </c>
      <c r="Q1423" s="14">
        <v>416.97</v>
      </c>
      <c r="R1423" s="2">
        <v>159104</v>
      </c>
      <c r="S1423" s="27">
        <v>0.17599999999999999</v>
      </c>
      <c r="T1423" s="14">
        <v>443.03</v>
      </c>
      <c r="V1423" t="s">
        <v>188</v>
      </c>
      <c r="W1423" t="s">
        <v>188</v>
      </c>
      <c r="X1423" t="s">
        <v>188</v>
      </c>
      <c r="Y1423" s="2">
        <v>7186436</v>
      </c>
      <c r="Z1423" s="27">
        <v>0.20300000000000001</v>
      </c>
      <c r="AA1423" s="14">
        <v>2256.9699999999998</v>
      </c>
      <c r="AB1423" s="2">
        <v>7261690</v>
      </c>
      <c r="AC1423" s="27">
        <v>0.19900000000000001</v>
      </c>
      <c r="AD1423" s="14">
        <v>2262.42</v>
      </c>
    </row>
    <row r="1424" spans="1:30" x14ac:dyDescent="0.3">
      <c r="A1424" t="s">
        <v>2048</v>
      </c>
      <c r="B1424" t="s">
        <v>188</v>
      </c>
      <c r="C1424" t="s">
        <v>188</v>
      </c>
      <c r="D1424" t="s">
        <v>188</v>
      </c>
      <c r="E1424" s="2">
        <v>233</v>
      </c>
      <c r="F1424" s="27">
        <v>2.290376486778728E-2</v>
      </c>
      <c r="G1424" s="14">
        <v>64.848484848484802</v>
      </c>
      <c r="H1424" s="2">
        <v>221</v>
      </c>
      <c r="I1424" s="27">
        <v>2.0306900670770928E-2</v>
      </c>
      <c r="J1424" s="14">
        <v>65.454544100000007</v>
      </c>
      <c r="L1424" t="s">
        <v>188</v>
      </c>
      <c r="M1424" t="s">
        <v>188</v>
      </c>
      <c r="N1424" t="s">
        <v>188</v>
      </c>
      <c r="O1424" s="2">
        <v>30622</v>
      </c>
      <c r="P1424" s="27">
        <v>3.5000000000000003E-2</v>
      </c>
      <c r="Q1424" s="14">
        <v>45.45</v>
      </c>
      <c r="R1424" s="2">
        <v>37100</v>
      </c>
      <c r="S1424" s="27">
        <v>4.1000000000000002E-2</v>
      </c>
      <c r="T1424" s="14">
        <v>81.819999999999993</v>
      </c>
      <c r="V1424" t="s">
        <v>188</v>
      </c>
      <c r="W1424" t="s">
        <v>188</v>
      </c>
      <c r="X1424" t="s">
        <v>188</v>
      </c>
      <c r="Y1424" s="2">
        <v>1427224</v>
      </c>
      <c r="Z1424" s="27">
        <v>0.04</v>
      </c>
      <c r="AA1424" s="14">
        <v>443.64</v>
      </c>
      <c r="AB1424" s="2">
        <v>1735473</v>
      </c>
      <c r="AC1424" s="27">
        <v>4.8000000000000001E-2</v>
      </c>
      <c r="AD1424" s="14">
        <v>575.76</v>
      </c>
    </row>
    <row r="1425" spans="1:31" x14ac:dyDescent="0.3">
      <c r="A1425" t="s">
        <v>2055</v>
      </c>
      <c r="B1425" t="s">
        <v>188</v>
      </c>
      <c r="C1425" t="s">
        <v>188</v>
      </c>
      <c r="D1425" t="s">
        <v>188</v>
      </c>
      <c r="E1425" s="2">
        <v>12</v>
      </c>
      <c r="F1425" s="27">
        <v>1.1795930404010617E-3</v>
      </c>
      <c r="G1425" s="14">
        <v>11.5151515151515</v>
      </c>
      <c r="H1425" s="2">
        <v>6</v>
      </c>
      <c r="I1425" s="27">
        <v>5.5131857024717454E-4</v>
      </c>
      <c r="J1425" s="14">
        <v>6.0606059999999999</v>
      </c>
      <c r="L1425" t="s">
        <v>188</v>
      </c>
      <c r="M1425" t="s">
        <v>188</v>
      </c>
      <c r="N1425" t="s">
        <v>188</v>
      </c>
      <c r="O1425" s="2">
        <v>2189</v>
      </c>
      <c r="P1425" s="27">
        <v>3.0000000000000001E-3</v>
      </c>
      <c r="Q1425" s="14">
        <v>190.3</v>
      </c>
      <c r="R1425" s="2">
        <v>3269</v>
      </c>
      <c r="S1425" s="27">
        <v>4.0000000000000001E-3</v>
      </c>
      <c r="T1425" s="14">
        <v>269.08999999999997</v>
      </c>
      <c r="V1425" t="s">
        <v>188</v>
      </c>
      <c r="W1425" t="s">
        <v>188</v>
      </c>
      <c r="X1425" t="s">
        <v>188</v>
      </c>
      <c r="Y1425" s="2">
        <v>80853</v>
      </c>
      <c r="Z1425" s="27">
        <v>2E-3</v>
      </c>
      <c r="AA1425" s="14">
        <v>1152.73</v>
      </c>
      <c r="AB1425" s="2">
        <v>87967</v>
      </c>
      <c r="AC1425" s="27">
        <v>2E-3</v>
      </c>
      <c r="AD1425" s="14">
        <v>1367.27</v>
      </c>
    </row>
    <row r="1426" spans="1:31" x14ac:dyDescent="0.3">
      <c r="A1426" t="s">
        <v>2056</v>
      </c>
      <c r="B1426" t="s">
        <v>188</v>
      </c>
      <c r="C1426" t="s">
        <v>188</v>
      </c>
      <c r="D1426" t="s">
        <v>188</v>
      </c>
      <c r="E1426" s="2">
        <v>221</v>
      </c>
      <c r="F1426" s="27">
        <v>2.1724171827386219E-2</v>
      </c>
      <c r="G1426" s="14">
        <v>63.030303030303003</v>
      </c>
      <c r="H1426" s="2">
        <v>215</v>
      </c>
      <c r="I1426" s="27">
        <v>1.9755582100523753E-2</v>
      </c>
      <c r="J1426" s="14">
        <v>64.848489999999998</v>
      </c>
      <c r="L1426" t="s">
        <v>188</v>
      </c>
      <c r="M1426" t="s">
        <v>188</v>
      </c>
      <c r="N1426" t="s">
        <v>188</v>
      </c>
      <c r="O1426" s="2">
        <v>28433</v>
      </c>
      <c r="P1426" s="27">
        <v>3.3000000000000002E-2</v>
      </c>
      <c r="Q1426" s="14">
        <v>187.88</v>
      </c>
      <c r="R1426" s="2">
        <v>33831</v>
      </c>
      <c r="S1426" s="27">
        <v>3.6999999999999998E-2</v>
      </c>
      <c r="T1426" s="14">
        <v>279.39</v>
      </c>
      <c r="V1426" t="s">
        <v>188</v>
      </c>
      <c r="W1426" t="s">
        <v>188</v>
      </c>
      <c r="X1426" t="s">
        <v>188</v>
      </c>
      <c r="Y1426" s="2">
        <v>1346371</v>
      </c>
      <c r="Z1426" s="27">
        <v>3.7999999999999999E-2</v>
      </c>
      <c r="AA1426" s="14">
        <v>1190.3</v>
      </c>
      <c r="AB1426" s="2">
        <v>1647506</v>
      </c>
      <c r="AC1426" s="27">
        <v>4.4999999999999998E-2</v>
      </c>
      <c r="AD1426" s="14">
        <v>1399.39</v>
      </c>
    </row>
    <row r="1427" spans="1:31" x14ac:dyDescent="0.3">
      <c r="A1427" t="s">
        <v>2049</v>
      </c>
      <c r="B1427" t="s">
        <v>188</v>
      </c>
      <c r="C1427" t="s">
        <v>188</v>
      </c>
      <c r="D1427" t="s">
        <v>188</v>
      </c>
      <c r="E1427" s="2">
        <v>212</v>
      </c>
      <c r="F1427" s="27">
        <v>2.0839477047085421E-2</v>
      </c>
      <c r="G1427" s="14">
        <v>62.424242424242401</v>
      </c>
      <c r="H1427" s="2">
        <v>187</v>
      </c>
      <c r="I1427" s="27">
        <v>1.7182762106036937E-2</v>
      </c>
      <c r="J1427" s="14">
        <v>57.5757561</v>
      </c>
      <c r="L1427" t="s">
        <v>188</v>
      </c>
      <c r="M1427" t="s">
        <v>188</v>
      </c>
      <c r="N1427" t="s">
        <v>188</v>
      </c>
      <c r="O1427" s="2">
        <v>25896</v>
      </c>
      <c r="P1427" s="27">
        <v>0.03</v>
      </c>
      <c r="Q1427" s="14">
        <v>155.76</v>
      </c>
      <c r="R1427" s="2">
        <v>28204</v>
      </c>
      <c r="S1427" s="27">
        <v>3.1E-2</v>
      </c>
      <c r="T1427" s="14">
        <v>121.82</v>
      </c>
      <c r="V1427" t="s">
        <v>188</v>
      </c>
      <c r="W1427" t="s">
        <v>188</v>
      </c>
      <c r="X1427" t="s">
        <v>188</v>
      </c>
      <c r="Y1427" s="2">
        <v>1197626</v>
      </c>
      <c r="Z1427" s="27">
        <v>3.4000000000000002E-2</v>
      </c>
      <c r="AA1427" s="14">
        <v>640.61</v>
      </c>
      <c r="AB1427" s="2">
        <v>1341470</v>
      </c>
      <c r="AC1427" s="27">
        <v>3.6999999999999998E-2</v>
      </c>
      <c r="AD1427" s="14">
        <v>718.79</v>
      </c>
    </row>
    <row r="1428" spans="1:31" x14ac:dyDescent="0.3">
      <c r="A1428" t="s">
        <v>2055</v>
      </c>
      <c r="B1428" t="s">
        <v>188</v>
      </c>
      <c r="C1428" t="s">
        <v>188</v>
      </c>
      <c r="D1428" t="s">
        <v>188</v>
      </c>
      <c r="E1428" s="2">
        <v>81</v>
      </c>
      <c r="F1428" s="27">
        <v>7.9622530227071667E-3</v>
      </c>
      <c r="G1428" s="14">
        <v>46.060606060605998</v>
      </c>
      <c r="H1428" s="2">
        <v>26</v>
      </c>
      <c r="I1428" s="27">
        <v>2.3890471377377561E-3</v>
      </c>
      <c r="J1428" s="14">
        <v>19.393940000000001</v>
      </c>
      <c r="L1428" t="s">
        <v>188</v>
      </c>
      <c r="M1428" t="s">
        <v>188</v>
      </c>
      <c r="N1428" t="s">
        <v>188</v>
      </c>
      <c r="O1428" s="2">
        <v>5057</v>
      </c>
      <c r="P1428" s="27">
        <v>6.0000000000000001E-3</v>
      </c>
      <c r="Q1428" s="14">
        <v>301.82</v>
      </c>
      <c r="R1428" s="2">
        <v>5606</v>
      </c>
      <c r="S1428" s="27">
        <v>6.0000000000000001E-3</v>
      </c>
      <c r="T1428" s="14">
        <v>293.94</v>
      </c>
      <c r="V1428" t="s">
        <v>188</v>
      </c>
      <c r="W1428" t="s">
        <v>188</v>
      </c>
      <c r="X1428" t="s">
        <v>188</v>
      </c>
      <c r="Y1428" s="2">
        <v>217063</v>
      </c>
      <c r="Z1428" s="27">
        <v>6.0000000000000001E-3</v>
      </c>
      <c r="AA1428" s="14">
        <v>1968.48</v>
      </c>
      <c r="AB1428" s="2">
        <v>229270</v>
      </c>
      <c r="AC1428" s="27">
        <v>6.0000000000000001E-3</v>
      </c>
      <c r="AD1428" s="14">
        <v>2476.9699999999998</v>
      </c>
    </row>
    <row r="1429" spans="1:31" x14ac:dyDescent="0.3">
      <c r="A1429" t="s">
        <v>2056</v>
      </c>
      <c r="B1429" t="s">
        <v>188</v>
      </c>
      <c r="C1429" t="s">
        <v>188</v>
      </c>
      <c r="D1429" t="s">
        <v>188</v>
      </c>
      <c r="E1429" s="2">
        <v>131</v>
      </c>
      <c r="F1429" s="27">
        <v>1.2877224024378256E-2</v>
      </c>
      <c r="G1429" s="14">
        <v>38.181818181818102</v>
      </c>
      <c r="H1429" s="2">
        <v>161</v>
      </c>
      <c r="I1429" s="27">
        <v>1.4793714968299182E-2</v>
      </c>
      <c r="J1429" s="14">
        <v>55.757576</v>
      </c>
      <c r="L1429" t="s">
        <v>188</v>
      </c>
      <c r="M1429" t="s">
        <v>188</v>
      </c>
      <c r="N1429" t="s">
        <v>188</v>
      </c>
      <c r="O1429" s="2">
        <v>20839</v>
      </c>
      <c r="P1429" s="27">
        <v>2.4E-2</v>
      </c>
      <c r="Q1429" s="14">
        <v>343.03</v>
      </c>
      <c r="R1429" s="2">
        <v>22598</v>
      </c>
      <c r="S1429" s="27">
        <v>2.5000000000000001E-2</v>
      </c>
      <c r="T1429" s="14">
        <v>309.7</v>
      </c>
      <c r="V1429" t="s">
        <v>188</v>
      </c>
      <c r="W1429" t="s">
        <v>188</v>
      </c>
      <c r="X1429" t="s">
        <v>188</v>
      </c>
      <c r="Y1429" s="2">
        <v>980563</v>
      </c>
      <c r="Z1429" s="27">
        <v>2.8000000000000001E-2</v>
      </c>
      <c r="AA1429" s="14">
        <v>2155.7600000000002</v>
      </c>
      <c r="AB1429" s="2">
        <v>1112200</v>
      </c>
      <c r="AC1429" s="27">
        <v>3.1E-2</v>
      </c>
      <c r="AD1429" s="14">
        <v>2586.67</v>
      </c>
    </row>
    <row r="1430" spans="1:31" x14ac:dyDescent="0.3">
      <c r="A1430" s="18"/>
      <c r="B1430" s="18"/>
      <c r="C1430" s="18"/>
      <c r="D1430" s="18"/>
      <c r="E1430" s="18"/>
      <c r="F1430" s="18"/>
      <c r="G1430" s="18"/>
      <c r="H1430" s="18"/>
      <c r="I1430" s="18"/>
      <c r="J1430" s="18"/>
      <c r="K1430" s="18"/>
      <c r="L1430" s="18"/>
      <c r="M1430" s="18"/>
      <c r="N1430" s="18"/>
      <c r="O1430" s="18"/>
      <c r="P1430" s="18"/>
      <c r="Q1430" s="18"/>
      <c r="R1430" s="18"/>
      <c r="S1430" s="18"/>
      <c r="T1430" s="18"/>
      <c r="U1430" s="18"/>
      <c r="V1430" s="18"/>
      <c r="W1430" s="18"/>
      <c r="X1430" s="18"/>
      <c r="Y1430" s="18"/>
      <c r="Z1430" s="18"/>
      <c r="AA1430" s="18"/>
      <c r="AB1430" s="18"/>
      <c r="AC1430" s="18"/>
      <c r="AD1430" s="18"/>
      <c r="AE1430" s="18"/>
    </row>
    <row r="1431" spans="1:31" x14ac:dyDescent="0.3">
      <c r="A1431" s="122" t="s">
        <v>2057</v>
      </c>
      <c r="B1431" s="122"/>
      <c r="C1431" s="122"/>
      <c r="D1431" s="122"/>
      <c r="E1431" s="122"/>
      <c r="F1431" s="122"/>
      <c r="G1431" s="122"/>
      <c r="H1431" s="122"/>
      <c r="I1431" s="122"/>
      <c r="J1431" s="122"/>
      <c r="K1431" s="122"/>
      <c r="L1431" s="122"/>
      <c r="M1431" s="122"/>
      <c r="N1431" s="122"/>
      <c r="O1431" s="122"/>
      <c r="P1431" s="122"/>
      <c r="Q1431" s="122"/>
      <c r="R1431" s="122"/>
      <c r="S1431" s="122"/>
      <c r="T1431" s="122"/>
      <c r="U1431" s="122"/>
      <c r="V1431" s="122"/>
      <c r="W1431" s="122"/>
      <c r="X1431" s="122"/>
      <c r="Y1431" s="122"/>
      <c r="Z1431" s="122"/>
      <c r="AA1431" s="122"/>
      <c r="AB1431" s="122"/>
      <c r="AC1431" s="122"/>
      <c r="AD1431" s="122"/>
      <c r="AE1431" s="122"/>
    </row>
    <row r="1432" spans="1:31" x14ac:dyDescent="0.3">
      <c r="B1432" t="s">
        <v>188</v>
      </c>
      <c r="C1432" t="s">
        <v>188</v>
      </c>
      <c r="D1432" t="s">
        <v>188</v>
      </c>
      <c r="E1432" s="198" t="s">
        <v>1720</v>
      </c>
      <c r="F1432" s="198"/>
      <c r="G1432" s="198" t="s">
        <v>1721</v>
      </c>
      <c r="H1432" s="198" t="s">
        <v>1720</v>
      </c>
      <c r="I1432" s="198"/>
      <c r="J1432" s="198" t="s">
        <v>1721</v>
      </c>
      <c r="K1432" t="s">
        <v>188</v>
      </c>
      <c r="L1432" t="s">
        <v>188</v>
      </c>
      <c r="M1432" t="s">
        <v>188</v>
      </c>
      <c r="N1432" t="s">
        <v>188</v>
      </c>
      <c r="O1432" s="198" t="s">
        <v>1720</v>
      </c>
      <c r="P1432" s="198"/>
      <c r="Q1432" s="198" t="s">
        <v>1721</v>
      </c>
      <c r="R1432" s="198" t="s">
        <v>1720</v>
      </c>
      <c r="S1432" s="198"/>
      <c r="T1432" s="198" t="s">
        <v>1721</v>
      </c>
      <c r="U1432" t="s">
        <v>188</v>
      </c>
      <c r="V1432" t="s">
        <v>188</v>
      </c>
      <c r="W1432" t="s">
        <v>188</v>
      </c>
      <c r="X1432" t="s">
        <v>188</v>
      </c>
      <c r="Y1432" s="198" t="s">
        <v>1720</v>
      </c>
      <c r="Z1432" s="198"/>
      <c r="AA1432" s="198" t="s">
        <v>1721</v>
      </c>
      <c r="AB1432" s="198" t="s">
        <v>1720</v>
      </c>
      <c r="AC1432" s="198"/>
      <c r="AD1432" s="198" t="s">
        <v>1721</v>
      </c>
      <c r="AE1432" t="s">
        <v>188</v>
      </c>
    </row>
    <row r="1433" spans="1:31" x14ac:dyDescent="0.3">
      <c r="A1433" t="s">
        <v>190</v>
      </c>
      <c r="B1433" t="s">
        <v>188</v>
      </c>
      <c r="C1433" t="s">
        <v>188</v>
      </c>
      <c r="D1433" t="s">
        <v>188</v>
      </c>
      <c r="E1433" s="2">
        <v>10173</v>
      </c>
      <c r="F1433" s="27" t="s">
        <v>188</v>
      </c>
      <c r="G1433" s="14">
        <v>131.51515151515099</v>
      </c>
      <c r="H1433" s="2">
        <v>10883</v>
      </c>
      <c r="I1433" s="27" t="s">
        <v>188</v>
      </c>
      <c r="J1433" s="14">
        <v>156.363632</v>
      </c>
      <c r="L1433" t="s">
        <v>188</v>
      </c>
      <c r="M1433" t="s">
        <v>188</v>
      </c>
      <c r="N1433" t="s">
        <v>188</v>
      </c>
      <c r="O1433" s="2">
        <v>865910</v>
      </c>
      <c r="P1433" s="27" t="s">
        <v>188</v>
      </c>
      <c r="Q1433" s="14">
        <v>398.18</v>
      </c>
      <c r="R1433" s="2">
        <v>902231</v>
      </c>
      <c r="S1433" s="27" t="s">
        <v>188</v>
      </c>
      <c r="T1433" s="14">
        <v>475.15</v>
      </c>
      <c r="V1433" t="s">
        <v>188</v>
      </c>
      <c r="W1433" t="s">
        <v>188</v>
      </c>
      <c r="X1433" t="s">
        <v>188</v>
      </c>
      <c r="Y1433" s="2">
        <v>35400693</v>
      </c>
      <c r="Z1433" s="27" t="s">
        <v>188</v>
      </c>
      <c r="AA1433" s="14">
        <v>1443.03</v>
      </c>
      <c r="AB1433" s="2">
        <v>36429855</v>
      </c>
      <c r="AC1433" s="27" t="s">
        <v>188</v>
      </c>
      <c r="AD1433" s="14">
        <v>1813.33</v>
      </c>
    </row>
    <row r="1434" spans="1:31" x14ac:dyDescent="0.3">
      <c r="A1434" t="s">
        <v>2042</v>
      </c>
      <c r="B1434" t="s">
        <v>188</v>
      </c>
      <c r="C1434" t="s">
        <v>188</v>
      </c>
      <c r="D1434" t="s">
        <v>188</v>
      </c>
      <c r="E1434" s="2">
        <v>5331</v>
      </c>
      <c r="F1434" s="27">
        <v>0.52403420819817159</v>
      </c>
      <c r="G1434" s="14">
        <v>195.75757575757501</v>
      </c>
      <c r="H1434" s="2">
        <v>5573</v>
      </c>
      <c r="I1434" s="27">
        <v>0.51208306533125059</v>
      </c>
      <c r="J1434" s="14">
        <v>217.57576</v>
      </c>
      <c r="L1434" t="s">
        <v>188</v>
      </c>
      <c r="M1434" t="s">
        <v>188</v>
      </c>
      <c r="N1434" t="s">
        <v>188</v>
      </c>
      <c r="O1434" s="2">
        <v>427628</v>
      </c>
      <c r="P1434" s="27">
        <v>0.49399999999999999</v>
      </c>
      <c r="Q1434" s="14">
        <v>341.21</v>
      </c>
      <c r="R1434" s="2">
        <v>446014</v>
      </c>
      <c r="S1434" s="27">
        <v>0.49399999999999999</v>
      </c>
      <c r="T1434" s="14">
        <v>411.52</v>
      </c>
      <c r="V1434" t="s">
        <v>188</v>
      </c>
      <c r="W1434" t="s">
        <v>188</v>
      </c>
      <c r="X1434" t="s">
        <v>188</v>
      </c>
      <c r="Y1434" s="2">
        <v>17405072</v>
      </c>
      <c r="Z1434" s="27">
        <v>0.49199999999999999</v>
      </c>
      <c r="AA1434" s="14">
        <v>1794.55</v>
      </c>
      <c r="AB1434" s="2">
        <v>17932063</v>
      </c>
      <c r="AC1434" s="27">
        <v>0.49199999999999999</v>
      </c>
      <c r="AD1434" s="14">
        <v>2207.27</v>
      </c>
    </row>
    <row r="1435" spans="1:31" x14ac:dyDescent="0.3">
      <c r="A1435" t="s">
        <v>2045</v>
      </c>
      <c r="B1435" t="s">
        <v>188</v>
      </c>
      <c r="C1435" t="s">
        <v>188</v>
      </c>
      <c r="D1435" t="s">
        <v>188</v>
      </c>
      <c r="E1435" s="2">
        <v>1351</v>
      </c>
      <c r="F1435" s="27">
        <v>0.13280251646515284</v>
      </c>
      <c r="G1435" s="14">
        <v>121.818181818181</v>
      </c>
      <c r="H1435" s="2">
        <v>1868</v>
      </c>
      <c r="I1435" s="27">
        <v>0.17164384820362033</v>
      </c>
      <c r="J1435" s="14">
        <v>169.090912</v>
      </c>
      <c r="L1435" t="s">
        <v>188</v>
      </c>
      <c r="M1435" t="s">
        <v>188</v>
      </c>
      <c r="N1435" t="s">
        <v>188</v>
      </c>
      <c r="O1435" s="2">
        <v>101033</v>
      </c>
      <c r="P1435" s="27">
        <v>0.11700000000000001</v>
      </c>
      <c r="Q1435" s="14">
        <v>66.06</v>
      </c>
      <c r="R1435" s="2">
        <v>104414</v>
      </c>
      <c r="S1435" s="27">
        <v>0.11600000000000001</v>
      </c>
      <c r="T1435" s="14">
        <v>48.48</v>
      </c>
      <c r="V1435" t="s">
        <v>188</v>
      </c>
      <c r="W1435" t="s">
        <v>188</v>
      </c>
      <c r="X1435" t="s">
        <v>188</v>
      </c>
      <c r="Y1435" s="2">
        <v>3391724</v>
      </c>
      <c r="Z1435" s="27">
        <v>9.6000000000000002E-2</v>
      </c>
      <c r="AA1435" s="14">
        <v>489.7</v>
      </c>
      <c r="AB1435" s="2">
        <v>3334728</v>
      </c>
      <c r="AC1435" s="27">
        <v>9.1999999999999998E-2</v>
      </c>
      <c r="AD1435" s="14">
        <v>715.76</v>
      </c>
    </row>
    <row r="1436" spans="1:31" x14ac:dyDescent="0.3">
      <c r="A1436" t="s">
        <v>2058</v>
      </c>
      <c r="B1436" t="s">
        <v>188</v>
      </c>
      <c r="C1436" t="s">
        <v>188</v>
      </c>
      <c r="D1436" t="s">
        <v>188</v>
      </c>
      <c r="E1436" s="2">
        <v>16</v>
      </c>
      <c r="F1436" s="27">
        <v>1.5727907205347487E-3</v>
      </c>
      <c r="G1436" s="14">
        <v>10.909090909090899</v>
      </c>
      <c r="H1436" s="2">
        <v>0</v>
      </c>
      <c r="I1436" s="27">
        <v>0</v>
      </c>
      <c r="J1436" s="14">
        <v>12.727273</v>
      </c>
      <c r="L1436" t="s">
        <v>188</v>
      </c>
      <c r="M1436" t="s">
        <v>188</v>
      </c>
      <c r="N1436" t="s">
        <v>188</v>
      </c>
      <c r="O1436" s="2">
        <v>1094</v>
      </c>
      <c r="P1436" s="27">
        <v>1E-3</v>
      </c>
      <c r="Q1436" s="14">
        <v>172.12</v>
      </c>
      <c r="R1436" s="2">
        <v>570</v>
      </c>
      <c r="S1436" s="27">
        <v>1E-3</v>
      </c>
      <c r="T1436" s="14">
        <v>121.21</v>
      </c>
      <c r="V1436" t="s">
        <v>188</v>
      </c>
      <c r="W1436" t="s">
        <v>188</v>
      </c>
      <c r="X1436" t="s">
        <v>188</v>
      </c>
      <c r="Y1436" s="2">
        <v>22047</v>
      </c>
      <c r="Z1436" s="27">
        <v>1E-3</v>
      </c>
      <c r="AA1436" s="14">
        <v>593.33000000000004</v>
      </c>
      <c r="AB1436" s="2">
        <v>19163</v>
      </c>
      <c r="AC1436" s="27">
        <v>1E-3</v>
      </c>
      <c r="AD1436" s="14">
        <v>643.03</v>
      </c>
    </row>
    <row r="1437" spans="1:31" x14ac:dyDescent="0.3">
      <c r="A1437" t="s">
        <v>2059</v>
      </c>
      <c r="B1437" t="s">
        <v>188</v>
      </c>
      <c r="C1437" t="s">
        <v>188</v>
      </c>
      <c r="D1437" t="s">
        <v>188</v>
      </c>
      <c r="E1437" s="2">
        <v>1335</v>
      </c>
      <c r="F1437" s="27">
        <v>0.13122972574461811</v>
      </c>
      <c r="G1437" s="14">
        <v>120.60606060606</v>
      </c>
      <c r="H1437" s="2">
        <v>1868</v>
      </c>
      <c r="I1437" s="27">
        <v>0.17164384820362033</v>
      </c>
      <c r="J1437" s="14">
        <v>169.090912</v>
      </c>
      <c r="L1437" t="s">
        <v>188</v>
      </c>
      <c r="M1437" t="s">
        <v>188</v>
      </c>
      <c r="N1437" t="s">
        <v>188</v>
      </c>
      <c r="O1437" s="2">
        <v>99939</v>
      </c>
      <c r="P1437" s="27">
        <v>0.115</v>
      </c>
      <c r="Q1437" s="14">
        <v>194.55</v>
      </c>
      <c r="R1437" s="2">
        <v>103844</v>
      </c>
      <c r="S1437" s="27">
        <v>0.115</v>
      </c>
      <c r="T1437" s="14">
        <v>130.30000000000001</v>
      </c>
      <c r="V1437" t="s">
        <v>188</v>
      </c>
      <c r="W1437" t="s">
        <v>188</v>
      </c>
      <c r="X1437" t="s">
        <v>188</v>
      </c>
      <c r="Y1437" s="2">
        <v>3369677</v>
      </c>
      <c r="Z1437" s="27">
        <v>9.5000000000000001E-2</v>
      </c>
      <c r="AA1437" s="14">
        <v>739.39</v>
      </c>
      <c r="AB1437" s="2">
        <v>3315565</v>
      </c>
      <c r="AC1437" s="27">
        <v>9.0999999999999998E-2</v>
      </c>
      <c r="AD1437" s="14">
        <v>928.48</v>
      </c>
    </row>
    <row r="1438" spans="1:31" x14ac:dyDescent="0.3">
      <c r="A1438" t="s">
        <v>2046</v>
      </c>
      <c r="B1438" t="s">
        <v>188</v>
      </c>
      <c r="C1438" t="s">
        <v>188</v>
      </c>
      <c r="D1438" t="s">
        <v>188</v>
      </c>
      <c r="E1438" s="2">
        <v>1774</v>
      </c>
      <c r="F1438" s="27">
        <v>0.17438317113929028</v>
      </c>
      <c r="G1438" s="14">
        <v>156.969696969696</v>
      </c>
      <c r="H1438" s="2">
        <v>1116</v>
      </c>
      <c r="I1438" s="27">
        <v>0.10254525406597445</v>
      </c>
      <c r="J1438" s="14">
        <v>144.24243200000001</v>
      </c>
      <c r="L1438" t="s">
        <v>188</v>
      </c>
      <c r="M1438" t="s">
        <v>188</v>
      </c>
      <c r="N1438" t="s">
        <v>188</v>
      </c>
      <c r="O1438" s="2">
        <v>122984</v>
      </c>
      <c r="P1438" s="27">
        <v>0.14199999999999999</v>
      </c>
      <c r="Q1438" s="14">
        <v>195.76</v>
      </c>
      <c r="R1438" s="2">
        <v>123730</v>
      </c>
      <c r="S1438" s="27">
        <v>0.13700000000000001</v>
      </c>
      <c r="T1438" s="14">
        <v>256.97000000000003</v>
      </c>
      <c r="V1438" t="s">
        <v>188</v>
      </c>
      <c r="W1438" t="s">
        <v>188</v>
      </c>
      <c r="X1438" t="s">
        <v>188</v>
      </c>
      <c r="Y1438" s="2">
        <v>4741790</v>
      </c>
      <c r="Z1438" s="27">
        <v>0.13400000000000001</v>
      </c>
      <c r="AA1438" s="14">
        <v>1612.12</v>
      </c>
      <c r="AB1438" s="2">
        <v>4816407</v>
      </c>
      <c r="AC1438" s="27">
        <v>0.13200000000000001</v>
      </c>
      <c r="AD1438" s="14">
        <v>1673.33</v>
      </c>
    </row>
    <row r="1439" spans="1:31" x14ac:dyDescent="0.3">
      <c r="A1439" t="s">
        <v>2058</v>
      </c>
      <c r="B1439" t="s">
        <v>188</v>
      </c>
      <c r="C1439" t="s">
        <v>188</v>
      </c>
      <c r="D1439" t="s">
        <v>188</v>
      </c>
      <c r="E1439" s="2">
        <v>0</v>
      </c>
      <c r="F1439" s="27">
        <v>0</v>
      </c>
      <c r="G1439" s="14">
        <v>11.5151515151515</v>
      </c>
      <c r="H1439" s="2">
        <v>0</v>
      </c>
      <c r="I1439" s="27">
        <v>0</v>
      </c>
      <c r="J1439" s="14">
        <v>12.727273</v>
      </c>
      <c r="L1439" t="s">
        <v>188</v>
      </c>
      <c r="M1439" t="s">
        <v>188</v>
      </c>
      <c r="N1439" t="s">
        <v>188</v>
      </c>
      <c r="O1439" s="2">
        <v>2166</v>
      </c>
      <c r="P1439" s="27">
        <v>3.0000000000000001E-3</v>
      </c>
      <c r="Q1439" s="14">
        <v>222.42</v>
      </c>
      <c r="R1439" s="2">
        <v>1795</v>
      </c>
      <c r="S1439" s="27">
        <v>2E-3</v>
      </c>
      <c r="T1439" s="14">
        <v>256.36</v>
      </c>
      <c r="V1439" t="s">
        <v>188</v>
      </c>
      <c r="W1439" t="s">
        <v>188</v>
      </c>
      <c r="X1439" t="s">
        <v>188</v>
      </c>
      <c r="Y1439" s="2">
        <v>56000</v>
      </c>
      <c r="Z1439" s="27">
        <v>2E-3</v>
      </c>
      <c r="AA1439" s="14">
        <v>1068.48</v>
      </c>
      <c r="AB1439" s="2">
        <v>52801</v>
      </c>
      <c r="AC1439" s="27">
        <v>1E-3</v>
      </c>
      <c r="AD1439" s="14">
        <v>1286.67</v>
      </c>
    </row>
    <row r="1440" spans="1:31" x14ac:dyDescent="0.3">
      <c r="A1440" t="s">
        <v>2059</v>
      </c>
      <c r="B1440" t="s">
        <v>188</v>
      </c>
      <c r="C1440" t="s">
        <v>188</v>
      </c>
      <c r="D1440" t="s">
        <v>188</v>
      </c>
      <c r="E1440" s="2">
        <v>1774</v>
      </c>
      <c r="F1440" s="27">
        <v>0.17438317113929028</v>
      </c>
      <c r="G1440" s="14">
        <v>156.969696969696</v>
      </c>
      <c r="H1440" s="2">
        <v>1116</v>
      </c>
      <c r="I1440" s="27">
        <v>0.10254525406597445</v>
      </c>
      <c r="J1440" s="14">
        <v>144.24243200000001</v>
      </c>
      <c r="L1440" t="s">
        <v>188</v>
      </c>
      <c r="M1440" t="s">
        <v>188</v>
      </c>
      <c r="N1440" t="s">
        <v>188</v>
      </c>
      <c r="O1440" s="2">
        <v>120818</v>
      </c>
      <c r="P1440" s="27">
        <v>0.14000000000000001</v>
      </c>
      <c r="Q1440" s="14">
        <v>289.7</v>
      </c>
      <c r="R1440" s="2">
        <v>121935</v>
      </c>
      <c r="S1440" s="27">
        <v>0.13500000000000001</v>
      </c>
      <c r="T1440" s="14">
        <v>365.45</v>
      </c>
      <c r="V1440" t="s">
        <v>188</v>
      </c>
      <c r="W1440" t="s">
        <v>188</v>
      </c>
      <c r="X1440" t="s">
        <v>188</v>
      </c>
      <c r="Y1440" s="2">
        <v>4685790</v>
      </c>
      <c r="Z1440" s="27">
        <v>0.13200000000000001</v>
      </c>
      <c r="AA1440" s="14">
        <v>2006.67</v>
      </c>
      <c r="AB1440" s="2">
        <v>4763606</v>
      </c>
      <c r="AC1440" s="27">
        <v>0.13100000000000001</v>
      </c>
      <c r="AD1440" s="14">
        <v>2226.06</v>
      </c>
    </row>
    <row r="1441" spans="1:30" x14ac:dyDescent="0.3">
      <c r="A1441" t="s">
        <v>2047</v>
      </c>
      <c r="B1441" t="s">
        <v>188</v>
      </c>
      <c r="C1441" t="s">
        <v>188</v>
      </c>
      <c r="D1441" t="s">
        <v>188</v>
      </c>
      <c r="E1441" s="2">
        <v>1971</v>
      </c>
      <c r="F1441" s="27">
        <v>0.19374815688587438</v>
      </c>
      <c r="G1441" s="14">
        <v>173.333333333333</v>
      </c>
      <c r="H1441" s="2">
        <v>2160</v>
      </c>
      <c r="I1441" s="27">
        <v>0.19847468528898282</v>
      </c>
      <c r="J1441" s="14">
        <v>170.30302399999999</v>
      </c>
      <c r="L1441" t="s">
        <v>188</v>
      </c>
      <c r="M1441" t="s">
        <v>188</v>
      </c>
      <c r="N1441" t="s">
        <v>188</v>
      </c>
      <c r="O1441" s="2">
        <v>158515</v>
      </c>
      <c r="P1441" s="27">
        <v>0.183</v>
      </c>
      <c r="Q1441" s="14">
        <v>232.12</v>
      </c>
      <c r="R1441" s="2">
        <v>164579</v>
      </c>
      <c r="S1441" s="27">
        <v>0.182</v>
      </c>
      <c r="T1441" s="14">
        <v>284.85000000000002</v>
      </c>
      <c r="V1441" t="s">
        <v>188</v>
      </c>
      <c r="W1441" t="s">
        <v>188</v>
      </c>
      <c r="X1441" t="s">
        <v>188</v>
      </c>
      <c r="Y1441" s="2">
        <v>7195146</v>
      </c>
      <c r="Z1441" s="27">
        <v>0.20300000000000001</v>
      </c>
      <c r="AA1441" s="14">
        <v>1241.21</v>
      </c>
      <c r="AB1441" s="2">
        <v>7309447</v>
      </c>
      <c r="AC1441" s="27">
        <v>0.20100000000000001</v>
      </c>
      <c r="AD1441" s="14">
        <v>1505.45</v>
      </c>
    </row>
    <row r="1442" spans="1:30" x14ac:dyDescent="0.3">
      <c r="A1442" t="s">
        <v>2058</v>
      </c>
      <c r="B1442" t="s">
        <v>188</v>
      </c>
      <c r="C1442" t="s">
        <v>188</v>
      </c>
      <c r="D1442" t="s">
        <v>188</v>
      </c>
      <c r="E1442" s="2">
        <v>63</v>
      </c>
      <c r="F1442" s="27">
        <v>6.1928634621055733E-3</v>
      </c>
      <c r="G1442" s="14">
        <v>25.4545454545454</v>
      </c>
      <c r="H1442" s="2">
        <v>72</v>
      </c>
      <c r="I1442" s="27">
        <v>6.615822842966094E-3</v>
      </c>
      <c r="J1442" s="14">
        <v>29.69697</v>
      </c>
      <c r="L1442" t="s">
        <v>188</v>
      </c>
      <c r="M1442" t="s">
        <v>188</v>
      </c>
      <c r="N1442" t="s">
        <v>188</v>
      </c>
      <c r="O1442" s="2">
        <v>12669</v>
      </c>
      <c r="P1442" s="27">
        <v>1.4999999999999999E-2</v>
      </c>
      <c r="Q1442" s="14">
        <v>414.55</v>
      </c>
      <c r="R1442" s="2">
        <v>11028</v>
      </c>
      <c r="S1442" s="27">
        <v>1.2E-2</v>
      </c>
      <c r="T1442" s="14">
        <v>502.42</v>
      </c>
      <c r="V1442" t="s">
        <v>188</v>
      </c>
      <c r="W1442" t="s">
        <v>188</v>
      </c>
      <c r="X1442" t="s">
        <v>188</v>
      </c>
      <c r="Y1442" s="2">
        <v>370293</v>
      </c>
      <c r="Z1442" s="27">
        <v>0.01</v>
      </c>
      <c r="AA1442" s="14">
        <v>2784.85</v>
      </c>
      <c r="AB1442" s="2">
        <v>339017</v>
      </c>
      <c r="AC1442" s="27">
        <v>8.9999999999999993E-3</v>
      </c>
      <c r="AD1442" s="14">
        <v>2884.24</v>
      </c>
    </row>
    <row r="1443" spans="1:30" x14ac:dyDescent="0.3">
      <c r="A1443" t="s">
        <v>2059</v>
      </c>
      <c r="B1443" t="s">
        <v>188</v>
      </c>
      <c r="C1443" t="s">
        <v>188</v>
      </c>
      <c r="D1443" t="s">
        <v>188</v>
      </c>
      <c r="E1443" s="2">
        <v>1908</v>
      </c>
      <c r="F1443" s="27">
        <v>0.18755529342376881</v>
      </c>
      <c r="G1443" s="14">
        <v>178.78787878787799</v>
      </c>
      <c r="H1443" s="2">
        <v>2088</v>
      </c>
      <c r="I1443" s="27">
        <v>0.19185886244601671</v>
      </c>
      <c r="J1443" s="14">
        <v>164.84848</v>
      </c>
      <c r="L1443" t="s">
        <v>188</v>
      </c>
      <c r="M1443" t="s">
        <v>188</v>
      </c>
      <c r="N1443" t="s">
        <v>188</v>
      </c>
      <c r="O1443" s="2">
        <v>145846</v>
      </c>
      <c r="P1443" s="27">
        <v>0.16800000000000001</v>
      </c>
      <c r="Q1443" s="14">
        <v>400</v>
      </c>
      <c r="R1443" s="2">
        <v>153551</v>
      </c>
      <c r="S1443" s="27">
        <v>0.17</v>
      </c>
      <c r="T1443" s="14">
        <v>604.24</v>
      </c>
      <c r="V1443" t="s">
        <v>188</v>
      </c>
      <c r="W1443" t="s">
        <v>188</v>
      </c>
      <c r="X1443" t="s">
        <v>188</v>
      </c>
      <c r="Y1443" s="2">
        <v>6824853</v>
      </c>
      <c r="Z1443" s="27">
        <v>0.193</v>
      </c>
      <c r="AA1443" s="14">
        <v>2907.27</v>
      </c>
      <c r="AB1443" s="2">
        <v>6970430</v>
      </c>
      <c r="AC1443" s="27">
        <v>0.191</v>
      </c>
      <c r="AD1443" s="14">
        <v>3454.55</v>
      </c>
    </row>
    <row r="1444" spans="1:30" x14ac:dyDescent="0.3">
      <c r="A1444" t="s">
        <v>2048</v>
      </c>
      <c r="B1444" t="s">
        <v>188</v>
      </c>
      <c r="C1444" t="s">
        <v>188</v>
      </c>
      <c r="D1444" t="s">
        <v>188</v>
      </c>
      <c r="E1444" s="2">
        <v>141</v>
      </c>
      <c r="F1444" s="27">
        <v>1.3860218224712475E-2</v>
      </c>
      <c r="G1444" s="14">
        <v>46.6666666666666</v>
      </c>
      <c r="H1444" s="2">
        <v>271</v>
      </c>
      <c r="I1444" s="27">
        <v>2.4901222089497382E-2</v>
      </c>
      <c r="J1444" s="14">
        <v>89.090909999999994</v>
      </c>
      <c r="L1444" t="s">
        <v>188</v>
      </c>
      <c r="M1444" t="s">
        <v>188</v>
      </c>
      <c r="N1444" t="s">
        <v>188</v>
      </c>
      <c r="O1444" s="2">
        <v>27069</v>
      </c>
      <c r="P1444" s="27">
        <v>3.1E-2</v>
      </c>
      <c r="Q1444" s="14">
        <v>68.48</v>
      </c>
      <c r="R1444" s="2">
        <v>33167</v>
      </c>
      <c r="S1444" s="27">
        <v>3.6999999999999998E-2</v>
      </c>
      <c r="T1444" s="14">
        <v>53.33</v>
      </c>
      <c r="V1444" t="s">
        <v>188</v>
      </c>
      <c r="W1444" t="s">
        <v>188</v>
      </c>
      <c r="X1444" t="s">
        <v>188</v>
      </c>
      <c r="Y1444" s="2">
        <v>1235980</v>
      </c>
      <c r="Z1444" s="27">
        <v>3.5000000000000003E-2</v>
      </c>
      <c r="AA1444" s="14">
        <v>441.21</v>
      </c>
      <c r="AB1444" s="2">
        <v>1503403</v>
      </c>
      <c r="AC1444" s="27">
        <v>4.1000000000000002E-2</v>
      </c>
      <c r="AD1444" s="14">
        <v>581.21</v>
      </c>
    </row>
    <row r="1445" spans="1:30" x14ac:dyDescent="0.3">
      <c r="A1445" t="s">
        <v>2058</v>
      </c>
      <c r="B1445" t="s">
        <v>188</v>
      </c>
      <c r="C1445" t="s">
        <v>188</v>
      </c>
      <c r="D1445" t="s">
        <v>188</v>
      </c>
      <c r="E1445" s="2">
        <v>52</v>
      </c>
      <c r="F1445" s="27">
        <v>5.1115698417379335E-3</v>
      </c>
      <c r="G1445" s="14">
        <v>28.484848484848399</v>
      </c>
      <c r="H1445" s="2">
        <v>0</v>
      </c>
      <c r="I1445" s="27">
        <v>0</v>
      </c>
      <c r="J1445" s="14">
        <v>12.727273</v>
      </c>
      <c r="L1445" t="s">
        <v>188</v>
      </c>
      <c r="M1445" t="s">
        <v>188</v>
      </c>
      <c r="N1445" t="s">
        <v>188</v>
      </c>
      <c r="O1445" s="2">
        <v>4719</v>
      </c>
      <c r="P1445" s="27">
        <v>5.0000000000000001E-3</v>
      </c>
      <c r="Q1445" s="14">
        <v>264</v>
      </c>
      <c r="R1445" s="2">
        <v>5206</v>
      </c>
      <c r="S1445" s="27">
        <v>6.0000000000000001E-3</v>
      </c>
      <c r="T1445" s="14">
        <v>281.82</v>
      </c>
      <c r="V1445" t="s">
        <v>188</v>
      </c>
      <c r="W1445" t="s">
        <v>188</v>
      </c>
      <c r="X1445" t="s">
        <v>188</v>
      </c>
      <c r="Y1445" s="2">
        <v>159353</v>
      </c>
      <c r="Z1445" s="27">
        <v>5.0000000000000001E-3</v>
      </c>
      <c r="AA1445" s="14">
        <v>1561</v>
      </c>
      <c r="AB1445" s="2">
        <v>186088</v>
      </c>
      <c r="AC1445" s="27">
        <v>5.0000000000000001E-3</v>
      </c>
      <c r="AD1445" s="14">
        <v>2036.36</v>
      </c>
    </row>
    <row r="1446" spans="1:30" x14ac:dyDescent="0.3">
      <c r="A1446" t="s">
        <v>2059</v>
      </c>
      <c r="B1446" t="s">
        <v>188</v>
      </c>
      <c r="C1446" t="s">
        <v>188</v>
      </c>
      <c r="D1446" t="s">
        <v>188</v>
      </c>
      <c r="E1446" s="2">
        <v>89</v>
      </c>
      <c r="F1446" s="27">
        <v>8.7486483829745405E-3</v>
      </c>
      <c r="G1446" s="14">
        <v>35.757575757575701</v>
      </c>
      <c r="H1446" s="2">
        <v>271</v>
      </c>
      <c r="I1446" s="27">
        <v>2.4901222089497382E-2</v>
      </c>
      <c r="J1446" s="14">
        <v>89.090909999999994</v>
      </c>
      <c r="L1446" t="s">
        <v>188</v>
      </c>
      <c r="M1446" t="s">
        <v>188</v>
      </c>
      <c r="N1446" t="s">
        <v>188</v>
      </c>
      <c r="O1446" s="2">
        <v>22350</v>
      </c>
      <c r="P1446" s="27">
        <v>2.5999999999999999E-2</v>
      </c>
      <c r="Q1446" s="14">
        <v>255.15</v>
      </c>
      <c r="R1446" s="2">
        <v>27961</v>
      </c>
      <c r="S1446" s="27">
        <v>3.1E-2</v>
      </c>
      <c r="T1446" s="14">
        <v>278.79000000000002</v>
      </c>
      <c r="V1446" t="s">
        <v>188</v>
      </c>
      <c r="W1446" t="s">
        <v>188</v>
      </c>
      <c r="X1446" t="s">
        <v>188</v>
      </c>
      <c r="Y1446" s="2">
        <v>1076627</v>
      </c>
      <c r="Z1446" s="27">
        <v>0.03</v>
      </c>
      <c r="AA1446" s="14">
        <v>1683.03</v>
      </c>
      <c r="AB1446" s="2">
        <v>1317315</v>
      </c>
      <c r="AC1446" s="27">
        <v>3.5999999999999997E-2</v>
      </c>
      <c r="AD1446" s="14">
        <v>2100</v>
      </c>
    </row>
    <row r="1447" spans="1:30" x14ac:dyDescent="0.3">
      <c r="A1447" t="s">
        <v>2049</v>
      </c>
      <c r="B1447" t="s">
        <v>188</v>
      </c>
      <c r="C1447" t="s">
        <v>188</v>
      </c>
      <c r="D1447" t="s">
        <v>188</v>
      </c>
      <c r="E1447" s="2">
        <v>94</v>
      </c>
      <c r="F1447" s="27">
        <v>9.2401454831416499E-3</v>
      </c>
      <c r="G1447" s="14">
        <v>36.969696969696898</v>
      </c>
      <c r="H1447" s="2">
        <v>158</v>
      </c>
      <c r="I1447" s="27">
        <v>1.4518055683175594E-2</v>
      </c>
      <c r="J1447" s="14">
        <v>53.939392099999999</v>
      </c>
      <c r="L1447" t="s">
        <v>188</v>
      </c>
      <c r="M1447" t="s">
        <v>188</v>
      </c>
      <c r="N1447" t="s">
        <v>188</v>
      </c>
      <c r="O1447" s="2">
        <v>18027</v>
      </c>
      <c r="P1447" s="27">
        <v>2.1000000000000001E-2</v>
      </c>
      <c r="Q1447" s="14">
        <v>72.73</v>
      </c>
      <c r="R1447" s="2">
        <v>20124</v>
      </c>
      <c r="S1447" s="27">
        <v>2.1999999999999999E-2</v>
      </c>
      <c r="T1447" s="14">
        <v>91.52</v>
      </c>
      <c r="V1447" t="s">
        <v>188</v>
      </c>
      <c r="W1447" t="s">
        <v>188</v>
      </c>
      <c r="X1447" t="s">
        <v>188</v>
      </c>
      <c r="Y1447" s="2">
        <v>840432</v>
      </c>
      <c r="Z1447" s="27">
        <v>2.4E-2</v>
      </c>
      <c r="AA1447" s="14">
        <v>598.17999999999995</v>
      </c>
      <c r="AB1447" s="2">
        <v>968078</v>
      </c>
      <c r="AC1447" s="27">
        <v>2.7E-2</v>
      </c>
      <c r="AD1447" s="14">
        <v>536.36</v>
      </c>
    </row>
    <row r="1448" spans="1:30" x14ac:dyDescent="0.3">
      <c r="A1448" t="s">
        <v>2058</v>
      </c>
      <c r="B1448" t="s">
        <v>188</v>
      </c>
      <c r="C1448" t="s">
        <v>188</v>
      </c>
      <c r="D1448" t="s">
        <v>188</v>
      </c>
      <c r="E1448" s="2">
        <v>32</v>
      </c>
      <c r="F1448" s="27">
        <v>3.1455814410694975E-3</v>
      </c>
      <c r="G1448" s="14">
        <v>20</v>
      </c>
      <c r="H1448" s="2">
        <v>48</v>
      </c>
      <c r="I1448" s="27">
        <v>4.4105485619773963E-3</v>
      </c>
      <c r="J1448" s="14">
        <v>27.878788</v>
      </c>
      <c r="L1448" t="s">
        <v>188</v>
      </c>
      <c r="M1448" t="s">
        <v>188</v>
      </c>
      <c r="N1448" t="s">
        <v>188</v>
      </c>
      <c r="O1448" s="2">
        <v>6169</v>
      </c>
      <c r="P1448" s="27">
        <v>7.0000000000000001E-3</v>
      </c>
      <c r="Q1448" s="14">
        <v>266</v>
      </c>
      <c r="R1448" s="2">
        <v>7170</v>
      </c>
      <c r="S1448" s="27">
        <v>8.0000000000000002E-3</v>
      </c>
      <c r="T1448" s="14">
        <v>332.73</v>
      </c>
      <c r="V1448" t="s">
        <v>188</v>
      </c>
      <c r="W1448" t="s">
        <v>188</v>
      </c>
      <c r="X1448" t="s">
        <v>188</v>
      </c>
      <c r="Y1448" s="2">
        <v>239913</v>
      </c>
      <c r="Z1448" s="27">
        <v>7.0000000000000001E-3</v>
      </c>
      <c r="AA1448" s="14">
        <v>1732</v>
      </c>
      <c r="AB1448" s="2">
        <v>270358</v>
      </c>
      <c r="AC1448" s="27">
        <v>7.0000000000000001E-3</v>
      </c>
      <c r="AD1448" s="14">
        <v>2232.73</v>
      </c>
    </row>
    <row r="1449" spans="1:30" x14ac:dyDescent="0.3">
      <c r="A1449" t="s">
        <v>2059</v>
      </c>
      <c r="B1449" t="s">
        <v>188</v>
      </c>
      <c r="C1449" t="s">
        <v>188</v>
      </c>
      <c r="D1449" t="s">
        <v>188</v>
      </c>
      <c r="E1449" s="2">
        <v>62</v>
      </c>
      <c r="F1449" s="27">
        <v>6.0945640420721515E-3</v>
      </c>
      <c r="G1449" s="14">
        <v>30.909090909090899</v>
      </c>
      <c r="H1449" s="2">
        <v>110</v>
      </c>
      <c r="I1449" s="27">
        <v>1.0107507121198199E-2</v>
      </c>
      <c r="J1449" s="14">
        <v>49.696968099999999</v>
      </c>
      <c r="L1449" t="s">
        <v>188</v>
      </c>
      <c r="M1449" t="s">
        <v>188</v>
      </c>
      <c r="N1449" t="s">
        <v>188</v>
      </c>
      <c r="O1449" s="2">
        <v>11858</v>
      </c>
      <c r="P1449" s="27">
        <v>1.4E-2</v>
      </c>
      <c r="Q1449" s="14">
        <v>272.73</v>
      </c>
      <c r="R1449" s="2">
        <v>12954</v>
      </c>
      <c r="S1449" s="27">
        <v>1.4E-2</v>
      </c>
      <c r="T1449" s="14">
        <v>330.91</v>
      </c>
      <c r="V1449" t="s">
        <v>188</v>
      </c>
      <c r="W1449" t="s">
        <v>188</v>
      </c>
      <c r="X1449" t="s">
        <v>188</v>
      </c>
      <c r="Y1449" s="2">
        <v>600519</v>
      </c>
      <c r="Z1449" s="27">
        <v>1.7000000000000001E-2</v>
      </c>
      <c r="AA1449" s="14">
        <v>1679.39</v>
      </c>
      <c r="AB1449" s="2">
        <v>697720</v>
      </c>
      <c r="AC1449" s="27">
        <v>1.9E-2</v>
      </c>
      <c r="AD1449" s="14">
        <v>2270.91</v>
      </c>
    </row>
    <row r="1450" spans="1:30" x14ac:dyDescent="0.3">
      <c r="A1450" t="s">
        <v>2050</v>
      </c>
      <c r="B1450" t="s">
        <v>188</v>
      </c>
      <c r="C1450" t="s">
        <v>188</v>
      </c>
      <c r="D1450" t="s">
        <v>188</v>
      </c>
      <c r="E1450" s="2">
        <v>4842</v>
      </c>
      <c r="F1450" s="27">
        <v>0.47596579180182835</v>
      </c>
      <c r="G1450" s="14">
        <v>203.030303030303</v>
      </c>
      <c r="H1450" s="2">
        <v>5310</v>
      </c>
      <c r="I1450" s="27">
        <v>0.48791693466874941</v>
      </c>
      <c r="J1450" s="14">
        <v>205.454544</v>
      </c>
      <c r="L1450" t="s">
        <v>188</v>
      </c>
      <c r="M1450" t="s">
        <v>188</v>
      </c>
      <c r="N1450" t="s">
        <v>188</v>
      </c>
      <c r="O1450" s="2">
        <v>438282</v>
      </c>
      <c r="P1450" s="27">
        <v>0.50600000000000001</v>
      </c>
      <c r="Q1450" s="14">
        <v>190.3</v>
      </c>
      <c r="R1450" s="2">
        <v>456217</v>
      </c>
      <c r="S1450" s="27">
        <v>0.50600000000000001</v>
      </c>
      <c r="T1450" s="14">
        <v>188.48</v>
      </c>
      <c r="V1450" t="s">
        <v>188</v>
      </c>
      <c r="W1450" t="s">
        <v>188</v>
      </c>
      <c r="X1450" t="s">
        <v>188</v>
      </c>
      <c r="Y1450" s="2">
        <v>17995621</v>
      </c>
      <c r="Z1450" s="27">
        <v>0.50800000000000001</v>
      </c>
      <c r="AA1450" s="14">
        <v>1210.9100000000001</v>
      </c>
      <c r="AB1450" s="2">
        <v>18497792</v>
      </c>
      <c r="AC1450" s="27">
        <v>0.50800000000000001</v>
      </c>
      <c r="AD1450" s="14">
        <v>1480</v>
      </c>
    </row>
    <row r="1451" spans="1:30" x14ac:dyDescent="0.3">
      <c r="A1451" t="s">
        <v>2045</v>
      </c>
      <c r="B1451" t="s">
        <v>188</v>
      </c>
      <c r="C1451" t="s">
        <v>188</v>
      </c>
      <c r="D1451" t="s">
        <v>188</v>
      </c>
      <c r="E1451" s="2">
        <v>1249</v>
      </c>
      <c r="F1451" s="27">
        <v>0.12277597562174383</v>
      </c>
      <c r="G1451" s="14">
        <v>166.06060606060601</v>
      </c>
      <c r="H1451" s="2">
        <v>1602</v>
      </c>
      <c r="I1451" s="27">
        <v>0.14720205825599558</v>
      </c>
      <c r="J1451" s="14">
        <v>159.393936</v>
      </c>
      <c r="L1451" t="s">
        <v>188</v>
      </c>
      <c r="M1451" t="s">
        <v>188</v>
      </c>
      <c r="N1451" t="s">
        <v>188</v>
      </c>
      <c r="O1451" s="2">
        <v>96999</v>
      </c>
      <c r="P1451" s="27">
        <v>0.112</v>
      </c>
      <c r="Q1451" s="14">
        <v>35.15</v>
      </c>
      <c r="R1451" s="2">
        <v>100308</v>
      </c>
      <c r="S1451" s="27">
        <v>0.111</v>
      </c>
      <c r="T1451" s="14">
        <v>53.94</v>
      </c>
      <c r="V1451" t="s">
        <v>188</v>
      </c>
      <c r="W1451" t="s">
        <v>188</v>
      </c>
      <c r="X1451" t="s">
        <v>188</v>
      </c>
      <c r="Y1451" s="2">
        <v>3255518</v>
      </c>
      <c r="Z1451" s="27">
        <v>9.1999999999999998E-2</v>
      </c>
      <c r="AA1451" s="14">
        <v>412.73</v>
      </c>
      <c r="AB1451" s="2">
        <v>3199308</v>
      </c>
      <c r="AC1451" s="27">
        <v>8.7999999999999995E-2</v>
      </c>
      <c r="AD1451" s="14">
        <v>523.03</v>
      </c>
    </row>
    <row r="1452" spans="1:30" x14ac:dyDescent="0.3">
      <c r="A1452" t="s">
        <v>2058</v>
      </c>
      <c r="B1452" t="s">
        <v>188</v>
      </c>
      <c r="C1452" t="s">
        <v>188</v>
      </c>
      <c r="D1452" t="s">
        <v>188</v>
      </c>
      <c r="E1452" s="2">
        <v>7</v>
      </c>
      <c r="F1452" s="27">
        <v>6.8809594023395266E-4</v>
      </c>
      <c r="G1452" s="14">
        <v>6.6666666666666599</v>
      </c>
      <c r="H1452" s="2">
        <v>0</v>
      </c>
      <c r="I1452" s="27">
        <v>0</v>
      </c>
      <c r="J1452" s="14">
        <v>12.727273</v>
      </c>
      <c r="L1452" t="s">
        <v>188</v>
      </c>
      <c r="M1452" t="s">
        <v>188</v>
      </c>
      <c r="N1452" t="s">
        <v>188</v>
      </c>
      <c r="O1452" s="2">
        <v>420</v>
      </c>
      <c r="P1452" s="27">
        <v>0</v>
      </c>
      <c r="Q1452" s="14">
        <v>88.48</v>
      </c>
      <c r="R1452" s="2">
        <v>591</v>
      </c>
      <c r="S1452" s="27">
        <v>1E-3</v>
      </c>
      <c r="T1452" s="14">
        <v>150.30000000000001</v>
      </c>
      <c r="V1452" t="s">
        <v>188</v>
      </c>
      <c r="W1452" t="s">
        <v>188</v>
      </c>
      <c r="X1452" t="s">
        <v>188</v>
      </c>
      <c r="Y1452" s="2">
        <v>16986</v>
      </c>
      <c r="Z1452" s="27">
        <v>0</v>
      </c>
      <c r="AA1452" s="14">
        <v>550.91</v>
      </c>
      <c r="AB1452" s="2">
        <v>16086</v>
      </c>
      <c r="AC1452" s="27">
        <v>0</v>
      </c>
      <c r="AD1452" s="14">
        <v>623.03</v>
      </c>
    </row>
    <row r="1453" spans="1:30" x14ac:dyDescent="0.3">
      <c r="A1453" t="s">
        <v>2059</v>
      </c>
      <c r="B1453" t="s">
        <v>188</v>
      </c>
      <c r="C1453" t="s">
        <v>188</v>
      </c>
      <c r="D1453" t="s">
        <v>188</v>
      </c>
      <c r="E1453" s="2">
        <v>1242</v>
      </c>
      <c r="F1453" s="27">
        <v>0.12208787968150987</v>
      </c>
      <c r="G1453" s="14">
        <v>167.272727272727</v>
      </c>
      <c r="H1453" s="2">
        <v>1602</v>
      </c>
      <c r="I1453" s="27">
        <v>0.14720205825599558</v>
      </c>
      <c r="J1453" s="14">
        <v>159.393936</v>
      </c>
      <c r="L1453" t="s">
        <v>188</v>
      </c>
      <c r="M1453" t="s">
        <v>188</v>
      </c>
      <c r="N1453" t="s">
        <v>188</v>
      </c>
      <c r="O1453" s="2">
        <v>96579</v>
      </c>
      <c r="P1453" s="27">
        <v>0.112</v>
      </c>
      <c r="Q1453" s="14">
        <v>98.18</v>
      </c>
      <c r="R1453" s="2">
        <v>99717</v>
      </c>
      <c r="S1453" s="27">
        <v>0.111</v>
      </c>
      <c r="T1453" s="14">
        <v>157.58000000000001</v>
      </c>
      <c r="V1453" t="s">
        <v>188</v>
      </c>
      <c r="W1453" t="s">
        <v>188</v>
      </c>
      <c r="X1453" t="s">
        <v>188</v>
      </c>
      <c r="Y1453" s="2">
        <v>3238532</v>
      </c>
      <c r="Z1453" s="27">
        <v>9.0999999999999998E-2</v>
      </c>
      <c r="AA1453" s="14">
        <v>684.85</v>
      </c>
      <c r="AB1453" s="2">
        <v>3183222</v>
      </c>
      <c r="AC1453" s="27">
        <v>8.6999999999999994E-2</v>
      </c>
      <c r="AD1453" s="14">
        <v>779.39</v>
      </c>
    </row>
    <row r="1454" spans="1:30" x14ac:dyDescent="0.3">
      <c r="A1454" t="s">
        <v>2046</v>
      </c>
      <c r="B1454" t="s">
        <v>188</v>
      </c>
      <c r="C1454" t="s">
        <v>188</v>
      </c>
      <c r="D1454" t="s">
        <v>188</v>
      </c>
      <c r="E1454" s="2">
        <v>1529</v>
      </c>
      <c r="F1454" s="27">
        <v>0.15029981323110195</v>
      </c>
      <c r="G1454" s="14">
        <v>136.363636363636</v>
      </c>
      <c r="H1454" s="2">
        <v>1499</v>
      </c>
      <c r="I1454" s="27">
        <v>0.1377377561334191</v>
      </c>
      <c r="J1454" s="14">
        <v>180.606064</v>
      </c>
      <c r="L1454" t="s">
        <v>188</v>
      </c>
      <c r="M1454" t="s">
        <v>188</v>
      </c>
      <c r="N1454" t="s">
        <v>188</v>
      </c>
      <c r="O1454" s="2">
        <v>120747</v>
      </c>
      <c r="P1454" s="27">
        <v>0.13900000000000001</v>
      </c>
      <c r="Q1454" s="14">
        <v>55.15</v>
      </c>
      <c r="R1454" s="2">
        <v>121711</v>
      </c>
      <c r="S1454" s="27">
        <v>0.13500000000000001</v>
      </c>
      <c r="T1454" s="14">
        <v>62.42</v>
      </c>
      <c r="V1454" t="s">
        <v>188</v>
      </c>
      <c r="W1454" t="s">
        <v>188</v>
      </c>
      <c r="X1454" t="s">
        <v>188</v>
      </c>
      <c r="Y1454" s="2">
        <v>4637444</v>
      </c>
      <c r="Z1454" s="27">
        <v>0.13100000000000001</v>
      </c>
      <c r="AA1454" s="14">
        <v>757.58</v>
      </c>
      <c r="AB1454" s="2">
        <v>4690779</v>
      </c>
      <c r="AC1454" s="27">
        <v>0.129</v>
      </c>
      <c r="AD1454" s="14">
        <v>973.33</v>
      </c>
    </row>
    <row r="1455" spans="1:30" x14ac:dyDescent="0.3">
      <c r="A1455" t="s">
        <v>2058</v>
      </c>
      <c r="B1455" t="s">
        <v>188</v>
      </c>
      <c r="C1455" t="s">
        <v>188</v>
      </c>
      <c r="D1455" t="s">
        <v>188</v>
      </c>
      <c r="E1455" s="2">
        <v>17</v>
      </c>
      <c r="F1455" s="27">
        <v>1.6710901405681707E-3</v>
      </c>
      <c r="G1455" s="14">
        <v>16.969696969696901</v>
      </c>
      <c r="H1455" s="2">
        <v>0</v>
      </c>
      <c r="I1455" s="27">
        <v>0</v>
      </c>
      <c r="J1455" s="14">
        <v>12.727273</v>
      </c>
      <c r="L1455" t="s">
        <v>188</v>
      </c>
      <c r="M1455" t="s">
        <v>188</v>
      </c>
      <c r="N1455" t="s">
        <v>188</v>
      </c>
      <c r="O1455" s="2">
        <v>2033</v>
      </c>
      <c r="P1455" s="27">
        <v>2E-3</v>
      </c>
      <c r="Q1455" s="14">
        <v>242.42</v>
      </c>
      <c r="R1455" s="2">
        <v>2169</v>
      </c>
      <c r="S1455" s="27">
        <v>2E-3</v>
      </c>
      <c r="T1455" s="14">
        <v>231.52</v>
      </c>
      <c r="V1455" t="s">
        <v>188</v>
      </c>
      <c r="W1455" t="s">
        <v>188</v>
      </c>
      <c r="X1455" t="s">
        <v>188</v>
      </c>
      <c r="Y1455" s="2">
        <v>50301</v>
      </c>
      <c r="Z1455" s="27">
        <v>1E-3</v>
      </c>
      <c r="AA1455" s="14">
        <v>1016.36</v>
      </c>
      <c r="AB1455" s="2">
        <v>48072</v>
      </c>
      <c r="AC1455" s="27">
        <v>1E-3</v>
      </c>
      <c r="AD1455" s="14">
        <v>1077.58</v>
      </c>
    </row>
    <row r="1456" spans="1:30" x14ac:dyDescent="0.3">
      <c r="A1456" t="s">
        <v>2059</v>
      </c>
      <c r="B1456" t="s">
        <v>188</v>
      </c>
      <c r="C1456" t="s">
        <v>188</v>
      </c>
      <c r="D1456" t="s">
        <v>188</v>
      </c>
      <c r="E1456" s="2">
        <v>1512</v>
      </c>
      <c r="F1456" s="27">
        <v>0.14862872309053377</v>
      </c>
      <c r="G1456" s="14">
        <v>140.60606060606</v>
      </c>
      <c r="H1456" s="2">
        <v>1499</v>
      </c>
      <c r="I1456" s="27">
        <v>0.1377377561334191</v>
      </c>
      <c r="J1456" s="14">
        <v>180.606064</v>
      </c>
      <c r="L1456" t="s">
        <v>188</v>
      </c>
      <c r="M1456" t="s">
        <v>188</v>
      </c>
      <c r="N1456" t="s">
        <v>188</v>
      </c>
      <c r="O1456" s="2">
        <v>118714</v>
      </c>
      <c r="P1456" s="27">
        <v>0.13700000000000001</v>
      </c>
      <c r="Q1456" s="14">
        <v>241.21</v>
      </c>
      <c r="R1456" s="2">
        <v>119542</v>
      </c>
      <c r="S1456" s="27">
        <v>0.13200000000000001</v>
      </c>
      <c r="T1456" s="14">
        <v>245.45</v>
      </c>
      <c r="V1456" t="s">
        <v>188</v>
      </c>
      <c r="W1456" t="s">
        <v>188</v>
      </c>
      <c r="X1456" t="s">
        <v>188</v>
      </c>
      <c r="Y1456" s="2">
        <v>4587143</v>
      </c>
      <c r="Z1456" s="27">
        <v>0.13</v>
      </c>
      <c r="AA1456" s="14">
        <v>1326.06</v>
      </c>
      <c r="AB1456" s="2">
        <v>4642707</v>
      </c>
      <c r="AC1456" s="27">
        <v>0.127</v>
      </c>
      <c r="AD1456" s="14">
        <v>1306.06</v>
      </c>
    </row>
    <row r="1457" spans="1:31" x14ac:dyDescent="0.3">
      <c r="A1457" t="s">
        <v>2047</v>
      </c>
      <c r="B1457" t="s">
        <v>188</v>
      </c>
      <c r="C1457" t="s">
        <v>188</v>
      </c>
      <c r="D1457" t="s">
        <v>188</v>
      </c>
      <c r="E1457" s="2">
        <v>1619</v>
      </c>
      <c r="F1457" s="27">
        <v>0.15914676103410991</v>
      </c>
      <c r="G1457" s="14">
        <v>117.575757575757</v>
      </c>
      <c r="H1457" s="2">
        <v>1801</v>
      </c>
      <c r="I1457" s="27">
        <v>0.16548745750252689</v>
      </c>
      <c r="J1457" s="14">
        <v>130.909088</v>
      </c>
      <c r="L1457" t="s">
        <v>188</v>
      </c>
      <c r="M1457" t="s">
        <v>188</v>
      </c>
      <c r="N1457" t="s">
        <v>188</v>
      </c>
      <c r="O1457" s="2">
        <v>164018</v>
      </c>
      <c r="P1457" s="27">
        <v>0.189</v>
      </c>
      <c r="Q1457" s="14">
        <v>62.42</v>
      </c>
      <c r="R1457" s="2">
        <v>168894</v>
      </c>
      <c r="S1457" s="27">
        <v>0.187</v>
      </c>
      <c r="T1457" s="14">
        <v>72.73</v>
      </c>
      <c r="V1457" t="s">
        <v>188</v>
      </c>
      <c r="W1457" t="s">
        <v>188</v>
      </c>
      <c r="X1457" t="s">
        <v>188</v>
      </c>
      <c r="Y1457" s="2">
        <v>7477809</v>
      </c>
      <c r="Z1457" s="27">
        <v>0.21099999999999999</v>
      </c>
      <c r="AA1457" s="14">
        <v>717.58</v>
      </c>
      <c r="AB1457" s="2">
        <v>7530762</v>
      </c>
      <c r="AC1457" s="27">
        <v>0.20699999999999999</v>
      </c>
      <c r="AD1457" s="14">
        <v>807.88</v>
      </c>
    </row>
    <row r="1458" spans="1:31" x14ac:dyDescent="0.3">
      <c r="A1458" t="s">
        <v>2058</v>
      </c>
      <c r="B1458" t="s">
        <v>188</v>
      </c>
      <c r="C1458" t="s">
        <v>188</v>
      </c>
      <c r="D1458" t="s">
        <v>188</v>
      </c>
      <c r="E1458" s="2">
        <v>77</v>
      </c>
      <c r="F1458" s="27">
        <v>7.569055342573479E-3</v>
      </c>
      <c r="G1458" s="14">
        <v>32.727272727272698</v>
      </c>
      <c r="H1458" s="2">
        <v>44</v>
      </c>
      <c r="I1458" s="27">
        <v>4.0430028484792794E-3</v>
      </c>
      <c r="J1458" s="14">
        <v>24.848483999999999</v>
      </c>
      <c r="L1458" t="s">
        <v>188</v>
      </c>
      <c r="M1458" t="s">
        <v>188</v>
      </c>
      <c r="N1458" t="s">
        <v>188</v>
      </c>
      <c r="O1458" s="2">
        <v>16051</v>
      </c>
      <c r="P1458" s="27">
        <v>1.9E-2</v>
      </c>
      <c r="Q1458" s="14">
        <v>493.33</v>
      </c>
      <c r="R1458" s="2">
        <v>14573</v>
      </c>
      <c r="S1458" s="27">
        <v>1.6E-2</v>
      </c>
      <c r="T1458" s="14">
        <v>478.79</v>
      </c>
      <c r="V1458" t="s">
        <v>188</v>
      </c>
      <c r="W1458" t="s">
        <v>188</v>
      </c>
      <c r="X1458" t="s">
        <v>188</v>
      </c>
      <c r="Y1458" s="2">
        <v>457918</v>
      </c>
      <c r="Z1458" s="27">
        <v>1.2999999999999999E-2</v>
      </c>
      <c r="AA1458" s="14">
        <v>2775.76</v>
      </c>
      <c r="AB1458" s="2">
        <v>415822</v>
      </c>
      <c r="AC1458" s="27">
        <v>1.0999999999999999E-2</v>
      </c>
      <c r="AD1458" s="14">
        <v>3324.85</v>
      </c>
    </row>
    <row r="1459" spans="1:31" x14ac:dyDescent="0.3">
      <c r="A1459" t="s">
        <v>2059</v>
      </c>
      <c r="B1459" t="s">
        <v>188</v>
      </c>
      <c r="C1459" t="s">
        <v>188</v>
      </c>
      <c r="D1459" t="s">
        <v>188</v>
      </c>
      <c r="E1459" s="2">
        <v>1542</v>
      </c>
      <c r="F1459" s="27">
        <v>0.15157770569153642</v>
      </c>
      <c r="G1459" s="14">
        <v>116.969696969697</v>
      </c>
      <c r="H1459" s="2">
        <v>1757</v>
      </c>
      <c r="I1459" s="27">
        <v>0.16144445465404761</v>
      </c>
      <c r="J1459" s="14">
        <v>129.090912</v>
      </c>
      <c r="L1459" t="s">
        <v>188</v>
      </c>
      <c r="M1459" t="s">
        <v>188</v>
      </c>
      <c r="N1459" t="s">
        <v>188</v>
      </c>
      <c r="O1459" s="2">
        <v>147967</v>
      </c>
      <c r="P1459" s="27">
        <v>0.17100000000000001</v>
      </c>
      <c r="Q1459" s="14">
        <v>495.15</v>
      </c>
      <c r="R1459" s="2">
        <v>154321</v>
      </c>
      <c r="S1459" s="27">
        <v>0.17100000000000001</v>
      </c>
      <c r="T1459" s="14">
        <v>478.79</v>
      </c>
      <c r="V1459" t="s">
        <v>188</v>
      </c>
      <c r="W1459" t="s">
        <v>188</v>
      </c>
      <c r="X1459" t="s">
        <v>188</v>
      </c>
      <c r="Y1459" s="2">
        <v>7019891</v>
      </c>
      <c r="Z1459" s="27">
        <v>0.19800000000000001</v>
      </c>
      <c r="AA1459" s="14">
        <v>2875.15</v>
      </c>
      <c r="AB1459" s="2">
        <v>7114940</v>
      </c>
      <c r="AC1459" s="27">
        <v>0.19500000000000001</v>
      </c>
      <c r="AD1459" s="14">
        <v>3497.58</v>
      </c>
    </row>
    <row r="1460" spans="1:31" x14ac:dyDescent="0.3">
      <c r="A1460" t="s">
        <v>2048</v>
      </c>
      <c r="B1460" t="s">
        <v>188</v>
      </c>
      <c r="C1460" t="s">
        <v>188</v>
      </c>
      <c r="D1460" t="s">
        <v>188</v>
      </c>
      <c r="E1460" s="2">
        <v>233</v>
      </c>
      <c r="F1460" s="27">
        <v>2.290376486778728E-2</v>
      </c>
      <c r="G1460" s="14">
        <v>64.848484848484802</v>
      </c>
      <c r="H1460" s="2">
        <v>221</v>
      </c>
      <c r="I1460" s="27">
        <v>2.0306900670770928E-2</v>
      </c>
      <c r="J1460" s="14">
        <v>65.454544100000007</v>
      </c>
      <c r="L1460" t="s">
        <v>188</v>
      </c>
      <c r="M1460" t="s">
        <v>188</v>
      </c>
      <c r="N1460" t="s">
        <v>188</v>
      </c>
      <c r="O1460" s="2">
        <v>30622</v>
      </c>
      <c r="P1460" s="27">
        <v>3.5000000000000003E-2</v>
      </c>
      <c r="Q1460" s="14">
        <v>45.45</v>
      </c>
      <c r="R1460" s="2">
        <v>37100</v>
      </c>
      <c r="S1460" s="27">
        <v>4.1000000000000002E-2</v>
      </c>
      <c r="T1460" s="14">
        <v>81.819999999999993</v>
      </c>
      <c r="V1460" t="s">
        <v>188</v>
      </c>
      <c r="W1460" t="s">
        <v>188</v>
      </c>
      <c r="X1460" t="s">
        <v>188</v>
      </c>
      <c r="Y1460" s="2">
        <v>1427224</v>
      </c>
      <c r="Z1460" s="27">
        <v>0.04</v>
      </c>
      <c r="AA1460" s="14">
        <v>443.64</v>
      </c>
      <c r="AB1460" s="2">
        <v>1735473</v>
      </c>
      <c r="AC1460" s="27">
        <v>4.8000000000000001E-2</v>
      </c>
      <c r="AD1460" s="14">
        <v>575.76</v>
      </c>
    </row>
    <row r="1461" spans="1:31" x14ac:dyDescent="0.3">
      <c r="A1461" t="s">
        <v>2058</v>
      </c>
      <c r="B1461" t="s">
        <v>188</v>
      </c>
      <c r="C1461" t="s">
        <v>188</v>
      </c>
      <c r="D1461" t="s">
        <v>188</v>
      </c>
      <c r="E1461" s="2">
        <v>16</v>
      </c>
      <c r="F1461" s="27">
        <v>1.5727907205347487E-3</v>
      </c>
      <c r="G1461" s="14">
        <v>11.5151515151515</v>
      </c>
      <c r="H1461" s="2">
        <v>16</v>
      </c>
      <c r="I1461" s="27">
        <v>1.4701828539924653E-3</v>
      </c>
      <c r="J1461" s="14">
        <v>12.727273</v>
      </c>
      <c r="L1461" t="s">
        <v>188</v>
      </c>
      <c r="M1461" t="s">
        <v>188</v>
      </c>
      <c r="N1461" t="s">
        <v>188</v>
      </c>
      <c r="O1461" s="2">
        <v>6484</v>
      </c>
      <c r="P1461" s="27">
        <v>7.0000000000000001E-3</v>
      </c>
      <c r="Q1461" s="14">
        <v>244.85</v>
      </c>
      <c r="R1461" s="2">
        <v>8109</v>
      </c>
      <c r="S1461" s="27">
        <v>8.9999999999999993E-3</v>
      </c>
      <c r="T1461" s="14">
        <v>403.64</v>
      </c>
      <c r="V1461" t="s">
        <v>188</v>
      </c>
      <c r="W1461" t="s">
        <v>188</v>
      </c>
      <c r="X1461" t="s">
        <v>188</v>
      </c>
      <c r="Y1461" s="2">
        <v>238627</v>
      </c>
      <c r="Z1461" s="27">
        <v>7.0000000000000001E-3</v>
      </c>
      <c r="AA1461" s="14">
        <v>1578.79</v>
      </c>
      <c r="AB1461" s="2">
        <v>268598</v>
      </c>
      <c r="AC1461" s="27">
        <v>7.0000000000000001E-3</v>
      </c>
      <c r="AD1461" s="14">
        <v>2291.52</v>
      </c>
    </row>
    <row r="1462" spans="1:31" x14ac:dyDescent="0.3">
      <c r="A1462" t="s">
        <v>2059</v>
      </c>
      <c r="B1462" t="s">
        <v>188</v>
      </c>
      <c r="C1462" t="s">
        <v>188</v>
      </c>
      <c r="D1462" t="s">
        <v>188</v>
      </c>
      <c r="E1462" s="2">
        <v>217</v>
      </c>
      <c r="F1462" s="27">
        <v>2.1330974147252532E-2</v>
      </c>
      <c r="G1462" s="14">
        <v>64.242424242424207</v>
      </c>
      <c r="H1462" s="2">
        <v>205</v>
      </c>
      <c r="I1462" s="27">
        <v>1.883671781677846E-2</v>
      </c>
      <c r="J1462" s="14">
        <v>63.636364</v>
      </c>
      <c r="L1462" t="s">
        <v>188</v>
      </c>
      <c r="M1462" t="s">
        <v>188</v>
      </c>
      <c r="N1462" t="s">
        <v>188</v>
      </c>
      <c r="O1462" s="2">
        <v>24138</v>
      </c>
      <c r="P1462" s="27">
        <v>2.8000000000000001E-2</v>
      </c>
      <c r="Q1462" s="14">
        <v>242.42</v>
      </c>
      <c r="R1462" s="2">
        <v>28991</v>
      </c>
      <c r="S1462" s="27">
        <v>3.2000000000000001E-2</v>
      </c>
      <c r="T1462" s="14">
        <v>410.91</v>
      </c>
      <c r="V1462" t="s">
        <v>188</v>
      </c>
      <c r="W1462" t="s">
        <v>188</v>
      </c>
      <c r="X1462" t="s">
        <v>188</v>
      </c>
      <c r="Y1462" s="2">
        <v>1188597</v>
      </c>
      <c r="Z1462" s="27">
        <v>3.4000000000000002E-2</v>
      </c>
      <c r="AA1462" s="14">
        <v>1563.03</v>
      </c>
      <c r="AB1462" s="2">
        <v>1466875</v>
      </c>
      <c r="AC1462" s="27">
        <v>0.04</v>
      </c>
      <c r="AD1462" s="14">
        <v>2317.58</v>
      </c>
    </row>
    <row r="1463" spans="1:31" x14ac:dyDescent="0.3">
      <c r="A1463" t="s">
        <v>2049</v>
      </c>
      <c r="B1463" t="s">
        <v>188</v>
      </c>
      <c r="C1463" t="s">
        <v>188</v>
      </c>
      <c r="D1463" t="s">
        <v>188</v>
      </c>
      <c r="E1463" s="2">
        <v>212</v>
      </c>
      <c r="F1463" s="27">
        <v>2.0839477047085421E-2</v>
      </c>
      <c r="G1463" s="14">
        <v>62.424242424242401</v>
      </c>
      <c r="H1463" s="2">
        <v>187</v>
      </c>
      <c r="I1463" s="27">
        <v>1.7182762106036937E-2</v>
      </c>
      <c r="J1463" s="14">
        <v>57.5757561</v>
      </c>
      <c r="L1463" t="s">
        <v>188</v>
      </c>
      <c r="M1463" t="s">
        <v>188</v>
      </c>
      <c r="N1463" t="s">
        <v>188</v>
      </c>
      <c r="O1463" s="2">
        <v>25896</v>
      </c>
      <c r="P1463" s="27">
        <v>0.03</v>
      </c>
      <c r="Q1463" s="14">
        <v>155.76</v>
      </c>
      <c r="R1463" s="2">
        <v>28204</v>
      </c>
      <c r="S1463" s="27">
        <v>3.1E-2</v>
      </c>
      <c r="T1463" s="14">
        <v>121.82</v>
      </c>
      <c r="V1463" t="s">
        <v>188</v>
      </c>
      <c r="W1463" t="s">
        <v>188</v>
      </c>
      <c r="X1463" t="s">
        <v>188</v>
      </c>
      <c r="Y1463" s="2">
        <v>1197626</v>
      </c>
      <c r="Z1463" s="27">
        <v>3.4000000000000002E-2</v>
      </c>
      <c r="AA1463" s="14">
        <v>640.61</v>
      </c>
      <c r="AB1463" s="2">
        <v>1341470</v>
      </c>
      <c r="AC1463" s="27">
        <v>3.6999999999999998E-2</v>
      </c>
      <c r="AD1463" s="14">
        <v>718.79</v>
      </c>
    </row>
    <row r="1464" spans="1:31" x14ac:dyDescent="0.3">
      <c r="A1464" t="s">
        <v>2058</v>
      </c>
      <c r="B1464" t="s">
        <v>188</v>
      </c>
      <c r="C1464" t="s">
        <v>188</v>
      </c>
      <c r="D1464" t="s">
        <v>188</v>
      </c>
      <c r="E1464" s="2">
        <v>138</v>
      </c>
      <c r="F1464" s="27">
        <v>1.3565319964612209E-2</v>
      </c>
      <c r="G1464" s="14">
        <v>40</v>
      </c>
      <c r="H1464" s="2">
        <v>84</v>
      </c>
      <c r="I1464" s="27">
        <v>7.7184599834604429E-3</v>
      </c>
      <c r="J1464" s="14">
        <v>36.969695999999999</v>
      </c>
      <c r="L1464" t="s">
        <v>188</v>
      </c>
      <c r="M1464" t="s">
        <v>188</v>
      </c>
      <c r="N1464" t="s">
        <v>188</v>
      </c>
      <c r="O1464" s="2">
        <v>11197</v>
      </c>
      <c r="P1464" s="27">
        <v>1.2999999999999999E-2</v>
      </c>
      <c r="Q1464" s="14">
        <v>361</v>
      </c>
      <c r="R1464" s="2">
        <v>12146</v>
      </c>
      <c r="S1464" s="27">
        <v>1.2999999999999999E-2</v>
      </c>
      <c r="T1464" s="14">
        <v>355.76</v>
      </c>
      <c r="V1464" t="s">
        <v>188</v>
      </c>
      <c r="W1464" t="s">
        <v>188</v>
      </c>
      <c r="X1464" t="s">
        <v>188</v>
      </c>
      <c r="Y1464" s="2">
        <v>467412</v>
      </c>
      <c r="Z1464" s="27">
        <v>1.2999999999999999E-2</v>
      </c>
      <c r="AA1464" s="14">
        <v>2248</v>
      </c>
      <c r="AB1464" s="2">
        <v>502760</v>
      </c>
      <c r="AC1464" s="27">
        <v>1.4E-2</v>
      </c>
      <c r="AD1464" s="14">
        <v>2773.33</v>
      </c>
    </row>
    <row r="1465" spans="1:31" x14ac:dyDescent="0.3">
      <c r="A1465" t="s">
        <v>2059</v>
      </c>
      <c r="B1465" t="s">
        <v>188</v>
      </c>
      <c r="C1465" t="s">
        <v>188</v>
      </c>
      <c r="D1465" t="s">
        <v>188</v>
      </c>
      <c r="E1465" s="2">
        <v>74</v>
      </c>
      <c r="F1465" s="27">
        <v>7.274157082473213E-3</v>
      </c>
      <c r="G1465" s="14">
        <v>43.030303030303003</v>
      </c>
      <c r="H1465" s="2">
        <v>103</v>
      </c>
      <c r="I1465" s="27">
        <v>9.4643021225764949E-3</v>
      </c>
      <c r="J1465" s="14">
        <v>51.515152</v>
      </c>
      <c r="L1465" t="s">
        <v>188</v>
      </c>
      <c r="M1465" t="s">
        <v>188</v>
      </c>
      <c r="N1465" t="s">
        <v>188</v>
      </c>
      <c r="O1465" s="2">
        <v>14699</v>
      </c>
      <c r="P1465" s="27">
        <v>1.7000000000000001E-2</v>
      </c>
      <c r="Q1465" s="14">
        <v>387.88</v>
      </c>
      <c r="R1465" s="2">
        <v>16058</v>
      </c>
      <c r="S1465" s="27">
        <v>1.7999999999999999E-2</v>
      </c>
      <c r="T1465" s="14">
        <v>366.06</v>
      </c>
      <c r="V1465" t="s">
        <v>188</v>
      </c>
      <c r="W1465" t="s">
        <v>188</v>
      </c>
      <c r="X1465" t="s">
        <v>188</v>
      </c>
      <c r="Y1465" s="2">
        <v>730214</v>
      </c>
      <c r="Z1465" s="27">
        <v>2.1000000000000001E-2</v>
      </c>
      <c r="AA1465" s="14">
        <v>2224.2399999999998</v>
      </c>
      <c r="AB1465" s="2">
        <v>838710</v>
      </c>
      <c r="AC1465" s="27">
        <v>2.3E-2</v>
      </c>
      <c r="AD1465" s="14">
        <v>2860</v>
      </c>
    </row>
    <row r="1466" spans="1:31" x14ac:dyDescent="0.3">
      <c r="A1466" s="18"/>
      <c r="B1466" s="18"/>
      <c r="C1466" s="18"/>
      <c r="D1466" s="18"/>
      <c r="E1466" s="18"/>
      <c r="F1466" s="18"/>
      <c r="G1466" s="18"/>
      <c r="H1466" s="18"/>
      <c r="I1466" s="18"/>
      <c r="J1466" s="18"/>
      <c r="K1466" s="18"/>
      <c r="L1466" s="18"/>
      <c r="M1466" s="18"/>
      <c r="N1466" s="18"/>
      <c r="O1466" s="18"/>
      <c r="P1466" s="18"/>
      <c r="Q1466" s="18"/>
      <c r="R1466" s="18"/>
      <c r="S1466" s="18"/>
      <c r="T1466" s="18"/>
      <c r="U1466" s="18"/>
      <c r="V1466" s="18"/>
      <c r="W1466" s="18"/>
      <c r="X1466" s="18"/>
      <c r="Y1466" s="18"/>
      <c r="Z1466" s="18"/>
      <c r="AA1466" s="18"/>
      <c r="AB1466" s="18"/>
      <c r="AC1466" s="18"/>
      <c r="AD1466" s="18"/>
      <c r="AE1466" s="18"/>
    </row>
    <row r="1467" spans="1:31" x14ac:dyDescent="0.3">
      <c r="A1467" s="122" t="s">
        <v>2060</v>
      </c>
      <c r="B1467" s="122"/>
      <c r="C1467" s="122"/>
      <c r="D1467" s="122"/>
      <c r="E1467" s="122"/>
      <c r="F1467" s="122"/>
      <c r="G1467" s="122"/>
      <c r="H1467" s="122"/>
      <c r="I1467" s="122"/>
      <c r="J1467" s="122"/>
      <c r="K1467" s="122"/>
      <c r="L1467" s="122"/>
      <c r="M1467" s="122"/>
      <c r="N1467" s="122"/>
      <c r="O1467" s="122"/>
      <c r="P1467" s="122"/>
      <c r="Q1467" s="122"/>
      <c r="R1467" s="122"/>
      <c r="S1467" s="122"/>
      <c r="T1467" s="122"/>
      <c r="U1467" s="122"/>
      <c r="V1467" s="122"/>
      <c r="W1467" s="122"/>
      <c r="X1467" s="122"/>
      <c r="Y1467" s="122"/>
      <c r="Z1467" s="122"/>
      <c r="AA1467" s="122"/>
      <c r="AB1467" s="122"/>
      <c r="AC1467" s="122"/>
      <c r="AD1467" s="122"/>
      <c r="AE1467" s="122"/>
    </row>
    <row r="1468" spans="1:31" x14ac:dyDescent="0.3">
      <c r="B1468" t="s">
        <v>188</v>
      </c>
      <c r="C1468" t="s">
        <v>188</v>
      </c>
      <c r="D1468" t="s">
        <v>188</v>
      </c>
      <c r="E1468" s="198" t="s">
        <v>1720</v>
      </c>
      <c r="F1468" s="198"/>
      <c r="G1468" s="198" t="s">
        <v>1721</v>
      </c>
      <c r="H1468" s="198" t="s">
        <v>1720</v>
      </c>
      <c r="I1468" s="198"/>
      <c r="J1468" s="198" t="s">
        <v>1721</v>
      </c>
      <c r="K1468" t="s">
        <v>188</v>
      </c>
      <c r="L1468" t="s">
        <v>188</v>
      </c>
      <c r="M1468" t="s">
        <v>188</v>
      </c>
      <c r="N1468" t="s">
        <v>188</v>
      </c>
      <c r="O1468" s="198" t="s">
        <v>1720</v>
      </c>
      <c r="P1468" s="198"/>
      <c r="Q1468" s="198" t="s">
        <v>1721</v>
      </c>
      <c r="R1468" s="198" t="s">
        <v>1720</v>
      </c>
      <c r="S1468" s="198"/>
      <c r="T1468" s="198" t="s">
        <v>1721</v>
      </c>
      <c r="U1468" t="s">
        <v>188</v>
      </c>
      <c r="V1468" t="s">
        <v>188</v>
      </c>
      <c r="W1468" t="s">
        <v>188</v>
      </c>
      <c r="X1468" t="s">
        <v>188</v>
      </c>
      <c r="Y1468" s="198" t="s">
        <v>1720</v>
      </c>
      <c r="Z1468" s="198"/>
      <c r="AA1468" s="198" t="s">
        <v>1721</v>
      </c>
      <c r="AB1468" s="198" t="s">
        <v>1720</v>
      </c>
      <c r="AC1468" s="198"/>
      <c r="AD1468" s="198" t="s">
        <v>1721</v>
      </c>
      <c r="AE1468" t="s">
        <v>188</v>
      </c>
    </row>
    <row r="1469" spans="1:31" x14ac:dyDescent="0.3">
      <c r="A1469" t="s">
        <v>190</v>
      </c>
      <c r="B1469" t="s">
        <v>188</v>
      </c>
      <c r="C1469" t="s">
        <v>188</v>
      </c>
      <c r="D1469" t="s">
        <v>188</v>
      </c>
      <c r="E1469" s="2">
        <v>10173</v>
      </c>
      <c r="F1469" s="27" t="s">
        <v>188</v>
      </c>
      <c r="G1469" s="14">
        <v>131.51515151515099</v>
      </c>
      <c r="H1469" s="2">
        <v>10883</v>
      </c>
      <c r="I1469" s="27" t="s">
        <v>188</v>
      </c>
      <c r="J1469" s="14">
        <v>156.363632</v>
      </c>
      <c r="L1469" t="s">
        <v>188</v>
      </c>
      <c r="M1469" t="s">
        <v>188</v>
      </c>
      <c r="N1469" t="s">
        <v>188</v>
      </c>
      <c r="O1469" s="2">
        <v>865910</v>
      </c>
      <c r="P1469" s="27" t="s">
        <v>188</v>
      </c>
      <c r="Q1469" s="14">
        <v>398.18</v>
      </c>
      <c r="R1469" s="2">
        <v>902231</v>
      </c>
      <c r="S1469" s="27" t="s">
        <v>188</v>
      </c>
      <c r="T1469" s="14">
        <v>475.15</v>
      </c>
      <c r="V1469" t="s">
        <v>188</v>
      </c>
      <c r="W1469" t="s">
        <v>188</v>
      </c>
      <c r="X1469" t="s">
        <v>188</v>
      </c>
      <c r="Y1469" s="2">
        <v>35400693</v>
      </c>
      <c r="Z1469" s="27" t="s">
        <v>188</v>
      </c>
      <c r="AA1469" s="14">
        <v>1443.03</v>
      </c>
      <c r="AB1469" s="2">
        <v>36429855</v>
      </c>
      <c r="AC1469" s="27" t="s">
        <v>188</v>
      </c>
      <c r="AD1469" s="14">
        <v>1813.33</v>
      </c>
    </row>
    <row r="1470" spans="1:31" x14ac:dyDescent="0.3">
      <c r="A1470" t="s">
        <v>2042</v>
      </c>
      <c r="B1470" t="s">
        <v>188</v>
      </c>
      <c r="C1470" t="s">
        <v>188</v>
      </c>
      <c r="D1470" t="s">
        <v>188</v>
      </c>
      <c r="E1470" s="2">
        <v>5331</v>
      </c>
      <c r="F1470" s="27">
        <v>0.52403420819817159</v>
      </c>
      <c r="G1470" s="14">
        <v>195.75757575757501</v>
      </c>
      <c r="H1470" s="2">
        <v>5573</v>
      </c>
      <c r="I1470" s="27">
        <v>0.51208306533125059</v>
      </c>
      <c r="J1470" s="14">
        <v>217.57576</v>
      </c>
      <c r="L1470" t="s">
        <v>188</v>
      </c>
      <c r="M1470" t="s">
        <v>188</v>
      </c>
      <c r="N1470" t="s">
        <v>188</v>
      </c>
      <c r="O1470" s="2">
        <v>427628</v>
      </c>
      <c r="P1470" s="27">
        <v>0.49399999999999999</v>
      </c>
      <c r="Q1470" s="14">
        <v>341.21</v>
      </c>
      <c r="R1470" s="2">
        <v>446014</v>
      </c>
      <c r="S1470" s="27">
        <v>0.49399999999999999</v>
      </c>
      <c r="T1470" s="14">
        <v>411.52</v>
      </c>
      <c r="V1470" t="s">
        <v>188</v>
      </c>
      <c r="W1470" t="s">
        <v>188</v>
      </c>
      <c r="X1470" t="s">
        <v>188</v>
      </c>
      <c r="Y1470" s="2">
        <v>17405072</v>
      </c>
      <c r="Z1470" s="27">
        <v>0.49199999999999999</v>
      </c>
      <c r="AA1470" s="14">
        <v>1794.55</v>
      </c>
      <c r="AB1470" s="2">
        <v>17932063</v>
      </c>
      <c r="AC1470" s="27">
        <v>0.49199999999999999</v>
      </c>
      <c r="AD1470" s="14">
        <v>2207.27</v>
      </c>
    </row>
    <row r="1471" spans="1:31" x14ac:dyDescent="0.3">
      <c r="A1471" t="s">
        <v>2045</v>
      </c>
      <c r="B1471" t="s">
        <v>188</v>
      </c>
      <c r="C1471" t="s">
        <v>188</v>
      </c>
      <c r="D1471" t="s">
        <v>188</v>
      </c>
      <c r="E1471" s="2">
        <v>1351</v>
      </c>
      <c r="F1471" s="27">
        <v>0.13280251646515284</v>
      </c>
      <c r="G1471" s="14">
        <v>121.818181818181</v>
      </c>
      <c r="H1471" s="2">
        <v>1868</v>
      </c>
      <c r="I1471" s="27">
        <v>0.17164384820362033</v>
      </c>
      <c r="J1471" s="14">
        <v>169.090912</v>
      </c>
      <c r="L1471" t="s">
        <v>188</v>
      </c>
      <c r="M1471" t="s">
        <v>188</v>
      </c>
      <c r="N1471" t="s">
        <v>188</v>
      </c>
      <c r="O1471" s="2">
        <v>101033</v>
      </c>
      <c r="P1471" s="27">
        <v>0.11700000000000001</v>
      </c>
      <c r="Q1471" s="14">
        <v>66.06</v>
      </c>
      <c r="R1471" s="2">
        <v>104414</v>
      </c>
      <c r="S1471" s="27">
        <v>0.11600000000000001</v>
      </c>
      <c r="T1471" s="14">
        <v>48.48</v>
      </c>
      <c r="V1471" t="s">
        <v>188</v>
      </c>
      <c r="W1471" t="s">
        <v>188</v>
      </c>
      <c r="X1471" t="s">
        <v>188</v>
      </c>
      <c r="Y1471" s="2">
        <v>3391724</v>
      </c>
      <c r="Z1471" s="27">
        <v>9.6000000000000002E-2</v>
      </c>
      <c r="AA1471" s="14">
        <v>489.7</v>
      </c>
      <c r="AB1471" s="2">
        <v>3334728</v>
      </c>
      <c r="AC1471" s="27">
        <v>9.1999999999999998E-2</v>
      </c>
      <c r="AD1471" s="14">
        <v>715.76</v>
      </c>
    </row>
    <row r="1472" spans="1:31" x14ac:dyDescent="0.3">
      <c r="A1472" t="s">
        <v>2061</v>
      </c>
      <c r="B1472" t="s">
        <v>188</v>
      </c>
      <c r="C1472" t="s">
        <v>188</v>
      </c>
      <c r="D1472" t="s">
        <v>188</v>
      </c>
      <c r="E1472" s="2">
        <v>0</v>
      </c>
      <c r="F1472" s="27">
        <v>0</v>
      </c>
      <c r="G1472" s="14">
        <v>11.5151515151515</v>
      </c>
      <c r="H1472" s="2">
        <v>0</v>
      </c>
      <c r="I1472" s="27">
        <v>0</v>
      </c>
      <c r="J1472" s="14">
        <v>12.727273</v>
      </c>
      <c r="L1472" t="s">
        <v>188</v>
      </c>
      <c r="M1472" t="s">
        <v>188</v>
      </c>
      <c r="N1472" t="s">
        <v>188</v>
      </c>
      <c r="O1472" s="2">
        <v>1185</v>
      </c>
      <c r="P1472" s="27">
        <v>1E-3</v>
      </c>
      <c r="Q1472" s="14">
        <v>158.18</v>
      </c>
      <c r="R1472" s="2">
        <v>1139</v>
      </c>
      <c r="S1472" s="27">
        <v>1E-3</v>
      </c>
      <c r="T1472" s="14">
        <v>140.61000000000001</v>
      </c>
      <c r="V1472" t="s">
        <v>188</v>
      </c>
      <c r="W1472" t="s">
        <v>188</v>
      </c>
      <c r="X1472" t="s">
        <v>188</v>
      </c>
      <c r="Y1472" s="2">
        <v>37293</v>
      </c>
      <c r="Z1472" s="27">
        <v>1E-3</v>
      </c>
      <c r="AA1472" s="14">
        <v>725.45</v>
      </c>
      <c r="AB1472" s="2">
        <v>46698</v>
      </c>
      <c r="AC1472" s="27">
        <v>1E-3</v>
      </c>
      <c r="AD1472" s="14">
        <v>1167.27</v>
      </c>
    </row>
    <row r="1473" spans="1:30" x14ac:dyDescent="0.3">
      <c r="A1473" t="s">
        <v>2062</v>
      </c>
      <c r="B1473" t="s">
        <v>188</v>
      </c>
      <c r="C1473" t="s">
        <v>188</v>
      </c>
      <c r="D1473" t="s">
        <v>188</v>
      </c>
      <c r="E1473" s="2">
        <v>1351</v>
      </c>
      <c r="F1473" s="27">
        <v>0.13280251646515284</v>
      </c>
      <c r="G1473" s="14">
        <v>121.818181818181</v>
      </c>
      <c r="H1473" s="2">
        <v>1868</v>
      </c>
      <c r="I1473" s="27">
        <v>0.17164384820362033</v>
      </c>
      <c r="J1473" s="14">
        <v>169.090912</v>
      </c>
      <c r="L1473" t="s">
        <v>188</v>
      </c>
      <c r="M1473" t="s">
        <v>188</v>
      </c>
      <c r="N1473" t="s">
        <v>188</v>
      </c>
      <c r="O1473" s="2">
        <v>99848</v>
      </c>
      <c r="P1473" s="27">
        <v>0.115</v>
      </c>
      <c r="Q1473" s="14">
        <v>169.09</v>
      </c>
      <c r="R1473" s="2">
        <v>103275</v>
      </c>
      <c r="S1473" s="27">
        <v>0.114</v>
      </c>
      <c r="T1473" s="14">
        <v>149.09</v>
      </c>
      <c r="V1473" t="s">
        <v>188</v>
      </c>
      <c r="W1473" t="s">
        <v>188</v>
      </c>
      <c r="X1473" t="s">
        <v>188</v>
      </c>
      <c r="Y1473" s="2">
        <v>3354431</v>
      </c>
      <c r="Z1473" s="27">
        <v>9.5000000000000001E-2</v>
      </c>
      <c r="AA1473" s="14">
        <v>827.27</v>
      </c>
      <c r="AB1473" s="2">
        <v>3288030</v>
      </c>
      <c r="AC1473" s="27">
        <v>0.09</v>
      </c>
      <c r="AD1473" s="14">
        <v>1340</v>
      </c>
    </row>
    <row r="1474" spans="1:30" x14ac:dyDescent="0.3">
      <c r="A1474" t="s">
        <v>2046</v>
      </c>
      <c r="B1474" t="s">
        <v>188</v>
      </c>
      <c r="C1474" t="s">
        <v>188</v>
      </c>
      <c r="D1474" t="s">
        <v>188</v>
      </c>
      <c r="E1474" s="2">
        <v>1774</v>
      </c>
      <c r="F1474" s="27">
        <v>0.17438317113929028</v>
      </c>
      <c r="G1474" s="14">
        <v>156.969696969696</v>
      </c>
      <c r="H1474" s="2">
        <v>1116</v>
      </c>
      <c r="I1474" s="27">
        <v>0.10254525406597445</v>
      </c>
      <c r="J1474" s="14">
        <v>144.24243200000001</v>
      </c>
      <c r="L1474" t="s">
        <v>188</v>
      </c>
      <c r="M1474" t="s">
        <v>188</v>
      </c>
      <c r="N1474" t="s">
        <v>188</v>
      </c>
      <c r="O1474" s="2">
        <v>122984</v>
      </c>
      <c r="P1474" s="27">
        <v>0.14199999999999999</v>
      </c>
      <c r="Q1474" s="14">
        <v>195.76</v>
      </c>
      <c r="R1474" s="2">
        <v>123730</v>
      </c>
      <c r="S1474" s="27">
        <v>0.13700000000000001</v>
      </c>
      <c r="T1474" s="14">
        <v>256.97000000000003</v>
      </c>
      <c r="V1474" t="s">
        <v>188</v>
      </c>
      <c r="W1474" t="s">
        <v>188</v>
      </c>
      <c r="X1474" t="s">
        <v>188</v>
      </c>
      <c r="Y1474" s="2">
        <v>4741790</v>
      </c>
      <c r="Z1474" s="27">
        <v>0.13400000000000001</v>
      </c>
      <c r="AA1474" s="14">
        <v>1612.12</v>
      </c>
      <c r="AB1474" s="2">
        <v>4816407</v>
      </c>
      <c r="AC1474" s="27">
        <v>0.13200000000000001</v>
      </c>
      <c r="AD1474" s="14">
        <v>1673.33</v>
      </c>
    </row>
    <row r="1475" spans="1:30" x14ac:dyDescent="0.3">
      <c r="A1475" t="s">
        <v>2061</v>
      </c>
      <c r="B1475" t="s">
        <v>188</v>
      </c>
      <c r="C1475" t="s">
        <v>188</v>
      </c>
      <c r="D1475" t="s">
        <v>188</v>
      </c>
      <c r="E1475" s="2">
        <v>0</v>
      </c>
      <c r="F1475" s="27">
        <v>0</v>
      </c>
      <c r="G1475" s="14">
        <v>11.5151515151515</v>
      </c>
      <c r="H1475" s="2">
        <v>0</v>
      </c>
      <c r="I1475" s="27">
        <v>0</v>
      </c>
      <c r="J1475" s="14">
        <v>12.727273</v>
      </c>
      <c r="L1475" t="s">
        <v>188</v>
      </c>
      <c r="M1475" t="s">
        <v>188</v>
      </c>
      <c r="N1475" t="s">
        <v>188</v>
      </c>
      <c r="O1475" s="2">
        <v>1143</v>
      </c>
      <c r="P1475" s="27">
        <v>1E-3</v>
      </c>
      <c r="Q1475" s="14">
        <v>152.72999999999999</v>
      </c>
      <c r="R1475" s="2">
        <v>1306</v>
      </c>
      <c r="S1475" s="27">
        <v>1E-3</v>
      </c>
      <c r="T1475" s="14">
        <v>196.36</v>
      </c>
      <c r="V1475" t="s">
        <v>188</v>
      </c>
      <c r="W1475" t="s">
        <v>188</v>
      </c>
      <c r="X1475" t="s">
        <v>188</v>
      </c>
      <c r="Y1475" s="2">
        <v>41345</v>
      </c>
      <c r="Z1475" s="27">
        <v>1E-3</v>
      </c>
      <c r="AA1475" s="14">
        <v>853.33</v>
      </c>
      <c r="AB1475" s="2">
        <v>42696</v>
      </c>
      <c r="AC1475" s="27">
        <v>1E-3</v>
      </c>
      <c r="AD1475" s="14">
        <v>1030.9100000000001</v>
      </c>
    </row>
    <row r="1476" spans="1:30" x14ac:dyDescent="0.3">
      <c r="A1476" t="s">
        <v>2062</v>
      </c>
      <c r="B1476" t="s">
        <v>188</v>
      </c>
      <c r="C1476" t="s">
        <v>188</v>
      </c>
      <c r="D1476" t="s">
        <v>188</v>
      </c>
      <c r="E1476" s="2">
        <v>1774</v>
      </c>
      <c r="F1476" s="27">
        <v>0.17438317113929028</v>
      </c>
      <c r="G1476" s="14">
        <v>156.969696969696</v>
      </c>
      <c r="H1476" s="2">
        <v>1116</v>
      </c>
      <c r="I1476" s="27">
        <v>0.10254525406597445</v>
      </c>
      <c r="J1476" s="14">
        <v>144.24243200000001</v>
      </c>
      <c r="L1476" t="s">
        <v>188</v>
      </c>
      <c r="M1476" t="s">
        <v>188</v>
      </c>
      <c r="N1476" t="s">
        <v>188</v>
      </c>
      <c r="O1476" s="2">
        <v>121841</v>
      </c>
      <c r="P1476" s="27">
        <v>0.14099999999999999</v>
      </c>
      <c r="Q1476" s="14">
        <v>254.55</v>
      </c>
      <c r="R1476" s="2">
        <v>122424</v>
      </c>
      <c r="S1476" s="27">
        <v>0.13600000000000001</v>
      </c>
      <c r="T1476" s="14">
        <v>330.3</v>
      </c>
      <c r="V1476" t="s">
        <v>188</v>
      </c>
      <c r="W1476" t="s">
        <v>188</v>
      </c>
      <c r="X1476" t="s">
        <v>188</v>
      </c>
      <c r="Y1476" s="2">
        <v>4700445</v>
      </c>
      <c r="Z1476" s="27">
        <v>0.13300000000000001</v>
      </c>
      <c r="AA1476" s="14">
        <v>1869.09</v>
      </c>
      <c r="AB1476" s="2">
        <v>4773711</v>
      </c>
      <c r="AC1476" s="27">
        <v>0.13100000000000001</v>
      </c>
      <c r="AD1476" s="14">
        <v>1983.64</v>
      </c>
    </row>
    <row r="1477" spans="1:30" x14ac:dyDescent="0.3">
      <c r="A1477" t="s">
        <v>2047</v>
      </c>
      <c r="B1477" t="s">
        <v>188</v>
      </c>
      <c r="C1477" t="s">
        <v>188</v>
      </c>
      <c r="D1477" t="s">
        <v>188</v>
      </c>
      <c r="E1477" s="2">
        <v>1971</v>
      </c>
      <c r="F1477" s="27">
        <v>0.19374815688587438</v>
      </c>
      <c r="G1477" s="14">
        <v>173.333333333333</v>
      </c>
      <c r="H1477" s="2">
        <v>2160</v>
      </c>
      <c r="I1477" s="27">
        <v>0.19847468528898282</v>
      </c>
      <c r="J1477" s="14">
        <v>170.30302399999999</v>
      </c>
      <c r="L1477" t="s">
        <v>188</v>
      </c>
      <c r="M1477" t="s">
        <v>188</v>
      </c>
      <c r="N1477" t="s">
        <v>188</v>
      </c>
      <c r="O1477" s="2">
        <v>158515</v>
      </c>
      <c r="P1477" s="27">
        <v>0.183</v>
      </c>
      <c r="Q1477" s="14">
        <v>232.12</v>
      </c>
      <c r="R1477" s="2">
        <v>164579</v>
      </c>
      <c r="S1477" s="27">
        <v>0.182</v>
      </c>
      <c r="T1477" s="14">
        <v>284.85000000000002</v>
      </c>
      <c r="V1477" t="s">
        <v>188</v>
      </c>
      <c r="W1477" t="s">
        <v>188</v>
      </c>
      <c r="X1477" t="s">
        <v>188</v>
      </c>
      <c r="Y1477" s="2">
        <v>7195146</v>
      </c>
      <c r="Z1477" s="27">
        <v>0.20300000000000001</v>
      </c>
      <c r="AA1477" s="14">
        <v>1241.21</v>
      </c>
      <c r="AB1477" s="2">
        <v>7309447</v>
      </c>
      <c r="AC1477" s="27">
        <v>0.20100000000000001</v>
      </c>
      <c r="AD1477" s="14">
        <v>1505.45</v>
      </c>
    </row>
    <row r="1478" spans="1:30" x14ac:dyDescent="0.3">
      <c r="A1478" t="s">
        <v>2061</v>
      </c>
      <c r="B1478" t="s">
        <v>188</v>
      </c>
      <c r="C1478" t="s">
        <v>188</v>
      </c>
      <c r="D1478" t="s">
        <v>188</v>
      </c>
      <c r="E1478" s="2">
        <v>8</v>
      </c>
      <c r="F1478" s="27">
        <v>7.8639536026737437E-4</v>
      </c>
      <c r="G1478" s="14">
        <v>7.8787878787878798</v>
      </c>
      <c r="H1478" s="2">
        <v>13</v>
      </c>
      <c r="I1478" s="27">
        <v>1.1945235688688781E-3</v>
      </c>
      <c r="J1478" s="14">
        <v>11.515152</v>
      </c>
      <c r="L1478" t="s">
        <v>188</v>
      </c>
      <c r="M1478" t="s">
        <v>188</v>
      </c>
      <c r="N1478" t="s">
        <v>188</v>
      </c>
      <c r="O1478" s="2">
        <v>4215</v>
      </c>
      <c r="P1478" s="27">
        <v>5.0000000000000001E-3</v>
      </c>
      <c r="Q1478" s="14">
        <v>266.06</v>
      </c>
      <c r="R1478" s="2">
        <v>4629</v>
      </c>
      <c r="S1478" s="27">
        <v>5.0000000000000001E-3</v>
      </c>
      <c r="T1478" s="14">
        <v>321.82</v>
      </c>
      <c r="V1478" t="s">
        <v>188</v>
      </c>
      <c r="W1478" t="s">
        <v>188</v>
      </c>
      <c r="X1478" t="s">
        <v>188</v>
      </c>
      <c r="Y1478" s="2">
        <v>142612</v>
      </c>
      <c r="Z1478" s="27">
        <v>4.0000000000000001E-3</v>
      </c>
      <c r="AA1478" s="14">
        <v>1775.76</v>
      </c>
      <c r="AB1478" s="2">
        <v>135733</v>
      </c>
      <c r="AC1478" s="27">
        <v>4.0000000000000001E-3</v>
      </c>
      <c r="AD1478" s="14">
        <v>1958.79</v>
      </c>
    </row>
    <row r="1479" spans="1:30" x14ac:dyDescent="0.3">
      <c r="A1479" t="s">
        <v>2062</v>
      </c>
      <c r="B1479" t="s">
        <v>188</v>
      </c>
      <c r="C1479" t="s">
        <v>188</v>
      </c>
      <c r="D1479" t="s">
        <v>188</v>
      </c>
      <c r="E1479" s="2">
        <v>1963</v>
      </c>
      <c r="F1479" s="27">
        <v>0.19296176152560701</v>
      </c>
      <c r="G1479" s="14">
        <v>175.15151515151501</v>
      </c>
      <c r="H1479" s="2">
        <v>2147</v>
      </c>
      <c r="I1479" s="27">
        <v>0.19728016172011395</v>
      </c>
      <c r="J1479" s="14">
        <v>169.090912</v>
      </c>
      <c r="L1479" t="s">
        <v>188</v>
      </c>
      <c r="M1479" t="s">
        <v>188</v>
      </c>
      <c r="N1479" t="s">
        <v>188</v>
      </c>
      <c r="O1479" s="2">
        <v>154300</v>
      </c>
      <c r="P1479" s="27">
        <v>0.17799999999999999</v>
      </c>
      <c r="Q1479" s="14">
        <v>366.67</v>
      </c>
      <c r="R1479" s="2">
        <v>159950</v>
      </c>
      <c r="S1479" s="27">
        <v>0.17699999999999999</v>
      </c>
      <c r="T1479" s="14">
        <v>445.45</v>
      </c>
      <c r="V1479" t="s">
        <v>188</v>
      </c>
      <c r="W1479" t="s">
        <v>188</v>
      </c>
      <c r="X1479" t="s">
        <v>188</v>
      </c>
      <c r="Y1479" s="2">
        <v>7052534</v>
      </c>
      <c r="Z1479" s="27">
        <v>0.19900000000000001</v>
      </c>
      <c r="AA1479" s="14">
        <v>2341.21</v>
      </c>
      <c r="AB1479" s="2">
        <v>7173714</v>
      </c>
      <c r="AC1479" s="27">
        <v>0.19700000000000001</v>
      </c>
      <c r="AD1479" s="14">
        <v>2529.09</v>
      </c>
    </row>
    <row r="1480" spans="1:30" x14ac:dyDescent="0.3">
      <c r="A1480" t="s">
        <v>2048</v>
      </c>
      <c r="B1480" t="s">
        <v>188</v>
      </c>
      <c r="C1480" t="s">
        <v>188</v>
      </c>
      <c r="D1480" t="s">
        <v>188</v>
      </c>
      <c r="E1480" s="2">
        <v>141</v>
      </c>
      <c r="F1480" s="27">
        <v>1.3860218224712475E-2</v>
      </c>
      <c r="G1480" s="14">
        <v>46.6666666666666</v>
      </c>
      <c r="H1480" s="2">
        <v>271</v>
      </c>
      <c r="I1480" s="27">
        <v>2.4901222089497382E-2</v>
      </c>
      <c r="J1480" s="14">
        <v>89.090909999999994</v>
      </c>
      <c r="L1480" t="s">
        <v>188</v>
      </c>
      <c r="M1480" t="s">
        <v>188</v>
      </c>
      <c r="N1480" t="s">
        <v>188</v>
      </c>
      <c r="O1480" s="2">
        <v>27069</v>
      </c>
      <c r="P1480" s="27">
        <v>3.1E-2</v>
      </c>
      <c r="Q1480" s="14">
        <v>68.48</v>
      </c>
      <c r="R1480" s="2">
        <v>33167</v>
      </c>
      <c r="S1480" s="27">
        <v>3.6999999999999998E-2</v>
      </c>
      <c r="T1480" s="14">
        <v>53.33</v>
      </c>
      <c r="V1480" t="s">
        <v>188</v>
      </c>
      <c r="W1480" t="s">
        <v>188</v>
      </c>
      <c r="X1480" t="s">
        <v>188</v>
      </c>
      <c r="Y1480" s="2">
        <v>1235980</v>
      </c>
      <c r="Z1480" s="27">
        <v>3.5000000000000003E-2</v>
      </c>
      <c r="AA1480" s="14">
        <v>441.21</v>
      </c>
      <c r="AB1480" s="2">
        <v>1503403</v>
      </c>
      <c r="AC1480" s="27">
        <v>4.1000000000000002E-2</v>
      </c>
      <c r="AD1480" s="14">
        <v>581.21</v>
      </c>
    </row>
    <row r="1481" spans="1:30" x14ac:dyDescent="0.3">
      <c r="A1481" t="s">
        <v>2061</v>
      </c>
      <c r="B1481" t="s">
        <v>188</v>
      </c>
      <c r="C1481" t="s">
        <v>188</v>
      </c>
      <c r="D1481" t="s">
        <v>188</v>
      </c>
      <c r="E1481" s="2">
        <v>8</v>
      </c>
      <c r="F1481" s="27">
        <v>7.8639536026737437E-4</v>
      </c>
      <c r="G1481" s="14">
        <v>7.8787878787878798</v>
      </c>
      <c r="H1481" s="2">
        <v>0</v>
      </c>
      <c r="I1481" s="27">
        <v>0</v>
      </c>
      <c r="J1481" s="14">
        <v>12.727273</v>
      </c>
      <c r="L1481" t="s">
        <v>188</v>
      </c>
      <c r="M1481" t="s">
        <v>188</v>
      </c>
      <c r="N1481" t="s">
        <v>188</v>
      </c>
      <c r="O1481" s="2">
        <v>1396</v>
      </c>
      <c r="P1481" s="27">
        <v>2E-3</v>
      </c>
      <c r="Q1481" s="14">
        <v>143.03</v>
      </c>
      <c r="R1481" s="2">
        <v>1849</v>
      </c>
      <c r="S1481" s="27">
        <v>2E-3</v>
      </c>
      <c r="T1481" s="14">
        <v>180</v>
      </c>
      <c r="V1481" t="s">
        <v>188</v>
      </c>
      <c r="W1481" t="s">
        <v>188</v>
      </c>
      <c r="X1481" t="s">
        <v>188</v>
      </c>
      <c r="Y1481" s="2">
        <v>55151</v>
      </c>
      <c r="Z1481" s="27">
        <v>2E-3</v>
      </c>
      <c r="AA1481" s="14">
        <v>1024.24</v>
      </c>
      <c r="AB1481" s="2">
        <v>65179</v>
      </c>
      <c r="AC1481" s="27">
        <v>2E-3</v>
      </c>
      <c r="AD1481" s="14">
        <v>1267.8800000000001</v>
      </c>
    </row>
    <row r="1482" spans="1:30" x14ac:dyDescent="0.3">
      <c r="A1482" t="s">
        <v>2062</v>
      </c>
      <c r="B1482" t="s">
        <v>188</v>
      </c>
      <c r="C1482" t="s">
        <v>188</v>
      </c>
      <c r="D1482" t="s">
        <v>188</v>
      </c>
      <c r="E1482" s="2">
        <v>133</v>
      </c>
      <c r="F1482" s="27">
        <v>1.3073822864445099E-2</v>
      </c>
      <c r="G1482" s="14">
        <v>45.454545454545404</v>
      </c>
      <c r="H1482" s="2">
        <v>271</v>
      </c>
      <c r="I1482" s="27">
        <v>2.4901222089497382E-2</v>
      </c>
      <c r="J1482" s="14">
        <v>89.090909999999994</v>
      </c>
      <c r="L1482" t="s">
        <v>188</v>
      </c>
      <c r="M1482" t="s">
        <v>188</v>
      </c>
      <c r="N1482" t="s">
        <v>188</v>
      </c>
      <c r="O1482" s="2">
        <v>25673</v>
      </c>
      <c r="P1482" s="27">
        <v>0.03</v>
      </c>
      <c r="Q1482" s="14">
        <v>151.52000000000001</v>
      </c>
      <c r="R1482" s="2">
        <v>31318</v>
      </c>
      <c r="S1482" s="27">
        <v>3.5000000000000003E-2</v>
      </c>
      <c r="T1482" s="14">
        <v>183.03</v>
      </c>
      <c r="V1482" t="s">
        <v>188</v>
      </c>
      <c r="W1482" t="s">
        <v>188</v>
      </c>
      <c r="X1482" t="s">
        <v>188</v>
      </c>
      <c r="Y1482" s="2">
        <v>1180829</v>
      </c>
      <c r="Z1482" s="27">
        <v>3.3000000000000002E-2</v>
      </c>
      <c r="AA1482" s="14">
        <v>1187.27</v>
      </c>
      <c r="AB1482" s="2">
        <v>1438224</v>
      </c>
      <c r="AC1482" s="27">
        <v>3.9E-2</v>
      </c>
      <c r="AD1482" s="14">
        <v>1383.03</v>
      </c>
    </row>
    <row r="1483" spans="1:30" x14ac:dyDescent="0.3">
      <c r="A1483" t="s">
        <v>2049</v>
      </c>
      <c r="B1483" t="s">
        <v>188</v>
      </c>
      <c r="C1483" t="s">
        <v>188</v>
      </c>
      <c r="D1483" t="s">
        <v>188</v>
      </c>
      <c r="E1483" s="2">
        <v>94</v>
      </c>
      <c r="F1483" s="27">
        <v>9.2401454831416499E-3</v>
      </c>
      <c r="G1483" s="14">
        <v>36.969696969696898</v>
      </c>
      <c r="H1483" s="2">
        <v>158</v>
      </c>
      <c r="I1483" s="27">
        <v>1.4518055683175594E-2</v>
      </c>
      <c r="J1483" s="14">
        <v>53.939392099999999</v>
      </c>
      <c r="L1483" t="s">
        <v>188</v>
      </c>
      <c r="M1483" t="s">
        <v>188</v>
      </c>
      <c r="N1483" t="s">
        <v>188</v>
      </c>
      <c r="O1483" s="2">
        <v>18027</v>
      </c>
      <c r="P1483" s="27">
        <v>2.1000000000000001E-2</v>
      </c>
      <c r="Q1483" s="14">
        <v>72.73</v>
      </c>
      <c r="R1483" s="2">
        <v>20124</v>
      </c>
      <c r="S1483" s="27">
        <v>2.1999999999999999E-2</v>
      </c>
      <c r="T1483" s="14">
        <v>91.52</v>
      </c>
      <c r="V1483" t="s">
        <v>188</v>
      </c>
      <c r="W1483" t="s">
        <v>188</v>
      </c>
      <c r="X1483" t="s">
        <v>188</v>
      </c>
      <c r="Y1483" s="2">
        <v>840432</v>
      </c>
      <c r="Z1483" s="27">
        <v>2.4E-2</v>
      </c>
      <c r="AA1483" s="14">
        <v>598.17999999999995</v>
      </c>
      <c r="AB1483" s="2">
        <v>968078</v>
      </c>
      <c r="AC1483" s="27">
        <v>2.7E-2</v>
      </c>
      <c r="AD1483" s="14">
        <v>536.36</v>
      </c>
    </row>
    <row r="1484" spans="1:30" x14ac:dyDescent="0.3">
      <c r="A1484" t="s">
        <v>2061</v>
      </c>
      <c r="B1484" t="s">
        <v>188</v>
      </c>
      <c r="C1484" t="s">
        <v>188</v>
      </c>
      <c r="D1484" t="s">
        <v>188</v>
      </c>
      <c r="E1484" s="2">
        <v>7</v>
      </c>
      <c r="F1484" s="27">
        <v>6.8809594023395266E-4</v>
      </c>
      <c r="G1484" s="14">
        <v>6.6666666666666599</v>
      </c>
      <c r="H1484" s="2">
        <v>36</v>
      </c>
      <c r="I1484" s="27">
        <v>3.307911421483047E-3</v>
      </c>
      <c r="J1484" s="14">
        <v>26.060606</v>
      </c>
      <c r="L1484" t="s">
        <v>188</v>
      </c>
      <c r="M1484" t="s">
        <v>188</v>
      </c>
      <c r="N1484" t="s">
        <v>188</v>
      </c>
      <c r="O1484" s="2">
        <v>2556</v>
      </c>
      <c r="P1484" s="27">
        <v>3.0000000000000001E-3</v>
      </c>
      <c r="Q1484" s="14">
        <v>175.15</v>
      </c>
      <c r="R1484" s="2">
        <v>3291</v>
      </c>
      <c r="S1484" s="27">
        <v>4.0000000000000001E-3</v>
      </c>
      <c r="T1484" s="14">
        <v>243.03</v>
      </c>
      <c r="V1484" t="s">
        <v>188</v>
      </c>
      <c r="W1484" t="s">
        <v>188</v>
      </c>
      <c r="X1484" t="s">
        <v>188</v>
      </c>
      <c r="Y1484" s="2">
        <v>109148</v>
      </c>
      <c r="Z1484" s="27">
        <v>3.0000000000000001E-3</v>
      </c>
      <c r="AA1484" s="14">
        <v>1393.94</v>
      </c>
      <c r="AB1484" s="2">
        <v>127888</v>
      </c>
      <c r="AC1484" s="27">
        <v>4.0000000000000001E-3</v>
      </c>
      <c r="AD1484" s="14">
        <v>1620.61</v>
      </c>
    </row>
    <row r="1485" spans="1:30" x14ac:dyDescent="0.3">
      <c r="A1485" t="s">
        <v>2062</v>
      </c>
      <c r="B1485" t="s">
        <v>188</v>
      </c>
      <c r="C1485" t="s">
        <v>188</v>
      </c>
      <c r="D1485" t="s">
        <v>188</v>
      </c>
      <c r="E1485" s="2">
        <v>87</v>
      </c>
      <c r="F1485" s="27">
        <v>8.552049542907697E-3</v>
      </c>
      <c r="G1485" s="14">
        <v>36.969696969696898</v>
      </c>
      <c r="H1485" s="2">
        <v>122</v>
      </c>
      <c r="I1485" s="27">
        <v>1.1210144261692548E-2</v>
      </c>
      <c r="J1485" s="14">
        <v>50.303031900000001</v>
      </c>
      <c r="L1485" t="s">
        <v>188</v>
      </c>
      <c r="M1485" t="s">
        <v>188</v>
      </c>
      <c r="N1485" t="s">
        <v>188</v>
      </c>
      <c r="O1485" s="2">
        <v>15471</v>
      </c>
      <c r="P1485" s="27">
        <v>1.7999999999999999E-2</v>
      </c>
      <c r="Q1485" s="14">
        <v>200</v>
      </c>
      <c r="R1485" s="2">
        <v>16833</v>
      </c>
      <c r="S1485" s="27">
        <v>1.9E-2</v>
      </c>
      <c r="T1485" s="14">
        <v>263.02999999999997</v>
      </c>
      <c r="V1485" t="s">
        <v>188</v>
      </c>
      <c r="W1485" t="s">
        <v>188</v>
      </c>
      <c r="X1485" t="s">
        <v>188</v>
      </c>
      <c r="Y1485" s="2">
        <v>731284</v>
      </c>
      <c r="Z1485" s="27">
        <v>2.1000000000000001E-2</v>
      </c>
      <c r="AA1485" s="14">
        <v>1424.24</v>
      </c>
      <c r="AB1485" s="2">
        <v>840190</v>
      </c>
      <c r="AC1485" s="27">
        <v>2.3E-2</v>
      </c>
      <c r="AD1485" s="14">
        <v>1789.7</v>
      </c>
    </row>
    <row r="1486" spans="1:30" x14ac:dyDescent="0.3">
      <c r="A1486" t="s">
        <v>2050</v>
      </c>
      <c r="B1486" t="s">
        <v>188</v>
      </c>
      <c r="C1486" t="s">
        <v>188</v>
      </c>
      <c r="D1486" t="s">
        <v>188</v>
      </c>
      <c r="E1486" s="2">
        <v>4842</v>
      </c>
      <c r="F1486" s="27">
        <v>0.47596579180182835</v>
      </c>
      <c r="G1486" s="14">
        <v>203.030303030303</v>
      </c>
      <c r="H1486" s="2">
        <v>5310</v>
      </c>
      <c r="I1486" s="27">
        <v>0.48791693466874941</v>
      </c>
      <c r="J1486" s="14">
        <v>205.454544</v>
      </c>
      <c r="L1486" t="s">
        <v>188</v>
      </c>
      <c r="M1486" t="s">
        <v>188</v>
      </c>
      <c r="N1486" t="s">
        <v>188</v>
      </c>
      <c r="O1486" s="2">
        <v>438282</v>
      </c>
      <c r="P1486" s="27">
        <v>0.50600000000000001</v>
      </c>
      <c r="Q1486" s="14">
        <v>190.3</v>
      </c>
      <c r="R1486" s="2">
        <v>456217</v>
      </c>
      <c r="S1486" s="27">
        <v>0.50600000000000001</v>
      </c>
      <c r="T1486" s="14">
        <v>188.48</v>
      </c>
      <c r="V1486" t="s">
        <v>188</v>
      </c>
      <c r="W1486" t="s">
        <v>188</v>
      </c>
      <c r="X1486" t="s">
        <v>188</v>
      </c>
      <c r="Y1486" s="2">
        <v>17995621</v>
      </c>
      <c r="Z1486" s="27">
        <v>0.50800000000000001</v>
      </c>
      <c r="AA1486" s="14">
        <v>1210.9100000000001</v>
      </c>
      <c r="AB1486" s="2">
        <v>18497792</v>
      </c>
      <c r="AC1486" s="27">
        <v>0.50800000000000001</v>
      </c>
      <c r="AD1486" s="14">
        <v>1480</v>
      </c>
    </row>
    <row r="1487" spans="1:30" x14ac:dyDescent="0.3">
      <c r="A1487" t="s">
        <v>2045</v>
      </c>
      <c r="B1487" t="s">
        <v>188</v>
      </c>
      <c r="C1487" t="s">
        <v>188</v>
      </c>
      <c r="D1487" t="s">
        <v>188</v>
      </c>
      <c r="E1487" s="2">
        <v>1249</v>
      </c>
      <c r="F1487" s="27">
        <v>0.12277597562174383</v>
      </c>
      <c r="G1487" s="14">
        <v>166.06060606060601</v>
      </c>
      <c r="H1487" s="2">
        <v>1602</v>
      </c>
      <c r="I1487" s="27">
        <v>0.14720205825599558</v>
      </c>
      <c r="J1487" s="14">
        <v>159.393936</v>
      </c>
      <c r="L1487" t="s">
        <v>188</v>
      </c>
      <c r="M1487" t="s">
        <v>188</v>
      </c>
      <c r="N1487" t="s">
        <v>188</v>
      </c>
      <c r="O1487" s="2">
        <v>96999</v>
      </c>
      <c r="P1487" s="27">
        <v>0.112</v>
      </c>
      <c r="Q1487" s="14">
        <v>35.15</v>
      </c>
      <c r="R1487" s="2">
        <v>100308</v>
      </c>
      <c r="S1487" s="27">
        <v>0.111</v>
      </c>
      <c r="T1487" s="14">
        <v>53.94</v>
      </c>
      <c r="V1487" t="s">
        <v>188</v>
      </c>
      <c r="W1487" t="s">
        <v>188</v>
      </c>
      <c r="X1487" t="s">
        <v>188</v>
      </c>
      <c r="Y1487" s="2">
        <v>3255518</v>
      </c>
      <c r="Z1487" s="27">
        <v>9.1999999999999998E-2</v>
      </c>
      <c r="AA1487" s="14">
        <v>412.73</v>
      </c>
      <c r="AB1487" s="2">
        <v>3199308</v>
      </c>
      <c r="AC1487" s="27">
        <v>8.7999999999999995E-2</v>
      </c>
      <c r="AD1487" s="14">
        <v>523.03</v>
      </c>
    </row>
    <row r="1488" spans="1:30" x14ac:dyDescent="0.3">
      <c r="A1488" t="s">
        <v>2061</v>
      </c>
      <c r="B1488" t="s">
        <v>188</v>
      </c>
      <c r="C1488" t="s">
        <v>188</v>
      </c>
      <c r="D1488" t="s">
        <v>188</v>
      </c>
      <c r="E1488" s="2">
        <v>7</v>
      </c>
      <c r="F1488" s="27">
        <v>6.8809594023395266E-4</v>
      </c>
      <c r="G1488" s="14">
        <v>6.6666666666666599</v>
      </c>
      <c r="H1488" s="2">
        <v>0</v>
      </c>
      <c r="I1488" s="27">
        <v>0</v>
      </c>
      <c r="J1488" s="14">
        <v>12.727273</v>
      </c>
      <c r="L1488" t="s">
        <v>188</v>
      </c>
      <c r="M1488" t="s">
        <v>188</v>
      </c>
      <c r="N1488" t="s">
        <v>188</v>
      </c>
      <c r="O1488" s="2">
        <v>757</v>
      </c>
      <c r="P1488" s="27">
        <v>1E-3</v>
      </c>
      <c r="Q1488" s="14">
        <v>115.76</v>
      </c>
      <c r="R1488" s="2">
        <v>923</v>
      </c>
      <c r="S1488" s="27">
        <v>1E-3</v>
      </c>
      <c r="T1488" s="14">
        <v>168.48</v>
      </c>
      <c r="V1488" t="s">
        <v>188</v>
      </c>
      <c r="W1488" t="s">
        <v>188</v>
      </c>
      <c r="X1488" t="s">
        <v>188</v>
      </c>
      <c r="Y1488" s="2">
        <v>22979</v>
      </c>
      <c r="Z1488" s="27">
        <v>1E-3</v>
      </c>
      <c r="AA1488" s="14">
        <v>681.21</v>
      </c>
      <c r="AB1488" s="2">
        <v>24483</v>
      </c>
      <c r="AC1488" s="27">
        <v>1E-3</v>
      </c>
      <c r="AD1488" s="14">
        <v>789.7</v>
      </c>
    </row>
    <row r="1489" spans="1:31" x14ac:dyDescent="0.3">
      <c r="A1489" t="s">
        <v>2062</v>
      </c>
      <c r="B1489" t="s">
        <v>188</v>
      </c>
      <c r="C1489" t="s">
        <v>188</v>
      </c>
      <c r="D1489" t="s">
        <v>188</v>
      </c>
      <c r="E1489" s="2">
        <v>1242</v>
      </c>
      <c r="F1489" s="27">
        <v>0.12208787968150987</v>
      </c>
      <c r="G1489" s="14">
        <v>167.272727272727</v>
      </c>
      <c r="H1489" s="2">
        <v>1602</v>
      </c>
      <c r="I1489" s="27">
        <v>0.14720205825599558</v>
      </c>
      <c r="J1489" s="14">
        <v>159.393936</v>
      </c>
      <c r="L1489" t="s">
        <v>188</v>
      </c>
      <c r="M1489" t="s">
        <v>188</v>
      </c>
      <c r="N1489" t="s">
        <v>188</v>
      </c>
      <c r="O1489" s="2">
        <v>96242</v>
      </c>
      <c r="P1489" s="27">
        <v>0.111</v>
      </c>
      <c r="Q1489" s="14">
        <v>121</v>
      </c>
      <c r="R1489" s="2">
        <v>99385</v>
      </c>
      <c r="S1489" s="27">
        <v>0.11</v>
      </c>
      <c r="T1489" s="14">
        <v>180</v>
      </c>
      <c r="V1489" t="s">
        <v>188</v>
      </c>
      <c r="W1489" t="s">
        <v>188</v>
      </c>
      <c r="X1489" t="s">
        <v>188</v>
      </c>
      <c r="Y1489" s="2">
        <v>3232539</v>
      </c>
      <c r="Z1489" s="27">
        <v>9.0999999999999998E-2</v>
      </c>
      <c r="AA1489" s="14">
        <v>795</v>
      </c>
      <c r="AB1489" s="2">
        <v>3174825</v>
      </c>
      <c r="AC1489" s="27">
        <v>8.6999999999999994E-2</v>
      </c>
      <c r="AD1489" s="14">
        <v>903.03</v>
      </c>
    </row>
    <row r="1490" spans="1:31" x14ac:dyDescent="0.3">
      <c r="A1490" t="s">
        <v>2046</v>
      </c>
      <c r="B1490" t="s">
        <v>188</v>
      </c>
      <c r="C1490" t="s">
        <v>188</v>
      </c>
      <c r="D1490" t="s">
        <v>188</v>
      </c>
      <c r="E1490" s="2">
        <v>1529</v>
      </c>
      <c r="F1490" s="27">
        <v>0.15029981323110195</v>
      </c>
      <c r="G1490" s="14">
        <v>136.363636363636</v>
      </c>
      <c r="H1490" s="2">
        <v>1499</v>
      </c>
      <c r="I1490" s="27">
        <v>0.1377377561334191</v>
      </c>
      <c r="J1490" s="14">
        <v>180.606064</v>
      </c>
      <c r="L1490" t="s">
        <v>188</v>
      </c>
      <c r="M1490" t="s">
        <v>188</v>
      </c>
      <c r="N1490" t="s">
        <v>188</v>
      </c>
      <c r="O1490" s="2">
        <v>120747</v>
      </c>
      <c r="P1490" s="27">
        <v>0.13900000000000001</v>
      </c>
      <c r="Q1490" s="14">
        <v>55.15</v>
      </c>
      <c r="R1490" s="2">
        <v>121711</v>
      </c>
      <c r="S1490" s="27">
        <v>0.13500000000000001</v>
      </c>
      <c r="T1490" s="14">
        <v>62.42</v>
      </c>
      <c r="V1490" t="s">
        <v>188</v>
      </c>
      <c r="W1490" t="s">
        <v>188</v>
      </c>
      <c r="X1490" t="s">
        <v>188</v>
      </c>
      <c r="Y1490" s="2">
        <v>4637444</v>
      </c>
      <c r="Z1490" s="27">
        <v>0.13100000000000001</v>
      </c>
      <c r="AA1490" s="14">
        <v>757.58</v>
      </c>
      <c r="AB1490" s="2">
        <v>4690779</v>
      </c>
      <c r="AC1490" s="27">
        <v>0.129</v>
      </c>
      <c r="AD1490" s="14">
        <v>973.33</v>
      </c>
    </row>
    <row r="1491" spans="1:31" x14ac:dyDescent="0.3">
      <c r="A1491" t="s">
        <v>2061</v>
      </c>
      <c r="B1491" t="s">
        <v>188</v>
      </c>
      <c r="C1491" t="s">
        <v>188</v>
      </c>
      <c r="D1491" t="s">
        <v>188</v>
      </c>
      <c r="E1491" s="2">
        <v>0</v>
      </c>
      <c r="F1491" s="27">
        <v>0</v>
      </c>
      <c r="G1491" s="14">
        <v>11.5151515151515</v>
      </c>
      <c r="H1491" s="2">
        <v>0</v>
      </c>
      <c r="I1491" s="27">
        <v>0</v>
      </c>
      <c r="J1491" s="14">
        <v>12.727273</v>
      </c>
      <c r="L1491" t="s">
        <v>188</v>
      </c>
      <c r="M1491" t="s">
        <v>188</v>
      </c>
      <c r="N1491" t="s">
        <v>188</v>
      </c>
      <c r="O1491" s="2">
        <v>1032</v>
      </c>
      <c r="P1491" s="27">
        <v>1E-3</v>
      </c>
      <c r="Q1491" s="14">
        <v>156.97</v>
      </c>
      <c r="R1491" s="2">
        <v>1349</v>
      </c>
      <c r="S1491" s="27">
        <v>1E-3</v>
      </c>
      <c r="T1491" s="14">
        <v>194.55</v>
      </c>
      <c r="V1491" t="s">
        <v>188</v>
      </c>
      <c r="W1491" t="s">
        <v>188</v>
      </c>
      <c r="X1491" t="s">
        <v>188</v>
      </c>
      <c r="Y1491" s="2">
        <v>31516</v>
      </c>
      <c r="Z1491" s="27">
        <v>1E-3</v>
      </c>
      <c r="AA1491" s="14">
        <v>925.45</v>
      </c>
      <c r="AB1491" s="2">
        <v>32258</v>
      </c>
      <c r="AC1491" s="27">
        <v>1E-3</v>
      </c>
      <c r="AD1491" s="14">
        <v>1048.48</v>
      </c>
    </row>
    <row r="1492" spans="1:31" x14ac:dyDescent="0.3">
      <c r="A1492" t="s">
        <v>2062</v>
      </c>
      <c r="B1492" t="s">
        <v>188</v>
      </c>
      <c r="C1492" t="s">
        <v>188</v>
      </c>
      <c r="D1492" t="s">
        <v>188</v>
      </c>
      <c r="E1492" s="2">
        <v>1529</v>
      </c>
      <c r="F1492" s="27">
        <v>0.15029981323110195</v>
      </c>
      <c r="G1492" s="14">
        <v>136.363636363636</v>
      </c>
      <c r="H1492" s="2">
        <v>1499</v>
      </c>
      <c r="I1492" s="27">
        <v>0.1377377561334191</v>
      </c>
      <c r="J1492" s="14">
        <v>180.606064</v>
      </c>
      <c r="L1492" t="s">
        <v>188</v>
      </c>
      <c r="M1492" t="s">
        <v>188</v>
      </c>
      <c r="N1492" t="s">
        <v>188</v>
      </c>
      <c r="O1492" s="2">
        <v>119715</v>
      </c>
      <c r="P1492" s="27">
        <v>0.13800000000000001</v>
      </c>
      <c r="Q1492" s="14">
        <v>160.61000000000001</v>
      </c>
      <c r="R1492" s="2">
        <v>120362</v>
      </c>
      <c r="S1492" s="27">
        <v>0.13300000000000001</v>
      </c>
      <c r="T1492" s="14">
        <v>210.91</v>
      </c>
      <c r="V1492" t="s">
        <v>188</v>
      </c>
      <c r="W1492" t="s">
        <v>188</v>
      </c>
      <c r="X1492" t="s">
        <v>188</v>
      </c>
      <c r="Y1492" s="2">
        <v>4605928</v>
      </c>
      <c r="Z1492" s="27">
        <v>0.13</v>
      </c>
      <c r="AA1492" s="14">
        <v>1169.7</v>
      </c>
      <c r="AB1492" s="2">
        <v>4658521</v>
      </c>
      <c r="AC1492" s="27">
        <v>0.128</v>
      </c>
      <c r="AD1492" s="14">
        <v>1229.7</v>
      </c>
    </row>
    <row r="1493" spans="1:31" x14ac:dyDescent="0.3">
      <c r="A1493" t="s">
        <v>2047</v>
      </c>
      <c r="B1493" t="s">
        <v>188</v>
      </c>
      <c r="C1493" t="s">
        <v>188</v>
      </c>
      <c r="D1493" t="s">
        <v>188</v>
      </c>
      <c r="E1493" s="2">
        <v>1619</v>
      </c>
      <c r="F1493" s="27">
        <v>0.15914676103410991</v>
      </c>
      <c r="G1493" s="14">
        <v>117.575757575757</v>
      </c>
      <c r="H1493" s="2">
        <v>1801</v>
      </c>
      <c r="I1493" s="27">
        <v>0.16548745750252689</v>
      </c>
      <c r="J1493" s="14">
        <v>130.909088</v>
      </c>
      <c r="L1493" t="s">
        <v>188</v>
      </c>
      <c r="M1493" t="s">
        <v>188</v>
      </c>
      <c r="N1493" t="s">
        <v>188</v>
      </c>
      <c r="O1493" s="2">
        <v>164018</v>
      </c>
      <c r="P1493" s="27">
        <v>0.189</v>
      </c>
      <c r="Q1493" s="14">
        <v>62.42</v>
      </c>
      <c r="R1493" s="2">
        <v>168894</v>
      </c>
      <c r="S1493" s="27">
        <v>0.187</v>
      </c>
      <c r="T1493" s="14">
        <v>72.73</v>
      </c>
      <c r="V1493" t="s">
        <v>188</v>
      </c>
      <c r="W1493" t="s">
        <v>188</v>
      </c>
      <c r="X1493" t="s">
        <v>188</v>
      </c>
      <c r="Y1493" s="2">
        <v>7477809</v>
      </c>
      <c r="Z1493" s="27">
        <v>0.21099999999999999</v>
      </c>
      <c r="AA1493" s="14">
        <v>717.58</v>
      </c>
      <c r="AB1493" s="2">
        <v>7530762</v>
      </c>
      <c r="AC1493" s="27">
        <v>0.20699999999999999</v>
      </c>
      <c r="AD1493" s="14">
        <v>807.88</v>
      </c>
    </row>
    <row r="1494" spans="1:31" x14ac:dyDescent="0.3">
      <c r="A1494" t="s">
        <v>2061</v>
      </c>
      <c r="B1494" t="s">
        <v>188</v>
      </c>
      <c r="C1494" t="s">
        <v>188</v>
      </c>
      <c r="D1494" t="s">
        <v>188</v>
      </c>
      <c r="E1494" s="2">
        <v>65</v>
      </c>
      <c r="F1494" s="27">
        <v>6.3894623021724176E-3</v>
      </c>
      <c r="G1494" s="14">
        <v>39.393939393939398</v>
      </c>
      <c r="H1494" s="2">
        <v>12</v>
      </c>
      <c r="I1494" s="27">
        <v>1.1026371404943491E-3</v>
      </c>
      <c r="J1494" s="14">
        <v>10.909091</v>
      </c>
      <c r="L1494" t="s">
        <v>188</v>
      </c>
      <c r="M1494" t="s">
        <v>188</v>
      </c>
      <c r="N1494" t="s">
        <v>188</v>
      </c>
      <c r="O1494" s="2">
        <v>5727</v>
      </c>
      <c r="P1494" s="27">
        <v>7.0000000000000001E-3</v>
      </c>
      <c r="Q1494" s="14">
        <v>316.36</v>
      </c>
      <c r="R1494" s="2">
        <v>4973</v>
      </c>
      <c r="S1494" s="27">
        <v>6.0000000000000001E-3</v>
      </c>
      <c r="T1494" s="14">
        <v>328.48</v>
      </c>
      <c r="V1494" t="s">
        <v>188</v>
      </c>
      <c r="W1494" t="s">
        <v>188</v>
      </c>
      <c r="X1494" t="s">
        <v>188</v>
      </c>
      <c r="Y1494" s="2">
        <v>167253</v>
      </c>
      <c r="Z1494" s="27">
        <v>5.0000000000000001E-3</v>
      </c>
      <c r="AA1494" s="14">
        <v>1575.15</v>
      </c>
      <c r="AB1494" s="2">
        <v>150200</v>
      </c>
      <c r="AC1494" s="27">
        <v>4.0000000000000001E-3</v>
      </c>
      <c r="AD1494" s="14">
        <v>2046.06</v>
      </c>
    </row>
    <row r="1495" spans="1:31" x14ac:dyDescent="0.3">
      <c r="A1495" t="s">
        <v>2062</v>
      </c>
      <c r="B1495" t="s">
        <v>188</v>
      </c>
      <c r="C1495" t="s">
        <v>188</v>
      </c>
      <c r="D1495" t="s">
        <v>188</v>
      </c>
      <c r="E1495" s="2">
        <v>1554</v>
      </c>
      <c r="F1495" s="27">
        <v>0.15275729873193747</v>
      </c>
      <c r="G1495" s="14">
        <v>109.09090909090899</v>
      </c>
      <c r="H1495" s="2">
        <v>1789</v>
      </c>
      <c r="I1495" s="27">
        <v>0.16438482036203253</v>
      </c>
      <c r="J1495" s="14">
        <v>129.69697600000001</v>
      </c>
      <c r="L1495" t="s">
        <v>188</v>
      </c>
      <c r="M1495" t="s">
        <v>188</v>
      </c>
      <c r="N1495" t="s">
        <v>188</v>
      </c>
      <c r="O1495" s="2">
        <v>158291</v>
      </c>
      <c r="P1495" s="27">
        <v>0.183</v>
      </c>
      <c r="Q1495" s="14">
        <v>317.58</v>
      </c>
      <c r="R1495" s="2">
        <v>163921</v>
      </c>
      <c r="S1495" s="27">
        <v>0.182</v>
      </c>
      <c r="T1495" s="14">
        <v>333.94</v>
      </c>
      <c r="V1495" t="s">
        <v>188</v>
      </c>
      <c r="W1495" t="s">
        <v>188</v>
      </c>
      <c r="X1495" t="s">
        <v>188</v>
      </c>
      <c r="Y1495" s="2">
        <v>7310556</v>
      </c>
      <c r="Z1495" s="27">
        <v>0.20699999999999999</v>
      </c>
      <c r="AA1495" s="14">
        <v>1698.79</v>
      </c>
      <c r="AB1495" s="2">
        <v>7380562</v>
      </c>
      <c r="AC1495" s="27">
        <v>0.20300000000000001</v>
      </c>
      <c r="AD1495" s="14">
        <v>2178.79</v>
      </c>
    </row>
    <row r="1496" spans="1:31" x14ac:dyDescent="0.3">
      <c r="A1496" t="s">
        <v>2048</v>
      </c>
      <c r="B1496" t="s">
        <v>188</v>
      </c>
      <c r="C1496" t="s">
        <v>188</v>
      </c>
      <c r="D1496" t="s">
        <v>188</v>
      </c>
      <c r="E1496" s="2">
        <v>233</v>
      </c>
      <c r="F1496" s="27">
        <v>2.290376486778728E-2</v>
      </c>
      <c r="G1496" s="14">
        <v>64.848484848484802</v>
      </c>
      <c r="H1496" s="2">
        <v>221</v>
      </c>
      <c r="I1496" s="27">
        <v>2.0306900670770928E-2</v>
      </c>
      <c r="J1496" s="14">
        <v>65.454544100000007</v>
      </c>
      <c r="L1496" t="s">
        <v>188</v>
      </c>
      <c r="M1496" t="s">
        <v>188</v>
      </c>
      <c r="N1496" t="s">
        <v>188</v>
      </c>
      <c r="O1496" s="2">
        <v>30622</v>
      </c>
      <c r="P1496" s="27">
        <v>3.5000000000000003E-2</v>
      </c>
      <c r="Q1496" s="14">
        <v>45.45</v>
      </c>
      <c r="R1496" s="2">
        <v>37100</v>
      </c>
      <c r="S1496" s="27">
        <v>4.1000000000000002E-2</v>
      </c>
      <c r="T1496" s="14">
        <v>81.819999999999993</v>
      </c>
      <c r="V1496" t="s">
        <v>188</v>
      </c>
      <c r="W1496" t="s">
        <v>188</v>
      </c>
      <c r="X1496" t="s">
        <v>188</v>
      </c>
      <c r="Y1496" s="2">
        <v>1427224</v>
      </c>
      <c r="Z1496" s="27">
        <v>0.04</v>
      </c>
      <c r="AA1496" s="14">
        <v>443.64</v>
      </c>
      <c r="AB1496" s="2">
        <v>1735473</v>
      </c>
      <c r="AC1496" s="27">
        <v>4.8000000000000001E-2</v>
      </c>
      <c r="AD1496" s="14">
        <v>575.76</v>
      </c>
    </row>
    <row r="1497" spans="1:31" x14ac:dyDescent="0.3">
      <c r="A1497" t="s">
        <v>2061</v>
      </c>
      <c r="B1497" t="s">
        <v>188</v>
      </c>
      <c r="C1497" t="s">
        <v>188</v>
      </c>
      <c r="D1497" t="s">
        <v>188</v>
      </c>
      <c r="E1497" s="2">
        <v>7</v>
      </c>
      <c r="F1497" s="27">
        <v>6.8809594023395266E-4</v>
      </c>
      <c r="G1497" s="14">
        <v>6.6666666666666599</v>
      </c>
      <c r="H1497" s="2">
        <v>10</v>
      </c>
      <c r="I1497" s="27">
        <v>9.1886428374529086E-4</v>
      </c>
      <c r="J1497" s="14">
        <v>10.909091</v>
      </c>
      <c r="L1497" t="s">
        <v>188</v>
      </c>
      <c r="M1497" t="s">
        <v>188</v>
      </c>
      <c r="N1497" t="s">
        <v>188</v>
      </c>
      <c r="O1497" s="2">
        <v>2267</v>
      </c>
      <c r="P1497" s="27">
        <v>3.0000000000000001E-3</v>
      </c>
      <c r="Q1497" s="14">
        <v>174.55</v>
      </c>
      <c r="R1497" s="2">
        <v>2613</v>
      </c>
      <c r="S1497" s="27">
        <v>3.0000000000000001E-3</v>
      </c>
      <c r="T1497" s="14">
        <v>220.61</v>
      </c>
      <c r="V1497" t="s">
        <v>188</v>
      </c>
      <c r="W1497" t="s">
        <v>188</v>
      </c>
      <c r="X1497" t="s">
        <v>188</v>
      </c>
      <c r="Y1497" s="2">
        <v>80307</v>
      </c>
      <c r="Z1497" s="27">
        <v>2E-3</v>
      </c>
      <c r="AA1497" s="14">
        <v>1112.1199999999999</v>
      </c>
      <c r="AB1497" s="2">
        <v>85876</v>
      </c>
      <c r="AC1497" s="27">
        <v>2E-3</v>
      </c>
      <c r="AD1497" s="14">
        <v>1426.67</v>
      </c>
    </row>
    <row r="1498" spans="1:31" x14ac:dyDescent="0.3">
      <c r="A1498" t="s">
        <v>2062</v>
      </c>
      <c r="B1498" t="s">
        <v>188</v>
      </c>
      <c r="C1498" t="s">
        <v>188</v>
      </c>
      <c r="D1498" t="s">
        <v>188</v>
      </c>
      <c r="E1498" s="2">
        <v>226</v>
      </c>
      <c r="F1498" s="27">
        <v>2.2215668927553327E-2</v>
      </c>
      <c r="G1498" s="14">
        <v>64.242424242424207</v>
      </c>
      <c r="H1498" s="2">
        <v>211</v>
      </c>
      <c r="I1498" s="27">
        <v>1.9388036387025635E-2</v>
      </c>
      <c r="J1498" s="14">
        <v>64.242424</v>
      </c>
      <c r="L1498" t="s">
        <v>188</v>
      </c>
      <c r="M1498" t="s">
        <v>188</v>
      </c>
      <c r="N1498" t="s">
        <v>188</v>
      </c>
      <c r="O1498" s="2">
        <v>28355</v>
      </c>
      <c r="P1498" s="27">
        <v>3.3000000000000002E-2</v>
      </c>
      <c r="Q1498" s="14">
        <v>180</v>
      </c>
      <c r="R1498" s="2">
        <v>34487</v>
      </c>
      <c r="S1498" s="27">
        <v>3.7999999999999999E-2</v>
      </c>
      <c r="T1498" s="14">
        <v>223.64</v>
      </c>
      <c r="V1498" t="s">
        <v>188</v>
      </c>
      <c r="W1498" t="s">
        <v>188</v>
      </c>
      <c r="X1498" t="s">
        <v>188</v>
      </c>
      <c r="Y1498" s="2">
        <v>1346917</v>
      </c>
      <c r="Z1498" s="27">
        <v>3.7999999999999999E-2</v>
      </c>
      <c r="AA1498" s="14">
        <v>1196.3599999999999</v>
      </c>
      <c r="AB1498" s="2">
        <v>1649597</v>
      </c>
      <c r="AC1498" s="27">
        <v>4.4999999999999998E-2</v>
      </c>
      <c r="AD1498" s="14">
        <v>1463.03</v>
      </c>
    </row>
    <row r="1499" spans="1:31" x14ac:dyDescent="0.3">
      <c r="A1499" t="s">
        <v>2049</v>
      </c>
      <c r="B1499" t="s">
        <v>188</v>
      </c>
      <c r="C1499" t="s">
        <v>188</v>
      </c>
      <c r="D1499" t="s">
        <v>188</v>
      </c>
      <c r="E1499" s="2">
        <v>212</v>
      </c>
      <c r="F1499" s="27">
        <v>2.0839477047085421E-2</v>
      </c>
      <c r="G1499" s="14">
        <v>62.424242424242401</v>
      </c>
      <c r="H1499" s="2">
        <v>187</v>
      </c>
      <c r="I1499" s="27">
        <v>1.7182762106036937E-2</v>
      </c>
      <c r="J1499" s="14">
        <v>57.5757561</v>
      </c>
      <c r="L1499" t="s">
        <v>188</v>
      </c>
      <c r="M1499" t="s">
        <v>188</v>
      </c>
      <c r="N1499" t="s">
        <v>188</v>
      </c>
      <c r="O1499" s="2">
        <v>25896</v>
      </c>
      <c r="P1499" s="27">
        <v>0.03</v>
      </c>
      <c r="Q1499" s="14">
        <v>155.76</v>
      </c>
      <c r="R1499" s="2">
        <v>28204</v>
      </c>
      <c r="S1499" s="27">
        <v>3.1E-2</v>
      </c>
      <c r="T1499" s="14">
        <v>121.82</v>
      </c>
      <c r="V1499" t="s">
        <v>188</v>
      </c>
      <c r="W1499" t="s">
        <v>188</v>
      </c>
      <c r="X1499" t="s">
        <v>188</v>
      </c>
      <c r="Y1499" s="2">
        <v>1197626</v>
      </c>
      <c r="Z1499" s="27">
        <v>3.4000000000000002E-2</v>
      </c>
      <c r="AA1499" s="14">
        <v>640.61</v>
      </c>
      <c r="AB1499" s="2">
        <v>1341470</v>
      </c>
      <c r="AC1499" s="27">
        <v>3.6999999999999998E-2</v>
      </c>
      <c r="AD1499" s="14">
        <v>718.79</v>
      </c>
    </row>
    <row r="1500" spans="1:31" x14ac:dyDescent="0.3">
      <c r="A1500" t="s">
        <v>2061</v>
      </c>
      <c r="B1500" t="s">
        <v>188</v>
      </c>
      <c r="C1500" t="s">
        <v>188</v>
      </c>
      <c r="D1500" t="s">
        <v>188</v>
      </c>
      <c r="E1500" s="2">
        <v>91</v>
      </c>
      <c r="F1500" s="27">
        <v>8.9452472230413839E-3</v>
      </c>
      <c r="G1500" s="14">
        <v>43.636363636363598</v>
      </c>
      <c r="H1500" s="2">
        <v>61</v>
      </c>
      <c r="I1500" s="27">
        <v>5.6050721308462739E-3</v>
      </c>
      <c r="J1500" s="14">
        <v>30.909089999999999</v>
      </c>
      <c r="L1500" t="s">
        <v>188</v>
      </c>
      <c r="M1500" t="s">
        <v>188</v>
      </c>
      <c r="N1500" t="s">
        <v>188</v>
      </c>
      <c r="O1500" s="2">
        <v>5228</v>
      </c>
      <c r="P1500" s="27">
        <v>6.0000000000000001E-3</v>
      </c>
      <c r="Q1500" s="14">
        <v>256.36</v>
      </c>
      <c r="R1500" s="2">
        <v>5708</v>
      </c>
      <c r="S1500" s="27">
        <v>6.0000000000000001E-3</v>
      </c>
      <c r="T1500" s="14">
        <v>275.76</v>
      </c>
      <c r="V1500" t="s">
        <v>188</v>
      </c>
      <c r="W1500" t="s">
        <v>188</v>
      </c>
      <c r="X1500" t="s">
        <v>188</v>
      </c>
      <c r="Y1500" s="2">
        <v>235286</v>
      </c>
      <c r="Z1500" s="27">
        <v>7.0000000000000001E-3</v>
      </c>
      <c r="AA1500" s="14">
        <v>1815.76</v>
      </c>
      <c r="AB1500" s="2">
        <v>253568</v>
      </c>
      <c r="AC1500" s="27">
        <v>7.0000000000000001E-3</v>
      </c>
      <c r="AD1500" s="14">
        <v>2459.39</v>
      </c>
    </row>
    <row r="1501" spans="1:31" x14ac:dyDescent="0.3">
      <c r="A1501" t="s">
        <v>2062</v>
      </c>
      <c r="B1501" t="s">
        <v>188</v>
      </c>
      <c r="C1501" t="s">
        <v>188</v>
      </c>
      <c r="D1501" t="s">
        <v>188</v>
      </c>
      <c r="E1501" s="2">
        <v>121</v>
      </c>
      <c r="F1501" s="27">
        <v>1.1894229824044039E-2</v>
      </c>
      <c r="G1501" s="14">
        <v>40.606060606060602</v>
      </c>
      <c r="H1501" s="2">
        <v>126</v>
      </c>
      <c r="I1501" s="27">
        <v>1.1577689975190665E-2</v>
      </c>
      <c r="J1501" s="14">
        <v>53.3333321</v>
      </c>
      <c r="L1501" t="s">
        <v>188</v>
      </c>
      <c r="M1501" t="s">
        <v>188</v>
      </c>
      <c r="N1501" t="s">
        <v>188</v>
      </c>
      <c r="O1501" s="2">
        <v>20668</v>
      </c>
      <c r="P1501" s="27">
        <v>2.4E-2</v>
      </c>
      <c r="Q1501" s="14">
        <v>289.7</v>
      </c>
      <c r="R1501" s="2">
        <v>22496</v>
      </c>
      <c r="S1501" s="27">
        <v>2.5000000000000001E-2</v>
      </c>
      <c r="T1501" s="14">
        <v>285.45</v>
      </c>
      <c r="V1501" t="s">
        <v>188</v>
      </c>
      <c r="W1501" t="s">
        <v>188</v>
      </c>
      <c r="X1501" t="s">
        <v>188</v>
      </c>
      <c r="Y1501" s="2">
        <v>962340</v>
      </c>
      <c r="Z1501" s="27">
        <v>2.7E-2</v>
      </c>
      <c r="AA1501" s="14">
        <v>1888.48</v>
      </c>
      <c r="AB1501" s="2">
        <v>1087902</v>
      </c>
      <c r="AC1501" s="27">
        <v>0.03</v>
      </c>
      <c r="AD1501" s="14">
        <v>2521.21</v>
      </c>
    </row>
    <row r="1502" spans="1:31" x14ac:dyDescent="0.3">
      <c r="A1502" s="18"/>
      <c r="B1502" s="18"/>
      <c r="C1502" s="18"/>
      <c r="D1502" s="18"/>
      <c r="E1502" s="18"/>
      <c r="F1502" s="18"/>
      <c r="G1502" s="18"/>
      <c r="H1502" s="18"/>
      <c r="I1502" s="18"/>
      <c r="J1502" s="18"/>
      <c r="K1502" s="18"/>
      <c r="L1502" s="18"/>
      <c r="M1502" s="18"/>
      <c r="N1502" s="18"/>
      <c r="O1502" s="18"/>
      <c r="P1502" s="18"/>
      <c r="Q1502" s="18"/>
      <c r="R1502" s="18"/>
      <c r="S1502" s="18"/>
      <c r="T1502" s="18"/>
      <c r="U1502" s="18"/>
      <c r="V1502" s="18"/>
      <c r="W1502" s="18"/>
      <c r="X1502" s="18"/>
      <c r="Y1502" s="18"/>
      <c r="Z1502" s="18"/>
      <c r="AA1502" s="18"/>
      <c r="AB1502" s="18"/>
      <c r="AC1502" s="18"/>
      <c r="AD1502" s="18"/>
      <c r="AE1502" s="18"/>
    </row>
    <row r="1503" spans="1:31" x14ac:dyDescent="0.3">
      <c r="A1503" s="122" t="s">
        <v>2063</v>
      </c>
      <c r="B1503" s="122"/>
      <c r="C1503" s="122"/>
      <c r="D1503" s="122"/>
      <c r="E1503" s="122"/>
      <c r="F1503" s="122"/>
      <c r="G1503" s="122"/>
      <c r="H1503" s="122"/>
      <c r="I1503" s="122"/>
      <c r="J1503" s="122"/>
      <c r="K1503" s="122"/>
      <c r="L1503" s="122"/>
      <c r="M1503" s="122"/>
      <c r="N1503" s="122"/>
      <c r="O1503" s="122"/>
      <c r="P1503" s="122"/>
      <c r="Q1503" s="122"/>
      <c r="R1503" s="122"/>
      <c r="S1503" s="122"/>
      <c r="T1503" s="122"/>
      <c r="U1503" s="122"/>
      <c r="V1503" s="122"/>
      <c r="W1503" s="122"/>
      <c r="X1503" s="122"/>
      <c r="Y1503" s="122"/>
      <c r="Z1503" s="122"/>
      <c r="AA1503" s="122"/>
      <c r="AB1503" s="122"/>
      <c r="AC1503" s="122"/>
      <c r="AD1503" s="122"/>
      <c r="AE1503" s="122"/>
    </row>
    <row r="1504" spans="1:31" x14ac:dyDescent="0.3">
      <c r="B1504" t="s">
        <v>188</v>
      </c>
      <c r="C1504" t="s">
        <v>188</v>
      </c>
      <c r="D1504" t="s">
        <v>188</v>
      </c>
      <c r="E1504" s="198" t="s">
        <v>1720</v>
      </c>
      <c r="F1504" s="198"/>
      <c r="G1504" s="198" t="s">
        <v>1721</v>
      </c>
      <c r="H1504" s="198" t="s">
        <v>1720</v>
      </c>
      <c r="I1504" s="198"/>
      <c r="J1504" s="198" t="s">
        <v>1721</v>
      </c>
      <c r="K1504" t="s">
        <v>188</v>
      </c>
      <c r="L1504" t="s">
        <v>188</v>
      </c>
      <c r="M1504" t="s">
        <v>188</v>
      </c>
      <c r="N1504" t="s">
        <v>188</v>
      </c>
      <c r="O1504" s="198" t="s">
        <v>1720</v>
      </c>
      <c r="P1504" s="198"/>
      <c r="Q1504" s="198" t="s">
        <v>1721</v>
      </c>
      <c r="R1504" s="198" t="s">
        <v>1720</v>
      </c>
      <c r="S1504" s="198"/>
      <c r="T1504" s="198" t="s">
        <v>1721</v>
      </c>
      <c r="U1504" t="s">
        <v>188</v>
      </c>
      <c r="V1504" t="s">
        <v>188</v>
      </c>
      <c r="W1504" t="s">
        <v>188</v>
      </c>
      <c r="X1504" t="s">
        <v>188</v>
      </c>
      <c r="Y1504" s="198" t="s">
        <v>1720</v>
      </c>
      <c r="Z1504" s="198"/>
      <c r="AA1504" s="198" t="s">
        <v>1721</v>
      </c>
      <c r="AB1504" s="198" t="s">
        <v>1720</v>
      </c>
      <c r="AC1504" s="198"/>
      <c r="AD1504" s="198" t="s">
        <v>1721</v>
      </c>
      <c r="AE1504" t="s">
        <v>188</v>
      </c>
    </row>
    <row r="1505" spans="1:30" x14ac:dyDescent="0.3">
      <c r="A1505" t="s">
        <v>190</v>
      </c>
      <c r="B1505" t="s">
        <v>188</v>
      </c>
      <c r="C1505" t="s">
        <v>188</v>
      </c>
      <c r="D1505" t="s">
        <v>188</v>
      </c>
      <c r="E1505" s="2">
        <v>7573</v>
      </c>
      <c r="F1505" s="27" t="s">
        <v>188</v>
      </c>
      <c r="G1505" s="14">
        <v>232.72727272727201</v>
      </c>
      <c r="H1505" s="2">
        <v>7413</v>
      </c>
      <c r="I1505" s="27" t="s">
        <v>188</v>
      </c>
      <c r="J1505" s="14">
        <v>252.121216</v>
      </c>
      <c r="L1505" t="s">
        <v>188</v>
      </c>
      <c r="M1505" t="s">
        <v>188</v>
      </c>
      <c r="N1505" t="s">
        <v>188</v>
      </c>
      <c r="O1505" s="2">
        <v>667878</v>
      </c>
      <c r="P1505" s="27" t="s">
        <v>188</v>
      </c>
      <c r="Q1505" s="14">
        <v>401.82</v>
      </c>
      <c r="R1505" s="2">
        <v>697509</v>
      </c>
      <c r="S1505" s="27" t="s">
        <v>188</v>
      </c>
      <c r="T1505" s="14">
        <v>475.15</v>
      </c>
      <c r="V1505" t="s">
        <v>188</v>
      </c>
      <c r="W1505" t="s">
        <v>188</v>
      </c>
      <c r="X1505" t="s">
        <v>188</v>
      </c>
      <c r="Y1505" s="2">
        <v>28753451</v>
      </c>
      <c r="Z1505" s="27" t="s">
        <v>188</v>
      </c>
      <c r="AA1505" s="14">
        <v>1511.52</v>
      </c>
      <c r="AB1505" s="2">
        <v>29895819</v>
      </c>
      <c r="AC1505" s="27" t="s">
        <v>188</v>
      </c>
      <c r="AD1505" s="14">
        <v>1806.06</v>
      </c>
    </row>
    <row r="1506" spans="1:30" x14ac:dyDescent="0.3">
      <c r="A1506" t="s">
        <v>2042</v>
      </c>
      <c r="B1506" t="s">
        <v>188</v>
      </c>
      <c r="C1506" t="s">
        <v>188</v>
      </c>
      <c r="D1506" t="s">
        <v>188</v>
      </c>
      <c r="E1506" s="2">
        <v>3980</v>
      </c>
      <c r="F1506" s="27">
        <v>0.52555130067344513</v>
      </c>
      <c r="G1506" s="14">
        <v>207.272727272727</v>
      </c>
      <c r="H1506" s="2">
        <v>3705</v>
      </c>
      <c r="I1506" s="27">
        <v>0.49979765277215704</v>
      </c>
      <c r="J1506" s="14">
        <v>228.484848</v>
      </c>
      <c r="L1506" t="s">
        <v>188</v>
      </c>
      <c r="M1506" t="s">
        <v>188</v>
      </c>
      <c r="N1506" t="s">
        <v>188</v>
      </c>
      <c r="O1506" s="2">
        <v>326595</v>
      </c>
      <c r="P1506" s="27">
        <v>0.48899999999999999</v>
      </c>
      <c r="Q1506" s="14">
        <v>342.42</v>
      </c>
      <c r="R1506" s="2">
        <v>341600</v>
      </c>
      <c r="S1506" s="27">
        <v>0.49</v>
      </c>
      <c r="T1506" s="14">
        <v>417.58</v>
      </c>
      <c r="V1506" t="s">
        <v>188</v>
      </c>
      <c r="W1506" t="s">
        <v>188</v>
      </c>
      <c r="X1506" t="s">
        <v>188</v>
      </c>
      <c r="Y1506" s="2">
        <v>14013348</v>
      </c>
      <c r="Z1506" s="27">
        <v>0.48699999999999999</v>
      </c>
      <c r="AA1506" s="14">
        <v>1812.73</v>
      </c>
      <c r="AB1506" s="2">
        <v>14597335</v>
      </c>
      <c r="AC1506" s="27">
        <v>0.48799999999999999</v>
      </c>
      <c r="AD1506" s="14">
        <v>2040.61</v>
      </c>
    </row>
    <row r="1507" spans="1:30" x14ac:dyDescent="0.3">
      <c r="A1507" t="s">
        <v>2046</v>
      </c>
      <c r="B1507" t="s">
        <v>188</v>
      </c>
      <c r="C1507" t="s">
        <v>188</v>
      </c>
      <c r="D1507" t="s">
        <v>188</v>
      </c>
      <c r="E1507" s="2">
        <v>1774</v>
      </c>
      <c r="F1507" s="27">
        <v>0.23425326818962103</v>
      </c>
      <c r="G1507" s="14">
        <v>156.969696969696</v>
      </c>
      <c r="H1507" s="2">
        <v>1116</v>
      </c>
      <c r="I1507" s="27">
        <v>0.15054633751517604</v>
      </c>
      <c r="J1507" s="14">
        <v>144.24243200000001</v>
      </c>
      <c r="L1507" t="s">
        <v>188</v>
      </c>
      <c r="M1507" t="s">
        <v>188</v>
      </c>
      <c r="N1507" t="s">
        <v>188</v>
      </c>
      <c r="O1507" s="2">
        <v>122984</v>
      </c>
      <c r="P1507" s="27">
        <v>0.184</v>
      </c>
      <c r="Q1507" s="14">
        <v>195.76</v>
      </c>
      <c r="R1507" s="2">
        <v>123730</v>
      </c>
      <c r="S1507" s="27">
        <v>0.17699999999999999</v>
      </c>
      <c r="T1507" s="14">
        <v>256.97000000000003</v>
      </c>
      <c r="V1507" t="s">
        <v>188</v>
      </c>
      <c r="W1507" t="s">
        <v>188</v>
      </c>
      <c r="X1507" t="s">
        <v>188</v>
      </c>
      <c r="Y1507" s="2">
        <v>4741790</v>
      </c>
      <c r="Z1507" s="27">
        <v>0.16500000000000001</v>
      </c>
      <c r="AA1507" s="14">
        <v>1612.12</v>
      </c>
      <c r="AB1507" s="2">
        <v>4816407</v>
      </c>
      <c r="AC1507" s="27">
        <v>0.161</v>
      </c>
      <c r="AD1507" s="14">
        <v>1673.33</v>
      </c>
    </row>
    <row r="1508" spans="1:30" x14ac:dyDescent="0.3">
      <c r="A1508" t="s">
        <v>2064</v>
      </c>
      <c r="B1508" t="s">
        <v>188</v>
      </c>
      <c r="C1508" t="s">
        <v>188</v>
      </c>
      <c r="D1508" t="s">
        <v>188</v>
      </c>
      <c r="E1508" s="2">
        <v>0</v>
      </c>
      <c r="F1508" s="27">
        <v>0</v>
      </c>
      <c r="G1508" s="14">
        <v>11.5151515151515</v>
      </c>
      <c r="H1508" s="2">
        <v>31</v>
      </c>
      <c r="I1508" s="27">
        <v>4.1818427087548897E-3</v>
      </c>
      <c r="J1508" s="14">
        <v>30.30303</v>
      </c>
      <c r="L1508" t="s">
        <v>188</v>
      </c>
      <c r="M1508" t="s">
        <v>188</v>
      </c>
      <c r="N1508" t="s">
        <v>188</v>
      </c>
      <c r="O1508" s="2">
        <v>3400</v>
      </c>
      <c r="P1508" s="27">
        <v>5.0000000000000001E-3</v>
      </c>
      <c r="Q1508" s="14">
        <v>282.42</v>
      </c>
      <c r="R1508" s="2">
        <v>3396</v>
      </c>
      <c r="S1508" s="27">
        <v>5.0000000000000001E-3</v>
      </c>
      <c r="T1508" s="14">
        <v>292.12</v>
      </c>
      <c r="V1508" t="s">
        <v>188</v>
      </c>
      <c r="W1508" t="s">
        <v>188</v>
      </c>
      <c r="X1508" t="s">
        <v>188</v>
      </c>
      <c r="Y1508" s="2">
        <v>98594</v>
      </c>
      <c r="Z1508" s="27">
        <v>3.0000000000000001E-3</v>
      </c>
      <c r="AA1508" s="14">
        <v>1432.12</v>
      </c>
      <c r="AB1508" s="2">
        <v>116693</v>
      </c>
      <c r="AC1508" s="27">
        <v>4.0000000000000001E-3</v>
      </c>
      <c r="AD1508" s="14">
        <v>1748.48</v>
      </c>
    </row>
    <row r="1509" spans="1:30" x14ac:dyDescent="0.3">
      <c r="A1509" t="s">
        <v>2065</v>
      </c>
      <c r="B1509" t="s">
        <v>188</v>
      </c>
      <c r="C1509" t="s">
        <v>188</v>
      </c>
      <c r="D1509" t="s">
        <v>188</v>
      </c>
      <c r="E1509" s="2">
        <v>1774</v>
      </c>
      <c r="F1509" s="27">
        <v>0.23425326818962103</v>
      </c>
      <c r="G1509" s="14">
        <v>156.969696969696</v>
      </c>
      <c r="H1509" s="2">
        <v>1085</v>
      </c>
      <c r="I1509" s="27">
        <v>0.14636449480642116</v>
      </c>
      <c r="J1509" s="14">
        <v>144.24243200000001</v>
      </c>
      <c r="L1509" t="s">
        <v>188</v>
      </c>
      <c r="M1509" t="s">
        <v>188</v>
      </c>
      <c r="N1509" t="s">
        <v>188</v>
      </c>
      <c r="O1509" s="2">
        <v>119584</v>
      </c>
      <c r="P1509" s="27">
        <v>0.17899999999999999</v>
      </c>
      <c r="Q1509" s="14">
        <v>336.97</v>
      </c>
      <c r="R1509" s="2">
        <v>120334</v>
      </c>
      <c r="S1509" s="27">
        <v>0.17299999999999999</v>
      </c>
      <c r="T1509" s="14">
        <v>397.58</v>
      </c>
      <c r="V1509" t="s">
        <v>188</v>
      </c>
      <c r="W1509" t="s">
        <v>188</v>
      </c>
      <c r="X1509" t="s">
        <v>188</v>
      </c>
      <c r="Y1509" s="2">
        <v>4643196</v>
      </c>
      <c r="Z1509" s="27">
        <v>0.161</v>
      </c>
      <c r="AA1509" s="14">
        <v>2314.5500000000002</v>
      </c>
      <c r="AB1509" s="2">
        <v>4699714</v>
      </c>
      <c r="AC1509" s="27">
        <v>0.157</v>
      </c>
      <c r="AD1509" s="14">
        <v>2644.24</v>
      </c>
    </row>
    <row r="1510" spans="1:30" x14ac:dyDescent="0.3">
      <c r="A1510" t="s">
        <v>2047</v>
      </c>
      <c r="B1510" t="s">
        <v>188</v>
      </c>
      <c r="C1510" t="s">
        <v>188</v>
      </c>
      <c r="D1510" t="s">
        <v>188</v>
      </c>
      <c r="E1510" s="2">
        <v>1971</v>
      </c>
      <c r="F1510" s="27">
        <v>0.26026673709230158</v>
      </c>
      <c r="G1510" s="14">
        <v>173.333333333333</v>
      </c>
      <c r="H1510" s="2">
        <v>2160</v>
      </c>
      <c r="I1510" s="27">
        <v>0.29138000809388909</v>
      </c>
      <c r="J1510" s="14">
        <v>170.30302399999999</v>
      </c>
      <c r="L1510" t="s">
        <v>188</v>
      </c>
      <c r="M1510" t="s">
        <v>188</v>
      </c>
      <c r="N1510" t="s">
        <v>188</v>
      </c>
      <c r="O1510" s="2">
        <v>158515</v>
      </c>
      <c r="P1510" s="27">
        <v>0.23699999999999999</v>
      </c>
      <c r="Q1510" s="14">
        <v>232.12</v>
      </c>
      <c r="R1510" s="2">
        <v>164579</v>
      </c>
      <c r="S1510" s="27">
        <v>0.23599999999999999</v>
      </c>
      <c r="T1510" s="14">
        <v>284.85000000000002</v>
      </c>
      <c r="V1510" t="s">
        <v>188</v>
      </c>
      <c r="W1510" t="s">
        <v>188</v>
      </c>
      <c r="X1510" t="s">
        <v>188</v>
      </c>
      <c r="Y1510" s="2">
        <v>7195146</v>
      </c>
      <c r="Z1510" s="27">
        <v>0.25</v>
      </c>
      <c r="AA1510" s="14">
        <v>1241.21</v>
      </c>
      <c r="AB1510" s="2">
        <v>7309447</v>
      </c>
      <c r="AC1510" s="27">
        <v>0.24399999999999999</v>
      </c>
      <c r="AD1510" s="14">
        <v>1505.45</v>
      </c>
    </row>
    <row r="1511" spans="1:30" x14ac:dyDescent="0.3">
      <c r="A1511" t="s">
        <v>2064</v>
      </c>
      <c r="B1511" t="s">
        <v>188</v>
      </c>
      <c r="C1511" t="s">
        <v>188</v>
      </c>
      <c r="D1511" t="s">
        <v>188</v>
      </c>
      <c r="E1511" s="2">
        <v>68</v>
      </c>
      <c r="F1511" s="27">
        <v>8.9792684537171527E-3</v>
      </c>
      <c r="G1511" s="14">
        <v>26.060606060605998</v>
      </c>
      <c r="H1511" s="2">
        <v>72</v>
      </c>
      <c r="I1511" s="27">
        <v>9.7126669364629697E-3</v>
      </c>
      <c r="J1511" s="14">
        <v>31.515152</v>
      </c>
      <c r="L1511" t="s">
        <v>188</v>
      </c>
      <c r="M1511" t="s">
        <v>188</v>
      </c>
      <c r="N1511" t="s">
        <v>188</v>
      </c>
      <c r="O1511" s="2">
        <v>8088</v>
      </c>
      <c r="P1511" s="27">
        <v>1.2E-2</v>
      </c>
      <c r="Q1511" s="14">
        <v>381.82</v>
      </c>
      <c r="R1511" s="2">
        <v>8698</v>
      </c>
      <c r="S1511" s="27">
        <v>1.2E-2</v>
      </c>
      <c r="T1511" s="14">
        <v>476.36</v>
      </c>
      <c r="V1511" t="s">
        <v>188</v>
      </c>
      <c r="W1511" t="s">
        <v>188</v>
      </c>
      <c r="X1511" t="s">
        <v>188</v>
      </c>
      <c r="Y1511" s="2">
        <v>246088</v>
      </c>
      <c r="Z1511" s="27">
        <v>8.9999999999999993E-3</v>
      </c>
      <c r="AA1511" s="14">
        <v>2269.6999999999998</v>
      </c>
      <c r="AB1511" s="2">
        <v>237441</v>
      </c>
      <c r="AC1511" s="27">
        <v>8.0000000000000002E-3</v>
      </c>
      <c r="AD1511" s="14">
        <v>2704.24</v>
      </c>
    </row>
    <row r="1512" spans="1:30" x14ac:dyDescent="0.3">
      <c r="A1512" t="s">
        <v>2065</v>
      </c>
      <c r="B1512" t="s">
        <v>188</v>
      </c>
      <c r="C1512" t="s">
        <v>188</v>
      </c>
      <c r="D1512" t="s">
        <v>188</v>
      </c>
      <c r="E1512" s="2">
        <v>1903</v>
      </c>
      <c r="F1512" s="27">
        <v>0.25128746863858442</v>
      </c>
      <c r="G1512" s="14">
        <v>175.75757575757501</v>
      </c>
      <c r="H1512" s="2">
        <v>2088</v>
      </c>
      <c r="I1512" s="27">
        <v>0.28166734115742614</v>
      </c>
      <c r="J1512" s="14">
        <v>166.66667200000001</v>
      </c>
      <c r="L1512" t="s">
        <v>188</v>
      </c>
      <c r="M1512" t="s">
        <v>188</v>
      </c>
      <c r="N1512" t="s">
        <v>188</v>
      </c>
      <c r="O1512" s="2">
        <v>150427</v>
      </c>
      <c r="P1512" s="27">
        <v>0.22500000000000001</v>
      </c>
      <c r="Q1512" s="14">
        <v>451.52</v>
      </c>
      <c r="R1512" s="2">
        <v>155881</v>
      </c>
      <c r="S1512" s="27">
        <v>0.223</v>
      </c>
      <c r="T1512" s="14">
        <v>573.33000000000004</v>
      </c>
      <c r="V1512" t="s">
        <v>188</v>
      </c>
      <c r="W1512" t="s">
        <v>188</v>
      </c>
      <c r="X1512" t="s">
        <v>188</v>
      </c>
      <c r="Y1512" s="2">
        <v>6949058</v>
      </c>
      <c r="Z1512" s="27">
        <v>0.24199999999999999</v>
      </c>
      <c r="AA1512" s="14">
        <v>2674.55</v>
      </c>
      <c r="AB1512" s="2">
        <v>7072006</v>
      </c>
      <c r="AC1512" s="27">
        <v>0.23699999999999999</v>
      </c>
      <c r="AD1512" s="14">
        <v>3147.27</v>
      </c>
    </row>
    <row r="1513" spans="1:30" x14ac:dyDescent="0.3">
      <c r="A1513" t="s">
        <v>2048</v>
      </c>
      <c r="B1513" t="s">
        <v>188</v>
      </c>
      <c r="C1513" t="s">
        <v>188</v>
      </c>
      <c r="D1513" t="s">
        <v>188</v>
      </c>
      <c r="E1513" s="2">
        <v>141</v>
      </c>
      <c r="F1513" s="27">
        <v>1.8618777234913508E-2</v>
      </c>
      <c r="G1513" s="14">
        <v>46.6666666666666</v>
      </c>
      <c r="H1513" s="2">
        <v>271</v>
      </c>
      <c r="I1513" s="27">
        <v>3.655739916363146E-2</v>
      </c>
      <c r="J1513" s="14">
        <v>89.090909999999994</v>
      </c>
      <c r="L1513" t="s">
        <v>188</v>
      </c>
      <c r="M1513" t="s">
        <v>188</v>
      </c>
      <c r="N1513" t="s">
        <v>188</v>
      </c>
      <c r="O1513" s="2">
        <v>27069</v>
      </c>
      <c r="P1513" s="27">
        <v>4.1000000000000002E-2</v>
      </c>
      <c r="Q1513" s="14">
        <v>68.48</v>
      </c>
      <c r="R1513" s="2">
        <v>33167</v>
      </c>
      <c r="S1513" s="27">
        <v>4.8000000000000001E-2</v>
      </c>
      <c r="T1513" s="14">
        <v>53.33</v>
      </c>
      <c r="V1513" t="s">
        <v>188</v>
      </c>
      <c r="W1513" t="s">
        <v>188</v>
      </c>
      <c r="X1513" t="s">
        <v>188</v>
      </c>
      <c r="Y1513" s="2">
        <v>1235980</v>
      </c>
      <c r="Z1513" s="27">
        <v>4.2999999999999997E-2</v>
      </c>
      <c r="AA1513" s="14">
        <v>441.21</v>
      </c>
      <c r="AB1513" s="2">
        <v>1503403</v>
      </c>
      <c r="AC1513" s="27">
        <v>0.05</v>
      </c>
      <c r="AD1513" s="14">
        <v>581.21</v>
      </c>
    </row>
    <row r="1514" spans="1:30" x14ac:dyDescent="0.3">
      <c r="A1514" t="s">
        <v>2064</v>
      </c>
      <c r="B1514" t="s">
        <v>188</v>
      </c>
      <c r="C1514" t="s">
        <v>188</v>
      </c>
      <c r="D1514" t="s">
        <v>188</v>
      </c>
      <c r="E1514" s="2">
        <v>0</v>
      </c>
      <c r="F1514" s="27">
        <v>0</v>
      </c>
      <c r="G1514" s="14">
        <v>11.5151515151515</v>
      </c>
      <c r="H1514" s="2">
        <v>24</v>
      </c>
      <c r="I1514" s="27">
        <v>3.2375556454876568E-3</v>
      </c>
      <c r="J1514" s="14">
        <v>17.575758</v>
      </c>
      <c r="L1514" t="s">
        <v>188</v>
      </c>
      <c r="M1514" t="s">
        <v>188</v>
      </c>
      <c r="N1514" t="s">
        <v>188</v>
      </c>
      <c r="O1514" s="2">
        <v>2595</v>
      </c>
      <c r="P1514" s="27">
        <v>4.0000000000000001E-3</v>
      </c>
      <c r="Q1514" s="14">
        <v>220</v>
      </c>
      <c r="R1514" s="2">
        <v>2926</v>
      </c>
      <c r="S1514" s="27">
        <v>4.0000000000000001E-3</v>
      </c>
      <c r="T1514" s="14">
        <v>226.67</v>
      </c>
      <c r="V1514" t="s">
        <v>188</v>
      </c>
      <c r="W1514" t="s">
        <v>188</v>
      </c>
      <c r="X1514" t="s">
        <v>188</v>
      </c>
      <c r="Y1514" s="2">
        <v>88476</v>
      </c>
      <c r="Z1514" s="27">
        <v>3.0000000000000001E-3</v>
      </c>
      <c r="AA1514" s="14">
        <v>1175.76</v>
      </c>
      <c r="AB1514" s="2">
        <v>103519</v>
      </c>
      <c r="AC1514" s="27">
        <v>3.0000000000000001E-3</v>
      </c>
      <c r="AD1514" s="14">
        <v>1493.33</v>
      </c>
    </row>
    <row r="1515" spans="1:30" x14ac:dyDescent="0.3">
      <c r="A1515" t="s">
        <v>2065</v>
      </c>
      <c r="B1515" t="s">
        <v>188</v>
      </c>
      <c r="C1515" t="s">
        <v>188</v>
      </c>
      <c r="D1515" t="s">
        <v>188</v>
      </c>
      <c r="E1515" s="2">
        <v>141</v>
      </c>
      <c r="F1515" s="27">
        <v>1.8618777234913508E-2</v>
      </c>
      <c r="G1515" s="14">
        <v>46.6666666666666</v>
      </c>
      <c r="H1515" s="2">
        <v>247</v>
      </c>
      <c r="I1515" s="27">
        <v>3.33198435181438E-2</v>
      </c>
      <c r="J1515" s="14">
        <v>87.878784199999998</v>
      </c>
      <c r="L1515" t="s">
        <v>188</v>
      </c>
      <c r="M1515" t="s">
        <v>188</v>
      </c>
      <c r="N1515" t="s">
        <v>188</v>
      </c>
      <c r="O1515" s="2">
        <v>24474</v>
      </c>
      <c r="P1515" s="27">
        <v>3.6999999999999998E-2</v>
      </c>
      <c r="Q1515" s="14">
        <v>226.67</v>
      </c>
      <c r="R1515" s="2">
        <v>30241</v>
      </c>
      <c r="S1515" s="27">
        <v>4.2999999999999997E-2</v>
      </c>
      <c r="T1515" s="14">
        <v>231.52</v>
      </c>
      <c r="V1515" t="s">
        <v>188</v>
      </c>
      <c r="W1515" t="s">
        <v>188</v>
      </c>
      <c r="X1515" t="s">
        <v>188</v>
      </c>
      <c r="Y1515" s="2">
        <v>1147504</v>
      </c>
      <c r="Z1515" s="27">
        <v>0.04</v>
      </c>
      <c r="AA1515" s="14">
        <v>1264.8499999999999</v>
      </c>
      <c r="AB1515" s="2">
        <v>1399884</v>
      </c>
      <c r="AC1515" s="27">
        <v>4.7E-2</v>
      </c>
      <c r="AD1515" s="14">
        <v>1574.55</v>
      </c>
    </row>
    <row r="1516" spans="1:30" x14ac:dyDescent="0.3">
      <c r="A1516" t="s">
        <v>2049</v>
      </c>
      <c r="B1516" t="s">
        <v>188</v>
      </c>
      <c r="C1516" t="s">
        <v>188</v>
      </c>
      <c r="D1516" t="s">
        <v>188</v>
      </c>
      <c r="E1516" s="2">
        <v>94</v>
      </c>
      <c r="F1516" s="27">
        <v>1.2412518156609006E-2</v>
      </c>
      <c r="G1516" s="14">
        <v>36.969696969696898</v>
      </c>
      <c r="H1516" s="2">
        <v>158</v>
      </c>
      <c r="I1516" s="27">
        <v>2.1313907999460407E-2</v>
      </c>
      <c r="J1516" s="14">
        <v>53.939392099999999</v>
      </c>
      <c r="L1516" t="s">
        <v>188</v>
      </c>
      <c r="M1516" t="s">
        <v>188</v>
      </c>
      <c r="N1516" t="s">
        <v>188</v>
      </c>
      <c r="O1516" s="2">
        <v>18027</v>
      </c>
      <c r="P1516" s="27">
        <v>2.7E-2</v>
      </c>
      <c r="Q1516" s="14">
        <v>72.73</v>
      </c>
      <c r="R1516" s="2">
        <v>20124</v>
      </c>
      <c r="S1516" s="27">
        <v>2.9000000000000001E-2</v>
      </c>
      <c r="T1516" s="14">
        <v>91.52</v>
      </c>
      <c r="V1516" t="s">
        <v>188</v>
      </c>
      <c r="W1516" t="s">
        <v>188</v>
      </c>
      <c r="X1516" t="s">
        <v>188</v>
      </c>
      <c r="Y1516" s="2">
        <v>840432</v>
      </c>
      <c r="Z1516" s="27">
        <v>2.9000000000000001E-2</v>
      </c>
      <c r="AA1516" s="14">
        <v>598.17999999999995</v>
      </c>
      <c r="AB1516" s="2">
        <v>968078</v>
      </c>
      <c r="AC1516" s="27">
        <v>3.2000000000000001E-2</v>
      </c>
      <c r="AD1516" s="14">
        <v>536.36</v>
      </c>
    </row>
    <row r="1517" spans="1:30" x14ac:dyDescent="0.3">
      <c r="A1517" t="s">
        <v>2064</v>
      </c>
      <c r="B1517" t="s">
        <v>188</v>
      </c>
      <c r="C1517" t="s">
        <v>188</v>
      </c>
      <c r="D1517" t="s">
        <v>188</v>
      </c>
      <c r="E1517" s="2">
        <v>26</v>
      </c>
      <c r="F1517" s="27">
        <v>3.4332497028918526E-3</v>
      </c>
      <c r="G1517" s="14">
        <v>20</v>
      </c>
      <c r="H1517" s="2">
        <v>36</v>
      </c>
      <c r="I1517" s="27">
        <v>4.8563334682314848E-3</v>
      </c>
      <c r="J1517" s="14">
        <v>26.060606</v>
      </c>
      <c r="L1517" t="s">
        <v>188</v>
      </c>
      <c r="M1517" t="s">
        <v>188</v>
      </c>
      <c r="N1517" t="s">
        <v>188</v>
      </c>
      <c r="O1517" s="2">
        <v>4621</v>
      </c>
      <c r="P1517" s="27">
        <v>7.0000000000000001E-3</v>
      </c>
      <c r="Q1517" s="14">
        <v>236.97</v>
      </c>
      <c r="R1517" s="2">
        <v>5339</v>
      </c>
      <c r="S1517" s="27">
        <v>8.0000000000000002E-3</v>
      </c>
      <c r="T1517" s="14">
        <v>295.14999999999998</v>
      </c>
      <c r="V1517" t="s">
        <v>188</v>
      </c>
      <c r="W1517" t="s">
        <v>188</v>
      </c>
      <c r="X1517" t="s">
        <v>188</v>
      </c>
      <c r="Y1517" s="2">
        <v>188785</v>
      </c>
      <c r="Z1517" s="27">
        <v>7.0000000000000001E-3</v>
      </c>
      <c r="AA1517" s="14">
        <v>1692.12</v>
      </c>
      <c r="AB1517" s="2">
        <v>210974</v>
      </c>
      <c r="AC1517" s="27">
        <v>7.0000000000000001E-3</v>
      </c>
      <c r="AD1517" s="14">
        <v>1998.79</v>
      </c>
    </row>
    <row r="1518" spans="1:30" x14ac:dyDescent="0.3">
      <c r="A1518" t="s">
        <v>2065</v>
      </c>
      <c r="B1518" t="s">
        <v>188</v>
      </c>
      <c r="C1518" t="s">
        <v>188</v>
      </c>
      <c r="D1518" t="s">
        <v>188</v>
      </c>
      <c r="E1518" s="2">
        <v>68</v>
      </c>
      <c r="F1518" s="27">
        <v>8.9792684537171527E-3</v>
      </c>
      <c r="G1518" s="14">
        <v>29.090909090909101</v>
      </c>
      <c r="H1518" s="2">
        <v>122</v>
      </c>
      <c r="I1518" s="27">
        <v>1.6457574531228921E-2</v>
      </c>
      <c r="J1518" s="14">
        <v>50.303031900000001</v>
      </c>
      <c r="L1518" t="s">
        <v>188</v>
      </c>
      <c r="M1518" t="s">
        <v>188</v>
      </c>
      <c r="N1518" t="s">
        <v>188</v>
      </c>
      <c r="O1518" s="2">
        <v>13406</v>
      </c>
      <c r="P1518" s="27">
        <v>0.02</v>
      </c>
      <c r="Q1518" s="14">
        <v>249.09</v>
      </c>
      <c r="R1518" s="2">
        <v>14785</v>
      </c>
      <c r="S1518" s="27">
        <v>2.1000000000000001E-2</v>
      </c>
      <c r="T1518" s="14">
        <v>295.14999999999998</v>
      </c>
      <c r="V1518" t="s">
        <v>188</v>
      </c>
      <c r="W1518" t="s">
        <v>188</v>
      </c>
      <c r="X1518" t="s">
        <v>188</v>
      </c>
      <c r="Y1518" s="2">
        <v>651647</v>
      </c>
      <c r="Z1518" s="27">
        <v>2.3E-2</v>
      </c>
      <c r="AA1518" s="14">
        <v>1721.82</v>
      </c>
      <c r="AB1518" s="2">
        <v>757104</v>
      </c>
      <c r="AC1518" s="27">
        <v>2.5000000000000001E-2</v>
      </c>
      <c r="AD1518" s="14">
        <v>2107.88</v>
      </c>
    </row>
    <row r="1519" spans="1:30" x14ac:dyDescent="0.3">
      <c r="A1519" t="s">
        <v>2050</v>
      </c>
      <c r="B1519" t="s">
        <v>188</v>
      </c>
      <c r="C1519" t="s">
        <v>188</v>
      </c>
      <c r="D1519" t="s">
        <v>188</v>
      </c>
      <c r="E1519" s="2">
        <v>3593</v>
      </c>
      <c r="F1519" s="27">
        <v>0.47444869932655487</v>
      </c>
      <c r="G1519" s="14">
        <v>152.12121212121201</v>
      </c>
      <c r="H1519" s="2">
        <v>3708</v>
      </c>
      <c r="I1519" s="27">
        <v>0.50020234722784296</v>
      </c>
      <c r="J1519" s="14">
        <v>192.121216</v>
      </c>
      <c r="L1519" t="s">
        <v>188</v>
      </c>
      <c r="M1519" t="s">
        <v>188</v>
      </c>
      <c r="N1519" t="s">
        <v>188</v>
      </c>
      <c r="O1519" s="2">
        <v>341283</v>
      </c>
      <c r="P1519" s="27">
        <v>0.51100000000000001</v>
      </c>
      <c r="Q1519" s="14">
        <v>185.45</v>
      </c>
      <c r="R1519" s="2">
        <v>355909</v>
      </c>
      <c r="S1519" s="27">
        <v>0.51</v>
      </c>
      <c r="T1519" s="14">
        <v>172.12</v>
      </c>
      <c r="V1519" t="s">
        <v>188</v>
      </c>
      <c r="W1519" t="s">
        <v>188</v>
      </c>
      <c r="X1519" t="s">
        <v>188</v>
      </c>
      <c r="Y1519" s="2">
        <v>14740103</v>
      </c>
      <c r="Z1519" s="27">
        <v>0.51300000000000001</v>
      </c>
      <c r="AA1519" s="14">
        <v>1149.0899999999999</v>
      </c>
      <c r="AB1519" s="2">
        <v>15298484</v>
      </c>
      <c r="AC1519" s="27">
        <v>0.51200000000000001</v>
      </c>
      <c r="AD1519" s="14">
        <v>1304.24</v>
      </c>
    </row>
    <row r="1520" spans="1:30" x14ac:dyDescent="0.3">
      <c r="A1520" t="s">
        <v>2046</v>
      </c>
      <c r="B1520" t="s">
        <v>188</v>
      </c>
      <c r="C1520" t="s">
        <v>188</v>
      </c>
      <c r="D1520" t="s">
        <v>188</v>
      </c>
      <c r="E1520" s="2">
        <v>1529</v>
      </c>
      <c r="F1520" s="27">
        <v>0.2019014921431401</v>
      </c>
      <c r="G1520" s="14">
        <v>136.363636363636</v>
      </c>
      <c r="H1520" s="2">
        <v>1499</v>
      </c>
      <c r="I1520" s="27">
        <v>0.20221232969108324</v>
      </c>
      <c r="J1520" s="14">
        <v>180.606064</v>
      </c>
      <c r="L1520" t="s">
        <v>188</v>
      </c>
      <c r="M1520" t="s">
        <v>188</v>
      </c>
      <c r="N1520" t="s">
        <v>188</v>
      </c>
      <c r="O1520" s="2">
        <v>120747</v>
      </c>
      <c r="P1520" s="27">
        <v>0.18099999999999999</v>
      </c>
      <c r="Q1520" s="14">
        <v>55.15</v>
      </c>
      <c r="R1520" s="2">
        <v>121711</v>
      </c>
      <c r="S1520" s="27">
        <v>0.17399999999999999</v>
      </c>
      <c r="T1520" s="14">
        <v>62.42</v>
      </c>
      <c r="V1520" t="s">
        <v>188</v>
      </c>
      <c r="W1520" t="s">
        <v>188</v>
      </c>
      <c r="X1520" t="s">
        <v>188</v>
      </c>
      <c r="Y1520" s="2">
        <v>4637444</v>
      </c>
      <c r="Z1520" s="27">
        <v>0.161</v>
      </c>
      <c r="AA1520" s="14">
        <v>757.58</v>
      </c>
      <c r="AB1520" s="2">
        <v>4690779</v>
      </c>
      <c r="AC1520" s="27">
        <v>0.157</v>
      </c>
      <c r="AD1520" s="14">
        <v>973.33</v>
      </c>
    </row>
    <row r="1521" spans="1:31" x14ac:dyDescent="0.3">
      <c r="A1521" t="s">
        <v>2064</v>
      </c>
      <c r="B1521" t="s">
        <v>188</v>
      </c>
      <c r="C1521" t="s">
        <v>188</v>
      </c>
      <c r="D1521" t="s">
        <v>188</v>
      </c>
      <c r="E1521" s="2">
        <v>17</v>
      </c>
      <c r="F1521" s="27">
        <v>2.2448171134292882E-3</v>
      </c>
      <c r="G1521" s="14">
        <v>15.757575757575699</v>
      </c>
      <c r="H1521" s="2">
        <v>0</v>
      </c>
      <c r="I1521" s="27">
        <v>0</v>
      </c>
      <c r="J1521" s="14">
        <v>12.727273</v>
      </c>
      <c r="L1521" t="s">
        <v>188</v>
      </c>
      <c r="M1521" t="s">
        <v>188</v>
      </c>
      <c r="N1521" t="s">
        <v>188</v>
      </c>
      <c r="O1521" s="2">
        <v>2550</v>
      </c>
      <c r="P1521" s="27">
        <v>4.0000000000000001E-3</v>
      </c>
      <c r="Q1521" s="14">
        <v>221.21</v>
      </c>
      <c r="R1521" s="2">
        <v>3456</v>
      </c>
      <c r="S1521" s="27">
        <v>5.0000000000000001E-3</v>
      </c>
      <c r="T1521" s="14">
        <v>273.33</v>
      </c>
      <c r="V1521" t="s">
        <v>188</v>
      </c>
      <c r="W1521" t="s">
        <v>188</v>
      </c>
      <c r="X1521" t="s">
        <v>188</v>
      </c>
      <c r="Y1521" s="2">
        <v>73701</v>
      </c>
      <c r="Z1521" s="27">
        <v>3.0000000000000001E-3</v>
      </c>
      <c r="AA1521" s="14">
        <v>1336.36</v>
      </c>
      <c r="AB1521" s="2">
        <v>91710</v>
      </c>
      <c r="AC1521" s="27">
        <v>3.0000000000000001E-3</v>
      </c>
      <c r="AD1521" s="14">
        <v>1526.06</v>
      </c>
    </row>
    <row r="1522" spans="1:31" x14ac:dyDescent="0.3">
      <c r="A1522" t="s">
        <v>2065</v>
      </c>
      <c r="B1522" t="s">
        <v>188</v>
      </c>
      <c r="C1522" t="s">
        <v>188</v>
      </c>
      <c r="D1522" t="s">
        <v>188</v>
      </c>
      <c r="E1522" s="2">
        <v>1512</v>
      </c>
      <c r="F1522" s="27">
        <v>0.19965667502971082</v>
      </c>
      <c r="G1522" s="14">
        <v>137.575757575757</v>
      </c>
      <c r="H1522" s="2">
        <v>1499</v>
      </c>
      <c r="I1522" s="27">
        <v>0.20221232969108324</v>
      </c>
      <c r="J1522" s="14">
        <v>180.606064</v>
      </c>
      <c r="L1522" t="s">
        <v>188</v>
      </c>
      <c r="M1522" t="s">
        <v>188</v>
      </c>
      <c r="N1522" t="s">
        <v>188</v>
      </c>
      <c r="O1522" s="2">
        <v>118197</v>
      </c>
      <c r="P1522" s="27">
        <v>0.17699999999999999</v>
      </c>
      <c r="Q1522" s="14">
        <v>225.45</v>
      </c>
      <c r="R1522" s="2">
        <v>118255</v>
      </c>
      <c r="S1522" s="27">
        <v>0.17</v>
      </c>
      <c r="T1522" s="14">
        <v>285.45</v>
      </c>
      <c r="V1522" t="s">
        <v>188</v>
      </c>
      <c r="W1522" t="s">
        <v>188</v>
      </c>
      <c r="X1522" t="s">
        <v>188</v>
      </c>
      <c r="Y1522" s="2">
        <v>4563743</v>
      </c>
      <c r="Z1522" s="27">
        <v>0.159</v>
      </c>
      <c r="AA1522" s="14">
        <v>1517.58</v>
      </c>
      <c r="AB1522" s="2">
        <v>4599069</v>
      </c>
      <c r="AC1522" s="27">
        <v>0.154</v>
      </c>
      <c r="AD1522" s="14">
        <v>1652.73</v>
      </c>
    </row>
    <row r="1523" spans="1:31" x14ac:dyDescent="0.3">
      <c r="A1523" t="s">
        <v>2047</v>
      </c>
      <c r="B1523" t="s">
        <v>188</v>
      </c>
      <c r="C1523" t="s">
        <v>188</v>
      </c>
      <c r="D1523" t="s">
        <v>188</v>
      </c>
      <c r="E1523" s="2">
        <v>1619</v>
      </c>
      <c r="F1523" s="27">
        <v>0.21378581803776575</v>
      </c>
      <c r="G1523" s="14">
        <v>117.575757575757</v>
      </c>
      <c r="H1523" s="2">
        <v>1801</v>
      </c>
      <c r="I1523" s="27">
        <v>0.24295157156346958</v>
      </c>
      <c r="J1523" s="14">
        <v>130.909088</v>
      </c>
      <c r="L1523" t="s">
        <v>188</v>
      </c>
      <c r="M1523" t="s">
        <v>188</v>
      </c>
      <c r="N1523" t="s">
        <v>188</v>
      </c>
      <c r="O1523" s="2">
        <v>164018</v>
      </c>
      <c r="P1523" s="27">
        <v>0.246</v>
      </c>
      <c r="Q1523" s="14">
        <v>62.42</v>
      </c>
      <c r="R1523" s="2">
        <v>168894</v>
      </c>
      <c r="S1523" s="27">
        <v>0.24199999999999999</v>
      </c>
      <c r="T1523" s="14">
        <v>72.73</v>
      </c>
      <c r="V1523" t="s">
        <v>188</v>
      </c>
      <c r="W1523" t="s">
        <v>188</v>
      </c>
      <c r="X1523" t="s">
        <v>188</v>
      </c>
      <c r="Y1523" s="2">
        <v>7477809</v>
      </c>
      <c r="Z1523" s="27">
        <v>0.26</v>
      </c>
      <c r="AA1523" s="14">
        <v>717.58</v>
      </c>
      <c r="AB1523" s="2">
        <v>7530762</v>
      </c>
      <c r="AC1523" s="27">
        <v>0.252</v>
      </c>
      <c r="AD1523" s="14">
        <v>807.88</v>
      </c>
    </row>
    <row r="1524" spans="1:31" x14ac:dyDescent="0.3">
      <c r="A1524" t="s">
        <v>2064</v>
      </c>
      <c r="B1524" t="s">
        <v>188</v>
      </c>
      <c r="C1524" t="s">
        <v>188</v>
      </c>
      <c r="D1524" t="s">
        <v>188</v>
      </c>
      <c r="E1524" s="2">
        <v>31</v>
      </c>
      <c r="F1524" s="27">
        <v>4.0934900303710555E-3</v>
      </c>
      <c r="G1524" s="14">
        <v>23.030303030302999</v>
      </c>
      <c r="H1524" s="2">
        <v>52</v>
      </c>
      <c r="I1524" s="27">
        <v>7.01470389855659E-3</v>
      </c>
      <c r="J1524" s="14">
        <v>28.484848</v>
      </c>
      <c r="L1524" t="s">
        <v>188</v>
      </c>
      <c r="M1524" t="s">
        <v>188</v>
      </c>
      <c r="N1524" t="s">
        <v>188</v>
      </c>
      <c r="O1524" s="2">
        <v>10315</v>
      </c>
      <c r="P1524" s="27">
        <v>1.4999999999999999E-2</v>
      </c>
      <c r="Q1524" s="14">
        <v>439.39</v>
      </c>
      <c r="R1524" s="2">
        <v>10058</v>
      </c>
      <c r="S1524" s="27">
        <v>1.4E-2</v>
      </c>
      <c r="T1524" s="14">
        <v>443.03</v>
      </c>
      <c r="V1524" t="s">
        <v>188</v>
      </c>
      <c r="W1524" t="s">
        <v>188</v>
      </c>
      <c r="X1524" t="s">
        <v>188</v>
      </c>
      <c r="Y1524" s="2">
        <v>310982</v>
      </c>
      <c r="Z1524" s="27">
        <v>1.0999999999999999E-2</v>
      </c>
      <c r="AA1524" s="14">
        <v>1994.55</v>
      </c>
      <c r="AB1524" s="2">
        <v>287766</v>
      </c>
      <c r="AC1524" s="27">
        <v>0.01</v>
      </c>
      <c r="AD1524" s="14">
        <v>3018.18</v>
      </c>
    </row>
    <row r="1525" spans="1:31" x14ac:dyDescent="0.3">
      <c r="A1525" t="s">
        <v>2065</v>
      </c>
      <c r="B1525" t="s">
        <v>188</v>
      </c>
      <c r="C1525" t="s">
        <v>188</v>
      </c>
      <c r="D1525" t="s">
        <v>188</v>
      </c>
      <c r="E1525" s="2">
        <v>1588</v>
      </c>
      <c r="F1525" s="27">
        <v>0.20969232800739468</v>
      </c>
      <c r="G1525" s="14">
        <v>116.969696969697</v>
      </c>
      <c r="H1525" s="2">
        <v>1749</v>
      </c>
      <c r="I1525" s="27">
        <v>0.23593686766491298</v>
      </c>
      <c r="J1525" s="14">
        <v>127.878784</v>
      </c>
      <c r="L1525" t="s">
        <v>188</v>
      </c>
      <c r="M1525" t="s">
        <v>188</v>
      </c>
      <c r="N1525" t="s">
        <v>188</v>
      </c>
      <c r="O1525" s="2">
        <v>153703</v>
      </c>
      <c r="P1525" s="27">
        <v>0.23</v>
      </c>
      <c r="Q1525" s="14">
        <v>443.64</v>
      </c>
      <c r="R1525" s="2">
        <v>158836</v>
      </c>
      <c r="S1525" s="27">
        <v>0.22800000000000001</v>
      </c>
      <c r="T1525" s="14">
        <v>463.03</v>
      </c>
      <c r="V1525" t="s">
        <v>188</v>
      </c>
      <c r="W1525" t="s">
        <v>188</v>
      </c>
      <c r="X1525" t="s">
        <v>188</v>
      </c>
      <c r="Y1525" s="2">
        <v>7166827</v>
      </c>
      <c r="Z1525" s="27">
        <v>0.249</v>
      </c>
      <c r="AA1525" s="14">
        <v>2067.27</v>
      </c>
      <c r="AB1525" s="2">
        <v>7242996</v>
      </c>
      <c r="AC1525" s="27">
        <v>0.24199999999999999</v>
      </c>
      <c r="AD1525" s="14">
        <v>3152.12</v>
      </c>
    </row>
    <row r="1526" spans="1:31" x14ac:dyDescent="0.3">
      <c r="A1526" t="s">
        <v>2048</v>
      </c>
      <c r="B1526" t="s">
        <v>188</v>
      </c>
      <c r="C1526" t="s">
        <v>188</v>
      </c>
      <c r="D1526" t="s">
        <v>188</v>
      </c>
      <c r="E1526" s="2">
        <v>233</v>
      </c>
      <c r="F1526" s="27">
        <v>3.0767199260530832E-2</v>
      </c>
      <c r="G1526" s="14">
        <v>64.848484848484802</v>
      </c>
      <c r="H1526" s="2">
        <v>221</v>
      </c>
      <c r="I1526" s="27">
        <v>2.9812491568865507E-2</v>
      </c>
      <c r="J1526" s="14">
        <v>65.454544100000007</v>
      </c>
      <c r="L1526" t="s">
        <v>188</v>
      </c>
      <c r="M1526" t="s">
        <v>188</v>
      </c>
      <c r="N1526" t="s">
        <v>188</v>
      </c>
      <c r="O1526" s="2">
        <v>30622</v>
      </c>
      <c r="P1526" s="27">
        <v>4.5999999999999999E-2</v>
      </c>
      <c r="Q1526" s="14">
        <v>45.45</v>
      </c>
      <c r="R1526" s="2">
        <v>37100</v>
      </c>
      <c r="S1526" s="27">
        <v>5.2999999999999999E-2</v>
      </c>
      <c r="T1526" s="14">
        <v>81.819999999999993</v>
      </c>
      <c r="V1526" t="s">
        <v>188</v>
      </c>
      <c r="W1526" t="s">
        <v>188</v>
      </c>
      <c r="X1526" t="s">
        <v>188</v>
      </c>
      <c r="Y1526" s="2">
        <v>1427224</v>
      </c>
      <c r="Z1526" s="27">
        <v>0.05</v>
      </c>
      <c r="AA1526" s="14">
        <v>443.64</v>
      </c>
      <c r="AB1526" s="2">
        <v>1735473</v>
      </c>
      <c r="AC1526" s="27">
        <v>5.8000000000000003E-2</v>
      </c>
      <c r="AD1526" s="14">
        <v>575.76</v>
      </c>
    </row>
    <row r="1527" spans="1:31" x14ac:dyDescent="0.3">
      <c r="A1527" t="s">
        <v>2064</v>
      </c>
      <c r="B1527" t="s">
        <v>188</v>
      </c>
      <c r="C1527" t="s">
        <v>188</v>
      </c>
      <c r="D1527" t="s">
        <v>188</v>
      </c>
      <c r="E1527" s="2">
        <v>7</v>
      </c>
      <c r="F1527" s="27">
        <v>9.2433645847088343E-4</v>
      </c>
      <c r="G1527" s="14">
        <v>6.6666666666666599</v>
      </c>
      <c r="H1527" s="2">
        <v>16</v>
      </c>
      <c r="I1527" s="27">
        <v>2.1583704303251047E-3</v>
      </c>
      <c r="J1527" s="14">
        <v>12.727273</v>
      </c>
      <c r="L1527" t="s">
        <v>188</v>
      </c>
      <c r="M1527" t="s">
        <v>188</v>
      </c>
      <c r="N1527" t="s">
        <v>188</v>
      </c>
      <c r="O1527" s="2">
        <v>3825</v>
      </c>
      <c r="P1527" s="27">
        <v>6.0000000000000001E-3</v>
      </c>
      <c r="Q1527" s="14">
        <v>207.27</v>
      </c>
      <c r="R1527" s="2">
        <v>4852</v>
      </c>
      <c r="S1527" s="27">
        <v>7.0000000000000001E-3</v>
      </c>
      <c r="T1527" s="14">
        <v>302.42</v>
      </c>
      <c r="V1527" t="s">
        <v>188</v>
      </c>
      <c r="W1527" t="s">
        <v>188</v>
      </c>
      <c r="X1527" t="s">
        <v>188</v>
      </c>
      <c r="Y1527" s="2">
        <v>147284</v>
      </c>
      <c r="Z1527" s="27">
        <v>5.0000000000000001E-3</v>
      </c>
      <c r="AA1527" s="14">
        <v>1443.03</v>
      </c>
      <c r="AB1527" s="2">
        <v>161818</v>
      </c>
      <c r="AC1527" s="27">
        <v>5.0000000000000001E-3</v>
      </c>
      <c r="AD1527" s="14">
        <v>1815.76</v>
      </c>
    </row>
    <row r="1528" spans="1:31" x14ac:dyDescent="0.3">
      <c r="A1528" t="s">
        <v>2065</v>
      </c>
      <c r="B1528" t="s">
        <v>188</v>
      </c>
      <c r="C1528" t="s">
        <v>188</v>
      </c>
      <c r="D1528" t="s">
        <v>188</v>
      </c>
      <c r="E1528" s="2">
        <v>226</v>
      </c>
      <c r="F1528" s="27">
        <v>2.9842862802059951E-2</v>
      </c>
      <c r="G1528" s="14">
        <v>64.242424242424207</v>
      </c>
      <c r="H1528" s="2">
        <v>205</v>
      </c>
      <c r="I1528" s="27">
        <v>2.7654121138540402E-2</v>
      </c>
      <c r="J1528" s="14">
        <v>63.636364</v>
      </c>
      <c r="L1528" t="s">
        <v>188</v>
      </c>
      <c r="M1528" t="s">
        <v>188</v>
      </c>
      <c r="N1528" t="s">
        <v>188</v>
      </c>
      <c r="O1528" s="2">
        <v>26797</v>
      </c>
      <c r="P1528" s="27">
        <v>0.04</v>
      </c>
      <c r="Q1528" s="14">
        <v>206.06</v>
      </c>
      <c r="R1528" s="2">
        <v>32248</v>
      </c>
      <c r="S1528" s="27">
        <v>4.5999999999999999E-2</v>
      </c>
      <c r="T1528" s="14">
        <v>303.02999999999997</v>
      </c>
      <c r="V1528" t="s">
        <v>188</v>
      </c>
      <c r="W1528" t="s">
        <v>188</v>
      </c>
      <c r="X1528" t="s">
        <v>188</v>
      </c>
      <c r="Y1528" s="2">
        <v>1279940</v>
      </c>
      <c r="Z1528" s="27">
        <v>4.4999999999999998E-2</v>
      </c>
      <c r="AA1528" s="14">
        <v>1496.97</v>
      </c>
      <c r="AB1528" s="2">
        <v>1573655</v>
      </c>
      <c r="AC1528" s="27">
        <v>5.2999999999999999E-2</v>
      </c>
      <c r="AD1528" s="14">
        <v>1766.06</v>
      </c>
    </row>
    <row r="1529" spans="1:31" x14ac:dyDescent="0.3">
      <c r="A1529" t="s">
        <v>2049</v>
      </c>
      <c r="B1529" t="s">
        <v>188</v>
      </c>
      <c r="C1529" t="s">
        <v>188</v>
      </c>
      <c r="D1529" t="s">
        <v>188</v>
      </c>
      <c r="E1529" s="2">
        <v>212</v>
      </c>
      <c r="F1529" s="27">
        <v>2.7994189885118183E-2</v>
      </c>
      <c r="G1529" s="14">
        <v>62.424242424242401</v>
      </c>
      <c r="H1529" s="2">
        <v>187</v>
      </c>
      <c r="I1529" s="27">
        <v>2.5225954404424659E-2</v>
      </c>
      <c r="J1529" s="14">
        <v>57.5757561</v>
      </c>
      <c r="L1529" t="s">
        <v>188</v>
      </c>
      <c r="M1529" t="s">
        <v>188</v>
      </c>
      <c r="N1529" t="s">
        <v>188</v>
      </c>
      <c r="O1529" s="2">
        <v>25896</v>
      </c>
      <c r="P1529" s="27">
        <v>3.9E-2</v>
      </c>
      <c r="Q1529" s="14">
        <v>155.76</v>
      </c>
      <c r="R1529" s="2">
        <v>28204</v>
      </c>
      <c r="S1529" s="27">
        <v>0.04</v>
      </c>
      <c r="T1529" s="14">
        <v>121.82</v>
      </c>
      <c r="V1529" t="s">
        <v>188</v>
      </c>
      <c r="W1529" t="s">
        <v>188</v>
      </c>
      <c r="X1529" t="s">
        <v>188</v>
      </c>
      <c r="Y1529" s="2">
        <v>1197626</v>
      </c>
      <c r="Z1529" s="27">
        <v>4.2000000000000003E-2</v>
      </c>
      <c r="AA1529" s="14">
        <v>640.61</v>
      </c>
      <c r="AB1529" s="2">
        <v>1341470</v>
      </c>
      <c r="AC1529" s="27">
        <v>4.4999999999999998E-2</v>
      </c>
      <c r="AD1529" s="14">
        <v>718.79</v>
      </c>
    </row>
    <row r="1530" spans="1:31" x14ac:dyDescent="0.3">
      <c r="A1530" t="s">
        <v>2064</v>
      </c>
      <c r="B1530" t="s">
        <v>188</v>
      </c>
      <c r="C1530" t="s">
        <v>188</v>
      </c>
      <c r="D1530" t="s">
        <v>188</v>
      </c>
      <c r="E1530" s="2">
        <v>70</v>
      </c>
      <c r="F1530" s="27">
        <v>9.2433645847088339E-3</v>
      </c>
      <c r="G1530" s="14">
        <v>24.848484848484802</v>
      </c>
      <c r="H1530" s="2">
        <v>91</v>
      </c>
      <c r="I1530" s="27">
        <v>1.2275731822474031E-2</v>
      </c>
      <c r="J1530" s="14">
        <v>36.363636</v>
      </c>
      <c r="L1530" t="s">
        <v>188</v>
      </c>
      <c r="M1530" t="s">
        <v>188</v>
      </c>
      <c r="N1530" t="s">
        <v>188</v>
      </c>
      <c r="O1530" s="2">
        <v>9217</v>
      </c>
      <c r="P1530" s="27">
        <v>1.4E-2</v>
      </c>
      <c r="Q1530" s="14">
        <v>343.03</v>
      </c>
      <c r="R1530" s="2">
        <v>9661</v>
      </c>
      <c r="S1530" s="27">
        <v>1.4E-2</v>
      </c>
      <c r="T1530" s="14">
        <v>371.52</v>
      </c>
      <c r="V1530" t="s">
        <v>188</v>
      </c>
      <c r="W1530" t="s">
        <v>188</v>
      </c>
      <c r="X1530" t="s">
        <v>188</v>
      </c>
      <c r="Y1530" s="2">
        <v>413888</v>
      </c>
      <c r="Z1530" s="27">
        <v>1.4E-2</v>
      </c>
      <c r="AA1530" s="14">
        <v>2195.15</v>
      </c>
      <c r="AB1530" s="2">
        <v>444289</v>
      </c>
      <c r="AC1530" s="27">
        <v>1.4999999999999999E-2</v>
      </c>
      <c r="AD1530" s="14">
        <v>2942.42</v>
      </c>
    </row>
    <row r="1531" spans="1:31" x14ac:dyDescent="0.3">
      <c r="A1531" t="s">
        <v>2065</v>
      </c>
      <c r="B1531" t="s">
        <v>188</v>
      </c>
      <c r="C1531" t="s">
        <v>188</v>
      </c>
      <c r="D1531" t="s">
        <v>188</v>
      </c>
      <c r="E1531" s="2">
        <v>142</v>
      </c>
      <c r="F1531" s="27">
        <v>1.8750825300409349E-2</v>
      </c>
      <c r="G1531" s="14">
        <v>56.969696969696898</v>
      </c>
      <c r="H1531" s="2">
        <v>96</v>
      </c>
      <c r="I1531" s="27">
        <v>1.2950222581950627E-2</v>
      </c>
      <c r="J1531" s="14">
        <v>49.696968099999999</v>
      </c>
      <c r="L1531" t="s">
        <v>188</v>
      </c>
      <c r="M1531" t="s">
        <v>188</v>
      </c>
      <c r="N1531" t="s">
        <v>188</v>
      </c>
      <c r="O1531" s="2">
        <v>16679</v>
      </c>
      <c r="P1531" s="27">
        <v>2.5000000000000001E-2</v>
      </c>
      <c r="Q1531" s="14">
        <v>371.52</v>
      </c>
      <c r="R1531" s="2">
        <v>18543</v>
      </c>
      <c r="S1531" s="27">
        <v>2.7E-2</v>
      </c>
      <c r="T1531" s="14">
        <v>387.88</v>
      </c>
      <c r="V1531" t="s">
        <v>188</v>
      </c>
      <c r="W1531" t="s">
        <v>188</v>
      </c>
      <c r="X1531" t="s">
        <v>188</v>
      </c>
      <c r="Y1531" s="2">
        <v>783738</v>
      </c>
      <c r="Z1531" s="27">
        <v>2.7E-2</v>
      </c>
      <c r="AA1531" s="14">
        <v>2276.9699999999998</v>
      </c>
      <c r="AB1531" s="2">
        <v>897181</v>
      </c>
      <c r="AC1531" s="27">
        <v>0.03</v>
      </c>
      <c r="AD1531" s="14">
        <v>2940.61</v>
      </c>
    </row>
    <row r="1532" spans="1:31" x14ac:dyDescent="0.3">
      <c r="A1532" s="18"/>
      <c r="B1532" s="18"/>
      <c r="C1532" s="18"/>
      <c r="D1532" s="18"/>
      <c r="E1532" s="18"/>
      <c r="F1532" s="18"/>
      <c r="G1532" s="18"/>
      <c r="H1532" s="18"/>
      <c r="I1532" s="18"/>
      <c r="J1532" s="18"/>
      <c r="K1532" s="18"/>
      <c r="L1532" s="18"/>
      <c r="M1532" s="18"/>
      <c r="N1532" s="18"/>
      <c r="O1532" s="18"/>
      <c r="P1532" s="18"/>
      <c r="Q1532" s="18"/>
      <c r="R1532" s="18"/>
      <c r="S1532" s="18"/>
      <c r="T1532" s="18"/>
      <c r="U1532" s="18"/>
      <c r="V1532" s="18"/>
      <c r="W1532" s="18"/>
      <c r="X1532" s="18"/>
      <c r="Y1532" s="18"/>
      <c r="Z1532" s="18"/>
      <c r="AA1532" s="18"/>
      <c r="AB1532" s="18"/>
      <c r="AC1532" s="18"/>
      <c r="AD1532" s="18"/>
      <c r="AE1532" s="18"/>
    </row>
    <row r="1533" spans="1:31" x14ac:dyDescent="0.3">
      <c r="A1533" s="122" t="s">
        <v>2066</v>
      </c>
      <c r="B1533" s="122"/>
      <c r="C1533" s="122"/>
      <c r="D1533" s="122"/>
      <c r="E1533" s="122"/>
      <c r="F1533" s="122"/>
      <c r="G1533" s="122"/>
      <c r="H1533" s="122"/>
      <c r="I1533" s="122"/>
      <c r="J1533" s="122"/>
      <c r="K1533" s="122"/>
      <c r="L1533" s="122"/>
      <c r="M1533" s="122"/>
      <c r="N1533" s="122"/>
      <c r="O1533" s="122"/>
      <c r="P1533" s="122"/>
      <c r="Q1533" s="122"/>
      <c r="R1533" s="122"/>
      <c r="S1533" s="122"/>
      <c r="T1533" s="122"/>
      <c r="U1533" s="122"/>
      <c r="V1533" s="122"/>
      <c r="W1533" s="122"/>
      <c r="X1533" s="122"/>
      <c r="Y1533" s="122"/>
      <c r="Z1533" s="122"/>
      <c r="AA1533" s="122"/>
      <c r="AB1533" s="122"/>
      <c r="AC1533" s="122"/>
      <c r="AD1533" s="122"/>
      <c r="AE1533" s="122"/>
    </row>
    <row r="1534" spans="1:31" x14ac:dyDescent="0.3">
      <c r="B1534" t="s">
        <v>188</v>
      </c>
      <c r="C1534" t="s">
        <v>188</v>
      </c>
      <c r="D1534" t="s">
        <v>188</v>
      </c>
      <c r="E1534" s="198" t="s">
        <v>1720</v>
      </c>
      <c r="F1534" s="198"/>
      <c r="G1534" s="198" t="s">
        <v>1721</v>
      </c>
      <c r="H1534" s="198" t="s">
        <v>1720</v>
      </c>
      <c r="I1534" s="198"/>
      <c r="J1534" s="198" t="s">
        <v>1721</v>
      </c>
      <c r="K1534" t="s">
        <v>188</v>
      </c>
      <c r="L1534" t="s">
        <v>188</v>
      </c>
      <c r="M1534" t="s">
        <v>188</v>
      </c>
      <c r="N1534" t="s">
        <v>188</v>
      </c>
      <c r="O1534" s="198" t="s">
        <v>1720</v>
      </c>
      <c r="P1534" s="198"/>
      <c r="Q1534" s="198" t="s">
        <v>1721</v>
      </c>
      <c r="R1534" s="198" t="s">
        <v>1720</v>
      </c>
      <c r="S1534" s="198"/>
      <c r="T1534" s="198" t="s">
        <v>1721</v>
      </c>
      <c r="U1534" t="s">
        <v>188</v>
      </c>
      <c r="V1534" t="s">
        <v>188</v>
      </c>
      <c r="W1534" t="s">
        <v>188</v>
      </c>
      <c r="X1534" t="s">
        <v>188</v>
      </c>
      <c r="Y1534" s="198" t="s">
        <v>1720</v>
      </c>
      <c r="Z1534" s="198"/>
      <c r="AA1534" s="198" t="s">
        <v>1721</v>
      </c>
      <c r="AB1534" s="198" t="s">
        <v>1720</v>
      </c>
      <c r="AC1534" s="198"/>
      <c r="AD1534" s="198" t="s">
        <v>1721</v>
      </c>
      <c r="AE1534" t="s">
        <v>188</v>
      </c>
    </row>
    <row r="1535" spans="1:31" x14ac:dyDescent="0.3">
      <c r="A1535" t="s">
        <v>190</v>
      </c>
      <c r="B1535" t="s">
        <v>188</v>
      </c>
      <c r="C1535" t="s">
        <v>188</v>
      </c>
      <c r="D1535" t="s">
        <v>188</v>
      </c>
      <c r="E1535" s="2">
        <v>11402</v>
      </c>
      <c r="F1535" s="27" t="s">
        <v>188</v>
      </c>
      <c r="G1535" s="14">
        <v>18.181818181818102</v>
      </c>
      <c r="H1535" s="2">
        <v>12173</v>
      </c>
      <c r="I1535" s="27" t="s">
        <v>188</v>
      </c>
      <c r="J1535" s="14">
        <v>13.939394</v>
      </c>
      <c r="L1535" t="s">
        <v>188</v>
      </c>
      <c r="M1535" t="s">
        <v>188</v>
      </c>
      <c r="N1535" t="s">
        <v>188</v>
      </c>
      <c r="O1535" s="2">
        <v>945353</v>
      </c>
      <c r="P1535" s="27" t="s">
        <v>188</v>
      </c>
      <c r="Q1535" s="14">
        <v>398.18</v>
      </c>
      <c r="R1535" s="2">
        <v>978588</v>
      </c>
      <c r="S1535" s="27" t="s">
        <v>188</v>
      </c>
      <c r="T1535" s="14">
        <v>475.15</v>
      </c>
      <c r="V1535" t="s">
        <v>188</v>
      </c>
      <c r="W1535" t="s">
        <v>188</v>
      </c>
      <c r="X1535" t="s">
        <v>188</v>
      </c>
      <c r="Y1535" s="2">
        <v>37912312</v>
      </c>
      <c r="Z1535" s="27" t="s">
        <v>188</v>
      </c>
      <c r="AA1535" s="14">
        <v>1469.09</v>
      </c>
      <c r="AB1535" s="2">
        <v>38838726</v>
      </c>
      <c r="AC1535" s="27" t="s">
        <v>188</v>
      </c>
      <c r="AD1535" s="14">
        <v>1783.64</v>
      </c>
    </row>
    <row r="1536" spans="1:31" x14ac:dyDescent="0.3">
      <c r="A1536" t="s">
        <v>2067</v>
      </c>
      <c r="B1536" t="s">
        <v>188</v>
      </c>
      <c r="C1536" t="s">
        <v>188</v>
      </c>
      <c r="D1536" t="s">
        <v>188</v>
      </c>
      <c r="E1536" s="2">
        <v>3829</v>
      </c>
      <c r="F1536" s="27">
        <v>0.33581827749517629</v>
      </c>
      <c r="G1536" s="14">
        <v>232.72727272727201</v>
      </c>
      <c r="H1536" s="2">
        <v>4760</v>
      </c>
      <c r="I1536" s="27">
        <v>0.39102932719953998</v>
      </c>
      <c r="J1536" s="14">
        <v>252.121216</v>
      </c>
      <c r="L1536" t="s">
        <v>188</v>
      </c>
      <c r="M1536" t="s">
        <v>188</v>
      </c>
      <c r="N1536" t="s">
        <v>188</v>
      </c>
      <c r="O1536" s="2">
        <v>277475</v>
      </c>
      <c r="P1536" s="27">
        <v>0.29399999999999998</v>
      </c>
      <c r="Q1536" s="14">
        <v>36.97</v>
      </c>
      <c r="R1536" s="2">
        <v>281079</v>
      </c>
      <c r="S1536" s="27">
        <v>0.28699999999999998</v>
      </c>
      <c r="T1536" s="14">
        <v>43.64</v>
      </c>
      <c r="V1536" t="s">
        <v>188</v>
      </c>
      <c r="W1536" t="s">
        <v>188</v>
      </c>
      <c r="X1536" t="s">
        <v>188</v>
      </c>
      <c r="Y1536" s="2">
        <v>9158861</v>
      </c>
      <c r="Z1536" s="27">
        <v>0.24199999999999999</v>
      </c>
      <c r="AA1536" s="14">
        <v>349.7</v>
      </c>
      <c r="AB1536" s="2">
        <v>8942907</v>
      </c>
      <c r="AC1536" s="27">
        <v>0.23</v>
      </c>
      <c r="AD1536" s="14">
        <v>413.33</v>
      </c>
    </row>
    <row r="1537" spans="1:31" x14ac:dyDescent="0.3">
      <c r="A1537" t="s">
        <v>2068</v>
      </c>
      <c r="B1537" t="s">
        <v>188</v>
      </c>
      <c r="C1537" t="s">
        <v>188</v>
      </c>
      <c r="D1537" t="s">
        <v>188</v>
      </c>
      <c r="E1537" s="2">
        <v>25</v>
      </c>
      <c r="F1537" s="27">
        <v>2.1925977898614277E-3</v>
      </c>
      <c r="G1537" s="14">
        <v>13.9393939393939</v>
      </c>
      <c r="H1537" s="2">
        <v>146</v>
      </c>
      <c r="I1537" s="27">
        <v>1.1993756674607739E-2</v>
      </c>
      <c r="J1537" s="14">
        <v>69.090909999999994</v>
      </c>
      <c r="L1537" t="s">
        <v>188</v>
      </c>
      <c r="M1537" t="s">
        <v>188</v>
      </c>
      <c r="N1537" t="s">
        <v>188</v>
      </c>
      <c r="O1537" s="2">
        <v>6840</v>
      </c>
      <c r="P1537" s="27">
        <v>7.0000000000000001E-3</v>
      </c>
      <c r="Q1537" s="14">
        <v>407.27</v>
      </c>
      <c r="R1537" s="2">
        <v>8213</v>
      </c>
      <c r="S1537" s="27">
        <v>8.0000000000000002E-3</v>
      </c>
      <c r="T1537" s="14">
        <v>401.82</v>
      </c>
      <c r="V1537" t="s">
        <v>188</v>
      </c>
      <c r="W1537" t="s">
        <v>188</v>
      </c>
      <c r="X1537" t="s">
        <v>188</v>
      </c>
      <c r="Y1537" s="2">
        <v>202653</v>
      </c>
      <c r="Z1537" s="27">
        <v>5.0000000000000001E-3</v>
      </c>
      <c r="AA1537" s="14">
        <v>2134.5500000000002</v>
      </c>
      <c r="AB1537" s="2">
        <v>207793</v>
      </c>
      <c r="AC1537" s="27">
        <v>5.0000000000000001E-3</v>
      </c>
      <c r="AD1537" s="14">
        <v>2514.5500000000002</v>
      </c>
    </row>
    <row r="1538" spans="1:31" x14ac:dyDescent="0.3">
      <c r="A1538" t="s">
        <v>2069</v>
      </c>
      <c r="B1538" t="s">
        <v>188</v>
      </c>
      <c r="C1538" t="s">
        <v>188</v>
      </c>
      <c r="D1538" t="s">
        <v>188</v>
      </c>
      <c r="E1538" s="2">
        <v>15</v>
      </c>
      <c r="F1538" s="27">
        <v>1.3155586739168567E-3</v>
      </c>
      <c r="G1538" s="14">
        <v>10.303030303030299</v>
      </c>
      <c r="H1538" s="2">
        <v>29</v>
      </c>
      <c r="I1538" s="27">
        <v>2.3823215312577016E-3</v>
      </c>
      <c r="J1538" s="14">
        <v>30.30303</v>
      </c>
      <c r="L1538" t="s">
        <v>188</v>
      </c>
      <c r="M1538" t="s">
        <v>188</v>
      </c>
      <c r="N1538" t="s">
        <v>188</v>
      </c>
      <c r="O1538" s="2">
        <v>3443</v>
      </c>
      <c r="P1538" s="27">
        <v>4.0000000000000001E-3</v>
      </c>
      <c r="Q1538" s="14">
        <v>282.42</v>
      </c>
      <c r="R1538" s="2">
        <v>3488</v>
      </c>
      <c r="S1538" s="27">
        <v>4.0000000000000001E-3</v>
      </c>
      <c r="T1538" s="14">
        <v>316.97000000000003</v>
      </c>
      <c r="V1538" t="s">
        <v>188</v>
      </c>
      <c r="W1538" t="s">
        <v>188</v>
      </c>
      <c r="X1538" t="s">
        <v>188</v>
      </c>
      <c r="Y1538" s="2">
        <v>85493</v>
      </c>
      <c r="Z1538" s="27">
        <v>2E-3</v>
      </c>
      <c r="AA1538" s="14">
        <v>1134.55</v>
      </c>
      <c r="AB1538" s="2">
        <v>99013</v>
      </c>
      <c r="AC1538" s="27">
        <v>3.0000000000000001E-3</v>
      </c>
      <c r="AD1538" s="14">
        <v>1607.27</v>
      </c>
    </row>
    <row r="1539" spans="1:31" x14ac:dyDescent="0.3">
      <c r="A1539" t="s">
        <v>292</v>
      </c>
      <c r="B1539" t="s">
        <v>188</v>
      </c>
      <c r="C1539" t="s">
        <v>188</v>
      </c>
      <c r="D1539" t="s">
        <v>188</v>
      </c>
      <c r="E1539" s="2">
        <v>3789</v>
      </c>
      <c r="F1539" s="27">
        <v>0.33231012103139801</v>
      </c>
      <c r="G1539" s="14">
        <v>236.363636363636</v>
      </c>
      <c r="H1539" s="2">
        <v>4585</v>
      </c>
      <c r="I1539" s="27">
        <v>0.37665324899367453</v>
      </c>
      <c r="J1539" s="14">
        <v>233.939392</v>
      </c>
      <c r="L1539" t="s">
        <v>188</v>
      </c>
      <c r="M1539" t="s">
        <v>188</v>
      </c>
      <c r="N1539" t="s">
        <v>188</v>
      </c>
      <c r="O1539" s="2">
        <v>267192</v>
      </c>
      <c r="P1539" s="27">
        <v>0.28299999999999997</v>
      </c>
      <c r="Q1539" s="14">
        <v>548.48</v>
      </c>
      <c r="R1539" s="2">
        <v>269378</v>
      </c>
      <c r="S1539" s="27">
        <v>0.27500000000000002</v>
      </c>
      <c r="T1539" s="14">
        <v>532.73</v>
      </c>
      <c r="V1539" t="s">
        <v>188</v>
      </c>
      <c r="W1539" t="s">
        <v>188</v>
      </c>
      <c r="X1539" t="s">
        <v>188</v>
      </c>
      <c r="Y1539" s="2">
        <v>8870715</v>
      </c>
      <c r="Z1539" s="27">
        <v>0.23400000000000001</v>
      </c>
      <c r="AA1539" s="14">
        <v>2335.7600000000002</v>
      </c>
      <c r="AB1539" s="2">
        <v>8636101</v>
      </c>
      <c r="AC1539" s="27">
        <v>0.222</v>
      </c>
      <c r="AD1539" s="14">
        <v>3083.64</v>
      </c>
    </row>
    <row r="1540" spans="1:31" x14ac:dyDescent="0.3">
      <c r="A1540" t="s">
        <v>2070</v>
      </c>
      <c r="B1540" t="s">
        <v>188</v>
      </c>
      <c r="C1540" t="s">
        <v>188</v>
      </c>
      <c r="D1540" t="s">
        <v>188</v>
      </c>
      <c r="E1540" s="2">
        <v>6893</v>
      </c>
      <c r="F1540" s="27">
        <v>0.60454306262059287</v>
      </c>
      <c r="G1540" s="14">
        <v>218.18181818181799</v>
      </c>
      <c r="H1540" s="2">
        <v>6576</v>
      </c>
      <c r="I1540" s="27">
        <v>0.54021194446726362</v>
      </c>
      <c r="J1540" s="14">
        <v>236.96969999999999</v>
      </c>
      <c r="L1540" t="s">
        <v>188</v>
      </c>
      <c r="M1540" t="s">
        <v>188</v>
      </c>
      <c r="N1540" t="s">
        <v>188</v>
      </c>
      <c r="O1540" s="2">
        <v>566264</v>
      </c>
      <c r="P1540" s="27">
        <v>0.59899999999999998</v>
      </c>
      <c r="Q1540" s="14">
        <v>350.3</v>
      </c>
      <c r="R1540" s="2">
        <v>578914</v>
      </c>
      <c r="S1540" s="27">
        <v>0.59199999999999997</v>
      </c>
      <c r="T1540" s="14">
        <v>415.15</v>
      </c>
      <c r="V1540" t="s">
        <v>188</v>
      </c>
      <c r="W1540" t="s">
        <v>188</v>
      </c>
      <c r="X1540" t="s">
        <v>188</v>
      </c>
      <c r="Y1540" s="2">
        <v>24052189</v>
      </c>
      <c r="Z1540" s="27">
        <v>0.63400000000000001</v>
      </c>
      <c r="AA1540" s="14">
        <v>1618.18</v>
      </c>
      <c r="AB1540" s="2">
        <v>24347395</v>
      </c>
      <c r="AC1540" s="27">
        <v>0.627</v>
      </c>
      <c r="AD1540" s="14">
        <v>1932.12</v>
      </c>
    </row>
    <row r="1541" spans="1:31" x14ac:dyDescent="0.3">
      <c r="A1541" t="s">
        <v>2068</v>
      </c>
      <c r="B1541" t="s">
        <v>188</v>
      </c>
      <c r="C1541" t="s">
        <v>188</v>
      </c>
      <c r="D1541" t="s">
        <v>188</v>
      </c>
      <c r="E1541" s="2">
        <v>165</v>
      </c>
      <c r="F1541" s="27">
        <v>1.4471145413085423E-2</v>
      </c>
      <c r="G1541" s="14">
        <v>52.121212121212103</v>
      </c>
      <c r="H1541" s="2">
        <v>109</v>
      </c>
      <c r="I1541" s="27">
        <v>8.9542429967961884E-3</v>
      </c>
      <c r="J1541" s="14">
        <v>40</v>
      </c>
      <c r="L1541" t="s">
        <v>188</v>
      </c>
      <c r="M1541" t="s">
        <v>188</v>
      </c>
      <c r="N1541" t="s">
        <v>188</v>
      </c>
      <c r="O1541" s="2">
        <v>32943</v>
      </c>
      <c r="P1541" s="27">
        <v>3.5000000000000003E-2</v>
      </c>
      <c r="Q1541" s="14">
        <v>800</v>
      </c>
      <c r="R1541" s="2">
        <v>34051</v>
      </c>
      <c r="S1541" s="27">
        <v>3.5000000000000003E-2</v>
      </c>
      <c r="T1541" s="14">
        <v>788.48</v>
      </c>
      <c r="V1541" t="s">
        <v>188</v>
      </c>
      <c r="W1541" t="s">
        <v>188</v>
      </c>
      <c r="X1541" t="s">
        <v>188</v>
      </c>
      <c r="Y1541" s="2">
        <v>1058149</v>
      </c>
      <c r="Z1541" s="27">
        <v>2.8000000000000001E-2</v>
      </c>
      <c r="AA1541" s="14">
        <v>4684.8500000000004</v>
      </c>
      <c r="AB1541" s="2">
        <v>1077809</v>
      </c>
      <c r="AC1541" s="27">
        <v>2.8000000000000001E-2</v>
      </c>
      <c r="AD1541" s="14">
        <v>5478.18</v>
      </c>
    </row>
    <row r="1542" spans="1:31" x14ac:dyDescent="0.3">
      <c r="A1542" t="s">
        <v>2069</v>
      </c>
      <c r="B1542" t="s">
        <v>188</v>
      </c>
      <c r="C1542" t="s">
        <v>188</v>
      </c>
      <c r="D1542" t="s">
        <v>188</v>
      </c>
      <c r="E1542" s="2">
        <v>209</v>
      </c>
      <c r="F1542" s="27">
        <v>1.8330117523241537E-2</v>
      </c>
      <c r="G1542" s="14">
        <v>58.181818181818201</v>
      </c>
      <c r="H1542" s="2">
        <v>120</v>
      </c>
      <c r="I1542" s="27">
        <v>9.8578821983077297E-3</v>
      </c>
      <c r="J1542" s="14">
        <v>45.4545441</v>
      </c>
      <c r="L1542" t="s">
        <v>188</v>
      </c>
      <c r="M1542" t="s">
        <v>188</v>
      </c>
      <c r="N1542" t="s">
        <v>188</v>
      </c>
      <c r="O1542" s="2">
        <v>31079</v>
      </c>
      <c r="P1542" s="27">
        <v>3.3000000000000002E-2</v>
      </c>
      <c r="Q1542" s="14">
        <v>891.52</v>
      </c>
      <c r="R1542" s="2">
        <v>32387</v>
      </c>
      <c r="S1542" s="27">
        <v>3.3000000000000002E-2</v>
      </c>
      <c r="T1542" s="14">
        <v>948.48</v>
      </c>
      <c r="V1542" t="s">
        <v>188</v>
      </c>
      <c r="W1542" t="s">
        <v>188</v>
      </c>
      <c r="X1542" t="s">
        <v>188</v>
      </c>
      <c r="Y1542" s="2">
        <v>898939</v>
      </c>
      <c r="Z1542" s="27">
        <v>2.4E-2</v>
      </c>
      <c r="AA1542" s="14">
        <v>4049.09</v>
      </c>
      <c r="AB1542" s="2">
        <v>866771</v>
      </c>
      <c r="AC1542" s="27">
        <v>2.1999999999999999E-2</v>
      </c>
      <c r="AD1542" s="14">
        <v>5038.79</v>
      </c>
    </row>
    <row r="1543" spans="1:31" x14ac:dyDescent="0.3">
      <c r="A1543" t="s">
        <v>292</v>
      </c>
      <c r="B1543" t="s">
        <v>188</v>
      </c>
      <c r="C1543" t="s">
        <v>188</v>
      </c>
      <c r="D1543" t="s">
        <v>188</v>
      </c>
      <c r="E1543" s="2">
        <v>6519</v>
      </c>
      <c r="F1543" s="27">
        <v>0.57174179968426597</v>
      </c>
      <c r="G1543" s="14">
        <v>229.69696969696901</v>
      </c>
      <c r="H1543" s="2">
        <v>6347</v>
      </c>
      <c r="I1543" s="27">
        <v>0.52139981927215973</v>
      </c>
      <c r="J1543" s="14">
        <v>236.96969999999999</v>
      </c>
      <c r="L1543" t="s">
        <v>188</v>
      </c>
      <c r="M1543" t="s">
        <v>188</v>
      </c>
      <c r="N1543" t="s">
        <v>188</v>
      </c>
      <c r="O1543" s="2">
        <v>502242</v>
      </c>
      <c r="P1543" s="27">
        <v>0.53100000000000003</v>
      </c>
      <c r="Q1543" s="14">
        <v>1136.3599999999999</v>
      </c>
      <c r="R1543" s="2">
        <v>512476</v>
      </c>
      <c r="S1543" s="27">
        <v>0.52400000000000002</v>
      </c>
      <c r="T1543" s="14">
        <v>1344.85</v>
      </c>
      <c r="V1543" t="s">
        <v>188</v>
      </c>
      <c r="W1543" t="s">
        <v>188</v>
      </c>
      <c r="X1543" t="s">
        <v>188</v>
      </c>
      <c r="Y1543" s="2">
        <v>22095101</v>
      </c>
      <c r="Z1543" s="27">
        <v>0.58299999999999996</v>
      </c>
      <c r="AA1543" s="14">
        <v>5778.79</v>
      </c>
      <c r="AB1543" s="2">
        <v>22402815</v>
      </c>
      <c r="AC1543" s="27">
        <v>0.57699999999999996</v>
      </c>
      <c r="AD1543" s="14">
        <v>7610.3</v>
      </c>
    </row>
    <row r="1544" spans="1:31" x14ac:dyDescent="0.3">
      <c r="A1544" t="s">
        <v>2071</v>
      </c>
      <c r="B1544" t="s">
        <v>188</v>
      </c>
      <c r="C1544" t="s">
        <v>188</v>
      </c>
      <c r="D1544" t="s">
        <v>188</v>
      </c>
      <c r="E1544" s="2">
        <v>680</v>
      </c>
      <c r="F1544" s="27">
        <v>5.9638659884230838E-2</v>
      </c>
      <c r="G1544" s="14">
        <v>98.787878787878796</v>
      </c>
      <c r="H1544" s="2">
        <v>837</v>
      </c>
      <c r="I1544" s="27">
        <v>6.875872833319642E-2</v>
      </c>
      <c r="J1544" s="14">
        <v>143.636368</v>
      </c>
      <c r="L1544" t="s">
        <v>188</v>
      </c>
      <c r="M1544" t="s">
        <v>188</v>
      </c>
      <c r="N1544" t="s">
        <v>188</v>
      </c>
      <c r="O1544" s="2">
        <v>101614</v>
      </c>
      <c r="P1544" s="27">
        <v>0.107</v>
      </c>
      <c r="Q1544" s="14">
        <v>220.61</v>
      </c>
      <c r="R1544" s="2">
        <v>118595</v>
      </c>
      <c r="S1544" s="27">
        <v>0.121</v>
      </c>
      <c r="T1544" s="14">
        <v>198.18</v>
      </c>
      <c r="V1544" t="s">
        <v>188</v>
      </c>
      <c r="W1544" t="s">
        <v>188</v>
      </c>
      <c r="X1544" t="s">
        <v>188</v>
      </c>
      <c r="Y1544" s="2">
        <v>4701262</v>
      </c>
      <c r="Z1544" s="27">
        <v>0.124</v>
      </c>
      <c r="AA1544" s="14">
        <v>793.33</v>
      </c>
      <c r="AB1544" s="2">
        <v>5548424</v>
      </c>
      <c r="AC1544" s="27">
        <v>0.14299999999999999</v>
      </c>
      <c r="AD1544" s="14">
        <v>805.45</v>
      </c>
    </row>
    <row r="1545" spans="1:31" x14ac:dyDescent="0.3">
      <c r="A1545" t="s">
        <v>2068</v>
      </c>
      <c r="B1545" t="s">
        <v>188</v>
      </c>
      <c r="C1545" t="s">
        <v>188</v>
      </c>
      <c r="D1545" t="s">
        <v>188</v>
      </c>
      <c r="E1545" s="2">
        <v>115</v>
      </c>
      <c r="F1545" s="27">
        <v>1.0085949833362568E-2</v>
      </c>
      <c r="G1545" s="14">
        <v>44.848484848484802</v>
      </c>
      <c r="H1545" s="2">
        <v>115</v>
      </c>
      <c r="I1545" s="27">
        <v>9.4471371067115749E-3</v>
      </c>
      <c r="J1545" s="14">
        <v>55.151516000000001</v>
      </c>
      <c r="L1545" t="s">
        <v>188</v>
      </c>
      <c r="M1545" t="s">
        <v>188</v>
      </c>
      <c r="N1545" t="s">
        <v>188</v>
      </c>
      <c r="O1545" s="2">
        <v>17493</v>
      </c>
      <c r="P1545" s="27">
        <v>1.9E-2</v>
      </c>
      <c r="Q1545" s="14">
        <v>512.73</v>
      </c>
      <c r="R1545" s="2">
        <v>20009</v>
      </c>
      <c r="S1545" s="27">
        <v>0.02</v>
      </c>
      <c r="T1545" s="14">
        <v>560</v>
      </c>
      <c r="V1545" t="s">
        <v>188</v>
      </c>
      <c r="W1545" t="s">
        <v>188</v>
      </c>
      <c r="X1545" t="s">
        <v>188</v>
      </c>
      <c r="Y1545" s="2">
        <v>704874</v>
      </c>
      <c r="Z1545" s="27">
        <v>1.9E-2</v>
      </c>
      <c r="AA1545" s="14">
        <v>3190.3</v>
      </c>
      <c r="AB1545" s="2">
        <v>803463</v>
      </c>
      <c r="AC1545" s="27">
        <v>2.1000000000000001E-2</v>
      </c>
      <c r="AD1545" s="14">
        <v>3733.94</v>
      </c>
    </row>
    <row r="1546" spans="1:31" x14ac:dyDescent="0.3">
      <c r="A1546" t="s">
        <v>2069</v>
      </c>
      <c r="B1546" t="s">
        <v>188</v>
      </c>
      <c r="C1546" t="s">
        <v>188</v>
      </c>
      <c r="D1546" t="s">
        <v>188</v>
      </c>
      <c r="E1546" s="2">
        <v>250</v>
      </c>
      <c r="F1546" s="27">
        <v>2.1925977898614279E-2</v>
      </c>
      <c r="G1546" s="14">
        <v>64.242424242424207</v>
      </c>
      <c r="H1546" s="2">
        <v>131</v>
      </c>
      <c r="I1546" s="27">
        <v>1.0761521399819273E-2</v>
      </c>
      <c r="J1546" s="14">
        <v>44.242424</v>
      </c>
      <c r="L1546" t="s">
        <v>188</v>
      </c>
      <c r="M1546" t="s">
        <v>188</v>
      </c>
      <c r="N1546" t="s">
        <v>188</v>
      </c>
      <c r="O1546" s="2">
        <v>25216</v>
      </c>
      <c r="P1546" s="27">
        <v>2.7E-2</v>
      </c>
      <c r="Q1546" s="14">
        <v>563.03</v>
      </c>
      <c r="R1546" s="2">
        <v>29308</v>
      </c>
      <c r="S1546" s="27">
        <v>0.03</v>
      </c>
      <c r="T1546" s="14">
        <v>650.29999999999995</v>
      </c>
      <c r="V1546" t="s">
        <v>188</v>
      </c>
      <c r="W1546" t="s">
        <v>188</v>
      </c>
      <c r="X1546" t="s">
        <v>188</v>
      </c>
      <c r="Y1546" s="2">
        <v>997282</v>
      </c>
      <c r="Z1546" s="27">
        <v>2.5999999999999999E-2</v>
      </c>
      <c r="AA1546" s="14">
        <v>3837.58</v>
      </c>
      <c r="AB1546" s="2">
        <v>1092102</v>
      </c>
      <c r="AC1546" s="27">
        <v>2.8000000000000001E-2</v>
      </c>
      <c r="AD1546" s="14">
        <v>4784.24</v>
      </c>
    </row>
    <row r="1547" spans="1:31" x14ac:dyDescent="0.3">
      <c r="A1547" t="s">
        <v>292</v>
      </c>
      <c r="B1547" t="s">
        <v>188</v>
      </c>
      <c r="C1547" t="s">
        <v>188</v>
      </c>
      <c r="D1547" t="s">
        <v>188</v>
      </c>
      <c r="E1547" s="2">
        <v>315</v>
      </c>
      <c r="F1547" s="27">
        <v>2.7626732152253992E-2</v>
      </c>
      <c r="G1547" s="14">
        <v>73.3333333333333</v>
      </c>
      <c r="H1547" s="2">
        <v>591</v>
      </c>
      <c r="I1547" s="27">
        <v>4.8550069826665571E-2</v>
      </c>
      <c r="J1547" s="14">
        <v>132.72728000000001</v>
      </c>
      <c r="L1547" t="s">
        <v>188</v>
      </c>
      <c r="M1547" t="s">
        <v>188</v>
      </c>
      <c r="N1547" t="s">
        <v>188</v>
      </c>
      <c r="O1547" s="2">
        <v>58905</v>
      </c>
      <c r="P1547" s="27">
        <v>6.2E-2</v>
      </c>
      <c r="Q1547" s="14">
        <v>626.05999999999995</v>
      </c>
      <c r="R1547" s="2">
        <v>69278</v>
      </c>
      <c r="S1547" s="27">
        <v>7.0999999999999994E-2</v>
      </c>
      <c r="T1547" s="14">
        <v>720.61</v>
      </c>
      <c r="V1547" t="s">
        <v>188</v>
      </c>
      <c r="W1547" t="s">
        <v>188</v>
      </c>
      <c r="X1547" t="s">
        <v>188</v>
      </c>
      <c r="Y1547" s="2">
        <v>2999106</v>
      </c>
      <c r="Z1547" s="27">
        <v>7.9000000000000001E-2</v>
      </c>
      <c r="AA1547" s="14">
        <v>4503.6400000000003</v>
      </c>
      <c r="AB1547" s="2">
        <v>3652859</v>
      </c>
      <c r="AC1547" s="27">
        <v>9.4E-2</v>
      </c>
      <c r="AD1547" s="14">
        <v>5676.36</v>
      </c>
    </row>
    <row r="1548" spans="1:31" x14ac:dyDescent="0.3">
      <c r="A1548" s="18"/>
      <c r="B1548" s="18"/>
      <c r="C1548" s="18"/>
      <c r="D1548" s="18"/>
      <c r="E1548" s="18"/>
      <c r="F1548" s="18"/>
      <c r="G1548" s="18"/>
      <c r="H1548" s="18"/>
      <c r="I1548" s="18"/>
      <c r="J1548" s="18"/>
      <c r="K1548" s="18"/>
      <c r="L1548" s="18"/>
      <c r="M1548" s="18"/>
      <c r="N1548" s="18"/>
      <c r="O1548" s="18"/>
      <c r="P1548" s="18"/>
      <c r="Q1548" s="18"/>
      <c r="R1548" s="18"/>
      <c r="S1548" s="18"/>
      <c r="T1548" s="18"/>
      <c r="U1548" s="18"/>
      <c r="V1548" s="18"/>
      <c r="W1548" s="18"/>
      <c r="X1548" s="18"/>
      <c r="Y1548" s="18"/>
      <c r="Z1548" s="18"/>
      <c r="AA1548" s="18"/>
      <c r="AB1548" s="18"/>
      <c r="AC1548" s="18"/>
      <c r="AD1548" s="18"/>
      <c r="AE1548" s="18"/>
    </row>
    <row r="1549" spans="1:31" x14ac:dyDescent="0.3">
      <c r="A1549" s="122" t="s">
        <v>2072</v>
      </c>
      <c r="B1549" s="122"/>
      <c r="C1549" s="122"/>
      <c r="D1549" s="122"/>
      <c r="E1549" s="122"/>
      <c r="F1549" s="122"/>
      <c r="G1549" s="122"/>
      <c r="H1549" s="122"/>
      <c r="I1549" s="122"/>
      <c r="J1549" s="122"/>
      <c r="K1549" s="122"/>
      <c r="L1549" s="122"/>
      <c r="M1549" s="122"/>
      <c r="N1549" s="122"/>
      <c r="O1549" s="122"/>
      <c r="P1549" s="122"/>
      <c r="Q1549" s="122"/>
      <c r="R1549" s="122"/>
      <c r="S1549" s="122"/>
      <c r="T1549" s="122"/>
      <c r="U1549" s="122"/>
      <c r="V1549" s="122"/>
      <c r="W1549" s="122"/>
      <c r="X1549" s="122"/>
      <c r="Y1549" s="122"/>
      <c r="Z1549" s="122"/>
      <c r="AA1549" s="122"/>
      <c r="AB1549" s="122"/>
      <c r="AC1549" s="122"/>
      <c r="AD1549" s="122"/>
      <c r="AE1549" s="122"/>
    </row>
    <row r="1550" spans="1:31" x14ac:dyDescent="0.3">
      <c r="B1550" t="s">
        <v>188</v>
      </c>
      <c r="C1550" t="s">
        <v>188</v>
      </c>
      <c r="D1550" t="s">
        <v>188</v>
      </c>
      <c r="E1550" s="198" t="s">
        <v>1720</v>
      </c>
      <c r="F1550" s="198"/>
      <c r="G1550" s="198" t="s">
        <v>1721</v>
      </c>
      <c r="H1550" s="198" t="s">
        <v>1720</v>
      </c>
      <c r="I1550" s="198"/>
      <c r="J1550" s="198" t="s">
        <v>1721</v>
      </c>
      <c r="K1550" t="s">
        <v>188</v>
      </c>
      <c r="L1550" t="s">
        <v>188</v>
      </c>
      <c r="M1550" t="s">
        <v>188</v>
      </c>
      <c r="N1550" t="s">
        <v>188</v>
      </c>
      <c r="O1550" s="198" t="s">
        <v>1720</v>
      </c>
      <c r="P1550" s="198"/>
      <c r="Q1550" s="198" t="s">
        <v>1721</v>
      </c>
      <c r="R1550" s="198" t="s">
        <v>1720</v>
      </c>
      <c r="S1550" s="198"/>
      <c r="T1550" s="198" t="s">
        <v>1721</v>
      </c>
      <c r="U1550" t="s">
        <v>188</v>
      </c>
      <c r="V1550" t="s">
        <v>188</v>
      </c>
      <c r="W1550" t="s">
        <v>188</v>
      </c>
      <c r="X1550" t="s">
        <v>188</v>
      </c>
      <c r="Y1550" s="198" t="s">
        <v>1720</v>
      </c>
      <c r="Z1550" s="198"/>
      <c r="AA1550" s="198" t="s">
        <v>1721</v>
      </c>
      <c r="AB1550" s="198" t="s">
        <v>1720</v>
      </c>
      <c r="AC1550" s="198"/>
      <c r="AD1550" s="198" t="s">
        <v>1721</v>
      </c>
      <c r="AE1550" t="s">
        <v>188</v>
      </c>
    </row>
    <row r="1551" spans="1:31" x14ac:dyDescent="0.3">
      <c r="A1551" t="s">
        <v>190</v>
      </c>
      <c r="B1551" t="s">
        <v>188</v>
      </c>
      <c r="C1551" t="s">
        <v>188</v>
      </c>
      <c r="D1551" t="s">
        <v>188</v>
      </c>
      <c r="E1551" s="2">
        <v>2913</v>
      </c>
      <c r="F1551" s="27" t="s">
        <v>188</v>
      </c>
      <c r="G1551" s="14">
        <v>92.121212121212096</v>
      </c>
      <c r="H1551" s="2">
        <v>2838</v>
      </c>
      <c r="I1551" s="27" t="s">
        <v>188</v>
      </c>
      <c r="J1551" s="14">
        <v>109.090912</v>
      </c>
      <c r="L1551" t="s">
        <v>188</v>
      </c>
      <c r="M1551" t="s">
        <v>188</v>
      </c>
      <c r="N1551" t="s">
        <v>188</v>
      </c>
      <c r="O1551" s="2">
        <v>296305</v>
      </c>
      <c r="P1551" s="27" t="s">
        <v>188</v>
      </c>
      <c r="Q1551" s="14">
        <v>755.15</v>
      </c>
      <c r="R1551" s="2">
        <v>310097</v>
      </c>
      <c r="S1551" s="27" t="s">
        <v>188</v>
      </c>
      <c r="T1551" s="14">
        <v>749.7</v>
      </c>
      <c r="V1551" t="s">
        <v>188</v>
      </c>
      <c r="W1551" t="s">
        <v>188</v>
      </c>
      <c r="X1551" t="s">
        <v>188</v>
      </c>
      <c r="Y1551" s="2">
        <v>12717801</v>
      </c>
      <c r="Z1551" s="27" t="s">
        <v>188</v>
      </c>
      <c r="AA1551" s="14">
        <v>11122.42</v>
      </c>
      <c r="AB1551" s="2">
        <v>13103114</v>
      </c>
      <c r="AC1551" s="27" t="s">
        <v>188</v>
      </c>
      <c r="AD1551" s="14">
        <v>11237.58</v>
      </c>
    </row>
    <row r="1552" spans="1:31" x14ac:dyDescent="0.3">
      <c r="A1552" t="s">
        <v>1602</v>
      </c>
      <c r="B1552" t="s">
        <v>188</v>
      </c>
      <c r="C1552" t="s">
        <v>188</v>
      </c>
      <c r="D1552" t="s">
        <v>188</v>
      </c>
      <c r="E1552" s="2">
        <v>1083</v>
      </c>
      <c r="F1552" s="27">
        <v>0.37178166838311022</v>
      </c>
      <c r="G1552" s="14">
        <v>102.424242424242</v>
      </c>
      <c r="H1552" s="2">
        <v>1347</v>
      </c>
      <c r="I1552" s="27">
        <v>0.47463002114164904</v>
      </c>
      <c r="J1552" s="14">
        <v>115.757576</v>
      </c>
      <c r="L1552" t="s">
        <v>188</v>
      </c>
      <c r="M1552" t="s">
        <v>188</v>
      </c>
      <c r="N1552" t="s">
        <v>188</v>
      </c>
      <c r="O1552" s="2">
        <v>156474</v>
      </c>
      <c r="P1552" s="27">
        <v>0.52800000000000002</v>
      </c>
      <c r="Q1552" s="14">
        <v>1039.3900000000001</v>
      </c>
      <c r="R1552" s="2">
        <v>166420</v>
      </c>
      <c r="S1552" s="27">
        <v>0.53700000000000003</v>
      </c>
      <c r="T1552" s="14">
        <v>1273.94</v>
      </c>
      <c r="V1552" t="s">
        <v>188</v>
      </c>
      <c r="W1552" t="s">
        <v>188</v>
      </c>
      <c r="X1552" t="s">
        <v>188</v>
      </c>
      <c r="Y1552" s="2">
        <v>6909176</v>
      </c>
      <c r="Z1552" s="27">
        <v>0.54300000000000004</v>
      </c>
      <c r="AA1552" s="14">
        <v>22243.03</v>
      </c>
      <c r="AB1552" s="2">
        <v>7241318</v>
      </c>
      <c r="AC1552" s="27">
        <v>0.55300000000000005</v>
      </c>
      <c r="AD1552" s="14">
        <v>21643.03</v>
      </c>
    </row>
    <row r="1553" spans="1:30" x14ac:dyDescent="0.3">
      <c r="A1553" t="s">
        <v>2073</v>
      </c>
      <c r="B1553" t="s">
        <v>188</v>
      </c>
      <c r="C1553" t="s">
        <v>188</v>
      </c>
      <c r="D1553" t="s">
        <v>188</v>
      </c>
      <c r="E1553" s="2">
        <v>0</v>
      </c>
      <c r="F1553" s="27">
        <v>0</v>
      </c>
      <c r="G1553" s="14">
        <v>11.5151515151515</v>
      </c>
      <c r="H1553" s="2">
        <v>209</v>
      </c>
      <c r="I1553" s="27">
        <v>7.3643410852713184E-2</v>
      </c>
      <c r="J1553" s="14">
        <v>61.818179999999998</v>
      </c>
      <c r="L1553" t="s">
        <v>188</v>
      </c>
      <c r="M1553" t="s">
        <v>188</v>
      </c>
      <c r="N1553" t="s">
        <v>188</v>
      </c>
      <c r="O1553" s="2">
        <v>384</v>
      </c>
      <c r="P1553" s="27">
        <v>1E-3</v>
      </c>
      <c r="Q1553" s="14">
        <v>84.24</v>
      </c>
      <c r="R1553" s="2">
        <v>6662</v>
      </c>
      <c r="S1553" s="27">
        <v>2.1000000000000001E-2</v>
      </c>
      <c r="T1553" s="14">
        <v>298.18</v>
      </c>
      <c r="V1553" t="s">
        <v>188</v>
      </c>
      <c r="W1553" t="s">
        <v>188</v>
      </c>
      <c r="X1553" t="s">
        <v>188</v>
      </c>
      <c r="Y1553" s="2">
        <v>6195</v>
      </c>
      <c r="Z1553" s="27">
        <v>0</v>
      </c>
      <c r="AA1553" s="14">
        <v>289.7</v>
      </c>
      <c r="AB1553" s="2">
        <v>160558</v>
      </c>
      <c r="AC1553" s="27">
        <v>1.2E-2</v>
      </c>
      <c r="AD1553" s="14">
        <v>2243.0300000000002</v>
      </c>
    </row>
    <row r="1554" spans="1:30" x14ac:dyDescent="0.3">
      <c r="A1554" t="s">
        <v>2074</v>
      </c>
      <c r="B1554" t="s">
        <v>188</v>
      </c>
      <c r="C1554" t="s">
        <v>188</v>
      </c>
      <c r="D1554" t="s">
        <v>188</v>
      </c>
      <c r="E1554" s="2">
        <v>0</v>
      </c>
      <c r="F1554" s="27">
        <v>0</v>
      </c>
      <c r="G1554" s="14">
        <v>11.5151515151515</v>
      </c>
      <c r="H1554" s="2">
        <v>60</v>
      </c>
      <c r="I1554" s="27">
        <v>2.1141649048625793E-2</v>
      </c>
      <c r="J1554" s="14">
        <v>44.242424</v>
      </c>
      <c r="L1554" t="s">
        <v>188</v>
      </c>
      <c r="M1554" t="s">
        <v>188</v>
      </c>
      <c r="N1554" t="s">
        <v>188</v>
      </c>
      <c r="O1554" s="2">
        <v>3492</v>
      </c>
      <c r="P1554" s="27">
        <v>1.2E-2</v>
      </c>
      <c r="Q1554" s="14">
        <v>195.76</v>
      </c>
      <c r="R1554" s="2">
        <v>5077</v>
      </c>
      <c r="S1554" s="27">
        <v>1.6E-2</v>
      </c>
      <c r="T1554" s="14">
        <v>329.7</v>
      </c>
      <c r="V1554" t="s">
        <v>188</v>
      </c>
      <c r="W1554" t="s">
        <v>188</v>
      </c>
      <c r="X1554" t="s">
        <v>188</v>
      </c>
      <c r="Y1554" s="2">
        <v>64052</v>
      </c>
      <c r="Z1554" s="27">
        <v>5.0000000000000001E-3</v>
      </c>
      <c r="AA1554" s="14">
        <v>1038.79</v>
      </c>
      <c r="AB1554" s="2">
        <v>112342</v>
      </c>
      <c r="AC1554" s="27">
        <v>8.9999999999999993E-3</v>
      </c>
      <c r="AD1554" s="14">
        <v>1866.67</v>
      </c>
    </row>
    <row r="1555" spans="1:30" x14ac:dyDescent="0.3">
      <c r="A1555" t="s">
        <v>2075</v>
      </c>
      <c r="B1555" t="s">
        <v>188</v>
      </c>
      <c r="C1555" t="s">
        <v>188</v>
      </c>
      <c r="D1555" t="s">
        <v>188</v>
      </c>
      <c r="E1555" s="2">
        <v>325</v>
      </c>
      <c r="F1555" s="27">
        <v>0.11156882938551321</v>
      </c>
      <c r="G1555" s="14">
        <v>56.363636363636303</v>
      </c>
      <c r="H1555" s="2">
        <v>221</v>
      </c>
      <c r="I1555" s="27">
        <v>7.7871740662438335E-2</v>
      </c>
      <c r="J1555" s="14">
        <v>54.5454559</v>
      </c>
      <c r="L1555" t="s">
        <v>188</v>
      </c>
      <c r="M1555" t="s">
        <v>188</v>
      </c>
      <c r="N1555" t="s">
        <v>188</v>
      </c>
      <c r="O1555" s="2">
        <v>30345</v>
      </c>
      <c r="P1555" s="27">
        <v>0.10199999999999999</v>
      </c>
      <c r="Q1555" s="14">
        <v>625</v>
      </c>
      <c r="R1555" s="2">
        <v>30146</v>
      </c>
      <c r="S1555" s="27">
        <v>9.7000000000000003E-2</v>
      </c>
      <c r="T1555" s="14">
        <v>781.21</v>
      </c>
      <c r="V1555" t="s">
        <v>188</v>
      </c>
      <c r="W1555" t="s">
        <v>188</v>
      </c>
      <c r="X1555" t="s">
        <v>188</v>
      </c>
      <c r="Y1555" s="2">
        <v>912969</v>
      </c>
      <c r="Z1555" s="27">
        <v>7.1999999999999995E-2</v>
      </c>
      <c r="AA1555" s="14">
        <v>4772</v>
      </c>
      <c r="AB1555" s="2">
        <v>924495</v>
      </c>
      <c r="AC1555" s="27">
        <v>7.0999999999999994E-2</v>
      </c>
      <c r="AD1555" s="14">
        <v>4349.7</v>
      </c>
    </row>
    <row r="1556" spans="1:30" x14ac:dyDescent="0.3">
      <c r="A1556" t="s">
        <v>2076</v>
      </c>
      <c r="B1556" t="s">
        <v>188</v>
      </c>
      <c r="C1556" t="s">
        <v>188</v>
      </c>
      <c r="D1556" t="s">
        <v>188</v>
      </c>
      <c r="E1556" s="2">
        <v>105</v>
      </c>
      <c r="F1556" s="27">
        <v>3.604531410916581E-2</v>
      </c>
      <c r="G1556" s="14">
        <v>39.393939393939398</v>
      </c>
      <c r="H1556" s="2">
        <v>174</v>
      </c>
      <c r="I1556" s="27">
        <v>6.13107822410148E-2</v>
      </c>
      <c r="J1556" s="14">
        <v>57.5757561</v>
      </c>
      <c r="L1556" t="s">
        <v>188</v>
      </c>
      <c r="M1556" t="s">
        <v>188</v>
      </c>
      <c r="N1556" t="s">
        <v>188</v>
      </c>
      <c r="O1556" s="2">
        <v>26345</v>
      </c>
      <c r="P1556" s="27">
        <v>8.8999999999999996E-2</v>
      </c>
      <c r="Q1556" s="14">
        <v>544.24</v>
      </c>
      <c r="R1556" s="2">
        <v>26509</v>
      </c>
      <c r="S1556" s="27">
        <v>8.5000000000000006E-2</v>
      </c>
      <c r="T1556" s="14">
        <v>565.45000000000005</v>
      </c>
      <c r="V1556" t="s">
        <v>188</v>
      </c>
      <c r="W1556" t="s">
        <v>188</v>
      </c>
      <c r="X1556" t="s">
        <v>188</v>
      </c>
      <c r="Y1556" s="2">
        <v>794986</v>
      </c>
      <c r="Z1556" s="27">
        <v>6.3E-2</v>
      </c>
      <c r="AA1556" s="14">
        <v>3865.45</v>
      </c>
      <c r="AB1556" s="2">
        <v>811147</v>
      </c>
      <c r="AC1556" s="27">
        <v>6.2E-2</v>
      </c>
      <c r="AD1556" s="14">
        <v>4904.8500000000004</v>
      </c>
    </row>
    <row r="1557" spans="1:30" x14ac:dyDescent="0.3">
      <c r="A1557" t="s">
        <v>2077</v>
      </c>
      <c r="B1557" t="s">
        <v>188</v>
      </c>
      <c r="C1557" t="s">
        <v>188</v>
      </c>
      <c r="D1557" t="s">
        <v>188</v>
      </c>
      <c r="E1557" s="2">
        <v>132</v>
      </c>
      <c r="F1557" s="27">
        <v>4.5314109165808442E-2</v>
      </c>
      <c r="G1557" s="14">
        <v>35.757575757575701</v>
      </c>
      <c r="H1557" s="2">
        <v>173</v>
      </c>
      <c r="I1557" s="27">
        <v>6.0958421423537704E-2</v>
      </c>
      <c r="J1557" s="14">
        <v>56.363636</v>
      </c>
      <c r="L1557" t="s">
        <v>188</v>
      </c>
      <c r="M1557" t="s">
        <v>188</v>
      </c>
      <c r="N1557" t="s">
        <v>188</v>
      </c>
      <c r="O1557" s="2">
        <v>20021</v>
      </c>
      <c r="P1557" s="27">
        <v>6.8000000000000005E-2</v>
      </c>
      <c r="Q1557" s="14">
        <v>504.24</v>
      </c>
      <c r="R1557" s="2">
        <v>19783</v>
      </c>
      <c r="S1557" s="27">
        <v>6.4000000000000001E-2</v>
      </c>
      <c r="T1557" s="14">
        <v>587.88</v>
      </c>
      <c r="V1557" t="s">
        <v>188</v>
      </c>
      <c r="W1557" t="s">
        <v>188</v>
      </c>
      <c r="X1557" t="s">
        <v>188</v>
      </c>
      <c r="Y1557" s="2">
        <v>1047687</v>
      </c>
      <c r="Z1557" s="27">
        <v>8.2000000000000003E-2</v>
      </c>
      <c r="AA1557" s="14">
        <v>4629.09</v>
      </c>
      <c r="AB1557" s="2">
        <v>1068601</v>
      </c>
      <c r="AC1557" s="27">
        <v>8.2000000000000003E-2</v>
      </c>
      <c r="AD1557" s="14">
        <v>5019.3900000000003</v>
      </c>
    </row>
    <row r="1558" spans="1:30" x14ac:dyDescent="0.3">
      <c r="A1558" t="s">
        <v>2078</v>
      </c>
      <c r="B1558" t="s">
        <v>188</v>
      </c>
      <c r="C1558" t="s">
        <v>188</v>
      </c>
      <c r="D1558" t="s">
        <v>188</v>
      </c>
      <c r="E1558" s="2">
        <v>268</v>
      </c>
      <c r="F1558" s="27">
        <v>9.2001373154823207E-2</v>
      </c>
      <c r="G1558" s="14">
        <v>67.272727272727195</v>
      </c>
      <c r="H1558" s="2">
        <v>188</v>
      </c>
      <c r="I1558" s="27">
        <v>6.6243833685694156E-2</v>
      </c>
      <c r="J1558" s="14">
        <v>60.606059999999999</v>
      </c>
      <c r="L1558" t="s">
        <v>188</v>
      </c>
      <c r="M1558" t="s">
        <v>188</v>
      </c>
      <c r="N1558" t="s">
        <v>188</v>
      </c>
      <c r="O1558" s="2">
        <v>27141</v>
      </c>
      <c r="P1558" s="27">
        <v>9.1999999999999998E-2</v>
      </c>
      <c r="Q1558" s="14">
        <v>513.33000000000004</v>
      </c>
      <c r="R1558" s="2">
        <v>26274</v>
      </c>
      <c r="S1558" s="27">
        <v>8.5000000000000006E-2</v>
      </c>
      <c r="T1558" s="14">
        <v>666.67</v>
      </c>
      <c r="V1558" t="s">
        <v>188</v>
      </c>
      <c r="W1558" t="s">
        <v>188</v>
      </c>
      <c r="X1558" t="s">
        <v>188</v>
      </c>
      <c r="Y1558" s="2">
        <v>1148984</v>
      </c>
      <c r="Z1558" s="27">
        <v>0.09</v>
      </c>
      <c r="AA1558" s="14">
        <v>4474.55</v>
      </c>
      <c r="AB1558" s="2">
        <v>1175870</v>
      </c>
      <c r="AC1558" s="27">
        <v>0.09</v>
      </c>
      <c r="AD1558" s="14">
        <v>5691.52</v>
      </c>
    </row>
    <row r="1559" spans="1:30" x14ac:dyDescent="0.3">
      <c r="A1559" t="s">
        <v>2079</v>
      </c>
      <c r="B1559" t="s">
        <v>188</v>
      </c>
      <c r="C1559" t="s">
        <v>188</v>
      </c>
      <c r="D1559" t="s">
        <v>188</v>
      </c>
      <c r="E1559" s="2">
        <v>93</v>
      </c>
      <c r="F1559" s="27">
        <v>3.1925849639546859E-2</v>
      </c>
      <c r="G1559" s="14">
        <v>28.484848484848399</v>
      </c>
      <c r="H1559" s="2">
        <v>129</v>
      </c>
      <c r="I1559" s="27">
        <v>4.5454545454545456E-2</v>
      </c>
      <c r="J1559" s="14">
        <v>38.787880000000001</v>
      </c>
      <c r="L1559" t="s">
        <v>188</v>
      </c>
      <c r="M1559" t="s">
        <v>188</v>
      </c>
      <c r="N1559" t="s">
        <v>188</v>
      </c>
      <c r="O1559" s="2">
        <v>14968</v>
      </c>
      <c r="P1559" s="27">
        <v>5.0999999999999997E-2</v>
      </c>
      <c r="Q1559" s="14">
        <v>461.82</v>
      </c>
      <c r="R1559" s="2">
        <v>15156</v>
      </c>
      <c r="S1559" s="27">
        <v>4.9000000000000002E-2</v>
      </c>
      <c r="T1559" s="14">
        <v>513.33000000000004</v>
      </c>
      <c r="V1559" t="s">
        <v>188</v>
      </c>
      <c r="W1559" t="s">
        <v>188</v>
      </c>
      <c r="X1559" t="s">
        <v>188</v>
      </c>
      <c r="Y1559" s="2">
        <v>894998</v>
      </c>
      <c r="Z1559" s="27">
        <v>7.0000000000000007E-2</v>
      </c>
      <c r="AA1559" s="14">
        <v>3605.45</v>
      </c>
      <c r="AB1559" s="2">
        <v>906490</v>
      </c>
      <c r="AC1559" s="27">
        <v>6.9000000000000006E-2</v>
      </c>
      <c r="AD1559" s="14">
        <v>4441.21</v>
      </c>
    </row>
    <row r="1560" spans="1:30" x14ac:dyDescent="0.3">
      <c r="A1560" t="s">
        <v>2080</v>
      </c>
      <c r="B1560" t="s">
        <v>188</v>
      </c>
      <c r="C1560" t="s">
        <v>188</v>
      </c>
      <c r="D1560" t="s">
        <v>188</v>
      </c>
      <c r="E1560" s="2">
        <v>80</v>
      </c>
      <c r="F1560" s="27">
        <v>2.746309646412633E-2</v>
      </c>
      <c r="G1560" s="14">
        <v>30.303030303030301</v>
      </c>
      <c r="H1560" s="2">
        <v>164</v>
      </c>
      <c r="I1560" s="27">
        <v>5.7787174066243834E-2</v>
      </c>
      <c r="J1560" s="14">
        <v>44.242424</v>
      </c>
      <c r="L1560" t="s">
        <v>188</v>
      </c>
      <c r="M1560" t="s">
        <v>188</v>
      </c>
      <c r="N1560" t="s">
        <v>188</v>
      </c>
      <c r="O1560" s="2">
        <v>18531</v>
      </c>
      <c r="P1560" s="27">
        <v>6.3E-2</v>
      </c>
      <c r="Q1560" s="14">
        <v>516.97</v>
      </c>
      <c r="R1560" s="2">
        <v>19920</v>
      </c>
      <c r="S1560" s="27">
        <v>6.4000000000000001E-2</v>
      </c>
      <c r="T1560" s="14">
        <v>566.05999999999995</v>
      </c>
      <c r="V1560" t="s">
        <v>188</v>
      </c>
      <c r="W1560" t="s">
        <v>188</v>
      </c>
      <c r="X1560" t="s">
        <v>188</v>
      </c>
      <c r="Y1560" s="2">
        <v>1055645</v>
      </c>
      <c r="Z1560" s="27">
        <v>8.3000000000000004E-2</v>
      </c>
      <c r="AA1560" s="14">
        <v>4907.88</v>
      </c>
      <c r="AB1560" s="2">
        <v>1077380</v>
      </c>
      <c r="AC1560" s="27">
        <v>8.2000000000000003E-2</v>
      </c>
      <c r="AD1560" s="14">
        <v>4554.55</v>
      </c>
    </row>
    <row r="1561" spans="1:30" x14ac:dyDescent="0.3">
      <c r="A1561" t="s">
        <v>2081</v>
      </c>
      <c r="B1561" t="s">
        <v>188</v>
      </c>
      <c r="C1561" t="s">
        <v>188</v>
      </c>
      <c r="D1561" t="s">
        <v>188</v>
      </c>
      <c r="E1561" s="2">
        <v>46</v>
      </c>
      <c r="F1561" s="27">
        <v>1.5791280466872639E-2</v>
      </c>
      <c r="G1561" s="14">
        <v>28.484848484848399</v>
      </c>
      <c r="H1561" s="2">
        <v>19</v>
      </c>
      <c r="I1561" s="27">
        <v>6.6948555320648345E-3</v>
      </c>
      <c r="J1561" s="14">
        <v>12.727273</v>
      </c>
      <c r="L1561" t="s">
        <v>188</v>
      </c>
      <c r="M1561" t="s">
        <v>188</v>
      </c>
      <c r="N1561" t="s">
        <v>188</v>
      </c>
      <c r="O1561" s="2">
        <v>7350</v>
      </c>
      <c r="P1561" s="27">
        <v>2.5000000000000001E-2</v>
      </c>
      <c r="Q1561" s="14">
        <v>316.97000000000003</v>
      </c>
      <c r="R1561" s="2">
        <v>8594</v>
      </c>
      <c r="S1561" s="27">
        <v>2.8000000000000001E-2</v>
      </c>
      <c r="T1561" s="14">
        <v>349.7</v>
      </c>
      <c r="V1561" t="s">
        <v>188</v>
      </c>
      <c r="W1561" t="s">
        <v>188</v>
      </c>
      <c r="X1561" t="s">
        <v>188</v>
      </c>
      <c r="Y1561" s="2">
        <v>427434</v>
      </c>
      <c r="Z1561" s="27">
        <v>3.4000000000000002E-2</v>
      </c>
      <c r="AA1561" s="14">
        <v>2843.64</v>
      </c>
      <c r="AB1561" s="2">
        <v>430809</v>
      </c>
      <c r="AC1561" s="27">
        <v>3.3000000000000002E-2</v>
      </c>
      <c r="AD1561" s="14">
        <v>3297.58</v>
      </c>
    </row>
    <row r="1562" spans="1:30" x14ac:dyDescent="0.3">
      <c r="A1562" t="s">
        <v>2082</v>
      </c>
      <c r="B1562" t="s">
        <v>188</v>
      </c>
      <c r="C1562" t="s">
        <v>188</v>
      </c>
      <c r="D1562" t="s">
        <v>188</v>
      </c>
      <c r="E1562" s="2">
        <v>34</v>
      </c>
      <c r="F1562" s="27">
        <v>1.167181599725369E-2</v>
      </c>
      <c r="G1562" s="14">
        <v>30.303030303030301</v>
      </c>
      <c r="H1562" s="2">
        <v>10</v>
      </c>
      <c r="I1562" s="27">
        <v>3.5236081747709656E-3</v>
      </c>
      <c r="J1562" s="14">
        <v>9.0909089999999999</v>
      </c>
      <c r="L1562" t="s">
        <v>188</v>
      </c>
      <c r="M1562" t="s">
        <v>188</v>
      </c>
      <c r="N1562" t="s">
        <v>188</v>
      </c>
      <c r="O1562" s="2">
        <v>7897</v>
      </c>
      <c r="P1562" s="27">
        <v>2.7E-2</v>
      </c>
      <c r="Q1562" s="14">
        <v>316.97000000000003</v>
      </c>
      <c r="R1562" s="2">
        <v>8299</v>
      </c>
      <c r="S1562" s="27">
        <v>2.7E-2</v>
      </c>
      <c r="T1562" s="14">
        <v>404.85</v>
      </c>
      <c r="V1562" t="s">
        <v>188</v>
      </c>
      <c r="W1562" t="s">
        <v>188</v>
      </c>
      <c r="X1562" t="s">
        <v>188</v>
      </c>
      <c r="Y1562" s="2">
        <v>556226</v>
      </c>
      <c r="Z1562" s="27">
        <v>4.3999999999999997E-2</v>
      </c>
      <c r="AA1562" s="14">
        <v>3364.85</v>
      </c>
      <c r="AB1562" s="2">
        <v>573626</v>
      </c>
      <c r="AC1562" s="27">
        <v>4.3999999999999997E-2</v>
      </c>
      <c r="AD1562" s="14">
        <v>3494.55</v>
      </c>
    </row>
    <row r="1563" spans="1:30" x14ac:dyDescent="0.3">
      <c r="A1563" t="s">
        <v>1605</v>
      </c>
      <c r="B1563" t="s">
        <v>188</v>
      </c>
      <c r="C1563" t="s">
        <v>188</v>
      </c>
      <c r="D1563" t="s">
        <v>188</v>
      </c>
      <c r="E1563" s="2">
        <v>1830</v>
      </c>
      <c r="F1563" s="27">
        <v>0.62821833161688978</v>
      </c>
      <c r="G1563" s="14">
        <v>89.696969696969703</v>
      </c>
      <c r="H1563" s="2">
        <v>1491</v>
      </c>
      <c r="I1563" s="27">
        <v>0.52536997885835091</v>
      </c>
      <c r="J1563" s="14">
        <v>133.939392</v>
      </c>
      <c r="L1563" t="s">
        <v>188</v>
      </c>
      <c r="M1563" t="s">
        <v>188</v>
      </c>
      <c r="N1563" t="s">
        <v>188</v>
      </c>
      <c r="O1563" s="2">
        <v>139831</v>
      </c>
      <c r="P1563" s="27">
        <v>0.47199999999999998</v>
      </c>
      <c r="Q1563" s="14">
        <v>1081.21</v>
      </c>
      <c r="R1563" s="2">
        <v>143677</v>
      </c>
      <c r="S1563" s="27">
        <v>0.46300000000000002</v>
      </c>
      <c r="T1563" s="14">
        <v>1394.55</v>
      </c>
      <c r="V1563" t="s">
        <v>188</v>
      </c>
      <c r="W1563" t="s">
        <v>188</v>
      </c>
      <c r="X1563" t="s">
        <v>188</v>
      </c>
      <c r="Y1563" s="2">
        <v>5808625</v>
      </c>
      <c r="Z1563" s="27">
        <v>0.45700000000000002</v>
      </c>
      <c r="AA1563" s="14">
        <v>12618.79</v>
      </c>
      <c r="AB1563" s="2">
        <v>5861796</v>
      </c>
      <c r="AC1563" s="27">
        <v>0.44700000000000001</v>
      </c>
      <c r="AD1563" s="14">
        <v>12320</v>
      </c>
    </row>
    <row r="1564" spans="1:30" x14ac:dyDescent="0.3">
      <c r="A1564" t="s">
        <v>2073</v>
      </c>
      <c r="B1564" t="s">
        <v>188</v>
      </c>
      <c r="C1564" t="s">
        <v>188</v>
      </c>
      <c r="D1564" t="s">
        <v>188</v>
      </c>
      <c r="E1564" s="2">
        <v>0</v>
      </c>
      <c r="F1564" s="27">
        <v>0</v>
      </c>
      <c r="G1564" s="14">
        <v>11.5151515151515</v>
      </c>
      <c r="H1564" s="2">
        <v>56</v>
      </c>
      <c r="I1564" s="27">
        <v>1.9732205778717406E-2</v>
      </c>
      <c r="J1564" s="14">
        <v>35.151516000000001</v>
      </c>
      <c r="L1564" t="s">
        <v>188</v>
      </c>
      <c r="M1564" t="s">
        <v>188</v>
      </c>
      <c r="N1564" t="s">
        <v>188</v>
      </c>
      <c r="O1564" s="2">
        <v>131</v>
      </c>
      <c r="P1564" s="27">
        <v>0</v>
      </c>
      <c r="Q1564" s="14">
        <v>47.27</v>
      </c>
      <c r="R1564" s="2">
        <v>3057</v>
      </c>
      <c r="S1564" s="27">
        <v>0.01</v>
      </c>
      <c r="T1564" s="14">
        <v>238.18</v>
      </c>
      <c r="V1564" t="s">
        <v>188</v>
      </c>
      <c r="W1564" t="s">
        <v>188</v>
      </c>
      <c r="X1564" t="s">
        <v>188</v>
      </c>
      <c r="Y1564" s="2">
        <v>3776</v>
      </c>
      <c r="Z1564" s="27">
        <v>0</v>
      </c>
      <c r="AA1564" s="14">
        <v>277.58</v>
      </c>
      <c r="AB1564" s="2">
        <v>134109</v>
      </c>
      <c r="AC1564" s="27">
        <v>0.01</v>
      </c>
      <c r="AD1564" s="14">
        <v>1898.79</v>
      </c>
    </row>
    <row r="1565" spans="1:30" x14ac:dyDescent="0.3">
      <c r="A1565" t="s">
        <v>2074</v>
      </c>
      <c r="B1565" t="s">
        <v>188</v>
      </c>
      <c r="C1565" t="s">
        <v>188</v>
      </c>
      <c r="D1565" t="s">
        <v>188</v>
      </c>
      <c r="E1565" s="2">
        <v>0</v>
      </c>
      <c r="F1565" s="27">
        <v>0</v>
      </c>
      <c r="G1565" s="14">
        <v>11.5151515151515</v>
      </c>
      <c r="H1565" s="2">
        <v>0</v>
      </c>
      <c r="I1565" s="27">
        <v>0</v>
      </c>
      <c r="J1565" s="14">
        <v>12.727273</v>
      </c>
      <c r="L1565" t="s">
        <v>188</v>
      </c>
      <c r="M1565" t="s">
        <v>188</v>
      </c>
      <c r="N1565" t="s">
        <v>188</v>
      </c>
      <c r="O1565" s="2">
        <v>2080</v>
      </c>
      <c r="P1565" s="27">
        <v>7.0000000000000001E-3</v>
      </c>
      <c r="Q1565" s="14">
        <v>218.79</v>
      </c>
      <c r="R1565" s="2">
        <v>3767</v>
      </c>
      <c r="S1565" s="27">
        <v>1.2E-2</v>
      </c>
      <c r="T1565" s="14">
        <v>390.91</v>
      </c>
      <c r="V1565" t="s">
        <v>188</v>
      </c>
      <c r="W1565" t="s">
        <v>188</v>
      </c>
      <c r="X1565" t="s">
        <v>188</v>
      </c>
      <c r="Y1565" s="2">
        <v>62071</v>
      </c>
      <c r="Z1565" s="27">
        <v>5.0000000000000001E-3</v>
      </c>
      <c r="AA1565" s="14">
        <v>1123.6400000000001</v>
      </c>
      <c r="AB1565" s="2">
        <v>122304</v>
      </c>
      <c r="AC1565" s="27">
        <v>8.9999999999999993E-3</v>
      </c>
      <c r="AD1565" s="14">
        <v>1844.24</v>
      </c>
    </row>
    <row r="1566" spans="1:30" x14ac:dyDescent="0.3">
      <c r="A1566" t="s">
        <v>2075</v>
      </c>
      <c r="B1566" t="s">
        <v>188</v>
      </c>
      <c r="C1566" t="s">
        <v>188</v>
      </c>
      <c r="D1566" t="s">
        <v>188</v>
      </c>
      <c r="E1566" s="2">
        <v>330</v>
      </c>
      <c r="F1566" s="27">
        <v>0.11328527291452112</v>
      </c>
      <c r="G1566" s="14">
        <v>66.6666666666666</v>
      </c>
      <c r="H1566" s="2">
        <v>480</v>
      </c>
      <c r="I1566" s="27">
        <v>0.16913319238900634</v>
      </c>
      <c r="J1566" s="14">
        <v>103.030304</v>
      </c>
      <c r="L1566" t="s">
        <v>188</v>
      </c>
      <c r="M1566" t="s">
        <v>188</v>
      </c>
      <c r="N1566" t="s">
        <v>188</v>
      </c>
      <c r="O1566" s="2">
        <v>17694</v>
      </c>
      <c r="P1566" s="27">
        <v>0.06</v>
      </c>
      <c r="Q1566" s="14">
        <v>526.66999999999996</v>
      </c>
      <c r="R1566" s="2">
        <v>14544</v>
      </c>
      <c r="S1566" s="27">
        <v>4.7E-2</v>
      </c>
      <c r="T1566" s="14">
        <v>608.48</v>
      </c>
      <c r="V1566" t="s">
        <v>188</v>
      </c>
      <c r="W1566" t="s">
        <v>188</v>
      </c>
      <c r="X1566" t="s">
        <v>188</v>
      </c>
      <c r="Y1566" s="2">
        <v>579517</v>
      </c>
      <c r="Z1566" s="27">
        <v>4.5999999999999999E-2</v>
      </c>
      <c r="AA1566" s="14">
        <v>2951.52</v>
      </c>
      <c r="AB1566" s="2">
        <v>508460</v>
      </c>
      <c r="AC1566" s="27">
        <v>3.9E-2</v>
      </c>
      <c r="AD1566" s="14">
        <v>3530.3</v>
      </c>
    </row>
    <row r="1567" spans="1:30" x14ac:dyDescent="0.3">
      <c r="A1567" t="s">
        <v>2076</v>
      </c>
      <c r="B1567" t="s">
        <v>188</v>
      </c>
      <c r="C1567" t="s">
        <v>188</v>
      </c>
      <c r="D1567" t="s">
        <v>188</v>
      </c>
      <c r="E1567" s="2">
        <v>358</v>
      </c>
      <c r="F1567" s="27">
        <v>0.12289735667696533</v>
      </c>
      <c r="G1567" s="14">
        <v>75.757575757575694</v>
      </c>
      <c r="H1567" s="2">
        <v>197</v>
      </c>
      <c r="I1567" s="27">
        <v>6.9415081042988019E-2</v>
      </c>
      <c r="J1567" s="14">
        <v>63.636364</v>
      </c>
      <c r="L1567" t="s">
        <v>188</v>
      </c>
      <c r="M1567" t="s">
        <v>188</v>
      </c>
      <c r="N1567" t="s">
        <v>188</v>
      </c>
      <c r="O1567" s="2">
        <v>18253</v>
      </c>
      <c r="P1567" s="27">
        <v>6.2E-2</v>
      </c>
      <c r="Q1567" s="14">
        <v>637.58000000000004</v>
      </c>
      <c r="R1567" s="2">
        <v>20471</v>
      </c>
      <c r="S1567" s="27">
        <v>6.6000000000000003E-2</v>
      </c>
      <c r="T1567" s="14">
        <v>721.21</v>
      </c>
      <c r="V1567" t="s">
        <v>188</v>
      </c>
      <c r="W1567" t="s">
        <v>188</v>
      </c>
      <c r="X1567" t="s">
        <v>188</v>
      </c>
      <c r="Y1567" s="2">
        <v>583833</v>
      </c>
      <c r="Z1567" s="27">
        <v>4.5999999999999999E-2</v>
      </c>
      <c r="AA1567" s="14">
        <v>3413.33</v>
      </c>
      <c r="AB1567" s="2">
        <v>637220</v>
      </c>
      <c r="AC1567" s="27">
        <v>4.9000000000000002E-2</v>
      </c>
      <c r="AD1567" s="14">
        <v>5055.1499999999996</v>
      </c>
    </row>
    <row r="1568" spans="1:30" x14ac:dyDescent="0.3">
      <c r="A1568" t="s">
        <v>2077</v>
      </c>
      <c r="B1568" t="s">
        <v>188</v>
      </c>
      <c r="C1568" t="s">
        <v>188</v>
      </c>
      <c r="D1568" t="s">
        <v>188</v>
      </c>
      <c r="E1568" s="2">
        <v>283</v>
      </c>
      <c r="F1568" s="27">
        <v>9.7150703741846894E-2</v>
      </c>
      <c r="G1568" s="14">
        <v>61.212121212121197</v>
      </c>
      <c r="H1568" s="2">
        <v>463</v>
      </c>
      <c r="I1568" s="27">
        <v>0.1631430584918957</v>
      </c>
      <c r="J1568" s="14">
        <v>92.121215800000002</v>
      </c>
      <c r="L1568" t="s">
        <v>188</v>
      </c>
      <c r="M1568" t="s">
        <v>188</v>
      </c>
      <c r="N1568" t="s">
        <v>188</v>
      </c>
      <c r="O1568" s="2">
        <v>22535</v>
      </c>
      <c r="P1568" s="27">
        <v>7.5999999999999998E-2</v>
      </c>
      <c r="Q1568" s="14">
        <v>602.41999999999996</v>
      </c>
      <c r="R1568" s="2">
        <v>23358</v>
      </c>
      <c r="S1568" s="27">
        <v>7.4999999999999997E-2</v>
      </c>
      <c r="T1568" s="14">
        <v>784.24</v>
      </c>
      <c r="V1568" t="s">
        <v>188</v>
      </c>
      <c r="W1568" t="s">
        <v>188</v>
      </c>
      <c r="X1568" t="s">
        <v>188</v>
      </c>
      <c r="Y1568" s="2">
        <v>885709</v>
      </c>
      <c r="Z1568" s="27">
        <v>7.0000000000000007E-2</v>
      </c>
      <c r="AA1568" s="14">
        <v>4766.67</v>
      </c>
      <c r="AB1568" s="2">
        <v>898705</v>
      </c>
      <c r="AC1568" s="27">
        <v>6.9000000000000006E-2</v>
      </c>
      <c r="AD1568" s="14">
        <v>4532.12</v>
      </c>
    </row>
    <row r="1569" spans="1:31" x14ac:dyDescent="0.3">
      <c r="A1569" t="s">
        <v>2078</v>
      </c>
      <c r="B1569" t="s">
        <v>188</v>
      </c>
      <c r="C1569" t="s">
        <v>188</v>
      </c>
      <c r="D1569" t="s">
        <v>188</v>
      </c>
      <c r="E1569" s="2">
        <v>441</v>
      </c>
      <c r="F1569" s="27">
        <v>0.15139031925849639</v>
      </c>
      <c r="G1569" s="14">
        <v>75.151515151515099</v>
      </c>
      <c r="H1569" s="2">
        <v>73</v>
      </c>
      <c r="I1569" s="27">
        <v>2.5722339675828047E-2</v>
      </c>
      <c r="J1569" s="14">
        <v>32.727271999999999</v>
      </c>
      <c r="L1569" t="s">
        <v>188</v>
      </c>
      <c r="M1569" t="s">
        <v>188</v>
      </c>
      <c r="N1569" t="s">
        <v>188</v>
      </c>
      <c r="O1569" s="2">
        <v>29756</v>
      </c>
      <c r="P1569" s="27">
        <v>0.1</v>
      </c>
      <c r="Q1569" s="14">
        <v>739.39</v>
      </c>
      <c r="R1569" s="2">
        <v>28293</v>
      </c>
      <c r="S1569" s="27">
        <v>9.0999999999999998E-2</v>
      </c>
      <c r="T1569" s="14">
        <v>801.82</v>
      </c>
      <c r="V1569" t="s">
        <v>188</v>
      </c>
      <c r="W1569" t="s">
        <v>188</v>
      </c>
      <c r="X1569" t="s">
        <v>188</v>
      </c>
      <c r="Y1569" s="2">
        <v>1144283</v>
      </c>
      <c r="Z1569" s="27">
        <v>0.09</v>
      </c>
      <c r="AA1569" s="14">
        <v>5269.09</v>
      </c>
      <c r="AB1569" s="2">
        <v>1114211</v>
      </c>
      <c r="AC1569" s="27">
        <v>8.5000000000000006E-2</v>
      </c>
      <c r="AD1569" s="14">
        <v>5350.91</v>
      </c>
    </row>
    <row r="1570" spans="1:31" x14ac:dyDescent="0.3">
      <c r="A1570" t="s">
        <v>2079</v>
      </c>
      <c r="B1570" t="s">
        <v>188</v>
      </c>
      <c r="C1570" t="s">
        <v>188</v>
      </c>
      <c r="D1570" t="s">
        <v>188</v>
      </c>
      <c r="E1570" s="2">
        <v>241</v>
      </c>
      <c r="F1570" s="27">
        <v>8.2732578098180576E-2</v>
      </c>
      <c r="G1570" s="14">
        <v>52.121212121212103</v>
      </c>
      <c r="H1570" s="2">
        <v>151</v>
      </c>
      <c r="I1570" s="27">
        <v>5.320648343904158E-2</v>
      </c>
      <c r="J1570" s="14">
        <v>48.484848</v>
      </c>
      <c r="L1570" t="s">
        <v>188</v>
      </c>
      <c r="M1570" t="s">
        <v>188</v>
      </c>
      <c r="N1570" t="s">
        <v>188</v>
      </c>
      <c r="O1570" s="2">
        <v>16268</v>
      </c>
      <c r="P1570" s="27">
        <v>5.5E-2</v>
      </c>
      <c r="Q1570" s="14">
        <v>583.64</v>
      </c>
      <c r="R1570" s="2">
        <v>18236</v>
      </c>
      <c r="S1570" s="27">
        <v>5.8999999999999997E-2</v>
      </c>
      <c r="T1570" s="14">
        <v>736.36</v>
      </c>
      <c r="V1570" t="s">
        <v>188</v>
      </c>
      <c r="W1570" t="s">
        <v>188</v>
      </c>
      <c r="X1570" t="s">
        <v>188</v>
      </c>
      <c r="Y1570" s="2">
        <v>830066</v>
      </c>
      <c r="Z1570" s="27">
        <v>6.5000000000000002E-2</v>
      </c>
      <c r="AA1570" s="14">
        <v>4361.21</v>
      </c>
      <c r="AB1570" s="2">
        <v>834432</v>
      </c>
      <c r="AC1570" s="27">
        <v>6.4000000000000001E-2</v>
      </c>
      <c r="AD1570" s="14">
        <v>4224.24</v>
      </c>
    </row>
    <row r="1571" spans="1:31" x14ac:dyDescent="0.3">
      <c r="A1571" t="s">
        <v>2080</v>
      </c>
      <c r="B1571" t="s">
        <v>188</v>
      </c>
      <c r="C1571" t="s">
        <v>188</v>
      </c>
      <c r="D1571" t="s">
        <v>188</v>
      </c>
      <c r="E1571" s="2">
        <v>76</v>
      </c>
      <c r="F1571" s="27">
        <v>2.6089941640920013E-2</v>
      </c>
      <c r="G1571" s="14">
        <v>24.2424242424242</v>
      </c>
      <c r="H1571" s="2">
        <v>34</v>
      </c>
      <c r="I1571" s="27">
        <v>1.1980267794221282E-2</v>
      </c>
      <c r="J1571" s="14">
        <v>22.424242</v>
      </c>
      <c r="L1571" t="s">
        <v>188</v>
      </c>
      <c r="M1571" t="s">
        <v>188</v>
      </c>
      <c r="N1571" t="s">
        <v>188</v>
      </c>
      <c r="O1571" s="2">
        <v>15546</v>
      </c>
      <c r="P1571" s="27">
        <v>5.1999999999999998E-2</v>
      </c>
      <c r="Q1571" s="14">
        <v>547.27</v>
      </c>
      <c r="R1571" s="2">
        <v>15641</v>
      </c>
      <c r="S1571" s="27">
        <v>0.05</v>
      </c>
      <c r="T1571" s="14">
        <v>775.15</v>
      </c>
      <c r="V1571" t="s">
        <v>188</v>
      </c>
      <c r="W1571" t="s">
        <v>188</v>
      </c>
      <c r="X1571" t="s">
        <v>188</v>
      </c>
      <c r="Y1571" s="2">
        <v>725271</v>
      </c>
      <c r="Z1571" s="27">
        <v>5.7000000000000002E-2</v>
      </c>
      <c r="AA1571" s="14">
        <v>4264.24</v>
      </c>
      <c r="AB1571" s="2">
        <v>689973</v>
      </c>
      <c r="AC1571" s="27">
        <v>5.2999999999999999E-2</v>
      </c>
      <c r="AD1571" s="14">
        <v>4106.0600000000004</v>
      </c>
    </row>
    <row r="1572" spans="1:31" x14ac:dyDescent="0.3">
      <c r="A1572" t="s">
        <v>2081</v>
      </c>
      <c r="B1572" t="s">
        <v>188</v>
      </c>
      <c r="C1572" t="s">
        <v>188</v>
      </c>
      <c r="D1572" t="s">
        <v>188</v>
      </c>
      <c r="E1572" s="2">
        <v>83</v>
      </c>
      <c r="F1572" s="27">
        <v>2.8492962581531067E-2</v>
      </c>
      <c r="G1572" s="14">
        <v>27.272727272727199</v>
      </c>
      <c r="H1572" s="2">
        <v>37</v>
      </c>
      <c r="I1572" s="27">
        <v>1.3037350246652573E-2</v>
      </c>
      <c r="J1572" s="14">
        <v>25.454546000000001</v>
      </c>
      <c r="L1572" t="s">
        <v>188</v>
      </c>
      <c r="M1572" t="s">
        <v>188</v>
      </c>
      <c r="N1572" t="s">
        <v>188</v>
      </c>
      <c r="O1572" s="2">
        <v>8017</v>
      </c>
      <c r="P1572" s="27">
        <v>2.7E-2</v>
      </c>
      <c r="Q1572" s="14">
        <v>320.61</v>
      </c>
      <c r="R1572" s="2">
        <v>7413</v>
      </c>
      <c r="S1572" s="27">
        <v>2.4E-2</v>
      </c>
      <c r="T1572" s="14">
        <v>395.76</v>
      </c>
      <c r="V1572" t="s">
        <v>188</v>
      </c>
      <c r="W1572" t="s">
        <v>188</v>
      </c>
      <c r="X1572" t="s">
        <v>188</v>
      </c>
      <c r="Y1572" s="2">
        <v>370809</v>
      </c>
      <c r="Z1572" s="27">
        <v>2.9000000000000001E-2</v>
      </c>
      <c r="AA1572" s="14">
        <v>2642.42</v>
      </c>
      <c r="AB1572" s="2">
        <v>332220</v>
      </c>
      <c r="AC1572" s="27">
        <v>2.5000000000000001E-2</v>
      </c>
      <c r="AD1572" s="14">
        <v>2572.12</v>
      </c>
    </row>
    <row r="1573" spans="1:31" x14ac:dyDescent="0.3">
      <c r="A1573" t="s">
        <v>2082</v>
      </c>
      <c r="B1573" t="s">
        <v>188</v>
      </c>
      <c r="C1573" t="s">
        <v>188</v>
      </c>
      <c r="D1573" t="s">
        <v>188</v>
      </c>
      <c r="E1573" s="2">
        <v>18</v>
      </c>
      <c r="F1573" s="27">
        <v>6.1791967044284241E-3</v>
      </c>
      <c r="G1573" s="14">
        <v>16.969696969696901</v>
      </c>
      <c r="H1573" s="2">
        <v>0</v>
      </c>
      <c r="I1573" s="27">
        <v>0</v>
      </c>
      <c r="J1573" s="14">
        <v>12.727273</v>
      </c>
      <c r="L1573" t="s">
        <v>188</v>
      </c>
      <c r="M1573" t="s">
        <v>188</v>
      </c>
      <c r="N1573" t="s">
        <v>188</v>
      </c>
      <c r="O1573" s="2">
        <v>9551</v>
      </c>
      <c r="P1573" s="27">
        <v>3.2000000000000001E-2</v>
      </c>
      <c r="Q1573" s="14">
        <v>332.12</v>
      </c>
      <c r="R1573" s="2">
        <v>8897</v>
      </c>
      <c r="S1573" s="27">
        <v>2.9000000000000001E-2</v>
      </c>
      <c r="T1573" s="14">
        <v>527.88</v>
      </c>
      <c r="V1573" t="s">
        <v>188</v>
      </c>
      <c r="W1573" t="s">
        <v>188</v>
      </c>
      <c r="X1573" t="s">
        <v>188</v>
      </c>
      <c r="Y1573" s="2">
        <v>623290</v>
      </c>
      <c r="Z1573" s="27">
        <v>4.9000000000000002E-2</v>
      </c>
      <c r="AA1573" s="14">
        <v>3464.85</v>
      </c>
      <c r="AB1573" s="2">
        <v>590162</v>
      </c>
      <c r="AC1573" s="27">
        <v>4.4999999999999998E-2</v>
      </c>
      <c r="AD1573" s="14">
        <v>3893.33</v>
      </c>
    </row>
    <row r="1574" spans="1:31" x14ac:dyDescent="0.3">
      <c r="E1574" s="2"/>
      <c r="F1574" s="202"/>
      <c r="G1574" s="14"/>
      <c r="H1574" s="2"/>
      <c r="I1574" s="202"/>
      <c r="J1574" s="14"/>
      <c r="O1574" s="2"/>
      <c r="P1574" s="202"/>
      <c r="Q1574" s="14"/>
      <c r="R1574" s="2"/>
      <c r="S1574" s="202"/>
      <c r="T1574" s="14"/>
      <c r="Y1574" s="2"/>
      <c r="Z1574" s="202"/>
      <c r="AA1574" s="14"/>
      <c r="AB1574" s="2"/>
      <c r="AC1574" s="202"/>
      <c r="AD1574" s="14"/>
    </row>
    <row r="1575" spans="1:31" ht="14.4" customHeight="1" x14ac:dyDescent="0.3">
      <c r="A1575" s="199" t="s">
        <v>2083</v>
      </c>
      <c r="B1575" s="199"/>
      <c r="C1575" s="199"/>
      <c r="D1575" s="199"/>
      <c r="E1575" s="199"/>
      <c r="F1575" s="199"/>
      <c r="G1575" s="199"/>
      <c r="H1575" s="199"/>
      <c r="I1575" s="199"/>
      <c r="J1575" s="199"/>
      <c r="K1575" s="199"/>
      <c r="L1575" s="199"/>
      <c r="M1575" s="199"/>
      <c r="N1575" s="199"/>
      <c r="O1575" s="199"/>
      <c r="P1575" s="199"/>
      <c r="Q1575" s="199"/>
      <c r="R1575" s="199"/>
      <c r="S1575" s="199"/>
      <c r="T1575" s="199"/>
      <c r="U1575" s="199"/>
      <c r="V1575" s="199"/>
      <c r="W1575" s="199"/>
      <c r="X1575" s="199"/>
      <c r="Y1575" s="199"/>
      <c r="Z1575" s="199"/>
      <c r="AA1575" s="199"/>
      <c r="AB1575" s="199"/>
      <c r="AC1575" s="199"/>
      <c r="AD1575" s="199"/>
      <c r="AE1575" s="199"/>
    </row>
    <row r="1576" spans="1:31" x14ac:dyDescent="0.3">
      <c r="A1576" s="293"/>
      <c r="B1576" s="294" t="s">
        <v>188</v>
      </c>
      <c r="C1576" s="294" t="s">
        <v>188</v>
      </c>
      <c r="D1576" s="294" t="s">
        <v>188</v>
      </c>
      <c r="E1576" s="294" t="s">
        <v>188</v>
      </c>
      <c r="F1576" s="294" t="s">
        <v>188</v>
      </c>
      <c r="G1576" s="294" t="s">
        <v>188</v>
      </c>
      <c r="H1576" s="295" t="s">
        <v>1720</v>
      </c>
      <c r="I1576" s="296"/>
      <c r="J1576" s="296" t="s">
        <v>1721</v>
      </c>
      <c r="K1576" s="294" t="s">
        <v>188</v>
      </c>
      <c r="L1576" s="294" t="s">
        <v>188</v>
      </c>
      <c r="M1576" s="294" t="s">
        <v>188</v>
      </c>
      <c r="N1576" s="294" t="s">
        <v>188</v>
      </c>
      <c r="O1576" s="294" t="s">
        <v>188</v>
      </c>
      <c r="P1576" s="294" t="s">
        <v>188</v>
      </c>
      <c r="Q1576" s="294" t="s">
        <v>188</v>
      </c>
      <c r="R1576" s="295" t="s">
        <v>1720</v>
      </c>
      <c r="S1576" s="296"/>
      <c r="T1576" s="296" t="s">
        <v>1721</v>
      </c>
      <c r="U1576" s="294" t="s">
        <v>188</v>
      </c>
      <c r="V1576" s="294" t="s">
        <v>188</v>
      </c>
      <c r="W1576" s="294" t="s">
        <v>188</v>
      </c>
      <c r="X1576" s="294" t="s">
        <v>188</v>
      </c>
      <c r="Y1576" s="294" t="s">
        <v>188</v>
      </c>
      <c r="Z1576" s="294" t="s">
        <v>188</v>
      </c>
      <c r="AA1576" s="294" t="s">
        <v>188</v>
      </c>
      <c r="AB1576" s="295" t="s">
        <v>1720</v>
      </c>
      <c r="AC1576" s="296"/>
      <c r="AD1576" s="296" t="s">
        <v>1721</v>
      </c>
      <c r="AE1576" s="297" t="s">
        <v>188</v>
      </c>
    </row>
    <row r="1577" spans="1:31" x14ac:dyDescent="0.3">
      <c r="A1577" s="298" t="s">
        <v>196</v>
      </c>
      <c r="B1577" s="299" t="s">
        <v>188</v>
      </c>
      <c r="C1577" s="299" t="s">
        <v>188</v>
      </c>
      <c r="D1577" s="299" t="s">
        <v>188</v>
      </c>
      <c r="E1577" s="299" t="s">
        <v>188</v>
      </c>
      <c r="F1577" s="299" t="s">
        <v>188</v>
      </c>
      <c r="G1577" s="299" t="s">
        <v>188</v>
      </c>
      <c r="H1577" s="300">
        <v>2838</v>
      </c>
      <c r="I1577" s="299" t="s">
        <v>188</v>
      </c>
      <c r="J1577" s="299">
        <v>109.090912</v>
      </c>
      <c r="K1577" s="299"/>
      <c r="L1577" s="299" t="s">
        <v>188</v>
      </c>
      <c r="M1577" s="299" t="s">
        <v>188</v>
      </c>
      <c r="N1577" s="299" t="s">
        <v>188</v>
      </c>
      <c r="O1577" s="299" t="s">
        <v>188</v>
      </c>
      <c r="P1577" s="299" t="s">
        <v>188</v>
      </c>
      <c r="Q1577" s="299" t="s">
        <v>188</v>
      </c>
      <c r="R1577" s="300">
        <v>310097</v>
      </c>
      <c r="S1577" s="299" t="s">
        <v>188</v>
      </c>
      <c r="T1577" s="299">
        <v>749.7</v>
      </c>
      <c r="U1577" s="299"/>
      <c r="V1577" s="299" t="s">
        <v>188</v>
      </c>
      <c r="W1577" s="299" t="s">
        <v>188</v>
      </c>
      <c r="X1577" s="299" t="s">
        <v>188</v>
      </c>
      <c r="Y1577" s="299" t="s">
        <v>188</v>
      </c>
      <c r="Z1577" s="299" t="s">
        <v>188</v>
      </c>
      <c r="AA1577" s="299" t="s">
        <v>188</v>
      </c>
      <c r="AB1577" s="300">
        <v>13103114</v>
      </c>
      <c r="AC1577" s="299" t="s">
        <v>188</v>
      </c>
      <c r="AD1577" s="301">
        <v>11237.58</v>
      </c>
      <c r="AE1577" s="302"/>
    </row>
    <row r="1578" spans="1:31" x14ac:dyDescent="0.3">
      <c r="A1578" s="298" t="s">
        <v>2084</v>
      </c>
      <c r="B1578" s="299" t="s">
        <v>188</v>
      </c>
      <c r="C1578" s="299" t="s">
        <v>188</v>
      </c>
      <c r="D1578" s="299" t="s">
        <v>188</v>
      </c>
      <c r="E1578" s="299" t="s">
        <v>188</v>
      </c>
      <c r="F1578" s="299" t="s">
        <v>188</v>
      </c>
      <c r="G1578" s="299" t="s">
        <v>188</v>
      </c>
      <c r="H1578" s="300">
        <v>1568</v>
      </c>
      <c r="I1578" s="303">
        <v>0.55250176180408739</v>
      </c>
      <c r="J1578" s="299">
        <v>122.42424</v>
      </c>
      <c r="K1578" s="299"/>
      <c r="L1578" s="299" t="s">
        <v>188</v>
      </c>
      <c r="M1578" s="299" t="s">
        <v>188</v>
      </c>
      <c r="N1578" s="299" t="s">
        <v>188</v>
      </c>
      <c r="O1578" s="299" t="s">
        <v>188</v>
      </c>
      <c r="P1578" s="299" t="s">
        <v>188</v>
      </c>
      <c r="Q1578" s="299" t="s">
        <v>188</v>
      </c>
      <c r="R1578" s="300">
        <v>146731</v>
      </c>
      <c r="S1578" s="303">
        <v>0.47299999999999998</v>
      </c>
      <c r="T1578" s="301">
        <v>1281.21</v>
      </c>
      <c r="U1578" s="299"/>
      <c r="V1578" s="299" t="s">
        <v>188</v>
      </c>
      <c r="W1578" s="299" t="s">
        <v>188</v>
      </c>
      <c r="X1578" s="299" t="s">
        <v>188</v>
      </c>
      <c r="Y1578" s="299" t="s">
        <v>188</v>
      </c>
      <c r="Z1578" s="299" t="s">
        <v>188</v>
      </c>
      <c r="AA1578" s="299" t="s">
        <v>188</v>
      </c>
      <c r="AB1578" s="300">
        <v>6510580</v>
      </c>
      <c r="AC1578" s="303">
        <v>0.497</v>
      </c>
      <c r="AD1578" s="301">
        <v>17161.21</v>
      </c>
      <c r="AE1578" s="302"/>
    </row>
    <row r="1579" spans="1:31" x14ac:dyDescent="0.3">
      <c r="A1579" s="298" t="s">
        <v>2085</v>
      </c>
      <c r="B1579" s="299" t="s">
        <v>188</v>
      </c>
      <c r="C1579" s="299" t="s">
        <v>188</v>
      </c>
      <c r="D1579" s="299" t="s">
        <v>188</v>
      </c>
      <c r="E1579" s="299" t="s">
        <v>188</v>
      </c>
      <c r="F1579" s="299" t="s">
        <v>188</v>
      </c>
      <c r="G1579" s="299" t="s">
        <v>188</v>
      </c>
      <c r="H1579" s="300">
        <v>1142</v>
      </c>
      <c r="I1579" s="303">
        <v>0.40239605355884428</v>
      </c>
      <c r="J1579" s="299">
        <v>113.333336</v>
      </c>
      <c r="K1579" s="299"/>
      <c r="L1579" s="299" t="s">
        <v>188</v>
      </c>
      <c r="M1579" s="299" t="s">
        <v>188</v>
      </c>
      <c r="N1579" s="299" t="s">
        <v>188</v>
      </c>
      <c r="O1579" s="299" t="s">
        <v>188</v>
      </c>
      <c r="P1579" s="299" t="s">
        <v>188</v>
      </c>
      <c r="Q1579" s="299" t="s">
        <v>188</v>
      </c>
      <c r="R1579" s="300">
        <v>68384</v>
      </c>
      <c r="S1579" s="303">
        <v>0.221</v>
      </c>
      <c r="T1579" s="301">
        <v>1008.48</v>
      </c>
      <c r="U1579" s="299"/>
      <c r="V1579" s="299" t="s">
        <v>188</v>
      </c>
      <c r="W1579" s="299" t="s">
        <v>188</v>
      </c>
      <c r="X1579" s="299" t="s">
        <v>188</v>
      </c>
      <c r="Y1579" s="299" t="s">
        <v>188</v>
      </c>
      <c r="Z1579" s="299" t="s">
        <v>188</v>
      </c>
      <c r="AA1579" s="299" t="s">
        <v>188</v>
      </c>
      <c r="AB1579" s="300">
        <v>2784123</v>
      </c>
      <c r="AC1579" s="303">
        <v>0.21199999999999999</v>
      </c>
      <c r="AD1579" s="301">
        <v>12146.67</v>
      </c>
      <c r="AE1579" s="302"/>
    </row>
    <row r="1580" spans="1:31" x14ac:dyDescent="0.3">
      <c r="A1580" s="298" t="s">
        <v>2086</v>
      </c>
      <c r="B1580" s="299" t="s">
        <v>188</v>
      </c>
      <c r="C1580" s="299" t="s">
        <v>188</v>
      </c>
      <c r="D1580" s="299" t="s">
        <v>188</v>
      </c>
      <c r="E1580" s="299" t="s">
        <v>188</v>
      </c>
      <c r="F1580" s="299" t="s">
        <v>188</v>
      </c>
      <c r="G1580" s="299" t="s">
        <v>188</v>
      </c>
      <c r="H1580" s="300">
        <v>426</v>
      </c>
      <c r="I1580" s="303">
        <v>0.15010570824524314</v>
      </c>
      <c r="J1580" s="299">
        <v>88.484849999999994</v>
      </c>
      <c r="K1580" s="299"/>
      <c r="L1580" s="299" t="s">
        <v>188</v>
      </c>
      <c r="M1580" s="299" t="s">
        <v>188</v>
      </c>
      <c r="N1580" s="299" t="s">
        <v>188</v>
      </c>
      <c r="O1580" s="299" t="s">
        <v>188</v>
      </c>
      <c r="P1580" s="299" t="s">
        <v>188</v>
      </c>
      <c r="Q1580" s="299" t="s">
        <v>188</v>
      </c>
      <c r="R1580" s="300">
        <v>78347</v>
      </c>
      <c r="S1580" s="303">
        <v>0.253</v>
      </c>
      <c r="T1580" s="299">
        <v>961.21</v>
      </c>
      <c r="U1580" s="299"/>
      <c r="V1580" s="299" t="s">
        <v>188</v>
      </c>
      <c r="W1580" s="299" t="s">
        <v>188</v>
      </c>
      <c r="X1580" s="299" t="s">
        <v>188</v>
      </c>
      <c r="Y1580" s="299" t="s">
        <v>188</v>
      </c>
      <c r="Z1580" s="299" t="s">
        <v>188</v>
      </c>
      <c r="AA1580" s="299" t="s">
        <v>188</v>
      </c>
      <c r="AB1580" s="300">
        <v>3726457</v>
      </c>
      <c r="AC1580" s="303">
        <v>0.28399999999999997</v>
      </c>
      <c r="AD1580" s="301">
        <v>8318.18</v>
      </c>
      <c r="AE1580" s="302"/>
    </row>
    <row r="1581" spans="1:31" x14ac:dyDescent="0.3">
      <c r="A1581" s="298" t="s">
        <v>2087</v>
      </c>
      <c r="B1581" s="299" t="s">
        <v>188</v>
      </c>
      <c r="C1581" s="299" t="s">
        <v>188</v>
      </c>
      <c r="D1581" s="299" t="s">
        <v>188</v>
      </c>
      <c r="E1581" s="299" t="s">
        <v>188</v>
      </c>
      <c r="F1581" s="299" t="s">
        <v>188</v>
      </c>
      <c r="G1581" s="299" t="s">
        <v>188</v>
      </c>
      <c r="H1581" s="300">
        <v>318</v>
      </c>
      <c r="I1581" s="303">
        <v>0.11205073995771671</v>
      </c>
      <c r="J1581" s="299">
        <v>72.121215800000002</v>
      </c>
      <c r="K1581" s="299"/>
      <c r="L1581" s="299" t="s">
        <v>188</v>
      </c>
      <c r="M1581" s="299" t="s">
        <v>188</v>
      </c>
      <c r="N1581" s="299" t="s">
        <v>188</v>
      </c>
      <c r="O1581" s="299" t="s">
        <v>188</v>
      </c>
      <c r="P1581" s="299" t="s">
        <v>188</v>
      </c>
      <c r="Q1581" s="299" t="s">
        <v>188</v>
      </c>
      <c r="R1581" s="300">
        <v>25602</v>
      </c>
      <c r="S1581" s="303">
        <v>8.3000000000000004E-2</v>
      </c>
      <c r="T1581" s="299">
        <v>675.15</v>
      </c>
      <c r="U1581" s="299"/>
      <c r="V1581" s="299" t="s">
        <v>188</v>
      </c>
      <c r="W1581" s="299" t="s">
        <v>188</v>
      </c>
      <c r="X1581" s="299" t="s">
        <v>188</v>
      </c>
      <c r="Y1581" s="299" t="s">
        <v>188</v>
      </c>
      <c r="Z1581" s="299" t="s">
        <v>188</v>
      </c>
      <c r="AA1581" s="299" t="s">
        <v>188</v>
      </c>
      <c r="AB1581" s="300">
        <v>896192</v>
      </c>
      <c r="AC1581" s="303">
        <v>6.8000000000000005E-2</v>
      </c>
      <c r="AD1581" s="301">
        <v>4660</v>
      </c>
      <c r="AE1581" s="302"/>
    </row>
    <row r="1582" spans="1:31" x14ac:dyDescent="0.3">
      <c r="A1582" s="298" t="s">
        <v>2085</v>
      </c>
      <c r="B1582" s="299" t="s">
        <v>188</v>
      </c>
      <c r="C1582" s="299" t="s">
        <v>188</v>
      </c>
      <c r="D1582" s="299" t="s">
        <v>188</v>
      </c>
      <c r="E1582" s="299" t="s">
        <v>188</v>
      </c>
      <c r="F1582" s="299" t="s">
        <v>188</v>
      </c>
      <c r="G1582" s="299" t="s">
        <v>188</v>
      </c>
      <c r="H1582" s="300">
        <v>221</v>
      </c>
      <c r="I1582" s="303">
        <v>7.7871740662438335E-2</v>
      </c>
      <c r="J1582" s="299">
        <v>67.272729999999996</v>
      </c>
      <c r="K1582" s="299"/>
      <c r="L1582" s="299" t="s">
        <v>188</v>
      </c>
      <c r="M1582" s="299" t="s">
        <v>188</v>
      </c>
      <c r="N1582" s="299" t="s">
        <v>188</v>
      </c>
      <c r="O1582" s="299" t="s">
        <v>188</v>
      </c>
      <c r="P1582" s="299" t="s">
        <v>188</v>
      </c>
      <c r="Q1582" s="299" t="s">
        <v>188</v>
      </c>
      <c r="R1582" s="300">
        <v>13801</v>
      </c>
      <c r="S1582" s="303">
        <v>4.4999999999999998E-2</v>
      </c>
      <c r="T1582" s="299">
        <v>533.33000000000004</v>
      </c>
      <c r="U1582" s="299"/>
      <c r="V1582" s="299" t="s">
        <v>188</v>
      </c>
      <c r="W1582" s="299" t="s">
        <v>188</v>
      </c>
      <c r="X1582" s="299" t="s">
        <v>188</v>
      </c>
      <c r="Y1582" s="299" t="s">
        <v>188</v>
      </c>
      <c r="Z1582" s="299" t="s">
        <v>188</v>
      </c>
      <c r="AA1582" s="299" t="s">
        <v>188</v>
      </c>
      <c r="AB1582" s="300">
        <v>327712</v>
      </c>
      <c r="AC1582" s="303">
        <v>2.5000000000000001E-2</v>
      </c>
      <c r="AD1582" s="301">
        <v>2955.76</v>
      </c>
      <c r="AE1582" s="302"/>
    </row>
    <row r="1583" spans="1:31" x14ac:dyDescent="0.3">
      <c r="A1583" s="298" t="s">
        <v>2086</v>
      </c>
      <c r="B1583" s="299" t="s">
        <v>188</v>
      </c>
      <c r="C1583" s="299" t="s">
        <v>188</v>
      </c>
      <c r="D1583" s="299" t="s">
        <v>188</v>
      </c>
      <c r="E1583" s="299" t="s">
        <v>188</v>
      </c>
      <c r="F1583" s="299" t="s">
        <v>188</v>
      </c>
      <c r="G1583" s="299" t="s">
        <v>188</v>
      </c>
      <c r="H1583" s="300">
        <v>97</v>
      </c>
      <c r="I1583" s="303">
        <v>3.4178999295278366E-2</v>
      </c>
      <c r="J1583" s="299">
        <v>40</v>
      </c>
      <c r="K1583" s="299"/>
      <c r="L1583" s="299" t="s">
        <v>188</v>
      </c>
      <c r="M1583" s="299" t="s">
        <v>188</v>
      </c>
      <c r="N1583" s="299" t="s">
        <v>188</v>
      </c>
      <c r="O1583" s="299" t="s">
        <v>188</v>
      </c>
      <c r="P1583" s="299" t="s">
        <v>188</v>
      </c>
      <c r="Q1583" s="299" t="s">
        <v>188</v>
      </c>
      <c r="R1583" s="300">
        <v>11801</v>
      </c>
      <c r="S1583" s="303">
        <v>3.7999999999999999E-2</v>
      </c>
      <c r="T1583" s="299">
        <v>500.61</v>
      </c>
      <c r="U1583" s="299"/>
      <c r="V1583" s="299" t="s">
        <v>188</v>
      </c>
      <c r="W1583" s="299" t="s">
        <v>188</v>
      </c>
      <c r="X1583" s="299" t="s">
        <v>188</v>
      </c>
      <c r="Y1583" s="299" t="s">
        <v>188</v>
      </c>
      <c r="Z1583" s="299" t="s">
        <v>188</v>
      </c>
      <c r="AA1583" s="299" t="s">
        <v>188</v>
      </c>
      <c r="AB1583" s="300">
        <v>568480</v>
      </c>
      <c r="AC1583" s="303">
        <v>4.2999999999999997E-2</v>
      </c>
      <c r="AD1583" s="301">
        <v>3708.48</v>
      </c>
      <c r="AE1583" s="302"/>
    </row>
    <row r="1584" spans="1:31" x14ac:dyDescent="0.3">
      <c r="A1584" s="298" t="s">
        <v>2088</v>
      </c>
      <c r="B1584" s="299" t="s">
        <v>188</v>
      </c>
      <c r="C1584" s="299" t="s">
        <v>188</v>
      </c>
      <c r="D1584" s="299" t="s">
        <v>188</v>
      </c>
      <c r="E1584" s="299" t="s">
        <v>188</v>
      </c>
      <c r="F1584" s="299" t="s">
        <v>188</v>
      </c>
      <c r="G1584" s="299" t="s">
        <v>188</v>
      </c>
      <c r="H1584" s="300">
        <v>586</v>
      </c>
      <c r="I1584" s="303">
        <v>0.20648343904157856</v>
      </c>
      <c r="J1584" s="299">
        <v>86.060609999999997</v>
      </c>
      <c r="K1584" s="299"/>
      <c r="L1584" s="299" t="s">
        <v>188</v>
      </c>
      <c r="M1584" s="299" t="s">
        <v>188</v>
      </c>
      <c r="N1584" s="299" t="s">
        <v>188</v>
      </c>
      <c r="O1584" s="299" t="s">
        <v>188</v>
      </c>
      <c r="P1584" s="299" t="s">
        <v>188</v>
      </c>
      <c r="Q1584" s="299" t="s">
        <v>188</v>
      </c>
      <c r="R1584" s="300">
        <v>85092</v>
      </c>
      <c r="S1584" s="303">
        <v>0.27400000000000002</v>
      </c>
      <c r="T1584" s="301">
        <v>1078.79</v>
      </c>
      <c r="U1584" s="299"/>
      <c r="V1584" s="299" t="s">
        <v>188</v>
      </c>
      <c r="W1584" s="299" t="s">
        <v>188</v>
      </c>
      <c r="X1584" s="299" t="s">
        <v>188</v>
      </c>
      <c r="Y1584" s="299" t="s">
        <v>188</v>
      </c>
      <c r="Z1584" s="299" t="s">
        <v>188</v>
      </c>
      <c r="AA1584" s="299" t="s">
        <v>188</v>
      </c>
      <c r="AB1584" s="300">
        <v>3430426</v>
      </c>
      <c r="AC1584" s="303">
        <v>0.26200000000000001</v>
      </c>
      <c r="AD1584" s="301">
        <v>6859.39</v>
      </c>
      <c r="AE1584" s="302"/>
    </row>
    <row r="1585" spans="1:31" x14ac:dyDescent="0.3">
      <c r="A1585" s="298" t="s">
        <v>1321</v>
      </c>
      <c r="B1585" s="299" t="s">
        <v>188</v>
      </c>
      <c r="C1585" s="299" t="s">
        <v>188</v>
      </c>
      <c r="D1585" s="299" t="s">
        <v>188</v>
      </c>
      <c r="E1585" s="299" t="s">
        <v>188</v>
      </c>
      <c r="F1585" s="299" t="s">
        <v>188</v>
      </c>
      <c r="G1585" s="299" t="s">
        <v>188</v>
      </c>
      <c r="H1585" s="300">
        <v>143</v>
      </c>
      <c r="I1585" s="303">
        <v>5.0387596899224806E-2</v>
      </c>
      <c r="J1585" s="299">
        <v>58.787880000000001</v>
      </c>
      <c r="K1585" s="299"/>
      <c r="L1585" s="299" t="s">
        <v>188</v>
      </c>
      <c r="M1585" s="299" t="s">
        <v>188</v>
      </c>
      <c r="N1585" s="299" t="s">
        <v>188</v>
      </c>
      <c r="O1585" s="299" t="s">
        <v>188</v>
      </c>
      <c r="P1585" s="299" t="s">
        <v>188</v>
      </c>
      <c r="Q1585" s="299" t="s">
        <v>188</v>
      </c>
      <c r="R1585" s="300">
        <v>37584</v>
      </c>
      <c r="S1585" s="303">
        <v>0.121</v>
      </c>
      <c r="T1585" s="299">
        <v>820</v>
      </c>
      <c r="U1585" s="299"/>
      <c r="V1585" s="299" t="s">
        <v>188</v>
      </c>
      <c r="W1585" s="299" t="s">
        <v>188</v>
      </c>
      <c r="X1585" s="299" t="s">
        <v>188</v>
      </c>
      <c r="Y1585" s="299" t="s">
        <v>188</v>
      </c>
      <c r="Z1585" s="299" t="s">
        <v>188</v>
      </c>
      <c r="AA1585" s="299" t="s">
        <v>188</v>
      </c>
      <c r="AB1585" s="300">
        <v>1722600</v>
      </c>
      <c r="AC1585" s="303">
        <v>0.13100000000000001</v>
      </c>
      <c r="AD1585" s="301">
        <v>5187.2700000000004</v>
      </c>
      <c r="AE1585" s="302"/>
    </row>
    <row r="1586" spans="1:31" x14ac:dyDescent="0.3">
      <c r="A1586" s="298" t="s">
        <v>2085</v>
      </c>
      <c r="B1586" s="299" t="s">
        <v>188</v>
      </c>
      <c r="C1586" s="299" t="s">
        <v>188</v>
      </c>
      <c r="D1586" s="299" t="s">
        <v>188</v>
      </c>
      <c r="E1586" s="299" t="s">
        <v>188</v>
      </c>
      <c r="F1586" s="299" t="s">
        <v>188</v>
      </c>
      <c r="G1586" s="299" t="s">
        <v>188</v>
      </c>
      <c r="H1586" s="300">
        <v>289</v>
      </c>
      <c r="I1586" s="303">
        <v>0.1018322762508809</v>
      </c>
      <c r="J1586" s="299">
        <v>72.121215800000002</v>
      </c>
      <c r="K1586" s="299"/>
      <c r="L1586" s="299" t="s">
        <v>188</v>
      </c>
      <c r="M1586" s="299" t="s">
        <v>188</v>
      </c>
      <c r="N1586" s="299" t="s">
        <v>188</v>
      </c>
      <c r="O1586" s="299" t="s">
        <v>188</v>
      </c>
      <c r="P1586" s="299" t="s">
        <v>188</v>
      </c>
      <c r="Q1586" s="299" t="s">
        <v>188</v>
      </c>
      <c r="R1586" s="300">
        <v>22501</v>
      </c>
      <c r="S1586" s="303">
        <v>7.2999999999999995E-2</v>
      </c>
      <c r="T1586" s="299">
        <v>651.52</v>
      </c>
      <c r="U1586" s="299"/>
      <c r="V1586" s="299" t="s">
        <v>188</v>
      </c>
      <c r="W1586" s="299" t="s">
        <v>188</v>
      </c>
      <c r="X1586" s="299" t="s">
        <v>188</v>
      </c>
      <c r="Y1586" s="299" t="s">
        <v>188</v>
      </c>
      <c r="Z1586" s="299" t="s">
        <v>188</v>
      </c>
      <c r="AA1586" s="299" t="s">
        <v>188</v>
      </c>
      <c r="AB1586" s="300">
        <v>615734</v>
      </c>
      <c r="AC1586" s="303">
        <v>4.7E-2</v>
      </c>
      <c r="AD1586" s="301">
        <v>3340.61</v>
      </c>
      <c r="AE1586" s="302"/>
    </row>
    <row r="1587" spans="1:31" x14ac:dyDescent="0.3">
      <c r="A1587" s="298" t="s">
        <v>2089</v>
      </c>
      <c r="B1587" s="299" t="s">
        <v>188</v>
      </c>
      <c r="C1587" s="299" t="s">
        <v>188</v>
      </c>
      <c r="D1587" s="299" t="s">
        <v>188</v>
      </c>
      <c r="E1587" s="299" t="s">
        <v>188</v>
      </c>
      <c r="F1587" s="299" t="s">
        <v>188</v>
      </c>
      <c r="G1587" s="299" t="s">
        <v>188</v>
      </c>
      <c r="H1587" s="300">
        <v>129</v>
      </c>
      <c r="I1587" s="303">
        <v>4.5454545454545456E-2</v>
      </c>
      <c r="J1587" s="299">
        <v>49.696968099999999</v>
      </c>
      <c r="K1587" s="299"/>
      <c r="L1587" s="299" t="s">
        <v>188</v>
      </c>
      <c r="M1587" s="299" t="s">
        <v>188</v>
      </c>
      <c r="N1587" s="299" t="s">
        <v>188</v>
      </c>
      <c r="O1587" s="299" t="s">
        <v>188</v>
      </c>
      <c r="P1587" s="299" t="s">
        <v>188</v>
      </c>
      <c r="Q1587" s="299" t="s">
        <v>188</v>
      </c>
      <c r="R1587" s="300">
        <v>21549</v>
      </c>
      <c r="S1587" s="303">
        <v>6.9000000000000006E-2</v>
      </c>
      <c r="T1587" s="299">
        <v>654.54999999999995</v>
      </c>
      <c r="U1587" s="299"/>
      <c r="V1587" s="299" t="s">
        <v>188</v>
      </c>
      <c r="W1587" s="299" t="s">
        <v>188</v>
      </c>
      <c r="X1587" s="299" t="s">
        <v>188</v>
      </c>
      <c r="Y1587" s="299" t="s">
        <v>188</v>
      </c>
      <c r="Z1587" s="299" t="s">
        <v>188</v>
      </c>
      <c r="AA1587" s="299" t="s">
        <v>188</v>
      </c>
      <c r="AB1587" s="300">
        <v>858959</v>
      </c>
      <c r="AC1587" s="303">
        <v>6.6000000000000003E-2</v>
      </c>
      <c r="AD1587" s="301">
        <v>4071.52</v>
      </c>
      <c r="AE1587" s="302"/>
    </row>
    <row r="1588" spans="1:31" x14ac:dyDescent="0.3">
      <c r="A1588" s="298" t="s">
        <v>1323</v>
      </c>
      <c r="B1588" s="299" t="s">
        <v>188</v>
      </c>
      <c r="C1588" s="299" t="s">
        <v>188</v>
      </c>
      <c r="D1588" s="299" t="s">
        <v>188</v>
      </c>
      <c r="E1588" s="299" t="s">
        <v>188</v>
      </c>
      <c r="F1588" s="299" t="s">
        <v>188</v>
      </c>
      <c r="G1588" s="299" t="s">
        <v>188</v>
      </c>
      <c r="H1588" s="300">
        <v>25</v>
      </c>
      <c r="I1588" s="303">
        <v>8.8090204369274134E-3</v>
      </c>
      <c r="J1588" s="299">
        <v>16.969695999999999</v>
      </c>
      <c r="K1588" s="299"/>
      <c r="L1588" s="299" t="s">
        <v>188</v>
      </c>
      <c r="M1588" s="299" t="s">
        <v>188</v>
      </c>
      <c r="N1588" s="299" t="s">
        <v>188</v>
      </c>
      <c r="O1588" s="299" t="s">
        <v>188</v>
      </c>
      <c r="P1588" s="299" t="s">
        <v>188</v>
      </c>
      <c r="Q1588" s="299" t="s">
        <v>188</v>
      </c>
      <c r="R1588" s="300">
        <v>3458</v>
      </c>
      <c r="S1588" s="303">
        <v>1.0999999999999999E-2</v>
      </c>
      <c r="T1588" s="299">
        <v>205.45</v>
      </c>
      <c r="U1588" s="299"/>
      <c r="V1588" s="299" t="s">
        <v>188</v>
      </c>
      <c r="W1588" s="299" t="s">
        <v>188</v>
      </c>
      <c r="X1588" s="299" t="s">
        <v>188</v>
      </c>
      <c r="Y1588" s="299" t="s">
        <v>188</v>
      </c>
      <c r="Z1588" s="299" t="s">
        <v>188</v>
      </c>
      <c r="AA1588" s="299" t="s">
        <v>188</v>
      </c>
      <c r="AB1588" s="300">
        <v>233133</v>
      </c>
      <c r="AC1588" s="303">
        <v>1.7999999999999999E-2</v>
      </c>
      <c r="AD1588" s="301">
        <v>2655.15</v>
      </c>
      <c r="AE1588" s="302"/>
    </row>
    <row r="1589" spans="1:31" x14ac:dyDescent="0.3">
      <c r="A1589" s="298" t="s">
        <v>2090</v>
      </c>
      <c r="B1589" s="299" t="s">
        <v>188</v>
      </c>
      <c r="C1589" s="299" t="s">
        <v>188</v>
      </c>
      <c r="D1589" s="299" t="s">
        <v>188</v>
      </c>
      <c r="E1589" s="299" t="s">
        <v>188</v>
      </c>
      <c r="F1589" s="299" t="s">
        <v>188</v>
      </c>
      <c r="G1589" s="299" t="s">
        <v>188</v>
      </c>
      <c r="H1589" s="300">
        <v>366</v>
      </c>
      <c r="I1589" s="303">
        <v>0.12896405919661733</v>
      </c>
      <c r="J1589" s="299">
        <v>85.454544100000007</v>
      </c>
      <c r="K1589" s="299"/>
      <c r="L1589" s="299" t="s">
        <v>188</v>
      </c>
      <c r="M1589" s="299" t="s">
        <v>188</v>
      </c>
      <c r="N1589" s="299" t="s">
        <v>188</v>
      </c>
      <c r="O1589" s="299" t="s">
        <v>188</v>
      </c>
      <c r="P1589" s="299" t="s">
        <v>188</v>
      </c>
      <c r="Q1589" s="299" t="s">
        <v>188</v>
      </c>
      <c r="R1589" s="300">
        <v>52672</v>
      </c>
      <c r="S1589" s="303">
        <v>0.17</v>
      </c>
      <c r="T1589" s="301">
        <v>1006.67</v>
      </c>
      <c r="U1589" s="299"/>
      <c r="V1589" s="299" t="s">
        <v>188</v>
      </c>
      <c r="W1589" s="299" t="s">
        <v>188</v>
      </c>
      <c r="X1589" s="299" t="s">
        <v>188</v>
      </c>
      <c r="Y1589" s="299" t="s">
        <v>188</v>
      </c>
      <c r="Z1589" s="299" t="s">
        <v>188</v>
      </c>
      <c r="AA1589" s="299" t="s">
        <v>188</v>
      </c>
      <c r="AB1589" s="300">
        <v>2265916</v>
      </c>
      <c r="AC1589" s="303">
        <v>0.17299999999999999</v>
      </c>
      <c r="AD1589" s="301">
        <v>7329.09</v>
      </c>
      <c r="AE1589" s="302"/>
    </row>
    <row r="1590" spans="1:31" x14ac:dyDescent="0.3">
      <c r="A1590" s="298" t="s">
        <v>1321</v>
      </c>
      <c r="B1590" s="299" t="s">
        <v>188</v>
      </c>
      <c r="C1590" s="299" t="s">
        <v>188</v>
      </c>
      <c r="D1590" s="299" t="s">
        <v>188</v>
      </c>
      <c r="E1590" s="299" t="s">
        <v>188</v>
      </c>
      <c r="F1590" s="299" t="s">
        <v>188</v>
      </c>
      <c r="G1590" s="299" t="s">
        <v>188</v>
      </c>
      <c r="H1590" s="300">
        <v>137</v>
      </c>
      <c r="I1590" s="303">
        <v>4.827343199436223E-2</v>
      </c>
      <c r="J1590" s="299">
        <v>50.9090919</v>
      </c>
      <c r="K1590" s="299"/>
      <c r="L1590" s="299" t="s">
        <v>188</v>
      </c>
      <c r="M1590" s="299" t="s">
        <v>188</v>
      </c>
      <c r="N1590" s="299" t="s">
        <v>188</v>
      </c>
      <c r="O1590" s="299" t="s">
        <v>188</v>
      </c>
      <c r="P1590" s="299" t="s">
        <v>188</v>
      </c>
      <c r="Q1590" s="299" t="s">
        <v>188</v>
      </c>
      <c r="R1590" s="300">
        <v>31187</v>
      </c>
      <c r="S1590" s="303">
        <v>0.10100000000000001</v>
      </c>
      <c r="T1590" s="299">
        <v>778.18</v>
      </c>
      <c r="U1590" s="299"/>
      <c r="V1590" s="299" t="s">
        <v>188</v>
      </c>
      <c r="W1590" s="299" t="s">
        <v>188</v>
      </c>
      <c r="X1590" s="299" t="s">
        <v>188</v>
      </c>
      <c r="Y1590" s="299" t="s">
        <v>188</v>
      </c>
      <c r="Z1590" s="299" t="s">
        <v>188</v>
      </c>
      <c r="AA1590" s="299" t="s">
        <v>188</v>
      </c>
      <c r="AB1590" s="300">
        <v>1392219</v>
      </c>
      <c r="AC1590" s="303">
        <v>0.106</v>
      </c>
      <c r="AD1590" s="301">
        <v>4585.45</v>
      </c>
      <c r="AE1590" s="302"/>
    </row>
    <row r="1591" spans="1:31" x14ac:dyDescent="0.3">
      <c r="A1591" s="298" t="s">
        <v>2085</v>
      </c>
      <c r="B1591" s="299" t="s">
        <v>188</v>
      </c>
      <c r="C1591" s="299" t="s">
        <v>188</v>
      </c>
      <c r="D1591" s="299" t="s">
        <v>188</v>
      </c>
      <c r="E1591" s="299" t="s">
        <v>188</v>
      </c>
      <c r="F1591" s="299" t="s">
        <v>188</v>
      </c>
      <c r="G1591" s="299" t="s">
        <v>188</v>
      </c>
      <c r="H1591" s="300">
        <v>11</v>
      </c>
      <c r="I1591" s="303">
        <v>3.875968992248062E-3</v>
      </c>
      <c r="J1591" s="299">
        <v>11.515152</v>
      </c>
      <c r="K1591" s="299"/>
      <c r="L1591" s="299" t="s">
        <v>188</v>
      </c>
      <c r="M1591" s="299" t="s">
        <v>188</v>
      </c>
      <c r="N1591" s="299" t="s">
        <v>188</v>
      </c>
      <c r="O1591" s="299" t="s">
        <v>188</v>
      </c>
      <c r="P1591" s="299" t="s">
        <v>188</v>
      </c>
      <c r="Q1591" s="299" t="s">
        <v>188</v>
      </c>
      <c r="R1591" s="300">
        <v>5073</v>
      </c>
      <c r="S1591" s="303">
        <v>1.6E-2</v>
      </c>
      <c r="T1591" s="299">
        <v>356.36</v>
      </c>
      <c r="U1591" s="299"/>
      <c r="V1591" s="299" t="s">
        <v>188</v>
      </c>
      <c r="W1591" s="299" t="s">
        <v>188</v>
      </c>
      <c r="X1591" s="299" t="s">
        <v>188</v>
      </c>
      <c r="Y1591" s="299" t="s">
        <v>188</v>
      </c>
      <c r="Z1591" s="299" t="s">
        <v>188</v>
      </c>
      <c r="AA1591" s="299" t="s">
        <v>188</v>
      </c>
      <c r="AB1591" s="300">
        <v>170832</v>
      </c>
      <c r="AC1591" s="303">
        <v>1.2999999999999999E-2</v>
      </c>
      <c r="AD1591" s="301">
        <v>2200</v>
      </c>
      <c r="AE1591" s="302"/>
    </row>
    <row r="1592" spans="1:31" x14ac:dyDescent="0.3">
      <c r="A1592" s="298" t="s">
        <v>2089</v>
      </c>
      <c r="B1592" s="299" t="s">
        <v>188</v>
      </c>
      <c r="C1592" s="299" t="s">
        <v>188</v>
      </c>
      <c r="D1592" s="299" t="s">
        <v>188</v>
      </c>
      <c r="E1592" s="299" t="s">
        <v>188</v>
      </c>
      <c r="F1592" s="299" t="s">
        <v>188</v>
      </c>
      <c r="G1592" s="299" t="s">
        <v>188</v>
      </c>
      <c r="H1592" s="300">
        <v>160</v>
      </c>
      <c r="I1592" s="303">
        <v>5.637773079633545E-2</v>
      </c>
      <c r="J1592" s="299">
        <v>51.515152</v>
      </c>
      <c r="K1592" s="299"/>
      <c r="L1592" s="299" t="s">
        <v>188</v>
      </c>
      <c r="M1592" s="299" t="s">
        <v>188</v>
      </c>
      <c r="N1592" s="299" t="s">
        <v>188</v>
      </c>
      <c r="O1592" s="299" t="s">
        <v>188</v>
      </c>
      <c r="P1592" s="299" t="s">
        <v>188</v>
      </c>
      <c r="Q1592" s="299" t="s">
        <v>188</v>
      </c>
      <c r="R1592" s="300">
        <v>11547</v>
      </c>
      <c r="S1592" s="303">
        <v>3.6999999999999998E-2</v>
      </c>
      <c r="T1592" s="299">
        <v>590.29999999999995</v>
      </c>
      <c r="U1592" s="299"/>
      <c r="V1592" s="299" t="s">
        <v>188</v>
      </c>
      <c r="W1592" s="299" t="s">
        <v>188</v>
      </c>
      <c r="X1592" s="299" t="s">
        <v>188</v>
      </c>
      <c r="Y1592" s="299" t="s">
        <v>188</v>
      </c>
      <c r="Z1592" s="299" t="s">
        <v>188</v>
      </c>
      <c r="AA1592" s="299" t="s">
        <v>188</v>
      </c>
      <c r="AB1592" s="300">
        <v>414759</v>
      </c>
      <c r="AC1592" s="303">
        <v>3.2000000000000001E-2</v>
      </c>
      <c r="AD1592" s="301">
        <v>3192.73</v>
      </c>
      <c r="AE1592" s="302"/>
    </row>
    <row r="1593" spans="1:31" x14ac:dyDescent="0.3">
      <c r="A1593" s="304" t="s">
        <v>1323</v>
      </c>
      <c r="B1593" s="305" t="s">
        <v>188</v>
      </c>
      <c r="C1593" s="305" t="s">
        <v>188</v>
      </c>
      <c r="D1593" s="305" t="s">
        <v>188</v>
      </c>
      <c r="E1593" s="305" t="s">
        <v>188</v>
      </c>
      <c r="F1593" s="305" t="s">
        <v>188</v>
      </c>
      <c r="G1593" s="305" t="s">
        <v>188</v>
      </c>
      <c r="H1593" s="306">
        <v>58</v>
      </c>
      <c r="I1593" s="307">
        <v>2.0436927413671601E-2</v>
      </c>
      <c r="J1593" s="305">
        <v>41.818179999999998</v>
      </c>
      <c r="K1593" s="305"/>
      <c r="L1593" s="305" t="s">
        <v>188</v>
      </c>
      <c r="M1593" s="305" t="s">
        <v>188</v>
      </c>
      <c r="N1593" s="305" t="s">
        <v>188</v>
      </c>
      <c r="O1593" s="305" t="s">
        <v>188</v>
      </c>
      <c r="P1593" s="305" t="s">
        <v>188</v>
      </c>
      <c r="Q1593" s="305" t="s">
        <v>188</v>
      </c>
      <c r="R1593" s="306">
        <v>4865</v>
      </c>
      <c r="S1593" s="307">
        <v>1.6E-2</v>
      </c>
      <c r="T1593" s="305">
        <v>378.79</v>
      </c>
      <c r="U1593" s="305"/>
      <c r="V1593" s="305" t="s">
        <v>188</v>
      </c>
      <c r="W1593" s="305" t="s">
        <v>188</v>
      </c>
      <c r="X1593" s="305" t="s">
        <v>188</v>
      </c>
      <c r="Y1593" s="305" t="s">
        <v>188</v>
      </c>
      <c r="Z1593" s="305" t="s">
        <v>188</v>
      </c>
      <c r="AA1593" s="305" t="s">
        <v>188</v>
      </c>
      <c r="AB1593" s="306">
        <v>288106</v>
      </c>
      <c r="AC1593" s="307">
        <v>2.1999999999999999E-2</v>
      </c>
      <c r="AD1593" s="308">
        <v>3481.21</v>
      </c>
      <c r="AE1593" s="309"/>
    </row>
  </sheetData>
  <mergeCells count="13">
    <mergeCell ref="B1:G1"/>
    <mergeCell ref="B2:K2"/>
    <mergeCell ref="L2:U2"/>
    <mergeCell ref="V2:AE2"/>
    <mergeCell ref="B3:D3"/>
    <mergeCell ref="E3:G3"/>
    <mergeCell ref="H3:J3"/>
    <mergeCell ref="L3:N3"/>
    <mergeCell ref="O3:Q3"/>
    <mergeCell ref="R3:T3"/>
    <mergeCell ref="V3:X3"/>
    <mergeCell ref="Y3:AA3"/>
    <mergeCell ref="AB3:AD3"/>
  </mergeCells>
  <pageMargins left="0.7" right="0.7" top="0.75" bottom="0.75" header="0.3" footer="0.3"/>
  <pageSetup paperSize="9" orientation="landscape" horizontalDpi="4294967295" verticalDpi="4294967295"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37C36C-0990-46D5-9C6F-ED01F7EA21A4}">
  <sheetPr>
    <tabColor theme="1"/>
  </sheetPr>
  <dimension ref="A1:AE146"/>
  <sheetViews>
    <sheetView zoomScale="80" zoomScaleNormal="80" workbookViewId="0">
      <pane xSplit="1" ySplit="1" topLeftCell="B2" activePane="bottomRight" state="frozen"/>
      <selection pane="topRight" activeCell="B1" sqref="B1"/>
      <selection pane="bottomLeft" activeCell="A3" sqref="A3"/>
      <selection pane="bottomRight"/>
    </sheetView>
  </sheetViews>
  <sheetFormatPr defaultColWidth="9.109375" defaultRowHeight="14.4" x14ac:dyDescent="0.3"/>
  <cols>
    <col min="1" max="1" width="55" bestFit="1" customWidth="1"/>
    <col min="2" max="10" width="9.21875" customWidth="1"/>
    <col min="11" max="11" width="18.6640625" customWidth="1"/>
    <col min="12" max="28" width="9.21875" customWidth="1"/>
  </cols>
  <sheetData>
    <row r="1" spans="1:31" ht="25.2" customHeight="1" x14ac:dyDescent="0.3">
      <c r="A1" s="203"/>
      <c r="B1" s="375" t="s">
        <v>1717</v>
      </c>
      <c r="C1" s="375"/>
      <c r="D1" s="375"/>
      <c r="E1" s="375"/>
      <c r="F1" s="375"/>
      <c r="G1" s="375"/>
      <c r="H1" s="354"/>
      <c r="I1" s="354"/>
      <c r="J1" s="354"/>
      <c r="K1" s="354"/>
      <c r="L1" s="203"/>
      <c r="M1" s="203"/>
      <c r="N1" s="203"/>
      <c r="O1" s="203"/>
      <c r="P1" s="203"/>
      <c r="Q1" s="203"/>
      <c r="R1" s="203"/>
      <c r="S1" s="203"/>
      <c r="T1" s="203"/>
      <c r="U1" s="203"/>
      <c r="V1" s="203"/>
      <c r="W1" s="203"/>
      <c r="X1" s="203"/>
      <c r="Y1" s="203"/>
      <c r="Z1" s="203"/>
      <c r="AA1" s="203"/>
      <c r="AB1" s="203"/>
      <c r="AC1" s="203"/>
      <c r="AD1" s="203"/>
      <c r="AE1" s="203"/>
    </row>
    <row r="2" spans="1:31" ht="40.5" customHeight="1" x14ac:dyDescent="0.3">
      <c r="A2" s="203" t="s">
        <v>188</v>
      </c>
      <c r="B2" s="377" t="str">
        <f>Population!B3</f>
        <v>City of Mendota</v>
      </c>
      <c r="C2" s="377"/>
      <c r="D2" s="377"/>
      <c r="E2" s="377"/>
      <c r="F2" s="377"/>
      <c r="G2" s="377"/>
      <c r="H2" s="377"/>
      <c r="I2" s="377"/>
      <c r="J2" s="377"/>
      <c r="K2" s="377"/>
      <c r="L2" s="377" t="str">
        <f>Population!B4</f>
        <v>Fresno County</v>
      </c>
      <c r="M2" s="377"/>
      <c r="N2" s="377"/>
      <c r="O2" s="377"/>
      <c r="P2" s="377"/>
      <c r="Q2" s="377"/>
      <c r="R2" s="377"/>
      <c r="S2" s="377"/>
      <c r="T2" s="377"/>
      <c r="U2" s="377"/>
      <c r="V2" s="377" t="s">
        <v>189</v>
      </c>
      <c r="W2" s="377"/>
      <c r="X2" s="377"/>
      <c r="Y2" s="377"/>
      <c r="Z2" s="377"/>
      <c r="AA2" s="377"/>
      <c r="AB2" s="377"/>
      <c r="AC2" s="377"/>
      <c r="AD2" s="377"/>
      <c r="AE2" s="377"/>
    </row>
    <row r="3" spans="1:31" ht="34.5" customHeight="1" x14ac:dyDescent="0.3">
      <c r="A3" s="203"/>
      <c r="B3" s="377">
        <v>2010</v>
      </c>
      <c r="C3" s="377"/>
      <c r="D3" s="377"/>
      <c r="E3" s="377">
        <v>2015</v>
      </c>
      <c r="F3" s="377"/>
      <c r="G3" s="377"/>
      <c r="H3" s="377">
        <v>2020</v>
      </c>
      <c r="I3" s="377"/>
      <c r="J3" s="377"/>
      <c r="K3" s="196" t="s">
        <v>1718</v>
      </c>
      <c r="L3" s="377">
        <v>2010</v>
      </c>
      <c r="M3" s="377"/>
      <c r="N3" s="377"/>
      <c r="O3" s="377">
        <v>2015</v>
      </c>
      <c r="P3" s="377"/>
      <c r="Q3" s="377"/>
      <c r="R3" s="377">
        <v>2020</v>
      </c>
      <c r="S3" s="377"/>
      <c r="T3" s="377"/>
      <c r="U3" s="196" t="s">
        <v>1718</v>
      </c>
      <c r="V3" s="377">
        <v>2010</v>
      </c>
      <c r="W3" s="377"/>
      <c r="X3" s="377"/>
      <c r="Y3" s="377">
        <v>2015</v>
      </c>
      <c r="Z3" s="377"/>
      <c r="AA3" s="377"/>
      <c r="AB3" s="377">
        <v>2020</v>
      </c>
      <c r="AC3" s="377"/>
      <c r="AD3" s="377"/>
      <c r="AE3" s="196" t="s">
        <v>1718</v>
      </c>
    </row>
    <row r="4" spans="1:31" x14ac:dyDescent="0.3">
      <c r="A4" s="376" t="s">
        <v>2091</v>
      </c>
      <c r="B4" s="376"/>
      <c r="C4" s="376"/>
      <c r="D4" s="376"/>
      <c r="E4" s="376"/>
      <c r="F4" s="376"/>
      <c r="G4" s="376"/>
      <c r="H4" s="376"/>
      <c r="I4" s="376"/>
      <c r="J4" s="376"/>
      <c r="K4" s="376"/>
      <c r="L4" s="376"/>
      <c r="M4" s="376"/>
      <c r="N4" s="376"/>
      <c r="O4" s="376"/>
      <c r="P4" s="376"/>
      <c r="Q4" s="376"/>
      <c r="R4" s="376"/>
      <c r="S4" s="376"/>
      <c r="T4" s="376"/>
      <c r="U4" s="376"/>
      <c r="V4" s="376"/>
      <c r="W4" s="376"/>
      <c r="X4" s="376"/>
      <c r="Y4" s="376"/>
      <c r="Z4" s="376"/>
      <c r="AA4" s="376"/>
      <c r="AB4" s="376"/>
      <c r="AC4" s="376"/>
      <c r="AD4" s="376"/>
      <c r="AE4" s="376"/>
    </row>
    <row r="5" spans="1:31" x14ac:dyDescent="0.3">
      <c r="A5" s="218" t="s">
        <v>4598</v>
      </c>
      <c r="B5" s="218"/>
      <c r="C5" s="218"/>
      <c r="D5" s="218"/>
      <c r="E5" s="218"/>
      <c r="F5" s="218"/>
      <c r="G5" s="218"/>
      <c r="H5" s="218"/>
      <c r="I5" s="218"/>
      <c r="J5" s="218"/>
      <c r="K5" s="218"/>
      <c r="L5" s="218"/>
      <c r="M5" s="218"/>
      <c r="N5" s="218"/>
      <c r="O5" s="218"/>
      <c r="P5" s="218"/>
      <c r="Q5" s="218"/>
      <c r="R5" s="218"/>
      <c r="S5" s="218"/>
      <c r="T5" s="218"/>
      <c r="U5" s="218"/>
      <c r="V5" s="218"/>
      <c r="W5" s="218"/>
      <c r="X5" s="218"/>
      <c r="Y5" s="218"/>
      <c r="Z5" s="218"/>
      <c r="AA5" s="218"/>
      <c r="AB5" s="218"/>
      <c r="AC5" s="218"/>
      <c r="AD5" s="218"/>
      <c r="AE5" s="218"/>
    </row>
    <row r="6" spans="1:31" x14ac:dyDescent="0.3">
      <c r="A6" s="203" t="s">
        <v>2092</v>
      </c>
      <c r="B6" s="204">
        <v>25216</v>
      </c>
      <c r="C6" s="203" t="s">
        <v>188</v>
      </c>
      <c r="D6" s="203" t="s">
        <v>188</v>
      </c>
      <c r="E6" s="204">
        <v>25862</v>
      </c>
      <c r="F6" s="203" t="s">
        <v>188</v>
      </c>
      <c r="G6" s="203" t="s">
        <v>188</v>
      </c>
      <c r="H6" s="204">
        <v>36376</v>
      </c>
      <c r="I6" s="203" t="s">
        <v>188</v>
      </c>
      <c r="J6" s="203" t="s">
        <v>188</v>
      </c>
      <c r="K6" s="205">
        <v>0.44257614213197971</v>
      </c>
      <c r="L6" s="204">
        <v>46430</v>
      </c>
      <c r="M6" s="203" t="s">
        <v>188</v>
      </c>
      <c r="N6" s="203" t="s">
        <v>188</v>
      </c>
      <c r="O6" s="204">
        <v>45233</v>
      </c>
      <c r="P6" s="203" t="s">
        <v>188</v>
      </c>
      <c r="Q6" s="203" t="s">
        <v>188</v>
      </c>
      <c r="R6" s="204">
        <v>57109</v>
      </c>
      <c r="S6" s="203" t="s">
        <v>188</v>
      </c>
      <c r="T6" s="203" t="s">
        <v>188</v>
      </c>
      <c r="U6" s="205">
        <v>0.23</v>
      </c>
      <c r="V6" s="204">
        <v>60883</v>
      </c>
      <c r="W6" s="203" t="s">
        <v>188</v>
      </c>
      <c r="X6" s="203" t="s">
        <v>188</v>
      </c>
      <c r="Y6" s="204">
        <v>61818</v>
      </c>
      <c r="Z6" s="203" t="s">
        <v>188</v>
      </c>
      <c r="AA6" s="203" t="s">
        <v>188</v>
      </c>
      <c r="AB6" s="204">
        <v>78672</v>
      </c>
      <c r="AC6" s="203" t="s">
        <v>188</v>
      </c>
      <c r="AD6" s="203" t="s">
        <v>188</v>
      </c>
      <c r="AE6" s="205">
        <v>0.29199999999999998</v>
      </c>
    </row>
    <row r="7" spans="1:31" x14ac:dyDescent="0.3">
      <c r="A7" s="217"/>
      <c r="B7" s="217"/>
      <c r="C7" s="217"/>
      <c r="D7" s="217"/>
      <c r="E7" s="217"/>
      <c r="F7" s="217"/>
      <c r="G7" s="217"/>
      <c r="H7" s="217"/>
      <c r="I7" s="217"/>
      <c r="J7" s="217"/>
      <c r="K7" s="217"/>
      <c r="L7" s="217"/>
      <c r="M7" s="217"/>
      <c r="N7" s="217"/>
      <c r="O7" s="217"/>
      <c r="P7" s="217"/>
      <c r="Q7" s="217"/>
      <c r="R7" s="217"/>
      <c r="S7" s="217"/>
      <c r="T7" s="217"/>
      <c r="U7" s="217"/>
      <c r="V7" s="217"/>
      <c r="W7" s="217"/>
      <c r="X7" s="217"/>
      <c r="Y7" s="217"/>
      <c r="Z7" s="217"/>
      <c r="AA7" s="217"/>
      <c r="AB7" s="217"/>
      <c r="AC7" s="217"/>
      <c r="AD7" s="217"/>
      <c r="AE7" s="217"/>
    </row>
    <row r="8" spans="1:31" x14ac:dyDescent="0.3">
      <c r="A8" s="218" t="s">
        <v>4599</v>
      </c>
      <c r="B8" s="218"/>
      <c r="C8" s="218"/>
      <c r="D8" s="218"/>
      <c r="E8" s="218"/>
      <c r="F8" s="218"/>
      <c r="G8" s="218"/>
      <c r="H8" s="218"/>
      <c r="I8" s="218"/>
      <c r="J8" s="218"/>
      <c r="K8" s="218"/>
      <c r="L8" s="218"/>
      <c r="M8" s="218"/>
      <c r="N8" s="218"/>
      <c r="O8" s="218"/>
      <c r="P8" s="218"/>
      <c r="Q8" s="218"/>
      <c r="R8" s="218"/>
      <c r="S8" s="218"/>
      <c r="T8" s="218"/>
      <c r="U8" s="218"/>
      <c r="V8" s="218"/>
      <c r="W8" s="218"/>
      <c r="X8" s="218"/>
      <c r="Y8" s="218"/>
      <c r="Z8" s="218"/>
      <c r="AA8" s="218"/>
      <c r="AB8" s="218"/>
      <c r="AC8" s="218"/>
      <c r="AD8" s="218"/>
      <c r="AE8" s="218"/>
    </row>
    <row r="9" spans="1:31" x14ac:dyDescent="0.3">
      <c r="A9" s="203" t="s">
        <v>2093</v>
      </c>
      <c r="B9" s="204">
        <v>25216</v>
      </c>
      <c r="C9" s="203" t="s">
        <v>188</v>
      </c>
      <c r="D9" s="203" t="s">
        <v>188</v>
      </c>
      <c r="E9" s="204">
        <v>25862</v>
      </c>
      <c r="F9" s="203" t="s">
        <v>188</v>
      </c>
      <c r="G9" s="203" t="s">
        <v>188</v>
      </c>
      <c r="H9" s="204">
        <v>36376</v>
      </c>
      <c r="I9" s="203" t="s">
        <v>188</v>
      </c>
      <c r="J9" s="203" t="s">
        <v>188</v>
      </c>
      <c r="K9" s="205">
        <v>0.44257614213197971</v>
      </c>
      <c r="L9" s="204">
        <v>46430</v>
      </c>
      <c r="M9" s="203" t="s">
        <v>188</v>
      </c>
      <c r="N9" s="203" t="s">
        <v>188</v>
      </c>
      <c r="O9" s="204">
        <v>45233</v>
      </c>
      <c r="P9" s="203" t="s">
        <v>188</v>
      </c>
      <c r="Q9" s="203" t="s">
        <v>188</v>
      </c>
      <c r="R9" s="204">
        <v>57109</v>
      </c>
      <c r="S9" s="203" t="s">
        <v>188</v>
      </c>
      <c r="T9" s="203" t="s">
        <v>188</v>
      </c>
      <c r="U9" s="205">
        <v>0.23</v>
      </c>
      <c r="V9" s="204">
        <v>60883</v>
      </c>
      <c r="W9" s="203" t="s">
        <v>188</v>
      </c>
      <c r="X9" s="203" t="s">
        <v>188</v>
      </c>
      <c r="Y9" s="204">
        <v>61818</v>
      </c>
      <c r="Z9" s="203" t="s">
        <v>188</v>
      </c>
      <c r="AA9" s="203" t="s">
        <v>188</v>
      </c>
      <c r="AB9" s="204">
        <v>78672</v>
      </c>
      <c r="AC9" s="203" t="s">
        <v>188</v>
      </c>
      <c r="AD9" s="203" t="s">
        <v>188</v>
      </c>
      <c r="AE9" s="205">
        <v>0.29199999999999998</v>
      </c>
    </row>
    <row r="10" spans="1:31" x14ac:dyDescent="0.3">
      <c r="A10" s="203" t="s">
        <v>2094</v>
      </c>
      <c r="B10" s="204">
        <v>24063</v>
      </c>
      <c r="C10" s="203" t="s">
        <v>188</v>
      </c>
      <c r="D10" s="203" t="s">
        <v>188</v>
      </c>
      <c r="E10" s="204">
        <v>26350</v>
      </c>
      <c r="F10" s="203" t="s">
        <v>188</v>
      </c>
      <c r="G10" s="203" t="s">
        <v>188</v>
      </c>
      <c r="H10" s="204">
        <v>36895</v>
      </c>
      <c r="I10" s="203" t="s">
        <v>188</v>
      </c>
      <c r="J10" s="203" t="s">
        <v>188</v>
      </c>
      <c r="K10" s="205">
        <v>0.53326684120849432</v>
      </c>
      <c r="L10" s="204">
        <v>50816</v>
      </c>
      <c r="M10" s="203" t="s">
        <v>188</v>
      </c>
      <c r="N10" s="203" t="s">
        <v>188</v>
      </c>
      <c r="O10" s="204">
        <v>50386</v>
      </c>
      <c r="P10" s="203" t="s">
        <v>188</v>
      </c>
      <c r="Q10" s="203" t="s">
        <v>188</v>
      </c>
      <c r="R10" s="204">
        <v>60299</v>
      </c>
      <c r="S10" s="203" t="s">
        <v>188</v>
      </c>
      <c r="T10" s="203" t="s">
        <v>188</v>
      </c>
      <c r="U10" s="205">
        <v>0.187</v>
      </c>
      <c r="V10" s="204">
        <v>63933</v>
      </c>
      <c r="W10" s="203" t="s">
        <v>188</v>
      </c>
      <c r="X10" s="203" t="s">
        <v>188</v>
      </c>
      <c r="Y10" s="204">
        <v>64803</v>
      </c>
      <c r="Z10" s="203" t="s">
        <v>188</v>
      </c>
      <c r="AA10" s="203" t="s">
        <v>188</v>
      </c>
      <c r="AB10" s="204">
        <v>82157</v>
      </c>
      <c r="AC10" s="203" t="s">
        <v>188</v>
      </c>
      <c r="AD10" s="203" t="s">
        <v>188</v>
      </c>
      <c r="AE10" s="205">
        <v>0.28499999999999998</v>
      </c>
    </row>
    <row r="11" spans="1:31" x14ac:dyDescent="0.3">
      <c r="A11" s="203" t="s">
        <v>2095</v>
      </c>
      <c r="B11" s="204" t="s">
        <v>188</v>
      </c>
      <c r="C11" s="203" t="s">
        <v>188</v>
      </c>
      <c r="D11" s="203" t="s">
        <v>188</v>
      </c>
      <c r="E11" s="204">
        <v>2499</v>
      </c>
      <c r="F11" s="203" t="s">
        <v>188</v>
      </c>
      <c r="G11" s="203" t="s">
        <v>188</v>
      </c>
      <c r="H11" s="204" t="s">
        <v>188</v>
      </c>
      <c r="I11" s="203" t="s">
        <v>188</v>
      </c>
      <c r="J11" s="203" t="s">
        <v>188</v>
      </c>
      <c r="K11" s="205"/>
      <c r="L11" s="204">
        <v>25692</v>
      </c>
      <c r="M11" s="203" t="s">
        <v>188</v>
      </c>
      <c r="N11" s="203" t="s">
        <v>188</v>
      </c>
      <c r="O11" s="204">
        <v>26110</v>
      </c>
      <c r="P11" s="203" t="s">
        <v>188</v>
      </c>
      <c r="Q11" s="203" t="s">
        <v>188</v>
      </c>
      <c r="R11" s="204">
        <v>39621</v>
      </c>
      <c r="S11" s="203" t="s">
        <v>188</v>
      </c>
      <c r="T11" s="203" t="s">
        <v>188</v>
      </c>
      <c r="U11" s="205">
        <v>0.54200000000000004</v>
      </c>
      <c r="V11" s="204">
        <v>44127</v>
      </c>
      <c r="W11" s="203" t="s">
        <v>188</v>
      </c>
      <c r="X11" s="203" t="s">
        <v>188</v>
      </c>
      <c r="Y11" s="204">
        <v>43087</v>
      </c>
      <c r="Z11" s="203" t="s">
        <v>188</v>
      </c>
      <c r="AA11" s="203" t="s">
        <v>188</v>
      </c>
      <c r="AB11" s="204">
        <v>54976</v>
      </c>
      <c r="AC11" s="203" t="s">
        <v>188</v>
      </c>
      <c r="AD11" s="203" t="s">
        <v>188</v>
      </c>
      <c r="AE11" s="205">
        <v>0.246</v>
      </c>
    </row>
    <row r="12" spans="1:31" x14ac:dyDescent="0.3">
      <c r="A12" s="203" t="s">
        <v>2096</v>
      </c>
      <c r="B12" s="204">
        <v>12227</v>
      </c>
      <c r="C12" s="203" t="s">
        <v>188</v>
      </c>
      <c r="D12" s="203" t="s">
        <v>188</v>
      </c>
      <c r="E12" s="204" t="s">
        <v>188</v>
      </c>
      <c r="F12" s="203" t="s">
        <v>188</v>
      </c>
      <c r="G12" s="203" t="s">
        <v>188</v>
      </c>
      <c r="H12" s="204" t="s">
        <v>188</v>
      </c>
      <c r="I12" s="203" t="s">
        <v>188</v>
      </c>
      <c r="J12" s="203" t="s">
        <v>188</v>
      </c>
      <c r="K12" s="205"/>
      <c r="L12" s="204">
        <v>29845</v>
      </c>
      <c r="M12" s="203" t="s">
        <v>188</v>
      </c>
      <c r="N12" s="203" t="s">
        <v>188</v>
      </c>
      <c r="O12" s="204">
        <v>36631</v>
      </c>
      <c r="P12" s="203" t="s">
        <v>188</v>
      </c>
      <c r="Q12" s="203" t="s">
        <v>188</v>
      </c>
      <c r="R12" s="204">
        <v>52511</v>
      </c>
      <c r="S12" s="203" t="s">
        <v>188</v>
      </c>
      <c r="T12" s="203" t="s">
        <v>188</v>
      </c>
      <c r="U12" s="205">
        <v>0.75900000000000001</v>
      </c>
      <c r="V12" s="204">
        <v>45491</v>
      </c>
      <c r="W12" s="203" t="s">
        <v>188</v>
      </c>
      <c r="X12" s="203" t="s">
        <v>188</v>
      </c>
      <c r="Y12" s="204">
        <v>45490</v>
      </c>
      <c r="Z12" s="203" t="s">
        <v>188</v>
      </c>
      <c r="AA12" s="203" t="s">
        <v>188</v>
      </c>
      <c r="AB12" s="204">
        <v>60182</v>
      </c>
      <c r="AC12" s="203" t="s">
        <v>188</v>
      </c>
      <c r="AD12" s="203" t="s">
        <v>188</v>
      </c>
      <c r="AE12" s="205">
        <v>0.32300000000000001</v>
      </c>
    </row>
    <row r="13" spans="1:31" x14ac:dyDescent="0.3">
      <c r="A13" s="203" t="s">
        <v>239</v>
      </c>
      <c r="B13" s="204">
        <v>42216</v>
      </c>
      <c r="C13" s="203" t="s">
        <v>188</v>
      </c>
      <c r="D13" s="203" t="s">
        <v>188</v>
      </c>
      <c r="E13" s="204" t="s">
        <v>188</v>
      </c>
      <c r="F13" s="203" t="s">
        <v>188</v>
      </c>
      <c r="G13" s="203" t="s">
        <v>188</v>
      </c>
      <c r="H13" s="204" t="s">
        <v>188</v>
      </c>
      <c r="I13" s="203" t="s">
        <v>188</v>
      </c>
      <c r="J13" s="203" t="s">
        <v>188</v>
      </c>
      <c r="K13" s="205"/>
      <c r="L13" s="204">
        <v>52505</v>
      </c>
      <c r="M13" s="203" t="s">
        <v>188</v>
      </c>
      <c r="N13" s="203" t="s">
        <v>188</v>
      </c>
      <c r="O13" s="204">
        <v>50683</v>
      </c>
      <c r="P13" s="203" t="s">
        <v>188</v>
      </c>
      <c r="Q13" s="203" t="s">
        <v>188</v>
      </c>
      <c r="R13" s="204">
        <v>68274</v>
      </c>
      <c r="S13" s="203" t="s">
        <v>188</v>
      </c>
      <c r="T13" s="203" t="s">
        <v>188</v>
      </c>
      <c r="U13" s="205">
        <v>0.3</v>
      </c>
      <c r="V13" s="204">
        <v>74527</v>
      </c>
      <c r="W13" s="203" t="s">
        <v>188</v>
      </c>
      <c r="X13" s="203" t="s">
        <v>188</v>
      </c>
      <c r="Y13" s="204">
        <v>79260</v>
      </c>
      <c r="Z13" s="203" t="s">
        <v>188</v>
      </c>
      <c r="AA13" s="203" t="s">
        <v>188</v>
      </c>
      <c r="AB13" s="204">
        <v>101380</v>
      </c>
      <c r="AC13" s="203" t="s">
        <v>188</v>
      </c>
      <c r="AD13" s="203" t="s">
        <v>188</v>
      </c>
      <c r="AE13" s="205">
        <v>0.36</v>
      </c>
    </row>
    <row r="14" spans="1:31" x14ac:dyDescent="0.3">
      <c r="A14" s="203" t="s">
        <v>2097</v>
      </c>
      <c r="B14" s="204" t="s">
        <v>188</v>
      </c>
      <c r="C14" s="203" t="s">
        <v>188</v>
      </c>
      <c r="D14" s="203" t="s">
        <v>188</v>
      </c>
      <c r="E14" s="204" t="s">
        <v>188</v>
      </c>
      <c r="F14" s="203" t="s">
        <v>188</v>
      </c>
      <c r="G14" s="203" t="s">
        <v>188</v>
      </c>
      <c r="H14" s="204" t="s">
        <v>188</v>
      </c>
      <c r="I14" s="203" t="s">
        <v>188</v>
      </c>
      <c r="J14" s="203" t="s">
        <v>188</v>
      </c>
      <c r="K14" s="205"/>
      <c r="L14" s="204">
        <v>64007</v>
      </c>
      <c r="M14" s="203" t="s">
        <v>188</v>
      </c>
      <c r="N14" s="203" t="s">
        <v>188</v>
      </c>
      <c r="O14" s="204">
        <v>41538</v>
      </c>
      <c r="P14" s="203" t="s">
        <v>188</v>
      </c>
      <c r="Q14" s="203" t="s">
        <v>188</v>
      </c>
      <c r="R14" s="204">
        <v>45595</v>
      </c>
      <c r="S14" s="203" t="s">
        <v>188</v>
      </c>
      <c r="T14" s="203" t="s">
        <v>188</v>
      </c>
      <c r="U14" s="205">
        <v>-0.28799999999999998</v>
      </c>
      <c r="V14" s="204">
        <v>65168</v>
      </c>
      <c r="W14" s="203" t="s">
        <v>188</v>
      </c>
      <c r="X14" s="203" t="s">
        <v>188</v>
      </c>
      <c r="Y14" s="204">
        <v>60717</v>
      </c>
      <c r="Z14" s="203" t="s">
        <v>188</v>
      </c>
      <c r="AA14" s="203" t="s">
        <v>188</v>
      </c>
      <c r="AB14" s="204">
        <v>81682</v>
      </c>
      <c r="AC14" s="203" t="s">
        <v>188</v>
      </c>
      <c r="AD14" s="203" t="s">
        <v>188</v>
      </c>
      <c r="AE14" s="205">
        <v>0.253</v>
      </c>
    </row>
    <row r="15" spans="1:31" x14ac:dyDescent="0.3">
      <c r="A15" s="203" t="s">
        <v>2098</v>
      </c>
      <c r="B15" s="204">
        <v>26458</v>
      </c>
      <c r="C15" s="203" t="s">
        <v>188</v>
      </c>
      <c r="D15" s="203" t="s">
        <v>188</v>
      </c>
      <c r="E15" s="204">
        <v>25508</v>
      </c>
      <c r="F15" s="203" t="s">
        <v>188</v>
      </c>
      <c r="G15" s="203" t="s">
        <v>188</v>
      </c>
      <c r="H15" s="204">
        <v>35246</v>
      </c>
      <c r="I15" s="203" t="s">
        <v>188</v>
      </c>
      <c r="J15" s="203" t="s">
        <v>188</v>
      </c>
      <c r="K15" s="205">
        <v>0.33214906644493158</v>
      </c>
      <c r="L15" s="204">
        <v>36592</v>
      </c>
      <c r="M15" s="203" t="s">
        <v>188</v>
      </c>
      <c r="N15" s="203" t="s">
        <v>188</v>
      </c>
      <c r="O15" s="204">
        <v>34233</v>
      </c>
      <c r="P15" s="203" t="s">
        <v>188</v>
      </c>
      <c r="Q15" s="203" t="s">
        <v>188</v>
      </c>
      <c r="R15" s="204">
        <v>45525</v>
      </c>
      <c r="S15" s="203" t="s">
        <v>188</v>
      </c>
      <c r="T15" s="203" t="s">
        <v>188</v>
      </c>
      <c r="U15" s="205">
        <v>0.24399999999999999</v>
      </c>
      <c r="V15" s="204">
        <v>46613</v>
      </c>
      <c r="W15" s="203" t="s">
        <v>188</v>
      </c>
      <c r="X15" s="203" t="s">
        <v>188</v>
      </c>
      <c r="Y15" s="204">
        <v>45252</v>
      </c>
      <c r="Z15" s="203" t="s">
        <v>188</v>
      </c>
      <c r="AA15" s="203" t="s">
        <v>188</v>
      </c>
      <c r="AB15" s="204">
        <v>59287</v>
      </c>
      <c r="AC15" s="203" t="s">
        <v>188</v>
      </c>
      <c r="AD15" s="203" t="s">
        <v>188</v>
      </c>
      <c r="AE15" s="205">
        <v>0.27200000000000002</v>
      </c>
    </row>
    <row r="16" spans="1:31" x14ac:dyDescent="0.3">
      <c r="A16" s="203" t="s">
        <v>2099</v>
      </c>
      <c r="B16" s="204" t="s">
        <v>188</v>
      </c>
      <c r="C16" s="203" t="s">
        <v>188</v>
      </c>
      <c r="D16" s="203" t="s">
        <v>188</v>
      </c>
      <c r="E16" s="204" t="s">
        <v>188</v>
      </c>
      <c r="F16" s="203" t="s">
        <v>188</v>
      </c>
      <c r="G16" s="203" t="s">
        <v>188</v>
      </c>
      <c r="H16" s="204" t="s">
        <v>188</v>
      </c>
      <c r="I16" s="203" t="s">
        <v>188</v>
      </c>
      <c r="J16" s="203" t="s">
        <v>188</v>
      </c>
      <c r="K16" s="205"/>
      <c r="L16" s="204">
        <v>48083</v>
      </c>
      <c r="M16" s="203" t="s">
        <v>188</v>
      </c>
      <c r="N16" s="203" t="s">
        <v>188</v>
      </c>
      <c r="O16" s="204">
        <v>44576</v>
      </c>
      <c r="P16" s="203" t="s">
        <v>188</v>
      </c>
      <c r="Q16" s="203" t="s">
        <v>188</v>
      </c>
      <c r="R16" s="204">
        <v>57763</v>
      </c>
      <c r="S16" s="203" t="s">
        <v>188</v>
      </c>
      <c r="T16" s="203" t="s">
        <v>188</v>
      </c>
      <c r="U16" s="205">
        <v>0.20100000000000001</v>
      </c>
      <c r="V16" s="204">
        <v>57908</v>
      </c>
      <c r="W16" s="203" t="s">
        <v>188</v>
      </c>
      <c r="X16" s="203" t="s">
        <v>188</v>
      </c>
      <c r="Y16" s="204">
        <v>59807</v>
      </c>
      <c r="Z16" s="203" t="s">
        <v>188</v>
      </c>
      <c r="AA16" s="203" t="s">
        <v>188</v>
      </c>
      <c r="AB16" s="204">
        <v>76733</v>
      </c>
      <c r="AC16" s="203" t="s">
        <v>188</v>
      </c>
      <c r="AD16" s="203" t="s">
        <v>188</v>
      </c>
      <c r="AE16" s="205">
        <v>0.32500000000000001</v>
      </c>
    </row>
    <row r="17" spans="1:31" x14ac:dyDescent="0.3">
      <c r="A17" s="203" t="s">
        <v>2100</v>
      </c>
      <c r="B17" s="204">
        <v>25093</v>
      </c>
      <c r="C17" s="203" t="s">
        <v>188</v>
      </c>
      <c r="D17" s="203" t="s">
        <v>188</v>
      </c>
      <c r="E17" s="204">
        <v>26307</v>
      </c>
      <c r="F17" s="203" t="s">
        <v>188</v>
      </c>
      <c r="G17" s="203" t="s">
        <v>188</v>
      </c>
      <c r="H17" s="204">
        <v>36804</v>
      </c>
      <c r="I17" s="203" t="s">
        <v>188</v>
      </c>
      <c r="J17" s="203" t="s">
        <v>188</v>
      </c>
      <c r="K17" s="205">
        <v>0.46670386163471883</v>
      </c>
      <c r="L17" s="204">
        <v>36796</v>
      </c>
      <c r="M17" s="203" t="s">
        <v>188</v>
      </c>
      <c r="N17" s="203" t="s">
        <v>188</v>
      </c>
      <c r="O17" s="204">
        <v>36022</v>
      </c>
      <c r="P17" s="203" t="s">
        <v>188</v>
      </c>
      <c r="Q17" s="203" t="s">
        <v>188</v>
      </c>
      <c r="R17" s="204">
        <v>47141</v>
      </c>
      <c r="S17" s="203" t="s">
        <v>188</v>
      </c>
      <c r="T17" s="203" t="s">
        <v>188</v>
      </c>
      <c r="U17" s="205">
        <v>0.28100000000000003</v>
      </c>
      <c r="V17" s="204">
        <v>47180</v>
      </c>
      <c r="W17" s="203" t="s">
        <v>188</v>
      </c>
      <c r="X17" s="203" t="s">
        <v>188</v>
      </c>
      <c r="Y17" s="204">
        <v>47393</v>
      </c>
      <c r="Z17" s="203" t="s">
        <v>188</v>
      </c>
      <c r="AA17" s="203" t="s">
        <v>188</v>
      </c>
      <c r="AB17" s="204">
        <v>62330</v>
      </c>
      <c r="AC17" s="203" t="s">
        <v>188</v>
      </c>
      <c r="AD17" s="203" t="s">
        <v>188</v>
      </c>
      <c r="AE17" s="205">
        <v>0.32100000000000001</v>
      </c>
    </row>
    <row r="18" spans="1:31" x14ac:dyDescent="0.3">
      <c r="A18" s="203" t="s">
        <v>2101</v>
      </c>
      <c r="B18" s="204" t="s">
        <v>188</v>
      </c>
      <c r="C18" s="203" t="s">
        <v>188</v>
      </c>
      <c r="D18" s="203" t="s">
        <v>188</v>
      </c>
      <c r="E18" s="204" t="s">
        <v>188</v>
      </c>
      <c r="F18" s="203" t="s">
        <v>188</v>
      </c>
      <c r="G18" s="203" t="s">
        <v>188</v>
      </c>
      <c r="H18" s="204" t="s">
        <v>188</v>
      </c>
      <c r="I18" s="203" t="s">
        <v>188</v>
      </c>
      <c r="J18" s="203" t="s">
        <v>188</v>
      </c>
      <c r="K18" s="205"/>
      <c r="L18" s="204">
        <v>60082</v>
      </c>
      <c r="M18" s="203" t="s">
        <v>188</v>
      </c>
      <c r="N18" s="203" t="s">
        <v>188</v>
      </c>
      <c r="O18" s="204">
        <v>60382</v>
      </c>
      <c r="P18" s="203" t="s">
        <v>188</v>
      </c>
      <c r="Q18" s="203" t="s">
        <v>188</v>
      </c>
      <c r="R18" s="204">
        <v>70763</v>
      </c>
      <c r="S18" s="203" t="s">
        <v>188</v>
      </c>
      <c r="T18" s="203" t="s">
        <v>188</v>
      </c>
      <c r="U18" s="205">
        <v>0.17799999999999999</v>
      </c>
      <c r="V18" s="204">
        <v>70414</v>
      </c>
      <c r="W18" s="203" t="s">
        <v>188</v>
      </c>
      <c r="X18" s="203" t="s">
        <v>188</v>
      </c>
      <c r="Y18" s="204">
        <v>72741</v>
      </c>
      <c r="Z18" s="203" t="s">
        <v>188</v>
      </c>
      <c r="AA18" s="203" t="s">
        <v>188</v>
      </c>
      <c r="AB18" s="204">
        <v>90496</v>
      </c>
      <c r="AC18" s="203" t="s">
        <v>188</v>
      </c>
      <c r="AD18" s="203" t="s">
        <v>188</v>
      </c>
      <c r="AE18" s="205">
        <v>0.28499999999999998</v>
      </c>
    </row>
    <row r="19" spans="1:31" x14ac:dyDescent="0.3">
      <c r="A19" s="217"/>
      <c r="B19" s="217"/>
      <c r="C19" s="217"/>
      <c r="D19" s="217"/>
      <c r="E19" s="217"/>
      <c r="F19" s="217"/>
      <c r="G19" s="217"/>
      <c r="H19" s="217"/>
      <c r="I19" s="217"/>
      <c r="J19" s="217"/>
      <c r="K19" s="217"/>
      <c r="L19" s="217"/>
      <c r="M19" s="217"/>
      <c r="N19" s="217"/>
      <c r="O19" s="217"/>
      <c r="P19" s="217"/>
      <c r="Q19" s="217"/>
      <c r="R19" s="217"/>
      <c r="S19" s="217"/>
      <c r="T19" s="217"/>
      <c r="U19" s="217"/>
      <c r="V19" s="217"/>
      <c r="W19" s="217"/>
      <c r="X19" s="217"/>
      <c r="Y19" s="217"/>
      <c r="Z19" s="217"/>
      <c r="AA19" s="217"/>
      <c r="AB19" s="217"/>
      <c r="AC19" s="217"/>
      <c r="AD19" s="217"/>
      <c r="AE19" s="217"/>
    </row>
    <row r="20" spans="1:31" x14ac:dyDescent="0.3">
      <c r="A20" s="216" t="s">
        <v>2102</v>
      </c>
      <c r="B20" s="216"/>
      <c r="C20" s="216"/>
      <c r="D20" s="216"/>
      <c r="E20" s="216"/>
      <c r="F20" s="216"/>
      <c r="G20" s="216"/>
      <c r="H20" s="216"/>
      <c r="I20" s="216"/>
      <c r="J20" s="216"/>
      <c r="K20" s="216"/>
      <c r="L20" s="216"/>
      <c r="M20" s="216"/>
      <c r="N20" s="216"/>
      <c r="O20" s="216"/>
      <c r="P20" s="216"/>
      <c r="Q20" s="216"/>
      <c r="R20" s="216"/>
      <c r="S20" s="216"/>
      <c r="T20" s="216"/>
      <c r="U20" s="216"/>
      <c r="V20" s="216"/>
      <c r="W20" s="216"/>
      <c r="X20" s="216"/>
      <c r="Y20" s="216"/>
      <c r="Z20" s="216"/>
      <c r="AA20" s="216"/>
      <c r="AB20" s="216"/>
      <c r="AC20" s="216"/>
      <c r="AD20" s="216"/>
      <c r="AE20" s="216"/>
    </row>
    <row r="21" spans="1:31" x14ac:dyDescent="0.3">
      <c r="A21" s="208" t="s">
        <v>2103</v>
      </c>
      <c r="B21" s="209">
        <v>151000</v>
      </c>
      <c r="C21" s="208" t="s">
        <v>188</v>
      </c>
      <c r="D21" s="208" t="s">
        <v>188</v>
      </c>
      <c r="E21" s="209">
        <v>108100</v>
      </c>
      <c r="F21" s="208" t="s">
        <v>188</v>
      </c>
      <c r="G21" s="208" t="s">
        <v>188</v>
      </c>
      <c r="H21" s="209">
        <v>173600</v>
      </c>
      <c r="I21" s="208" t="s">
        <v>188</v>
      </c>
      <c r="J21" s="208" t="s">
        <v>188</v>
      </c>
      <c r="K21" s="210">
        <v>0.14966887417218544</v>
      </c>
      <c r="L21" s="209">
        <v>257000</v>
      </c>
      <c r="M21" s="208" t="s">
        <v>188</v>
      </c>
      <c r="N21" s="208" t="s">
        <v>188</v>
      </c>
      <c r="O21" s="209">
        <v>194600</v>
      </c>
      <c r="P21" s="208" t="s">
        <v>188</v>
      </c>
      <c r="Q21" s="208" t="s">
        <v>188</v>
      </c>
      <c r="R21" s="209">
        <v>271000</v>
      </c>
      <c r="S21" s="208" t="s">
        <v>188</v>
      </c>
      <c r="T21" s="208" t="s">
        <v>188</v>
      </c>
      <c r="U21" s="210">
        <v>5.3999999999999999E-2</v>
      </c>
      <c r="V21" s="209">
        <v>458500</v>
      </c>
      <c r="W21" s="208" t="s">
        <v>188</v>
      </c>
      <c r="X21" s="208" t="s">
        <v>188</v>
      </c>
      <c r="Y21" s="209">
        <v>385500</v>
      </c>
      <c r="Z21" s="208" t="s">
        <v>188</v>
      </c>
      <c r="AA21" s="208" t="s">
        <v>188</v>
      </c>
      <c r="AB21" s="209">
        <v>538500</v>
      </c>
      <c r="AC21" s="208" t="s">
        <v>188</v>
      </c>
      <c r="AD21" s="208" t="s">
        <v>188</v>
      </c>
      <c r="AE21" s="210">
        <v>0.17399999999999999</v>
      </c>
    </row>
    <row r="22" spans="1:31" x14ac:dyDescent="0.3">
      <c r="A22" s="219"/>
      <c r="B22" s="219"/>
      <c r="C22" s="219"/>
      <c r="D22" s="219"/>
      <c r="E22" s="219"/>
      <c r="F22" s="219"/>
      <c r="G22" s="219"/>
      <c r="H22" s="219"/>
      <c r="I22" s="219"/>
      <c r="J22" s="219"/>
      <c r="K22" s="219"/>
      <c r="L22" s="219"/>
      <c r="M22" s="219"/>
      <c r="N22" s="219"/>
      <c r="O22" s="219"/>
      <c r="P22" s="219"/>
      <c r="Q22" s="219"/>
      <c r="R22" s="219"/>
      <c r="S22" s="219"/>
      <c r="T22" s="219"/>
      <c r="U22" s="219"/>
      <c r="V22" s="219"/>
      <c r="W22" s="219"/>
      <c r="X22" s="219"/>
      <c r="Y22" s="219"/>
      <c r="Z22" s="219"/>
      <c r="AA22" s="219"/>
      <c r="AB22" s="219"/>
      <c r="AC22" s="219"/>
      <c r="AD22" s="219"/>
      <c r="AE22" s="219"/>
    </row>
    <row r="23" spans="1:31" x14ac:dyDescent="0.3">
      <c r="A23" s="216" t="s">
        <v>2104</v>
      </c>
      <c r="B23" s="216"/>
      <c r="C23" s="216"/>
      <c r="D23" s="216"/>
      <c r="E23" s="216"/>
      <c r="F23" s="216"/>
      <c r="G23" s="216"/>
      <c r="H23" s="216"/>
      <c r="I23" s="216"/>
      <c r="J23" s="216"/>
      <c r="K23" s="216"/>
      <c r="L23" s="216"/>
      <c r="M23" s="216"/>
      <c r="N23" s="216"/>
      <c r="O23" s="216"/>
      <c r="P23" s="216"/>
      <c r="Q23" s="216"/>
      <c r="R23" s="216"/>
      <c r="S23" s="216"/>
      <c r="T23" s="216"/>
      <c r="U23" s="216"/>
      <c r="V23" s="216"/>
      <c r="W23" s="216"/>
      <c r="X23" s="216"/>
      <c r="Y23" s="216"/>
      <c r="Z23" s="216"/>
      <c r="AA23" s="216"/>
      <c r="AB23" s="216"/>
      <c r="AC23" s="216"/>
      <c r="AD23" s="216"/>
      <c r="AE23" s="216"/>
    </row>
    <row r="24" spans="1:31" x14ac:dyDescent="0.3">
      <c r="A24" s="208" t="s">
        <v>1431</v>
      </c>
      <c r="B24" s="209">
        <v>603</v>
      </c>
      <c r="C24" s="208" t="s">
        <v>188</v>
      </c>
      <c r="D24" s="208" t="s">
        <v>188</v>
      </c>
      <c r="E24" s="209">
        <v>666</v>
      </c>
      <c r="F24" s="208" t="s">
        <v>188</v>
      </c>
      <c r="G24" s="208" t="s">
        <v>188</v>
      </c>
      <c r="H24" s="209">
        <v>764</v>
      </c>
      <c r="I24" s="208" t="s">
        <v>188</v>
      </c>
      <c r="J24" s="208" t="s">
        <v>188</v>
      </c>
      <c r="K24" s="210">
        <v>0.2669983416252073</v>
      </c>
      <c r="L24" s="209">
        <v>819</v>
      </c>
      <c r="M24" s="208" t="s">
        <v>188</v>
      </c>
      <c r="N24" s="208" t="s">
        <v>188</v>
      </c>
      <c r="O24" s="209">
        <v>886</v>
      </c>
      <c r="P24" s="208" t="s">
        <v>188</v>
      </c>
      <c r="Q24" s="208" t="s">
        <v>188</v>
      </c>
      <c r="R24" s="209">
        <v>1029</v>
      </c>
      <c r="S24" s="208" t="s">
        <v>188</v>
      </c>
      <c r="T24" s="208" t="s">
        <v>188</v>
      </c>
      <c r="U24" s="210">
        <v>0.25600000000000001</v>
      </c>
      <c r="V24" s="209">
        <v>1147</v>
      </c>
      <c r="W24" s="208" t="s">
        <v>188</v>
      </c>
      <c r="X24" s="208" t="s">
        <v>188</v>
      </c>
      <c r="Y24" s="209">
        <v>1255</v>
      </c>
      <c r="Z24" s="208" t="s">
        <v>188</v>
      </c>
      <c r="AA24" s="208" t="s">
        <v>188</v>
      </c>
      <c r="AB24" s="209">
        <v>1586</v>
      </c>
      <c r="AC24" s="208" t="s">
        <v>188</v>
      </c>
      <c r="AD24" s="208" t="s">
        <v>188</v>
      </c>
      <c r="AE24" s="210">
        <v>0.38300000000000001</v>
      </c>
    </row>
    <row r="25" spans="1:31" x14ac:dyDescent="0.3">
      <c r="A25" s="219"/>
      <c r="B25" s="219"/>
      <c r="C25" s="219"/>
      <c r="D25" s="219"/>
      <c r="E25" s="219"/>
      <c r="F25" s="219"/>
      <c r="G25" s="219"/>
      <c r="H25" s="219"/>
      <c r="I25" s="219"/>
      <c r="J25" s="219"/>
      <c r="K25" s="219"/>
      <c r="L25" s="219"/>
      <c r="M25" s="219"/>
      <c r="N25" s="219"/>
      <c r="O25" s="219"/>
      <c r="P25" s="219"/>
      <c r="Q25" s="219"/>
      <c r="R25" s="219"/>
      <c r="S25" s="219"/>
      <c r="T25" s="219"/>
      <c r="U25" s="219"/>
      <c r="V25" s="219"/>
      <c r="W25" s="219"/>
      <c r="X25" s="219"/>
      <c r="Y25" s="219"/>
      <c r="Z25" s="219"/>
      <c r="AA25" s="219"/>
      <c r="AB25" s="219"/>
      <c r="AC25" s="219"/>
      <c r="AD25" s="219"/>
      <c r="AE25" s="219"/>
    </row>
    <row r="26" spans="1:31" x14ac:dyDescent="0.3">
      <c r="A26" s="216" t="s">
        <v>2463</v>
      </c>
      <c r="B26" s="216"/>
      <c r="C26" s="216"/>
      <c r="D26" s="216"/>
      <c r="E26" s="216"/>
      <c r="F26" s="216"/>
      <c r="G26" s="216"/>
      <c r="H26" s="216"/>
      <c r="I26" s="216"/>
      <c r="J26" s="216"/>
      <c r="K26" s="216"/>
      <c r="L26" s="216"/>
      <c r="M26" s="216"/>
      <c r="N26" s="216"/>
      <c r="O26" s="216"/>
      <c r="P26" s="216"/>
      <c r="Q26" s="216"/>
      <c r="R26" s="216"/>
      <c r="S26" s="216"/>
      <c r="T26" s="216"/>
      <c r="U26" s="216"/>
      <c r="V26" s="216"/>
      <c r="W26" s="216"/>
      <c r="X26" s="216"/>
      <c r="Y26" s="216"/>
      <c r="Z26" s="216"/>
      <c r="AA26" s="216"/>
      <c r="AB26" s="216"/>
      <c r="AC26" s="216"/>
      <c r="AD26" s="216"/>
      <c r="AE26" s="216"/>
    </row>
    <row r="27" spans="1:31" x14ac:dyDescent="0.3">
      <c r="A27" s="208"/>
      <c r="B27" s="211" t="s">
        <v>1720</v>
      </c>
      <c r="C27" s="212"/>
      <c r="D27" s="212" t="s">
        <v>1721</v>
      </c>
      <c r="E27" s="211" t="s">
        <v>1720</v>
      </c>
      <c r="F27" s="212"/>
      <c r="G27" s="212" t="s">
        <v>1721</v>
      </c>
      <c r="H27" s="211" t="s">
        <v>1720</v>
      </c>
      <c r="I27" s="212"/>
      <c r="J27" s="212" t="s">
        <v>1721</v>
      </c>
      <c r="K27" s="208" t="s">
        <v>188</v>
      </c>
      <c r="L27" s="211" t="s">
        <v>1720</v>
      </c>
      <c r="M27" s="212"/>
      <c r="N27" s="212" t="s">
        <v>1721</v>
      </c>
      <c r="O27" s="211" t="s">
        <v>1720</v>
      </c>
      <c r="P27" s="212"/>
      <c r="Q27" s="212" t="s">
        <v>1721</v>
      </c>
      <c r="R27" s="211" t="s">
        <v>1720</v>
      </c>
      <c r="S27" s="212"/>
      <c r="T27" s="212" t="s">
        <v>1721</v>
      </c>
      <c r="U27" s="208" t="s">
        <v>188</v>
      </c>
      <c r="V27" s="211" t="s">
        <v>1720</v>
      </c>
      <c r="W27" s="212"/>
      <c r="X27" s="212" t="s">
        <v>1721</v>
      </c>
      <c r="Y27" s="211" t="s">
        <v>1720</v>
      </c>
      <c r="Z27" s="212"/>
      <c r="AA27" s="212" t="s">
        <v>1721</v>
      </c>
      <c r="AB27" s="211" t="s">
        <v>1720</v>
      </c>
      <c r="AC27" s="212"/>
      <c r="AD27" s="212" t="s">
        <v>1721</v>
      </c>
      <c r="AE27" s="208" t="s">
        <v>188</v>
      </c>
    </row>
    <row r="28" spans="1:31" x14ac:dyDescent="0.3">
      <c r="A28" s="208" t="s">
        <v>190</v>
      </c>
      <c r="B28" s="213">
        <v>1554</v>
      </c>
      <c r="C28" s="208" t="s">
        <v>188</v>
      </c>
      <c r="D28" s="213">
        <v>207.87878787878699</v>
      </c>
      <c r="E28" s="213">
        <v>1255</v>
      </c>
      <c r="F28" s="208" t="s">
        <v>188</v>
      </c>
      <c r="G28" s="213">
        <v>160.60606060606</v>
      </c>
      <c r="H28" s="213">
        <v>1992</v>
      </c>
      <c r="I28" s="208" t="s">
        <v>188</v>
      </c>
      <c r="J28" s="214">
        <v>218.18182400000001</v>
      </c>
      <c r="K28" s="210">
        <v>0.28185328185328185</v>
      </c>
      <c r="L28" s="213">
        <v>355829</v>
      </c>
      <c r="M28" s="208" t="s">
        <v>188</v>
      </c>
      <c r="N28" s="213">
        <v>2368</v>
      </c>
      <c r="O28" s="213">
        <v>361256</v>
      </c>
      <c r="P28" s="208" t="s">
        <v>188</v>
      </c>
      <c r="Q28" s="213">
        <v>2299</v>
      </c>
      <c r="R28" s="213">
        <v>398924</v>
      </c>
      <c r="S28" s="208" t="s">
        <v>188</v>
      </c>
      <c r="T28" s="214">
        <v>2083.0300000000002</v>
      </c>
      <c r="U28" s="210">
        <v>0.121</v>
      </c>
      <c r="V28" s="213">
        <v>16272337</v>
      </c>
      <c r="W28" s="208" t="s">
        <v>188</v>
      </c>
      <c r="X28" s="213">
        <v>11453</v>
      </c>
      <c r="Y28" s="213">
        <v>16864403</v>
      </c>
      <c r="Z28" s="208" t="s">
        <v>188</v>
      </c>
      <c r="AA28" s="213">
        <v>10889</v>
      </c>
      <c r="AB28" s="213">
        <v>18246043</v>
      </c>
      <c r="AC28" s="208" t="s">
        <v>188</v>
      </c>
      <c r="AD28" s="214">
        <v>14744.85</v>
      </c>
      <c r="AE28" s="210">
        <v>0.121</v>
      </c>
    </row>
    <row r="29" spans="1:31" x14ac:dyDescent="0.3">
      <c r="A29" s="208" t="s">
        <v>1761</v>
      </c>
      <c r="B29" s="213">
        <v>1380</v>
      </c>
      <c r="C29" s="210">
        <v>0.88803088803088803</v>
      </c>
      <c r="D29" s="213">
        <v>180</v>
      </c>
      <c r="E29" s="213">
        <v>1119</v>
      </c>
      <c r="F29" s="210">
        <v>0.89163346613545813</v>
      </c>
      <c r="G29" s="213">
        <v>160</v>
      </c>
      <c r="H29" s="213">
        <v>1761</v>
      </c>
      <c r="I29" s="210">
        <v>0.88403614457831325</v>
      </c>
      <c r="J29" s="214">
        <v>210.909088</v>
      </c>
      <c r="K29" s="210">
        <v>0.27608695652173915</v>
      </c>
      <c r="L29" s="213">
        <v>317386</v>
      </c>
      <c r="M29" s="210">
        <v>0.89200000000000002</v>
      </c>
      <c r="N29" s="213">
        <v>2222</v>
      </c>
      <c r="O29" s="213">
        <v>324489</v>
      </c>
      <c r="P29" s="210">
        <v>0.89800000000000002</v>
      </c>
      <c r="Q29" s="213">
        <v>2179</v>
      </c>
      <c r="R29" s="213">
        <v>360000</v>
      </c>
      <c r="S29" s="210">
        <v>0.90200000000000002</v>
      </c>
      <c r="T29" s="214">
        <v>2290.91</v>
      </c>
      <c r="U29" s="210">
        <v>0.13400000000000001</v>
      </c>
      <c r="V29" s="213">
        <v>13814143</v>
      </c>
      <c r="W29" s="210">
        <v>0.84899999999999998</v>
      </c>
      <c r="X29" s="213">
        <v>13304</v>
      </c>
      <c r="Y29" s="213">
        <v>14204745</v>
      </c>
      <c r="Z29" s="210">
        <v>0.84199999999999997</v>
      </c>
      <c r="AA29" s="213">
        <v>11907</v>
      </c>
      <c r="AB29" s="213">
        <v>14970903</v>
      </c>
      <c r="AC29" s="210">
        <v>0.82099999999999995</v>
      </c>
      <c r="AD29" s="214">
        <v>14004.85</v>
      </c>
      <c r="AE29" s="210">
        <v>8.4000000000000005E-2</v>
      </c>
    </row>
    <row r="30" spans="1:31" x14ac:dyDescent="0.3">
      <c r="A30" s="208" t="s">
        <v>1762</v>
      </c>
      <c r="B30" s="213">
        <v>974</v>
      </c>
      <c r="C30" s="210">
        <v>0.62676962676962678</v>
      </c>
      <c r="D30" s="213">
        <v>141.81818181818099</v>
      </c>
      <c r="E30" s="213">
        <v>673</v>
      </c>
      <c r="F30" s="210">
        <v>0.53625498007968131</v>
      </c>
      <c r="G30" s="213">
        <v>109.69696969696901</v>
      </c>
      <c r="H30" s="213">
        <v>1378</v>
      </c>
      <c r="I30" s="210">
        <v>0.69176706827309242</v>
      </c>
      <c r="J30" s="214">
        <v>189.090912</v>
      </c>
      <c r="K30" s="210">
        <v>0.41478439425051333</v>
      </c>
      <c r="L30" s="213">
        <v>271263</v>
      </c>
      <c r="M30" s="210">
        <v>0.76200000000000001</v>
      </c>
      <c r="N30" s="213">
        <v>2031</v>
      </c>
      <c r="O30" s="213">
        <v>278546</v>
      </c>
      <c r="P30" s="210">
        <v>0.77100000000000002</v>
      </c>
      <c r="Q30" s="213">
        <v>2178</v>
      </c>
      <c r="R30" s="213">
        <v>312132</v>
      </c>
      <c r="S30" s="210">
        <v>0.78200000000000003</v>
      </c>
      <c r="T30" s="214">
        <v>2335.7600000000002</v>
      </c>
      <c r="U30" s="210">
        <v>0.151</v>
      </c>
      <c r="V30" s="213">
        <v>11874104</v>
      </c>
      <c r="W30" s="210">
        <v>0.73</v>
      </c>
      <c r="X30" s="213">
        <v>11578</v>
      </c>
      <c r="Y30" s="213">
        <v>12381444</v>
      </c>
      <c r="Z30" s="210">
        <v>0.73399999999999999</v>
      </c>
      <c r="AA30" s="213">
        <v>10208</v>
      </c>
      <c r="AB30" s="213">
        <v>13152425</v>
      </c>
      <c r="AC30" s="210">
        <v>0.72099999999999997</v>
      </c>
      <c r="AD30" s="214">
        <v>13278.18</v>
      </c>
      <c r="AE30" s="210">
        <v>0.108</v>
      </c>
    </row>
    <row r="31" spans="1:31" x14ac:dyDescent="0.3">
      <c r="A31" s="208" t="s">
        <v>1763</v>
      </c>
      <c r="B31" s="213">
        <v>406</v>
      </c>
      <c r="C31" s="210">
        <v>0.26126126126126126</v>
      </c>
      <c r="D31" s="208">
        <v>100</v>
      </c>
      <c r="E31" s="213">
        <v>446</v>
      </c>
      <c r="F31" s="210">
        <v>0.35537848605577688</v>
      </c>
      <c r="G31" s="208">
        <v>112.121212121212</v>
      </c>
      <c r="H31" s="213">
        <v>383</v>
      </c>
      <c r="I31" s="210">
        <v>0.19226907630522089</v>
      </c>
      <c r="J31" s="214">
        <v>115.757576</v>
      </c>
      <c r="K31" s="210">
        <v>-5.6650246305418719E-2</v>
      </c>
      <c r="L31" s="213">
        <v>46123</v>
      </c>
      <c r="M31" s="210">
        <v>0.13</v>
      </c>
      <c r="N31" s="213">
        <v>1436</v>
      </c>
      <c r="O31" s="213">
        <v>45943</v>
      </c>
      <c r="P31" s="210">
        <v>0.127</v>
      </c>
      <c r="Q31" s="213">
        <v>1201</v>
      </c>
      <c r="R31" s="213">
        <v>47868</v>
      </c>
      <c r="S31" s="210">
        <v>0.12</v>
      </c>
      <c r="T31" s="214">
        <v>1430.91</v>
      </c>
      <c r="U31" s="210">
        <v>3.7999999999999999E-2</v>
      </c>
      <c r="V31" s="213">
        <v>1940039</v>
      </c>
      <c r="W31" s="210">
        <v>0.11899999999999999</v>
      </c>
      <c r="X31" s="213">
        <v>8838</v>
      </c>
      <c r="Y31" s="213">
        <v>1823301</v>
      </c>
      <c r="Z31" s="210">
        <v>0.108</v>
      </c>
      <c r="AA31" s="213">
        <v>8273</v>
      </c>
      <c r="AB31" s="213">
        <v>1818478</v>
      </c>
      <c r="AC31" s="210">
        <v>0.1</v>
      </c>
      <c r="AD31" s="214">
        <v>8448.48</v>
      </c>
      <c r="AE31" s="210">
        <v>-6.3E-2</v>
      </c>
    </row>
    <row r="32" spans="1:31" x14ac:dyDescent="0.3">
      <c r="A32" s="208" t="s">
        <v>1504</v>
      </c>
      <c r="B32" s="213">
        <v>167</v>
      </c>
      <c r="C32" s="210">
        <v>0.10746460746460747</v>
      </c>
      <c r="D32" s="208">
        <v>64.242424242424207</v>
      </c>
      <c r="E32" s="213">
        <v>133</v>
      </c>
      <c r="F32" s="210">
        <v>0.10597609561752988</v>
      </c>
      <c r="G32" s="208">
        <v>61.818181818181799</v>
      </c>
      <c r="H32" s="213">
        <v>165</v>
      </c>
      <c r="I32" s="210">
        <v>8.2831325301204822E-2</v>
      </c>
      <c r="J32" s="208">
        <v>69.696969999999993</v>
      </c>
      <c r="K32" s="210">
        <v>-1.1976047904191617E-2</v>
      </c>
      <c r="L32" s="213">
        <v>31256</v>
      </c>
      <c r="M32" s="210">
        <v>8.7999999999999995E-2</v>
      </c>
      <c r="N32" s="208">
        <v>952</v>
      </c>
      <c r="O32" s="213">
        <v>30240</v>
      </c>
      <c r="P32" s="210">
        <v>8.4000000000000005E-2</v>
      </c>
      <c r="Q32" s="208">
        <v>928</v>
      </c>
      <c r="R32" s="213">
        <v>32064</v>
      </c>
      <c r="S32" s="210">
        <v>0.08</v>
      </c>
      <c r="T32" s="214">
        <v>1140.6099999999999</v>
      </c>
      <c r="U32" s="210">
        <v>2.5999999999999999E-2</v>
      </c>
      <c r="V32" s="213">
        <v>1460095</v>
      </c>
      <c r="W32" s="210">
        <v>0.09</v>
      </c>
      <c r="X32" s="213">
        <v>7212</v>
      </c>
      <c r="Y32" s="213">
        <v>1361548</v>
      </c>
      <c r="Z32" s="210">
        <v>8.1000000000000003E-2</v>
      </c>
      <c r="AA32" s="213">
        <v>6241</v>
      </c>
      <c r="AB32" s="213">
        <v>1326184</v>
      </c>
      <c r="AC32" s="210">
        <v>7.2999999999999995E-2</v>
      </c>
      <c r="AD32" s="214">
        <v>6402.42</v>
      </c>
      <c r="AE32" s="210">
        <v>-9.1999999999999998E-2</v>
      </c>
    </row>
    <row r="33" spans="1:31" x14ac:dyDescent="0.3">
      <c r="A33" s="208" t="s">
        <v>1505</v>
      </c>
      <c r="B33" s="213">
        <v>88</v>
      </c>
      <c r="C33" s="210">
        <v>5.6628056628056631E-2</v>
      </c>
      <c r="D33" s="208">
        <v>55.151515151515099</v>
      </c>
      <c r="E33" s="213">
        <v>32</v>
      </c>
      <c r="F33" s="210">
        <v>2.5498007968127491E-2</v>
      </c>
      <c r="G33" s="208">
        <v>20</v>
      </c>
      <c r="H33" s="213">
        <v>39</v>
      </c>
      <c r="I33" s="210">
        <v>1.9578313253012049E-2</v>
      </c>
      <c r="J33" s="208">
        <v>21.212122000000001</v>
      </c>
      <c r="K33" s="210">
        <v>-0.55681818181818177</v>
      </c>
      <c r="L33" s="213">
        <v>6556</v>
      </c>
      <c r="M33" s="210">
        <v>1.7999999999999999E-2</v>
      </c>
      <c r="N33" s="208">
        <v>361</v>
      </c>
      <c r="O33" s="213">
        <v>6793</v>
      </c>
      <c r="P33" s="210">
        <v>1.9E-2</v>
      </c>
      <c r="Q33" s="208">
        <v>467</v>
      </c>
      <c r="R33" s="213">
        <v>7494</v>
      </c>
      <c r="S33" s="210">
        <v>1.9E-2</v>
      </c>
      <c r="T33" s="208">
        <v>486.67</v>
      </c>
      <c r="U33" s="210">
        <v>0.14299999999999999</v>
      </c>
      <c r="V33" s="213">
        <v>280313</v>
      </c>
      <c r="W33" s="210">
        <v>1.7000000000000001E-2</v>
      </c>
      <c r="X33" s="213">
        <v>2801</v>
      </c>
      <c r="Y33" s="213">
        <v>268059</v>
      </c>
      <c r="Z33" s="210">
        <v>1.6E-2</v>
      </c>
      <c r="AA33" s="213">
        <v>3098</v>
      </c>
      <c r="AB33" s="213">
        <v>285049</v>
      </c>
      <c r="AC33" s="210">
        <v>1.6E-2</v>
      </c>
      <c r="AD33" s="214">
        <v>3306.67</v>
      </c>
      <c r="AE33" s="210">
        <v>1.7000000000000001E-2</v>
      </c>
    </row>
    <row r="34" spans="1:31" x14ac:dyDescent="0.3">
      <c r="A34" s="208" t="s">
        <v>1506</v>
      </c>
      <c r="B34" s="213">
        <v>77</v>
      </c>
      <c r="C34" s="210">
        <v>4.954954954954955E-2</v>
      </c>
      <c r="D34" s="208">
        <v>43.030303030303003</v>
      </c>
      <c r="E34" s="213">
        <v>53</v>
      </c>
      <c r="F34" s="210">
        <v>4.2231075697211157E-2</v>
      </c>
      <c r="G34" s="208">
        <v>32.121212121212103</v>
      </c>
      <c r="H34" s="213">
        <v>82</v>
      </c>
      <c r="I34" s="210">
        <v>4.1164658634538151E-2</v>
      </c>
      <c r="J34" s="208">
        <v>40.606059999999999</v>
      </c>
      <c r="K34" s="210">
        <v>6.4935064935064929E-2</v>
      </c>
      <c r="L34" s="213">
        <v>3421</v>
      </c>
      <c r="M34" s="210">
        <v>0.01</v>
      </c>
      <c r="N34" s="208">
        <v>435</v>
      </c>
      <c r="O34" s="213">
        <v>4014</v>
      </c>
      <c r="P34" s="210">
        <v>1.0999999999999999E-2</v>
      </c>
      <c r="Q34" s="208">
        <v>354</v>
      </c>
      <c r="R34" s="213">
        <v>4213</v>
      </c>
      <c r="S34" s="210">
        <v>1.0999999999999999E-2</v>
      </c>
      <c r="T34" s="208">
        <v>468.48</v>
      </c>
      <c r="U34" s="210">
        <v>0.23200000000000001</v>
      </c>
      <c r="V34" s="213">
        <v>102460</v>
      </c>
      <c r="W34" s="210">
        <v>6.0000000000000001E-3</v>
      </c>
      <c r="X34" s="213">
        <v>1979</v>
      </c>
      <c r="Y34" s="213">
        <v>101729</v>
      </c>
      <c r="Z34" s="210">
        <v>6.0000000000000001E-3</v>
      </c>
      <c r="AA34" s="213">
        <v>1845</v>
      </c>
      <c r="AB34" s="213">
        <v>111802</v>
      </c>
      <c r="AC34" s="210">
        <v>6.0000000000000001E-3</v>
      </c>
      <c r="AD34" s="214">
        <v>2132.73</v>
      </c>
      <c r="AE34" s="210">
        <v>9.0999999999999998E-2</v>
      </c>
    </row>
    <row r="35" spans="1:31" x14ac:dyDescent="0.3">
      <c r="A35" s="208" t="s">
        <v>1764</v>
      </c>
      <c r="B35" s="213">
        <v>23</v>
      </c>
      <c r="C35" s="210">
        <v>1.4800514800514801E-2</v>
      </c>
      <c r="D35" s="208">
        <v>15.757575757575699</v>
      </c>
      <c r="E35" s="208">
        <v>149</v>
      </c>
      <c r="F35" s="210">
        <v>0.11872509960159362</v>
      </c>
      <c r="G35" s="208">
        <v>80</v>
      </c>
      <c r="H35" s="208">
        <v>21</v>
      </c>
      <c r="I35" s="210">
        <v>1.0542168674698794E-2</v>
      </c>
      <c r="J35" s="208">
        <v>13.939394</v>
      </c>
      <c r="K35" s="210">
        <v>-8.6956521739130432E-2</v>
      </c>
      <c r="L35" s="213">
        <v>2167</v>
      </c>
      <c r="M35" s="210">
        <v>6.0000000000000001E-3</v>
      </c>
      <c r="N35" s="208">
        <v>367</v>
      </c>
      <c r="O35" s="213">
        <v>2727</v>
      </c>
      <c r="P35" s="210">
        <v>8.0000000000000002E-3</v>
      </c>
      <c r="Q35" s="208">
        <v>302</v>
      </c>
      <c r="R35" s="213">
        <v>2239</v>
      </c>
      <c r="S35" s="210">
        <v>6.0000000000000001E-3</v>
      </c>
      <c r="T35" s="208">
        <v>240</v>
      </c>
      <c r="U35" s="210">
        <v>3.3000000000000002E-2</v>
      </c>
      <c r="V35" s="213">
        <v>51221</v>
      </c>
      <c r="W35" s="210">
        <v>3.0000000000000001E-3</v>
      </c>
      <c r="X35" s="213">
        <v>1354</v>
      </c>
      <c r="Y35" s="213">
        <v>50682</v>
      </c>
      <c r="Z35" s="210">
        <v>3.0000000000000001E-3</v>
      </c>
      <c r="AA35" s="213">
        <v>1279</v>
      </c>
      <c r="AB35" s="213">
        <v>61048</v>
      </c>
      <c r="AC35" s="210">
        <v>3.0000000000000001E-3</v>
      </c>
      <c r="AD35" s="214">
        <v>1444.85</v>
      </c>
      <c r="AE35" s="210">
        <v>0.192</v>
      </c>
    </row>
    <row r="36" spans="1:31" x14ac:dyDescent="0.3">
      <c r="A36" s="208" t="s">
        <v>1765</v>
      </c>
      <c r="B36" s="208">
        <v>51</v>
      </c>
      <c r="C36" s="210">
        <v>3.2818532818532815E-2</v>
      </c>
      <c r="D36" s="208">
        <v>38.181818181818102</v>
      </c>
      <c r="E36" s="208">
        <v>79</v>
      </c>
      <c r="F36" s="210">
        <v>6.2948207171314746E-2</v>
      </c>
      <c r="G36" s="208">
        <v>36.969696969696898</v>
      </c>
      <c r="H36" s="208">
        <v>76</v>
      </c>
      <c r="I36" s="210">
        <v>3.8152610441767071E-2</v>
      </c>
      <c r="J36" s="208">
        <v>50.9090919</v>
      </c>
      <c r="K36" s="210">
        <v>0.49019607843137253</v>
      </c>
      <c r="L36" s="213">
        <v>2723</v>
      </c>
      <c r="M36" s="210">
        <v>8.0000000000000002E-3</v>
      </c>
      <c r="N36" s="208">
        <v>497</v>
      </c>
      <c r="O36" s="213">
        <v>2169</v>
      </c>
      <c r="P36" s="210">
        <v>6.0000000000000001E-3</v>
      </c>
      <c r="Q36" s="208">
        <v>259</v>
      </c>
      <c r="R36" s="213">
        <v>1858</v>
      </c>
      <c r="S36" s="210">
        <v>5.0000000000000001E-3</v>
      </c>
      <c r="T36" s="208">
        <v>282.42</v>
      </c>
      <c r="U36" s="210">
        <v>-0.318</v>
      </c>
      <c r="V36" s="213">
        <v>45950</v>
      </c>
      <c r="W36" s="210">
        <v>3.0000000000000001E-3</v>
      </c>
      <c r="X36" s="213">
        <v>1387</v>
      </c>
      <c r="Y36" s="213">
        <v>41283</v>
      </c>
      <c r="Z36" s="210">
        <v>2E-3</v>
      </c>
      <c r="AA36" s="208">
        <v>933</v>
      </c>
      <c r="AB36" s="213">
        <v>34395</v>
      </c>
      <c r="AC36" s="210">
        <v>2E-3</v>
      </c>
      <c r="AD36" s="208">
        <v>876.36</v>
      </c>
      <c r="AE36" s="210">
        <v>-0.251</v>
      </c>
    </row>
    <row r="37" spans="1:31" x14ac:dyDescent="0.3">
      <c r="A37" s="208" t="s">
        <v>1766</v>
      </c>
      <c r="B37" s="213">
        <v>13</v>
      </c>
      <c r="C37" s="210">
        <v>8.3655083655083656E-3</v>
      </c>
      <c r="D37" s="208">
        <v>12.7272727272727</v>
      </c>
      <c r="E37" s="213">
        <v>0</v>
      </c>
      <c r="F37" s="210">
        <v>0</v>
      </c>
      <c r="G37" s="208">
        <v>10.909090909090899</v>
      </c>
      <c r="H37" s="213">
        <v>0</v>
      </c>
      <c r="I37" s="210">
        <v>0</v>
      </c>
      <c r="J37" s="208">
        <v>11.515152</v>
      </c>
      <c r="K37" s="210">
        <v>-1</v>
      </c>
      <c r="L37" s="213">
        <v>5067</v>
      </c>
      <c r="M37" s="210">
        <v>1.4E-2</v>
      </c>
      <c r="N37" s="208">
        <v>353</v>
      </c>
      <c r="O37" s="213">
        <v>4679</v>
      </c>
      <c r="P37" s="210">
        <v>1.2999999999999999E-2</v>
      </c>
      <c r="Q37" s="208">
        <v>338</v>
      </c>
      <c r="R37" s="213">
        <v>3759</v>
      </c>
      <c r="S37" s="210">
        <v>8.9999999999999993E-3</v>
      </c>
      <c r="T37" s="208">
        <v>286.06</v>
      </c>
      <c r="U37" s="210">
        <v>-0.25800000000000001</v>
      </c>
      <c r="V37" s="213">
        <v>833179</v>
      </c>
      <c r="W37" s="210">
        <v>5.0999999999999997E-2</v>
      </c>
      <c r="X37" s="213">
        <v>4481</v>
      </c>
      <c r="Y37" s="213">
        <v>880090</v>
      </c>
      <c r="Z37" s="210">
        <v>5.1999999999999998E-2</v>
      </c>
      <c r="AA37" s="213">
        <v>4450</v>
      </c>
      <c r="AB37" s="213">
        <v>842402</v>
      </c>
      <c r="AC37" s="210">
        <v>4.5999999999999999E-2</v>
      </c>
      <c r="AD37" s="214">
        <v>4132.7299999999996</v>
      </c>
      <c r="AE37" s="210">
        <v>1.0999999999999999E-2</v>
      </c>
    </row>
    <row r="38" spans="1:31" x14ac:dyDescent="0.3">
      <c r="A38" s="208" t="s">
        <v>1767</v>
      </c>
      <c r="B38" s="213">
        <v>13</v>
      </c>
      <c r="C38" s="210">
        <v>8.3655083655083656E-3</v>
      </c>
      <c r="D38" s="208">
        <v>12.7272727272727</v>
      </c>
      <c r="E38" s="213">
        <v>0</v>
      </c>
      <c r="F38" s="210">
        <v>0</v>
      </c>
      <c r="G38" s="208">
        <v>10.909090909090899</v>
      </c>
      <c r="H38" s="213">
        <v>0</v>
      </c>
      <c r="I38" s="210">
        <v>0</v>
      </c>
      <c r="J38" s="208">
        <v>11.515152</v>
      </c>
      <c r="K38" s="210">
        <v>-1</v>
      </c>
      <c r="L38" s="213">
        <v>4882</v>
      </c>
      <c r="M38" s="210">
        <v>1.4E-2</v>
      </c>
      <c r="N38" s="208">
        <v>342</v>
      </c>
      <c r="O38" s="213">
        <v>4568</v>
      </c>
      <c r="P38" s="210">
        <v>1.2999999999999999E-2</v>
      </c>
      <c r="Q38" s="208">
        <v>333</v>
      </c>
      <c r="R38" s="213">
        <v>3582</v>
      </c>
      <c r="S38" s="210">
        <v>8.9999999999999993E-3</v>
      </c>
      <c r="T38" s="208">
        <v>281.20999999999998</v>
      </c>
      <c r="U38" s="210">
        <v>-0.26600000000000001</v>
      </c>
      <c r="V38" s="213">
        <v>620864</v>
      </c>
      <c r="W38" s="210">
        <v>3.7999999999999999E-2</v>
      </c>
      <c r="X38" s="213">
        <v>4363</v>
      </c>
      <c r="Y38" s="213">
        <v>612589</v>
      </c>
      <c r="Z38" s="210">
        <v>3.5999999999999997E-2</v>
      </c>
      <c r="AA38" s="213">
        <v>3858</v>
      </c>
      <c r="AB38" s="213">
        <v>524621</v>
      </c>
      <c r="AC38" s="210">
        <v>2.9000000000000001E-2</v>
      </c>
      <c r="AD38" s="214">
        <v>3443.64</v>
      </c>
      <c r="AE38" s="210">
        <v>-0.155</v>
      </c>
    </row>
    <row r="39" spans="1:31" x14ac:dyDescent="0.3">
      <c r="A39" s="208" t="s">
        <v>1768</v>
      </c>
      <c r="B39" s="208">
        <v>0</v>
      </c>
      <c r="C39" s="210">
        <v>0</v>
      </c>
      <c r="D39" s="208">
        <v>72.121212121212096</v>
      </c>
      <c r="E39" s="208">
        <v>0</v>
      </c>
      <c r="F39" s="210">
        <v>0</v>
      </c>
      <c r="G39" s="208">
        <v>10.909090909090899</v>
      </c>
      <c r="H39" s="208">
        <v>0</v>
      </c>
      <c r="I39" s="210">
        <v>0</v>
      </c>
      <c r="J39" s="208">
        <v>11.515152</v>
      </c>
      <c r="K39" s="210"/>
      <c r="L39" s="208">
        <v>77</v>
      </c>
      <c r="M39" s="210">
        <v>0</v>
      </c>
      <c r="N39" s="208">
        <v>35</v>
      </c>
      <c r="O39" s="208">
        <v>37</v>
      </c>
      <c r="P39" s="210">
        <v>0</v>
      </c>
      <c r="Q39" s="208">
        <v>25</v>
      </c>
      <c r="R39" s="208">
        <v>48</v>
      </c>
      <c r="S39" s="210">
        <v>0</v>
      </c>
      <c r="T39" s="208">
        <v>36.97</v>
      </c>
      <c r="U39" s="210">
        <v>-0.377</v>
      </c>
      <c r="V39" s="213">
        <v>22701</v>
      </c>
      <c r="W39" s="210">
        <v>1E-3</v>
      </c>
      <c r="X39" s="208">
        <v>770</v>
      </c>
      <c r="Y39" s="213">
        <v>21403</v>
      </c>
      <c r="Z39" s="210">
        <v>1E-3</v>
      </c>
      <c r="AA39" s="208">
        <v>699</v>
      </c>
      <c r="AB39" s="213">
        <v>198342</v>
      </c>
      <c r="AC39" s="210">
        <v>1.0999999999999999E-2</v>
      </c>
      <c r="AD39" s="214">
        <v>2127.27</v>
      </c>
      <c r="AE39" s="210">
        <v>7.7370000000000001</v>
      </c>
    </row>
    <row r="40" spans="1:31" x14ac:dyDescent="0.3">
      <c r="A40" s="208" t="s">
        <v>1769</v>
      </c>
      <c r="B40" s="208">
        <v>0</v>
      </c>
      <c r="C40" s="210">
        <v>0</v>
      </c>
      <c r="D40" s="208">
        <v>72.121212121212096</v>
      </c>
      <c r="E40" s="208">
        <v>0</v>
      </c>
      <c r="F40" s="210">
        <v>0</v>
      </c>
      <c r="G40" s="208">
        <v>10.909090909090899</v>
      </c>
      <c r="H40" s="208">
        <v>0</v>
      </c>
      <c r="I40" s="210">
        <v>0</v>
      </c>
      <c r="J40" s="208">
        <v>11.515152</v>
      </c>
      <c r="K40" s="210"/>
      <c r="L40" s="208">
        <v>31</v>
      </c>
      <c r="M40" s="210">
        <v>0</v>
      </c>
      <c r="N40" s="208">
        <v>30</v>
      </c>
      <c r="O40" s="208">
        <v>23</v>
      </c>
      <c r="P40" s="210">
        <v>0</v>
      </c>
      <c r="Q40" s="208">
        <v>22</v>
      </c>
      <c r="R40" s="208">
        <v>38</v>
      </c>
      <c r="S40" s="210">
        <v>0</v>
      </c>
      <c r="T40" s="208">
        <v>18.79</v>
      </c>
      <c r="U40" s="210">
        <v>0.22600000000000001</v>
      </c>
      <c r="V40" s="213">
        <v>129467</v>
      </c>
      <c r="W40" s="210">
        <v>8.0000000000000002E-3</v>
      </c>
      <c r="X40" s="213">
        <v>1562</v>
      </c>
      <c r="Y40" s="213">
        <v>170567</v>
      </c>
      <c r="Z40" s="210">
        <v>0.01</v>
      </c>
      <c r="AA40" s="213">
        <v>1788</v>
      </c>
      <c r="AB40" s="213">
        <v>77854</v>
      </c>
      <c r="AC40" s="210">
        <v>4.0000000000000001E-3</v>
      </c>
      <c r="AD40" s="214">
        <v>1422.42</v>
      </c>
      <c r="AE40" s="210">
        <v>-0.39900000000000002</v>
      </c>
    </row>
    <row r="41" spans="1:31" x14ac:dyDescent="0.3">
      <c r="A41" s="208" t="s">
        <v>1770</v>
      </c>
      <c r="B41" s="208">
        <v>0</v>
      </c>
      <c r="C41" s="210">
        <v>0</v>
      </c>
      <c r="D41" s="208">
        <v>72.121212121212096</v>
      </c>
      <c r="E41" s="208">
        <v>0</v>
      </c>
      <c r="F41" s="210">
        <v>0</v>
      </c>
      <c r="G41" s="208">
        <v>10.909090909090899</v>
      </c>
      <c r="H41" s="208">
        <v>0</v>
      </c>
      <c r="I41" s="210">
        <v>0</v>
      </c>
      <c r="J41" s="208">
        <v>11.515152</v>
      </c>
      <c r="K41" s="210"/>
      <c r="L41" s="208">
        <v>50</v>
      </c>
      <c r="M41" s="210">
        <v>0</v>
      </c>
      <c r="N41" s="208">
        <v>28</v>
      </c>
      <c r="O41" s="208">
        <v>51</v>
      </c>
      <c r="P41" s="210">
        <v>0</v>
      </c>
      <c r="Q41" s="208">
        <v>24</v>
      </c>
      <c r="R41" s="208">
        <v>37</v>
      </c>
      <c r="S41" s="210">
        <v>0</v>
      </c>
      <c r="T41" s="208">
        <v>24.85</v>
      </c>
      <c r="U41" s="210">
        <v>-0.26</v>
      </c>
      <c r="V41" s="213">
        <v>54716</v>
      </c>
      <c r="W41" s="210">
        <v>3.0000000000000001E-3</v>
      </c>
      <c r="X41" s="208">
        <v>981</v>
      </c>
      <c r="Y41" s="213">
        <v>66908</v>
      </c>
      <c r="Z41" s="210">
        <v>4.0000000000000001E-3</v>
      </c>
      <c r="AA41" s="213">
        <v>1275</v>
      </c>
      <c r="AB41" s="213">
        <v>29415</v>
      </c>
      <c r="AC41" s="210">
        <v>2E-3</v>
      </c>
      <c r="AD41" s="208">
        <v>933.33</v>
      </c>
      <c r="AE41" s="210">
        <v>-0.46200000000000002</v>
      </c>
    </row>
    <row r="42" spans="1:31" x14ac:dyDescent="0.3">
      <c r="A42" s="208" t="s">
        <v>1514</v>
      </c>
      <c r="B42" s="208">
        <v>0</v>
      </c>
      <c r="C42" s="210">
        <v>0</v>
      </c>
      <c r="D42" s="208">
        <v>72.121212121212096</v>
      </c>
      <c r="E42" s="208">
        <v>0</v>
      </c>
      <c r="F42" s="210">
        <v>0</v>
      </c>
      <c r="G42" s="208">
        <v>10.909090909090899</v>
      </c>
      <c r="H42" s="208">
        <v>0</v>
      </c>
      <c r="I42" s="210">
        <v>0</v>
      </c>
      <c r="J42" s="208">
        <v>11.515152</v>
      </c>
      <c r="K42" s="210"/>
      <c r="L42" s="208">
        <v>27</v>
      </c>
      <c r="M42" s="210">
        <v>0</v>
      </c>
      <c r="N42" s="208">
        <v>19</v>
      </c>
      <c r="O42" s="208">
        <v>0</v>
      </c>
      <c r="P42" s="210">
        <v>0</v>
      </c>
      <c r="Q42" s="208">
        <v>16</v>
      </c>
      <c r="R42" s="208">
        <v>54</v>
      </c>
      <c r="S42" s="210">
        <v>0</v>
      </c>
      <c r="T42" s="208">
        <v>27.27</v>
      </c>
      <c r="U42" s="210">
        <v>1</v>
      </c>
      <c r="V42" s="213">
        <v>5431</v>
      </c>
      <c r="W42" s="210">
        <v>0</v>
      </c>
      <c r="X42" s="208">
        <v>279</v>
      </c>
      <c r="Y42" s="213">
        <v>8623</v>
      </c>
      <c r="Z42" s="210">
        <v>1E-3</v>
      </c>
      <c r="AA42" s="208">
        <v>418</v>
      </c>
      <c r="AB42" s="213">
        <v>12170</v>
      </c>
      <c r="AC42" s="210">
        <v>1E-3</v>
      </c>
      <c r="AD42" s="208">
        <v>455.15</v>
      </c>
      <c r="AE42" s="210">
        <v>1.2410000000000001</v>
      </c>
    </row>
    <row r="43" spans="1:31" x14ac:dyDescent="0.3">
      <c r="A43" s="208" t="s">
        <v>1515</v>
      </c>
      <c r="B43" s="208">
        <v>0</v>
      </c>
      <c r="C43" s="210">
        <v>0</v>
      </c>
      <c r="D43" s="208">
        <v>72.121212121212096</v>
      </c>
      <c r="E43" s="208">
        <v>0</v>
      </c>
      <c r="F43" s="210">
        <v>0</v>
      </c>
      <c r="G43" s="208">
        <v>10.909090909090899</v>
      </c>
      <c r="H43" s="208">
        <v>0</v>
      </c>
      <c r="I43" s="210">
        <v>0</v>
      </c>
      <c r="J43" s="208">
        <v>11.515152</v>
      </c>
      <c r="K43" s="210"/>
      <c r="L43" s="208">
        <v>29</v>
      </c>
      <c r="M43" s="210">
        <v>0</v>
      </c>
      <c r="N43" s="208">
        <v>27</v>
      </c>
      <c r="O43" s="208">
        <v>70</v>
      </c>
      <c r="P43" s="210">
        <v>0</v>
      </c>
      <c r="Q43" s="208">
        <v>26</v>
      </c>
      <c r="R43" s="208">
        <v>224</v>
      </c>
      <c r="S43" s="210">
        <v>1E-3</v>
      </c>
      <c r="T43" s="208">
        <v>76.97</v>
      </c>
      <c r="U43" s="210">
        <v>6.7240000000000002</v>
      </c>
      <c r="V43" s="213">
        <v>6671</v>
      </c>
      <c r="W43" s="210">
        <v>0</v>
      </c>
      <c r="X43" s="208">
        <v>375</v>
      </c>
      <c r="Y43" s="213">
        <v>8684</v>
      </c>
      <c r="Z43" s="210">
        <v>1E-3</v>
      </c>
      <c r="AA43" s="208">
        <v>413</v>
      </c>
      <c r="AB43" s="213">
        <v>36319</v>
      </c>
      <c r="AC43" s="210">
        <v>2E-3</v>
      </c>
      <c r="AD43" s="208">
        <v>977.58</v>
      </c>
      <c r="AE43" s="210">
        <v>4.444</v>
      </c>
    </row>
    <row r="44" spans="1:31" x14ac:dyDescent="0.3">
      <c r="A44" s="208" t="s">
        <v>1516</v>
      </c>
      <c r="B44" s="208">
        <v>0</v>
      </c>
      <c r="C44" s="210">
        <v>0</v>
      </c>
      <c r="D44" s="208">
        <v>72.121212121212096</v>
      </c>
      <c r="E44" s="208">
        <v>0</v>
      </c>
      <c r="F44" s="210">
        <v>0</v>
      </c>
      <c r="G44" s="208">
        <v>10.909090909090899</v>
      </c>
      <c r="H44" s="208">
        <v>0</v>
      </c>
      <c r="I44" s="210">
        <v>0</v>
      </c>
      <c r="J44" s="208">
        <v>11.515152</v>
      </c>
      <c r="K44" s="210"/>
      <c r="L44" s="213">
        <v>1273</v>
      </c>
      <c r="M44" s="210">
        <v>4.0000000000000001E-3</v>
      </c>
      <c r="N44" s="208">
        <v>170</v>
      </c>
      <c r="O44" s="213">
        <v>1113</v>
      </c>
      <c r="P44" s="210">
        <v>3.0000000000000001E-3</v>
      </c>
      <c r="Q44" s="208">
        <v>159</v>
      </c>
      <c r="R44" s="208">
        <v>630</v>
      </c>
      <c r="S44" s="210">
        <v>2E-3</v>
      </c>
      <c r="T44" s="208">
        <v>118.18</v>
      </c>
      <c r="U44" s="210">
        <v>-0.505</v>
      </c>
      <c r="V44" s="213">
        <v>54731</v>
      </c>
      <c r="W44" s="210">
        <v>3.0000000000000001E-3</v>
      </c>
      <c r="X44" s="213">
        <v>1191</v>
      </c>
      <c r="Y44" s="213">
        <v>59664</v>
      </c>
      <c r="Z44" s="210">
        <v>4.0000000000000001E-3</v>
      </c>
      <c r="AA44" s="213">
        <v>1267</v>
      </c>
      <c r="AB44" s="213">
        <v>52859</v>
      </c>
      <c r="AC44" s="210">
        <v>3.0000000000000001E-3</v>
      </c>
      <c r="AD44" s="214">
        <v>1159.3900000000001</v>
      </c>
      <c r="AE44" s="210">
        <v>-3.4000000000000002E-2</v>
      </c>
    </row>
    <row r="45" spans="1:31" x14ac:dyDescent="0.3">
      <c r="A45" s="208" t="s">
        <v>1517</v>
      </c>
      <c r="B45" s="213">
        <v>0</v>
      </c>
      <c r="C45" s="210">
        <v>0</v>
      </c>
      <c r="D45" s="208">
        <v>72.121212121212096</v>
      </c>
      <c r="E45" s="213">
        <v>0</v>
      </c>
      <c r="F45" s="210">
        <v>0</v>
      </c>
      <c r="G45" s="208">
        <v>10.909090909090899</v>
      </c>
      <c r="H45" s="213">
        <v>0</v>
      </c>
      <c r="I45" s="210">
        <v>0</v>
      </c>
      <c r="J45" s="208">
        <v>11.515152</v>
      </c>
      <c r="K45" s="210"/>
      <c r="L45" s="213">
        <v>2093</v>
      </c>
      <c r="M45" s="210">
        <v>6.0000000000000001E-3</v>
      </c>
      <c r="N45" s="208">
        <v>222</v>
      </c>
      <c r="O45" s="213">
        <v>3069</v>
      </c>
      <c r="P45" s="210">
        <v>8.0000000000000002E-3</v>
      </c>
      <c r="Q45" s="208">
        <v>288</v>
      </c>
      <c r="R45" s="213">
        <v>1621</v>
      </c>
      <c r="S45" s="210">
        <v>4.0000000000000001E-3</v>
      </c>
      <c r="T45" s="208">
        <v>232.12</v>
      </c>
      <c r="U45" s="210">
        <v>-0.22600000000000001</v>
      </c>
      <c r="V45" s="213">
        <v>152227</v>
      </c>
      <c r="W45" s="210">
        <v>8.9999999999999993E-3</v>
      </c>
      <c r="X45" s="213">
        <v>2020</v>
      </c>
      <c r="Y45" s="213">
        <v>188568</v>
      </c>
      <c r="Z45" s="210">
        <v>1.0999999999999999E-2</v>
      </c>
      <c r="AA45" s="213">
        <v>1779</v>
      </c>
      <c r="AB45" s="213">
        <v>153247</v>
      </c>
      <c r="AC45" s="210">
        <v>8.0000000000000002E-3</v>
      </c>
      <c r="AD45" s="214">
        <v>2120</v>
      </c>
      <c r="AE45" s="210">
        <v>7.0000000000000001E-3</v>
      </c>
    </row>
    <row r="46" spans="1:31" x14ac:dyDescent="0.3">
      <c r="A46" s="208" t="s">
        <v>1518</v>
      </c>
      <c r="B46" s="213">
        <v>22</v>
      </c>
      <c r="C46" s="210">
        <v>1.4157014157014158E-2</v>
      </c>
      <c r="D46" s="208">
        <v>14.545454545454501</v>
      </c>
      <c r="E46" s="213">
        <v>92</v>
      </c>
      <c r="F46" s="210">
        <v>7.3306772908366527E-2</v>
      </c>
      <c r="G46" s="208">
        <v>31.515151515151501</v>
      </c>
      <c r="H46" s="213">
        <v>37</v>
      </c>
      <c r="I46" s="210">
        <v>1.8574297188755019E-2</v>
      </c>
      <c r="J46" s="208">
        <v>29.090910000000001</v>
      </c>
      <c r="K46" s="210">
        <v>0.68181818181818177</v>
      </c>
      <c r="L46" s="213">
        <v>7464</v>
      </c>
      <c r="M46" s="210">
        <v>2.1000000000000001E-2</v>
      </c>
      <c r="N46" s="208">
        <v>458</v>
      </c>
      <c r="O46" s="213">
        <v>6674</v>
      </c>
      <c r="P46" s="210">
        <v>1.7999999999999999E-2</v>
      </c>
      <c r="Q46" s="208">
        <v>404</v>
      </c>
      <c r="R46" s="213">
        <v>6126</v>
      </c>
      <c r="S46" s="210">
        <v>1.4999999999999999E-2</v>
      </c>
      <c r="T46" s="208">
        <v>344.85</v>
      </c>
      <c r="U46" s="210">
        <v>-0.17899999999999999</v>
      </c>
      <c r="V46" s="213">
        <v>448940</v>
      </c>
      <c r="W46" s="210">
        <v>2.8000000000000001E-2</v>
      </c>
      <c r="X46" s="213">
        <v>3625</v>
      </c>
      <c r="Y46" s="213">
        <v>456782</v>
      </c>
      <c r="Z46" s="210">
        <v>2.7E-2</v>
      </c>
      <c r="AA46" s="213">
        <v>3373</v>
      </c>
      <c r="AB46" s="213">
        <v>460235</v>
      </c>
      <c r="AC46" s="210">
        <v>2.5000000000000001E-2</v>
      </c>
      <c r="AD46" s="214">
        <v>3440</v>
      </c>
      <c r="AE46" s="210">
        <v>2.5000000000000001E-2</v>
      </c>
    </row>
    <row r="47" spans="1:31" x14ac:dyDescent="0.3">
      <c r="A47" s="208" t="s">
        <v>1520</v>
      </c>
      <c r="B47" s="213">
        <v>129</v>
      </c>
      <c r="C47" s="210">
        <v>8.3011583011583012E-2</v>
      </c>
      <c r="D47" s="208">
        <v>74.545454545454504</v>
      </c>
      <c r="E47" s="213">
        <v>39</v>
      </c>
      <c r="F47" s="210">
        <v>3.1075697211155377E-2</v>
      </c>
      <c r="G47" s="208">
        <v>27.272727272727199</v>
      </c>
      <c r="H47" s="213">
        <v>112</v>
      </c>
      <c r="I47" s="210">
        <v>5.6224899598393573E-2</v>
      </c>
      <c r="J47" s="208">
        <v>53.939392099999999</v>
      </c>
      <c r="K47" s="210">
        <v>-0.13178294573643412</v>
      </c>
      <c r="L47" s="213">
        <v>9458</v>
      </c>
      <c r="M47" s="210">
        <v>2.7E-2</v>
      </c>
      <c r="N47" s="208">
        <v>596</v>
      </c>
      <c r="O47" s="213">
        <v>6173</v>
      </c>
      <c r="P47" s="210">
        <v>1.7000000000000001E-2</v>
      </c>
      <c r="Q47" s="208">
        <v>452</v>
      </c>
      <c r="R47" s="213">
        <v>4198</v>
      </c>
      <c r="S47" s="210">
        <v>1.0999999999999999E-2</v>
      </c>
      <c r="T47" s="208">
        <v>340</v>
      </c>
      <c r="U47" s="210">
        <v>-0.55600000000000005</v>
      </c>
      <c r="V47" s="213">
        <v>156627</v>
      </c>
      <c r="W47" s="210">
        <v>0.01</v>
      </c>
      <c r="X47" s="213">
        <v>2075</v>
      </c>
      <c r="Y47" s="213">
        <v>165542</v>
      </c>
      <c r="Z47" s="210">
        <v>0.01</v>
      </c>
      <c r="AA47" s="213">
        <v>1978</v>
      </c>
      <c r="AB47" s="213">
        <v>200381</v>
      </c>
      <c r="AC47" s="210">
        <v>1.0999999999999999E-2</v>
      </c>
      <c r="AD47" s="214">
        <v>2606.67</v>
      </c>
      <c r="AE47" s="210">
        <v>0.27900000000000003</v>
      </c>
    </row>
    <row r="48" spans="1:31" x14ac:dyDescent="0.3">
      <c r="A48" s="208" t="s">
        <v>1771</v>
      </c>
      <c r="B48" s="213">
        <v>10</v>
      </c>
      <c r="C48" s="210">
        <v>6.4350064350064346E-3</v>
      </c>
      <c r="D48" s="208">
        <v>9.6969696969696901</v>
      </c>
      <c r="E48" s="213">
        <v>5</v>
      </c>
      <c r="F48" s="210">
        <v>3.9840637450199202E-3</v>
      </c>
      <c r="G48" s="208">
        <v>6.0606060606060597</v>
      </c>
      <c r="H48" s="213">
        <v>82</v>
      </c>
      <c r="I48" s="210">
        <v>4.1164658634538151E-2</v>
      </c>
      <c r="J48" s="208">
        <v>42.4242439</v>
      </c>
      <c r="K48" s="210">
        <v>7.2</v>
      </c>
      <c r="L48" s="213">
        <v>13059</v>
      </c>
      <c r="M48" s="210">
        <v>3.6999999999999998E-2</v>
      </c>
      <c r="N48" s="208">
        <v>478</v>
      </c>
      <c r="O48" s="213">
        <v>14989</v>
      </c>
      <c r="P48" s="210">
        <v>4.1000000000000002E-2</v>
      </c>
      <c r="Q48" s="208">
        <v>547</v>
      </c>
      <c r="R48" s="213">
        <v>22366</v>
      </c>
      <c r="S48" s="210">
        <v>5.6000000000000001E-2</v>
      </c>
      <c r="T48" s="208">
        <v>853.94</v>
      </c>
      <c r="U48" s="210">
        <v>0.71299999999999997</v>
      </c>
      <c r="V48" s="213">
        <v>805819</v>
      </c>
      <c r="W48" s="210">
        <v>0.05</v>
      </c>
      <c r="X48" s="213">
        <v>4420</v>
      </c>
      <c r="Y48" s="213">
        <v>900328</v>
      </c>
      <c r="Z48" s="210">
        <v>5.2999999999999999E-2</v>
      </c>
      <c r="AA48" s="213">
        <v>4250</v>
      </c>
      <c r="AB48" s="213">
        <v>1529697</v>
      </c>
      <c r="AC48" s="210">
        <v>8.4000000000000005E-2</v>
      </c>
      <c r="AD48" s="214">
        <v>8544.24</v>
      </c>
      <c r="AE48" s="210">
        <v>0.89800000000000002</v>
      </c>
    </row>
    <row r="49" spans="1:31" x14ac:dyDescent="0.3">
      <c r="A49" s="219"/>
      <c r="B49" s="219"/>
      <c r="C49" s="219"/>
      <c r="D49" s="219"/>
      <c r="E49" s="219"/>
      <c r="F49" s="219"/>
      <c r="G49" s="219"/>
      <c r="H49" s="219"/>
      <c r="I49" s="219"/>
      <c r="J49" s="219"/>
      <c r="K49" s="219"/>
      <c r="L49" s="219"/>
      <c r="M49" s="219"/>
      <c r="N49" s="219"/>
      <c r="O49" s="219"/>
      <c r="P49" s="219"/>
      <c r="Q49" s="219"/>
      <c r="R49" s="219"/>
      <c r="S49" s="219"/>
      <c r="T49" s="219"/>
      <c r="U49" s="219"/>
      <c r="V49" s="219"/>
      <c r="W49" s="219"/>
      <c r="X49" s="219"/>
      <c r="Y49" s="219"/>
      <c r="Z49" s="219"/>
      <c r="AA49" s="219"/>
      <c r="AB49" s="219"/>
      <c r="AC49" s="219"/>
      <c r="AD49" s="219"/>
      <c r="AE49" s="219"/>
    </row>
    <row r="50" spans="1:31" x14ac:dyDescent="0.3">
      <c r="A50" s="216" t="s">
        <v>1991</v>
      </c>
      <c r="B50" s="216"/>
      <c r="C50" s="216"/>
      <c r="D50" s="216"/>
      <c r="E50" s="216"/>
      <c r="F50" s="216"/>
      <c r="G50" s="216"/>
      <c r="H50" s="216"/>
      <c r="I50" s="216"/>
      <c r="J50" s="216"/>
      <c r="K50" s="216"/>
      <c r="L50" s="216"/>
      <c r="M50" s="216"/>
      <c r="N50" s="216"/>
      <c r="O50" s="216"/>
      <c r="P50" s="216"/>
      <c r="Q50" s="216"/>
      <c r="R50" s="216"/>
      <c r="S50" s="216"/>
      <c r="T50" s="216"/>
      <c r="U50" s="216"/>
      <c r="V50" s="216"/>
      <c r="W50" s="216"/>
      <c r="X50" s="216"/>
      <c r="Y50" s="216"/>
      <c r="Z50" s="216"/>
      <c r="AA50" s="216"/>
      <c r="AB50" s="216"/>
      <c r="AC50" s="216"/>
      <c r="AD50" s="216"/>
      <c r="AE50" s="216"/>
    </row>
    <row r="51" spans="1:31" x14ac:dyDescent="0.3">
      <c r="A51" s="208"/>
      <c r="B51" s="211" t="s">
        <v>1720</v>
      </c>
      <c r="C51" s="212"/>
      <c r="D51" s="212" t="s">
        <v>1721</v>
      </c>
      <c r="E51" s="211" t="s">
        <v>1720</v>
      </c>
      <c r="F51" s="212"/>
      <c r="G51" s="212" t="s">
        <v>1721</v>
      </c>
      <c r="H51" s="211" t="s">
        <v>1720</v>
      </c>
      <c r="I51" s="212"/>
      <c r="J51" s="212" t="s">
        <v>1721</v>
      </c>
      <c r="K51" s="208" t="s">
        <v>188</v>
      </c>
      <c r="L51" s="211" t="s">
        <v>1720</v>
      </c>
      <c r="M51" s="212"/>
      <c r="N51" s="212" t="s">
        <v>1721</v>
      </c>
      <c r="O51" s="211" t="s">
        <v>1720</v>
      </c>
      <c r="P51" s="212"/>
      <c r="Q51" s="212" t="s">
        <v>1721</v>
      </c>
      <c r="R51" s="211" t="s">
        <v>1720</v>
      </c>
      <c r="S51" s="212"/>
      <c r="T51" s="212" t="s">
        <v>1721</v>
      </c>
      <c r="U51" s="208" t="s">
        <v>188</v>
      </c>
      <c r="V51" s="211" t="s">
        <v>1720</v>
      </c>
      <c r="W51" s="212"/>
      <c r="X51" s="212" t="s">
        <v>1721</v>
      </c>
      <c r="Y51" s="211" t="s">
        <v>1720</v>
      </c>
      <c r="Z51" s="212"/>
      <c r="AA51" s="212" t="s">
        <v>1721</v>
      </c>
      <c r="AB51" s="211" t="s">
        <v>1720</v>
      </c>
      <c r="AC51" s="212"/>
      <c r="AD51" s="212" t="s">
        <v>1721</v>
      </c>
      <c r="AE51" s="208" t="s">
        <v>188</v>
      </c>
    </row>
    <row r="52" spans="1:31" x14ac:dyDescent="0.3">
      <c r="A52" s="208" t="s">
        <v>1992</v>
      </c>
      <c r="B52" s="209">
        <v>888</v>
      </c>
      <c r="C52" s="208" t="s">
        <v>188</v>
      </c>
      <c r="D52" s="209">
        <v>95.757575757575694</v>
      </c>
      <c r="E52" s="209">
        <v>878</v>
      </c>
      <c r="F52" s="208" t="s">
        <v>188</v>
      </c>
      <c r="G52" s="209">
        <v>89.696969696969703</v>
      </c>
      <c r="H52" s="213">
        <v>1154</v>
      </c>
      <c r="I52" s="208" t="s">
        <v>188</v>
      </c>
      <c r="J52" s="208">
        <v>74.545455899999993</v>
      </c>
      <c r="K52" s="210">
        <v>0.29954954954954954</v>
      </c>
      <c r="L52" s="209">
        <v>1332</v>
      </c>
      <c r="M52" s="208" t="s">
        <v>188</v>
      </c>
      <c r="N52" s="209">
        <v>8</v>
      </c>
      <c r="O52" s="209">
        <v>1202</v>
      </c>
      <c r="P52" s="208" t="s">
        <v>188</v>
      </c>
      <c r="Q52" s="209">
        <v>9</v>
      </c>
      <c r="R52" s="213">
        <v>1318</v>
      </c>
      <c r="S52" s="208" t="s">
        <v>188</v>
      </c>
      <c r="T52" s="208">
        <v>11.52</v>
      </c>
      <c r="U52" s="210">
        <v>-1.0999999999999999E-2</v>
      </c>
      <c r="V52" s="209">
        <v>1882</v>
      </c>
      <c r="W52" s="208" t="s">
        <v>188</v>
      </c>
      <c r="X52" s="209">
        <v>2</v>
      </c>
      <c r="Y52" s="209">
        <v>1693</v>
      </c>
      <c r="Z52" s="208" t="s">
        <v>188</v>
      </c>
      <c r="AA52" s="209">
        <v>2</v>
      </c>
      <c r="AB52" s="213">
        <v>1851</v>
      </c>
      <c r="AC52" s="208" t="s">
        <v>188</v>
      </c>
      <c r="AD52" s="208">
        <v>3.03</v>
      </c>
      <c r="AE52" s="210">
        <v>-1.6E-2</v>
      </c>
    </row>
    <row r="53" spans="1:31" x14ac:dyDescent="0.3">
      <c r="A53" s="208" t="s">
        <v>1993</v>
      </c>
      <c r="B53" s="209">
        <v>1132</v>
      </c>
      <c r="C53" s="208" t="s">
        <v>188</v>
      </c>
      <c r="D53" s="209">
        <v>66.060606060606005</v>
      </c>
      <c r="E53" s="209">
        <v>1135</v>
      </c>
      <c r="F53" s="208" t="s">
        <v>188</v>
      </c>
      <c r="G53" s="209">
        <v>48.484848484848399</v>
      </c>
      <c r="H53" s="213">
        <v>1254</v>
      </c>
      <c r="I53" s="208" t="s">
        <v>188</v>
      </c>
      <c r="J53" s="208">
        <v>60.606059999999999</v>
      </c>
      <c r="K53" s="210">
        <v>0.10777385159010601</v>
      </c>
      <c r="L53" s="209">
        <v>1665</v>
      </c>
      <c r="M53" s="208" t="s">
        <v>188</v>
      </c>
      <c r="N53" s="209">
        <v>9</v>
      </c>
      <c r="O53" s="209">
        <v>1516</v>
      </c>
      <c r="P53" s="208" t="s">
        <v>188</v>
      </c>
      <c r="Q53" s="209">
        <v>10</v>
      </c>
      <c r="R53" s="213">
        <v>1660</v>
      </c>
      <c r="S53" s="208" t="s">
        <v>188</v>
      </c>
      <c r="T53" s="208">
        <v>10.3</v>
      </c>
      <c r="U53" s="210">
        <v>-3.0000000000000001E-3</v>
      </c>
      <c r="V53" s="209">
        <v>2345</v>
      </c>
      <c r="W53" s="208" t="s">
        <v>188</v>
      </c>
      <c r="X53" s="209">
        <v>2</v>
      </c>
      <c r="Y53" s="209">
        <v>2155</v>
      </c>
      <c r="Z53" s="208" t="s">
        <v>188</v>
      </c>
      <c r="AA53" s="209">
        <v>2</v>
      </c>
      <c r="AB53" s="213">
        <v>2422</v>
      </c>
      <c r="AC53" s="208" t="s">
        <v>188</v>
      </c>
      <c r="AD53" s="208">
        <v>3.03</v>
      </c>
      <c r="AE53" s="210">
        <v>3.3000000000000002E-2</v>
      </c>
    </row>
    <row r="54" spans="1:31" x14ac:dyDescent="0.3">
      <c r="A54" s="208" t="s">
        <v>1994</v>
      </c>
      <c r="B54" s="209">
        <v>318</v>
      </c>
      <c r="C54" s="208" t="s">
        <v>188</v>
      </c>
      <c r="D54" s="209">
        <v>29.696969696969699</v>
      </c>
      <c r="E54" s="209">
        <v>243</v>
      </c>
      <c r="F54" s="208" t="s">
        <v>188</v>
      </c>
      <c r="G54" s="209">
        <v>48.484848484848399</v>
      </c>
      <c r="H54" s="208">
        <v>416</v>
      </c>
      <c r="I54" s="208" t="s">
        <v>188</v>
      </c>
      <c r="J54" s="208">
        <v>52.121212</v>
      </c>
      <c r="K54" s="210">
        <v>0.3081761006289308</v>
      </c>
      <c r="L54" s="209">
        <v>395</v>
      </c>
      <c r="M54" s="208" t="s">
        <v>188</v>
      </c>
      <c r="N54" s="209">
        <v>4</v>
      </c>
      <c r="O54" s="209">
        <v>416</v>
      </c>
      <c r="P54" s="208" t="s">
        <v>188</v>
      </c>
      <c r="Q54" s="209">
        <v>5</v>
      </c>
      <c r="R54" s="208">
        <v>499</v>
      </c>
      <c r="S54" s="208" t="s">
        <v>188</v>
      </c>
      <c r="T54" s="208">
        <v>6.67</v>
      </c>
      <c r="U54" s="210">
        <v>0.26300000000000001</v>
      </c>
      <c r="V54" s="209">
        <v>450</v>
      </c>
      <c r="W54" s="208" t="s">
        <v>188</v>
      </c>
      <c r="X54" s="209">
        <v>1</v>
      </c>
      <c r="Y54" s="209">
        <v>500</v>
      </c>
      <c r="Z54" s="208" t="s">
        <v>188</v>
      </c>
      <c r="AA54" s="209">
        <v>1</v>
      </c>
      <c r="AB54" s="208">
        <v>618</v>
      </c>
      <c r="AC54" s="208" t="s">
        <v>188</v>
      </c>
      <c r="AD54" s="208">
        <v>1.21</v>
      </c>
      <c r="AE54" s="210">
        <v>0.373</v>
      </c>
    </row>
    <row r="55" spans="1:31" x14ac:dyDescent="0.3">
      <c r="A55" s="219"/>
      <c r="B55" s="219"/>
      <c r="C55" s="219"/>
      <c r="D55" s="219"/>
      <c r="E55" s="219"/>
      <c r="F55" s="219"/>
      <c r="G55" s="219"/>
      <c r="H55" s="219"/>
      <c r="I55" s="219"/>
      <c r="J55" s="219"/>
      <c r="K55" s="219"/>
      <c r="L55" s="219"/>
      <c r="M55" s="219"/>
      <c r="N55" s="219"/>
      <c r="O55" s="219"/>
      <c r="P55" s="219"/>
      <c r="Q55" s="219"/>
      <c r="R55" s="219"/>
      <c r="S55" s="219"/>
      <c r="T55" s="219"/>
      <c r="U55" s="219"/>
      <c r="V55" s="219"/>
      <c r="W55" s="219"/>
      <c r="X55" s="219"/>
      <c r="Y55" s="219"/>
      <c r="Z55" s="219"/>
      <c r="AA55" s="219"/>
      <c r="AB55" s="219"/>
      <c r="AC55" s="219"/>
      <c r="AD55" s="219"/>
      <c r="AE55" s="219"/>
    </row>
    <row r="56" spans="1:31" x14ac:dyDescent="0.3">
      <c r="A56" s="216" t="s">
        <v>2012</v>
      </c>
      <c r="B56" s="216"/>
      <c r="C56" s="216"/>
      <c r="D56" s="216"/>
      <c r="E56" s="216"/>
      <c r="F56" s="216"/>
      <c r="G56" s="216"/>
      <c r="H56" s="216"/>
      <c r="I56" s="216"/>
      <c r="J56" s="216"/>
      <c r="K56" s="216"/>
      <c r="L56" s="216"/>
      <c r="M56" s="216"/>
      <c r="N56" s="216"/>
      <c r="O56" s="216"/>
      <c r="P56" s="216"/>
      <c r="Q56" s="216"/>
      <c r="R56" s="216"/>
      <c r="S56" s="216"/>
      <c r="T56" s="216"/>
      <c r="U56" s="216"/>
      <c r="V56" s="216"/>
      <c r="W56" s="216"/>
      <c r="X56" s="216"/>
      <c r="Y56" s="216"/>
      <c r="Z56" s="216"/>
      <c r="AA56" s="216"/>
      <c r="AB56" s="216"/>
      <c r="AC56" s="216"/>
      <c r="AD56" s="216"/>
      <c r="AE56" s="216"/>
    </row>
    <row r="57" spans="1:31" x14ac:dyDescent="0.3">
      <c r="A57" s="208"/>
      <c r="B57" s="211" t="s">
        <v>1720</v>
      </c>
      <c r="C57" s="212"/>
      <c r="D57" s="212" t="s">
        <v>1721</v>
      </c>
      <c r="E57" s="211" t="s">
        <v>1720</v>
      </c>
      <c r="F57" s="212"/>
      <c r="G57" s="212" t="s">
        <v>1721</v>
      </c>
      <c r="H57" s="211" t="s">
        <v>1720</v>
      </c>
      <c r="I57" s="212"/>
      <c r="J57" s="212" t="s">
        <v>1721</v>
      </c>
      <c r="K57" s="208" t="s">
        <v>188</v>
      </c>
      <c r="L57" s="211" t="s">
        <v>1720</v>
      </c>
      <c r="M57" s="212"/>
      <c r="N57" s="212" t="s">
        <v>1721</v>
      </c>
      <c r="O57" s="211" t="s">
        <v>1720</v>
      </c>
      <c r="P57" s="212"/>
      <c r="Q57" s="212" t="s">
        <v>1721</v>
      </c>
      <c r="R57" s="211" t="s">
        <v>1720</v>
      </c>
      <c r="S57" s="212"/>
      <c r="T57" s="212" t="s">
        <v>1721</v>
      </c>
      <c r="U57" s="208" t="s">
        <v>188</v>
      </c>
      <c r="V57" s="211" t="s">
        <v>1720</v>
      </c>
      <c r="W57" s="212"/>
      <c r="X57" s="212" t="s">
        <v>1721</v>
      </c>
      <c r="Y57" s="211" t="s">
        <v>1720</v>
      </c>
      <c r="Z57" s="212"/>
      <c r="AA57" s="212" t="s">
        <v>1721</v>
      </c>
      <c r="AB57" s="211" t="s">
        <v>1720</v>
      </c>
      <c r="AC57" s="212"/>
      <c r="AD57" s="212" t="s">
        <v>1721</v>
      </c>
      <c r="AE57" s="208" t="s">
        <v>188</v>
      </c>
    </row>
    <row r="58" spans="1:31" x14ac:dyDescent="0.3">
      <c r="A58" s="208" t="s">
        <v>2013</v>
      </c>
      <c r="B58" s="209">
        <v>640</v>
      </c>
      <c r="C58" s="208" t="s">
        <v>188</v>
      </c>
      <c r="D58" s="209">
        <v>27.878787878787801</v>
      </c>
      <c r="E58" s="209">
        <v>717</v>
      </c>
      <c r="F58" s="208" t="s">
        <v>188</v>
      </c>
      <c r="G58" s="209">
        <v>37.5757575757575</v>
      </c>
      <c r="H58" s="213">
        <v>948</v>
      </c>
      <c r="I58" s="208" t="s">
        <v>188</v>
      </c>
      <c r="J58" s="208">
        <v>23.030304000000001</v>
      </c>
      <c r="K58" s="210">
        <v>0.48125000000000001</v>
      </c>
      <c r="L58" s="209">
        <v>983</v>
      </c>
      <c r="M58" s="208" t="s">
        <v>188</v>
      </c>
      <c r="N58" s="209">
        <v>4</v>
      </c>
      <c r="O58" s="209">
        <v>992</v>
      </c>
      <c r="P58" s="208" t="s">
        <v>188</v>
      </c>
      <c r="Q58" s="209">
        <v>5</v>
      </c>
      <c r="R58" s="213">
        <v>1135</v>
      </c>
      <c r="S58" s="208" t="s">
        <v>188</v>
      </c>
      <c r="T58" s="208">
        <v>5.45</v>
      </c>
      <c r="U58" s="210">
        <v>0.155</v>
      </c>
      <c r="V58" s="209">
        <v>1409</v>
      </c>
      <c r="W58" s="208" t="s">
        <v>188</v>
      </c>
      <c r="X58" s="209">
        <v>1</v>
      </c>
      <c r="Y58" s="209">
        <v>1419</v>
      </c>
      <c r="Z58" s="208" t="s">
        <v>188</v>
      </c>
      <c r="AA58" s="209">
        <v>1</v>
      </c>
      <c r="AB58" s="213">
        <v>1688</v>
      </c>
      <c r="AC58" s="208" t="s">
        <v>188</v>
      </c>
      <c r="AD58" s="208">
        <v>1.82</v>
      </c>
      <c r="AE58" s="210">
        <v>0.19800000000000001</v>
      </c>
    </row>
    <row r="59" spans="1:31" x14ac:dyDescent="0.3">
      <c r="A59" s="219"/>
      <c r="B59" s="219"/>
      <c r="C59" s="219"/>
      <c r="D59" s="219"/>
      <c r="E59" s="219"/>
      <c r="F59" s="219"/>
      <c r="G59" s="219"/>
      <c r="H59" s="219"/>
      <c r="I59" s="219"/>
      <c r="J59" s="219"/>
      <c r="K59" s="219"/>
      <c r="L59" s="219"/>
      <c r="M59" s="219"/>
      <c r="N59" s="219"/>
      <c r="O59" s="219"/>
      <c r="P59" s="219"/>
      <c r="Q59" s="219"/>
      <c r="R59" s="219"/>
      <c r="S59" s="219"/>
      <c r="T59" s="219"/>
      <c r="U59" s="219"/>
      <c r="V59" s="219"/>
      <c r="W59" s="219"/>
      <c r="X59" s="219"/>
      <c r="Y59" s="219"/>
      <c r="Z59" s="219"/>
      <c r="AA59" s="219"/>
      <c r="AB59" s="219"/>
      <c r="AC59" s="219"/>
      <c r="AD59" s="219"/>
      <c r="AE59" s="219"/>
    </row>
    <row r="60" spans="1:31" x14ac:dyDescent="0.3">
      <c r="A60" s="216" t="s">
        <v>2105</v>
      </c>
      <c r="B60" s="216"/>
      <c r="C60" s="216"/>
      <c r="D60" s="216"/>
      <c r="E60" s="216"/>
      <c r="F60" s="216"/>
      <c r="G60" s="216"/>
      <c r="H60" s="216"/>
      <c r="I60" s="216"/>
      <c r="J60" s="216"/>
      <c r="K60" s="216"/>
      <c r="L60" s="216"/>
      <c r="M60" s="216"/>
      <c r="N60" s="216"/>
      <c r="O60" s="216"/>
      <c r="P60" s="216"/>
      <c r="Q60" s="216"/>
      <c r="R60" s="216"/>
      <c r="S60" s="216"/>
      <c r="T60" s="216"/>
      <c r="U60" s="216"/>
      <c r="V60" s="216"/>
      <c r="W60" s="216"/>
      <c r="X60" s="216"/>
      <c r="Y60" s="216"/>
      <c r="Z60" s="216"/>
      <c r="AA60" s="216"/>
      <c r="AB60" s="216"/>
      <c r="AC60" s="216"/>
      <c r="AD60" s="216"/>
      <c r="AE60" s="216"/>
    </row>
    <row r="61" spans="1:31" x14ac:dyDescent="0.3">
      <c r="A61" s="208"/>
      <c r="B61" s="211" t="s">
        <v>1720</v>
      </c>
      <c r="C61" s="212"/>
      <c r="D61" s="212" t="s">
        <v>1721</v>
      </c>
      <c r="E61" s="211" t="s">
        <v>1720</v>
      </c>
      <c r="F61" s="212"/>
      <c r="G61" s="212" t="s">
        <v>1721</v>
      </c>
      <c r="H61" s="211" t="s">
        <v>1720</v>
      </c>
      <c r="I61" s="212"/>
      <c r="J61" s="212" t="s">
        <v>1721</v>
      </c>
      <c r="K61" s="208" t="s">
        <v>188</v>
      </c>
      <c r="L61" s="211" t="s">
        <v>1720</v>
      </c>
      <c r="M61" s="212"/>
      <c r="N61" s="212" t="s">
        <v>1721</v>
      </c>
      <c r="O61" s="211" t="s">
        <v>1720</v>
      </c>
      <c r="P61" s="212"/>
      <c r="Q61" s="212" t="s">
        <v>1721</v>
      </c>
      <c r="R61" s="211" t="s">
        <v>1720</v>
      </c>
      <c r="S61" s="212"/>
      <c r="T61" s="212" t="s">
        <v>1721</v>
      </c>
      <c r="U61" s="208" t="s">
        <v>188</v>
      </c>
      <c r="V61" s="211" t="s">
        <v>1720</v>
      </c>
      <c r="W61" s="212"/>
      <c r="X61" s="212" t="s">
        <v>1721</v>
      </c>
      <c r="Y61" s="211" t="s">
        <v>1720</v>
      </c>
      <c r="Z61" s="212"/>
      <c r="AA61" s="212" t="s">
        <v>1721</v>
      </c>
      <c r="AB61" s="211" t="s">
        <v>1720</v>
      </c>
      <c r="AC61" s="212"/>
      <c r="AD61" s="212" t="s">
        <v>1721</v>
      </c>
      <c r="AE61" s="208" t="s">
        <v>188</v>
      </c>
    </row>
    <row r="62" spans="1:31" x14ac:dyDescent="0.3">
      <c r="A62" s="208" t="s">
        <v>190</v>
      </c>
      <c r="B62" s="213">
        <v>3230</v>
      </c>
      <c r="C62" s="208" t="s">
        <v>188</v>
      </c>
      <c r="D62" s="214">
        <v>305.45454545454498</v>
      </c>
      <c r="E62" s="213">
        <v>3859</v>
      </c>
      <c r="F62" s="208" t="s">
        <v>188</v>
      </c>
      <c r="G62" s="214">
        <v>261.81818181818102</v>
      </c>
      <c r="H62" s="213">
        <v>4263</v>
      </c>
      <c r="I62" s="208" t="s">
        <v>188</v>
      </c>
      <c r="J62" s="214">
        <v>213.33332799999999</v>
      </c>
      <c r="K62" s="210">
        <v>0.31981424148606813</v>
      </c>
      <c r="L62" s="213">
        <v>368278</v>
      </c>
      <c r="M62" s="208" t="s">
        <v>188</v>
      </c>
      <c r="N62" s="214">
        <v>1864.85</v>
      </c>
      <c r="O62" s="213">
        <v>374564</v>
      </c>
      <c r="P62" s="208" t="s">
        <v>188</v>
      </c>
      <c r="Q62" s="214">
        <v>2058.1799999999998</v>
      </c>
      <c r="R62" s="213">
        <v>408625</v>
      </c>
      <c r="S62" s="208" t="s">
        <v>188</v>
      </c>
      <c r="T62" s="214">
        <v>1816.36</v>
      </c>
      <c r="U62" s="210">
        <v>0.11</v>
      </c>
      <c r="V62" s="213">
        <v>16632466</v>
      </c>
      <c r="W62" s="208" t="s">
        <v>188</v>
      </c>
      <c r="X62" s="214">
        <v>11543.03</v>
      </c>
      <c r="Y62" s="213">
        <v>17246360</v>
      </c>
      <c r="Z62" s="208" t="s">
        <v>188</v>
      </c>
      <c r="AA62" s="214">
        <v>9952.73</v>
      </c>
      <c r="AB62" s="213">
        <v>18646894</v>
      </c>
      <c r="AC62" s="208" t="s">
        <v>188</v>
      </c>
      <c r="AD62" s="214">
        <v>13241.21</v>
      </c>
      <c r="AE62" s="210">
        <v>0.121</v>
      </c>
    </row>
    <row r="63" spans="1:31" x14ac:dyDescent="0.3">
      <c r="A63" s="208" t="s">
        <v>2106</v>
      </c>
      <c r="B63" s="213">
        <v>1923</v>
      </c>
      <c r="C63" s="210">
        <v>0.59535603715170282</v>
      </c>
      <c r="D63" s="208">
        <v>278.18181818181802</v>
      </c>
      <c r="E63" s="213">
        <v>2377</v>
      </c>
      <c r="F63" s="210">
        <v>0.61596268463332471</v>
      </c>
      <c r="G63" s="208">
        <v>245.45454545454501</v>
      </c>
      <c r="H63" s="213">
        <v>2526</v>
      </c>
      <c r="I63" s="210">
        <v>0.59254046446164677</v>
      </c>
      <c r="J63" s="208">
        <v>224.84848</v>
      </c>
      <c r="K63" s="210">
        <v>0.31357254290171604</v>
      </c>
      <c r="L63" s="213">
        <v>33518</v>
      </c>
      <c r="M63" s="210">
        <v>9.0999999999999998E-2</v>
      </c>
      <c r="N63" s="214">
        <v>1039.3900000000001</v>
      </c>
      <c r="O63" s="213">
        <v>38869</v>
      </c>
      <c r="P63" s="210">
        <v>0.104</v>
      </c>
      <c r="Q63" s="214">
        <v>1075.1500000000001</v>
      </c>
      <c r="R63" s="213">
        <v>36163</v>
      </c>
      <c r="S63" s="210">
        <v>8.7999999999999995E-2</v>
      </c>
      <c r="T63" s="208">
        <v>914.55</v>
      </c>
      <c r="U63" s="210">
        <v>7.9000000000000001E-2</v>
      </c>
      <c r="V63" s="213">
        <v>356312</v>
      </c>
      <c r="W63" s="210">
        <v>2.1000000000000001E-2</v>
      </c>
      <c r="X63" s="214">
        <v>3246.06</v>
      </c>
      <c r="Y63" s="213">
        <v>412950</v>
      </c>
      <c r="Z63" s="210">
        <v>2.4E-2</v>
      </c>
      <c r="AA63" s="214">
        <v>3522.42</v>
      </c>
      <c r="AB63" s="213">
        <v>394290</v>
      </c>
      <c r="AC63" s="210">
        <v>2.1000000000000001E-2</v>
      </c>
      <c r="AD63" s="214">
        <v>4242.42</v>
      </c>
      <c r="AE63" s="210">
        <v>0.107</v>
      </c>
    </row>
    <row r="64" spans="1:31" x14ac:dyDescent="0.3">
      <c r="A64" s="208" t="s">
        <v>2107</v>
      </c>
      <c r="B64" s="213">
        <v>52</v>
      </c>
      <c r="C64" s="210">
        <v>1.609907120743034E-2</v>
      </c>
      <c r="D64" s="208">
        <v>27.878787878787801</v>
      </c>
      <c r="E64" s="213">
        <v>82</v>
      </c>
      <c r="F64" s="210">
        <v>2.1249028245659496E-2</v>
      </c>
      <c r="G64" s="208">
        <v>39.393939393939398</v>
      </c>
      <c r="H64" s="213">
        <v>54</v>
      </c>
      <c r="I64" s="210">
        <v>1.2667135819845179E-2</v>
      </c>
      <c r="J64" s="208">
        <v>32.727271999999999</v>
      </c>
      <c r="K64" s="210">
        <v>3.8461538461538464E-2</v>
      </c>
      <c r="L64" s="213">
        <v>23623</v>
      </c>
      <c r="M64" s="210">
        <v>6.4000000000000001E-2</v>
      </c>
      <c r="N64" s="208">
        <v>711.52</v>
      </c>
      <c r="O64" s="213">
        <v>20008</v>
      </c>
      <c r="P64" s="210">
        <v>5.2999999999999999E-2</v>
      </c>
      <c r="Q64" s="208">
        <v>685.45</v>
      </c>
      <c r="R64" s="213">
        <v>24099</v>
      </c>
      <c r="S64" s="210">
        <v>5.8999999999999997E-2</v>
      </c>
      <c r="T64" s="208">
        <v>869.7</v>
      </c>
      <c r="U64" s="210">
        <v>0.02</v>
      </c>
      <c r="V64" s="213">
        <v>1157120</v>
      </c>
      <c r="W64" s="210">
        <v>7.0000000000000007E-2</v>
      </c>
      <c r="X64" s="214">
        <v>5257.58</v>
      </c>
      <c r="Y64" s="213">
        <v>1029140</v>
      </c>
      <c r="Z64" s="210">
        <v>0.06</v>
      </c>
      <c r="AA64" s="214">
        <v>5446.67</v>
      </c>
      <c r="AB64" s="213">
        <v>1190537</v>
      </c>
      <c r="AC64" s="210">
        <v>6.4000000000000001E-2</v>
      </c>
      <c r="AD64" s="214">
        <v>6051.52</v>
      </c>
      <c r="AE64" s="210">
        <v>2.9000000000000001E-2</v>
      </c>
    </row>
    <row r="65" spans="1:31" x14ac:dyDescent="0.3">
      <c r="A65" s="208" t="s">
        <v>2108</v>
      </c>
      <c r="B65" s="213">
        <v>125</v>
      </c>
      <c r="C65" s="210">
        <v>3.8699690402476783E-2</v>
      </c>
      <c r="D65" s="208">
        <v>45.454545454545404</v>
      </c>
      <c r="E65" s="213">
        <v>188</v>
      </c>
      <c r="F65" s="210">
        <v>4.8717284270536405E-2</v>
      </c>
      <c r="G65" s="208">
        <v>56.969696969696898</v>
      </c>
      <c r="H65" s="213">
        <v>255</v>
      </c>
      <c r="I65" s="210">
        <v>5.9817030260380016E-2</v>
      </c>
      <c r="J65" s="208">
        <v>77.575760000000002</v>
      </c>
      <c r="K65" s="210">
        <v>1.04</v>
      </c>
      <c r="L65" s="213">
        <v>26559</v>
      </c>
      <c r="M65" s="210">
        <v>7.1999999999999995E-2</v>
      </c>
      <c r="N65" s="208">
        <v>896.97</v>
      </c>
      <c r="O65" s="213">
        <v>27843</v>
      </c>
      <c r="P65" s="210">
        <v>7.3999999999999996E-2</v>
      </c>
      <c r="Q65" s="208">
        <v>750.3</v>
      </c>
      <c r="R65" s="213">
        <v>27511</v>
      </c>
      <c r="S65" s="210">
        <v>6.7000000000000004E-2</v>
      </c>
      <c r="T65" s="208">
        <v>805.45</v>
      </c>
      <c r="U65" s="210">
        <v>3.5999999999999997E-2</v>
      </c>
      <c r="V65" s="213">
        <v>1721087</v>
      </c>
      <c r="W65" s="210">
        <v>0.10299999999999999</v>
      </c>
      <c r="X65" s="214">
        <v>6296.36</v>
      </c>
      <c r="Y65" s="213">
        <v>1687092</v>
      </c>
      <c r="Z65" s="210">
        <v>9.8000000000000004E-2</v>
      </c>
      <c r="AA65" s="214">
        <v>5295.15</v>
      </c>
      <c r="AB65" s="213">
        <v>1676497</v>
      </c>
      <c r="AC65" s="210">
        <v>0.09</v>
      </c>
      <c r="AD65" s="214">
        <v>7269.7</v>
      </c>
      <c r="AE65" s="210">
        <v>-2.5999999999999999E-2</v>
      </c>
    </row>
    <row r="66" spans="1:31" x14ac:dyDescent="0.3">
      <c r="A66" s="208" t="s">
        <v>2109</v>
      </c>
      <c r="B66" s="213">
        <v>69</v>
      </c>
      <c r="C66" s="210">
        <v>2.1362229102167184E-2</v>
      </c>
      <c r="D66" s="208">
        <v>32.121212121212103</v>
      </c>
      <c r="E66" s="213">
        <v>229</v>
      </c>
      <c r="F66" s="210">
        <v>5.934179839336616E-2</v>
      </c>
      <c r="G66" s="208">
        <v>79.393939393939405</v>
      </c>
      <c r="H66" s="213">
        <v>143</v>
      </c>
      <c r="I66" s="210">
        <v>3.3544452263664086E-2</v>
      </c>
      <c r="J66" s="208">
        <v>62.4242439</v>
      </c>
      <c r="K66" s="210">
        <v>1.0724637681159421</v>
      </c>
      <c r="L66" s="213">
        <v>16337</v>
      </c>
      <c r="M66" s="210">
        <v>4.3999999999999997E-2</v>
      </c>
      <c r="N66" s="208">
        <v>727.88</v>
      </c>
      <c r="O66" s="213">
        <v>14798</v>
      </c>
      <c r="P66" s="210">
        <v>0.04</v>
      </c>
      <c r="Q66" s="208">
        <v>636.36</v>
      </c>
      <c r="R66" s="213">
        <v>13965</v>
      </c>
      <c r="S66" s="210">
        <v>3.4000000000000002E-2</v>
      </c>
      <c r="T66" s="208">
        <v>653.94000000000005</v>
      </c>
      <c r="U66" s="210">
        <v>-0.14499999999999999</v>
      </c>
      <c r="V66" s="213">
        <v>569555</v>
      </c>
      <c r="W66" s="210">
        <v>3.4000000000000002E-2</v>
      </c>
      <c r="X66" s="214">
        <v>3166.06</v>
      </c>
      <c r="Y66" s="213">
        <v>527004</v>
      </c>
      <c r="Z66" s="210">
        <v>3.1E-2</v>
      </c>
      <c r="AA66" s="214">
        <v>3700</v>
      </c>
      <c r="AB66" s="213">
        <v>514234</v>
      </c>
      <c r="AC66" s="210">
        <v>2.8000000000000001E-2</v>
      </c>
      <c r="AD66" s="214">
        <v>3368.48</v>
      </c>
      <c r="AE66" s="210">
        <v>-9.7000000000000003E-2</v>
      </c>
    </row>
    <row r="67" spans="1:31" x14ac:dyDescent="0.3">
      <c r="A67" s="208" t="s">
        <v>2110</v>
      </c>
      <c r="B67" s="213">
        <v>160</v>
      </c>
      <c r="C67" s="210">
        <v>4.9535603715170282E-2</v>
      </c>
      <c r="D67" s="208">
        <v>65.454545454545396</v>
      </c>
      <c r="E67" s="213">
        <v>252</v>
      </c>
      <c r="F67" s="210">
        <v>6.5301891681782839E-2</v>
      </c>
      <c r="G67" s="208">
        <v>92.727272727272705</v>
      </c>
      <c r="H67" s="213">
        <v>329</v>
      </c>
      <c r="I67" s="210">
        <v>7.7175697865353041E-2</v>
      </c>
      <c r="J67" s="208">
        <v>77.575760000000002</v>
      </c>
      <c r="K67" s="210">
        <v>1.0562499999999999</v>
      </c>
      <c r="L67" s="213">
        <v>42191</v>
      </c>
      <c r="M67" s="210">
        <v>0.115</v>
      </c>
      <c r="N67" s="214">
        <v>1049.0899999999999</v>
      </c>
      <c r="O67" s="213">
        <v>40067</v>
      </c>
      <c r="P67" s="210">
        <v>0.107</v>
      </c>
      <c r="Q67" s="214">
        <v>1030.9100000000001</v>
      </c>
      <c r="R67" s="213">
        <v>43380</v>
      </c>
      <c r="S67" s="210">
        <v>0.106</v>
      </c>
      <c r="T67" s="208">
        <v>986.06</v>
      </c>
      <c r="U67" s="210">
        <v>2.8000000000000001E-2</v>
      </c>
      <c r="V67" s="213">
        <v>1833165</v>
      </c>
      <c r="W67" s="210">
        <v>0.11</v>
      </c>
      <c r="X67" s="214">
        <v>7343.03</v>
      </c>
      <c r="Y67" s="213">
        <v>1910340</v>
      </c>
      <c r="Z67" s="210">
        <v>0.111</v>
      </c>
      <c r="AA67" s="214">
        <v>6383.64</v>
      </c>
      <c r="AB67" s="213">
        <v>1942421</v>
      </c>
      <c r="AC67" s="210">
        <v>0.104</v>
      </c>
      <c r="AD67" s="214">
        <v>7973.94</v>
      </c>
      <c r="AE67" s="210">
        <v>0.06</v>
      </c>
    </row>
    <row r="68" spans="1:31" x14ac:dyDescent="0.3">
      <c r="A68" s="208" t="s">
        <v>2111</v>
      </c>
      <c r="B68" s="213">
        <v>164</v>
      </c>
      <c r="C68" s="210">
        <v>5.0773993808049533E-2</v>
      </c>
      <c r="D68" s="208">
        <v>67.878787878787804</v>
      </c>
      <c r="E68" s="213">
        <v>152</v>
      </c>
      <c r="F68" s="210">
        <v>3.9388442601710288E-2</v>
      </c>
      <c r="G68" s="208">
        <v>46.060606060605998</v>
      </c>
      <c r="H68" s="213">
        <v>118</v>
      </c>
      <c r="I68" s="210">
        <v>2.768003753225428E-2</v>
      </c>
      <c r="J68" s="208">
        <v>44.848483999999999</v>
      </c>
      <c r="K68" s="210">
        <v>-0.28048780487804881</v>
      </c>
      <c r="L68" s="213">
        <v>16839</v>
      </c>
      <c r="M68" s="210">
        <v>4.5999999999999999E-2</v>
      </c>
      <c r="N68" s="208">
        <v>620</v>
      </c>
      <c r="O68" s="213">
        <v>17703</v>
      </c>
      <c r="P68" s="210">
        <v>4.7E-2</v>
      </c>
      <c r="Q68" s="208">
        <v>709.7</v>
      </c>
      <c r="R68" s="213">
        <v>23462</v>
      </c>
      <c r="S68" s="210">
        <v>5.7000000000000002E-2</v>
      </c>
      <c r="T68" s="208">
        <v>735.15</v>
      </c>
      <c r="U68" s="210">
        <v>0.39300000000000002</v>
      </c>
      <c r="V68" s="213">
        <v>782174</v>
      </c>
      <c r="W68" s="210">
        <v>4.7E-2</v>
      </c>
      <c r="X68" s="214">
        <v>3563.64</v>
      </c>
      <c r="Y68" s="213">
        <v>808614</v>
      </c>
      <c r="Z68" s="210">
        <v>4.7E-2</v>
      </c>
      <c r="AA68" s="214">
        <v>4143.6400000000003</v>
      </c>
      <c r="AB68" s="213">
        <v>1028818</v>
      </c>
      <c r="AC68" s="210">
        <v>5.5E-2</v>
      </c>
      <c r="AD68" s="214">
        <v>4473.33</v>
      </c>
      <c r="AE68" s="210">
        <v>0.315</v>
      </c>
    </row>
    <row r="69" spans="1:31" x14ac:dyDescent="0.3">
      <c r="A69" s="208" t="s">
        <v>2112</v>
      </c>
      <c r="B69" s="213">
        <v>0</v>
      </c>
      <c r="C69" s="210">
        <v>0</v>
      </c>
      <c r="D69" s="208">
        <v>80</v>
      </c>
      <c r="E69" s="213">
        <v>17</v>
      </c>
      <c r="F69" s="210">
        <v>4.4052863436123352E-3</v>
      </c>
      <c r="G69" s="208">
        <v>15.757575757575699</v>
      </c>
      <c r="H69" s="213">
        <v>17</v>
      </c>
      <c r="I69" s="210">
        <v>3.9878020173586678E-3</v>
      </c>
      <c r="J69" s="208">
        <v>17.575758</v>
      </c>
      <c r="K69" s="210"/>
      <c r="L69" s="213">
        <v>6253</v>
      </c>
      <c r="M69" s="210">
        <v>1.7000000000000001E-2</v>
      </c>
      <c r="N69" s="208">
        <v>390.3</v>
      </c>
      <c r="O69" s="213">
        <v>4852</v>
      </c>
      <c r="P69" s="210">
        <v>1.2999999999999999E-2</v>
      </c>
      <c r="Q69" s="208">
        <v>320.61</v>
      </c>
      <c r="R69" s="213">
        <v>5129</v>
      </c>
      <c r="S69" s="210">
        <v>1.2999999999999999E-2</v>
      </c>
      <c r="T69" s="208">
        <v>389.09</v>
      </c>
      <c r="U69" s="210">
        <v>-0.18</v>
      </c>
      <c r="V69" s="213">
        <v>499869</v>
      </c>
      <c r="W69" s="210">
        <v>0.03</v>
      </c>
      <c r="X69" s="214">
        <v>2912.73</v>
      </c>
      <c r="Y69" s="213">
        <v>495819</v>
      </c>
      <c r="Z69" s="210">
        <v>2.9000000000000001E-2</v>
      </c>
      <c r="AA69" s="214">
        <v>3311.52</v>
      </c>
      <c r="AB69" s="213">
        <v>542674</v>
      </c>
      <c r="AC69" s="210">
        <v>2.9000000000000001E-2</v>
      </c>
      <c r="AD69" s="214">
        <v>4341.21</v>
      </c>
      <c r="AE69" s="210">
        <v>8.5999999999999993E-2</v>
      </c>
    </row>
    <row r="70" spans="1:31" x14ac:dyDescent="0.3">
      <c r="A70" s="208" t="s">
        <v>2113</v>
      </c>
      <c r="B70" s="213">
        <v>46</v>
      </c>
      <c r="C70" s="210">
        <v>1.4241486068111455E-2</v>
      </c>
      <c r="D70" s="208">
        <v>27.272727272727199</v>
      </c>
      <c r="E70" s="213">
        <v>0</v>
      </c>
      <c r="F70" s="210">
        <v>0</v>
      </c>
      <c r="G70" s="208">
        <v>11.5151515151515</v>
      </c>
      <c r="H70" s="213">
        <v>79</v>
      </c>
      <c r="I70" s="210">
        <v>1.8531550551254983E-2</v>
      </c>
      <c r="J70" s="208">
        <v>36.363636</v>
      </c>
      <c r="K70" s="210">
        <v>0.71739130434782605</v>
      </c>
      <c r="L70" s="213">
        <v>19396</v>
      </c>
      <c r="M70" s="210">
        <v>5.2999999999999999E-2</v>
      </c>
      <c r="N70" s="208">
        <v>696.36</v>
      </c>
      <c r="O70" s="213">
        <v>18128</v>
      </c>
      <c r="P70" s="210">
        <v>4.8000000000000001E-2</v>
      </c>
      <c r="Q70" s="208">
        <v>588.48</v>
      </c>
      <c r="R70" s="213">
        <v>18509</v>
      </c>
      <c r="S70" s="210">
        <v>4.4999999999999998E-2</v>
      </c>
      <c r="T70" s="208">
        <v>746.06</v>
      </c>
      <c r="U70" s="210">
        <v>-4.5999999999999999E-2</v>
      </c>
      <c r="V70" s="213">
        <v>1166047</v>
      </c>
      <c r="W70" s="210">
        <v>7.0000000000000007E-2</v>
      </c>
      <c r="X70" s="214">
        <v>4752.12</v>
      </c>
      <c r="Y70" s="213">
        <v>1075345</v>
      </c>
      <c r="Z70" s="210">
        <v>6.2E-2</v>
      </c>
      <c r="AA70" s="214">
        <v>4914.55</v>
      </c>
      <c r="AB70" s="213">
        <v>1118253</v>
      </c>
      <c r="AC70" s="210">
        <v>0.06</v>
      </c>
      <c r="AD70" s="214">
        <v>5002.42</v>
      </c>
      <c r="AE70" s="210">
        <v>-4.1000000000000002E-2</v>
      </c>
    </row>
    <row r="71" spans="1:31" x14ac:dyDescent="0.3">
      <c r="A71" s="208" t="s">
        <v>2114</v>
      </c>
      <c r="B71" s="213">
        <v>83</v>
      </c>
      <c r="C71" s="210">
        <v>2.5696594427244583E-2</v>
      </c>
      <c r="D71" s="208">
        <v>31.515151515151501</v>
      </c>
      <c r="E71" s="213">
        <v>16</v>
      </c>
      <c r="F71" s="210">
        <v>4.1461518528116094E-3</v>
      </c>
      <c r="G71" s="208">
        <v>10.909090909090899</v>
      </c>
      <c r="H71" s="213">
        <v>196</v>
      </c>
      <c r="I71" s="210">
        <v>4.5977011494252873E-2</v>
      </c>
      <c r="J71" s="208">
        <v>84.848489999999998</v>
      </c>
      <c r="K71" s="210">
        <v>1.3614457831325302</v>
      </c>
      <c r="L71" s="213">
        <v>30531</v>
      </c>
      <c r="M71" s="210">
        <v>8.3000000000000004E-2</v>
      </c>
      <c r="N71" s="208">
        <v>738.18</v>
      </c>
      <c r="O71" s="213">
        <v>30210</v>
      </c>
      <c r="P71" s="210">
        <v>8.1000000000000003E-2</v>
      </c>
      <c r="Q71" s="208">
        <v>687.27</v>
      </c>
      <c r="R71" s="213">
        <v>37345</v>
      </c>
      <c r="S71" s="210">
        <v>9.0999999999999998E-2</v>
      </c>
      <c r="T71" s="214">
        <v>1123.03</v>
      </c>
      <c r="U71" s="210">
        <v>0.223</v>
      </c>
      <c r="V71" s="213">
        <v>2031092</v>
      </c>
      <c r="W71" s="210">
        <v>0.122</v>
      </c>
      <c r="X71" s="214">
        <v>5936.97</v>
      </c>
      <c r="Y71" s="213">
        <v>2219057</v>
      </c>
      <c r="Z71" s="210">
        <v>0.129</v>
      </c>
      <c r="AA71" s="214">
        <v>7446.67</v>
      </c>
      <c r="AB71" s="213">
        <v>2581266</v>
      </c>
      <c r="AC71" s="210">
        <v>0.13800000000000001</v>
      </c>
      <c r="AD71" s="214">
        <v>8415.76</v>
      </c>
      <c r="AE71" s="210">
        <v>0.27100000000000002</v>
      </c>
    </row>
    <row r="72" spans="1:31" x14ac:dyDescent="0.3">
      <c r="A72" s="208" t="s">
        <v>2115</v>
      </c>
      <c r="B72" s="213">
        <v>295</v>
      </c>
      <c r="C72" s="210">
        <v>9.1331269349845201E-2</v>
      </c>
      <c r="D72" s="208">
        <v>85.454545454545396</v>
      </c>
      <c r="E72" s="213">
        <v>350</v>
      </c>
      <c r="F72" s="210">
        <v>9.0697071780253949E-2</v>
      </c>
      <c r="G72" s="208">
        <v>81.818181818181799</v>
      </c>
      <c r="H72" s="213">
        <v>343</v>
      </c>
      <c r="I72" s="210">
        <v>8.0459770114942528E-2</v>
      </c>
      <c r="J72" s="214">
        <v>72.121215800000002</v>
      </c>
      <c r="K72" s="210">
        <v>0.16271186440677965</v>
      </c>
      <c r="L72" s="213">
        <v>84592</v>
      </c>
      <c r="M72" s="210">
        <v>0.23</v>
      </c>
      <c r="N72" s="214">
        <v>1147.27</v>
      </c>
      <c r="O72" s="213">
        <v>88278</v>
      </c>
      <c r="P72" s="210">
        <v>0.23599999999999999</v>
      </c>
      <c r="Q72" s="214">
        <v>1027.8800000000001</v>
      </c>
      <c r="R72" s="213">
        <v>100999</v>
      </c>
      <c r="S72" s="210">
        <v>0.247</v>
      </c>
      <c r="T72" s="214">
        <v>1423.03</v>
      </c>
      <c r="U72" s="210">
        <v>0.19400000000000001</v>
      </c>
      <c r="V72" s="213">
        <v>3341712</v>
      </c>
      <c r="W72" s="210">
        <v>0.20100000000000001</v>
      </c>
      <c r="X72" s="214">
        <v>10725.45</v>
      </c>
      <c r="Y72" s="213">
        <v>3616356</v>
      </c>
      <c r="Z72" s="210">
        <v>0.21</v>
      </c>
      <c r="AA72" s="214">
        <v>8558.7900000000009</v>
      </c>
      <c r="AB72" s="213">
        <v>3960265</v>
      </c>
      <c r="AC72" s="210">
        <v>0.21199999999999999</v>
      </c>
      <c r="AD72" s="214">
        <v>11342.42</v>
      </c>
      <c r="AE72" s="210">
        <v>0.185</v>
      </c>
    </row>
    <row r="73" spans="1:31" x14ac:dyDescent="0.3">
      <c r="A73" s="208" t="s">
        <v>2116</v>
      </c>
      <c r="B73" s="213">
        <v>228</v>
      </c>
      <c r="C73" s="210">
        <v>7.0588235294117646E-2</v>
      </c>
      <c r="D73" s="208">
        <v>69.090909090909093</v>
      </c>
      <c r="E73" s="213">
        <v>53</v>
      </c>
      <c r="F73" s="210">
        <v>1.3734128012438455E-2</v>
      </c>
      <c r="G73" s="208">
        <v>27.272727272727199</v>
      </c>
      <c r="H73" s="213">
        <v>78</v>
      </c>
      <c r="I73" s="210">
        <v>1.8296973961998593E-2</v>
      </c>
      <c r="J73" s="208">
        <v>35.757576</v>
      </c>
      <c r="K73" s="210">
        <v>-0.65789473684210531</v>
      </c>
      <c r="L73" s="213">
        <v>29291</v>
      </c>
      <c r="M73" s="210">
        <v>0.08</v>
      </c>
      <c r="N73" s="208">
        <v>849.09</v>
      </c>
      <c r="O73" s="213">
        <v>32924</v>
      </c>
      <c r="P73" s="210">
        <v>8.7999999999999995E-2</v>
      </c>
      <c r="Q73" s="214">
        <v>1039.3900000000001</v>
      </c>
      <c r="R73" s="213">
        <v>33497</v>
      </c>
      <c r="S73" s="210">
        <v>8.2000000000000003E-2</v>
      </c>
      <c r="T73" s="208">
        <v>947.88</v>
      </c>
      <c r="U73" s="210">
        <v>0.14399999999999999</v>
      </c>
      <c r="V73" s="213">
        <v>1535354</v>
      </c>
      <c r="W73" s="210">
        <v>9.1999999999999998E-2</v>
      </c>
      <c r="X73" s="214">
        <v>7220</v>
      </c>
      <c r="Y73" s="213">
        <v>1764129</v>
      </c>
      <c r="Z73" s="210">
        <v>0.10199999999999999</v>
      </c>
      <c r="AA73" s="214">
        <v>6693.33</v>
      </c>
      <c r="AB73" s="213">
        <v>1894858</v>
      </c>
      <c r="AC73" s="210">
        <v>0.10199999999999999</v>
      </c>
      <c r="AD73" s="214">
        <v>7576.36</v>
      </c>
      <c r="AE73" s="210">
        <v>0.23400000000000001</v>
      </c>
    </row>
    <row r="74" spans="1:31" x14ac:dyDescent="0.3">
      <c r="A74" s="208" t="s">
        <v>2117</v>
      </c>
      <c r="B74" s="213">
        <v>29</v>
      </c>
      <c r="C74" s="210">
        <v>8.9783281733746122E-3</v>
      </c>
      <c r="D74" s="208">
        <v>20.606060606060598</v>
      </c>
      <c r="E74" s="213">
        <v>55</v>
      </c>
      <c r="F74" s="210">
        <v>1.4252396994039906E-2</v>
      </c>
      <c r="G74" s="208">
        <v>34.545454545454497</v>
      </c>
      <c r="H74" s="213">
        <v>39</v>
      </c>
      <c r="I74" s="210">
        <v>9.1484869809992965E-3</v>
      </c>
      <c r="J74" s="208">
        <v>27.878788</v>
      </c>
      <c r="K74" s="210">
        <v>0.34482758620689657</v>
      </c>
      <c r="L74" s="213">
        <v>17009</v>
      </c>
      <c r="M74" s="210">
        <v>4.5999999999999999E-2</v>
      </c>
      <c r="N74" s="208">
        <v>650.91</v>
      </c>
      <c r="O74" s="213">
        <v>18182</v>
      </c>
      <c r="P74" s="210">
        <v>4.9000000000000002E-2</v>
      </c>
      <c r="Q74" s="208">
        <v>661.21</v>
      </c>
      <c r="R74" s="213">
        <v>19527</v>
      </c>
      <c r="S74" s="210">
        <v>4.8000000000000001E-2</v>
      </c>
      <c r="T74" s="208">
        <v>736.97</v>
      </c>
      <c r="U74" s="210">
        <v>0.14799999999999999</v>
      </c>
      <c r="V74" s="213">
        <v>869433</v>
      </c>
      <c r="W74" s="210">
        <v>5.1999999999999998E-2</v>
      </c>
      <c r="X74" s="214">
        <v>4905.45</v>
      </c>
      <c r="Y74" s="213">
        <v>925941</v>
      </c>
      <c r="Z74" s="210">
        <v>5.3999999999999999E-2</v>
      </c>
      <c r="AA74" s="214">
        <v>4598.79</v>
      </c>
      <c r="AB74" s="213">
        <v>952302</v>
      </c>
      <c r="AC74" s="210">
        <v>5.0999999999999997E-2</v>
      </c>
      <c r="AD74" s="214">
        <v>5337.58</v>
      </c>
      <c r="AE74" s="210">
        <v>9.5000000000000001E-2</v>
      </c>
    </row>
    <row r="75" spans="1:31" x14ac:dyDescent="0.3">
      <c r="A75" s="208" t="s">
        <v>2118</v>
      </c>
      <c r="B75" s="213">
        <v>56</v>
      </c>
      <c r="C75" s="210">
        <v>1.7337461300309599E-2</v>
      </c>
      <c r="D75" s="208">
        <v>32.727272727272698</v>
      </c>
      <c r="E75" s="213">
        <v>88</v>
      </c>
      <c r="F75" s="210">
        <v>2.2803835190463851E-2</v>
      </c>
      <c r="G75" s="208">
        <v>40.606060606060602</v>
      </c>
      <c r="H75" s="213">
        <v>86</v>
      </c>
      <c r="I75" s="210">
        <v>2.017358667604973E-2</v>
      </c>
      <c r="J75" s="208">
        <v>38.787880000000001</v>
      </c>
      <c r="K75" s="210">
        <v>0.5357142857142857</v>
      </c>
      <c r="L75" s="213">
        <v>22139</v>
      </c>
      <c r="M75" s="210">
        <v>0.06</v>
      </c>
      <c r="N75" s="208">
        <v>683.03</v>
      </c>
      <c r="O75" s="213">
        <v>22702</v>
      </c>
      <c r="P75" s="210">
        <v>6.0999999999999999E-2</v>
      </c>
      <c r="Q75" s="208">
        <v>643.03</v>
      </c>
      <c r="R75" s="213">
        <v>25039</v>
      </c>
      <c r="S75" s="210">
        <v>6.0999999999999999E-2</v>
      </c>
      <c r="T75" s="208">
        <v>868.48</v>
      </c>
      <c r="U75" s="210">
        <v>0.13100000000000001</v>
      </c>
      <c r="V75" s="213">
        <v>769546</v>
      </c>
      <c r="W75" s="210">
        <v>4.5999999999999999E-2</v>
      </c>
      <c r="X75" s="214">
        <v>4275.76</v>
      </c>
      <c r="Y75" s="213">
        <v>774573</v>
      </c>
      <c r="Z75" s="210">
        <v>4.4999999999999998E-2</v>
      </c>
      <c r="AA75" s="214">
        <v>4542.42</v>
      </c>
      <c r="AB75" s="213">
        <v>850479</v>
      </c>
      <c r="AC75" s="210">
        <v>4.5999999999999999E-2</v>
      </c>
      <c r="AD75" s="214">
        <v>5041.21</v>
      </c>
      <c r="AE75" s="210">
        <v>0.105</v>
      </c>
    </row>
    <row r="76" spans="1:31" x14ac:dyDescent="0.3">
      <c r="A76" s="208" t="s">
        <v>2119</v>
      </c>
      <c r="B76" s="213">
        <v>178</v>
      </c>
      <c r="C76" s="210">
        <v>5.5108359133126936E-2</v>
      </c>
      <c r="D76" s="208">
        <v>68.484848484848399</v>
      </c>
      <c r="E76" s="213">
        <v>282</v>
      </c>
      <c r="F76" s="210">
        <v>7.3075926405804612E-2</v>
      </c>
      <c r="G76" s="208">
        <v>73.939393939393895</v>
      </c>
      <c r="H76" s="213">
        <v>374</v>
      </c>
      <c r="I76" s="210">
        <v>8.7731644381890683E-2</v>
      </c>
      <c r="J76" s="214">
        <v>81.212119999999999</v>
      </c>
      <c r="K76" s="210">
        <v>1.101123595505618</v>
      </c>
      <c r="L76" s="213">
        <v>104562</v>
      </c>
      <c r="M76" s="210">
        <v>0.28399999999999997</v>
      </c>
      <c r="N76" s="214">
        <v>1124.8499999999999</v>
      </c>
      <c r="O76" s="213">
        <v>107200</v>
      </c>
      <c r="P76" s="210">
        <v>0.28599999999999998</v>
      </c>
      <c r="Q76" s="214">
        <v>1244.24</v>
      </c>
      <c r="R76" s="213">
        <v>127355</v>
      </c>
      <c r="S76" s="210">
        <v>0.312</v>
      </c>
      <c r="T76" s="214">
        <v>1584.85</v>
      </c>
      <c r="U76" s="210">
        <v>0.218</v>
      </c>
      <c r="V76" s="213">
        <v>6022109</v>
      </c>
      <c r="W76" s="210">
        <v>0.36199999999999999</v>
      </c>
      <c r="X76" s="214">
        <v>16343.64</v>
      </c>
      <c r="Y76" s="213">
        <v>6433784</v>
      </c>
      <c r="Z76" s="210">
        <v>0.373</v>
      </c>
      <c r="AA76" s="214">
        <v>15093.33</v>
      </c>
      <c r="AB76" s="213">
        <v>7517770</v>
      </c>
      <c r="AC76" s="210">
        <v>0.40300000000000002</v>
      </c>
      <c r="AD76" s="214">
        <v>20818.79</v>
      </c>
      <c r="AE76" s="210">
        <v>0.248</v>
      </c>
    </row>
    <row r="77" spans="1:31" x14ac:dyDescent="0.3">
      <c r="A77" s="208" t="s">
        <v>2106</v>
      </c>
      <c r="B77" s="208">
        <v>54</v>
      </c>
      <c r="C77" s="210">
        <v>1.6718266253869969E-2</v>
      </c>
      <c r="D77" s="208">
        <v>41.212121212121197</v>
      </c>
      <c r="E77" s="208">
        <v>109</v>
      </c>
      <c r="F77" s="210">
        <v>2.8245659497279089E-2</v>
      </c>
      <c r="G77" s="208">
        <v>52.121212121212103</v>
      </c>
      <c r="H77" s="213">
        <v>0</v>
      </c>
      <c r="I77" s="210">
        <v>0</v>
      </c>
      <c r="J77" s="208">
        <v>12.727273</v>
      </c>
      <c r="K77" s="210">
        <v>-1</v>
      </c>
      <c r="L77" s="213">
        <v>3654</v>
      </c>
      <c r="M77" s="210">
        <v>0.01</v>
      </c>
      <c r="N77" s="208">
        <v>247.27</v>
      </c>
      <c r="O77" s="213">
        <v>3917</v>
      </c>
      <c r="P77" s="210">
        <v>0.01</v>
      </c>
      <c r="Q77" s="208">
        <v>258.79000000000002</v>
      </c>
      <c r="R77" s="213">
        <v>3793</v>
      </c>
      <c r="S77" s="210">
        <v>8.9999999999999993E-3</v>
      </c>
      <c r="T77" s="208">
        <v>253.94</v>
      </c>
      <c r="U77" s="210">
        <v>3.7999999999999999E-2</v>
      </c>
      <c r="V77" s="213">
        <v>56841</v>
      </c>
      <c r="W77" s="210">
        <v>3.0000000000000001E-3</v>
      </c>
      <c r="X77" s="214">
        <v>1040</v>
      </c>
      <c r="Y77" s="213">
        <v>60805</v>
      </c>
      <c r="Z77" s="210">
        <v>4.0000000000000001E-3</v>
      </c>
      <c r="AA77" s="214">
        <v>1160.6099999999999</v>
      </c>
      <c r="AB77" s="213">
        <v>63300</v>
      </c>
      <c r="AC77" s="210">
        <v>3.0000000000000001E-3</v>
      </c>
      <c r="AD77" s="214">
        <v>1233.33</v>
      </c>
      <c r="AE77" s="210">
        <v>0.114</v>
      </c>
    </row>
    <row r="78" spans="1:31" x14ac:dyDescent="0.3">
      <c r="A78" s="208" t="s">
        <v>2107</v>
      </c>
      <c r="B78" s="213">
        <v>0</v>
      </c>
      <c r="C78" s="210">
        <v>0</v>
      </c>
      <c r="D78" s="208">
        <v>80</v>
      </c>
      <c r="E78" s="213">
        <v>19</v>
      </c>
      <c r="F78" s="210">
        <v>4.9235553252137861E-3</v>
      </c>
      <c r="G78" s="208">
        <v>18.181818181818102</v>
      </c>
      <c r="H78" s="213">
        <v>0</v>
      </c>
      <c r="I78" s="210">
        <v>0</v>
      </c>
      <c r="J78" s="208">
        <v>12.727273</v>
      </c>
      <c r="K78" s="210"/>
      <c r="L78" s="213">
        <v>3115</v>
      </c>
      <c r="M78" s="210">
        <v>8.0000000000000002E-3</v>
      </c>
      <c r="N78" s="208">
        <v>181.21</v>
      </c>
      <c r="O78" s="213">
        <v>3394</v>
      </c>
      <c r="P78" s="210">
        <v>8.9999999999999993E-3</v>
      </c>
      <c r="Q78" s="208">
        <v>278.79000000000002</v>
      </c>
      <c r="R78" s="213">
        <v>4231</v>
      </c>
      <c r="S78" s="210">
        <v>0.01</v>
      </c>
      <c r="T78" s="208">
        <v>340</v>
      </c>
      <c r="U78" s="210">
        <v>0.35799999999999998</v>
      </c>
      <c r="V78" s="213">
        <v>200432</v>
      </c>
      <c r="W78" s="210">
        <v>1.2E-2</v>
      </c>
      <c r="X78" s="214">
        <v>1949.09</v>
      </c>
      <c r="Y78" s="213">
        <v>179621</v>
      </c>
      <c r="Z78" s="210">
        <v>0.01</v>
      </c>
      <c r="AA78" s="214">
        <v>1950.91</v>
      </c>
      <c r="AB78" s="213">
        <v>239446</v>
      </c>
      <c r="AC78" s="210">
        <v>1.2999999999999999E-2</v>
      </c>
      <c r="AD78" s="214">
        <v>2476.36</v>
      </c>
      <c r="AE78" s="210">
        <v>0.19500000000000001</v>
      </c>
    </row>
    <row r="79" spans="1:31" x14ac:dyDescent="0.3">
      <c r="A79" s="208" t="s">
        <v>2108</v>
      </c>
      <c r="B79" s="213">
        <v>0</v>
      </c>
      <c r="C79" s="210">
        <v>0</v>
      </c>
      <c r="D79" s="208">
        <v>80</v>
      </c>
      <c r="E79" s="213">
        <v>0</v>
      </c>
      <c r="F79" s="210">
        <v>0</v>
      </c>
      <c r="G79" s="208">
        <v>11.5151515151515</v>
      </c>
      <c r="H79" s="213">
        <v>41</v>
      </c>
      <c r="I79" s="210">
        <v>9.6176401595120808E-3</v>
      </c>
      <c r="J79" s="208">
        <v>27.272728000000001</v>
      </c>
      <c r="K79" s="210"/>
      <c r="L79" s="213">
        <v>5196</v>
      </c>
      <c r="M79" s="210">
        <v>1.4E-2</v>
      </c>
      <c r="N79" s="208">
        <v>298.79000000000002</v>
      </c>
      <c r="O79" s="213">
        <v>4952</v>
      </c>
      <c r="P79" s="210">
        <v>1.2999999999999999E-2</v>
      </c>
      <c r="Q79" s="208">
        <v>333.94</v>
      </c>
      <c r="R79" s="213">
        <v>5306</v>
      </c>
      <c r="S79" s="210">
        <v>1.2999999999999999E-2</v>
      </c>
      <c r="T79" s="208">
        <v>329.09</v>
      </c>
      <c r="U79" s="210">
        <v>2.1000000000000001E-2</v>
      </c>
      <c r="V79" s="213">
        <v>608329</v>
      </c>
      <c r="W79" s="210">
        <v>3.6999999999999998E-2</v>
      </c>
      <c r="X79" s="214">
        <v>4297.58</v>
      </c>
      <c r="Y79" s="213">
        <v>630592</v>
      </c>
      <c r="Z79" s="210">
        <v>3.6999999999999998E-2</v>
      </c>
      <c r="AA79" s="214">
        <v>3556.97</v>
      </c>
      <c r="AB79" s="213">
        <v>669807</v>
      </c>
      <c r="AC79" s="210">
        <v>3.5999999999999997E-2</v>
      </c>
      <c r="AD79" s="214">
        <v>4857.58</v>
      </c>
      <c r="AE79" s="210">
        <v>0.10100000000000001</v>
      </c>
    </row>
    <row r="80" spans="1:31" x14ac:dyDescent="0.3">
      <c r="A80" s="208" t="s">
        <v>2109</v>
      </c>
      <c r="B80" s="208">
        <v>13</v>
      </c>
      <c r="C80" s="210">
        <v>4.0247678018575849E-3</v>
      </c>
      <c r="D80" s="208">
        <v>12.1212121212121</v>
      </c>
      <c r="E80" s="208">
        <v>0</v>
      </c>
      <c r="F80" s="210">
        <v>0</v>
      </c>
      <c r="G80" s="208">
        <v>11.5151515151515</v>
      </c>
      <c r="H80" s="208">
        <v>40</v>
      </c>
      <c r="I80" s="210">
        <v>9.3830635702556887E-3</v>
      </c>
      <c r="J80" s="208">
        <v>37.5757561</v>
      </c>
      <c r="K80" s="210">
        <v>2.0769230769230771</v>
      </c>
      <c r="L80" s="213">
        <v>1627</v>
      </c>
      <c r="M80" s="210">
        <v>4.0000000000000001E-3</v>
      </c>
      <c r="N80" s="208">
        <v>198.79</v>
      </c>
      <c r="O80" s="213">
        <v>1771</v>
      </c>
      <c r="P80" s="210">
        <v>5.0000000000000001E-3</v>
      </c>
      <c r="Q80" s="208">
        <v>189.7</v>
      </c>
      <c r="R80" s="213">
        <v>1774</v>
      </c>
      <c r="S80" s="210">
        <v>4.0000000000000001E-3</v>
      </c>
      <c r="T80" s="208">
        <v>204.85</v>
      </c>
      <c r="U80" s="210">
        <v>0.09</v>
      </c>
      <c r="V80" s="213">
        <v>104376</v>
      </c>
      <c r="W80" s="210">
        <v>6.0000000000000001E-3</v>
      </c>
      <c r="X80" s="214">
        <v>1259.3900000000001</v>
      </c>
      <c r="Y80" s="213">
        <v>105590</v>
      </c>
      <c r="Z80" s="210">
        <v>6.0000000000000001E-3</v>
      </c>
      <c r="AA80" s="214">
        <v>1395.15</v>
      </c>
      <c r="AB80" s="213">
        <v>111033</v>
      </c>
      <c r="AC80" s="210">
        <v>6.0000000000000001E-3</v>
      </c>
      <c r="AD80" s="214">
        <v>1593.33</v>
      </c>
      <c r="AE80" s="210">
        <v>6.4000000000000001E-2</v>
      </c>
    </row>
    <row r="81" spans="1:31" x14ac:dyDescent="0.3">
      <c r="A81" s="208" t="s">
        <v>2110</v>
      </c>
      <c r="B81" s="213">
        <v>0</v>
      </c>
      <c r="C81" s="210">
        <v>0</v>
      </c>
      <c r="D81" s="208">
        <v>80</v>
      </c>
      <c r="E81" s="213">
        <v>11</v>
      </c>
      <c r="F81" s="210">
        <v>2.8504793988079814E-3</v>
      </c>
      <c r="G81" s="208">
        <v>10.303030303030299</v>
      </c>
      <c r="H81" s="213">
        <v>31</v>
      </c>
      <c r="I81" s="210">
        <v>7.2718742669481582E-3</v>
      </c>
      <c r="J81" s="208">
        <v>26.666665999999999</v>
      </c>
      <c r="K81" s="210"/>
      <c r="L81" s="213">
        <v>3460</v>
      </c>
      <c r="M81" s="210">
        <v>8.9999999999999993E-3</v>
      </c>
      <c r="N81" s="208">
        <v>256.36</v>
      </c>
      <c r="O81" s="213">
        <v>3328</v>
      </c>
      <c r="P81" s="210">
        <v>8.9999999999999993E-3</v>
      </c>
      <c r="Q81" s="208">
        <v>281.20999999999998</v>
      </c>
      <c r="R81" s="213">
        <v>4285</v>
      </c>
      <c r="S81" s="210">
        <v>0.01</v>
      </c>
      <c r="T81" s="208">
        <v>361.21</v>
      </c>
      <c r="U81" s="210">
        <v>0.23799999999999999</v>
      </c>
      <c r="V81" s="213">
        <v>194211</v>
      </c>
      <c r="W81" s="210">
        <v>1.2E-2</v>
      </c>
      <c r="X81" s="214">
        <v>1776.97</v>
      </c>
      <c r="Y81" s="213">
        <v>218403</v>
      </c>
      <c r="Z81" s="210">
        <v>1.2999999999999999E-2</v>
      </c>
      <c r="AA81" s="214">
        <v>2206.67</v>
      </c>
      <c r="AB81" s="213">
        <v>262552</v>
      </c>
      <c r="AC81" s="210">
        <v>1.4E-2</v>
      </c>
      <c r="AD81" s="214">
        <v>2478.79</v>
      </c>
      <c r="AE81" s="210">
        <v>0.35199999999999998</v>
      </c>
    </row>
    <row r="82" spans="1:31" x14ac:dyDescent="0.3">
      <c r="A82" s="208" t="s">
        <v>2111</v>
      </c>
      <c r="B82" s="208">
        <v>0</v>
      </c>
      <c r="C82" s="210">
        <v>0</v>
      </c>
      <c r="D82" s="208">
        <v>80</v>
      </c>
      <c r="E82" s="213">
        <v>0</v>
      </c>
      <c r="F82" s="210">
        <v>0</v>
      </c>
      <c r="G82" s="208">
        <v>11.5151515151515</v>
      </c>
      <c r="H82" s="213">
        <v>0</v>
      </c>
      <c r="I82" s="210">
        <v>0</v>
      </c>
      <c r="J82" s="208">
        <v>12.727273</v>
      </c>
      <c r="K82" s="210"/>
      <c r="L82" s="213">
        <v>1843</v>
      </c>
      <c r="M82" s="210">
        <v>5.0000000000000001E-3</v>
      </c>
      <c r="N82" s="208">
        <v>163.63999999999999</v>
      </c>
      <c r="O82" s="213">
        <v>1825</v>
      </c>
      <c r="P82" s="210">
        <v>5.0000000000000001E-3</v>
      </c>
      <c r="Q82" s="208">
        <v>175.76</v>
      </c>
      <c r="R82" s="213">
        <v>2749</v>
      </c>
      <c r="S82" s="210">
        <v>7.0000000000000001E-3</v>
      </c>
      <c r="T82" s="208">
        <v>305.45</v>
      </c>
      <c r="U82" s="210">
        <v>0.49199999999999999</v>
      </c>
      <c r="V82" s="213">
        <v>112711</v>
      </c>
      <c r="W82" s="210">
        <v>7.0000000000000001E-3</v>
      </c>
      <c r="X82" s="214">
        <v>1455.15</v>
      </c>
      <c r="Y82" s="213">
        <v>116554</v>
      </c>
      <c r="Z82" s="210">
        <v>7.0000000000000001E-3</v>
      </c>
      <c r="AA82" s="214">
        <v>1445.45</v>
      </c>
      <c r="AB82" s="213">
        <v>150499</v>
      </c>
      <c r="AC82" s="210">
        <v>8.0000000000000002E-3</v>
      </c>
      <c r="AD82" s="214">
        <v>1929.7</v>
      </c>
      <c r="AE82" s="210">
        <v>0.33500000000000002</v>
      </c>
    </row>
    <row r="83" spans="1:31" x14ac:dyDescent="0.3">
      <c r="A83" s="208" t="s">
        <v>2112</v>
      </c>
      <c r="B83" s="213">
        <v>0</v>
      </c>
      <c r="C83" s="210">
        <v>0</v>
      </c>
      <c r="D83" s="208">
        <v>80</v>
      </c>
      <c r="E83" s="213">
        <v>0</v>
      </c>
      <c r="F83" s="210">
        <v>0</v>
      </c>
      <c r="G83" s="208">
        <v>11.5151515151515</v>
      </c>
      <c r="H83" s="213">
        <v>16</v>
      </c>
      <c r="I83" s="210">
        <v>3.7532254281022752E-3</v>
      </c>
      <c r="J83" s="208">
        <v>15.757576</v>
      </c>
      <c r="K83" s="210"/>
      <c r="L83" s="213">
        <v>2463</v>
      </c>
      <c r="M83" s="210">
        <v>7.0000000000000001E-3</v>
      </c>
      <c r="N83" s="208">
        <v>255.76</v>
      </c>
      <c r="O83" s="213">
        <v>1893</v>
      </c>
      <c r="P83" s="210">
        <v>5.0000000000000001E-3</v>
      </c>
      <c r="Q83" s="208">
        <v>177.58</v>
      </c>
      <c r="R83" s="213">
        <v>2512</v>
      </c>
      <c r="S83" s="210">
        <v>6.0000000000000001E-3</v>
      </c>
      <c r="T83" s="208">
        <v>349.09</v>
      </c>
      <c r="U83" s="210">
        <v>0.02</v>
      </c>
      <c r="V83" s="213">
        <v>291057</v>
      </c>
      <c r="W83" s="210">
        <v>1.7000000000000001E-2</v>
      </c>
      <c r="X83" s="214">
        <v>2160.61</v>
      </c>
      <c r="Y83" s="213">
        <v>309283</v>
      </c>
      <c r="Z83" s="210">
        <v>1.7999999999999999E-2</v>
      </c>
      <c r="AA83" s="214">
        <v>2424.85</v>
      </c>
      <c r="AB83" s="213">
        <v>379534</v>
      </c>
      <c r="AC83" s="210">
        <v>0.02</v>
      </c>
      <c r="AD83" s="214">
        <v>3549.09</v>
      </c>
      <c r="AE83" s="210">
        <v>0.30399999999999999</v>
      </c>
    </row>
    <row r="84" spans="1:31" x14ac:dyDescent="0.3">
      <c r="A84" s="208" t="s">
        <v>2113</v>
      </c>
      <c r="B84" s="213">
        <v>11</v>
      </c>
      <c r="C84" s="210">
        <v>3.4055727554179569E-3</v>
      </c>
      <c r="D84" s="208">
        <v>11.5151515151515</v>
      </c>
      <c r="E84" s="213">
        <v>0</v>
      </c>
      <c r="F84" s="210">
        <v>0</v>
      </c>
      <c r="G84" s="208">
        <v>11.5151515151515</v>
      </c>
      <c r="H84" s="213">
        <v>0</v>
      </c>
      <c r="I84" s="210">
        <v>0</v>
      </c>
      <c r="J84" s="208">
        <v>12.727273</v>
      </c>
      <c r="K84" s="210">
        <v>-1</v>
      </c>
      <c r="L84" s="213">
        <v>6697</v>
      </c>
      <c r="M84" s="210">
        <v>1.7999999999999999E-2</v>
      </c>
      <c r="N84" s="208">
        <v>421.21</v>
      </c>
      <c r="O84" s="213">
        <v>6470</v>
      </c>
      <c r="P84" s="210">
        <v>1.7000000000000001E-2</v>
      </c>
      <c r="Q84" s="208">
        <v>320</v>
      </c>
      <c r="R84" s="213">
        <v>7377</v>
      </c>
      <c r="S84" s="210">
        <v>1.7999999999999999E-2</v>
      </c>
      <c r="T84" s="208">
        <v>395.76</v>
      </c>
      <c r="U84" s="210">
        <v>0.10199999999999999</v>
      </c>
      <c r="V84" s="213">
        <v>506890</v>
      </c>
      <c r="W84" s="210">
        <v>0.03</v>
      </c>
      <c r="X84" s="214">
        <v>3207.27</v>
      </c>
      <c r="Y84" s="213">
        <v>499665</v>
      </c>
      <c r="Z84" s="210">
        <v>2.9000000000000001E-2</v>
      </c>
      <c r="AA84" s="214">
        <v>3057.58</v>
      </c>
      <c r="AB84" s="213">
        <v>557909</v>
      </c>
      <c r="AC84" s="210">
        <v>0.03</v>
      </c>
      <c r="AD84" s="214">
        <v>3047.88</v>
      </c>
      <c r="AE84" s="210">
        <v>0.10100000000000001</v>
      </c>
    </row>
    <row r="85" spans="1:31" x14ac:dyDescent="0.3">
      <c r="A85" s="208" t="s">
        <v>2114</v>
      </c>
      <c r="B85" s="213">
        <v>12</v>
      </c>
      <c r="C85" s="210">
        <v>3.7151702786377707E-3</v>
      </c>
      <c r="D85" s="208">
        <v>11.5151515151515</v>
      </c>
      <c r="E85" s="213">
        <v>0</v>
      </c>
      <c r="F85" s="210">
        <v>0</v>
      </c>
      <c r="G85" s="208">
        <v>11.5151515151515</v>
      </c>
      <c r="H85" s="213">
        <v>23</v>
      </c>
      <c r="I85" s="210">
        <v>5.3952615528970209E-3</v>
      </c>
      <c r="J85" s="208">
        <v>20.606059999999999</v>
      </c>
      <c r="K85" s="210">
        <v>0.91666666666666663</v>
      </c>
      <c r="L85" s="213">
        <v>11472</v>
      </c>
      <c r="M85" s="210">
        <v>3.1E-2</v>
      </c>
      <c r="N85" s="208">
        <v>473.33</v>
      </c>
      <c r="O85" s="213">
        <v>10990</v>
      </c>
      <c r="P85" s="210">
        <v>2.9000000000000001E-2</v>
      </c>
      <c r="Q85" s="208">
        <v>425.45</v>
      </c>
      <c r="R85" s="213">
        <v>14918</v>
      </c>
      <c r="S85" s="210">
        <v>3.6999999999999998E-2</v>
      </c>
      <c r="T85" s="208">
        <v>620</v>
      </c>
      <c r="U85" s="210">
        <v>0.3</v>
      </c>
      <c r="V85" s="213">
        <v>1091297</v>
      </c>
      <c r="W85" s="210">
        <v>6.6000000000000003E-2</v>
      </c>
      <c r="X85" s="214">
        <v>4736.3599999999997</v>
      </c>
      <c r="Y85" s="213">
        <v>1220888</v>
      </c>
      <c r="Z85" s="210">
        <v>7.0999999999999994E-2</v>
      </c>
      <c r="AA85" s="214">
        <v>5345.45</v>
      </c>
      <c r="AB85" s="213">
        <v>1549564</v>
      </c>
      <c r="AC85" s="210">
        <v>8.3000000000000004E-2</v>
      </c>
      <c r="AD85" s="214">
        <v>6850.91</v>
      </c>
      <c r="AE85" s="210">
        <v>0.42</v>
      </c>
    </row>
    <row r="86" spans="1:31" x14ac:dyDescent="0.3">
      <c r="A86" s="208" t="s">
        <v>2115</v>
      </c>
      <c r="B86" s="213">
        <v>88</v>
      </c>
      <c r="C86" s="210">
        <v>2.7244582043343655E-2</v>
      </c>
      <c r="D86" s="208">
        <v>49.090909090909101</v>
      </c>
      <c r="E86" s="213">
        <v>135</v>
      </c>
      <c r="F86" s="210">
        <v>3.4983156258097954E-2</v>
      </c>
      <c r="G86" s="208">
        <v>48.484848484848399</v>
      </c>
      <c r="H86" s="213">
        <v>119</v>
      </c>
      <c r="I86" s="210">
        <v>2.7914614121510674E-2</v>
      </c>
      <c r="J86" s="208">
        <v>49.696968099999999</v>
      </c>
      <c r="K86" s="210">
        <v>0.35227272727272729</v>
      </c>
      <c r="L86" s="213">
        <v>49788</v>
      </c>
      <c r="M86" s="210">
        <v>0.13500000000000001</v>
      </c>
      <c r="N86" s="208">
        <v>929.09</v>
      </c>
      <c r="O86" s="213">
        <v>52618</v>
      </c>
      <c r="P86" s="210">
        <v>0.14000000000000001</v>
      </c>
      <c r="Q86" s="208">
        <v>839.39</v>
      </c>
      <c r="R86" s="213">
        <v>61378</v>
      </c>
      <c r="S86" s="210">
        <v>0.15</v>
      </c>
      <c r="T86" s="214">
        <v>1128.48</v>
      </c>
      <c r="U86" s="210">
        <v>0.23300000000000001</v>
      </c>
      <c r="V86" s="213">
        <v>2092348</v>
      </c>
      <c r="W86" s="210">
        <v>0.126</v>
      </c>
      <c r="X86" s="214">
        <v>9781.2099999999991</v>
      </c>
      <c r="Y86" s="213">
        <v>2274375</v>
      </c>
      <c r="Z86" s="210">
        <v>0.13200000000000001</v>
      </c>
      <c r="AA86" s="214">
        <v>7963.03</v>
      </c>
      <c r="AB86" s="213">
        <v>2586273</v>
      </c>
      <c r="AC86" s="210">
        <v>0.13900000000000001</v>
      </c>
      <c r="AD86" s="214">
        <v>10500.61</v>
      </c>
      <c r="AE86" s="210">
        <v>0.23599999999999999</v>
      </c>
    </row>
    <row r="87" spans="1:31" x14ac:dyDescent="0.3">
      <c r="A87" s="208" t="s">
        <v>2116</v>
      </c>
      <c r="B87" s="213">
        <v>0</v>
      </c>
      <c r="C87" s="210">
        <v>0</v>
      </c>
      <c r="D87" s="208">
        <v>80</v>
      </c>
      <c r="E87" s="213">
        <v>0</v>
      </c>
      <c r="F87" s="210">
        <v>0</v>
      </c>
      <c r="G87" s="208">
        <v>11.5151515151515</v>
      </c>
      <c r="H87" s="213">
        <v>30</v>
      </c>
      <c r="I87" s="210">
        <v>7.0372976776917661E-3</v>
      </c>
      <c r="J87" s="208">
        <v>23.030304000000001</v>
      </c>
      <c r="K87" s="210"/>
      <c r="L87" s="213">
        <v>3994</v>
      </c>
      <c r="M87" s="210">
        <v>1.0999999999999999E-2</v>
      </c>
      <c r="N87" s="208">
        <v>267.27</v>
      </c>
      <c r="O87" s="213">
        <v>4278</v>
      </c>
      <c r="P87" s="210">
        <v>1.0999999999999999E-2</v>
      </c>
      <c r="Q87" s="208">
        <v>346.67</v>
      </c>
      <c r="R87" s="213">
        <v>4582</v>
      </c>
      <c r="S87" s="210">
        <v>1.0999999999999999E-2</v>
      </c>
      <c r="T87" s="208">
        <v>335.15</v>
      </c>
      <c r="U87" s="210">
        <v>0.14699999999999999</v>
      </c>
      <c r="V87" s="213">
        <v>301018</v>
      </c>
      <c r="W87" s="210">
        <v>1.7999999999999999E-2</v>
      </c>
      <c r="X87" s="214">
        <v>2764.85</v>
      </c>
      <c r="Y87" s="213">
        <v>337750</v>
      </c>
      <c r="Z87" s="210">
        <v>0.02</v>
      </c>
      <c r="AA87" s="214">
        <v>3040</v>
      </c>
      <c r="AB87" s="213">
        <v>391935</v>
      </c>
      <c r="AC87" s="210">
        <v>2.1000000000000001E-2</v>
      </c>
      <c r="AD87" s="214">
        <v>3510.91</v>
      </c>
      <c r="AE87" s="210">
        <v>0.30199999999999999</v>
      </c>
    </row>
    <row r="88" spans="1:31" x14ac:dyDescent="0.3">
      <c r="A88" s="208" t="s">
        <v>2117</v>
      </c>
      <c r="B88" s="213">
        <v>0</v>
      </c>
      <c r="C88" s="210">
        <v>0</v>
      </c>
      <c r="D88" s="208">
        <v>80</v>
      </c>
      <c r="E88" s="213">
        <v>8</v>
      </c>
      <c r="F88" s="210">
        <v>2.0730759264058047E-3</v>
      </c>
      <c r="G88" s="208">
        <v>6.6666666666666599</v>
      </c>
      <c r="H88" s="213">
        <v>0</v>
      </c>
      <c r="I88" s="210">
        <v>0</v>
      </c>
      <c r="J88" s="208">
        <v>12.727273</v>
      </c>
      <c r="K88" s="210"/>
      <c r="L88" s="213">
        <v>2994</v>
      </c>
      <c r="M88" s="210">
        <v>8.0000000000000002E-3</v>
      </c>
      <c r="N88" s="208">
        <v>280.61</v>
      </c>
      <c r="O88" s="213">
        <v>3197</v>
      </c>
      <c r="P88" s="210">
        <v>8.9999999999999993E-3</v>
      </c>
      <c r="Q88" s="208">
        <v>230.3</v>
      </c>
      <c r="R88" s="213">
        <v>4549</v>
      </c>
      <c r="S88" s="210">
        <v>1.0999999999999999E-2</v>
      </c>
      <c r="T88" s="208">
        <v>426.06</v>
      </c>
      <c r="U88" s="210">
        <v>0.51900000000000002</v>
      </c>
      <c r="V88" s="213">
        <v>156788</v>
      </c>
      <c r="W88" s="210">
        <v>8.9999999999999993E-3</v>
      </c>
      <c r="X88" s="214">
        <v>1847.27</v>
      </c>
      <c r="Y88" s="213">
        <v>171657</v>
      </c>
      <c r="Z88" s="210">
        <v>0.01</v>
      </c>
      <c r="AA88" s="214">
        <v>1687.88</v>
      </c>
      <c r="AB88" s="213">
        <v>196127</v>
      </c>
      <c r="AC88" s="210">
        <v>1.0999999999999999E-2</v>
      </c>
      <c r="AD88" s="214">
        <v>1950.3</v>
      </c>
      <c r="AE88" s="210">
        <v>0.251</v>
      </c>
    </row>
    <row r="89" spans="1:31" x14ac:dyDescent="0.3">
      <c r="A89" s="208" t="s">
        <v>2118</v>
      </c>
      <c r="B89" s="213">
        <v>0</v>
      </c>
      <c r="C89" s="210">
        <v>0</v>
      </c>
      <c r="D89" s="208">
        <v>80</v>
      </c>
      <c r="E89" s="213">
        <v>0</v>
      </c>
      <c r="F89" s="210">
        <v>0</v>
      </c>
      <c r="G89" s="208">
        <v>11.5151515151515</v>
      </c>
      <c r="H89" s="213">
        <v>74</v>
      </c>
      <c r="I89" s="210">
        <v>1.7358667604973024E-2</v>
      </c>
      <c r="J89" s="208">
        <v>35.757576</v>
      </c>
      <c r="K89" s="210"/>
      <c r="L89" s="213">
        <v>8259</v>
      </c>
      <c r="M89" s="210">
        <v>2.1999999999999999E-2</v>
      </c>
      <c r="N89" s="208">
        <v>425.45</v>
      </c>
      <c r="O89" s="213">
        <v>8567</v>
      </c>
      <c r="P89" s="210">
        <v>2.3E-2</v>
      </c>
      <c r="Q89" s="208">
        <v>398.79</v>
      </c>
      <c r="R89" s="213">
        <v>9901</v>
      </c>
      <c r="S89" s="210">
        <v>2.4E-2</v>
      </c>
      <c r="T89" s="208">
        <v>516.97</v>
      </c>
      <c r="U89" s="210">
        <v>0.19900000000000001</v>
      </c>
      <c r="V89" s="213">
        <v>305811</v>
      </c>
      <c r="W89" s="210">
        <v>1.7999999999999999E-2</v>
      </c>
      <c r="X89" s="214">
        <v>2410.3000000000002</v>
      </c>
      <c r="Y89" s="213">
        <v>308601</v>
      </c>
      <c r="Z89" s="210">
        <v>1.7999999999999999E-2</v>
      </c>
      <c r="AA89" s="214">
        <v>2653.94</v>
      </c>
      <c r="AB89" s="213">
        <v>359791</v>
      </c>
      <c r="AC89" s="210">
        <v>1.9E-2</v>
      </c>
      <c r="AD89" s="214">
        <v>3330.3</v>
      </c>
      <c r="AE89" s="210">
        <v>0.17699999999999999</v>
      </c>
    </row>
    <row r="90" spans="1:31" x14ac:dyDescent="0.3">
      <c r="A90" s="208" t="s">
        <v>2120</v>
      </c>
      <c r="B90" s="213">
        <v>410</v>
      </c>
      <c r="C90" s="210">
        <v>0.12693498452012383</v>
      </c>
      <c r="D90" s="208">
        <v>84.242424242424207</v>
      </c>
      <c r="E90" s="213">
        <v>240</v>
      </c>
      <c r="F90" s="210">
        <v>6.2192277792174136E-2</v>
      </c>
      <c r="G90" s="208">
        <v>60</v>
      </c>
      <c r="H90" s="213">
        <v>411</v>
      </c>
      <c r="I90" s="210">
        <v>9.6410978184377202E-2</v>
      </c>
      <c r="J90" s="208">
        <v>96.363640000000004</v>
      </c>
      <c r="K90" s="210">
        <v>2.4390243902439024E-3</v>
      </c>
      <c r="L90" s="213">
        <v>67679</v>
      </c>
      <c r="M90" s="210">
        <v>0.184</v>
      </c>
      <c r="N90" s="214">
        <v>1107.27</v>
      </c>
      <c r="O90" s="213">
        <v>72044</v>
      </c>
      <c r="P90" s="210">
        <v>0.192</v>
      </c>
      <c r="Q90" s="214">
        <v>1277.58</v>
      </c>
      <c r="R90" s="213">
        <v>79821</v>
      </c>
      <c r="S90" s="210">
        <v>0.19500000000000001</v>
      </c>
      <c r="T90" s="214">
        <v>1390.3</v>
      </c>
      <c r="U90" s="210">
        <v>0.17899999999999999</v>
      </c>
      <c r="V90" s="213">
        <v>2897320</v>
      </c>
      <c r="W90" s="210">
        <v>0.17399999999999999</v>
      </c>
      <c r="X90" s="214">
        <v>9717.58</v>
      </c>
      <c r="Y90" s="213">
        <v>3237583</v>
      </c>
      <c r="Z90" s="210">
        <v>0.188</v>
      </c>
      <c r="AA90" s="214">
        <v>9750.2999999999993</v>
      </c>
      <c r="AB90" s="213">
        <v>3376613</v>
      </c>
      <c r="AC90" s="210">
        <v>0.18099999999999999</v>
      </c>
      <c r="AD90" s="214">
        <v>10650.91</v>
      </c>
      <c r="AE90" s="210">
        <v>0.16500000000000001</v>
      </c>
    </row>
    <row r="91" spans="1:31" x14ac:dyDescent="0.3">
      <c r="A91" s="208" t="s">
        <v>2106</v>
      </c>
      <c r="B91" s="208">
        <v>0</v>
      </c>
      <c r="C91" s="210">
        <v>0</v>
      </c>
      <c r="D91" s="208">
        <v>80</v>
      </c>
      <c r="E91" s="208">
        <v>10</v>
      </c>
      <c r="F91" s="210">
        <v>2.591344908007256E-3</v>
      </c>
      <c r="G91" s="208">
        <v>9.6969696969696901</v>
      </c>
      <c r="H91" s="208">
        <v>0</v>
      </c>
      <c r="I91" s="210">
        <v>0</v>
      </c>
      <c r="J91" s="208">
        <v>12.727273</v>
      </c>
      <c r="K91" s="210"/>
      <c r="L91" s="208">
        <v>641</v>
      </c>
      <c r="M91" s="210">
        <v>2E-3</v>
      </c>
      <c r="N91" s="208">
        <v>103.64</v>
      </c>
      <c r="O91" s="213">
        <v>1079</v>
      </c>
      <c r="P91" s="210">
        <v>3.0000000000000001E-3</v>
      </c>
      <c r="Q91" s="208">
        <v>181.82</v>
      </c>
      <c r="R91" s="208">
        <v>543</v>
      </c>
      <c r="S91" s="210">
        <v>1E-3</v>
      </c>
      <c r="T91" s="208">
        <v>111.52</v>
      </c>
      <c r="U91" s="210">
        <v>-0.153</v>
      </c>
      <c r="V91" s="213">
        <v>14753</v>
      </c>
      <c r="W91" s="210">
        <v>1E-3</v>
      </c>
      <c r="X91" s="208">
        <v>629.70000000000005</v>
      </c>
      <c r="Y91" s="213">
        <v>15212</v>
      </c>
      <c r="Z91" s="210">
        <v>1E-3</v>
      </c>
      <c r="AA91" s="208">
        <v>662.42</v>
      </c>
      <c r="AB91" s="213">
        <v>13821</v>
      </c>
      <c r="AC91" s="210">
        <v>1E-3</v>
      </c>
      <c r="AD91" s="208">
        <v>599.39</v>
      </c>
      <c r="AE91" s="210">
        <v>-6.3E-2</v>
      </c>
    </row>
    <row r="92" spans="1:31" x14ac:dyDescent="0.3">
      <c r="A92" s="208" t="s">
        <v>2107</v>
      </c>
      <c r="B92" s="208">
        <v>0</v>
      </c>
      <c r="C92" s="210">
        <v>0</v>
      </c>
      <c r="D92" s="208">
        <v>80</v>
      </c>
      <c r="E92" s="208">
        <v>0</v>
      </c>
      <c r="F92" s="210">
        <v>0</v>
      </c>
      <c r="G92" s="208">
        <v>11.5151515151515</v>
      </c>
      <c r="H92" s="208">
        <v>22</v>
      </c>
      <c r="I92" s="210">
        <v>5.1606849636406287E-3</v>
      </c>
      <c r="J92" s="208">
        <v>23.030304000000001</v>
      </c>
      <c r="K92" s="210"/>
      <c r="L92" s="208">
        <v>160</v>
      </c>
      <c r="M92" s="210">
        <v>0</v>
      </c>
      <c r="N92" s="208">
        <v>63.03</v>
      </c>
      <c r="O92" s="208">
        <v>50</v>
      </c>
      <c r="P92" s="210">
        <v>0</v>
      </c>
      <c r="Q92" s="208">
        <v>24.24</v>
      </c>
      <c r="R92" s="208">
        <v>149</v>
      </c>
      <c r="S92" s="210">
        <v>0</v>
      </c>
      <c r="T92" s="208">
        <v>56.36</v>
      </c>
      <c r="U92" s="210">
        <v>-6.9000000000000006E-2</v>
      </c>
      <c r="V92" s="213">
        <v>7100</v>
      </c>
      <c r="W92" s="210">
        <v>0</v>
      </c>
      <c r="X92" s="208">
        <v>473.33</v>
      </c>
      <c r="Y92" s="213">
        <v>6707</v>
      </c>
      <c r="Z92" s="210">
        <v>0</v>
      </c>
      <c r="AA92" s="208">
        <v>385.45</v>
      </c>
      <c r="AB92" s="213">
        <v>7398</v>
      </c>
      <c r="AC92" s="210">
        <v>0</v>
      </c>
      <c r="AD92" s="208">
        <v>454.55</v>
      </c>
      <c r="AE92" s="210">
        <v>4.2000000000000003E-2</v>
      </c>
    </row>
    <row r="93" spans="1:31" x14ac:dyDescent="0.3">
      <c r="A93" s="208" t="s">
        <v>2108</v>
      </c>
      <c r="B93" s="208">
        <v>0</v>
      </c>
      <c r="C93" s="210">
        <v>0</v>
      </c>
      <c r="D93" s="208">
        <v>80</v>
      </c>
      <c r="E93" s="208">
        <v>0</v>
      </c>
      <c r="F93" s="210">
        <v>0</v>
      </c>
      <c r="G93" s="208">
        <v>11.5151515151515</v>
      </c>
      <c r="H93" s="208">
        <v>0</v>
      </c>
      <c r="I93" s="210">
        <v>0</v>
      </c>
      <c r="J93" s="208">
        <v>12.727273</v>
      </c>
      <c r="K93" s="210"/>
      <c r="L93" s="208">
        <v>530</v>
      </c>
      <c r="M93" s="210">
        <v>1E-3</v>
      </c>
      <c r="N93" s="208">
        <v>103.03</v>
      </c>
      <c r="O93" s="208">
        <v>538</v>
      </c>
      <c r="P93" s="210">
        <v>1E-3</v>
      </c>
      <c r="Q93" s="208">
        <v>106.67</v>
      </c>
      <c r="R93" s="208">
        <v>676</v>
      </c>
      <c r="S93" s="210">
        <v>2E-3</v>
      </c>
      <c r="T93" s="208">
        <v>141.21</v>
      </c>
      <c r="U93" s="210">
        <v>0.27500000000000002</v>
      </c>
      <c r="V93" s="213">
        <v>25720</v>
      </c>
      <c r="W93" s="210">
        <v>2E-3</v>
      </c>
      <c r="X93" s="208">
        <v>640.61</v>
      </c>
      <c r="Y93" s="213">
        <v>27355</v>
      </c>
      <c r="Z93" s="210">
        <v>2E-3</v>
      </c>
      <c r="AA93" s="208">
        <v>765.45</v>
      </c>
      <c r="AB93" s="213">
        <v>29018</v>
      </c>
      <c r="AC93" s="210">
        <v>2E-3</v>
      </c>
      <c r="AD93" s="208">
        <v>863.03</v>
      </c>
      <c r="AE93" s="210">
        <v>0.128</v>
      </c>
    </row>
    <row r="94" spans="1:31" x14ac:dyDescent="0.3">
      <c r="A94" s="208" t="s">
        <v>2109</v>
      </c>
      <c r="B94" s="208">
        <v>0</v>
      </c>
      <c r="C94" s="210">
        <v>0</v>
      </c>
      <c r="D94" s="208">
        <v>80</v>
      </c>
      <c r="E94" s="208">
        <v>10</v>
      </c>
      <c r="F94" s="210">
        <v>2.591344908007256E-3</v>
      </c>
      <c r="G94" s="208">
        <v>9.6969696969696901</v>
      </c>
      <c r="H94" s="208">
        <v>0</v>
      </c>
      <c r="I94" s="210">
        <v>0</v>
      </c>
      <c r="J94" s="208">
        <v>12.727273</v>
      </c>
      <c r="K94" s="210"/>
      <c r="L94" s="208">
        <v>486</v>
      </c>
      <c r="M94" s="210">
        <v>1E-3</v>
      </c>
      <c r="N94" s="208">
        <v>114.55</v>
      </c>
      <c r="O94" s="208">
        <v>226</v>
      </c>
      <c r="P94" s="210">
        <v>1E-3</v>
      </c>
      <c r="Q94" s="208">
        <v>60</v>
      </c>
      <c r="R94" s="208">
        <v>152</v>
      </c>
      <c r="S94" s="210">
        <v>0</v>
      </c>
      <c r="T94" s="208">
        <v>53.33</v>
      </c>
      <c r="U94" s="210">
        <v>-0.68700000000000006</v>
      </c>
      <c r="V94" s="213">
        <v>9153</v>
      </c>
      <c r="W94" s="210">
        <v>1E-3</v>
      </c>
      <c r="X94" s="208">
        <v>513.94000000000005</v>
      </c>
      <c r="Y94" s="213">
        <v>7674</v>
      </c>
      <c r="Z94" s="210">
        <v>0</v>
      </c>
      <c r="AA94" s="208">
        <v>376.97</v>
      </c>
      <c r="AB94" s="213">
        <v>6669</v>
      </c>
      <c r="AC94" s="210">
        <v>0</v>
      </c>
      <c r="AD94" s="208">
        <v>371.52</v>
      </c>
      <c r="AE94" s="210">
        <v>-0.27100000000000002</v>
      </c>
    </row>
    <row r="95" spans="1:31" x14ac:dyDescent="0.3">
      <c r="A95" s="208" t="s">
        <v>2110</v>
      </c>
      <c r="B95" s="208">
        <v>11</v>
      </c>
      <c r="C95" s="210">
        <v>3.4055727554179569E-3</v>
      </c>
      <c r="D95" s="208">
        <v>11.5151515151515</v>
      </c>
      <c r="E95" s="208">
        <v>19</v>
      </c>
      <c r="F95" s="210">
        <v>4.9235553252137861E-3</v>
      </c>
      <c r="G95" s="208">
        <v>20</v>
      </c>
      <c r="H95" s="213">
        <v>9</v>
      </c>
      <c r="I95" s="210">
        <v>2.11118930330753E-3</v>
      </c>
      <c r="J95" s="208">
        <v>9.0909089999999999</v>
      </c>
      <c r="K95" s="210">
        <v>-0.18181818181818182</v>
      </c>
      <c r="L95" s="213">
        <v>1464</v>
      </c>
      <c r="M95" s="210">
        <v>4.0000000000000001E-3</v>
      </c>
      <c r="N95" s="208">
        <v>180</v>
      </c>
      <c r="O95" s="213">
        <v>1604</v>
      </c>
      <c r="P95" s="210">
        <v>4.0000000000000001E-3</v>
      </c>
      <c r="Q95" s="208">
        <v>146.06</v>
      </c>
      <c r="R95" s="213">
        <v>2374</v>
      </c>
      <c r="S95" s="210">
        <v>6.0000000000000001E-3</v>
      </c>
      <c r="T95" s="208">
        <v>255.76</v>
      </c>
      <c r="U95" s="210">
        <v>0.622</v>
      </c>
      <c r="V95" s="213">
        <v>73859</v>
      </c>
      <c r="W95" s="210">
        <v>4.0000000000000001E-3</v>
      </c>
      <c r="X95" s="214">
        <v>1304.24</v>
      </c>
      <c r="Y95" s="213">
        <v>81447</v>
      </c>
      <c r="Z95" s="210">
        <v>5.0000000000000001E-3</v>
      </c>
      <c r="AA95" s="214">
        <v>1644.24</v>
      </c>
      <c r="AB95" s="213">
        <v>81388</v>
      </c>
      <c r="AC95" s="210">
        <v>4.0000000000000001E-3</v>
      </c>
      <c r="AD95" s="214">
        <v>1407.27</v>
      </c>
      <c r="AE95" s="210">
        <v>0.10199999999999999</v>
      </c>
    </row>
    <row r="96" spans="1:31" x14ac:dyDescent="0.3">
      <c r="A96" s="208" t="s">
        <v>2111</v>
      </c>
      <c r="B96" s="208">
        <v>0</v>
      </c>
      <c r="C96" s="210">
        <v>0</v>
      </c>
      <c r="D96" s="208">
        <v>80</v>
      </c>
      <c r="E96" s="208">
        <v>0</v>
      </c>
      <c r="F96" s="210">
        <v>0</v>
      </c>
      <c r="G96" s="208">
        <v>11.5151515151515</v>
      </c>
      <c r="H96" s="208">
        <v>0</v>
      </c>
      <c r="I96" s="210">
        <v>0</v>
      </c>
      <c r="J96" s="208">
        <v>12.727273</v>
      </c>
      <c r="K96" s="210"/>
      <c r="L96" s="208">
        <v>417</v>
      </c>
      <c r="M96" s="210">
        <v>1E-3</v>
      </c>
      <c r="N96" s="208">
        <v>69.09</v>
      </c>
      <c r="O96" s="208">
        <v>311</v>
      </c>
      <c r="P96" s="210">
        <v>1E-3</v>
      </c>
      <c r="Q96" s="208">
        <v>84.85</v>
      </c>
      <c r="R96" s="208">
        <v>523</v>
      </c>
      <c r="S96" s="210">
        <v>1E-3</v>
      </c>
      <c r="T96" s="208">
        <v>136.97</v>
      </c>
      <c r="U96" s="210">
        <v>0.254</v>
      </c>
      <c r="V96" s="213">
        <v>20244</v>
      </c>
      <c r="W96" s="210">
        <v>1E-3</v>
      </c>
      <c r="X96" s="208">
        <v>566.05999999999995</v>
      </c>
      <c r="Y96" s="213">
        <v>20800</v>
      </c>
      <c r="Z96" s="210">
        <v>1E-3</v>
      </c>
      <c r="AA96" s="208">
        <v>642.41999999999996</v>
      </c>
      <c r="AB96" s="213">
        <v>22091</v>
      </c>
      <c r="AC96" s="210">
        <v>1E-3</v>
      </c>
      <c r="AD96" s="208">
        <v>754.55</v>
      </c>
      <c r="AE96" s="210">
        <v>9.0999999999999998E-2</v>
      </c>
    </row>
    <row r="97" spans="1:31" x14ac:dyDescent="0.3">
      <c r="A97" s="208" t="s">
        <v>2112</v>
      </c>
      <c r="B97" s="208">
        <v>0</v>
      </c>
      <c r="C97" s="210">
        <v>0</v>
      </c>
      <c r="D97" s="208">
        <v>80</v>
      </c>
      <c r="E97" s="208">
        <v>0</v>
      </c>
      <c r="F97" s="210">
        <v>0</v>
      </c>
      <c r="G97" s="208">
        <v>11.5151515151515</v>
      </c>
      <c r="H97" s="208">
        <v>0</v>
      </c>
      <c r="I97" s="210">
        <v>0</v>
      </c>
      <c r="J97" s="208">
        <v>12.727273</v>
      </c>
      <c r="K97" s="210"/>
      <c r="L97" s="208">
        <v>217</v>
      </c>
      <c r="M97" s="210">
        <v>1E-3</v>
      </c>
      <c r="N97" s="208">
        <v>56.36</v>
      </c>
      <c r="O97" s="208">
        <v>170</v>
      </c>
      <c r="P97" s="210">
        <v>0</v>
      </c>
      <c r="Q97" s="208">
        <v>66.67</v>
      </c>
      <c r="R97" s="208">
        <v>194</v>
      </c>
      <c r="S97" s="210">
        <v>0</v>
      </c>
      <c r="T97" s="208">
        <v>70.3</v>
      </c>
      <c r="U97" s="210">
        <v>-0.106</v>
      </c>
      <c r="V97" s="213">
        <v>14710</v>
      </c>
      <c r="W97" s="210">
        <v>1E-3</v>
      </c>
      <c r="X97" s="208">
        <v>546.05999999999995</v>
      </c>
      <c r="Y97" s="213">
        <v>15378</v>
      </c>
      <c r="Z97" s="210">
        <v>1E-3</v>
      </c>
      <c r="AA97" s="208">
        <v>566.05999999999995</v>
      </c>
      <c r="AB97" s="213">
        <v>15531</v>
      </c>
      <c r="AC97" s="210">
        <v>1E-3</v>
      </c>
      <c r="AD97" s="208">
        <v>653.33000000000004</v>
      </c>
      <c r="AE97" s="210">
        <v>5.6000000000000001E-2</v>
      </c>
    </row>
    <row r="98" spans="1:31" x14ac:dyDescent="0.3">
      <c r="A98" s="208" t="s">
        <v>2113</v>
      </c>
      <c r="B98" s="208">
        <v>0</v>
      </c>
      <c r="C98" s="210">
        <v>0</v>
      </c>
      <c r="D98" s="208">
        <v>80</v>
      </c>
      <c r="E98" s="208">
        <v>0</v>
      </c>
      <c r="F98" s="210">
        <v>0</v>
      </c>
      <c r="G98" s="208">
        <v>11.5151515151515</v>
      </c>
      <c r="H98" s="208">
        <v>41</v>
      </c>
      <c r="I98" s="210">
        <v>9.6176401595120808E-3</v>
      </c>
      <c r="J98" s="208">
        <v>25.454546000000001</v>
      </c>
      <c r="K98" s="210"/>
      <c r="L98" s="208">
        <v>967</v>
      </c>
      <c r="M98" s="210">
        <v>3.0000000000000001E-3</v>
      </c>
      <c r="N98" s="208">
        <v>189.7</v>
      </c>
      <c r="O98" s="208">
        <v>963</v>
      </c>
      <c r="P98" s="210">
        <v>3.0000000000000001E-3</v>
      </c>
      <c r="Q98" s="208">
        <v>124.85</v>
      </c>
      <c r="R98" s="208">
        <v>942</v>
      </c>
      <c r="S98" s="210">
        <v>2E-3</v>
      </c>
      <c r="T98" s="208">
        <v>140.61000000000001</v>
      </c>
      <c r="U98" s="210">
        <v>-2.5999999999999999E-2</v>
      </c>
      <c r="V98" s="213">
        <v>35349</v>
      </c>
      <c r="W98" s="210">
        <v>2E-3</v>
      </c>
      <c r="X98" s="208">
        <v>830.3</v>
      </c>
      <c r="Y98" s="213">
        <v>36299</v>
      </c>
      <c r="Z98" s="210">
        <v>2E-3</v>
      </c>
      <c r="AA98" s="208">
        <v>913.33</v>
      </c>
      <c r="AB98" s="213">
        <v>34259</v>
      </c>
      <c r="AC98" s="210">
        <v>2E-3</v>
      </c>
      <c r="AD98" s="208">
        <v>834.55</v>
      </c>
      <c r="AE98" s="210">
        <v>-3.1E-2</v>
      </c>
    </row>
    <row r="99" spans="1:31" x14ac:dyDescent="0.3">
      <c r="A99" s="208" t="s">
        <v>2114</v>
      </c>
      <c r="B99" s="213">
        <v>12</v>
      </c>
      <c r="C99" s="210">
        <v>3.7151702786377707E-3</v>
      </c>
      <c r="D99" s="208">
        <v>11.5151515151515</v>
      </c>
      <c r="E99" s="213">
        <v>0</v>
      </c>
      <c r="F99" s="210">
        <v>0</v>
      </c>
      <c r="G99" s="208">
        <v>11.5151515151515</v>
      </c>
      <c r="H99" s="213">
        <v>128</v>
      </c>
      <c r="I99" s="210">
        <v>3.0025803424818202E-2</v>
      </c>
      <c r="J99" s="208">
        <v>64.848489999999998</v>
      </c>
      <c r="K99" s="210">
        <v>9.6666666666666661</v>
      </c>
      <c r="L99" s="213">
        <v>9074</v>
      </c>
      <c r="M99" s="210">
        <v>2.5000000000000001E-2</v>
      </c>
      <c r="N99" s="208">
        <v>441.21</v>
      </c>
      <c r="O99" s="213">
        <v>8687</v>
      </c>
      <c r="P99" s="210">
        <v>2.3E-2</v>
      </c>
      <c r="Q99" s="208">
        <v>441.82</v>
      </c>
      <c r="R99" s="213">
        <v>10675</v>
      </c>
      <c r="S99" s="210">
        <v>2.5999999999999999E-2</v>
      </c>
      <c r="T99" s="208">
        <v>515.76</v>
      </c>
      <c r="U99" s="210">
        <v>0.17599999999999999</v>
      </c>
      <c r="V99" s="213">
        <v>412826</v>
      </c>
      <c r="W99" s="210">
        <v>2.5000000000000001E-2</v>
      </c>
      <c r="X99" s="214">
        <v>3421.21</v>
      </c>
      <c r="Y99" s="213">
        <v>448546</v>
      </c>
      <c r="Z99" s="210">
        <v>2.5999999999999999E-2</v>
      </c>
      <c r="AA99" s="214">
        <v>3576.97</v>
      </c>
      <c r="AB99" s="213">
        <v>472804</v>
      </c>
      <c r="AC99" s="210">
        <v>2.5000000000000001E-2</v>
      </c>
      <c r="AD99" s="214">
        <v>4481.21</v>
      </c>
      <c r="AE99" s="210">
        <v>0.14499999999999999</v>
      </c>
    </row>
    <row r="100" spans="1:31" x14ac:dyDescent="0.3">
      <c r="A100" s="208" t="s">
        <v>2115</v>
      </c>
      <c r="B100" s="213">
        <v>124</v>
      </c>
      <c r="C100" s="210">
        <v>3.8390092879256967E-2</v>
      </c>
      <c r="D100" s="208">
        <v>36.969696969696898</v>
      </c>
      <c r="E100" s="213">
        <v>110</v>
      </c>
      <c r="F100" s="210">
        <v>2.8504793988079813E-2</v>
      </c>
      <c r="G100" s="208">
        <v>38.787878787878697</v>
      </c>
      <c r="H100" s="213">
        <v>144</v>
      </c>
      <c r="I100" s="210">
        <v>3.377902885292048E-2</v>
      </c>
      <c r="J100" s="208">
        <v>51.515152</v>
      </c>
      <c r="K100" s="210">
        <v>0.16129032258064516</v>
      </c>
      <c r="L100" s="213">
        <v>20913</v>
      </c>
      <c r="M100" s="210">
        <v>5.7000000000000002E-2</v>
      </c>
      <c r="N100" s="208">
        <v>623.64</v>
      </c>
      <c r="O100" s="213">
        <v>21985</v>
      </c>
      <c r="P100" s="210">
        <v>5.8999999999999997E-2</v>
      </c>
      <c r="Q100" s="208">
        <v>703.03</v>
      </c>
      <c r="R100" s="213">
        <v>25951</v>
      </c>
      <c r="S100" s="210">
        <v>6.4000000000000001E-2</v>
      </c>
      <c r="T100" s="208">
        <v>892.12</v>
      </c>
      <c r="U100" s="210">
        <v>0.24099999999999999</v>
      </c>
      <c r="V100" s="213">
        <v>726317</v>
      </c>
      <c r="W100" s="210">
        <v>4.3999999999999997E-2</v>
      </c>
      <c r="X100" s="214">
        <v>3913.33</v>
      </c>
      <c r="Y100" s="213">
        <v>823649</v>
      </c>
      <c r="Z100" s="210">
        <v>4.8000000000000001E-2</v>
      </c>
      <c r="AA100" s="214">
        <v>3877.58</v>
      </c>
      <c r="AB100" s="213">
        <v>856014</v>
      </c>
      <c r="AC100" s="210">
        <v>4.5999999999999999E-2</v>
      </c>
      <c r="AD100" s="214">
        <v>5070.3</v>
      </c>
      <c r="AE100" s="210">
        <v>0.17899999999999999</v>
      </c>
    </row>
    <row r="101" spans="1:31" x14ac:dyDescent="0.3">
      <c r="A101" s="208" t="s">
        <v>2116</v>
      </c>
      <c r="B101" s="213">
        <v>204</v>
      </c>
      <c r="C101" s="210">
        <v>6.3157894736842107E-2</v>
      </c>
      <c r="D101" s="208">
        <v>69.696969696969703</v>
      </c>
      <c r="E101" s="213">
        <v>53</v>
      </c>
      <c r="F101" s="210">
        <v>1.3734128012438455E-2</v>
      </c>
      <c r="G101" s="208">
        <v>27.272727272727199</v>
      </c>
      <c r="H101" s="213">
        <v>35</v>
      </c>
      <c r="I101" s="210">
        <v>8.2101806239737278E-3</v>
      </c>
      <c r="J101" s="208">
        <v>24.242424</v>
      </c>
      <c r="K101" s="210">
        <v>-0.82843137254901966</v>
      </c>
      <c r="L101" s="213">
        <v>19488</v>
      </c>
      <c r="M101" s="210">
        <v>5.2999999999999999E-2</v>
      </c>
      <c r="N101" s="208">
        <v>743.03</v>
      </c>
      <c r="O101" s="213">
        <v>21595</v>
      </c>
      <c r="P101" s="210">
        <v>5.8000000000000003E-2</v>
      </c>
      <c r="Q101" s="208">
        <v>835.76</v>
      </c>
      <c r="R101" s="213">
        <v>22726</v>
      </c>
      <c r="S101" s="210">
        <v>5.6000000000000001E-2</v>
      </c>
      <c r="T101" s="208">
        <v>841.82</v>
      </c>
      <c r="U101" s="210">
        <v>0.16600000000000001</v>
      </c>
      <c r="V101" s="213">
        <v>950344</v>
      </c>
      <c r="W101" s="210">
        <v>5.7000000000000002E-2</v>
      </c>
      <c r="X101" s="214">
        <v>5797.58</v>
      </c>
      <c r="Y101" s="213">
        <v>1092928</v>
      </c>
      <c r="Z101" s="210">
        <v>6.3E-2</v>
      </c>
      <c r="AA101" s="214">
        <v>5258.79</v>
      </c>
      <c r="AB101" s="213">
        <v>1145850</v>
      </c>
      <c r="AC101" s="210">
        <v>6.0999999999999999E-2</v>
      </c>
      <c r="AD101" s="214">
        <v>5856.36</v>
      </c>
      <c r="AE101" s="210">
        <v>0.20599999999999999</v>
      </c>
    </row>
    <row r="102" spans="1:31" x14ac:dyDescent="0.3">
      <c r="A102" s="208" t="s">
        <v>2117</v>
      </c>
      <c r="B102" s="213">
        <v>18</v>
      </c>
      <c r="C102" s="210">
        <v>5.5727554179566567E-3</v>
      </c>
      <c r="D102" s="208">
        <v>16.363636363636299</v>
      </c>
      <c r="E102" s="213">
        <v>12</v>
      </c>
      <c r="F102" s="210">
        <v>3.1096138896087068E-3</v>
      </c>
      <c r="G102" s="208">
        <v>13.9393939393939</v>
      </c>
      <c r="H102" s="213">
        <v>27</v>
      </c>
      <c r="I102" s="210">
        <v>6.3335679099225895E-3</v>
      </c>
      <c r="J102" s="208">
        <v>25.454546000000001</v>
      </c>
      <c r="K102" s="210">
        <v>0.5</v>
      </c>
      <c r="L102" s="213">
        <v>6071</v>
      </c>
      <c r="M102" s="210">
        <v>1.6E-2</v>
      </c>
      <c r="N102" s="208">
        <v>290.3</v>
      </c>
      <c r="O102" s="213">
        <v>7173</v>
      </c>
      <c r="P102" s="210">
        <v>1.9E-2</v>
      </c>
      <c r="Q102" s="208">
        <v>461.21</v>
      </c>
      <c r="R102" s="213">
        <v>6449</v>
      </c>
      <c r="S102" s="210">
        <v>1.6E-2</v>
      </c>
      <c r="T102" s="208">
        <v>403.03</v>
      </c>
      <c r="U102" s="210">
        <v>6.2E-2</v>
      </c>
      <c r="V102" s="213">
        <v>354950</v>
      </c>
      <c r="W102" s="210">
        <v>2.1000000000000001E-2</v>
      </c>
      <c r="X102" s="214">
        <v>2846.67</v>
      </c>
      <c r="Y102" s="213">
        <v>396358</v>
      </c>
      <c r="Z102" s="210">
        <v>2.3E-2</v>
      </c>
      <c r="AA102" s="214">
        <v>3123.64</v>
      </c>
      <c r="AB102" s="213">
        <v>402038</v>
      </c>
      <c r="AC102" s="210">
        <v>2.1999999999999999E-2</v>
      </c>
      <c r="AD102" s="214">
        <v>3847.88</v>
      </c>
      <c r="AE102" s="210">
        <v>0.13300000000000001</v>
      </c>
    </row>
    <row r="103" spans="1:31" x14ac:dyDescent="0.3">
      <c r="A103" s="208" t="s">
        <v>2118</v>
      </c>
      <c r="B103" s="213">
        <v>41</v>
      </c>
      <c r="C103" s="210">
        <v>1.2693498452012383E-2</v>
      </c>
      <c r="D103" s="208">
        <v>28.484848484848399</v>
      </c>
      <c r="E103" s="213">
        <v>26</v>
      </c>
      <c r="F103" s="210">
        <v>6.7374967608188653E-3</v>
      </c>
      <c r="G103" s="208">
        <v>15.151515151515101</v>
      </c>
      <c r="H103" s="213">
        <v>5</v>
      </c>
      <c r="I103" s="210">
        <v>1.1728829462819611E-3</v>
      </c>
      <c r="J103" s="208">
        <v>7.2727274900000003</v>
      </c>
      <c r="K103" s="210">
        <v>-0.87804878048780488</v>
      </c>
      <c r="L103" s="213">
        <v>7251</v>
      </c>
      <c r="M103" s="210">
        <v>0.02</v>
      </c>
      <c r="N103" s="208">
        <v>364.85</v>
      </c>
      <c r="O103" s="213">
        <v>7663</v>
      </c>
      <c r="P103" s="210">
        <v>0.02</v>
      </c>
      <c r="Q103" s="208">
        <v>432.12</v>
      </c>
      <c r="R103" s="213">
        <v>8467</v>
      </c>
      <c r="S103" s="210">
        <v>2.1000000000000001E-2</v>
      </c>
      <c r="T103" s="208">
        <v>455.15</v>
      </c>
      <c r="U103" s="210">
        <v>0.16800000000000001</v>
      </c>
      <c r="V103" s="213">
        <v>251995</v>
      </c>
      <c r="W103" s="210">
        <v>1.4999999999999999E-2</v>
      </c>
      <c r="X103" s="214">
        <v>2441.8200000000002</v>
      </c>
      <c r="Y103" s="213">
        <v>265230</v>
      </c>
      <c r="Z103" s="210">
        <v>1.4999999999999999E-2</v>
      </c>
      <c r="AA103" s="214">
        <v>2431.52</v>
      </c>
      <c r="AB103" s="213">
        <v>289732</v>
      </c>
      <c r="AC103" s="210">
        <v>1.6E-2</v>
      </c>
      <c r="AD103" s="214">
        <v>2824.85</v>
      </c>
      <c r="AE103" s="210">
        <v>0.15</v>
      </c>
    </row>
    <row r="104" spans="1:31" x14ac:dyDescent="0.3">
      <c r="A104" s="208" t="s">
        <v>2121</v>
      </c>
      <c r="B104" s="213">
        <v>302</v>
      </c>
      <c r="C104" s="210">
        <v>9.3498452012383895E-2</v>
      </c>
      <c r="D104" s="214">
        <v>77.575757575757507</v>
      </c>
      <c r="E104" s="213">
        <v>320</v>
      </c>
      <c r="F104" s="210">
        <v>8.2923037056232191E-2</v>
      </c>
      <c r="G104" s="208">
        <v>78.787878787878796</v>
      </c>
      <c r="H104" s="213">
        <v>406</v>
      </c>
      <c r="I104" s="210">
        <v>9.5238095238095233E-2</v>
      </c>
      <c r="J104" s="214">
        <v>103.030304</v>
      </c>
      <c r="K104" s="210">
        <v>0.3443708609271523</v>
      </c>
      <c r="L104" s="213">
        <v>93227</v>
      </c>
      <c r="M104" s="210">
        <v>0.253</v>
      </c>
      <c r="N104" s="214">
        <v>1335.76</v>
      </c>
      <c r="O104" s="213">
        <v>86803</v>
      </c>
      <c r="P104" s="210">
        <v>0.23200000000000001</v>
      </c>
      <c r="Q104" s="214">
        <v>1235.1500000000001</v>
      </c>
      <c r="R104" s="213">
        <v>85799</v>
      </c>
      <c r="S104" s="210">
        <v>0.21</v>
      </c>
      <c r="T104" s="214">
        <v>1359.39</v>
      </c>
      <c r="U104" s="210">
        <v>-0.08</v>
      </c>
      <c r="V104" s="213">
        <v>4221411</v>
      </c>
      <c r="W104" s="210">
        <v>0.254</v>
      </c>
      <c r="X104" s="214">
        <v>9030.91</v>
      </c>
      <c r="Y104" s="213">
        <v>4089885</v>
      </c>
      <c r="Z104" s="210">
        <v>0.23699999999999999</v>
      </c>
      <c r="AA104" s="214">
        <v>8195.15</v>
      </c>
      <c r="AB104" s="213">
        <v>3903884</v>
      </c>
      <c r="AC104" s="210">
        <v>0.20899999999999999</v>
      </c>
      <c r="AD104" s="214">
        <v>10962.42</v>
      </c>
      <c r="AE104" s="210">
        <v>-7.4999999999999997E-2</v>
      </c>
    </row>
    <row r="105" spans="1:31" x14ac:dyDescent="0.3">
      <c r="A105" s="208" t="s">
        <v>2106</v>
      </c>
      <c r="B105" s="208">
        <v>12</v>
      </c>
      <c r="C105" s="210">
        <v>3.7151702786377707E-3</v>
      </c>
      <c r="D105" s="208">
        <v>10.909090909090899</v>
      </c>
      <c r="E105" s="208">
        <v>0</v>
      </c>
      <c r="F105" s="210">
        <v>0</v>
      </c>
      <c r="G105" s="208">
        <v>11.5151515151515</v>
      </c>
      <c r="H105" s="208">
        <v>10</v>
      </c>
      <c r="I105" s="210">
        <v>2.3457658925639222E-3</v>
      </c>
      <c r="J105" s="208">
        <v>9.6969700000000003</v>
      </c>
      <c r="K105" s="210">
        <v>-0.16666666666666666</v>
      </c>
      <c r="L105" s="213">
        <v>1068</v>
      </c>
      <c r="M105" s="210">
        <v>3.0000000000000001E-3</v>
      </c>
      <c r="N105" s="208">
        <v>133.94</v>
      </c>
      <c r="O105" s="213">
        <v>1207</v>
      </c>
      <c r="P105" s="210">
        <v>3.0000000000000001E-3</v>
      </c>
      <c r="Q105" s="208">
        <v>133.94</v>
      </c>
      <c r="R105" s="213">
        <v>1141</v>
      </c>
      <c r="S105" s="210">
        <v>3.0000000000000001E-3</v>
      </c>
      <c r="T105" s="208">
        <v>133.94</v>
      </c>
      <c r="U105" s="210">
        <v>6.8000000000000005E-2</v>
      </c>
      <c r="V105" s="213">
        <v>16716</v>
      </c>
      <c r="W105" s="210">
        <v>1E-3</v>
      </c>
      <c r="X105" s="208">
        <v>506.06</v>
      </c>
      <c r="Y105" s="213">
        <v>17460</v>
      </c>
      <c r="Z105" s="210">
        <v>1E-3</v>
      </c>
      <c r="AA105" s="208">
        <v>525.45000000000005</v>
      </c>
      <c r="AB105" s="213">
        <v>17261</v>
      </c>
      <c r="AC105" s="210">
        <v>1E-3</v>
      </c>
      <c r="AD105" s="208">
        <v>581.82000000000005</v>
      </c>
      <c r="AE105" s="210">
        <v>3.3000000000000002E-2</v>
      </c>
    </row>
    <row r="106" spans="1:31" x14ac:dyDescent="0.3">
      <c r="A106" s="208" t="s">
        <v>2107</v>
      </c>
      <c r="B106" s="213">
        <v>0</v>
      </c>
      <c r="C106" s="210">
        <v>0</v>
      </c>
      <c r="D106" s="208">
        <v>80</v>
      </c>
      <c r="E106" s="208">
        <v>0</v>
      </c>
      <c r="F106" s="210">
        <v>0</v>
      </c>
      <c r="G106" s="208">
        <v>11.5151515151515</v>
      </c>
      <c r="H106" s="208">
        <v>0</v>
      </c>
      <c r="I106" s="210">
        <v>0</v>
      </c>
      <c r="J106" s="208">
        <v>12.727273</v>
      </c>
      <c r="K106" s="210"/>
      <c r="L106" s="213">
        <v>2187</v>
      </c>
      <c r="M106" s="210">
        <v>6.0000000000000001E-3</v>
      </c>
      <c r="N106" s="208">
        <v>195.76</v>
      </c>
      <c r="O106" s="213">
        <v>1138</v>
      </c>
      <c r="P106" s="210">
        <v>3.0000000000000001E-3</v>
      </c>
      <c r="Q106" s="208">
        <v>121.21</v>
      </c>
      <c r="R106" s="213">
        <v>1641</v>
      </c>
      <c r="S106" s="210">
        <v>4.0000000000000001E-3</v>
      </c>
      <c r="T106" s="208">
        <v>175.15</v>
      </c>
      <c r="U106" s="210">
        <v>-0.25</v>
      </c>
      <c r="V106" s="213">
        <v>77608</v>
      </c>
      <c r="W106" s="210">
        <v>5.0000000000000001E-3</v>
      </c>
      <c r="X106" s="214">
        <v>1312.73</v>
      </c>
      <c r="Y106" s="213">
        <v>65210</v>
      </c>
      <c r="Z106" s="210">
        <v>4.0000000000000001E-3</v>
      </c>
      <c r="AA106" s="214">
        <v>1129.7</v>
      </c>
      <c r="AB106" s="213">
        <v>76261</v>
      </c>
      <c r="AC106" s="210">
        <v>4.0000000000000001E-3</v>
      </c>
      <c r="AD106" s="214">
        <v>1289.7</v>
      </c>
      <c r="AE106" s="210">
        <v>-1.7000000000000001E-2</v>
      </c>
    </row>
    <row r="107" spans="1:31" x14ac:dyDescent="0.3">
      <c r="A107" s="208" t="s">
        <v>2108</v>
      </c>
      <c r="B107" s="213">
        <v>28</v>
      </c>
      <c r="C107" s="210">
        <v>8.6687306501547993E-3</v>
      </c>
      <c r="D107" s="208">
        <v>20.606060606060598</v>
      </c>
      <c r="E107" s="213">
        <v>0</v>
      </c>
      <c r="F107" s="210">
        <v>0</v>
      </c>
      <c r="G107" s="208">
        <v>11.5151515151515</v>
      </c>
      <c r="H107" s="213">
        <v>0</v>
      </c>
      <c r="I107" s="210">
        <v>0</v>
      </c>
      <c r="J107" s="208">
        <v>12.727273</v>
      </c>
      <c r="K107" s="210">
        <v>-1</v>
      </c>
      <c r="L107" s="213">
        <v>3430</v>
      </c>
      <c r="M107" s="210">
        <v>8.9999999999999993E-3</v>
      </c>
      <c r="N107" s="208">
        <v>226.67</v>
      </c>
      <c r="O107" s="213">
        <v>3675</v>
      </c>
      <c r="P107" s="210">
        <v>0.01</v>
      </c>
      <c r="Q107" s="208">
        <v>215.15</v>
      </c>
      <c r="R107" s="213">
        <v>3859</v>
      </c>
      <c r="S107" s="210">
        <v>8.9999999999999993E-3</v>
      </c>
      <c r="T107" s="208">
        <v>322.42</v>
      </c>
      <c r="U107" s="210">
        <v>0.125</v>
      </c>
      <c r="V107" s="213">
        <v>260357</v>
      </c>
      <c r="W107" s="210">
        <v>1.6E-2</v>
      </c>
      <c r="X107" s="214">
        <v>2291.52</v>
      </c>
      <c r="Y107" s="213">
        <v>245967</v>
      </c>
      <c r="Z107" s="210">
        <v>1.4E-2</v>
      </c>
      <c r="AA107" s="214">
        <v>2166.06</v>
      </c>
      <c r="AB107" s="213">
        <v>216135</v>
      </c>
      <c r="AC107" s="210">
        <v>1.2E-2</v>
      </c>
      <c r="AD107" s="214">
        <v>2361.8200000000002</v>
      </c>
      <c r="AE107" s="210">
        <v>-0.17</v>
      </c>
    </row>
    <row r="108" spans="1:31" x14ac:dyDescent="0.3">
      <c r="A108" s="208" t="s">
        <v>2109</v>
      </c>
      <c r="B108" s="213">
        <v>2</v>
      </c>
      <c r="C108" s="210">
        <v>6.1919504643962852E-4</v>
      </c>
      <c r="D108" s="208">
        <v>7.2727272727272698</v>
      </c>
      <c r="E108" s="213">
        <v>71</v>
      </c>
      <c r="F108" s="210">
        <v>1.8398548846851517E-2</v>
      </c>
      <c r="G108" s="208">
        <v>35.151515151515099</v>
      </c>
      <c r="H108" s="213">
        <v>0</v>
      </c>
      <c r="I108" s="210">
        <v>0</v>
      </c>
      <c r="J108" s="208">
        <v>12.727273</v>
      </c>
      <c r="K108" s="210">
        <v>-1</v>
      </c>
      <c r="L108" s="213">
        <v>7123</v>
      </c>
      <c r="M108" s="210">
        <v>1.9E-2</v>
      </c>
      <c r="N108" s="208">
        <v>392.73</v>
      </c>
      <c r="O108" s="213">
        <v>5934</v>
      </c>
      <c r="P108" s="210">
        <v>1.6E-2</v>
      </c>
      <c r="Q108" s="208">
        <v>359.39</v>
      </c>
      <c r="R108" s="213">
        <v>5807</v>
      </c>
      <c r="S108" s="210">
        <v>1.4E-2</v>
      </c>
      <c r="T108" s="208">
        <v>482.42</v>
      </c>
      <c r="U108" s="210">
        <v>-0.185</v>
      </c>
      <c r="V108" s="213">
        <v>305686</v>
      </c>
      <c r="W108" s="210">
        <v>1.7999999999999999E-2</v>
      </c>
      <c r="X108" s="214">
        <v>2373.33</v>
      </c>
      <c r="Y108" s="213">
        <v>264844</v>
      </c>
      <c r="Z108" s="210">
        <v>1.4999999999999999E-2</v>
      </c>
      <c r="AA108" s="214">
        <v>2476.36</v>
      </c>
      <c r="AB108" s="213">
        <v>240937</v>
      </c>
      <c r="AC108" s="210">
        <v>1.2999999999999999E-2</v>
      </c>
      <c r="AD108" s="214">
        <v>2330.91</v>
      </c>
      <c r="AE108" s="210">
        <v>-0.21199999999999999</v>
      </c>
    </row>
    <row r="109" spans="1:31" x14ac:dyDescent="0.3">
      <c r="A109" s="208" t="s">
        <v>2110</v>
      </c>
      <c r="B109" s="213">
        <v>123</v>
      </c>
      <c r="C109" s="210">
        <v>3.808049535603715E-2</v>
      </c>
      <c r="D109" s="208">
        <v>53.939393939393902</v>
      </c>
      <c r="E109" s="213">
        <v>146</v>
      </c>
      <c r="F109" s="210">
        <v>3.7833635656905937E-2</v>
      </c>
      <c r="G109" s="208">
        <v>70.303030303030297</v>
      </c>
      <c r="H109" s="213">
        <v>242</v>
      </c>
      <c r="I109" s="210">
        <v>5.6767534600046916E-2</v>
      </c>
      <c r="J109" s="208">
        <v>76.969695999999999</v>
      </c>
      <c r="K109" s="210">
        <v>0.96747967479674801</v>
      </c>
      <c r="L109" s="213">
        <v>30623</v>
      </c>
      <c r="M109" s="210">
        <v>8.3000000000000004E-2</v>
      </c>
      <c r="N109" s="208">
        <v>874.55</v>
      </c>
      <c r="O109" s="213">
        <v>28906</v>
      </c>
      <c r="P109" s="210">
        <v>7.6999999999999999E-2</v>
      </c>
      <c r="Q109" s="208">
        <v>836.97</v>
      </c>
      <c r="R109" s="213">
        <v>27476</v>
      </c>
      <c r="S109" s="210">
        <v>6.7000000000000004E-2</v>
      </c>
      <c r="T109" s="208">
        <v>822.42</v>
      </c>
      <c r="U109" s="210">
        <v>-0.10299999999999999</v>
      </c>
      <c r="V109" s="213">
        <v>1300857</v>
      </c>
      <c r="W109" s="210">
        <v>7.8E-2</v>
      </c>
      <c r="X109" s="214">
        <v>5797.58</v>
      </c>
      <c r="Y109" s="213">
        <v>1337219</v>
      </c>
      <c r="Z109" s="210">
        <v>7.8E-2</v>
      </c>
      <c r="AA109" s="214">
        <v>5350.91</v>
      </c>
      <c r="AB109" s="213">
        <v>1183890</v>
      </c>
      <c r="AC109" s="210">
        <v>6.3E-2</v>
      </c>
      <c r="AD109" s="214">
        <v>6754.55</v>
      </c>
      <c r="AE109" s="210">
        <v>-0.09</v>
      </c>
    </row>
    <row r="110" spans="1:31" x14ac:dyDescent="0.3">
      <c r="A110" s="208" t="s">
        <v>2111</v>
      </c>
      <c r="B110" s="213">
        <v>26</v>
      </c>
      <c r="C110" s="210">
        <v>8.0495356037151699E-3</v>
      </c>
      <c r="D110" s="208">
        <v>24.848484848484802</v>
      </c>
      <c r="E110" s="213">
        <v>39</v>
      </c>
      <c r="F110" s="210">
        <v>1.0106245141228298E-2</v>
      </c>
      <c r="G110" s="208">
        <v>23.030303030302999</v>
      </c>
      <c r="H110" s="213">
        <v>0</v>
      </c>
      <c r="I110" s="210">
        <v>0</v>
      </c>
      <c r="J110" s="208">
        <v>12.727273</v>
      </c>
      <c r="K110" s="210">
        <v>-1</v>
      </c>
      <c r="L110" s="213">
        <v>3930</v>
      </c>
      <c r="M110" s="210">
        <v>1.0999999999999999E-2</v>
      </c>
      <c r="N110" s="208">
        <v>283.02999999999997</v>
      </c>
      <c r="O110" s="213">
        <v>3891</v>
      </c>
      <c r="P110" s="210">
        <v>0.01</v>
      </c>
      <c r="Q110" s="208">
        <v>252.73</v>
      </c>
      <c r="R110" s="213">
        <v>4817</v>
      </c>
      <c r="S110" s="210">
        <v>1.2E-2</v>
      </c>
      <c r="T110" s="208">
        <v>345.45</v>
      </c>
      <c r="U110" s="210">
        <v>0.22600000000000001</v>
      </c>
      <c r="V110" s="213">
        <v>223843</v>
      </c>
      <c r="W110" s="210">
        <v>1.2999999999999999E-2</v>
      </c>
      <c r="X110" s="214">
        <v>2024.85</v>
      </c>
      <c r="Y110" s="213">
        <v>201145</v>
      </c>
      <c r="Z110" s="210">
        <v>1.2E-2</v>
      </c>
      <c r="AA110" s="214">
        <v>2174.5500000000002</v>
      </c>
      <c r="AB110" s="213">
        <v>226934</v>
      </c>
      <c r="AC110" s="210">
        <v>1.2E-2</v>
      </c>
      <c r="AD110" s="214">
        <v>2457.58</v>
      </c>
      <c r="AE110" s="210">
        <v>1.4E-2</v>
      </c>
    </row>
    <row r="111" spans="1:31" x14ac:dyDescent="0.3">
      <c r="A111" s="208" t="s">
        <v>2112</v>
      </c>
      <c r="B111" s="213">
        <v>0</v>
      </c>
      <c r="C111" s="210">
        <v>0</v>
      </c>
      <c r="D111" s="208">
        <v>80</v>
      </c>
      <c r="E111" s="213">
        <v>17</v>
      </c>
      <c r="F111" s="210">
        <v>4.4052863436123352E-3</v>
      </c>
      <c r="G111" s="208">
        <v>15.757575757575699</v>
      </c>
      <c r="H111" s="213">
        <v>1</v>
      </c>
      <c r="I111" s="210">
        <v>2.345765892563922E-4</v>
      </c>
      <c r="J111" s="208">
        <v>6.0606059999999999</v>
      </c>
      <c r="K111" s="210"/>
      <c r="L111" s="213">
        <v>2368</v>
      </c>
      <c r="M111" s="210">
        <v>6.0000000000000001E-3</v>
      </c>
      <c r="N111" s="208">
        <v>238.18</v>
      </c>
      <c r="O111" s="213">
        <v>1991</v>
      </c>
      <c r="P111" s="210">
        <v>5.0000000000000001E-3</v>
      </c>
      <c r="Q111" s="208">
        <v>190.3</v>
      </c>
      <c r="R111" s="213">
        <v>1593</v>
      </c>
      <c r="S111" s="210">
        <v>4.0000000000000001E-3</v>
      </c>
      <c r="T111" s="208">
        <v>180</v>
      </c>
      <c r="U111" s="210">
        <v>-0.32700000000000001</v>
      </c>
      <c r="V111" s="213">
        <v>131211</v>
      </c>
      <c r="W111" s="210">
        <v>8.0000000000000002E-3</v>
      </c>
      <c r="X111" s="214">
        <v>1487.27</v>
      </c>
      <c r="Y111" s="213">
        <v>117517</v>
      </c>
      <c r="Z111" s="210">
        <v>7.0000000000000001E-3</v>
      </c>
      <c r="AA111" s="214">
        <v>1526.06</v>
      </c>
      <c r="AB111" s="213">
        <v>101695</v>
      </c>
      <c r="AC111" s="210">
        <v>5.0000000000000001E-3</v>
      </c>
      <c r="AD111" s="214">
        <v>1772.12</v>
      </c>
      <c r="AE111" s="210">
        <v>-0.22500000000000001</v>
      </c>
    </row>
    <row r="112" spans="1:31" x14ac:dyDescent="0.3">
      <c r="A112" s="208" t="s">
        <v>2113</v>
      </c>
      <c r="B112" s="213">
        <v>25</v>
      </c>
      <c r="C112" s="210">
        <v>7.7399380804953561E-3</v>
      </c>
      <c r="D112" s="208">
        <v>21.818181818181799</v>
      </c>
      <c r="E112" s="213">
        <v>0</v>
      </c>
      <c r="F112" s="210">
        <v>0</v>
      </c>
      <c r="G112" s="208">
        <v>11.5151515151515</v>
      </c>
      <c r="H112" s="213">
        <v>38</v>
      </c>
      <c r="I112" s="210">
        <v>8.9139103917429043E-3</v>
      </c>
      <c r="J112" s="208">
        <v>26.060606</v>
      </c>
      <c r="K112" s="210">
        <v>0.52</v>
      </c>
      <c r="L112" s="213">
        <v>11144</v>
      </c>
      <c r="M112" s="210">
        <v>0.03</v>
      </c>
      <c r="N112" s="208">
        <v>462.42</v>
      </c>
      <c r="O112" s="213">
        <v>9690</v>
      </c>
      <c r="P112" s="210">
        <v>2.5999999999999999E-2</v>
      </c>
      <c r="Q112" s="208">
        <v>469.09</v>
      </c>
      <c r="R112" s="213">
        <v>8978</v>
      </c>
      <c r="S112" s="210">
        <v>2.1999999999999999E-2</v>
      </c>
      <c r="T112" s="208">
        <v>544.85</v>
      </c>
      <c r="U112" s="210">
        <v>-0.19400000000000001</v>
      </c>
      <c r="V112" s="213">
        <v>584235</v>
      </c>
      <c r="W112" s="210">
        <v>3.5000000000000003E-2</v>
      </c>
      <c r="X112" s="214">
        <v>3425.45</v>
      </c>
      <c r="Y112" s="213">
        <v>498562</v>
      </c>
      <c r="Z112" s="210">
        <v>2.9000000000000001E-2</v>
      </c>
      <c r="AA112" s="214">
        <v>3195.76</v>
      </c>
      <c r="AB112" s="213">
        <v>483511</v>
      </c>
      <c r="AC112" s="210">
        <v>2.5999999999999999E-2</v>
      </c>
      <c r="AD112" s="214">
        <v>3525.45</v>
      </c>
      <c r="AE112" s="210">
        <v>-0.17199999999999999</v>
      </c>
    </row>
    <row r="113" spans="1:31" x14ac:dyDescent="0.3">
      <c r="A113" s="208" t="s">
        <v>2114</v>
      </c>
      <c r="B113" s="213">
        <v>10</v>
      </c>
      <c r="C113" s="210">
        <v>3.0959752321981426E-3</v>
      </c>
      <c r="D113" s="208">
        <v>9.6969696969696901</v>
      </c>
      <c r="E113" s="213">
        <v>8</v>
      </c>
      <c r="F113" s="210">
        <v>2.0730759264058047E-3</v>
      </c>
      <c r="G113" s="208">
        <v>7.8787878787878798</v>
      </c>
      <c r="H113" s="213">
        <v>35</v>
      </c>
      <c r="I113" s="210">
        <v>8.2101806239737278E-3</v>
      </c>
      <c r="J113" s="208">
        <v>32.121212</v>
      </c>
      <c r="K113" s="210">
        <v>2.5</v>
      </c>
      <c r="L113" s="213">
        <v>6855</v>
      </c>
      <c r="M113" s="210">
        <v>1.9E-2</v>
      </c>
      <c r="N113" s="208">
        <v>354.55</v>
      </c>
      <c r="O113" s="213">
        <v>6296</v>
      </c>
      <c r="P113" s="210">
        <v>1.7000000000000001E-2</v>
      </c>
      <c r="Q113" s="208">
        <v>339.39</v>
      </c>
      <c r="R113" s="213">
        <v>7139</v>
      </c>
      <c r="S113" s="210">
        <v>1.7000000000000001E-2</v>
      </c>
      <c r="T113" s="208">
        <v>536.97</v>
      </c>
      <c r="U113" s="210">
        <v>4.1000000000000002E-2</v>
      </c>
      <c r="V113" s="213">
        <v>369445</v>
      </c>
      <c r="W113" s="210">
        <v>2.1999999999999999E-2</v>
      </c>
      <c r="X113" s="214">
        <v>2605.4499999999998</v>
      </c>
      <c r="Y113" s="213">
        <v>371853</v>
      </c>
      <c r="Z113" s="210">
        <v>2.1999999999999999E-2</v>
      </c>
      <c r="AA113" s="214">
        <v>3023.64</v>
      </c>
      <c r="AB113" s="213">
        <v>376451</v>
      </c>
      <c r="AC113" s="210">
        <v>0.02</v>
      </c>
      <c r="AD113" s="214">
        <v>2726.06</v>
      </c>
      <c r="AE113" s="210">
        <v>1.9E-2</v>
      </c>
    </row>
    <row r="114" spans="1:31" x14ac:dyDescent="0.3">
      <c r="A114" s="208" t="s">
        <v>2115</v>
      </c>
      <c r="B114" s="213">
        <v>52</v>
      </c>
      <c r="C114" s="210">
        <v>1.609907120743034E-2</v>
      </c>
      <c r="D114" s="208">
        <v>25.4545454545454</v>
      </c>
      <c r="E114" s="213">
        <v>39</v>
      </c>
      <c r="F114" s="210">
        <v>1.0106245141228298E-2</v>
      </c>
      <c r="G114" s="208">
        <v>27.272727272727199</v>
      </c>
      <c r="H114" s="213">
        <v>60</v>
      </c>
      <c r="I114" s="210">
        <v>1.4074595355383532E-2</v>
      </c>
      <c r="J114" s="208">
        <v>39.393940000000001</v>
      </c>
      <c r="K114" s="210">
        <v>0.15384615384615385</v>
      </c>
      <c r="L114" s="213">
        <v>11800</v>
      </c>
      <c r="M114" s="210">
        <v>3.2000000000000001E-2</v>
      </c>
      <c r="N114" s="208">
        <v>498.18</v>
      </c>
      <c r="O114" s="213">
        <v>11323</v>
      </c>
      <c r="P114" s="210">
        <v>0.03</v>
      </c>
      <c r="Q114" s="208">
        <v>477.58</v>
      </c>
      <c r="R114" s="213">
        <v>11011</v>
      </c>
      <c r="S114" s="210">
        <v>2.7E-2</v>
      </c>
      <c r="T114" s="208">
        <v>520</v>
      </c>
      <c r="U114" s="210">
        <v>-6.7000000000000004E-2</v>
      </c>
      <c r="V114" s="213">
        <v>446446</v>
      </c>
      <c r="W114" s="210">
        <v>2.7E-2</v>
      </c>
      <c r="X114" s="214">
        <v>2889.09</v>
      </c>
      <c r="Y114" s="213">
        <v>438847</v>
      </c>
      <c r="Z114" s="210">
        <v>2.5000000000000001E-2</v>
      </c>
      <c r="AA114" s="214">
        <v>2839.39</v>
      </c>
      <c r="AB114" s="213">
        <v>435655</v>
      </c>
      <c r="AC114" s="210">
        <v>2.3E-2</v>
      </c>
      <c r="AD114" s="214">
        <v>3365.45</v>
      </c>
      <c r="AE114" s="210">
        <v>-2.4E-2</v>
      </c>
    </row>
    <row r="115" spans="1:31" x14ac:dyDescent="0.3">
      <c r="A115" s="208" t="s">
        <v>2116</v>
      </c>
      <c r="B115" s="213">
        <v>24</v>
      </c>
      <c r="C115" s="210">
        <v>7.4303405572755414E-3</v>
      </c>
      <c r="D115" s="208">
        <v>17.5757575757575</v>
      </c>
      <c r="E115" s="213">
        <v>0</v>
      </c>
      <c r="F115" s="210">
        <v>0</v>
      </c>
      <c r="G115" s="208">
        <v>11.5151515151515</v>
      </c>
      <c r="H115" s="213">
        <v>13</v>
      </c>
      <c r="I115" s="210">
        <v>3.0494956603330987E-3</v>
      </c>
      <c r="J115" s="208">
        <v>12.727273</v>
      </c>
      <c r="K115" s="210">
        <v>-0.45833333333333331</v>
      </c>
      <c r="L115" s="213">
        <v>4481</v>
      </c>
      <c r="M115" s="210">
        <v>1.2E-2</v>
      </c>
      <c r="N115" s="208">
        <v>272.12</v>
      </c>
      <c r="O115" s="213">
        <v>5298</v>
      </c>
      <c r="P115" s="210">
        <v>1.4E-2</v>
      </c>
      <c r="Q115" s="208">
        <v>350.3</v>
      </c>
      <c r="R115" s="213">
        <v>4538</v>
      </c>
      <c r="S115" s="210">
        <v>1.0999999999999999E-2</v>
      </c>
      <c r="T115" s="208">
        <v>289.7</v>
      </c>
      <c r="U115" s="210">
        <v>1.2999999999999999E-2</v>
      </c>
      <c r="V115" s="213">
        <v>223486</v>
      </c>
      <c r="W115" s="210">
        <v>1.2999999999999999E-2</v>
      </c>
      <c r="X115" s="214">
        <v>2207.88</v>
      </c>
      <c r="Y115" s="213">
        <v>263041</v>
      </c>
      <c r="Z115" s="210">
        <v>1.4999999999999999E-2</v>
      </c>
      <c r="AA115" s="214">
        <v>2337.58</v>
      </c>
      <c r="AB115" s="213">
        <v>275603</v>
      </c>
      <c r="AC115" s="210">
        <v>1.4999999999999999E-2</v>
      </c>
      <c r="AD115" s="214">
        <v>2323.64</v>
      </c>
      <c r="AE115" s="210">
        <v>0.23300000000000001</v>
      </c>
    </row>
    <row r="116" spans="1:31" x14ac:dyDescent="0.3">
      <c r="A116" s="208" t="s">
        <v>2117</v>
      </c>
      <c r="B116" s="213">
        <v>0</v>
      </c>
      <c r="C116" s="210">
        <v>0</v>
      </c>
      <c r="D116" s="208">
        <v>80</v>
      </c>
      <c r="E116" s="213">
        <v>0</v>
      </c>
      <c r="F116" s="210">
        <v>0</v>
      </c>
      <c r="G116" s="208">
        <v>11.5151515151515</v>
      </c>
      <c r="H116" s="213">
        <v>0</v>
      </c>
      <c r="I116" s="210">
        <v>0</v>
      </c>
      <c r="J116" s="208">
        <v>12.727273</v>
      </c>
      <c r="K116" s="210"/>
      <c r="L116" s="213">
        <v>2595</v>
      </c>
      <c r="M116" s="210">
        <v>7.0000000000000001E-3</v>
      </c>
      <c r="N116" s="208">
        <v>213.33</v>
      </c>
      <c r="O116" s="213">
        <v>2284</v>
      </c>
      <c r="P116" s="210">
        <v>6.0000000000000001E-3</v>
      </c>
      <c r="Q116" s="208">
        <v>204.85</v>
      </c>
      <c r="R116" s="213">
        <v>2385</v>
      </c>
      <c r="S116" s="210">
        <v>6.0000000000000001E-3</v>
      </c>
      <c r="T116" s="208">
        <v>247.88</v>
      </c>
      <c r="U116" s="210">
        <v>-8.1000000000000003E-2</v>
      </c>
      <c r="V116" s="213">
        <v>117257</v>
      </c>
      <c r="W116" s="210">
        <v>7.0000000000000001E-3</v>
      </c>
      <c r="X116" s="214">
        <v>1587.88</v>
      </c>
      <c r="Y116" s="213">
        <v>113017</v>
      </c>
      <c r="Z116" s="210">
        <v>7.0000000000000001E-3</v>
      </c>
      <c r="AA116" s="214">
        <v>1380.61</v>
      </c>
      <c r="AB116" s="213">
        <v>115194</v>
      </c>
      <c r="AC116" s="210">
        <v>6.0000000000000001E-3</v>
      </c>
      <c r="AD116" s="214">
        <v>1733.33</v>
      </c>
      <c r="AE116" s="210">
        <v>-1.7999999999999999E-2</v>
      </c>
    </row>
    <row r="117" spans="1:31" x14ac:dyDescent="0.3">
      <c r="A117" s="208" t="s">
        <v>2118</v>
      </c>
      <c r="B117" s="213">
        <v>0</v>
      </c>
      <c r="C117" s="210">
        <v>0</v>
      </c>
      <c r="D117" s="208">
        <v>80</v>
      </c>
      <c r="E117" s="213">
        <v>0</v>
      </c>
      <c r="F117" s="210">
        <v>0</v>
      </c>
      <c r="G117" s="208">
        <v>11.5151515151515</v>
      </c>
      <c r="H117" s="213">
        <v>7</v>
      </c>
      <c r="I117" s="210">
        <v>1.6420361247947454E-3</v>
      </c>
      <c r="J117" s="208">
        <v>6.6666665099999998</v>
      </c>
      <c r="K117" s="210"/>
      <c r="L117" s="213">
        <v>5623</v>
      </c>
      <c r="M117" s="210">
        <v>1.4999999999999999E-2</v>
      </c>
      <c r="N117" s="208">
        <v>335.76</v>
      </c>
      <c r="O117" s="213">
        <v>5170</v>
      </c>
      <c r="P117" s="210">
        <v>1.4E-2</v>
      </c>
      <c r="Q117" s="208">
        <v>303.02999999999997</v>
      </c>
      <c r="R117" s="213">
        <v>5414</v>
      </c>
      <c r="S117" s="210">
        <v>1.2999999999999999E-2</v>
      </c>
      <c r="T117" s="208">
        <v>394.55</v>
      </c>
      <c r="U117" s="210">
        <v>-3.6999999999999998E-2</v>
      </c>
      <c r="V117" s="213">
        <v>164264</v>
      </c>
      <c r="W117" s="210">
        <v>0.01</v>
      </c>
      <c r="X117" s="214">
        <v>1789.09</v>
      </c>
      <c r="Y117" s="213">
        <v>155203</v>
      </c>
      <c r="Z117" s="210">
        <v>8.9999999999999993E-3</v>
      </c>
      <c r="AA117" s="214">
        <v>1681.21</v>
      </c>
      <c r="AB117" s="213">
        <v>154357</v>
      </c>
      <c r="AC117" s="210">
        <v>8.0000000000000002E-3</v>
      </c>
      <c r="AD117" s="214">
        <v>1940.61</v>
      </c>
      <c r="AE117" s="210">
        <v>-0.06</v>
      </c>
    </row>
    <row r="118" spans="1:31" x14ac:dyDescent="0.3">
      <c r="A118" s="208" t="s">
        <v>2122</v>
      </c>
      <c r="B118" s="213">
        <v>1934</v>
      </c>
      <c r="C118" s="210">
        <v>0.5987616099071208</v>
      </c>
      <c r="D118" s="208">
        <v>288.48484848484799</v>
      </c>
      <c r="E118" s="213">
        <v>2248</v>
      </c>
      <c r="F118" s="210">
        <v>0.58253433532003107</v>
      </c>
      <c r="G118" s="208">
        <v>232.72727272727201</v>
      </c>
      <c r="H118" s="213">
        <v>2601</v>
      </c>
      <c r="I118" s="210">
        <v>0.61013370865587613</v>
      </c>
      <c r="J118" s="208">
        <v>226.060608</v>
      </c>
      <c r="K118" s="210">
        <v>0.34488107549120994</v>
      </c>
      <c r="L118" s="213">
        <v>57475</v>
      </c>
      <c r="M118" s="210">
        <v>0.156</v>
      </c>
      <c r="N118" s="214">
        <v>1087.8800000000001</v>
      </c>
      <c r="O118" s="213">
        <v>57292</v>
      </c>
      <c r="P118" s="210">
        <v>0.153</v>
      </c>
      <c r="Q118" s="214">
        <v>1136.3599999999999</v>
      </c>
      <c r="R118" s="213">
        <v>58938</v>
      </c>
      <c r="S118" s="210">
        <v>0.14399999999999999</v>
      </c>
      <c r="T118" s="214">
        <v>1181.21</v>
      </c>
      <c r="U118" s="210">
        <v>2.5000000000000001E-2</v>
      </c>
      <c r="V118" s="213">
        <v>1651688</v>
      </c>
      <c r="W118" s="210">
        <v>9.9000000000000005E-2</v>
      </c>
      <c r="X118" s="214">
        <v>6668.48</v>
      </c>
      <c r="Y118" s="213">
        <v>1580821</v>
      </c>
      <c r="Z118" s="210">
        <v>9.1999999999999998E-2</v>
      </c>
      <c r="AA118" s="214">
        <v>5353.33</v>
      </c>
      <c r="AB118" s="213">
        <v>1638447</v>
      </c>
      <c r="AC118" s="210">
        <v>8.7999999999999995E-2</v>
      </c>
      <c r="AD118" s="214">
        <v>8031.52</v>
      </c>
      <c r="AE118" s="210">
        <v>-8.0000000000000002E-3</v>
      </c>
    </row>
    <row r="119" spans="1:31" x14ac:dyDescent="0.3">
      <c r="A119" s="208" t="s">
        <v>2106</v>
      </c>
      <c r="B119" s="213">
        <v>1782</v>
      </c>
      <c r="C119" s="210">
        <v>0.55170278637770898</v>
      </c>
      <c r="D119" s="208">
        <v>293.33333333333297</v>
      </c>
      <c r="E119" s="213">
        <v>2036</v>
      </c>
      <c r="F119" s="210">
        <v>0.52759782327027727</v>
      </c>
      <c r="G119" s="208">
        <v>223.636363636363</v>
      </c>
      <c r="H119" s="213">
        <v>2458</v>
      </c>
      <c r="I119" s="210">
        <v>0.57658925639221204</v>
      </c>
      <c r="J119" s="208">
        <v>233.939392</v>
      </c>
      <c r="K119" s="210">
        <v>0.37934904601571268</v>
      </c>
      <c r="L119" s="213">
        <v>25626</v>
      </c>
      <c r="M119" s="210">
        <v>7.0000000000000007E-2</v>
      </c>
      <c r="N119" s="208">
        <v>979.39</v>
      </c>
      <c r="O119" s="213">
        <v>29428</v>
      </c>
      <c r="P119" s="210">
        <v>7.9000000000000001E-2</v>
      </c>
      <c r="Q119" s="208">
        <v>992.12</v>
      </c>
      <c r="R119" s="213">
        <v>27163</v>
      </c>
      <c r="S119" s="210">
        <v>6.6000000000000003E-2</v>
      </c>
      <c r="T119" s="208">
        <v>839.39</v>
      </c>
      <c r="U119" s="210">
        <v>0.06</v>
      </c>
      <c r="V119" s="213">
        <v>238991</v>
      </c>
      <c r="W119" s="210">
        <v>1.4E-2</v>
      </c>
      <c r="X119" s="214">
        <v>2860</v>
      </c>
      <c r="Y119" s="213">
        <v>285829</v>
      </c>
      <c r="Z119" s="210">
        <v>1.7000000000000001E-2</v>
      </c>
      <c r="AA119" s="214">
        <v>2776.36</v>
      </c>
      <c r="AB119" s="213">
        <v>266498</v>
      </c>
      <c r="AC119" s="210">
        <v>1.4E-2</v>
      </c>
      <c r="AD119" s="214">
        <v>3564.24</v>
      </c>
      <c r="AE119" s="210">
        <v>0.115</v>
      </c>
    </row>
    <row r="120" spans="1:31" x14ac:dyDescent="0.3">
      <c r="A120" s="208" t="s">
        <v>2107</v>
      </c>
      <c r="B120" s="213">
        <v>24</v>
      </c>
      <c r="C120" s="210">
        <v>7.4303405572755414E-3</v>
      </c>
      <c r="D120" s="208">
        <v>16.363636363636299</v>
      </c>
      <c r="E120" s="213">
        <v>38</v>
      </c>
      <c r="F120" s="210">
        <v>9.8471106504275721E-3</v>
      </c>
      <c r="G120" s="208">
        <v>25.4545454545454</v>
      </c>
      <c r="H120" s="213">
        <v>23</v>
      </c>
      <c r="I120" s="210">
        <v>5.3952615528970209E-3</v>
      </c>
      <c r="J120" s="208">
        <v>21.818182</v>
      </c>
      <c r="K120" s="210">
        <v>-4.1666666666666664E-2</v>
      </c>
      <c r="L120" s="213">
        <v>17268</v>
      </c>
      <c r="M120" s="210">
        <v>4.7E-2</v>
      </c>
      <c r="N120" s="208">
        <v>646.05999999999995</v>
      </c>
      <c r="O120" s="213">
        <v>14317</v>
      </c>
      <c r="P120" s="210">
        <v>3.7999999999999999E-2</v>
      </c>
      <c r="Q120" s="208">
        <v>589.70000000000005</v>
      </c>
      <c r="R120" s="213">
        <v>17045</v>
      </c>
      <c r="S120" s="210">
        <v>4.2000000000000003E-2</v>
      </c>
      <c r="T120" s="208">
        <v>716.36</v>
      </c>
      <c r="U120" s="210">
        <v>-1.2999999999999999E-2</v>
      </c>
      <c r="V120" s="213">
        <v>830417</v>
      </c>
      <c r="W120" s="210">
        <v>0.05</v>
      </c>
      <c r="X120" s="214">
        <v>4772.12</v>
      </c>
      <c r="Y120" s="213">
        <v>740502</v>
      </c>
      <c r="Z120" s="210">
        <v>4.2999999999999997E-2</v>
      </c>
      <c r="AA120" s="214">
        <v>4268.4799999999996</v>
      </c>
      <c r="AB120" s="213">
        <v>825887</v>
      </c>
      <c r="AC120" s="210">
        <v>4.3999999999999997E-2</v>
      </c>
      <c r="AD120" s="214">
        <v>5536.97</v>
      </c>
      <c r="AE120" s="210">
        <v>-5.0000000000000001E-3</v>
      </c>
    </row>
    <row r="121" spans="1:31" x14ac:dyDescent="0.3">
      <c r="A121" s="208" t="s">
        <v>2108</v>
      </c>
      <c r="B121" s="213">
        <v>0</v>
      </c>
      <c r="C121" s="210">
        <v>0</v>
      </c>
      <c r="D121" s="208">
        <v>80</v>
      </c>
      <c r="E121" s="208">
        <v>0</v>
      </c>
      <c r="F121" s="210">
        <v>0</v>
      </c>
      <c r="G121" s="208">
        <v>11.5151515151515</v>
      </c>
      <c r="H121" s="213">
        <v>75</v>
      </c>
      <c r="I121" s="210">
        <v>1.7593244194229415E-2</v>
      </c>
      <c r="J121" s="208">
        <v>36.363636</v>
      </c>
      <c r="K121" s="210"/>
      <c r="L121" s="213">
        <v>2376</v>
      </c>
      <c r="M121" s="210">
        <v>6.0000000000000001E-3</v>
      </c>
      <c r="N121" s="208">
        <v>178.79</v>
      </c>
      <c r="O121" s="213">
        <v>1789</v>
      </c>
      <c r="P121" s="210">
        <v>5.0000000000000001E-3</v>
      </c>
      <c r="Q121" s="208">
        <v>175.76</v>
      </c>
      <c r="R121" s="213">
        <v>2368</v>
      </c>
      <c r="S121" s="210">
        <v>6.0000000000000001E-3</v>
      </c>
      <c r="T121" s="208">
        <v>281.20999999999998</v>
      </c>
      <c r="U121" s="210">
        <v>-3.0000000000000001E-3</v>
      </c>
      <c r="V121" s="213">
        <v>87379</v>
      </c>
      <c r="W121" s="210">
        <v>5.0000000000000001E-3</v>
      </c>
      <c r="X121" s="214">
        <v>1450.91</v>
      </c>
      <c r="Y121" s="213">
        <v>78954</v>
      </c>
      <c r="Z121" s="210">
        <v>5.0000000000000001E-3</v>
      </c>
      <c r="AA121" s="214">
        <v>1264.8499999999999</v>
      </c>
      <c r="AB121" s="213">
        <v>78098</v>
      </c>
      <c r="AC121" s="210">
        <v>4.0000000000000001E-3</v>
      </c>
      <c r="AD121" s="214">
        <v>1416.97</v>
      </c>
      <c r="AE121" s="210">
        <v>-0.106</v>
      </c>
    </row>
    <row r="122" spans="1:31" x14ac:dyDescent="0.3">
      <c r="A122" s="208" t="s">
        <v>2109</v>
      </c>
      <c r="B122" s="208">
        <v>14</v>
      </c>
      <c r="C122" s="210">
        <v>4.3343653250773996E-3</v>
      </c>
      <c r="D122" s="208">
        <v>13.3333333333333</v>
      </c>
      <c r="E122" s="208">
        <v>18</v>
      </c>
      <c r="F122" s="210">
        <v>4.6644208344130602E-3</v>
      </c>
      <c r="G122" s="208">
        <v>12.7272727272727</v>
      </c>
      <c r="H122" s="208">
        <v>17</v>
      </c>
      <c r="I122" s="210">
        <v>3.9878020173586678E-3</v>
      </c>
      <c r="J122" s="208">
        <v>16.363636</v>
      </c>
      <c r="K122" s="210">
        <v>0.21428571428571427</v>
      </c>
      <c r="L122" s="213">
        <v>2164</v>
      </c>
      <c r="M122" s="210">
        <v>6.0000000000000001E-3</v>
      </c>
      <c r="N122" s="208">
        <v>258.79000000000002</v>
      </c>
      <c r="O122" s="213">
        <v>1501</v>
      </c>
      <c r="P122" s="210">
        <v>4.0000000000000001E-3</v>
      </c>
      <c r="Q122" s="208">
        <v>160.61000000000001</v>
      </c>
      <c r="R122" s="213">
        <v>1527</v>
      </c>
      <c r="S122" s="210">
        <v>4.0000000000000001E-3</v>
      </c>
      <c r="T122" s="208">
        <v>184.24</v>
      </c>
      <c r="U122" s="210">
        <v>-0.29399999999999998</v>
      </c>
      <c r="V122" s="213">
        <v>29449</v>
      </c>
      <c r="W122" s="210">
        <v>2E-3</v>
      </c>
      <c r="X122" s="208">
        <v>895.15</v>
      </c>
      <c r="Y122" s="213">
        <v>24260</v>
      </c>
      <c r="Z122" s="210">
        <v>1E-3</v>
      </c>
      <c r="AA122" s="208">
        <v>640</v>
      </c>
      <c r="AB122" s="213">
        <v>24769</v>
      </c>
      <c r="AC122" s="210">
        <v>1E-3</v>
      </c>
      <c r="AD122" s="214">
        <v>1097.58</v>
      </c>
      <c r="AE122" s="210">
        <v>-0.159</v>
      </c>
    </row>
    <row r="123" spans="1:31" x14ac:dyDescent="0.3">
      <c r="A123" s="208" t="s">
        <v>2110</v>
      </c>
      <c r="B123" s="208">
        <v>26</v>
      </c>
      <c r="C123" s="210">
        <v>8.0495356037151699E-3</v>
      </c>
      <c r="D123" s="208">
        <v>24.2424242424242</v>
      </c>
      <c r="E123" s="208">
        <v>46</v>
      </c>
      <c r="F123" s="210">
        <v>1.1920186576833377E-2</v>
      </c>
      <c r="G123" s="208">
        <v>40.606060606060602</v>
      </c>
      <c r="H123" s="208">
        <v>18</v>
      </c>
      <c r="I123" s="210">
        <v>4.22237860661506E-3</v>
      </c>
      <c r="J123" s="208">
        <v>17.575758</v>
      </c>
      <c r="K123" s="210">
        <v>-0.30769230769230771</v>
      </c>
      <c r="L123" s="213">
        <v>2235</v>
      </c>
      <c r="M123" s="210">
        <v>6.0000000000000001E-3</v>
      </c>
      <c r="N123" s="208">
        <v>226.06</v>
      </c>
      <c r="O123" s="213">
        <v>1563</v>
      </c>
      <c r="P123" s="210">
        <v>4.0000000000000001E-3</v>
      </c>
      <c r="Q123" s="208">
        <v>170.91</v>
      </c>
      <c r="R123" s="213">
        <v>1568</v>
      </c>
      <c r="S123" s="210">
        <v>4.0000000000000001E-3</v>
      </c>
      <c r="T123" s="208">
        <v>223.64</v>
      </c>
      <c r="U123" s="210">
        <v>-0.29799999999999999</v>
      </c>
      <c r="V123" s="213">
        <v>74603</v>
      </c>
      <c r="W123" s="210">
        <v>4.0000000000000001E-3</v>
      </c>
      <c r="X123" s="214">
        <v>1427.27</v>
      </c>
      <c r="Y123" s="213">
        <v>65855</v>
      </c>
      <c r="Z123" s="210">
        <v>4.0000000000000001E-3</v>
      </c>
      <c r="AA123" s="214">
        <v>1171.52</v>
      </c>
      <c r="AB123" s="213">
        <v>67425</v>
      </c>
      <c r="AC123" s="210">
        <v>4.0000000000000001E-3</v>
      </c>
      <c r="AD123" s="214">
        <v>1469.09</v>
      </c>
      <c r="AE123" s="210">
        <v>-9.6000000000000002E-2</v>
      </c>
    </row>
    <row r="124" spans="1:31" x14ac:dyDescent="0.3">
      <c r="A124" s="208" t="s">
        <v>2111</v>
      </c>
      <c r="B124" s="208">
        <v>52</v>
      </c>
      <c r="C124" s="210">
        <v>1.609907120743034E-2</v>
      </c>
      <c r="D124" s="208">
        <v>29.696969696969699</v>
      </c>
      <c r="E124" s="208">
        <v>13</v>
      </c>
      <c r="F124" s="210">
        <v>3.3687483804094327E-3</v>
      </c>
      <c r="G124" s="208">
        <v>13.9393939393939</v>
      </c>
      <c r="H124" s="208">
        <v>0</v>
      </c>
      <c r="I124" s="210">
        <v>0</v>
      </c>
      <c r="J124" s="208">
        <v>12.727273</v>
      </c>
      <c r="K124" s="210">
        <v>-1</v>
      </c>
      <c r="L124" s="213">
        <v>1522</v>
      </c>
      <c r="M124" s="210">
        <v>4.0000000000000001E-3</v>
      </c>
      <c r="N124" s="208">
        <v>143.03</v>
      </c>
      <c r="O124" s="213">
        <v>1289</v>
      </c>
      <c r="P124" s="210">
        <v>3.0000000000000001E-3</v>
      </c>
      <c r="Q124" s="208">
        <v>161.21</v>
      </c>
      <c r="R124" s="213">
        <v>1197</v>
      </c>
      <c r="S124" s="210">
        <v>3.0000000000000001E-3</v>
      </c>
      <c r="T124" s="208">
        <v>138.18</v>
      </c>
      <c r="U124" s="210">
        <v>-0.214</v>
      </c>
      <c r="V124" s="213">
        <v>60444</v>
      </c>
      <c r="W124" s="210">
        <v>4.0000000000000001E-3</v>
      </c>
      <c r="X124" s="214">
        <v>1027.27</v>
      </c>
      <c r="Y124" s="213">
        <v>59722</v>
      </c>
      <c r="Z124" s="210">
        <v>3.0000000000000001E-3</v>
      </c>
      <c r="AA124" s="214">
        <v>1058.79</v>
      </c>
      <c r="AB124" s="213">
        <v>62110</v>
      </c>
      <c r="AC124" s="210">
        <v>3.0000000000000001E-3</v>
      </c>
      <c r="AD124" s="214">
        <v>1153.94</v>
      </c>
      <c r="AE124" s="210">
        <v>2.8000000000000001E-2</v>
      </c>
    </row>
    <row r="125" spans="1:31" x14ac:dyDescent="0.3">
      <c r="A125" s="208" t="s">
        <v>2112</v>
      </c>
      <c r="B125" s="208">
        <v>0</v>
      </c>
      <c r="C125" s="210">
        <v>0</v>
      </c>
      <c r="D125" s="208">
        <v>80</v>
      </c>
      <c r="E125" s="208">
        <v>0</v>
      </c>
      <c r="F125" s="210">
        <v>0</v>
      </c>
      <c r="G125" s="208">
        <v>11.5151515151515</v>
      </c>
      <c r="H125" s="208">
        <v>0</v>
      </c>
      <c r="I125" s="210">
        <v>0</v>
      </c>
      <c r="J125" s="208">
        <v>12.727273</v>
      </c>
      <c r="K125" s="210"/>
      <c r="L125" s="208">
        <v>928</v>
      </c>
      <c r="M125" s="210">
        <v>3.0000000000000001E-3</v>
      </c>
      <c r="N125" s="208">
        <v>155.76</v>
      </c>
      <c r="O125" s="208">
        <v>502</v>
      </c>
      <c r="P125" s="210">
        <v>1E-3</v>
      </c>
      <c r="Q125" s="208">
        <v>93.33</v>
      </c>
      <c r="R125" s="208">
        <v>657</v>
      </c>
      <c r="S125" s="210">
        <v>2E-3</v>
      </c>
      <c r="T125" s="208">
        <v>135.76</v>
      </c>
      <c r="U125" s="210">
        <v>-0.29199999999999998</v>
      </c>
      <c r="V125" s="213">
        <v>42500</v>
      </c>
      <c r="W125" s="210">
        <v>3.0000000000000001E-3</v>
      </c>
      <c r="X125" s="208">
        <v>889.7</v>
      </c>
      <c r="Y125" s="213">
        <v>37529</v>
      </c>
      <c r="Z125" s="210">
        <v>2E-3</v>
      </c>
      <c r="AA125" s="208">
        <v>844.24</v>
      </c>
      <c r="AB125" s="213">
        <v>31446</v>
      </c>
      <c r="AC125" s="210">
        <v>2E-3</v>
      </c>
      <c r="AD125" s="208">
        <v>792.73</v>
      </c>
      <c r="AE125" s="210">
        <v>-0.26</v>
      </c>
    </row>
    <row r="126" spans="1:31" x14ac:dyDescent="0.3">
      <c r="A126" s="208" t="s">
        <v>2113</v>
      </c>
      <c r="B126" s="208">
        <v>10</v>
      </c>
      <c r="C126" s="210">
        <v>3.0959752321981426E-3</v>
      </c>
      <c r="D126" s="208">
        <v>10.303030303030299</v>
      </c>
      <c r="E126" s="208">
        <v>0</v>
      </c>
      <c r="F126" s="210">
        <v>0</v>
      </c>
      <c r="G126" s="208">
        <v>11.5151515151515</v>
      </c>
      <c r="H126" s="208">
        <v>0</v>
      </c>
      <c r="I126" s="210">
        <v>0</v>
      </c>
      <c r="J126" s="208">
        <v>12.727273</v>
      </c>
      <c r="K126" s="210">
        <v>-1</v>
      </c>
      <c r="L126" s="208">
        <v>354</v>
      </c>
      <c r="M126" s="210">
        <v>1E-3</v>
      </c>
      <c r="N126" s="208">
        <v>72.73</v>
      </c>
      <c r="O126" s="208">
        <v>656</v>
      </c>
      <c r="P126" s="210">
        <v>2E-3</v>
      </c>
      <c r="Q126" s="208">
        <v>115.15</v>
      </c>
      <c r="R126" s="208">
        <v>802</v>
      </c>
      <c r="S126" s="210">
        <v>2E-3</v>
      </c>
      <c r="T126" s="208">
        <v>153.94</v>
      </c>
      <c r="U126" s="210">
        <v>1.266</v>
      </c>
      <c r="V126" s="213">
        <v>22107</v>
      </c>
      <c r="W126" s="210">
        <v>1E-3</v>
      </c>
      <c r="X126" s="208">
        <v>696.36</v>
      </c>
      <c r="Y126" s="213">
        <v>21671</v>
      </c>
      <c r="Z126" s="210">
        <v>1E-3</v>
      </c>
      <c r="AA126" s="208">
        <v>778.79</v>
      </c>
      <c r="AB126" s="213">
        <v>22297</v>
      </c>
      <c r="AC126" s="210">
        <v>1E-3</v>
      </c>
      <c r="AD126" s="208">
        <v>876.97</v>
      </c>
      <c r="AE126" s="210">
        <v>8.9999999999999993E-3</v>
      </c>
    </row>
    <row r="127" spans="1:31" x14ac:dyDescent="0.3">
      <c r="A127" s="208" t="s">
        <v>2114</v>
      </c>
      <c r="B127" s="208">
        <v>0</v>
      </c>
      <c r="C127" s="210">
        <v>0</v>
      </c>
      <c r="D127" s="208">
        <v>80</v>
      </c>
      <c r="E127" s="208">
        <v>0</v>
      </c>
      <c r="F127" s="210">
        <v>0</v>
      </c>
      <c r="G127" s="208">
        <v>11.5151515151515</v>
      </c>
      <c r="H127" s="208">
        <v>10</v>
      </c>
      <c r="I127" s="210">
        <v>2.3457658925639222E-3</v>
      </c>
      <c r="J127" s="208">
        <v>9.6969700000000003</v>
      </c>
      <c r="K127" s="210"/>
      <c r="L127" s="208">
        <v>750</v>
      </c>
      <c r="M127" s="210">
        <v>2E-3</v>
      </c>
      <c r="N127" s="208">
        <v>113.33</v>
      </c>
      <c r="O127" s="213">
        <v>1319</v>
      </c>
      <c r="P127" s="210">
        <v>4.0000000000000001E-3</v>
      </c>
      <c r="Q127" s="208">
        <v>155</v>
      </c>
      <c r="R127" s="213">
        <v>1446</v>
      </c>
      <c r="S127" s="210">
        <v>4.0000000000000001E-3</v>
      </c>
      <c r="T127" s="208">
        <v>218.79</v>
      </c>
      <c r="U127" s="210">
        <v>0.92800000000000005</v>
      </c>
      <c r="V127" s="213">
        <v>56377</v>
      </c>
      <c r="W127" s="210">
        <v>3.0000000000000001E-3</v>
      </c>
      <c r="X127" s="214">
        <v>1084.8499999999999</v>
      </c>
      <c r="Y127" s="213">
        <v>55549</v>
      </c>
      <c r="Z127" s="210">
        <v>3.0000000000000001E-3</v>
      </c>
      <c r="AA127" s="208">
        <v>988</v>
      </c>
      <c r="AB127" s="213">
        <v>55163</v>
      </c>
      <c r="AC127" s="210">
        <v>3.0000000000000001E-3</v>
      </c>
      <c r="AD127" s="214">
        <v>1267.8800000000001</v>
      </c>
      <c r="AE127" s="210">
        <v>-2.1999999999999999E-2</v>
      </c>
    </row>
    <row r="128" spans="1:31" x14ac:dyDescent="0.3">
      <c r="A128" s="208" t="s">
        <v>2115</v>
      </c>
      <c r="B128" s="208">
        <v>0</v>
      </c>
      <c r="C128" s="210">
        <v>0</v>
      </c>
      <c r="D128" s="208">
        <v>80</v>
      </c>
      <c r="E128" s="208">
        <v>0</v>
      </c>
      <c r="F128" s="210">
        <v>0</v>
      </c>
      <c r="G128" s="208">
        <v>11.5151515151515</v>
      </c>
      <c r="H128" s="208">
        <v>0</v>
      </c>
      <c r="I128" s="210">
        <v>0</v>
      </c>
      <c r="J128" s="208">
        <v>12.727273</v>
      </c>
      <c r="K128" s="210"/>
      <c r="L128" s="208">
        <v>579</v>
      </c>
      <c r="M128" s="210">
        <v>2E-3</v>
      </c>
      <c r="N128" s="208">
        <v>89.7</v>
      </c>
      <c r="O128" s="208">
        <v>703</v>
      </c>
      <c r="P128" s="210">
        <v>2E-3</v>
      </c>
      <c r="Q128" s="208">
        <v>115.15</v>
      </c>
      <c r="R128" s="208">
        <v>978</v>
      </c>
      <c r="S128" s="210">
        <v>2E-3</v>
      </c>
      <c r="T128" s="208">
        <v>146.66999999999999</v>
      </c>
      <c r="U128" s="210">
        <v>0.68899999999999995</v>
      </c>
      <c r="V128" s="213">
        <v>27552</v>
      </c>
      <c r="W128" s="210">
        <v>2E-3</v>
      </c>
      <c r="X128" s="208">
        <v>729.09</v>
      </c>
      <c r="Y128" s="213">
        <v>26751</v>
      </c>
      <c r="Z128" s="210">
        <v>2E-3</v>
      </c>
      <c r="AA128" s="208">
        <v>681.21</v>
      </c>
      <c r="AB128" s="213">
        <v>27384</v>
      </c>
      <c r="AC128" s="210">
        <v>1E-3</v>
      </c>
      <c r="AD128" s="208">
        <v>712.12</v>
      </c>
      <c r="AE128" s="210">
        <v>-6.0000000000000001E-3</v>
      </c>
    </row>
    <row r="129" spans="1:31" x14ac:dyDescent="0.3">
      <c r="A129" s="208" t="s">
        <v>2116</v>
      </c>
      <c r="B129" s="208">
        <v>0</v>
      </c>
      <c r="C129" s="210">
        <v>0</v>
      </c>
      <c r="D129" s="208">
        <v>80</v>
      </c>
      <c r="E129" s="208">
        <v>0</v>
      </c>
      <c r="F129" s="210">
        <v>0</v>
      </c>
      <c r="G129" s="208">
        <v>11.5151515151515</v>
      </c>
      <c r="H129" s="208">
        <v>0</v>
      </c>
      <c r="I129" s="210">
        <v>0</v>
      </c>
      <c r="J129" s="208">
        <v>12.727273</v>
      </c>
      <c r="K129" s="210"/>
      <c r="L129" s="208">
        <v>187</v>
      </c>
      <c r="M129" s="210">
        <v>1E-3</v>
      </c>
      <c r="N129" s="208">
        <v>56.36</v>
      </c>
      <c r="O129" s="208">
        <v>280</v>
      </c>
      <c r="P129" s="210">
        <v>1E-3</v>
      </c>
      <c r="Q129" s="208">
        <v>60</v>
      </c>
      <c r="R129" s="208">
        <v>352</v>
      </c>
      <c r="S129" s="210">
        <v>1E-3</v>
      </c>
      <c r="T129" s="208">
        <v>86.67</v>
      </c>
      <c r="U129" s="210">
        <v>0.88200000000000001</v>
      </c>
      <c r="V129" s="213">
        <v>16998</v>
      </c>
      <c r="W129" s="210">
        <v>1E-3</v>
      </c>
      <c r="X129" s="208">
        <v>618.17999999999995</v>
      </c>
      <c r="Y129" s="213">
        <v>17594</v>
      </c>
      <c r="Z129" s="210">
        <v>1E-3</v>
      </c>
      <c r="AA129" s="208">
        <v>607</v>
      </c>
      <c r="AB129" s="213">
        <v>19005</v>
      </c>
      <c r="AC129" s="210">
        <v>1E-3</v>
      </c>
      <c r="AD129" s="208">
        <v>588.48</v>
      </c>
      <c r="AE129" s="210">
        <v>0.11799999999999999</v>
      </c>
    </row>
    <row r="130" spans="1:31" x14ac:dyDescent="0.3">
      <c r="A130" s="208" t="s">
        <v>2117</v>
      </c>
      <c r="B130" s="213">
        <v>11</v>
      </c>
      <c r="C130" s="210">
        <v>3.4055727554179569E-3</v>
      </c>
      <c r="D130" s="208">
        <v>12.7272727272727</v>
      </c>
      <c r="E130" s="213">
        <v>35</v>
      </c>
      <c r="F130" s="210">
        <v>9.0697071780253945E-3</v>
      </c>
      <c r="G130" s="208">
        <v>30.303030303030301</v>
      </c>
      <c r="H130" s="213">
        <v>0</v>
      </c>
      <c r="I130" s="210">
        <v>0</v>
      </c>
      <c r="J130" s="208">
        <v>12.727273</v>
      </c>
      <c r="K130" s="210">
        <v>-1</v>
      </c>
      <c r="L130" s="213">
        <v>2777</v>
      </c>
      <c r="M130" s="210">
        <v>8.0000000000000002E-3</v>
      </c>
      <c r="N130" s="208">
        <v>256.36</v>
      </c>
      <c r="O130" s="213">
        <v>3114</v>
      </c>
      <c r="P130" s="210">
        <v>8.0000000000000002E-3</v>
      </c>
      <c r="Q130" s="208">
        <v>218.79</v>
      </c>
      <c r="R130" s="213">
        <v>3032</v>
      </c>
      <c r="S130" s="210">
        <v>7.0000000000000001E-3</v>
      </c>
      <c r="T130" s="208">
        <v>283.64</v>
      </c>
      <c r="U130" s="210">
        <v>9.1999999999999998E-2</v>
      </c>
      <c r="V130" s="213">
        <v>133291</v>
      </c>
      <c r="W130" s="210">
        <v>8.0000000000000002E-3</v>
      </c>
      <c r="X130" s="214">
        <v>1905.45</v>
      </c>
      <c r="Y130" s="213">
        <v>138550</v>
      </c>
      <c r="Z130" s="210">
        <v>8.0000000000000002E-3</v>
      </c>
      <c r="AA130" s="214">
        <v>1581.21</v>
      </c>
      <c r="AB130" s="213">
        <v>131139</v>
      </c>
      <c r="AC130" s="210">
        <v>7.0000000000000001E-3</v>
      </c>
      <c r="AD130" s="214">
        <v>1985.45</v>
      </c>
      <c r="AE130" s="210">
        <v>-1.6E-2</v>
      </c>
    </row>
    <row r="131" spans="1:31" x14ac:dyDescent="0.3">
      <c r="A131" s="208" t="s">
        <v>2118</v>
      </c>
      <c r="B131" s="208">
        <v>15</v>
      </c>
      <c r="C131" s="210">
        <v>4.6439628482972135E-3</v>
      </c>
      <c r="D131" s="208">
        <v>14.545454545454501</v>
      </c>
      <c r="E131" s="208">
        <v>62</v>
      </c>
      <c r="F131" s="210">
        <v>1.6066338429644986E-2</v>
      </c>
      <c r="G131" s="208">
        <v>37.5757575757575</v>
      </c>
      <c r="H131" s="208">
        <v>0</v>
      </c>
      <c r="I131" s="210">
        <v>0</v>
      </c>
      <c r="J131" s="208">
        <v>12.727273</v>
      </c>
      <c r="K131" s="210">
        <v>-1</v>
      </c>
      <c r="L131" s="208">
        <v>709</v>
      </c>
      <c r="M131" s="210">
        <v>2E-3</v>
      </c>
      <c r="N131" s="208">
        <v>130.91</v>
      </c>
      <c r="O131" s="208">
        <v>831</v>
      </c>
      <c r="P131" s="210">
        <v>2E-3</v>
      </c>
      <c r="Q131" s="208">
        <v>110.91</v>
      </c>
      <c r="R131" s="208">
        <v>803</v>
      </c>
      <c r="S131" s="210">
        <v>2E-3</v>
      </c>
      <c r="T131" s="208">
        <v>133.33000000000001</v>
      </c>
      <c r="U131" s="210">
        <v>0.13300000000000001</v>
      </c>
      <c r="V131" s="213">
        <v>31580</v>
      </c>
      <c r="W131" s="210">
        <v>2E-3</v>
      </c>
      <c r="X131" s="208">
        <v>786.06</v>
      </c>
      <c r="Y131" s="213">
        <v>28055</v>
      </c>
      <c r="Z131" s="210">
        <v>2E-3</v>
      </c>
      <c r="AA131" s="208">
        <v>766.67</v>
      </c>
      <c r="AB131" s="213">
        <v>27226</v>
      </c>
      <c r="AC131" s="210">
        <v>1E-3</v>
      </c>
      <c r="AD131" s="208">
        <v>833.94</v>
      </c>
      <c r="AE131" s="210">
        <v>-0.13800000000000001</v>
      </c>
    </row>
    <row r="132" spans="1:31" x14ac:dyDescent="0.3">
      <c r="A132" s="208" t="s">
        <v>2123</v>
      </c>
      <c r="B132" s="213">
        <v>406</v>
      </c>
      <c r="C132" s="210">
        <v>0.1256965944272446</v>
      </c>
      <c r="D132" s="208">
        <v>90.303030303030297</v>
      </c>
      <c r="E132" s="213">
        <v>769</v>
      </c>
      <c r="F132" s="210">
        <v>0.19927442342575796</v>
      </c>
      <c r="G132" s="208">
        <v>120</v>
      </c>
      <c r="H132" s="213">
        <v>471</v>
      </c>
      <c r="I132" s="210">
        <v>0.11048557353976073</v>
      </c>
      <c r="J132" s="208">
        <v>99.393936199999999</v>
      </c>
      <c r="K132" s="210">
        <v>0.16009852216748768</v>
      </c>
      <c r="L132" s="213">
        <v>45335</v>
      </c>
      <c r="M132" s="210">
        <v>0.123</v>
      </c>
      <c r="N132" s="214">
        <v>1032.1199999999999</v>
      </c>
      <c r="O132" s="213">
        <v>51225</v>
      </c>
      <c r="P132" s="210">
        <v>0.13700000000000001</v>
      </c>
      <c r="Q132" s="214">
        <v>1094.55</v>
      </c>
      <c r="R132" s="213">
        <v>56712</v>
      </c>
      <c r="S132" s="210">
        <v>0.13900000000000001</v>
      </c>
      <c r="T132" s="214">
        <v>1227.8800000000001</v>
      </c>
      <c r="U132" s="210">
        <v>0.251</v>
      </c>
      <c r="V132" s="213">
        <v>1839938</v>
      </c>
      <c r="W132" s="210">
        <v>0.111</v>
      </c>
      <c r="X132" s="214">
        <v>6555.76</v>
      </c>
      <c r="Y132" s="213">
        <v>1904287</v>
      </c>
      <c r="Z132" s="210">
        <v>0.11</v>
      </c>
      <c r="AA132" s="214">
        <v>6309.7</v>
      </c>
      <c r="AB132" s="213">
        <v>2210180</v>
      </c>
      <c r="AC132" s="210">
        <v>0.11899999999999999</v>
      </c>
      <c r="AD132" s="214">
        <v>7680</v>
      </c>
      <c r="AE132" s="210">
        <v>0.20100000000000001</v>
      </c>
    </row>
    <row r="133" spans="1:31" x14ac:dyDescent="0.3">
      <c r="A133" s="208" t="s">
        <v>2106</v>
      </c>
      <c r="B133" s="208">
        <v>75</v>
      </c>
      <c r="C133" s="210">
        <v>2.3219814241486069E-2</v>
      </c>
      <c r="D133" s="208">
        <v>39.393939393939398</v>
      </c>
      <c r="E133" s="208">
        <v>222</v>
      </c>
      <c r="F133" s="210">
        <v>5.7527856957761081E-2</v>
      </c>
      <c r="G133" s="208">
        <v>67.878787878787804</v>
      </c>
      <c r="H133" s="208">
        <v>58</v>
      </c>
      <c r="I133" s="210">
        <v>1.3605442176870748E-2</v>
      </c>
      <c r="J133" s="208">
        <v>32.727271999999999</v>
      </c>
      <c r="K133" s="210">
        <v>-0.22666666666666666</v>
      </c>
      <c r="L133" s="213">
        <v>2529</v>
      </c>
      <c r="M133" s="210">
        <v>7.0000000000000001E-3</v>
      </c>
      <c r="N133" s="208">
        <v>247.88</v>
      </c>
      <c r="O133" s="213">
        <v>3238</v>
      </c>
      <c r="P133" s="210">
        <v>8.9999999999999993E-3</v>
      </c>
      <c r="Q133" s="208">
        <v>276.97000000000003</v>
      </c>
      <c r="R133" s="213">
        <v>3523</v>
      </c>
      <c r="S133" s="210">
        <v>8.9999999999999993E-3</v>
      </c>
      <c r="T133" s="208">
        <v>245.45</v>
      </c>
      <c r="U133" s="210">
        <v>0.39300000000000002</v>
      </c>
      <c r="V133" s="213">
        <v>29011</v>
      </c>
      <c r="W133" s="210">
        <v>2E-3</v>
      </c>
      <c r="X133" s="208">
        <v>936.36</v>
      </c>
      <c r="Y133" s="213">
        <v>33644</v>
      </c>
      <c r="Z133" s="210">
        <v>2E-3</v>
      </c>
      <c r="AA133" s="208">
        <v>985.45</v>
      </c>
      <c r="AB133" s="213">
        <v>33410</v>
      </c>
      <c r="AC133" s="210">
        <v>2E-3</v>
      </c>
      <c r="AD133" s="208">
        <v>957.58</v>
      </c>
      <c r="AE133" s="210">
        <v>0.152</v>
      </c>
    </row>
    <row r="134" spans="1:31" x14ac:dyDescent="0.3">
      <c r="A134" s="208" t="s">
        <v>2107</v>
      </c>
      <c r="B134" s="208">
        <v>28</v>
      </c>
      <c r="C134" s="210">
        <v>8.6687306501547993E-3</v>
      </c>
      <c r="D134" s="208">
        <v>22.424242424242401</v>
      </c>
      <c r="E134" s="208">
        <v>25</v>
      </c>
      <c r="F134" s="210">
        <v>6.4783622700181395E-3</v>
      </c>
      <c r="G134" s="208">
        <v>24.2424242424242</v>
      </c>
      <c r="H134" s="208">
        <v>9</v>
      </c>
      <c r="I134" s="210">
        <v>2.11118930330753E-3</v>
      </c>
      <c r="J134" s="208">
        <v>8.4848479999999995</v>
      </c>
      <c r="K134" s="210">
        <v>-0.6785714285714286</v>
      </c>
      <c r="L134" s="208">
        <v>893</v>
      </c>
      <c r="M134" s="210">
        <v>2E-3</v>
      </c>
      <c r="N134" s="208">
        <v>149.69999999999999</v>
      </c>
      <c r="O134" s="213">
        <v>1109</v>
      </c>
      <c r="P134" s="210">
        <v>3.0000000000000001E-3</v>
      </c>
      <c r="Q134" s="208">
        <v>174.55</v>
      </c>
      <c r="R134" s="213">
        <v>1033</v>
      </c>
      <c r="S134" s="210">
        <v>3.0000000000000001E-3</v>
      </c>
      <c r="T134" s="208">
        <v>176.97</v>
      </c>
      <c r="U134" s="210">
        <v>0.157</v>
      </c>
      <c r="V134" s="213">
        <v>41563</v>
      </c>
      <c r="W134" s="210">
        <v>2E-3</v>
      </c>
      <c r="X134" s="214">
        <v>1013.94</v>
      </c>
      <c r="Y134" s="213">
        <v>37100</v>
      </c>
      <c r="Z134" s="210">
        <v>2E-3</v>
      </c>
      <c r="AA134" s="214">
        <v>1132.73</v>
      </c>
      <c r="AB134" s="213">
        <v>41545</v>
      </c>
      <c r="AC134" s="210">
        <v>2E-3</v>
      </c>
      <c r="AD134" s="214">
        <v>1079.3900000000001</v>
      </c>
      <c r="AE134" s="210">
        <v>0</v>
      </c>
    </row>
    <row r="135" spans="1:31" x14ac:dyDescent="0.3">
      <c r="A135" s="208" t="s">
        <v>2108</v>
      </c>
      <c r="B135" s="213">
        <v>97</v>
      </c>
      <c r="C135" s="210">
        <v>3.0030959752321982E-2</v>
      </c>
      <c r="D135" s="208">
        <v>40.606060606060602</v>
      </c>
      <c r="E135" s="213">
        <v>188</v>
      </c>
      <c r="F135" s="210">
        <v>4.8717284270536405E-2</v>
      </c>
      <c r="G135" s="208">
        <v>56.969696969696898</v>
      </c>
      <c r="H135" s="213">
        <v>139</v>
      </c>
      <c r="I135" s="210">
        <v>3.2606145906638517E-2</v>
      </c>
      <c r="J135" s="208">
        <v>53.3333321</v>
      </c>
      <c r="K135" s="210">
        <v>0.4329896907216495</v>
      </c>
      <c r="L135" s="213">
        <v>15027</v>
      </c>
      <c r="M135" s="210">
        <v>4.1000000000000002E-2</v>
      </c>
      <c r="N135" s="208">
        <v>651.52</v>
      </c>
      <c r="O135" s="213">
        <v>16889</v>
      </c>
      <c r="P135" s="210">
        <v>4.4999999999999998E-2</v>
      </c>
      <c r="Q135" s="208">
        <v>687.88</v>
      </c>
      <c r="R135" s="213">
        <v>15302</v>
      </c>
      <c r="S135" s="210">
        <v>3.6999999999999998E-2</v>
      </c>
      <c r="T135" s="208">
        <v>599.39</v>
      </c>
      <c r="U135" s="210">
        <v>1.7999999999999999E-2</v>
      </c>
      <c r="V135" s="213">
        <v>739302</v>
      </c>
      <c r="W135" s="210">
        <v>4.3999999999999997E-2</v>
      </c>
      <c r="X135" s="214">
        <v>3804.24</v>
      </c>
      <c r="Y135" s="213">
        <v>704224</v>
      </c>
      <c r="Z135" s="210">
        <v>4.1000000000000002E-2</v>
      </c>
      <c r="AA135" s="214">
        <v>3746.06</v>
      </c>
      <c r="AB135" s="213">
        <v>683439</v>
      </c>
      <c r="AC135" s="210">
        <v>3.6999999999999998E-2</v>
      </c>
      <c r="AD135" s="214">
        <v>4205.45</v>
      </c>
      <c r="AE135" s="210">
        <v>-7.5999999999999998E-2</v>
      </c>
    </row>
    <row r="136" spans="1:31" x14ac:dyDescent="0.3">
      <c r="A136" s="208" t="s">
        <v>2109</v>
      </c>
      <c r="B136" s="213">
        <v>40</v>
      </c>
      <c r="C136" s="210">
        <v>1.238390092879257E-2</v>
      </c>
      <c r="D136" s="208">
        <v>21.818181818181799</v>
      </c>
      <c r="E136" s="213">
        <v>130</v>
      </c>
      <c r="F136" s="210">
        <v>3.3687483804094323E-2</v>
      </c>
      <c r="G136" s="208">
        <v>56.363636363636303</v>
      </c>
      <c r="H136" s="213">
        <v>86</v>
      </c>
      <c r="I136" s="210">
        <v>2.017358667604973E-2</v>
      </c>
      <c r="J136" s="208">
        <v>47.878788</v>
      </c>
      <c r="K136" s="210">
        <v>1.1499999999999999</v>
      </c>
      <c r="L136" s="213">
        <v>4937</v>
      </c>
      <c r="M136" s="210">
        <v>1.2999999999999999E-2</v>
      </c>
      <c r="N136" s="208">
        <v>350.91</v>
      </c>
      <c r="O136" s="213">
        <v>5366</v>
      </c>
      <c r="P136" s="210">
        <v>1.4E-2</v>
      </c>
      <c r="Q136" s="208">
        <v>355.15</v>
      </c>
      <c r="R136" s="213">
        <v>4705</v>
      </c>
      <c r="S136" s="210">
        <v>1.2E-2</v>
      </c>
      <c r="T136" s="208">
        <v>366.67</v>
      </c>
      <c r="U136" s="210">
        <v>-4.7E-2</v>
      </c>
      <c r="V136" s="213">
        <v>120891</v>
      </c>
      <c r="W136" s="210">
        <v>7.0000000000000001E-3</v>
      </c>
      <c r="X136" s="214">
        <v>1752.12</v>
      </c>
      <c r="Y136" s="213">
        <v>124636</v>
      </c>
      <c r="Z136" s="210">
        <v>7.0000000000000001E-3</v>
      </c>
      <c r="AA136" s="214">
        <v>1633.94</v>
      </c>
      <c r="AB136" s="213">
        <v>130826</v>
      </c>
      <c r="AC136" s="210">
        <v>7.0000000000000001E-3</v>
      </c>
      <c r="AD136" s="214">
        <v>1727.27</v>
      </c>
      <c r="AE136" s="210">
        <v>8.2000000000000003E-2</v>
      </c>
    </row>
    <row r="137" spans="1:31" x14ac:dyDescent="0.3">
      <c r="A137" s="208" t="s">
        <v>2110</v>
      </c>
      <c r="B137" s="213">
        <v>0</v>
      </c>
      <c r="C137" s="210">
        <v>0</v>
      </c>
      <c r="D137" s="208">
        <v>80</v>
      </c>
      <c r="E137" s="213">
        <v>30</v>
      </c>
      <c r="F137" s="210">
        <v>7.774034724021767E-3</v>
      </c>
      <c r="G137" s="208">
        <v>18.181818181818102</v>
      </c>
      <c r="H137" s="213">
        <v>29</v>
      </c>
      <c r="I137" s="210">
        <v>6.8027210884353739E-3</v>
      </c>
      <c r="J137" s="208">
        <v>20</v>
      </c>
      <c r="K137" s="210"/>
      <c r="L137" s="213">
        <v>4409</v>
      </c>
      <c r="M137" s="210">
        <v>1.2E-2</v>
      </c>
      <c r="N137" s="208">
        <v>336.36</v>
      </c>
      <c r="O137" s="213">
        <v>4666</v>
      </c>
      <c r="P137" s="210">
        <v>1.2E-2</v>
      </c>
      <c r="Q137" s="208">
        <v>301.82</v>
      </c>
      <c r="R137" s="213">
        <v>7677</v>
      </c>
      <c r="S137" s="210">
        <v>1.9E-2</v>
      </c>
      <c r="T137" s="208">
        <v>458.79</v>
      </c>
      <c r="U137" s="210">
        <v>0.74099999999999999</v>
      </c>
      <c r="V137" s="213">
        <v>189635</v>
      </c>
      <c r="W137" s="210">
        <v>1.0999999999999999E-2</v>
      </c>
      <c r="X137" s="214">
        <v>1948.48</v>
      </c>
      <c r="Y137" s="213">
        <v>207416</v>
      </c>
      <c r="Z137" s="210">
        <v>1.2E-2</v>
      </c>
      <c r="AA137" s="214">
        <v>2350.91</v>
      </c>
      <c r="AB137" s="213">
        <v>347166</v>
      </c>
      <c r="AC137" s="210">
        <v>1.9E-2</v>
      </c>
      <c r="AD137" s="214">
        <v>3027.88</v>
      </c>
      <c r="AE137" s="210">
        <v>0.83099999999999996</v>
      </c>
    </row>
    <row r="138" spans="1:31" x14ac:dyDescent="0.3">
      <c r="A138" s="208" t="s">
        <v>2111</v>
      </c>
      <c r="B138" s="213">
        <v>86</v>
      </c>
      <c r="C138" s="210">
        <v>2.6625386996904025E-2</v>
      </c>
      <c r="D138" s="208">
        <v>56.363636363636303</v>
      </c>
      <c r="E138" s="213">
        <v>100</v>
      </c>
      <c r="F138" s="210">
        <v>2.5913449080072558E-2</v>
      </c>
      <c r="G138" s="208">
        <v>30.909090909090899</v>
      </c>
      <c r="H138" s="213">
        <v>118</v>
      </c>
      <c r="I138" s="210">
        <v>2.768003753225428E-2</v>
      </c>
      <c r="J138" s="208">
        <v>44.848483999999999</v>
      </c>
      <c r="K138" s="210">
        <v>0.37209302325581395</v>
      </c>
      <c r="L138" s="213">
        <v>9127</v>
      </c>
      <c r="M138" s="210">
        <v>2.5000000000000001E-2</v>
      </c>
      <c r="N138" s="208">
        <v>517.58000000000004</v>
      </c>
      <c r="O138" s="213">
        <v>10387</v>
      </c>
      <c r="P138" s="210">
        <v>2.8000000000000001E-2</v>
      </c>
      <c r="Q138" s="208">
        <v>530.29999999999995</v>
      </c>
      <c r="R138" s="213">
        <v>14176</v>
      </c>
      <c r="S138" s="210">
        <v>3.5000000000000003E-2</v>
      </c>
      <c r="T138" s="208">
        <v>609.70000000000005</v>
      </c>
      <c r="U138" s="210">
        <v>0.55300000000000005</v>
      </c>
      <c r="V138" s="213">
        <v>364932</v>
      </c>
      <c r="W138" s="210">
        <v>2.1999999999999999E-2</v>
      </c>
      <c r="X138" s="214">
        <v>2846.06</v>
      </c>
      <c r="Y138" s="213">
        <v>410393</v>
      </c>
      <c r="Z138" s="210">
        <v>2.4E-2</v>
      </c>
      <c r="AA138" s="214">
        <v>3055.76</v>
      </c>
      <c r="AB138" s="213">
        <v>567184</v>
      </c>
      <c r="AC138" s="210">
        <v>0.03</v>
      </c>
      <c r="AD138" s="214">
        <v>3953.33</v>
      </c>
      <c r="AE138" s="210">
        <v>0.55400000000000005</v>
      </c>
    </row>
    <row r="139" spans="1:31" x14ac:dyDescent="0.3">
      <c r="A139" s="208" t="s">
        <v>2112</v>
      </c>
      <c r="B139" s="208">
        <v>0</v>
      </c>
      <c r="C139" s="210">
        <v>0</v>
      </c>
      <c r="D139" s="208">
        <v>80</v>
      </c>
      <c r="E139" s="208">
        <v>0</v>
      </c>
      <c r="F139" s="210">
        <v>0</v>
      </c>
      <c r="G139" s="208">
        <v>11.5151515151515</v>
      </c>
      <c r="H139" s="208">
        <v>0</v>
      </c>
      <c r="I139" s="210">
        <v>0</v>
      </c>
      <c r="J139" s="208">
        <v>12.727273</v>
      </c>
      <c r="K139" s="210"/>
      <c r="L139" s="208">
        <v>277</v>
      </c>
      <c r="M139" s="210">
        <v>1E-3</v>
      </c>
      <c r="N139" s="208">
        <v>75.760000000000005</v>
      </c>
      <c r="O139" s="208">
        <v>296</v>
      </c>
      <c r="P139" s="210">
        <v>1E-3</v>
      </c>
      <c r="Q139" s="208">
        <v>80</v>
      </c>
      <c r="R139" s="208">
        <v>173</v>
      </c>
      <c r="S139" s="210">
        <v>0</v>
      </c>
      <c r="T139" s="208">
        <v>65.45</v>
      </c>
      <c r="U139" s="210">
        <v>-0.375</v>
      </c>
      <c r="V139" s="213">
        <v>20391</v>
      </c>
      <c r="W139" s="210">
        <v>1E-3</v>
      </c>
      <c r="X139" s="208">
        <v>731.52</v>
      </c>
      <c r="Y139" s="213">
        <v>16112</v>
      </c>
      <c r="Z139" s="210">
        <v>1E-3</v>
      </c>
      <c r="AA139" s="208">
        <v>569.70000000000005</v>
      </c>
      <c r="AB139" s="213">
        <v>14468</v>
      </c>
      <c r="AC139" s="210">
        <v>1E-3</v>
      </c>
      <c r="AD139" s="208">
        <v>601.82000000000005</v>
      </c>
      <c r="AE139" s="210">
        <v>-0.28999999999999998</v>
      </c>
    </row>
    <row r="140" spans="1:31" x14ac:dyDescent="0.3">
      <c r="A140" s="208" t="s">
        <v>2113</v>
      </c>
      <c r="B140" s="208">
        <v>0</v>
      </c>
      <c r="C140" s="210">
        <v>0</v>
      </c>
      <c r="D140" s="208">
        <v>80</v>
      </c>
      <c r="E140" s="208">
        <v>0</v>
      </c>
      <c r="F140" s="210">
        <v>0</v>
      </c>
      <c r="G140" s="208">
        <v>11.5151515151515</v>
      </c>
      <c r="H140" s="208">
        <v>0</v>
      </c>
      <c r="I140" s="210">
        <v>0</v>
      </c>
      <c r="J140" s="208">
        <v>12.727273</v>
      </c>
      <c r="K140" s="210"/>
      <c r="L140" s="208">
        <v>234</v>
      </c>
      <c r="M140" s="210">
        <v>1E-3</v>
      </c>
      <c r="N140" s="208">
        <v>63.64</v>
      </c>
      <c r="O140" s="208">
        <v>349</v>
      </c>
      <c r="P140" s="210">
        <v>1E-3</v>
      </c>
      <c r="Q140" s="208">
        <v>89.09</v>
      </c>
      <c r="R140" s="208">
        <v>410</v>
      </c>
      <c r="S140" s="210">
        <v>1E-3</v>
      </c>
      <c r="T140" s="208">
        <v>99.39</v>
      </c>
      <c r="U140" s="210">
        <v>0.752</v>
      </c>
      <c r="V140" s="213">
        <v>17466</v>
      </c>
      <c r="W140" s="210">
        <v>1E-3</v>
      </c>
      <c r="X140" s="208">
        <v>600</v>
      </c>
      <c r="Y140" s="213">
        <v>19148</v>
      </c>
      <c r="Z140" s="210">
        <v>1E-3</v>
      </c>
      <c r="AA140" s="208">
        <v>563.03</v>
      </c>
      <c r="AB140" s="213">
        <v>20277</v>
      </c>
      <c r="AC140" s="210">
        <v>1E-3</v>
      </c>
      <c r="AD140" s="208">
        <v>723.64</v>
      </c>
      <c r="AE140" s="210">
        <v>0.161</v>
      </c>
    </row>
    <row r="141" spans="1:31" x14ac:dyDescent="0.3">
      <c r="A141" s="208" t="s">
        <v>2114</v>
      </c>
      <c r="B141" s="213">
        <v>49</v>
      </c>
      <c r="C141" s="210">
        <v>1.5170278637770897E-2</v>
      </c>
      <c r="D141" s="208">
        <v>27.272727272727199</v>
      </c>
      <c r="E141" s="213">
        <v>8</v>
      </c>
      <c r="F141" s="210">
        <v>2.0730759264058047E-3</v>
      </c>
      <c r="G141" s="208">
        <v>7.2727272727272698</v>
      </c>
      <c r="H141" s="213">
        <v>0</v>
      </c>
      <c r="I141" s="210">
        <v>0</v>
      </c>
      <c r="J141" s="208">
        <v>12.727273</v>
      </c>
      <c r="K141" s="210">
        <v>-1</v>
      </c>
      <c r="L141" s="213">
        <v>2380</v>
      </c>
      <c r="M141" s="210">
        <v>6.0000000000000001E-3</v>
      </c>
      <c r="N141" s="208">
        <v>250.91</v>
      </c>
      <c r="O141" s="213">
        <v>2918</v>
      </c>
      <c r="P141" s="210">
        <v>8.0000000000000002E-3</v>
      </c>
      <c r="Q141" s="208">
        <v>276.97000000000003</v>
      </c>
      <c r="R141" s="213">
        <v>3167</v>
      </c>
      <c r="S141" s="210">
        <v>8.0000000000000002E-3</v>
      </c>
      <c r="T141" s="208">
        <v>292.12</v>
      </c>
      <c r="U141" s="210">
        <v>0.33100000000000002</v>
      </c>
      <c r="V141" s="213">
        <v>101147</v>
      </c>
      <c r="W141" s="210">
        <v>6.0000000000000001E-3</v>
      </c>
      <c r="X141" s="214">
        <v>1562.42</v>
      </c>
      <c r="Y141" s="213">
        <v>122221</v>
      </c>
      <c r="Z141" s="210">
        <v>7.0000000000000001E-3</v>
      </c>
      <c r="AA141" s="214">
        <v>1795.76</v>
      </c>
      <c r="AB141" s="213">
        <v>127284</v>
      </c>
      <c r="AC141" s="210">
        <v>7.0000000000000001E-3</v>
      </c>
      <c r="AD141" s="214">
        <v>2056.9699999999998</v>
      </c>
      <c r="AE141" s="210">
        <v>0.25800000000000001</v>
      </c>
    </row>
    <row r="142" spans="1:31" x14ac:dyDescent="0.3">
      <c r="A142" s="208" t="s">
        <v>2115</v>
      </c>
      <c r="B142" s="208">
        <v>31</v>
      </c>
      <c r="C142" s="210">
        <v>9.5975232198142416E-3</v>
      </c>
      <c r="D142" s="208">
        <v>18.7878787878787</v>
      </c>
      <c r="E142" s="208">
        <v>66</v>
      </c>
      <c r="F142" s="210">
        <v>1.7102876392847889E-2</v>
      </c>
      <c r="G142" s="208">
        <v>36.363636363636303</v>
      </c>
      <c r="H142" s="208">
        <v>20</v>
      </c>
      <c r="I142" s="210">
        <v>4.6915317851278443E-3</v>
      </c>
      <c r="J142" s="208">
        <v>13.333333</v>
      </c>
      <c r="K142" s="210">
        <v>-0.35483870967741937</v>
      </c>
      <c r="L142" s="213">
        <v>1512</v>
      </c>
      <c r="M142" s="210">
        <v>4.0000000000000001E-3</v>
      </c>
      <c r="N142" s="208">
        <v>155.15</v>
      </c>
      <c r="O142" s="213">
        <v>1649</v>
      </c>
      <c r="P142" s="210">
        <v>4.0000000000000001E-3</v>
      </c>
      <c r="Q142" s="208">
        <v>218.18</v>
      </c>
      <c r="R142" s="213">
        <v>1681</v>
      </c>
      <c r="S142" s="210">
        <v>4.0000000000000001E-3</v>
      </c>
      <c r="T142" s="208">
        <v>212.73</v>
      </c>
      <c r="U142" s="210">
        <v>0.112</v>
      </c>
      <c r="V142" s="213">
        <v>49049</v>
      </c>
      <c r="W142" s="210">
        <v>3.0000000000000001E-3</v>
      </c>
      <c r="X142" s="214">
        <v>1212.73</v>
      </c>
      <c r="Y142" s="213">
        <v>52734</v>
      </c>
      <c r="Z142" s="210">
        <v>3.0000000000000001E-3</v>
      </c>
      <c r="AA142" s="208">
        <v>939.39</v>
      </c>
      <c r="AB142" s="213">
        <v>54939</v>
      </c>
      <c r="AC142" s="210">
        <v>3.0000000000000001E-3</v>
      </c>
      <c r="AD142" s="214">
        <v>1203.6400000000001</v>
      </c>
      <c r="AE142" s="210">
        <v>0.12</v>
      </c>
    </row>
    <row r="143" spans="1:31" x14ac:dyDescent="0.3">
      <c r="A143" s="208" t="s">
        <v>2116</v>
      </c>
      <c r="B143" s="208">
        <v>0</v>
      </c>
      <c r="C143" s="210">
        <v>0</v>
      </c>
      <c r="D143" s="208">
        <v>80</v>
      </c>
      <c r="E143" s="208">
        <v>0</v>
      </c>
      <c r="F143" s="210">
        <v>0</v>
      </c>
      <c r="G143" s="208">
        <v>11.5151515151515</v>
      </c>
      <c r="H143" s="208">
        <v>0</v>
      </c>
      <c r="I143" s="210">
        <v>0</v>
      </c>
      <c r="J143" s="208">
        <v>12.727273</v>
      </c>
      <c r="K143" s="210"/>
      <c r="L143" s="213">
        <v>1141</v>
      </c>
      <c r="M143" s="210">
        <v>3.0000000000000001E-3</v>
      </c>
      <c r="N143" s="208">
        <v>160.61000000000001</v>
      </c>
      <c r="O143" s="213">
        <v>1473</v>
      </c>
      <c r="P143" s="210">
        <v>4.0000000000000001E-3</v>
      </c>
      <c r="Q143" s="208">
        <v>187.88</v>
      </c>
      <c r="R143" s="213">
        <v>1299</v>
      </c>
      <c r="S143" s="210">
        <v>3.0000000000000001E-3</v>
      </c>
      <c r="T143" s="208">
        <v>200.61</v>
      </c>
      <c r="U143" s="210">
        <v>0.13800000000000001</v>
      </c>
      <c r="V143" s="213">
        <v>43508</v>
      </c>
      <c r="W143" s="210">
        <v>3.0000000000000001E-3</v>
      </c>
      <c r="X143" s="208">
        <v>963.03</v>
      </c>
      <c r="Y143" s="213">
        <v>52816</v>
      </c>
      <c r="Z143" s="210">
        <v>3.0000000000000001E-3</v>
      </c>
      <c r="AA143" s="208">
        <v>962.42</v>
      </c>
      <c r="AB143" s="213">
        <v>62465</v>
      </c>
      <c r="AC143" s="210">
        <v>3.0000000000000001E-3</v>
      </c>
      <c r="AD143" s="214">
        <v>1050.9100000000001</v>
      </c>
      <c r="AE143" s="210">
        <v>0.436</v>
      </c>
    </row>
    <row r="144" spans="1:31" x14ac:dyDescent="0.3">
      <c r="A144" s="208" t="s">
        <v>2117</v>
      </c>
      <c r="B144" s="213">
        <v>0</v>
      </c>
      <c r="C144" s="210">
        <v>0</v>
      </c>
      <c r="D144" s="208">
        <v>80</v>
      </c>
      <c r="E144" s="213">
        <v>0</v>
      </c>
      <c r="F144" s="210">
        <v>0</v>
      </c>
      <c r="G144" s="208">
        <v>11.5151515151515</v>
      </c>
      <c r="H144" s="213">
        <v>12</v>
      </c>
      <c r="I144" s="210">
        <v>2.8149190710767065E-3</v>
      </c>
      <c r="J144" s="208">
        <v>10.909091</v>
      </c>
      <c r="K144" s="210"/>
      <c r="L144" s="213">
        <v>2572</v>
      </c>
      <c r="M144" s="210">
        <v>7.0000000000000001E-3</v>
      </c>
      <c r="N144" s="208">
        <v>250.91</v>
      </c>
      <c r="O144" s="213">
        <v>2414</v>
      </c>
      <c r="P144" s="210">
        <v>6.0000000000000001E-3</v>
      </c>
      <c r="Q144" s="208">
        <v>235.15</v>
      </c>
      <c r="R144" s="213">
        <v>3112</v>
      </c>
      <c r="S144" s="210">
        <v>8.0000000000000002E-3</v>
      </c>
      <c r="T144" s="208">
        <v>250.3</v>
      </c>
      <c r="U144" s="210">
        <v>0.21</v>
      </c>
      <c r="V144" s="213">
        <v>107147</v>
      </c>
      <c r="W144" s="210">
        <v>6.0000000000000001E-3</v>
      </c>
      <c r="X144" s="214">
        <v>1788.48</v>
      </c>
      <c r="Y144" s="213">
        <v>106359</v>
      </c>
      <c r="Z144" s="210">
        <v>6.0000000000000001E-3</v>
      </c>
      <c r="AA144" s="214">
        <v>1559.39</v>
      </c>
      <c r="AB144" s="213">
        <v>107804</v>
      </c>
      <c r="AC144" s="210">
        <v>6.0000000000000001E-3</v>
      </c>
      <c r="AD144" s="214">
        <v>1838.18</v>
      </c>
      <c r="AE144" s="210">
        <v>6.0000000000000001E-3</v>
      </c>
    </row>
    <row r="145" spans="1:31" x14ac:dyDescent="0.3">
      <c r="A145" s="208" t="s">
        <v>2118</v>
      </c>
      <c r="B145" s="208">
        <v>0</v>
      </c>
      <c r="C145" s="210">
        <v>0</v>
      </c>
      <c r="D145" s="208">
        <v>80</v>
      </c>
      <c r="E145" s="208">
        <v>0</v>
      </c>
      <c r="F145" s="210">
        <v>0</v>
      </c>
      <c r="G145" s="208">
        <v>11.5151515151515</v>
      </c>
      <c r="H145" s="208">
        <v>0</v>
      </c>
      <c r="I145" s="210">
        <v>0</v>
      </c>
      <c r="J145" s="208">
        <v>12.727273</v>
      </c>
      <c r="K145" s="210"/>
      <c r="L145" s="208">
        <v>297</v>
      </c>
      <c r="M145" s="210">
        <v>1E-3</v>
      </c>
      <c r="N145" s="208">
        <v>75.150000000000006</v>
      </c>
      <c r="O145" s="208">
        <v>471</v>
      </c>
      <c r="P145" s="210">
        <v>1E-3</v>
      </c>
      <c r="Q145" s="208">
        <v>96.36</v>
      </c>
      <c r="R145" s="208">
        <v>454</v>
      </c>
      <c r="S145" s="210">
        <v>1E-3</v>
      </c>
      <c r="T145" s="208">
        <v>84.24</v>
      </c>
      <c r="U145" s="210">
        <v>0.52900000000000003</v>
      </c>
      <c r="V145" s="213">
        <v>15896</v>
      </c>
      <c r="W145" s="210">
        <v>1E-3</v>
      </c>
      <c r="X145" s="208">
        <v>563.64</v>
      </c>
      <c r="Y145" s="213">
        <v>17484</v>
      </c>
      <c r="Z145" s="210">
        <v>1E-3</v>
      </c>
      <c r="AA145" s="208">
        <v>577.58000000000004</v>
      </c>
      <c r="AB145" s="213">
        <v>19373</v>
      </c>
      <c r="AC145" s="210">
        <v>1E-3</v>
      </c>
      <c r="AD145" s="208">
        <v>700.61</v>
      </c>
      <c r="AE145" s="210">
        <v>0.219</v>
      </c>
    </row>
    <row r="146" spans="1:31" x14ac:dyDescent="0.3">
      <c r="A146" s="219" t="s">
        <v>2091</v>
      </c>
      <c r="B146" s="219"/>
      <c r="C146" s="219"/>
      <c r="D146" s="219"/>
      <c r="E146" s="219"/>
      <c r="F146" s="219"/>
      <c r="G146" s="219"/>
      <c r="H146" s="219"/>
      <c r="I146" s="219"/>
      <c r="J146" s="219"/>
      <c r="K146" s="219"/>
      <c r="L146" s="219"/>
      <c r="M146" s="219"/>
      <c r="N146" s="219"/>
      <c r="O146" s="219"/>
      <c r="P146" s="219"/>
      <c r="Q146" s="219"/>
      <c r="R146" s="219"/>
      <c r="S146" s="219"/>
      <c r="T146" s="219"/>
      <c r="U146" s="219"/>
      <c r="V146" s="219"/>
      <c r="W146" s="219"/>
      <c r="X146" s="219"/>
      <c r="Y146" s="219"/>
      <c r="Z146" s="219"/>
      <c r="AA146" s="219"/>
      <c r="AB146" s="219"/>
      <c r="AC146" s="219"/>
      <c r="AD146" s="219"/>
      <c r="AE146" s="219"/>
    </row>
  </sheetData>
  <mergeCells count="14">
    <mergeCell ref="B1:K1"/>
    <mergeCell ref="A4:AE4"/>
    <mergeCell ref="H3:J3"/>
    <mergeCell ref="L3:N3"/>
    <mergeCell ref="B2:K2"/>
    <mergeCell ref="L2:U2"/>
    <mergeCell ref="V2:AE2"/>
    <mergeCell ref="B3:D3"/>
    <mergeCell ref="E3:G3"/>
    <mergeCell ref="V3:X3"/>
    <mergeCell ref="Y3:AA3"/>
    <mergeCell ref="AB3:AD3"/>
    <mergeCell ref="O3:Q3"/>
    <mergeCell ref="R3:T3"/>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86D6CD-A3AD-4731-925D-A95DE3B41A40}">
  <sheetPr>
    <tabColor theme="1"/>
  </sheetPr>
  <dimension ref="A1:Y17"/>
  <sheetViews>
    <sheetView workbookViewId="0">
      <pane xSplit="1" ySplit="1" topLeftCell="B2" activePane="bottomRight" state="frozen"/>
      <selection pane="topRight"/>
      <selection pane="bottomLeft"/>
      <selection pane="bottomRight"/>
    </sheetView>
  </sheetViews>
  <sheetFormatPr defaultColWidth="100" defaultRowHeight="18" customHeight="1" x14ac:dyDescent="0.3"/>
  <cols>
    <col min="1" max="1" width="30" customWidth="1"/>
    <col min="2" max="25" width="12" customWidth="1"/>
  </cols>
  <sheetData>
    <row r="1" spans="1:25" ht="36" customHeight="1" x14ac:dyDescent="0.3">
      <c r="B1" s="375" t="s">
        <v>2456</v>
      </c>
      <c r="C1" s="375"/>
      <c r="D1" s="375"/>
      <c r="E1" s="375"/>
      <c r="F1" s="375"/>
      <c r="G1" s="375"/>
    </row>
    <row r="2" spans="1:25" ht="36" customHeight="1" x14ac:dyDescent="0.3">
      <c r="A2" t="s">
        <v>188</v>
      </c>
      <c r="B2" s="377" t="str">
        <f>Population!B3</f>
        <v>City of Mendota</v>
      </c>
      <c r="C2" s="377"/>
      <c r="D2" s="377"/>
      <c r="E2" s="377"/>
      <c r="F2" s="377"/>
      <c r="G2" s="377"/>
      <c r="H2" s="377"/>
      <c r="I2" s="377"/>
      <c r="J2" s="377" t="str">
        <f>Population!B4</f>
        <v>Fresno County</v>
      </c>
      <c r="K2" s="377"/>
      <c r="L2" s="377"/>
      <c r="M2" s="377"/>
      <c r="N2" s="377"/>
      <c r="O2" s="377"/>
      <c r="P2" s="377"/>
      <c r="Q2" s="377"/>
      <c r="R2" s="377" t="s">
        <v>189</v>
      </c>
      <c r="S2" s="377"/>
      <c r="T2" s="377"/>
      <c r="U2" s="377"/>
      <c r="V2" s="377"/>
      <c r="W2" s="377"/>
      <c r="X2" s="377"/>
      <c r="Y2" s="377"/>
    </row>
    <row r="3" spans="1:25" ht="14.4" x14ac:dyDescent="0.3">
      <c r="A3" s="18"/>
      <c r="B3" s="18"/>
      <c r="C3" s="18"/>
      <c r="D3" s="18"/>
      <c r="E3" s="18"/>
      <c r="F3" s="18"/>
      <c r="G3" s="18"/>
      <c r="H3" s="18"/>
      <c r="I3" s="18"/>
      <c r="J3" s="18"/>
      <c r="K3" s="18"/>
      <c r="L3" s="18"/>
      <c r="M3" s="18"/>
      <c r="N3" s="18"/>
      <c r="O3" s="18"/>
      <c r="P3" s="18"/>
      <c r="Q3" s="18"/>
      <c r="R3" s="18"/>
      <c r="S3" s="18"/>
      <c r="T3" s="18"/>
      <c r="U3" s="18"/>
      <c r="V3" s="18"/>
      <c r="W3" s="18"/>
      <c r="X3" s="18"/>
      <c r="Y3" s="18"/>
    </row>
    <row r="4" spans="1:25" ht="14.4" x14ac:dyDescent="0.3">
      <c r="A4" s="200" t="s">
        <v>2457</v>
      </c>
      <c r="B4" s="200"/>
      <c r="C4" s="200"/>
      <c r="D4" s="200"/>
      <c r="E4" s="200"/>
      <c r="F4" s="200"/>
      <c r="G4" s="200"/>
      <c r="H4" s="200"/>
      <c r="I4" s="200"/>
      <c r="J4" s="200"/>
      <c r="K4" s="200"/>
      <c r="L4" s="200"/>
      <c r="M4" s="200"/>
      <c r="N4" s="200"/>
      <c r="O4" s="200"/>
      <c r="P4" s="200"/>
      <c r="Q4" s="200"/>
      <c r="R4" s="200"/>
      <c r="S4" s="200"/>
      <c r="T4" s="200"/>
      <c r="U4" s="200"/>
      <c r="V4" s="200"/>
      <c r="W4" s="200"/>
      <c r="X4" s="200"/>
      <c r="Y4" s="200"/>
    </row>
    <row r="5" spans="1:25" ht="54" customHeight="1" x14ac:dyDescent="0.3">
      <c r="B5" s="201" t="s">
        <v>1688</v>
      </c>
      <c r="C5" s="201"/>
      <c r="D5" s="201" t="s">
        <v>1689</v>
      </c>
      <c r="E5" s="201"/>
      <c r="F5" s="201" t="s">
        <v>1690</v>
      </c>
      <c r="G5" s="201"/>
      <c r="H5" s="201" t="s">
        <v>1691</v>
      </c>
      <c r="I5" s="201"/>
      <c r="J5" s="201" t="s">
        <v>1688</v>
      </c>
      <c r="K5" s="201"/>
      <c r="L5" s="201" t="s">
        <v>1689</v>
      </c>
      <c r="M5" s="201"/>
      <c r="N5" s="201" t="s">
        <v>1690</v>
      </c>
      <c r="O5" s="201"/>
      <c r="P5" s="201" t="s">
        <v>1691</v>
      </c>
      <c r="Q5" s="201"/>
      <c r="R5" s="201" t="s">
        <v>1688</v>
      </c>
      <c r="S5" s="201"/>
      <c r="T5" s="201" t="s">
        <v>1689</v>
      </c>
      <c r="U5" s="201"/>
      <c r="V5" s="201" t="s">
        <v>1690</v>
      </c>
      <c r="W5" s="201"/>
      <c r="X5" s="201" t="s">
        <v>1691</v>
      </c>
      <c r="Y5" s="201"/>
    </row>
    <row r="6" spans="1:25" ht="14.4" x14ac:dyDescent="0.3">
      <c r="A6" t="s">
        <v>1687</v>
      </c>
      <c r="B6" s="2">
        <v>0</v>
      </c>
      <c r="C6" t="s">
        <v>188</v>
      </c>
      <c r="D6" s="2">
        <v>0</v>
      </c>
      <c r="E6" t="s">
        <v>188</v>
      </c>
      <c r="F6" s="2">
        <v>0</v>
      </c>
      <c r="G6" t="s">
        <v>188</v>
      </c>
      <c r="H6" s="2">
        <v>0</v>
      </c>
      <c r="I6" t="s">
        <v>188</v>
      </c>
      <c r="J6" s="2">
        <v>2415</v>
      </c>
      <c r="K6" t="s">
        <v>188</v>
      </c>
      <c r="L6" s="2">
        <v>30</v>
      </c>
      <c r="M6" t="s">
        <v>188</v>
      </c>
      <c r="N6" s="2">
        <v>70</v>
      </c>
      <c r="O6" t="s">
        <v>188</v>
      </c>
      <c r="P6" s="2">
        <v>76</v>
      </c>
      <c r="Q6" t="s">
        <v>188</v>
      </c>
      <c r="R6" s="2">
        <v>56085</v>
      </c>
      <c r="S6" t="s">
        <v>188</v>
      </c>
      <c r="T6" s="2">
        <v>1210</v>
      </c>
      <c r="U6" t="s">
        <v>188</v>
      </c>
      <c r="V6" s="2">
        <v>470</v>
      </c>
      <c r="W6" t="s">
        <v>188</v>
      </c>
      <c r="X6" s="2">
        <v>1512</v>
      </c>
      <c r="Y6" t="s">
        <v>188</v>
      </c>
    </row>
    <row r="7" spans="1:25" ht="14.4" x14ac:dyDescent="0.3">
      <c r="A7" t="s">
        <v>2458</v>
      </c>
      <c r="B7" s="2">
        <v>0</v>
      </c>
      <c r="C7" t="s">
        <v>188</v>
      </c>
      <c r="D7" s="2">
        <v>0</v>
      </c>
      <c r="E7" t="s">
        <v>188</v>
      </c>
      <c r="F7" s="2">
        <v>0</v>
      </c>
      <c r="G7" t="s">
        <v>188</v>
      </c>
      <c r="H7" s="2">
        <v>0</v>
      </c>
      <c r="I7" t="s">
        <v>188</v>
      </c>
      <c r="J7" s="2">
        <v>2415</v>
      </c>
      <c r="K7" t="s">
        <v>188</v>
      </c>
      <c r="L7" s="2">
        <v>60</v>
      </c>
      <c r="M7" t="s">
        <v>188</v>
      </c>
      <c r="N7" s="2">
        <v>213</v>
      </c>
      <c r="O7" t="s">
        <v>188</v>
      </c>
      <c r="P7" s="2">
        <v>679</v>
      </c>
      <c r="Q7" t="s">
        <v>188</v>
      </c>
      <c r="R7" s="2">
        <v>56085</v>
      </c>
      <c r="S7" t="s">
        <v>188</v>
      </c>
      <c r="T7" s="2">
        <v>2420</v>
      </c>
      <c r="U7" t="s">
        <v>188</v>
      </c>
      <c r="V7" s="2">
        <v>1623</v>
      </c>
      <c r="W7" t="s">
        <v>188</v>
      </c>
      <c r="X7" s="2">
        <v>46005</v>
      </c>
      <c r="Y7" t="s">
        <v>188</v>
      </c>
    </row>
    <row r="8" spans="1:25" ht="14.4" x14ac:dyDescent="0.3">
      <c r="A8" t="s">
        <v>2459</v>
      </c>
      <c r="B8" s="15">
        <v>0</v>
      </c>
      <c r="C8" t="s">
        <v>188</v>
      </c>
      <c r="D8" s="15">
        <v>0</v>
      </c>
      <c r="E8" t="s">
        <v>188</v>
      </c>
      <c r="F8" s="15">
        <v>0</v>
      </c>
      <c r="G8" t="s">
        <v>188</v>
      </c>
      <c r="H8" s="15">
        <v>0</v>
      </c>
      <c r="I8" t="s">
        <v>188</v>
      </c>
      <c r="J8" s="15">
        <v>736988449</v>
      </c>
      <c r="K8" t="s">
        <v>188</v>
      </c>
      <c r="L8" s="15">
        <v>10407335</v>
      </c>
      <c r="M8" t="s">
        <v>188</v>
      </c>
      <c r="N8" s="15">
        <v>13826782</v>
      </c>
      <c r="O8" t="s">
        <v>188</v>
      </c>
      <c r="P8" s="15">
        <v>90665958</v>
      </c>
      <c r="Q8" t="s">
        <v>188</v>
      </c>
      <c r="R8" s="15">
        <v>16660377</v>
      </c>
      <c r="S8" t="s">
        <v>188</v>
      </c>
      <c r="T8" s="15">
        <v>480472</v>
      </c>
      <c r="U8" t="s">
        <v>188</v>
      </c>
      <c r="V8" s="15">
        <v>291986</v>
      </c>
      <c r="W8" t="s">
        <v>188</v>
      </c>
      <c r="X8" s="15">
        <v>8150225</v>
      </c>
      <c r="Y8" t="s">
        <v>188</v>
      </c>
    </row>
    <row r="9" spans="1:25" ht="14.4" x14ac:dyDescent="0.3">
      <c r="A9" t="s">
        <v>2460</v>
      </c>
      <c r="B9" s="15" t="s">
        <v>188</v>
      </c>
      <c r="C9" t="s">
        <v>188</v>
      </c>
      <c r="D9" s="15" t="s">
        <v>188</v>
      </c>
      <c r="E9" t="s">
        <v>188</v>
      </c>
      <c r="F9" s="15" t="s">
        <v>188</v>
      </c>
      <c r="G9" t="s">
        <v>188</v>
      </c>
      <c r="H9" s="15" t="s">
        <v>188</v>
      </c>
      <c r="I9" t="s">
        <v>188</v>
      </c>
      <c r="J9" s="15">
        <v>305171.20041407866</v>
      </c>
      <c r="K9" t="s">
        <v>188</v>
      </c>
      <c r="L9" s="15">
        <v>346911.16666666669</v>
      </c>
      <c r="M9" t="s">
        <v>188</v>
      </c>
      <c r="N9" s="15">
        <v>197525.45714285714</v>
      </c>
      <c r="O9" t="s">
        <v>188</v>
      </c>
      <c r="P9" s="15">
        <v>1192973.1315789474</v>
      </c>
      <c r="Q9" t="s">
        <v>188</v>
      </c>
      <c r="R9" s="15">
        <v>297.05584380850496</v>
      </c>
      <c r="S9" t="s">
        <v>188</v>
      </c>
      <c r="T9" s="15">
        <v>397.08429752066115</v>
      </c>
      <c r="U9" t="s">
        <v>188</v>
      </c>
      <c r="V9" s="15">
        <v>621.24680851063829</v>
      </c>
      <c r="W9" t="s">
        <v>188</v>
      </c>
      <c r="X9" s="15">
        <v>5390.3604497354499</v>
      </c>
      <c r="Y9" t="s">
        <v>188</v>
      </c>
    </row>
    <row r="10" spans="1:25" ht="14.4" x14ac:dyDescent="0.3">
      <c r="A10" s="18"/>
      <c r="B10" s="18"/>
      <c r="C10" s="18"/>
      <c r="D10" s="18"/>
      <c r="E10" s="18"/>
      <c r="F10" s="18"/>
      <c r="G10" s="18"/>
      <c r="H10" s="18"/>
      <c r="I10" s="18"/>
      <c r="J10" s="18"/>
      <c r="K10" s="18"/>
      <c r="L10" s="18"/>
      <c r="M10" s="18"/>
      <c r="N10" s="18"/>
      <c r="O10" s="18"/>
      <c r="P10" s="18"/>
      <c r="Q10" s="18"/>
      <c r="R10" s="18"/>
      <c r="S10" s="18"/>
      <c r="T10" s="18"/>
      <c r="U10" s="18"/>
      <c r="V10" s="18"/>
      <c r="W10" s="18"/>
      <c r="X10" s="18"/>
      <c r="Y10" s="18"/>
    </row>
    <row r="11" spans="1:25" ht="14.4" x14ac:dyDescent="0.3"/>
    <row r="12" spans="1:25" ht="14.4" x14ac:dyDescent="0.3"/>
    <row r="13" spans="1:25" ht="14.4" x14ac:dyDescent="0.3"/>
    <row r="14" spans="1:25" ht="14.4" x14ac:dyDescent="0.3"/>
    <row r="15" spans="1:25" ht="14.4" x14ac:dyDescent="0.3">
      <c r="A15" s="182" t="s">
        <v>2256</v>
      </c>
    </row>
    <row r="16" spans="1:25" ht="36" customHeight="1" x14ac:dyDescent="0.3">
      <c r="A16" s="183" t="s">
        <v>2257</v>
      </c>
    </row>
    <row r="17" spans="1:1" ht="14.4" x14ac:dyDescent="0.3">
      <c r="A17" s="184" t="s">
        <v>2461</v>
      </c>
    </row>
  </sheetData>
  <mergeCells count="4">
    <mergeCell ref="B1:G1"/>
    <mergeCell ref="B2:I2"/>
    <mergeCell ref="J2:Q2"/>
    <mergeCell ref="R2:Y2"/>
  </mergeCells>
  <pageMargins left="0.7" right="0.7" top="0.75" bottom="0.75" header="0.3" footer="0.3"/>
  <pageSetup paperSize="9" orientation="landscape" horizontalDpi="4294967295" verticalDpi="429496729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19</vt:i4>
      </vt:variant>
      <vt:variant>
        <vt:lpstr>Named Ranges</vt:lpstr>
      </vt:variant>
      <vt:variant>
        <vt:i4>138</vt:i4>
      </vt:variant>
    </vt:vector>
  </HeadingPairs>
  <TitlesOfParts>
    <vt:vector size="157" baseType="lpstr">
      <vt:lpstr>Overview</vt:lpstr>
      <vt:lpstr>Population</vt:lpstr>
      <vt:lpstr>Households</vt:lpstr>
      <vt:lpstr> Economic Conditions</vt:lpstr>
      <vt:lpstr>Housing</vt:lpstr>
      <vt:lpstr>Glossary</vt:lpstr>
      <vt:lpstr>Ref. ACS-5-YR</vt:lpstr>
      <vt:lpstr>Ref. ACS-5-YR Add.</vt:lpstr>
      <vt:lpstr>Ref. Permits</vt:lpstr>
      <vt:lpstr>Ref. DC-2020</vt:lpstr>
      <vt:lpstr>Ref. DC-2010</vt:lpstr>
      <vt:lpstr>Ref. DC-2000</vt:lpstr>
      <vt:lpstr>Ref. DC-1990</vt:lpstr>
      <vt:lpstr>Ref. DC-1980</vt:lpstr>
      <vt:lpstr>Ref. DC-1980(IPUMS)</vt:lpstr>
      <vt:lpstr>Ref. HCD-2020</vt:lpstr>
      <vt:lpstr>Ref. CHAS</vt:lpstr>
      <vt:lpstr>Ref. Ag</vt:lpstr>
      <vt:lpstr>Ref. DDS_Pivot</vt:lpstr>
      <vt:lpstr>EconC1</vt:lpstr>
      <vt:lpstr>EconC10</vt:lpstr>
      <vt:lpstr>EconC11</vt:lpstr>
      <vt:lpstr>EconC2</vt:lpstr>
      <vt:lpstr>EconC3</vt:lpstr>
      <vt:lpstr>EconC4</vt:lpstr>
      <vt:lpstr>EconC5</vt:lpstr>
      <vt:lpstr>EconC6</vt:lpstr>
      <vt:lpstr>EconC7</vt:lpstr>
      <vt:lpstr>EconC8</vt:lpstr>
      <vt:lpstr>EconC9</vt:lpstr>
      <vt:lpstr>EconT1</vt:lpstr>
      <vt:lpstr>EconT10</vt:lpstr>
      <vt:lpstr>EconT11</vt:lpstr>
      <vt:lpstr>EconT12</vt:lpstr>
      <vt:lpstr>EconT13</vt:lpstr>
      <vt:lpstr>EconT2</vt:lpstr>
      <vt:lpstr>EconT3</vt:lpstr>
      <vt:lpstr>EconT4</vt:lpstr>
      <vt:lpstr>EconT5</vt:lpstr>
      <vt:lpstr>EconT6</vt:lpstr>
      <vt:lpstr>EconT7</vt:lpstr>
      <vt:lpstr>EconT8</vt:lpstr>
      <vt:lpstr>EconT9</vt:lpstr>
      <vt:lpstr>HouseholdsC1</vt:lpstr>
      <vt:lpstr>HouseholdsC10</vt:lpstr>
      <vt:lpstr>HouseholdsC11</vt:lpstr>
      <vt:lpstr>HouseholdsC12</vt:lpstr>
      <vt:lpstr>HouseholdsC13</vt:lpstr>
      <vt:lpstr>HouseholdsC14</vt:lpstr>
      <vt:lpstr>HouseholdsC15</vt:lpstr>
      <vt:lpstr>HouseholdsC16</vt:lpstr>
      <vt:lpstr>HouseholdsC17</vt:lpstr>
      <vt:lpstr>HouseholdsC18</vt:lpstr>
      <vt:lpstr>HouseholdsC2</vt:lpstr>
      <vt:lpstr>HouseholdsC3</vt:lpstr>
      <vt:lpstr>HouseholdsC4</vt:lpstr>
      <vt:lpstr>HouseholdsC5</vt:lpstr>
      <vt:lpstr>HouseholdsC6</vt:lpstr>
      <vt:lpstr>HouseholdsC7</vt:lpstr>
      <vt:lpstr>HouseholdsC8</vt:lpstr>
      <vt:lpstr>HouseholdsC9</vt:lpstr>
      <vt:lpstr>HouseholdsT1</vt:lpstr>
      <vt:lpstr>HouseholdsT10</vt:lpstr>
      <vt:lpstr>HouseholdsT11</vt:lpstr>
      <vt:lpstr>HouseholdsT12</vt:lpstr>
      <vt:lpstr>HouseholdsT13</vt:lpstr>
      <vt:lpstr>HouseholdsT14</vt:lpstr>
      <vt:lpstr>HouseholdsT15</vt:lpstr>
      <vt:lpstr>HouseholdsT16</vt:lpstr>
      <vt:lpstr>HouseholdsT17</vt:lpstr>
      <vt:lpstr>HouseholdsT18</vt:lpstr>
      <vt:lpstr>HouseholdsT19</vt:lpstr>
      <vt:lpstr>HouseholdsT2</vt:lpstr>
      <vt:lpstr>HouseholdsT20</vt:lpstr>
      <vt:lpstr>HouseholdsT21</vt:lpstr>
      <vt:lpstr>HouseholdsT22</vt:lpstr>
      <vt:lpstr>HouseholdsT23</vt:lpstr>
      <vt:lpstr>HouseholdsT24</vt:lpstr>
      <vt:lpstr>HouseholdsT25</vt:lpstr>
      <vt:lpstr>HouseholdsT26</vt:lpstr>
      <vt:lpstr>HouseholdsT27</vt:lpstr>
      <vt:lpstr>HouseholdsT3</vt:lpstr>
      <vt:lpstr>HouseholdsT4</vt:lpstr>
      <vt:lpstr>HouseholdsT5</vt:lpstr>
      <vt:lpstr>HouseholdsT6</vt:lpstr>
      <vt:lpstr>HouseholdsT7</vt:lpstr>
      <vt:lpstr>HouseholdsT8</vt:lpstr>
      <vt:lpstr>HouseholdsT9</vt:lpstr>
      <vt:lpstr>HousingC1</vt:lpstr>
      <vt:lpstr>HousingC10</vt:lpstr>
      <vt:lpstr>HousingC11</vt:lpstr>
      <vt:lpstr>HousingC12</vt:lpstr>
      <vt:lpstr>HousingC13</vt:lpstr>
      <vt:lpstr>HousingC14</vt:lpstr>
      <vt:lpstr>HousingC15</vt:lpstr>
      <vt:lpstr>HousingC16</vt:lpstr>
      <vt:lpstr>HousingC17</vt:lpstr>
      <vt:lpstr>HousingC18</vt:lpstr>
      <vt:lpstr>HousingC19</vt:lpstr>
      <vt:lpstr>HousingC2</vt:lpstr>
      <vt:lpstr>HousingC3</vt:lpstr>
      <vt:lpstr>HousingC4</vt:lpstr>
      <vt:lpstr>HousingC5</vt:lpstr>
      <vt:lpstr>HousingC6</vt:lpstr>
      <vt:lpstr>HousingC7</vt:lpstr>
      <vt:lpstr>HousingC8</vt:lpstr>
      <vt:lpstr>HousingC9</vt:lpstr>
      <vt:lpstr>HousingT1</vt:lpstr>
      <vt:lpstr>HousingT10</vt:lpstr>
      <vt:lpstr>HousingT11</vt:lpstr>
      <vt:lpstr>HousingT12</vt:lpstr>
      <vt:lpstr>HousingT13</vt:lpstr>
      <vt:lpstr>HousingT14</vt:lpstr>
      <vt:lpstr>HousingT15</vt:lpstr>
      <vt:lpstr>HousingT16</vt:lpstr>
      <vt:lpstr>HousingT17</vt:lpstr>
      <vt:lpstr>HousingT18</vt:lpstr>
      <vt:lpstr>HousingT19</vt:lpstr>
      <vt:lpstr>HousingT2</vt:lpstr>
      <vt:lpstr>HousingT20</vt:lpstr>
      <vt:lpstr>HousingT21</vt:lpstr>
      <vt:lpstr>HousingT22</vt:lpstr>
      <vt:lpstr>HousingT23</vt:lpstr>
      <vt:lpstr>HousingT3</vt:lpstr>
      <vt:lpstr>HousingT4</vt:lpstr>
      <vt:lpstr>HousingT5</vt:lpstr>
      <vt:lpstr>HousingT6</vt:lpstr>
      <vt:lpstr>HousingT7</vt:lpstr>
      <vt:lpstr>HousingT8</vt:lpstr>
      <vt:lpstr>HousingT9</vt:lpstr>
      <vt:lpstr>PopC1</vt:lpstr>
      <vt:lpstr>PopC2</vt:lpstr>
      <vt:lpstr>PopC3</vt:lpstr>
      <vt:lpstr>PopC4</vt:lpstr>
      <vt:lpstr>PopC5</vt:lpstr>
      <vt:lpstr>PopC6</vt:lpstr>
      <vt:lpstr>PopC7</vt:lpstr>
      <vt:lpstr>PopC8</vt:lpstr>
      <vt:lpstr>PopT1</vt:lpstr>
      <vt:lpstr>PopT10</vt:lpstr>
      <vt:lpstr>PopT11</vt:lpstr>
      <vt:lpstr>PopT12</vt:lpstr>
      <vt:lpstr>PopT13</vt:lpstr>
      <vt:lpstr>PopT14</vt:lpstr>
      <vt:lpstr>PopT15</vt:lpstr>
      <vt:lpstr>PopT16</vt:lpstr>
      <vt:lpstr>PopT17</vt:lpstr>
      <vt:lpstr>PopT18</vt:lpstr>
      <vt:lpstr>PopT2</vt:lpstr>
      <vt:lpstr>PopT3</vt:lpstr>
      <vt:lpstr>PopT4</vt:lpstr>
      <vt:lpstr>PopT5</vt:lpstr>
      <vt:lpstr>PopT6</vt:lpstr>
      <vt:lpstr>PopT7</vt:lpstr>
      <vt:lpstr>PopT8</vt:lpstr>
      <vt:lpstr>PopT9</vt:lpstr>
      <vt:lpstr>TOC</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2021-05-25T19:34:21Z</dcterms:created>
  <dcterms:modified xsi:type="dcterms:W3CDTF">2023-01-20T19:29:43Z</dcterms:modified>
  <cp:category/>
  <cp:contentStatus/>
</cp:coreProperties>
</file>